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-In" sheetId="1" r:id="rId5"/>
    <sheet state="visible" name="ViewByMonth" sheetId="2" r:id="rId6"/>
    <sheet state="visible" name="Report" sheetId="3" r:id="rId7"/>
    <sheet state="visible" name="Calendar" sheetId="4" r:id="rId8"/>
    <sheet state="visible" name="JobList" sheetId="5" r:id="rId9"/>
    <sheet state="visible" name="Parameter" sheetId="6" r:id="rId10"/>
    <sheet state="visible" name="byMonth" sheetId="7" r:id="rId11"/>
    <sheet state="visible" name="byDate" sheetId="8" r:id="rId12"/>
    <sheet state="visible" name="byJob" sheetId="9" r:id="rId13"/>
  </sheets>
  <definedNames>
    <definedName name="List_StaffID">Parameter!$F$2:$F$51</definedName>
    <definedName name="vMonthSelected">Parameter!$S$2</definedName>
    <definedName name="dataJobIn">'Job-In'!$A$6:$BH$1004</definedName>
    <definedName name="data_Staff">Parameter!$F$2:$H$51</definedName>
    <definedName name="List_Holidays">Parameter!$M$2:$M$1002</definedName>
    <definedName name="JobName">'Job-In'!$C$6:$C$1004</definedName>
    <definedName name="List_Nickname">Parameter!$I$2:$I$51</definedName>
    <definedName name="cLunchBegin">Parameter!$Q$7</definedName>
    <definedName name="List_WeekHolidays">Parameter!$L$2:$L$7</definedName>
    <definedName name="List_DayType">Parameter!$K$2:$K$11</definedName>
    <definedName name="cLunchEnd">Parameter!$Q$8</definedName>
    <definedName name="vDurationWork">Parameter!$S$6</definedName>
    <definedName name="vStaffSelected">Parameter!$S$9</definedName>
    <definedName name="List_Month">Parameter!$B$2:$B$13</definedName>
    <definedName name="JobID">'Job-In'!$A$6:$A$1004</definedName>
    <definedName name="cWorkBegin">Parameter!$Q$5</definedName>
    <definedName name="List_HolidaysDesc">Parameter!$N$2:$N$1002</definedName>
    <definedName name="vYearSelected">Parameter!$S$3</definedName>
    <definedName name="List_Date">Parameter!$D$2:$D$32</definedName>
    <definedName name="List_StaffName">Parameter!$H$2:$H$51</definedName>
    <definedName name="vDurationLunch">Parameter!$S$7</definedName>
    <definedName name="cWorkEnd">Parameter!$Q$6</definedName>
    <definedName name="JobDate">'Job-In'!$M$6:$M$1004</definedName>
    <definedName name="List_FingerID">Parameter!$G$2:$G$51</definedName>
    <definedName name="cDinnerBegin">Parameter!$Q$9</definedName>
    <definedName name="cDinnerEnd">Parameter!$Q$10</definedName>
    <definedName name="vDateSelected">Parameter!$S$5</definedName>
    <definedName name="List_JobName">JobList!$C$3:$C$1000</definedName>
    <definedName name="vDurationDinner">Parameter!$S$8</definedName>
    <definedName name="List_Weekday">Parameter!$C$2:$C$8</definedName>
    <definedName hidden="1" localSheetId="5" name="_xlnm._FilterDatabase">Parameter!$V$22:$W$26</definedName>
    <definedName hidden="1" localSheetId="0" name="Z_922D49F1_E58D_4475_A983_2DE923C0B36A_.wvu.FilterData">'Job-In'!$Q$313</definedName>
    <definedName hidden="1" localSheetId="1" name="Z_922D49F1_E58D_4475_A983_2DE923C0B36A_.wvu.FilterData">ViewByMonth!$R$313</definedName>
    <definedName hidden="1" localSheetId="2" name="Z_922D49F1_E58D_4475_A983_2DE923C0B36A_.wvu.FilterData">Report!$R$312</definedName>
    <definedName hidden="1" localSheetId="6" name="Z_922D49F1_E58D_4475_A983_2DE923C0B36A_.wvu.FilterData">byMonth!$M$312</definedName>
    <definedName hidden="1" localSheetId="0" name="Z_D7DC3375_3451_42A4_A149_5BB4648D4605_.wvu.FilterData">'Job-In'!$A$5:$BH$305</definedName>
    <definedName hidden="1" localSheetId="1" name="Z_D7DC3375_3451_42A4_A149_5BB4648D4605_.wvu.FilterData">ViewByMonth!$B$6:$BI$305</definedName>
    <definedName hidden="1" localSheetId="2" name="Z_D7DC3375_3451_42A4_A149_5BB4648D4605_.wvu.FilterData">Report!$B$5:$BI$304</definedName>
    <definedName hidden="1" localSheetId="6" name="Z_D7DC3375_3451_42A4_A149_5BB4648D4605_.wvu.FilterData">byMonth!$A$5:$BD$304</definedName>
    <definedName hidden="1" localSheetId="0" name="Z_57091208_F8D5_42B1_AEFF_F67F22CB3818_.wvu.FilterData">'Job-In'!$A$5:$BH$305</definedName>
    <definedName hidden="1" localSheetId="1" name="Z_57091208_F8D5_42B1_AEFF_F67F22CB3818_.wvu.FilterData">ViewByMonth!$B$6:$BI$305</definedName>
    <definedName hidden="1" localSheetId="2" name="Z_57091208_F8D5_42B1_AEFF_F67F22CB3818_.wvu.FilterData">Report!$B$5:$BI$304</definedName>
    <definedName hidden="1" localSheetId="6" name="Z_57091208_F8D5_42B1_AEFF_F67F22CB3818_.wvu.FilterData">byMonth!$A$5:$BD$304</definedName>
  </definedNames>
  <calcPr/>
  <customWorkbookViews>
    <customWorkbookView activeSheetId="0" maximized="1" windowHeight="0" windowWidth="0" guid="{922D49F1-E58D-4475-A983-2DE923C0B36A}" name="เรียงตามลำดับ"/>
    <customWorkbookView activeSheetId="0" maximized="1" windowHeight="0" windowWidth="0" guid="{57091208-F8D5-42B1-AEFF-F67F22CB3818}" name="เรียงตามวันที่"/>
    <customWorkbookView activeSheetId="0" maximized="1" windowHeight="0" windowWidth="0" guid="{D7DC3375-3451-42A4-A149-5BB4648D4605}" name="เรียงตามชื่องาน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T6">
      <text>
        <t xml:space="preserve">0	ปกติ
1	 หยุดประจำสัปดาห์
2	หยุดประเพณี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T5">
      <text>
        <t xml:space="preserve">0	ปกติ
1	 หยุดประจำสัปดาห์
2	หยุดประเพณี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ตารางนี้จะคัดเอา JobName จาก sheet Job-In เข้ามาเรียงตามตัวอักษรและตัดรายชื่อซ้ำกันออก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">
      <text>
        <t xml:space="preserve">1 = Sun
2 = Mon
3 = Tue
4 = Wed
5 = Thu
6 = Fri
7 = Sat</t>
      </text>
    </comment>
  </commentList>
</comments>
</file>

<file path=xl/sharedStrings.xml><?xml version="1.0" encoding="utf-8"?>
<sst xmlns="http://schemas.openxmlformats.org/spreadsheetml/2006/main" count="797" uniqueCount="401">
  <si>
    <t>งาน</t>
  </si>
  <si>
    <t>ออกใบเสนอราคาแล้ว</t>
  </si>
  <si>
    <t>โหลด</t>
  </si>
  <si>
    <t>ขนย้าย</t>
  </si>
  <si>
    <t>ติดต้ั้ง</t>
  </si>
  <si>
    <t>โกดัง</t>
  </si>
  <si>
    <t>ทำของ</t>
  </si>
  <si>
    <t>มาร์กไลน์</t>
  </si>
  <si>
    <t>อื่นๆ</t>
  </si>
  <si>
    <t>ID</t>
  </si>
  <si>
    <t>QT</t>
  </si>
  <si>
    <t>ชื่องาน</t>
  </si>
  <si>
    <t>ชื่องานย่อย</t>
  </si>
  <si>
    <t>อธิบายงาน</t>
  </si>
  <si>
    <t>วันที่เริ่ม</t>
  </si>
  <si>
    <t>เวลาเริ่ม</t>
  </si>
  <si>
    <t>วันที่เลิก</t>
  </si>
  <si>
    <t>เวลาเลิก</t>
  </si>
  <si>
    <t>ชั่วโมงทำงาน</t>
  </si>
  <si>
    <t>จำนวนคนที่ต้องการ</t>
  </si>
  <si>
    <t>ปริมาณงาน</t>
  </si>
  <si>
    <t>จำนวนคนที่ได้</t>
  </si>
  <si>
    <t>QT2025080042</t>
  </si>
  <si>
    <t>บริษัทร้อกเวิธ</t>
  </si>
  <si>
    <t>TOYOTA บางบ่อHO3/HO2</t>
  </si>
  <si>
    <t>ติดตั้งชุดโต๊ะทำงาน</t>
  </si>
  <si>
    <t>TOYOTA บางบ่อHO2</t>
  </si>
  <si>
    <t>โหลดตู้ Locker</t>
  </si>
  <si>
    <t>TOYOTA บ้านโพธิ์</t>
  </si>
  <si>
    <t xml:space="preserve">ติดตั้ง </t>
  </si>
  <si>
    <t>QT2025090063</t>
  </si>
  <si>
    <t>บริษัทโอคามูระ</t>
  </si>
  <si>
    <t>TOYOTA บางบ่อ HO2</t>
  </si>
  <si>
    <t>ส่งเก้าอี้  เก้าอี้โต๊ะประชุม8 / เก้าอี้ทำงาน 162 / EVP-พาทิชั่น 2</t>
  </si>
  <si>
    <t>QT2025120083-QT2026020053</t>
  </si>
  <si>
    <t>Space Matrix Design / PJ. Galderma Thailand</t>
  </si>
  <si>
    <t>ต้องจบงาน!</t>
  </si>
  <si>
    <t>GSK  One ดุสิต ชั้น 25</t>
  </si>
  <si>
    <t>QT2026010080</t>
  </si>
  <si>
    <t xml:space="preserve">บริษัท เงินทุนแอร์ดวาน </t>
  </si>
  <si>
    <t>ส่งเก้าอี้ที่ร้านเบาะกิติธร</t>
  </si>
  <si>
    <t>TOYOTA AUTO</t>
  </si>
  <si>
    <t>QT2026020004</t>
  </si>
  <si>
    <t>เดลีเทค อาคารThr Parq พระราม4</t>
  </si>
  <si>
    <t>จัมโบ้+กะบะ (รับของปู่เจ้า14.00 ส่งหน้างานได้หลัง18.00น. )</t>
  </si>
  <si>
    <t>QT2025070009</t>
  </si>
  <si>
    <t>การบินไทย Phas1 อาคาร 5 ชั้น 18</t>
  </si>
  <si>
    <t xml:space="preserve">ส่งงานกับทางการบิน </t>
  </si>
  <si>
    <t>RW  วางบิล</t>
  </si>
  <si>
    <t>วางบิลก่อนเที่ยง</t>
  </si>
  <si>
    <t>โอคามูระ</t>
  </si>
  <si>
    <t xml:space="preserve">รับเช็คโอคามูระ 14.00-16.00 น. </t>
  </si>
  <si>
    <t xml:space="preserve"> TOYOTA บางบ่อHO2</t>
  </si>
  <si>
    <t xml:space="preserve"> ติดตั้งชุดโต๊ะทำงาน </t>
  </si>
  <si>
    <t xml:space="preserve"> TOYOTA บางบ่อHO1</t>
  </si>
  <si>
    <t xml:space="preserve">โหลดตู้ Locker </t>
  </si>
  <si>
    <t xml:space="preserve">TOYOTA บ้านโพธิ์ </t>
  </si>
  <si>
    <t>ติดตั้ง</t>
  </si>
  <si>
    <t xml:space="preserve"> การบินไทย Phas1 อาคาร 5 ชั้น 7 </t>
  </si>
  <si>
    <t>ขนย้ายเฟอร์นิเจอร์-จัดสำนักงาน</t>
  </si>
  <si>
    <t>QT2026020038</t>
  </si>
  <si>
    <t xml:space="preserve">บริษัท สตูดิโอ </t>
  </si>
  <si>
    <t>รื้อแพ็ค</t>
  </si>
  <si>
    <t xml:space="preserve">เลดีเทค โหลด Thr Parq พระราม4 </t>
  </si>
  <si>
    <t xml:space="preserve">TOYOTA บ้านโพธิ์  </t>
  </si>
  <si>
    <t>บริษัท สตูดิโอ</t>
  </si>
  <si>
    <t>รื้อแแพ็ค</t>
  </si>
  <si>
    <t xml:space="preserve">การบินไทย Phas1 อาคาร 5 ชั้น 7 </t>
  </si>
  <si>
    <t>QT2026020006</t>
  </si>
  <si>
    <t xml:space="preserve">โปรเจค HA </t>
  </si>
  <si>
    <t>ขนส่ง-โหลด-ติดตั้ง</t>
  </si>
  <si>
    <t>QT2026010096</t>
  </si>
  <si>
    <t xml:space="preserve">โหลด ธนชาติ </t>
  </si>
  <si>
    <t>โหลดตู้ Phone Booth จำนวน 4 ตู้   (โหลด+ประกอบบ่างส่วน)</t>
  </si>
  <si>
    <t xml:space="preserve">การบินไทย Phas1 อาคาร 5 ชั้น 7  </t>
  </si>
  <si>
    <t xml:space="preserve"> ขนย้ายเฟอร์นิเจอร์-จัดสำนักงาน</t>
  </si>
  <si>
    <t>บริษัทพาส 409</t>
  </si>
  <si>
    <t xml:space="preserve">พาส409-Exxon </t>
  </si>
  <si>
    <t xml:space="preserve">รื้อตู้ล็อกเกอร์ 1 ใบที่ชั้น15 มาสลับกับชั้น6 </t>
  </si>
  <si>
    <t>QT2026010060</t>
  </si>
  <si>
    <t>เคมัว</t>
  </si>
  <si>
    <t>เค มัวร์</t>
  </si>
  <si>
    <t>รื้อ ขนทื้ง</t>
  </si>
  <si>
    <t>A1-RW UOB ย้ายตู้ Mail Box 2 ใบ</t>
  </si>
  <si>
    <t>ย้ายตู้ Mail Box 2 ใบ</t>
  </si>
  <si>
    <t>ส่งงาน</t>
  </si>
  <si>
    <t>QT2023030057</t>
  </si>
  <si>
    <t>QT2023030001</t>
  </si>
  <si>
    <t>QT2023020013</t>
  </si>
  <si>
    <t>QT2023030052</t>
  </si>
  <si>
    <t>QT2023020020</t>
  </si>
  <si>
    <t>QT2023050015</t>
  </si>
  <si>
    <t>QT2023040011</t>
  </si>
  <si>
    <t>QT2023020008</t>
  </si>
  <si>
    <t>QT2023020007</t>
  </si>
  <si>
    <t>QT202304007</t>
  </si>
  <si>
    <t>QT2023030045</t>
  </si>
  <si>
    <t>QT202305015</t>
  </si>
  <si>
    <t>QT2022120029</t>
  </si>
  <si>
    <t>QT2023050004</t>
  </si>
  <si>
    <t>QT2023040006</t>
  </si>
  <si>
    <t>QT2023040010</t>
  </si>
  <si>
    <t>QT2023040007</t>
  </si>
  <si>
    <t>QT2023030047</t>
  </si>
  <si>
    <t>QT2023040039</t>
  </si>
  <si>
    <t>QT2023030065</t>
  </si>
  <si>
    <t>QT2023020005</t>
  </si>
  <si>
    <t>-</t>
  </si>
  <si>
    <t>QT2023030035</t>
  </si>
  <si>
    <t>QT2023040049</t>
  </si>
  <si>
    <t>QT2023040043</t>
  </si>
  <si>
    <t>QT2023030062</t>
  </si>
  <si>
    <t>QT2023040052</t>
  </si>
  <si>
    <t>QT2023040054</t>
  </si>
  <si>
    <t>QT2023040063</t>
  </si>
  <si>
    <t>QT2023030046</t>
  </si>
  <si>
    <t>QT2023040060</t>
  </si>
  <si>
    <t>QT2023050026</t>
  </si>
  <si>
    <t>QT2023050013</t>
  </si>
  <si>
    <t>QT2023030015</t>
  </si>
  <si>
    <t>QT2023040013</t>
  </si>
  <si>
    <t>QT2023050006</t>
  </si>
  <si>
    <t>ส่งมอบงาน</t>
  </si>
  <si>
    <t>เข้าสำรวจของ</t>
  </si>
  <si>
    <t>เดินทางกลับ</t>
  </si>
  <si>
    <t>ส่งกล่อง</t>
  </si>
  <si>
    <t>ประชุม</t>
  </si>
  <si>
    <t>สำรวจหน้างาน</t>
  </si>
  <si>
    <t>ดูหน้างาน</t>
  </si>
  <si>
    <t>ตรวจไลน์</t>
  </si>
  <si>
    <t>จัดของเข้าที่</t>
  </si>
  <si>
    <t>ส่่งกล่อง</t>
  </si>
  <si>
    <t>เดินส่งงาน</t>
  </si>
  <si>
    <t>ดูงาน</t>
  </si>
  <si>
    <t>กุมภาพันธ์</t>
  </si>
  <si>
    <t>ปริมาณงานสูงสุดที่ทำได้</t>
  </si>
  <si>
    <t>ปริมาณงานที่ทำ</t>
  </si>
  <si>
    <t>อัตรางานที่ที่ทำ</t>
  </si>
  <si>
    <t>ล่วงเวลาวันปกติ</t>
  </si>
  <si>
    <t>เวลาปกติ วันหยุด</t>
  </si>
  <si>
    <t>ล่วงเวลาวันหยุด</t>
  </si>
  <si>
    <t>ลำดับ</t>
  </si>
  <si>
    <t>ชนิดวัน</t>
  </si>
  <si>
    <t>Work Start</t>
  </si>
  <si>
    <t>Work End</t>
  </si>
  <si>
    <t>Lunch Start</t>
  </si>
  <si>
    <t>Lunch End</t>
  </si>
  <si>
    <t>Dinner Start</t>
  </si>
  <si>
    <t>Dinner End</t>
  </si>
  <si>
    <t>Lunch Included</t>
  </si>
  <si>
    <t>Dinner Included</t>
  </si>
  <si>
    <t>Net Duration</t>
  </si>
  <si>
    <t>Duration Before 6pm</t>
  </si>
  <si>
    <t>Duration After 6pm</t>
  </si>
  <si>
    <t>OT วันปกติ 1.5</t>
  </si>
  <si>
    <t>OT วันหยุด 2</t>
  </si>
  <si>
    <t>OT หลัง 6pm วันหยุด 3</t>
  </si>
  <si>
    <t>ประจำเดือน</t>
  </si>
  <si>
    <t>รหัสพนักงาน</t>
  </si>
  <si>
    <t>รหัสนิ้วมือ</t>
  </si>
  <si>
    <t>ชื่อ นามสกุล</t>
  </si>
  <si>
    <t>สมชาย</t>
  </si>
  <si>
    <t>วันทำงาน</t>
  </si>
  <si>
    <t>หมายเหตุ</t>
  </si>
  <si>
    <t>Fist date</t>
  </si>
  <si>
    <t>First weekday</t>
  </si>
  <si>
    <t>MON</t>
  </si>
  <si>
    <t>TUE</t>
  </si>
  <si>
    <t>WED</t>
  </si>
  <si>
    <t>THU</t>
  </si>
  <si>
    <t>FRI</t>
  </si>
  <si>
    <t>SAT</t>
  </si>
  <si>
    <t>SUN</t>
  </si>
  <si>
    <t>Last date</t>
  </si>
  <si>
    <t>Next month</t>
  </si>
  <si>
    <t>No.</t>
  </si>
  <si>
    <t>Job ID</t>
  </si>
  <si>
    <t>Job Name</t>
  </si>
  <si>
    <t>บริษัทแฟร์ดี</t>
  </si>
  <si>
    <t>Month Name</t>
  </si>
  <si>
    <t>Week Day</t>
  </si>
  <si>
    <t>Date</t>
  </si>
  <si>
    <t>Year</t>
  </si>
  <si>
    <t>ชื่อเล่น</t>
  </si>
  <si>
    <t>เวลา</t>
  </si>
  <si>
    <t>ชนิดวันหยุด</t>
  </si>
  <si>
    <t>วันหยุดประจำสัปดาห์</t>
  </si>
  <si>
    <t>วันหยุดตามประเพณี</t>
  </si>
  <si>
    <t>อธิบาย</t>
  </si>
  <si>
    <t>Constant</t>
  </si>
  <si>
    <t>Variables</t>
  </si>
  <si>
    <t>มกราคม</t>
  </si>
  <si>
    <t>วันอาทิตย์</t>
  </si>
  <si>
    <t>WMC-004</t>
  </si>
  <si>
    <t>บุญเลิศ</t>
  </si>
  <si>
    <t>ตี๋</t>
  </si>
  <si>
    <t>วันทำงานปกติ</t>
  </si>
  <si>
    <t>วันขึ้นปีใหม่</t>
  </si>
  <si>
    <t>จำนวนแรงงานทั้งหมด</t>
  </si>
  <si>
    <t>vMonthSelected</t>
  </si>
  <si>
    <t>วันจันทร์</t>
  </si>
  <si>
    <t>WMC-005</t>
  </si>
  <si>
    <t>พี่หนู / ชาย</t>
  </si>
  <si>
    <t>หยุดชดเชยวันขึ้นปีใหม่</t>
  </si>
  <si>
    <t>จำนวนชั่วโมงทำงานใน 1 วัน</t>
  </si>
  <si>
    <t>vYearSelected</t>
  </si>
  <si>
    <t>มีนาคม</t>
  </si>
  <si>
    <t>วันอังคาร</t>
  </si>
  <si>
    <t>WMC-006</t>
  </si>
  <si>
    <t>จักรพงศ์</t>
  </si>
  <si>
    <t>พี่ล้าน</t>
  </si>
  <si>
    <t>วันหยุุดตามประเพณี</t>
  </si>
  <si>
    <t>วันมาฆบูชา</t>
  </si>
  <si>
    <t>จำนวนวันทำงานใน 1 เดือน</t>
  </si>
  <si>
    <t>CC</t>
  </si>
  <si>
    <t>a</t>
  </si>
  <si>
    <t>b</t>
  </si>
  <si>
    <t>c</t>
  </si>
  <si>
    <t>d</t>
  </si>
  <si>
    <t>AA</t>
  </si>
  <si>
    <t>BB</t>
  </si>
  <si>
    <t>DD</t>
  </si>
  <si>
    <t>เมษายน</t>
  </si>
  <si>
    <t>วันพุธ</t>
  </si>
  <si>
    <t>WMC-007</t>
  </si>
  <si>
    <t>ศรชัย</t>
  </si>
  <si>
    <t>พี่บอล</t>
  </si>
  <si>
    <t>วันจักรี</t>
  </si>
  <si>
    <t>เวลาเข้างาน</t>
  </si>
  <si>
    <t>vDateSelected</t>
  </si>
  <si>
    <t>aaaaaa</t>
  </si>
  <si>
    <t>พฤษภาคม</t>
  </si>
  <si>
    <t>วันพฤหัส</t>
  </si>
  <si>
    <t>WMC-009</t>
  </si>
  <si>
    <t>สนธญา</t>
  </si>
  <si>
    <t>พี่เดี่ยว</t>
  </si>
  <si>
    <t>วันสงกรานต์</t>
  </si>
  <si>
    <t>เวลาออกงาน</t>
  </si>
  <si>
    <t>vDurationWork</t>
  </si>
  <si>
    <t>bbb</t>
  </si>
  <si>
    <t>มิถุนายน</t>
  </si>
  <si>
    <t>วันศุกร์</t>
  </si>
  <si>
    <t>WMC-0010</t>
  </si>
  <si>
    <t>จุฬาวัลย์</t>
  </si>
  <si>
    <t>พี่ตุ๊ก</t>
  </si>
  <si>
    <t>เริ่มกินข้าวเที่ยง</t>
  </si>
  <si>
    <t>vDurationLunch</t>
  </si>
  <si>
    <t>ccc</t>
  </si>
  <si>
    <t>กรกฎาคม</t>
  </si>
  <si>
    <t>วันเสาร์</t>
  </si>
  <si>
    <t>WMC-011</t>
  </si>
  <si>
    <t>เสาวลักษณ์</t>
  </si>
  <si>
    <t>แพร</t>
  </si>
  <si>
    <t>จบกินข้าวเที่ยง</t>
  </si>
  <si>
    <t>vDurationDinner</t>
  </si>
  <si>
    <t>ddd</t>
  </si>
  <si>
    <t>สิงหาคม</t>
  </si>
  <si>
    <t>WMC-012</t>
  </si>
  <si>
    <t>อัจฉรา</t>
  </si>
  <si>
    <t>พี่เปิ้ล</t>
  </si>
  <si>
    <t>หยุดชดเชยวันสงกรานต์</t>
  </si>
  <si>
    <t>เริ่มกินข้าวเย็น</t>
  </si>
  <si>
    <t>vStaffSelected</t>
  </si>
  <si>
    <t>ee</t>
  </si>
  <si>
    <t>กันยายน</t>
  </si>
  <si>
    <t>WMC-014</t>
  </si>
  <si>
    <t>มณีเนตร</t>
  </si>
  <si>
    <t>พี่กบ</t>
  </si>
  <si>
    <t>วันแรงงานแห่งชาติ</t>
  </si>
  <si>
    <t>จบกินข้าวเย็น</t>
  </si>
  <si>
    <t>ตุลาคม</t>
  </si>
  <si>
    <t>WMC-018</t>
  </si>
  <si>
    <t>อานนท์</t>
  </si>
  <si>
    <t>ลี</t>
  </si>
  <si>
    <t>วันฉัตรมงคล</t>
  </si>
  <si>
    <t>พฤศจิกายน</t>
  </si>
  <si>
    <t>WMC-024</t>
  </si>
  <si>
    <t>พี่เล็ก</t>
  </si>
  <si>
    <t>หยุดพิเศษ</t>
  </si>
  <si>
    <t>ธันวาคม</t>
  </si>
  <si>
    <t>WMC-028</t>
  </si>
  <si>
    <t>ณัฐพงศ์</t>
  </si>
  <si>
    <t>พี่พงษ์</t>
  </si>
  <si>
    <t>วันพืชมงคล</t>
  </si>
  <si>
    <t>WMC-036</t>
  </si>
  <si>
    <t>ทร</t>
  </si>
  <si>
    <t>พี่ทร</t>
  </si>
  <si>
    <t>วันเฉลิมพระชนมพรรษาสมเด็จพระนางเจ้าฯ / วันวิสาขบูชา</t>
  </si>
  <si>
    <t>WMC-045</t>
  </si>
  <si>
    <t>นิภาพร</t>
  </si>
  <si>
    <t>พี่ไอซ์</t>
  </si>
  <si>
    <t>หยุดชดเชย</t>
  </si>
  <si>
    <t>WMC-047</t>
  </si>
  <si>
    <t>อรพิณ</t>
  </si>
  <si>
    <t>ป้าพิณ</t>
  </si>
  <si>
    <t>วันเฉลิมพระชนมพรรษา</t>
  </si>
  <si>
    <t>WMC-049</t>
  </si>
  <si>
    <t>สุนทรี</t>
  </si>
  <si>
    <t>พี่หนู / หญิง</t>
  </si>
  <si>
    <t>วันอาสาฬหบูชา</t>
  </si>
  <si>
    <t>WMC-055</t>
  </si>
  <si>
    <t>สุชาติ</t>
  </si>
  <si>
    <t>ชาติ</t>
  </si>
  <si>
    <t>วันเข้าพรรษา</t>
  </si>
  <si>
    <t>WMC-057</t>
  </si>
  <si>
    <t>ขวัญชัย</t>
  </si>
  <si>
    <t>ลุงมิตร</t>
  </si>
  <si>
    <t>วันแม่แห่งชาติ</t>
  </si>
  <si>
    <t>WMC-059</t>
  </si>
  <si>
    <t>ทศพล</t>
  </si>
  <si>
    <t>พี่ทศ</t>
  </si>
  <si>
    <t>หยุดชดเชยวันแม่แห่งชาติ</t>
  </si>
  <si>
    <t>WMC-060</t>
  </si>
  <si>
    <t>จันจิรา</t>
  </si>
  <si>
    <t>โม</t>
  </si>
  <si>
    <t>วันคล้ายวันสวรรคต ร.9</t>
  </si>
  <si>
    <t>WMC-061</t>
  </si>
  <si>
    <t>เสริมพงศ์</t>
  </si>
  <si>
    <t>พี่เสริม</t>
  </si>
  <si>
    <t>วันปิยมหาราช</t>
  </si>
  <si>
    <t>data</t>
  </si>
  <si>
    <t>daa</t>
  </si>
  <si>
    <t>WMC-063</t>
  </si>
  <si>
    <t>ศรีประไพร</t>
  </si>
  <si>
    <t>พี่หน่อง</t>
  </si>
  <si>
    <t>วันพ่อแห่งชาติ</t>
  </si>
  <si>
    <t>WMC-066</t>
  </si>
  <si>
    <t>สมพงษ์</t>
  </si>
  <si>
    <t>พี่เอ็กซ์</t>
  </si>
  <si>
    <t>วันรัฐธรรมนูญ</t>
  </si>
  <si>
    <t>WMC-065</t>
  </si>
  <si>
    <t>คำศรี</t>
  </si>
  <si>
    <t>พี่เวิน</t>
  </si>
  <si>
    <t>หยุดชดเชยวันรัฐธรรมนูญ</t>
  </si>
  <si>
    <t>z</t>
  </si>
  <si>
    <t>WMC-067</t>
  </si>
  <si>
    <t>จิตติพัฒน์</t>
  </si>
  <si>
    <t>มอส</t>
  </si>
  <si>
    <t>e</t>
  </si>
  <si>
    <t>WMC-068</t>
  </si>
  <si>
    <t>วิชัย</t>
  </si>
  <si>
    <t>อาโก้</t>
  </si>
  <si>
    <t>วันสิ้นปี</t>
  </si>
  <si>
    <t>WMC-073</t>
  </si>
  <si>
    <t>ชาญณรงค์</t>
  </si>
  <si>
    <t>ฟิล์ม</t>
  </si>
  <si>
    <t>WMC-086</t>
  </si>
  <si>
    <t>Vanut</t>
  </si>
  <si>
    <t>ลิตร</t>
  </si>
  <si>
    <t>WMC-078</t>
  </si>
  <si>
    <t>SUCK</t>
  </si>
  <si>
    <t>สุข</t>
  </si>
  <si>
    <t>หยุดชดเชยวันมาฆบูชา</t>
  </si>
  <si>
    <t>WMC-083</t>
  </si>
  <si>
    <t>ธาดา</t>
  </si>
  <si>
    <t>เพลง</t>
  </si>
  <si>
    <t>f</t>
  </si>
  <si>
    <t>WMC-084</t>
  </si>
  <si>
    <t>ไกรสิทธิ์</t>
  </si>
  <si>
    <t>เสือ</t>
  </si>
  <si>
    <t>หยุดชดเชยวันจักรี</t>
  </si>
  <si>
    <t>g</t>
  </si>
  <si>
    <t>ทีมนอกพงศกร</t>
  </si>
  <si>
    <t>h</t>
  </si>
  <si>
    <t>ทีมนอกเบส</t>
  </si>
  <si>
    <t>x</t>
  </si>
  <si>
    <t>ทีมนอกน้าป๋อง</t>
  </si>
  <si>
    <t>หยุดชดเชยวันฉัตรมงคล</t>
  </si>
  <si>
    <t>วันวิสาขบูชา</t>
  </si>
  <si>
    <t>วันเฉลิมพระชนมพรรษาสมเด็จพระนางเจ้าฯ</t>
  </si>
  <si>
    <t>หยุดชดเชยวันเข้าพรรษา</t>
  </si>
  <si>
    <t>วันเฉลิมพระชนมพรรษา ร.10</t>
  </si>
  <si>
    <t>หยุดชดเชยวันเฉลิมพระชนมพรรษา ร.10</t>
  </si>
  <si>
    <t>หยุดชดเชยวันคล้ายวันสวรรคต ร.9</t>
  </si>
  <si>
    <t>ชดเชย วันจักรี</t>
  </si>
  <si>
    <t>ชดเชย วันฉัตรมงคล</t>
  </si>
  <si>
    <t>ชดเชย วันวิสาขบูชา</t>
  </si>
  <si>
    <t>วันเฉลิมพระชนมพรรษา สมเด็จพระนางเจ้าฯ</t>
  </si>
  <si>
    <t>ชดเชย วันอาสาฬหบูชา</t>
  </si>
  <si>
    <t>ชดเชย วันพ่อแห่งชาติ</t>
  </si>
  <si>
    <t>ชดเชย วันมาฆบูชา</t>
  </si>
  <si>
    <t>ชดเชย วันแรงงานแห่งชาติ</t>
  </si>
  <si>
    <t>ชดเชย วันเฉลิมพระชนมพรรษา ร.10</t>
  </si>
  <si>
    <t>ชดเชย วันปิยมหาราช</t>
  </si>
  <si>
    <t>ชดเชย วันขึ้นปีใหม่</t>
  </si>
  <si>
    <t>ชดเชย วันสงกรานต์</t>
  </si>
  <si>
    <t>ชดเชย วันเฉลิมพระชนมพรรษา สมเด็จพระนางเจ้าฯ</t>
  </si>
  <si>
    <t>ชดเชย วันแม่แห่งชาติ</t>
  </si>
  <si>
    <t>ชดเชย วันรัฐธรรมนูญ</t>
  </si>
  <si>
    <t>วันขึ้นปีใหม่ / ชดเชย วันสิ้นปี</t>
  </si>
  <si>
    <t>ชดเชย วันคล้ายวันสวรรคต ร.9</t>
  </si>
  <si>
    <t>A1</t>
  </si>
  <si>
    <t>A2</t>
  </si>
  <si>
    <t>A3</t>
  </si>
  <si>
    <t>วันที่</t>
  </si>
  <si>
    <t>เริ่ม</t>
  </si>
  <si>
    <t>เลิก</t>
  </si>
  <si>
    <t>เวลาทำงาน</t>
  </si>
  <si>
    <t>จำนวนชั่วโมง</t>
  </si>
  <si>
    <t>A1-RW</t>
  </si>
  <si>
    <t>จำนวนคนที่ใช้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</si>
</sst>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;-0;;@"/>
    <numFmt numFmtId="165" formatCode="d&quot;-&quot;mmm&quot;-&quot;yyyy"/>
    <numFmt numFmtId="166" formatCode="hh:mm"/>
    <numFmt numFmtId="167" formatCode="0.0 &quot;hr&quot;"/>
    <numFmt numFmtId="168" formatCode="0 &quot;คน&quot;"/>
    <numFmt numFmtId="169" formatCode="0 &quot;MH&quot;"/>
    <numFmt numFmtId="170" formatCode="&quot; &quot;d&quot; &quot;mmm&quot; &quot;yyyy&quot; @&quot;hh&quot;:&quot;mm"/>
    <numFmt numFmtId="171" formatCode="0.0;-0.0;;@"/>
    <numFmt numFmtId="172" formatCode="M/d/yyyy"/>
    <numFmt numFmtId="173" formatCode="h:mm am/pm"/>
    <numFmt numFmtId="174" formatCode="h&quot;:&quot;mm"/>
    <numFmt numFmtId="175" formatCode="0 &quot;Mh&quot;"/>
    <numFmt numFmtId="176" formatCode="0.0%"/>
  </numFmts>
  <fonts count="38">
    <font>
      <sz val="10.0"/>
      <color rgb="FF000000"/>
      <name val="Arial"/>
      <scheme val="minor"/>
    </font>
    <font>
      <sz val="11.0"/>
      <color rgb="FF000000"/>
      <name val="Tahoma"/>
    </font>
    <font>
      <sz val="11.0"/>
      <color rgb="FF0000FF"/>
      <name val="Tahoma"/>
    </font>
    <font>
      <color theme="1"/>
      <name val="Arial"/>
      <scheme val="minor"/>
    </font>
    <font>
      <sz val="7.0"/>
      <color rgb="FF000000"/>
      <name val="Tahoma"/>
    </font>
    <font>
      <sz val="36.0"/>
      <color rgb="FF000000"/>
      <name val="Itim"/>
    </font>
    <font>
      <sz val="10.0"/>
      <color rgb="FF000000"/>
      <name val="Tahoma"/>
    </font>
    <font>
      <sz val="11.0"/>
      <color rgb="FFFF0000"/>
      <name val="Tahoma"/>
    </font>
    <font>
      <sz val="11.0"/>
      <color rgb="FF0000FF"/>
      <name val="Prompt"/>
    </font>
    <font>
      <sz val="11.0"/>
      <color rgb="FF0000FF"/>
      <name val="Docs-Tahoma"/>
    </font>
    <font>
      <sz val="11.0"/>
      <color rgb="FF2898CB"/>
      <name val="Prompt"/>
    </font>
    <font>
      <sz val="14.0"/>
      <color rgb="FF2898CB"/>
      <name val="Prompt"/>
    </font>
    <font>
      <sz val="13.0"/>
      <color rgb="FF2898CB"/>
      <name val="Prompt"/>
    </font>
    <font>
      <sz val="10.0"/>
      <color rgb="FF0000FF"/>
      <name val="Tahoma"/>
    </font>
    <font>
      <sz val="18.0"/>
      <color rgb="FF000000"/>
      <name val="Noto Sans Thai"/>
    </font>
    <font>
      <b/>
      <sz val="12.0"/>
      <color rgb="FF9900FF"/>
      <name val="Noto Sans Thai"/>
    </font>
    <font>
      <sz val="11.0"/>
      <color rgb="FF000000"/>
      <name val="Noto Sans Thai"/>
    </font>
    <font>
      <b/>
      <sz val="50.0"/>
      <color rgb="FF0000FF"/>
      <name val="Roboto"/>
    </font>
    <font>
      <b/>
      <sz val="30.0"/>
      <color rgb="FF0000FF"/>
      <name val="Roboto"/>
    </font>
    <font>
      <sz val="36.0"/>
      <color theme="1"/>
      <name val="Roboto"/>
    </font>
    <font>
      <b/>
      <sz val="36.0"/>
      <color rgb="FFFFFF00"/>
      <name val="Roboto"/>
    </font>
    <font>
      <b/>
      <sz val="36.0"/>
      <color rgb="FFF4CCCC"/>
      <name val="Roboto"/>
    </font>
    <font>
      <b/>
      <sz val="36.0"/>
      <color rgb="FF38761D"/>
      <name val="Roboto"/>
    </font>
    <font>
      <b/>
      <sz val="36.0"/>
      <color rgb="FFFF9900"/>
      <name val="Roboto"/>
    </font>
    <font>
      <b/>
      <sz val="36.0"/>
      <color rgb="FF00FFFF"/>
      <name val="Roboto"/>
    </font>
    <font>
      <b/>
      <sz val="36.0"/>
      <color rgb="FF9900FF"/>
      <name val="Roboto"/>
    </font>
    <font>
      <b/>
      <sz val="36.0"/>
      <color rgb="FFFF0000"/>
      <name val="Roboto"/>
    </font>
    <font>
      <sz val="18.0"/>
      <color rgb="FF783F04"/>
      <name val="Impact"/>
    </font>
    <font>
      <sz val="18.0"/>
      <color rgb="FF980000"/>
      <name val="Impact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8.0"/>
      <color rgb="FF000000"/>
      <name val="Tahoma"/>
    </font>
    <font>
      <sz val="18.0"/>
      <color rgb="FF0000FF"/>
      <name val="Itim"/>
    </font>
    <font>
      <color rgb="FF0000FF"/>
      <name val="Arial"/>
      <scheme val="minor"/>
    </font>
    <font>
      <b/>
      <sz val="36.0"/>
      <color theme="1"/>
      <name val="Roboto"/>
    </font>
    <font>
      <sz val="11.0"/>
      <color rgb="FF000000"/>
      <name val="Roboto"/>
    </font>
  </fonts>
  <fills count="2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DFDFD"/>
        <bgColor rgb="FFFDFDFD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F80"/>
        <bgColor rgb="FFFFFF8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0" fontId="1" numFmtId="3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0" fontId="1" numFmtId="166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7" xfId="0" applyAlignment="1" applyFont="1" applyNumberFormat="1">
      <alignment horizontal="right" shrinkToFit="0" vertical="bottom" wrapText="0"/>
    </xf>
    <xf borderId="0" fillId="0" fontId="1" numFmtId="168" xfId="0" applyAlignment="1" applyFont="1" applyNumberFormat="1">
      <alignment horizontal="right" readingOrder="0" shrinkToFit="0" vertical="bottom" wrapText="0"/>
    </xf>
    <xf borderId="0" fillId="0" fontId="1" numFmtId="169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4" numFmtId="170" xfId="0" applyAlignment="1" applyFont="1" applyNumberFormat="1">
      <alignment horizontal="right" shrinkToFit="0" vertical="bottom" wrapText="0"/>
    </xf>
    <xf borderId="0" fillId="0" fontId="1" numFmtId="168" xfId="0" applyAlignment="1" applyFont="1" applyNumberFormat="1">
      <alignment horizontal="right" readingOrder="0" shrinkToFit="0" textRotation="90" vertical="bottom" wrapText="0"/>
    </xf>
    <xf borderId="0" fillId="0" fontId="1" numFmtId="171" xfId="0" applyAlignment="1" applyFont="1" applyNumberFormat="1">
      <alignment horizontal="right" readingOrder="0" shrinkToFit="0" textRotation="90" vertical="bottom" wrapText="0"/>
    </xf>
    <xf borderId="0" fillId="0" fontId="5" numFmtId="165" xfId="0" applyAlignment="1" applyFont="1" applyNumberFormat="1">
      <alignment horizontal="right" readingOrder="0" shrinkToFit="0" vertical="center" wrapText="0"/>
    </xf>
    <xf borderId="0" fillId="0" fontId="1" numFmtId="3" xfId="0" applyAlignment="1" applyFont="1" applyNumberFormat="1">
      <alignment horizontal="right" readingOrder="0" shrinkToFit="0" textRotation="90" vertical="bottom" wrapText="0"/>
    </xf>
    <xf borderId="0" fillId="0" fontId="1" numFmtId="166" xfId="0" applyAlignment="1" applyFont="1" applyNumberFormat="1">
      <alignment horizontal="right" readingOrder="0" shrinkToFit="0" textRotation="90" vertical="bottom" wrapText="0"/>
    </xf>
    <xf borderId="0" fillId="0" fontId="1" numFmtId="168" xfId="0" applyAlignment="1" applyFont="1" applyNumberFormat="1">
      <alignment horizontal="right" readingOrder="0" shrinkToFit="0" vertical="center" wrapText="0"/>
    </xf>
    <xf borderId="0" fillId="0" fontId="1" numFmtId="9" xfId="0" applyAlignment="1" applyFont="1" applyNumberFormat="1">
      <alignment horizontal="right" readingOrder="0" shrinkToFit="0" vertical="center" wrapText="0"/>
    </xf>
    <xf borderId="0" fillId="2" fontId="3" numFmtId="164" xfId="0" applyAlignment="1" applyFill="1" applyFont="1" applyNumberFormat="1">
      <alignment horizontal="right" textRotation="90" vertical="bottom"/>
    </xf>
    <xf borderId="0" fillId="2" fontId="3" numFmtId="164" xfId="0" applyAlignment="1" applyFont="1" applyNumberFormat="1">
      <alignment horizontal="right" readingOrder="0" textRotation="90" vertical="bottom"/>
    </xf>
    <xf borderId="0" fillId="2" fontId="3" numFmtId="164" xfId="0" applyAlignment="1" applyFont="1" applyNumberFormat="1">
      <alignment horizontal="right" readingOrder="0" textRotation="90"/>
    </xf>
    <xf borderId="0" fillId="3" fontId="1" numFmtId="164" xfId="0" applyAlignment="1" applyFill="1" applyFont="1" applyNumberFormat="1">
      <alignment horizontal="center" readingOrder="0" shrinkToFit="0" vertical="center" wrapText="0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3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3" fontId="6" numFmtId="167" xfId="0" applyAlignment="1" applyFont="1" applyNumberFormat="1">
      <alignment horizontal="center" readingOrder="0" shrinkToFit="0" vertical="center" wrapText="1"/>
    </xf>
    <xf borderId="0" fillId="3" fontId="6" numFmtId="168" xfId="0" applyAlignment="1" applyFont="1" applyNumberFormat="1">
      <alignment horizontal="center" readingOrder="0" shrinkToFit="0" vertical="center" wrapText="1"/>
    </xf>
    <xf borderId="0" fillId="5" fontId="6" numFmtId="169" xfId="0" applyAlignment="1" applyFill="1" applyFont="1" applyNumberFormat="1">
      <alignment horizontal="center" readingOrder="0" shrinkToFit="0" textRotation="0" vertical="center" wrapText="1"/>
    </xf>
    <xf borderId="0" fillId="5" fontId="6" numFmtId="168" xfId="0" applyAlignment="1" applyFont="1" applyNumberFormat="1">
      <alignment horizontal="center" readingOrder="0" shrinkToFit="0" textRotation="0" vertical="center" wrapText="1"/>
    </xf>
    <xf borderId="0" fillId="5" fontId="6" numFmtId="164" xfId="0" applyAlignment="1" applyFont="1" applyNumberFormat="1">
      <alignment horizontal="center" readingOrder="0" shrinkToFit="0" textRotation="0" vertical="center" wrapText="0"/>
    </xf>
    <xf borderId="0" fillId="6" fontId="2" numFmtId="164" xfId="0" applyAlignment="1" applyFill="1" applyFont="1" applyNumberFormat="1">
      <alignment readingOrder="0" shrinkToFit="0" vertical="bottom" wrapText="0"/>
    </xf>
    <xf borderId="0" fillId="6" fontId="2" numFmtId="164" xfId="0" applyAlignment="1" applyFont="1" applyNumberFormat="1">
      <alignment readingOrder="0" shrinkToFit="0" vertical="bottom" wrapText="0"/>
    </xf>
    <xf borderId="0" fillId="6" fontId="2" numFmtId="0" xfId="0" applyAlignment="1" applyFont="1">
      <alignment horizontal="left" readingOrder="0" shrinkToFit="0" vertical="bottom" wrapText="0"/>
    </xf>
    <xf borderId="0" fillId="6" fontId="2" numFmtId="3" xfId="0" applyAlignment="1" applyFont="1" applyNumberFormat="1">
      <alignment horizontal="right" readingOrder="0" shrinkToFit="0" vertical="bottom" wrapText="0"/>
    </xf>
    <xf borderId="0" fillId="6" fontId="2" numFmtId="0" xfId="0" applyAlignment="1" applyFont="1">
      <alignment horizontal="right" readingOrder="0" shrinkToFit="0" vertical="bottom" wrapText="0"/>
    </xf>
    <xf borderId="0" fillId="6" fontId="2" numFmtId="0" xfId="0" applyAlignment="1" applyFont="1">
      <alignment horizontal="left" readingOrder="0" shrinkToFit="0" vertical="bottom" wrapText="0"/>
    </xf>
    <xf borderId="0" fillId="6" fontId="2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center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6" fontId="2" numFmtId="168" xfId="0" applyAlignment="1" applyFont="1" applyNumberFormat="1">
      <alignment horizontal="right" readingOrder="0" shrinkToFit="0" vertical="bottom" wrapText="0"/>
    </xf>
    <xf borderId="0" fillId="7" fontId="2" numFmtId="164" xfId="0" applyAlignment="1" applyFill="1" applyFont="1" applyNumberFormat="1">
      <alignment horizontal="center" readingOrder="0" shrinkToFit="0" vertical="bottom" wrapText="0"/>
    </xf>
    <xf borderId="0" fillId="7" fontId="2" numFmtId="0" xfId="0" applyAlignment="1" applyFont="1">
      <alignment horizontal="center" readingOrder="0" shrinkToFit="0" vertical="bottom" wrapText="0"/>
    </xf>
    <xf borderId="0" fillId="6" fontId="2" numFmtId="164" xfId="0" applyAlignment="1" applyFont="1" applyNumberFormat="1">
      <alignment horizontal="left" readingOrder="0" shrinkToFit="0" vertical="bottom" wrapText="0"/>
    </xf>
    <xf borderId="0" fillId="7" fontId="2" numFmtId="164" xfId="0" applyAlignment="1" applyFont="1" applyNumberFormat="1">
      <alignment horizontal="center" shrinkToFit="0" vertical="bottom" wrapText="0"/>
    </xf>
    <xf borderId="0" fillId="6" fontId="2" numFmtId="164" xfId="0" applyAlignment="1" applyFont="1" applyNumberFormat="1">
      <alignment horizontal="left" readingOrder="0" shrinkToFit="0" vertical="bottom" wrapText="0"/>
    </xf>
    <xf borderId="0" fillId="6" fontId="7" numFmtId="0" xfId="0" applyAlignment="1" applyFont="1">
      <alignment horizontal="left" readingOrder="0" shrinkToFit="0" vertical="bottom" wrapText="0"/>
    </xf>
    <xf borderId="0" fillId="6" fontId="2" numFmtId="168" xfId="0" applyAlignment="1" applyFont="1" applyNumberFormat="1">
      <alignment horizontal="right" shrinkToFit="0" vertical="bottom" wrapText="0"/>
    </xf>
    <xf borderId="0" fillId="8" fontId="2" numFmtId="164" xfId="0" applyAlignment="1" applyFill="1" applyFont="1" applyNumberFormat="1">
      <alignment horizontal="left" readingOrder="0"/>
    </xf>
    <xf borderId="0" fillId="8" fontId="8" numFmtId="164" xfId="0" applyAlignment="1" applyFont="1" applyNumberFormat="1">
      <alignment horizontal="left" readingOrder="0"/>
    </xf>
    <xf borderId="0" fillId="6" fontId="2" numFmtId="165" xfId="0" applyAlignment="1" applyFont="1" applyNumberFormat="1">
      <alignment horizontal="left" readingOrder="0" shrinkToFit="0" vertical="bottom" wrapText="0"/>
    </xf>
    <xf borderId="0" fillId="6" fontId="9" numFmtId="164" xfId="0" applyAlignment="1" applyFont="1" applyNumberFormat="1">
      <alignment horizontal="left" readingOrder="0"/>
    </xf>
    <xf borderId="0" fillId="6" fontId="2" numFmtId="165" xfId="0" applyAlignment="1" applyFont="1" applyNumberFormat="1">
      <alignment horizontal="left" readingOrder="0" shrinkToFit="0" vertical="bottom" wrapText="0"/>
    </xf>
    <xf borderId="0" fillId="9" fontId="8" numFmtId="164" xfId="0" applyAlignment="1" applyFill="1" applyFont="1" applyNumberFormat="1">
      <alignment horizontal="left" readingOrder="0"/>
    </xf>
    <xf borderId="0" fillId="6" fontId="8" numFmtId="164" xfId="0" applyAlignment="1" applyFont="1" applyNumberFormat="1">
      <alignment horizontal="left" readingOrder="0"/>
    </xf>
    <xf borderId="0" fillId="6" fontId="10" numFmtId="164" xfId="0" applyAlignment="1" applyFont="1" applyNumberFormat="1">
      <alignment horizontal="left" readingOrder="0"/>
    </xf>
    <xf borderId="0" fillId="8" fontId="7" numFmtId="164" xfId="0" applyAlignment="1" applyFont="1" applyNumberFormat="1">
      <alignment readingOrder="0" shrinkToFit="0" vertical="bottom" wrapText="0"/>
    </xf>
    <xf borderId="0" fillId="6" fontId="2" numFmtId="164" xfId="0" applyAlignment="1" applyFont="1" applyNumberFormat="1">
      <alignment horizontal="left" readingOrder="0"/>
    </xf>
    <xf borderId="0" fillId="8" fontId="11" numFmtId="164" xfId="0" applyAlignment="1" applyFont="1" applyNumberFormat="1">
      <alignment horizontal="left" readingOrder="0"/>
    </xf>
    <xf borderId="0" fillId="6" fontId="9" numFmtId="0" xfId="0" applyAlignment="1" applyFont="1">
      <alignment horizontal="left" readingOrder="0" shrinkToFit="0" wrapText="0"/>
    </xf>
    <xf borderId="0" fillId="8" fontId="12" numFmtId="164" xfId="0" applyAlignment="1" applyFont="1" applyNumberFormat="1">
      <alignment horizontal="left" readingOrder="0"/>
    </xf>
    <xf borderId="0" fillId="6" fontId="13" numFmtId="164" xfId="0" applyAlignment="1" applyFont="1" applyNumberFormat="1">
      <alignment readingOrder="0" shrinkToFit="0" vertical="bottom" wrapText="0"/>
    </xf>
    <xf borderId="0" fillId="6" fontId="13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10" fontId="14" numFmtId="164" xfId="0" applyAlignment="1" applyFill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9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3" xfId="0" applyAlignment="1" applyFont="1" applyNumberFormat="1">
      <alignment horizontal="center" shrinkToFit="0" vertical="bottom" wrapText="0"/>
    </xf>
    <xf borderId="0" fillId="0" fontId="1" numFmtId="170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3" xfId="0" applyAlignment="1" applyFont="1" applyNumberFormat="1">
      <alignment horizontal="center" readingOrder="0" shrinkToFit="0" vertical="bottom" wrapText="0"/>
    </xf>
    <xf borderId="0" fillId="0" fontId="1" numFmtId="172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1"/>
    </xf>
    <xf borderId="0" fillId="0" fontId="2" numFmtId="165" xfId="0" applyAlignment="1" applyFont="1" applyNumberFormat="1">
      <alignment horizontal="right" readingOrder="0" shrinkToFit="0" vertical="center" wrapText="1"/>
    </xf>
    <xf borderId="0" fillId="0" fontId="5" numFmtId="165" xfId="0" applyAlignment="1" applyFont="1" applyNumberFormat="1">
      <alignment horizontal="right" readingOrder="0" shrinkToFit="0" vertical="center" wrapText="1"/>
    </xf>
    <xf borderId="0" fillId="0" fontId="1" numFmtId="165" xfId="0" applyAlignment="1" applyFont="1" applyNumberFormat="1">
      <alignment horizontal="left" shrinkToFit="0" vertical="bottom" wrapText="1"/>
    </xf>
    <xf borderId="0" fillId="0" fontId="1" numFmtId="3" xfId="0" applyAlignment="1" applyFont="1" applyNumberFormat="1">
      <alignment horizontal="right" readingOrder="0" shrinkToFit="0" textRotation="90" vertical="bottom" wrapText="1"/>
    </xf>
    <xf borderId="0" fillId="0" fontId="1" numFmtId="165" xfId="0" applyAlignment="1" applyFont="1" applyNumberFormat="1">
      <alignment horizontal="right" shrinkToFit="0" vertical="bottom" wrapText="1"/>
    </xf>
    <xf borderId="0" fillId="0" fontId="1" numFmtId="166" xfId="0" applyAlignment="1" applyFont="1" applyNumberFormat="1">
      <alignment horizontal="right" readingOrder="0" shrinkToFit="0" textRotation="90" vertical="bottom" wrapText="1"/>
    </xf>
    <xf borderId="0" fillId="0" fontId="1" numFmtId="167" xfId="0" applyAlignment="1" applyFont="1" applyNumberFormat="1">
      <alignment horizontal="right" shrinkToFit="0" vertical="bottom" wrapText="1"/>
    </xf>
    <xf borderId="0" fillId="0" fontId="1" numFmtId="168" xfId="0" applyAlignment="1" applyFont="1" applyNumberFormat="1">
      <alignment horizontal="right" readingOrder="0" shrinkToFit="0" vertical="center" wrapText="1"/>
    </xf>
    <xf borderId="0" fillId="0" fontId="1" numFmtId="9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shrinkToFit="0" wrapText="1"/>
    </xf>
    <xf borderId="0" fillId="2" fontId="3" numFmtId="164" xfId="0" applyAlignment="1" applyFont="1" applyNumberFormat="1">
      <alignment horizontal="left" shrinkToFit="0" textRotation="90" vertical="bottom" wrapText="0"/>
    </xf>
    <xf borderId="0" fillId="2" fontId="3" numFmtId="164" xfId="0" applyAlignment="1" applyFont="1" applyNumberFormat="1">
      <alignment horizontal="left" readingOrder="0" shrinkToFit="0" textRotation="90" vertical="bottom" wrapText="0"/>
    </xf>
    <xf borderId="0" fillId="0" fontId="1" numFmtId="3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170" xfId="0" applyAlignment="1" applyFont="1" applyNumberFormat="1">
      <alignment horizontal="right" shrinkToFit="0" vertical="bottom" wrapText="1"/>
    </xf>
    <xf borderId="0" fillId="0" fontId="1" numFmtId="167" xfId="0" applyAlignment="1" applyFont="1" applyNumberFormat="1">
      <alignment horizontal="right" readingOrder="0" shrinkToFit="0" vertical="bottom" wrapText="1"/>
    </xf>
    <xf borderId="0" fillId="11" fontId="1" numFmtId="164" xfId="0" applyAlignment="1" applyFill="1" applyFont="1" applyNumberFormat="1">
      <alignment horizontal="center" readingOrder="0" shrinkToFit="0" vertical="center" wrapText="0"/>
    </xf>
    <xf borderId="0" fillId="12" fontId="6" numFmtId="3" xfId="0" applyAlignment="1" applyFill="1" applyFont="1" applyNumberForma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0" fillId="12" fontId="6" numFmtId="170" xfId="0" applyAlignment="1" applyFont="1" applyNumberFormat="1">
      <alignment horizontal="center" readingOrder="0" shrinkToFit="0" vertical="center" wrapText="1"/>
    </xf>
    <xf borderId="0" fillId="12" fontId="6" numFmtId="167" xfId="0" applyAlignment="1" applyFont="1" applyNumberFormat="1">
      <alignment horizontal="center" readingOrder="0" shrinkToFit="0" vertical="center" wrapText="1"/>
    </xf>
    <xf borderId="0" fillId="12" fontId="6" numFmtId="173" xfId="0" applyAlignment="1" applyFont="1" applyNumberFormat="1">
      <alignment horizontal="center" readingOrder="0" shrinkToFit="0" vertical="center" wrapText="1"/>
    </xf>
    <xf borderId="0" fillId="11" fontId="1" numFmtId="164" xfId="0" applyAlignment="1" applyFont="1" applyNumberFormat="1">
      <alignment horizontal="right" readingOrder="0" shrinkToFit="0" vertical="bottom" wrapText="0"/>
    </xf>
    <xf borderId="0" fillId="0" fontId="1" numFmtId="170" xfId="0" applyAlignment="1" applyFont="1" applyNumberFormat="1">
      <alignment horizontal="right" readingOrder="0" shrinkToFit="0" vertical="bottom" wrapText="0"/>
    </xf>
    <xf borderId="0" fillId="6" fontId="9" numFmtId="0" xfId="0" applyAlignment="1" applyFont="1">
      <alignment horizontal="left" readingOrder="0"/>
    </xf>
    <xf borderId="0" fillId="6" fontId="1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right" readingOrder="0" shrinkToFit="0" vertical="center" wrapText="0"/>
    </xf>
    <xf borderId="0" fillId="0" fontId="15" numFmtId="164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10" fontId="16" numFmtId="164" xfId="0" applyAlignment="1" applyFont="1" applyNumberFormat="1">
      <alignment horizontal="left" readingOrder="0" shrinkToFit="0" vertical="bottom" wrapText="0"/>
    </xf>
    <xf borderId="0" fillId="2" fontId="3" numFmtId="164" xfId="0" applyAlignment="1" applyFont="1" applyNumberFormat="1">
      <alignment horizontal="right" shrinkToFit="0" textRotation="90" wrapText="1"/>
    </xf>
    <xf borderId="0" fillId="13" fontId="6" numFmtId="167" xfId="0" applyAlignment="1" applyFill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0" fontId="9" numFmtId="164" xfId="0" applyAlignment="1" applyFont="1" applyNumberFormat="1">
      <alignment horizontal="left" readingOrder="0"/>
    </xf>
    <xf borderId="0" fillId="0" fontId="10" numFmtId="164" xfId="0" applyAlignment="1" applyFont="1" applyNumberFormat="1">
      <alignment horizontal="left" readingOrder="0"/>
    </xf>
    <xf borderId="0" fillId="0" fontId="7" numFmtId="164" xfId="0" applyAlignment="1" applyFont="1" applyNumberFormat="1">
      <alignment readingOrder="0" shrinkToFit="0" vertical="bottom" wrapText="0"/>
    </xf>
    <xf borderId="0" fillId="0" fontId="11" numFmtId="164" xfId="0" applyAlignment="1" applyFont="1" applyNumberFormat="1">
      <alignment horizontal="left" readingOrder="0"/>
    </xf>
    <xf borderId="0" fillId="0" fontId="12" numFmtId="164" xfId="0" applyAlignment="1" applyFont="1" applyNumberFormat="1">
      <alignment horizontal="left" readingOrder="0"/>
    </xf>
    <xf borderId="0" fillId="0" fontId="1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center"/>
    </xf>
    <xf borderId="0" fillId="0" fontId="17" numFmtId="0" xfId="0" applyAlignment="1" applyFont="1">
      <alignment horizontal="left" readingOrder="0"/>
    </xf>
    <xf borderId="0" fillId="0" fontId="3" numFmtId="165" xfId="0" applyAlignment="1" applyFont="1" applyNumberFormat="1">
      <alignment horizontal="right"/>
    </xf>
    <xf borderId="0" fillId="0" fontId="3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0" fillId="0" fontId="19" numFmtId="0" xfId="0" applyFont="1"/>
    <xf borderId="1" fillId="14" fontId="20" numFmtId="0" xfId="0" applyAlignment="1" applyBorder="1" applyFill="1" applyFont="1">
      <alignment horizontal="center" readingOrder="0"/>
    </xf>
    <xf borderId="1" fillId="14" fontId="21" numFmtId="0" xfId="0" applyAlignment="1" applyBorder="1" applyFont="1">
      <alignment horizontal="center" readingOrder="0"/>
    </xf>
    <xf borderId="1" fillId="14" fontId="22" numFmtId="0" xfId="0" applyAlignment="1" applyBorder="1" applyFont="1">
      <alignment horizontal="center" readingOrder="0"/>
    </xf>
    <xf borderId="1" fillId="14" fontId="23" numFmtId="0" xfId="0" applyAlignment="1" applyBorder="1" applyFont="1">
      <alignment horizontal="center" readingOrder="0"/>
    </xf>
    <xf borderId="1" fillId="14" fontId="24" numFmtId="0" xfId="0" applyAlignment="1" applyBorder="1" applyFont="1">
      <alignment horizontal="center" readingOrder="0"/>
    </xf>
    <xf borderId="1" fillId="14" fontId="25" numFmtId="0" xfId="0" applyAlignment="1" applyBorder="1" applyFont="1">
      <alignment horizontal="center" readingOrder="0"/>
    </xf>
    <xf borderId="1" fillId="14" fontId="26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27" numFmtId="3" xfId="0" applyAlignment="1" applyFont="1" applyNumberFormat="1">
      <alignment readingOrder="0"/>
    </xf>
    <xf borderId="1" fillId="0" fontId="28" numFmtId="165" xfId="0" applyAlignment="1" applyBorder="1" applyFont="1" applyNumberFormat="1">
      <alignment horizontal="center"/>
    </xf>
    <xf borderId="0" fillId="0" fontId="27" numFmtId="0" xfId="0" applyFont="1"/>
    <xf borderId="0" fillId="0" fontId="3" numFmtId="0" xfId="0" applyAlignment="1" applyFont="1">
      <alignment readingOrder="0"/>
    </xf>
    <xf borderId="2" fillId="0" fontId="3" numFmtId="3" xfId="0" applyAlignment="1" applyBorder="1" applyFont="1" applyNumberFormat="1">
      <alignment horizontal="left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left"/>
    </xf>
    <xf borderId="2" fillId="0" fontId="3" numFmtId="0" xfId="0" applyAlignment="1" applyBorder="1" applyFont="1">
      <alignment horizontal="left"/>
    </xf>
    <xf borderId="0" fillId="0" fontId="3" numFmtId="165" xfId="0" applyAlignment="1" applyFont="1" applyNumberFormat="1">
      <alignment horizontal="left"/>
    </xf>
    <xf borderId="2" fillId="0" fontId="29" numFmtId="3" xfId="0" applyAlignment="1" applyBorder="1" applyFont="1" applyNumberFormat="1">
      <alignment horizontal="left" vertical="bottom"/>
    </xf>
    <xf borderId="2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/>
    </xf>
    <xf borderId="0" fillId="0" fontId="3" numFmtId="0" xfId="0" applyFont="1"/>
    <xf borderId="0" fillId="0" fontId="30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49" xfId="0" applyAlignment="1" applyFont="1" applyNumberFormat="1">
      <alignment readingOrder="0" shrinkToFit="0" vertical="center" wrapText="1"/>
    </xf>
    <xf borderId="0" fillId="0" fontId="32" numFmtId="49" xfId="0" applyAlignment="1" applyFont="1" applyNumberFormat="1">
      <alignment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49" xfId="0" applyAlignment="1" applyFont="1" applyNumberFormat="1">
      <alignment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0" fontId="3" numFmtId="174" xfId="0" applyAlignment="1" applyFont="1" applyNumberFormat="1">
      <alignment horizontal="center" readingOrder="0" shrinkToFit="0" vertical="center" wrapText="1"/>
    </xf>
    <xf borderId="0" fillId="15" fontId="3" numFmtId="0" xfId="0" applyAlignment="1" applyFill="1" applyFont="1">
      <alignment horizontal="center" shrinkToFit="0" vertical="center" wrapText="1"/>
    </xf>
    <xf borderId="0" fillId="6" fontId="3" numFmtId="0" xfId="0" applyAlignment="1" applyFont="1">
      <alignment readingOrder="0"/>
    </xf>
    <xf borderId="0" fillId="16" fontId="3" numFmtId="0" xfId="0" applyAlignment="1" applyFill="1" applyFont="1">
      <alignment readingOrder="0"/>
    </xf>
    <xf borderId="0" fillId="0" fontId="3" numFmtId="174" xfId="0" applyAlignment="1" applyFont="1" applyNumberFormat="1">
      <alignment horizontal="right" readingOrder="0"/>
    </xf>
    <xf borderId="0" fillId="16" fontId="29" numFmtId="165" xfId="0" applyAlignment="1" applyFont="1" applyNumberFormat="1">
      <alignment horizontal="right" vertical="bottom"/>
    </xf>
    <xf borderId="0" fillId="16" fontId="29" numFmtId="0" xfId="0" applyAlignment="1" applyFont="1">
      <alignment vertical="bottom"/>
    </xf>
    <xf borderId="0" fillId="15" fontId="3" numFmtId="0" xfId="0" applyAlignment="1" applyFont="1">
      <alignment horizontal="right" readingOrder="0"/>
    </xf>
    <xf borderId="0" fillId="15" fontId="3" numFmtId="0" xfId="0" applyFont="1"/>
    <xf borderId="0" fillId="0" fontId="3" numFmtId="20" xfId="0" applyAlignment="1" applyFont="1" applyNumberFormat="1">
      <alignment horizontal="right" readingOrder="0"/>
    </xf>
    <xf borderId="0" fillId="0" fontId="3" numFmtId="164" xfId="0" applyFont="1" applyNumberFormat="1"/>
    <xf borderId="0" fillId="15" fontId="3" numFmtId="0" xfId="0" applyAlignment="1" applyFont="1">
      <alignment readingOrder="0"/>
    </xf>
    <xf borderId="0" fillId="0" fontId="3" numFmtId="20" xfId="0" applyAlignment="1" applyFont="1" applyNumberFormat="1">
      <alignment horizontal="center" readingOrder="0"/>
    </xf>
    <xf borderId="0" fillId="16" fontId="29" numFmtId="20" xfId="0" applyAlignment="1" applyFont="1" applyNumberFormat="1">
      <alignment vertical="bottom"/>
    </xf>
    <xf borderId="0" fillId="15" fontId="3" numFmtId="0" xfId="0" applyAlignment="1" applyFont="1">
      <alignment horizontal="right"/>
    </xf>
    <xf borderId="0" fillId="16" fontId="3" numFmtId="20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6" fontId="3" numFmtId="0" xfId="0" applyFont="1"/>
    <xf borderId="0" fillId="0" fontId="3" numFmtId="174" xfId="0" applyAlignment="1" applyFont="1" applyNumberFormat="1">
      <alignment horizontal="center" readingOrder="0"/>
    </xf>
    <xf borderId="0" fillId="16" fontId="29" numFmtId="174" xfId="0" applyAlignment="1" applyFont="1" applyNumberFormat="1">
      <alignment vertical="bottom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3" numFmtId="20" xfId="0" applyAlignment="1" applyFont="1" applyNumberFormat="1">
      <alignment readingOrder="0"/>
    </xf>
    <xf borderId="0" fillId="15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ont="1"/>
    <xf borderId="0" fillId="17" fontId="3" numFmtId="0" xfId="0" applyAlignment="1" applyFill="1" applyFont="1">
      <alignment readingOrder="0"/>
    </xf>
    <xf borderId="0" fillId="16" fontId="29" numFmtId="165" xfId="0" applyAlignment="1" applyFont="1" applyNumberFormat="1">
      <alignment horizontal="right" readingOrder="0" vertical="bottom"/>
    </xf>
    <xf borderId="0" fillId="16" fontId="3" numFmtId="0" xfId="0" applyAlignment="1" applyFont="1">
      <alignment horizontal="left" readingOrder="0"/>
    </xf>
    <xf borderId="0" fillId="18" fontId="3" numFmtId="0" xfId="0" applyFill="1" applyFont="1"/>
    <xf borderId="0" fillId="18" fontId="3" numFmtId="0" xfId="0" applyAlignment="1" applyFont="1">
      <alignment readingOrder="0"/>
    </xf>
    <xf borderId="0" fillId="16" fontId="3" numFmtId="0" xfId="0" applyFont="1"/>
    <xf borderId="0" fillId="0" fontId="3" numFmtId="174" xfId="0" applyAlignment="1" applyFont="1" applyNumberFormat="1">
      <alignment horizontal="right"/>
    </xf>
    <xf borderId="0" fillId="0" fontId="3" numFmtId="174" xfId="0" applyAlignment="1" applyFont="1" applyNumberFormat="1">
      <alignment horizontal="center"/>
    </xf>
    <xf borderId="0" fillId="2" fontId="29" numFmtId="165" xfId="0" applyAlignment="1" applyFont="1" applyNumberFormat="1">
      <alignment horizontal="right" readingOrder="0" vertical="bottom"/>
    </xf>
    <xf borderId="0" fillId="2" fontId="3" numFmtId="0" xfId="0" applyAlignment="1" applyFont="1">
      <alignment horizontal="left" readingOrder="0"/>
    </xf>
    <xf borderId="0" fillId="16" fontId="3" numFmtId="165" xfId="0" applyAlignment="1" applyFont="1" applyNumberFormat="1">
      <alignment horizontal="right" readingOrder="0"/>
    </xf>
    <xf borderId="0" fillId="16" fontId="3" numFmtId="165" xfId="0" applyAlignment="1" applyFont="1" applyNumberFormat="1">
      <alignment horizontal="right"/>
    </xf>
    <xf borderId="0" fillId="16" fontId="3" numFmtId="174" xfId="0" applyAlignment="1" applyFont="1" applyNumberFormat="1">
      <alignment horizontal="left"/>
    </xf>
    <xf borderId="0" fillId="0" fontId="1" numFmtId="166" xfId="0" applyAlignment="1" applyFont="1" applyNumberFormat="1">
      <alignment horizontal="left" readingOrder="0" shrinkToFit="0" vertical="bottom" wrapText="0"/>
    </xf>
    <xf borderId="0" fillId="2" fontId="3" numFmtId="164" xfId="0" applyAlignment="1" applyFont="1" applyNumberFormat="1">
      <alignment horizontal="center" textRotation="90"/>
    </xf>
    <xf borderId="0" fillId="0" fontId="14" numFmtId="164" xfId="0" applyAlignment="1" applyFont="1" applyNumberFormat="1">
      <alignment horizontal="left" readingOrder="0" shrinkToFit="0" vertical="bottom" wrapText="0"/>
    </xf>
    <xf borderId="0" fillId="0" fontId="1" numFmtId="3" xfId="0" applyAlignment="1" applyFont="1" applyNumberFormat="1">
      <alignment horizontal="left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15" fontId="1" numFmtId="164" xfId="0" applyAlignment="1" applyFont="1" applyNumberFormat="1">
      <alignment horizontal="right" shrinkToFit="0" vertical="bottom" wrapText="0"/>
    </xf>
    <xf borderId="0" fillId="2" fontId="3" numFmtId="164" xfId="0" applyAlignment="1" applyFont="1" applyNumberFormat="1">
      <alignment horizontal="right" textRotation="9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165" xfId="0" applyAlignment="1" applyFont="1" applyNumberFormat="1">
      <alignment horizontal="right" readingOrder="0" shrinkToFit="0" vertical="center" wrapText="0"/>
    </xf>
    <xf borderId="0" fillId="4" fontId="33" numFmtId="166" xfId="0" applyAlignment="1" applyFont="1" applyNumberFormat="1">
      <alignment horizontal="center" readingOrder="0" shrinkToFit="0" vertical="center" wrapText="0"/>
    </xf>
    <xf borderId="0" fillId="3" fontId="1" numFmtId="167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168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3" xfId="0" applyAlignment="1" applyFont="1" applyNumberFormat="1">
      <alignment horizontal="right"/>
    </xf>
    <xf borderId="0" fillId="0" fontId="3" numFmtId="166" xfId="0" applyFont="1" applyNumberFormat="1"/>
    <xf borderId="0" fillId="0" fontId="3" numFmtId="167" xfId="0" applyAlignment="1" applyFont="1" applyNumberFormat="1">
      <alignment horizontal="right"/>
    </xf>
    <xf borderId="0" fillId="0" fontId="3" numFmtId="168" xfId="0" applyAlignment="1" applyFont="1" applyNumberFormat="1">
      <alignment horizontal="right"/>
    </xf>
    <xf borderId="0" fillId="0" fontId="3" numFmtId="169" xfId="0" applyAlignment="1" applyFont="1" applyNumberFormat="1">
      <alignment horizontal="right"/>
    </xf>
    <xf borderId="0" fillId="0" fontId="1" numFmtId="165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75" xfId="0" applyAlignment="1" applyFont="1" applyNumberFormat="1">
      <alignment horizontal="center" shrinkToFit="0" vertical="bottom" wrapText="0"/>
    </xf>
    <xf borderId="0" fillId="19" fontId="34" numFmtId="164" xfId="0" applyAlignment="1" applyFill="1" applyFont="1" applyNumberFormat="1">
      <alignment horizontal="left" readingOrder="0" shrinkToFit="0" vertical="center" wrapText="0"/>
    </xf>
    <xf borderId="0" fillId="0" fontId="35" numFmtId="165" xfId="0" applyAlignment="1" applyFont="1" applyNumberFormat="1">
      <alignment horizontal="right"/>
    </xf>
    <xf borderId="0" fillId="0" fontId="1" numFmtId="9" xfId="0" applyAlignment="1" applyFont="1" applyNumberFormat="1">
      <alignment horizontal="center" shrinkToFit="0" vertical="center" wrapText="0"/>
    </xf>
    <xf borderId="0" fillId="0" fontId="36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readingOrder="0" shrinkToFit="0" textRotation="90" vertical="bottom" wrapText="0"/>
    </xf>
    <xf borderId="0" fillId="0" fontId="1" numFmtId="175" xfId="0" applyAlignment="1" applyFont="1" applyNumberFormat="1">
      <alignment horizontal="center" shrinkToFit="0" vertical="center" wrapText="0"/>
    </xf>
    <xf borderId="0" fillId="2" fontId="3" numFmtId="164" xfId="0" applyAlignment="1" applyFont="1" applyNumberFormat="1">
      <alignment textRotation="90"/>
    </xf>
    <xf borderId="0" fillId="3" fontId="37" numFmtId="164" xfId="0" applyAlignment="1" applyFont="1" applyNumberFormat="1">
      <alignment horizontal="center" readingOrder="0" shrinkToFit="0" vertical="center" wrapText="0"/>
    </xf>
    <xf borderId="0" fillId="3" fontId="37" numFmtId="165" xfId="0" applyAlignment="1" applyFont="1" applyNumberFormat="1">
      <alignment horizontal="center" readingOrder="0" shrinkToFit="0" vertical="center" wrapText="0"/>
    </xf>
    <xf borderId="0" fillId="4" fontId="37" numFmtId="166" xfId="0" applyAlignment="1" applyFont="1" applyNumberFormat="1">
      <alignment horizontal="center" readingOrder="0" shrinkToFit="0" vertical="center" wrapText="0"/>
    </xf>
    <xf borderId="0" fillId="3" fontId="37" numFmtId="164" xfId="0" applyAlignment="1" applyFont="1" applyNumberFormat="1">
      <alignment horizontal="center" readingOrder="0" shrinkToFit="0" vertical="center" wrapText="1"/>
    </xf>
    <xf borderId="0" fillId="5" fontId="37" numFmtId="175" xfId="0" applyAlignment="1" applyFont="1" applyNumberFormat="1">
      <alignment horizontal="center" readingOrder="0" shrinkToFit="0" textRotation="0" vertical="center" wrapText="1"/>
    </xf>
    <xf borderId="0" fillId="5" fontId="37" numFmtId="164" xfId="0" applyAlignment="1" applyFont="1" applyNumberFormat="1">
      <alignment horizontal="center" readingOrder="0" shrinkToFit="0" textRotation="0" vertical="center" wrapText="1"/>
    </xf>
    <xf borderId="0" fillId="5" fontId="37" numFmtId="164" xfId="0" applyAlignment="1" applyFont="1" applyNumberFormat="1">
      <alignment horizontal="center" readingOrder="0" shrinkToFit="0" textRotation="0" vertical="center" wrapText="0"/>
    </xf>
    <xf borderId="0" fillId="6" fontId="1" numFmtId="164" xfId="0" applyAlignment="1" applyFont="1" applyNumberFormat="1">
      <alignment horizontal="left" readingOrder="0" shrinkToFit="0" vertical="bottom" wrapText="0"/>
    </xf>
    <xf borderId="0" fillId="6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0" fillId="0" fontId="1" numFmtId="171" xfId="0" applyAlignment="1" applyFont="1" applyNumberFormat="1">
      <alignment horizontal="center" readingOrder="0" shrinkToFit="0" vertical="bottom" wrapText="0"/>
    </xf>
    <xf borderId="0" fillId="6" fontId="1" numFmtId="164" xfId="0" applyAlignment="1" applyFont="1" applyNumberFormat="1">
      <alignment horizontal="center" readingOrder="0" shrinkToFit="0" vertical="bottom" wrapText="0"/>
    </xf>
    <xf borderId="0" fillId="0" fontId="1" numFmtId="175" xfId="0" applyAlignment="1" applyFont="1" applyNumberFormat="1">
      <alignment horizontal="center" readingOrder="0" shrinkToFit="0" vertical="bottom" wrapText="0"/>
    </xf>
    <xf borderId="0" fillId="7" fontId="1" numFmtId="164" xfId="0" applyAlignment="1" applyFont="1" applyNumberFormat="1">
      <alignment horizontal="center" shrinkToFit="0" vertical="bottom" wrapText="0"/>
    </xf>
    <xf borderId="0" fillId="7" fontId="1" numFmtId="164" xfId="0" applyAlignment="1" applyFont="1" applyNumberFormat="1">
      <alignment horizontal="center" readingOrder="0" shrinkToFit="0" vertical="bottom" wrapText="0"/>
    </xf>
    <xf borderId="0" fillId="6" fontId="1" numFmtId="164" xfId="0" applyAlignment="1" applyFont="1" applyNumberFormat="1">
      <alignment horizontal="center" shrinkToFit="0" vertical="bottom" wrapText="0"/>
    </xf>
    <xf borderId="0" fillId="6" fontId="1" numFmtId="164" xfId="0" applyAlignment="1" applyFont="1" applyNumberFormat="1">
      <alignment readingOrder="0" shrinkToFit="0" vertical="bottom" wrapText="0"/>
    </xf>
    <xf borderId="0" fillId="6" fontId="1" numFmtId="164" xfId="0" applyAlignment="1" applyFont="1" applyNumberFormat="1">
      <alignment shrinkToFit="0" vertical="bottom" wrapText="0"/>
    </xf>
    <xf borderId="0" fillId="6" fontId="1" numFmtId="165" xfId="0" applyAlignment="1" applyFont="1" applyNumberFormat="1">
      <alignment horizontal="right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0" fillId="0" fontId="1" numFmtId="171" xfId="0" applyAlignment="1" applyFont="1" applyNumberFormat="1">
      <alignment horizontal="center" readingOrder="0" shrinkToFit="0" textRotation="90" vertical="bottom" wrapText="0"/>
    </xf>
    <xf borderId="0" fillId="0" fontId="3" numFmtId="165" xfId="0" applyAlignment="1" applyFont="1" applyNumberFormat="1">
      <alignment horizontal="right"/>
    </xf>
    <xf borderId="0" fillId="0" fontId="3" numFmtId="175" xfId="0" applyFont="1" applyNumberFormat="1"/>
    <xf borderId="0" fillId="0" fontId="1" numFmtId="165" xfId="0" applyAlignment="1" applyFont="1" applyNumberFormat="1">
      <alignment horizontal="center" shrinkToFit="0" vertical="bottom" wrapText="0"/>
    </xf>
    <xf borderId="0" fillId="6" fontId="1" numFmtId="164" xfId="0" applyAlignment="1" applyFont="1" applyNumberFormat="1">
      <alignment horizontal="left" readingOrder="0" shrinkToFit="0" vertical="center" wrapText="0"/>
    </xf>
    <xf borderId="0" fillId="3" fontId="1" numFmtId="165" xfId="0" applyAlignment="1" applyFont="1" applyNumberForma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6" numFmtId="164" xfId="0" applyAlignment="1" applyFont="1" applyNumberFormat="1">
      <alignment horizontal="center" readingOrder="0" shrinkToFit="0" vertical="center" wrapText="1"/>
    </xf>
    <xf borderId="0" fillId="5" fontId="6" numFmtId="164" xfId="0" applyAlignment="1" applyFont="1" applyNumberFormat="1">
      <alignment horizontal="center" readingOrder="0" shrinkToFit="0" textRotation="0" vertical="center" wrapText="1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176" xfId="0" applyAlignment="1" applyFont="1" applyNumberFormat="1">
      <alignment horizontal="center" readingOrder="0" shrinkToFit="0" vertical="bottom" wrapText="0"/>
    </xf>
    <xf borderId="0" fillId="0" fontId="3" numFmtId="165" xfId="0" applyFont="1" applyNumberFormat="1"/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obList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1000" displayName="tbJobList" name="tbJobList" id="1">
  <tableColumns count="3">
    <tableColumn name="No." id="1"/>
    <tableColumn name="Job ID" id="2"/>
    <tableColumn name="Job Name" id="3"/>
  </tableColumns>
  <tableStyleInfo name="Job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7.63"/>
    <col customWidth="1" min="2" max="2" width="27.38"/>
    <col customWidth="1" min="3" max="3" width="17.13"/>
    <col customWidth="1" min="4" max="4" width="37.75"/>
    <col customWidth="1" min="5" max="11" width="2.63"/>
    <col customWidth="1" min="12" max="12" width="48.5"/>
    <col customWidth="1" min="13" max="13" width="12.63"/>
    <col customWidth="1" min="14" max="14" width="11.38"/>
    <col customWidth="1" min="15" max="15" width="12.63"/>
    <col customWidth="1" min="16" max="16" width="11.38"/>
    <col customWidth="1" min="17" max="20" width="11.88"/>
    <col customWidth="1" min="21" max="70" width="2.63"/>
  </cols>
  <sheetData>
    <row r="1">
      <c r="A1" s="1">
        <v>1.0</v>
      </c>
      <c r="B1" s="2">
        <v>2.0</v>
      </c>
      <c r="C1" s="1">
        <v>3.0</v>
      </c>
      <c r="D1" s="3">
        <v>4.0</v>
      </c>
      <c r="E1" s="1">
        <v>5.0</v>
      </c>
      <c r="F1" s="2">
        <v>6.0</v>
      </c>
      <c r="G1" s="1">
        <v>7.0</v>
      </c>
      <c r="H1" s="2">
        <v>8.0</v>
      </c>
      <c r="I1" s="1">
        <v>9.0</v>
      </c>
      <c r="J1" s="2">
        <v>10.0</v>
      </c>
      <c r="K1" s="1">
        <v>11.0</v>
      </c>
      <c r="L1" s="2">
        <v>12.0</v>
      </c>
      <c r="M1" s="1">
        <v>13.0</v>
      </c>
      <c r="N1" s="2">
        <v>14.0</v>
      </c>
      <c r="O1" s="1">
        <v>15.0</v>
      </c>
      <c r="P1" s="2">
        <v>16.0</v>
      </c>
      <c r="Q1" s="1">
        <v>17.0</v>
      </c>
      <c r="R1" s="2">
        <v>18.0</v>
      </c>
      <c r="S1" s="1">
        <v>19.0</v>
      </c>
      <c r="T1" s="2">
        <v>20.0</v>
      </c>
      <c r="U1" s="1">
        <v>21.0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4.75" customHeight="1">
      <c r="A2" s="4">
        <f>IFERROR(__xludf.DUMMYFUNCTION("ROWS(FILTER(B6:B1506,Not(ISBLANK(B6:B1506))+NOT(ISBLANK(C6:C1506))+NOT(ISBLANK(D6:D1506))))"),147.0)</f>
        <v>147</v>
      </c>
      <c r="B2" s="5" t="s">
        <v>0</v>
      </c>
      <c r="C2" s="6"/>
      <c r="D2" s="7"/>
      <c r="E2" s="8"/>
      <c r="F2" s="8"/>
      <c r="G2" s="8"/>
      <c r="H2" s="8"/>
      <c r="I2" s="8"/>
      <c r="J2" s="8"/>
      <c r="K2" s="8"/>
      <c r="L2" s="9"/>
      <c r="M2" s="10"/>
      <c r="N2" s="11"/>
      <c r="O2" s="10"/>
      <c r="P2" s="12"/>
      <c r="Q2" s="13"/>
      <c r="R2" s="14"/>
      <c r="S2" s="15"/>
      <c r="T2" s="16"/>
      <c r="U2" s="17" t="str">
        <f>IFERROR(__xludf.DUMMYFUNCTION("SPARKLINE(U$3,{""charttype"",""column"";""ymin"",MIN($U$3:$BD$3);""ymax"",MAX($U$3:$BD$3);""color"",""blue""})"),"")</f>
        <v/>
      </c>
      <c r="V2" s="17" t="str">
        <f>IFERROR(__xludf.DUMMYFUNCTION("SPARKLINE(V$3,{""charttype"",""column"";""ymin"",MIN($U$3:$BD$3);""ymax"",MAX($U$3:$BD$3);""color"",""blue""})"),"")</f>
        <v/>
      </c>
      <c r="W2" s="17" t="str">
        <f>IFERROR(__xludf.DUMMYFUNCTION("SPARKLINE(W$3,{""charttype"",""column"";""ymin"",MIN($U$3:$BD$3);""ymax"",MAX($U$3:$BD$3);""color"",""blue""})"),"")</f>
        <v/>
      </c>
      <c r="X2" s="17" t="str">
        <f>IFERROR(__xludf.DUMMYFUNCTION("SPARKLINE(X$3,{""charttype"",""column"";""ymin"",MIN($U$3:$BD$3);""ymax"",MAX($U$3:$BD$3);""color"",""blue""})"),"")</f>
        <v/>
      </c>
      <c r="Y2" s="17" t="str">
        <f>IFERROR(__xludf.DUMMYFUNCTION("SPARKLINE(Y$3,{""charttype"",""column"";""ymin"",MIN($U$3:$BD$3);""ymax"",MAX($U$3:$BD$3);""color"",""blue""})"),"")</f>
        <v/>
      </c>
      <c r="Z2" s="17" t="str">
        <f>IFERROR(__xludf.DUMMYFUNCTION("SPARKLINE(Z$3,{""charttype"",""column"";""ymin"",MIN($U$3:$BD$3);""ymax"",MAX($U$3:$BD$3);""color"",""blue""})"),"")</f>
        <v/>
      </c>
      <c r="AA2" s="17" t="str">
        <f>IFERROR(__xludf.DUMMYFUNCTION("SPARKLINE(AA$3,{""charttype"",""column"";""ymin"",MIN($U$3:$BD$3);""ymax"",MAX($U$3:$BD$3);""color"",""blue""})"),"")</f>
        <v/>
      </c>
      <c r="AB2" s="17" t="str">
        <f>IFERROR(__xludf.DUMMYFUNCTION("SPARKLINE(AB$3,{""charttype"",""column"";""ymin"",MIN($U$3:$BD$3);""ymax"",MAX($U$3:$BD$3);""color"",""blue""})"),"")</f>
        <v/>
      </c>
      <c r="AC2" s="17" t="str">
        <f>IFERROR(__xludf.DUMMYFUNCTION("SPARKLINE(AC$3,{""charttype"",""column"";""ymin"",MIN($U$3:$BD$3);""ymax"",MAX($U$3:$BD$3);""color"",""blue""})"),"")</f>
        <v/>
      </c>
      <c r="AD2" s="17" t="str">
        <f>IFERROR(__xludf.DUMMYFUNCTION("SPARKLINE(AD$3,{""charttype"",""column"";""ymin"",MIN($U$3:$BD$3);""ymax"",MAX($U$3:$BD$3);""color"",""blue""})"),"")</f>
        <v/>
      </c>
      <c r="AE2" s="17" t="str">
        <f>IFERROR(__xludf.DUMMYFUNCTION("SPARKLINE(AE$3,{""charttype"",""column"";""ymin"",MIN($U$3:$BD$3);""ymax"",MAX($U$3:$BD$3);""color"",""blue""})"),"")</f>
        <v/>
      </c>
      <c r="AF2" s="17" t="str">
        <f>IFERROR(__xludf.DUMMYFUNCTION("SPARKLINE(AF$3,{""charttype"",""column"";""ymin"",MIN($U$3:$BD$3);""ymax"",MAX($U$3:$BD$3);""color"",""blue""})"),"")</f>
        <v/>
      </c>
      <c r="AG2" s="17" t="str">
        <f>IFERROR(__xludf.DUMMYFUNCTION("SPARKLINE(AG$3,{""charttype"",""column"";""ymin"",MIN($U$3:$BD$3);""ymax"",MAX($U$3:$BD$3);""color"",""blue""})"),"")</f>
        <v/>
      </c>
      <c r="AH2" s="17" t="str">
        <f>IFERROR(__xludf.DUMMYFUNCTION("SPARKLINE(AH$3,{""charttype"",""column"";""ymin"",MIN($U$3:$BD$3);""ymax"",MAX($U$3:$BD$3);""color"",""blue""})"),"")</f>
        <v/>
      </c>
      <c r="AI2" s="17" t="str">
        <f>IFERROR(__xludf.DUMMYFUNCTION("SPARKLINE(AI$3,{""charttype"",""column"";""ymin"",MIN($U$3:$BD$3);""ymax"",MAX($U$3:$BD$3);""color"",""blue""})"),"")</f>
        <v/>
      </c>
      <c r="AJ2" s="17" t="str">
        <f>IFERROR(__xludf.DUMMYFUNCTION("SPARKLINE(AJ$3,{""charttype"",""column"";""ymin"",MIN($U$3:$BD$3);""ymax"",MAX($U$3:$BD$3);""color"",""blue""})"),"")</f>
        <v/>
      </c>
      <c r="AK2" s="17" t="str">
        <f>IFERROR(__xludf.DUMMYFUNCTION("SPARKLINE(AK$3,{""charttype"",""column"";""ymin"",MIN($U$3:$BD$3);""ymax"",MAX($U$3:$BD$3);""color"",""blue""})"),"")</f>
        <v/>
      </c>
      <c r="AL2" s="17" t="str">
        <f>IFERROR(__xludf.DUMMYFUNCTION("SPARKLINE(AL$3,{""charttype"",""column"";""ymin"",MIN($U$3:$BD$3);""ymax"",MAX($U$3:$BD$3);""color"",""blue""})"),"")</f>
        <v/>
      </c>
      <c r="AM2" s="17" t="str">
        <f>IFERROR(__xludf.DUMMYFUNCTION("SPARKLINE(AM$3,{""charttype"",""column"";""ymin"",MIN($U$3:$BD$3);""ymax"",MAX($U$3:$BD$3);""color"",""blue""})"),"")</f>
        <v/>
      </c>
      <c r="AN2" s="17" t="str">
        <f>IFERROR(__xludf.DUMMYFUNCTION("SPARKLINE(AN$3,{""charttype"",""column"";""ymin"",MIN($U$3:$BD$3);""ymax"",MAX($U$3:$BD$3);""color"",""blue""})"),"")</f>
        <v/>
      </c>
      <c r="AO2" s="17" t="str">
        <f>IFERROR(__xludf.DUMMYFUNCTION("SPARKLINE(AO$3,{""charttype"",""column"";""ymin"",MIN($U$3:$BD$3);""ymax"",MAX($U$3:$BD$3);""color"",""blue""})"),"")</f>
        <v/>
      </c>
      <c r="AP2" s="17" t="str">
        <f>IFERROR(__xludf.DUMMYFUNCTION("SPARKLINE(AP$3,{""charttype"",""column"";""ymin"",MIN($U$3:$BD$3);""ymax"",MAX($U$3:$BD$3);""color"",""blue""})"),"")</f>
        <v/>
      </c>
      <c r="AQ2" s="17" t="str">
        <f>IFERROR(__xludf.DUMMYFUNCTION("SPARKLINE(AQ$3,{""charttype"",""column"";""ymin"",MIN($U$3:$BD$3);""ymax"",MAX($U$3:$BD$3);""color"",""blue""})"),"")</f>
        <v/>
      </c>
      <c r="AR2" s="17" t="str">
        <f>IFERROR(__xludf.DUMMYFUNCTION("SPARKLINE(AR$3,{""charttype"",""column"";""ymin"",MIN($U$3:$BD$3);""ymax"",MAX($U$3:$BD$3);""color"",""blue""})"),"")</f>
        <v/>
      </c>
      <c r="AS2" s="17" t="str">
        <f>IFERROR(__xludf.DUMMYFUNCTION("SPARKLINE(AS$3,{""charttype"",""column"";""ymin"",MIN($U$3:$BD$3);""ymax"",MAX($U$3:$BD$3);""color"",""blue""})"),"")</f>
        <v/>
      </c>
      <c r="AT2" s="17" t="str">
        <f>IFERROR(__xludf.DUMMYFUNCTION("SPARKLINE(AT$3,{""charttype"",""column"";""ymin"",MIN($U$3:$BD$3);""ymax"",MAX($U$3:$BD$3);""color"",""blue""})"),"")</f>
        <v/>
      </c>
      <c r="AU2" s="17" t="str">
        <f>IFERROR(__xludf.DUMMYFUNCTION("SPARKLINE(AU$3,{""charttype"",""column"";""ymin"",MIN($U$3:$BD$3);""ymax"",MAX($U$3:$BD$3);""color"",""blue""})"),"")</f>
        <v/>
      </c>
      <c r="AV2" s="17" t="str">
        <f>IFERROR(__xludf.DUMMYFUNCTION("SPARKLINE(AV$3,{""charttype"",""column"";""ymin"",MIN($U$3:$BD$3);""ymax"",MAX($U$3:$BD$3);""color"",""blue""})"),"")</f>
        <v/>
      </c>
      <c r="AW2" s="17" t="str">
        <f>IFERROR(__xludf.DUMMYFUNCTION("SPARKLINE(AW$3,{""charttype"",""column"";""ymin"",MIN($U$3:$BD$3);""ymax"",MAX($U$3:$BD$3);""color"",""blue""})"),"")</f>
        <v/>
      </c>
      <c r="AX2" s="17" t="str">
        <f>IFERROR(__xludf.DUMMYFUNCTION("SPARKLINE(AX$3,{""charttype"",""column"";""ymin"",MIN($U$3:$BD$3);""ymax"",MAX($U$3:$BD$3);""color"",""blue""})"),"")</f>
        <v/>
      </c>
      <c r="AY2" s="17" t="str">
        <f>IFERROR(__xludf.DUMMYFUNCTION("SPARKLINE(AY$3,{""charttype"",""column"";""ymin"",MIN($U$3:$BD$3);""ymax"",MAX($U$3:$BD$3);""color"",""blue""})"),"")</f>
        <v/>
      </c>
      <c r="AZ2" s="17" t="str">
        <f>IFERROR(__xludf.DUMMYFUNCTION("SPARKLINE(AZ$3,{""charttype"",""column"";""ymin"",MIN($U$3:$BD$3);""ymax"",MAX($U$3:$BD$3);""color"",""blue""})"),"")</f>
        <v/>
      </c>
      <c r="BA2" s="17" t="str">
        <f>IFERROR(__xludf.DUMMYFUNCTION("SPARKLINE(BA$3,{""charttype"",""column"";""ymin"",MIN($U$3:$BD$3);""ymax"",MAX($U$3:$BD$3);""color"",""blue""})"),"")</f>
        <v/>
      </c>
      <c r="BB2" s="17" t="str">
        <f>IFERROR(__xludf.DUMMYFUNCTION("SPARKLINE(BB$3,{""charttype"",""column"";""ymin"",MIN($U$3:$BD$3);""ymax"",MAX($U$3:$BD$3);""color"",""blue""})"),"")</f>
        <v/>
      </c>
      <c r="BC2" s="17" t="str">
        <f>IFERROR(__xludf.DUMMYFUNCTION("SPARKLINE(BC$3,{""charttype"",""column"";""ymin"",MIN($U$3:$BD$3);""ymax"",MAX($U$3:$BD$3);""color"",""blue""})"),"")</f>
        <v/>
      </c>
      <c r="BD2" s="17" t="str">
        <f>IFERROR(__xludf.DUMMYFUNCTION("SPARKLINE(BD$3,{""charttype"",""column"";""ymin"",MIN($U$3:$BD$3);""ymax"",MAX($U$3:$BD$3);""color"",""blue""})"),"")</f>
        <v/>
      </c>
      <c r="BE2" s="17" t="str">
        <f>IFERROR(__xludf.DUMMYFUNCTION("SPARKLINE(BE$3,{""charttype"",""column"";""ymin"",MIN($U$3:$BD$3);""ymax"",MAX($U$3:$BD$3);""color"",""blue""})"),"")</f>
        <v/>
      </c>
      <c r="BF2" s="17" t="str">
        <f>IFERROR(__xludf.DUMMYFUNCTION("SPARKLINE(BF$3,{""charttype"",""column"";""ymin"",MIN($U$3:$BD$3);""ymax"",MAX($U$3:$BD$3);""color"",""blue""})"),"")</f>
        <v/>
      </c>
      <c r="BG2" s="17" t="str">
        <f>IFERROR(__xludf.DUMMYFUNCTION("SPARKLINE(BG$3,{""charttype"",""column"";""ymin"",MIN($U$3:$BD$3);""ymax"",MAX($U$3:$BD$3);""color"",""blue""})"),"")</f>
        <v/>
      </c>
      <c r="BH2" s="17" t="str">
        <f>IFERROR(__xludf.DUMMYFUNCTION("SPARKLINE(BH$3,{""charttype"",""column"";""ymin"",MIN($U$3:$BD$3);""ymax"",MAX($U$3:$BD$3);""color"",""blue""})"),"")</f>
        <v/>
      </c>
      <c r="BI2" s="17" t="str">
        <f>IFERROR(__xludf.DUMMYFUNCTION("SPARKLINE(BI$3,{""charttype"",""column"";""ymin"",MIN($U$3:$BD$3);""ymax"",MAX($U$3:$BD$3);""color"",""blue""})"),"")</f>
        <v/>
      </c>
      <c r="BJ2" s="17" t="str">
        <f>IFERROR(__xludf.DUMMYFUNCTION("SPARKLINE(BJ$3,{""charttype"",""column"";""ymin"",MIN($U$3:$BD$3);""ymax"",MAX($U$3:$BD$3);""color"",""blue""})"),"")</f>
        <v/>
      </c>
      <c r="BK2" s="17" t="str">
        <f>IFERROR(__xludf.DUMMYFUNCTION("SPARKLINE(BK$3,{""charttype"",""column"";""ymin"",MIN($U$3:$BD$3);""ymax"",MAX($U$3:$BD$3);""color"",""blue""})"),"")</f>
        <v/>
      </c>
      <c r="BL2" s="17" t="str">
        <f>IFERROR(__xludf.DUMMYFUNCTION("SPARKLINE(BL$3,{""charttype"",""column"";""ymin"",MIN($U$3:$BD$3);""ymax"",MAX($U$3:$BD$3);""color"",""blue""})"),"")</f>
        <v/>
      </c>
      <c r="BM2" s="17" t="str">
        <f>IFERROR(__xludf.DUMMYFUNCTION("SPARKLINE(BM$3,{""charttype"",""column"";""ymin"",MIN($U$3:$BD$3);""ymax"",MAX($U$3:$BD$3);""color"",""blue""})"),"")</f>
        <v/>
      </c>
      <c r="BN2" s="17" t="str">
        <f>IFERROR(__xludf.DUMMYFUNCTION("SPARKLINE(BN$3,{""charttype"",""column"";""ymin"",MIN($U$3:$BD$3);""ymax"",MAX($U$3:$BD$3);""color"",""blue""})"),"")</f>
        <v/>
      </c>
      <c r="BO2" s="17" t="str">
        <f>IFERROR(__xludf.DUMMYFUNCTION("SPARKLINE(BO$3,{""charttype"",""column"";""ymin"",MIN($U$3:$BD$3);""ymax"",MAX($U$3:$BD$3);""color"",""blue""})"),"")</f>
        <v/>
      </c>
      <c r="BP2" s="17" t="str">
        <f>IFERROR(__xludf.DUMMYFUNCTION("SPARKLINE(BP$3,{""charttype"",""column"";""ymin"",MIN($U$3:$BD$3);""ymax"",MAX($U$3:$BD$3);""color"",""blue""})"),"")</f>
        <v/>
      </c>
      <c r="BQ2" s="17" t="str">
        <f>IFERROR(__xludf.DUMMYFUNCTION("SPARKLINE(BQ$3,{""charttype"",""column"";""ymin"",MIN($U$3:$BD$3);""ymax"",MAX($U$3:$BD$3);""color"",""blue""})"),"")</f>
        <v/>
      </c>
      <c r="BR2" s="17" t="str">
        <f>IFERROR(__xludf.DUMMYFUNCTION("SPARKLINE(BR$3,{""charttype"",""column"";""ymin"",MIN($U$3:$BD$3);""ymax"",MAX($U$3:$BD$3);""color"",""blue""})"),"")</f>
        <v/>
      </c>
    </row>
    <row r="3">
      <c r="A3" s="18">
        <f>COUNTA(B6:B1506)</f>
        <v>140</v>
      </c>
      <c r="B3" s="19" t="s">
        <v>1</v>
      </c>
      <c r="C3" s="17"/>
      <c r="D3" s="7"/>
      <c r="E3" s="8"/>
      <c r="F3" s="8"/>
      <c r="G3" s="8"/>
      <c r="H3" s="8"/>
      <c r="I3" s="8"/>
      <c r="J3" s="8"/>
      <c r="K3" s="8"/>
      <c r="L3" s="9"/>
      <c r="M3" s="20"/>
      <c r="O3" s="20"/>
      <c r="P3" s="11"/>
      <c r="Q3" s="13"/>
      <c r="R3" s="14"/>
      <c r="S3" s="15"/>
      <c r="T3" s="21"/>
      <c r="U3" s="22">
        <f t="shared" ref="U3:BR3" si="1">SUMPRODUCT($Q$6:$Q1506,U6:U1506)</f>
        <v>32</v>
      </c>
      <c r="V3" s="22">
        <f t="shared" si="1"/>
        <v>32</v>
      </c>
      <c r="W3" s="22">
        <f t="shared" si="1"/>
        <v>2</v>
      </c>
      <c r="X3" s="22">
        <f t="shared" si="1"/>
        <v>30</v>
      </c>
      <c r="Y3" s="22">
        <f t="shared" si="1"/>
        <v>13</v>
      </c>
      <c r="Z3" s="22">
        <f t="shared" si="1"/>
        <v>32</v>
      </c>
      <c r="AA3" s="22">
        <f t="shared" si="1"/>
        <v>0</v>
      </c>
      <c r="AB3" s="22">
        <f t="shared" si="1"/>
        <v>0</v>
      </c>
      <c r="AC3" s="22">
        <f t="shared" si="1"/>
        <v>2</v>
      </c>
      <c r="AD3" s="22">
        <f t="shared" si="1"/>
        <v>19</v>
      </c>
      <c r="AE3" s="22">
        <f t="shared" si="1"/>
        <v>11</v>
      </c>
      <c r="AF3" s="22">
        <f t="shared" si="1"/>
        <v>3</v>
      </c>
      <c r="AG3" s="22">
        <f t="shared" si="1"/>
        <v>11</v>
      </c>
      <c r="AH3" s="22">
        <f t="shared" si="1"/>
        <v>0</v>
      </c>
      <c r="AI3" s="22">
        <f t="shared" si="1"/>
        <v>0</v>
      </c>
      <c r="AJ3" s="22">
        <f t="shared" si="1"/>
        <v>30</v>
      </c>
      <c r="AK3" s="22">
        <f t="shared" si="1"/>
        <v>0</v>
      </c>
      <c r="AL3" s="22">
        <f t="shared" si="1"/>
        <v>0</v>
      </c>
      <c r="AM3" s="22">
        <f t="shared" si="1"/>
        <v>0</v>
      </c>
      <c r="AN3" s="22">
        <f t="shared" si="1"/>
        <v>0</v>
      </c>
      <c r="AO3" s="22">
        <f t="shared" si="1"/>
        <v>0</v>
      </c>
      <c r="AP3" s="22">
        <f t="shared" si="1"/>
        <v>0</v>
      </c>
      <c r="AQ3" s="22">
        <f t="shared" si="1"/>
        <v>-17</v>
      </c>
      <c r="AR3" s="22">
        <f t="shared" si="1"/>
        <v>0</v>
      </c>
      <c r="AS3" s="22">
        <f t="shared" si="1"/>
        <v>49</v>
      </c>
      <c r="AT3" s="22">
        <f t="shared" si="1"/>
        <v>0</v>
      </c>
      <c r="AU3" s="22">
        <f t="shared" si="1"/>
        <v>0</v>
      </c>
      <c r="AV3" s="22">
        <f t="shared" si="1"/>
        <v>32</v>
      </c>
      <c r="AW3" s="22">
        <f t="shared" si="1"/>
        <v>0</v>
      </c>
      <c r="AX3" s="22">
        <f t="shared" si="1"/>
        <v>6</v>
      </c>
      <c r="AY3" s="22">
        <f t="shared" si="1"/>
        <v>0</v>
      </c>
      <c r="AZ3" s="22">
        <f t="shared" si="1"/>
        <v>3</v>
      </c>
      <c r="BA3" s="22">
        <f t="shared" si="1"/>
        <v>0</v>
      </c>
      <c r="BB3" s="22">
        <f t="shared" si="1"/>
        <v>3</v>
      </c>
      <c r="BC3" s="22">
        <f t="shared" si="1"/>
        <v>0</v>
      </c>
      <c r="BD3" s="22">
        <f t="shared" si="1"/>
        <v>0</v>
      </c>
      <c r="BE3" s="22">
        <f t="shared" si="1"/>
        <v>0</v>
      </c>
      <c r="BF3" s="22">
        <f t="shared" si="1"/>
        <v>0</v>
      </c>
      <c r="BG3" s="22">
        <f t="shared" si="1"/>
        <v>0</v>
      </c>
      <c r="BH3" s="22">
        <f t="shared" si="1"/>
        <v>0</v>
      </c>
      <c r="BI3" s="22">
        <f t="shared" si="1"/>
        <v>0</v>
      </c>
      <c r="BJ3" s="22">
        <f t="shared" si="1"/>
        <v>0</v>
      </c>
      <c r="BK3" s="22">
        <f t="shared" si="1"/>
        <v>0</v>
      </c>
      <c r="BL3" s="22">
        <f t="shared" si="1"/>
        <v>0</v>
      </c>
      <c r="BM3" s="22">
        <f t="shared" si="1"/>
        <v>0</v>
      </c>
      <c r="BN3" s="22">
        <f t="shared" si="1"/>
        <v>0</v>
      </c>
      <c r="BO3" s="22">
        <f t="shared" si="1"/>
        <v>0</v>
      </c>
      <c r="BP3" s="22">
        <f t="shared" si="1"/>
        <v>0</v>
      </c>
      <c r="BQ3" s="22">
        <f t="shared" si="1"/>
        <v>0</v>
      </c>
      <c r="BR3" s="22">
        <f t="shared" si="1"/>
        <v>0</v>
      </c>
    </row>
    <row r="4" ht="51.0" customHeight="1">
      <c r="C4" s="23"/>
      <c r="D4" s="7"/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9"/>
      <c r="M4" s="10"/>
      <c r="N4" s="25"/>
      <c r="O4" s="10"/>
      <c r="P4" s="25"/>
      <c r="Q4" s="13"/>
      <c r="R4" s="26"/>
      <c r="S4" s="27"/>
      <c r="T4" s="17"/>
      <c r="U4" s="28" t="str">
        <f t="array" ref="U4">INDEX(List_Nickname,U$5)</f>
        <v>ตี๋</v>
      </c>
      <c r="V4" s="28" t="str">
        <f t="array" ref="V4">INDEX(List_Nickname,V$5)</f>
        <v>พี่หนู / ชาย</v>
      </c>
      <c r="W4" s="28" t="str">
        <f t="array" ref="W4">INDEX(List_Nickname,W$5)</f>
        <v>พี่ล้าน</v>
      </c>
      <c r="X4" s="28" t="str">
        <f t="array" ref="X4">INDEX(List_Nickname,X$5)</f>
        <v>พี่บอล</v>
      </c>
      <c r="Y4" s="28" t="str">
        <f t="array" ref="Y4">INDEX(List_Nickname,Y$5)</f>
        <v>พี่เดี่ยว</v>
      </c>
      <c r="Z4" s="28" t="str">
        <f t="array" ref="Z4">INDEX(List_Nickname,Z$5)</f>
        <v>พี่ตุ๊ก</v>
      </c>
      <c r="AA4" s="28" t="str">
        <f t="array" ref="AA4">INDEX(List_Nickname,AA$5)</f>
        <v>แพร</v>
      </c>
      <c r="AB4" s="28" t="str">
        <f t="array" ref="AB4">INDEX(List_Nickname,AB$5)</f>
        <v>พี่เปิ้ล</v>
      </c>
      <c r="AC4" s="28" t="str">
        <f t="array" ref="AC4">INDEX(List_Nickname,AC$5)</f>
        <v>พี่กบ</v>
      </c>
      <c r="AD4" s="28" t="str">
        <f t="array" ref="AD4">INDEX(List_Nickname,AD$5)</f>
        <v>ลี</v>
      </c>
      <c r="AE4" s="28" t="str">
        <f t="array" ref="AE4">INDEX(List_Nickname,AE$5)</f>
        <v>พี่เล็ก</v>
      </c>
      <c r="AF4" s="28" t="str">
        <f t="array" ref="AF4">INDEX(List_Nickname,AF$5)</f>
        <v>พี่พงษ์</v>
      </c>
      <c r="AG4" s="28" t="str">
        <f t="array" ref="AG4">INDEX(List_Nickname,AG$5)</f>
        <v>พี่ทร</v>
      </c>
      <c r="AH4" s="28" t="str">
        <f t="array" ref="AH4">INDEX(List_Nickname,AH$5)</f>
        <v>พี่ไอซ์</v>
      </c>
      <c r="AI4" s="28" t="str">
        <f t="array" ref="AI4">INDEX(List_Nickname,AI$5)</f>
        <v>ป้าพิณ</v>
      </c>
      <c r="AJ4" s="28" t="str">
        <f t="array" ref="AJ4">INDEX(List_Nickname,AJ$5)</f>
        <v>พี่หนู / หญิง</v>
      </c>
      <c r="AK4" s="28" t="str">
        <f t="array" ref="AK4">INDEX(List_Nickname,AK$5)</f>
        <v>ชาติ</v>
      </c>
      <c r="AL4" s="28" t="str">
        <f t="array" ref="AL4">INDEX(List_Nickname,AL$5)</f>
        <v>ลุงมิตร</v>
      </c>
      <c r="AM4" s="28" t="str">
        <f t="array" ref="AM4">INDEX(List_Nickname,AM$5)</f>
        <v>พี่ทศ</v>
      </c>
      <c r="AN4" s="28" t="str">
        <f t="array" ref="AN4">INDEX(List_Nickname,AN$5)</f>
        <v>โม</v>
      </c>
      <c r="AO4" s="28" t="str">
        <f t="array" ref="AO4">INDEX(List_Nickname,AO$5)</f>
        <v>พี่เสริม</v>
      </c>
      <c r="AP4" s="28" t="str">
        <f t="array" ref="AP4">INDEX(List_Nickname,AP$5)</f>
        <v>พี่หน่อง</v>
      </c>
      <c r="AQ4" s="28" t="str">
        <f t="array" ref="AQ4">INDEX(List_Nickname,AQ$5)</f>
        <v>พี่เอ็กซ์</v>
      </c>
      <c r="AR4" s="28" t="str">
        <f t="array" ref="AR4">INDEX(List_Nickname,AR$5)</f>
        <v>พี่เวิน</v>
      </c>
      <c r="AS4" s="28" t="str">
        <f t="array" ref="AS4">INDEX(List_Nickname,AS$5)</f>
        <v>มอส</v>
      </c>
      <c r="AT4" s="28" t="str">
        <f t="array" ref="AT4">INDEX(List_Nickname,AT$5)</f>
        <v>อาโก้</v>
      </c>
      <c r="AU4" s="28" t="str">
        <f t="array" ref="AU4">INDEX(List_Nickname,AU$5)</f>
        <v>ฟิล์ม</v>
      </c>
      <c r="AV4" s="28" t="str">
        <f t="array" ref="AV4">INDEX(List_Nickname,AV$5)</f>
        <v>ลิตร</v>
      </c>
      <c r="AW4" s="28" t="str">
        <f t="array" ref="AW4">INDEX(List_Nickname,AW$5)</f>
        <v>สุข</v>
      </c>
      <c r="AX4" s="28" t="str">
        <f t="array" ref="AX4">INDEX(List_Nickname,AX$5)</f>
        <v>เพลง</v>
      </c>
      <c r="AY4" s="29" t="str">
        <f t="array" ref="AY4">INDEX(List_Nickname,AY$5)</f>
        <v>เสือ</v>
      </c>
      <c r="AZ4" s="29" t="str">
        <f t="array" ref="AZ4">INDEX(List_Nickname,AZ$5)</f>
        <v>ทีมนอกพงศกร</v>
      </c>
      <c r="BA4" s="29" t="str">
        <f t="array" ref="BA4">INDEX(List_Nickname,BA$5)</f>
        <v>ทีมนอกเบส</v>
      </c>
      <c r="BB4" s="29" t="str">
        <f t="array" ref="BB4">INDEX(List_Nickname,BB$5)</f>
        <v>ทีมนอกน้าป๋อง</v>
      </c>
      <c r="BC4" s="30" t="str">
        <f t="array" ref="BC4">INDEX(List_Nickname,BC$5)</f>
        <v/>
      </c>
      <c r="BD4" s="30" t="str">
        <f t="array" ref="BD4">INDEX(List_Nickname,BD$5)</f>
        <v/>
      </c>
      <c r="BE4" s="30" t="str">
        <f t="array" ref="BE4">INDEX(List_Nickname,BE$5)</f>
        <v/>
      </c>
      <c r="BF4" s="30" t="str">
        <f t="array" ref="BF4">INDEX(List_Nickname,BF$5)</f>
        <v/>
      </c>
      <c r="BG4" s="30" t="str">
        <f t="array" ref="BG4">INDEX(List_Nickname,BG$5)</f>
        <v/>
      </c>
      <c r="BH4" s="30" t="str">
        <f t="array" ref="BH4">INDEX(List_Nickname,BH$5)</f>
        <v/>
      </c>
      <c r="BI4" s="30" t="str">
        <f t="array" ref="BI4">INDEX(List_Nickname,BI$5)</f>
        <v/>
      </c>
      <c r="BJ4" s="30" t="str">
        <f t="array" ref="BJ4">INDEX(List_Nickname,BJ$5)</f>
        <v/>
      </c>
      <c r="BK4" s="30" t="str">
        <f t="array" ref="BK4">INDEX(List_Nickname,BK$5)</f>
        <v/>
      </c>
      <c r="BL4" s="30" t="str">
        <f t="array" ref="BL4">INDEX(List_Nickname,BL$5)</f>
        <v/>
      </c>
      <c r="BM4" s="30" t="str">
        <f t="array" ref="BM4">INDEX(List_Nickname,BM$5)</f>
        <v/>
      </c>
      <c r="BN4" s="30" t="str">
        <f t="array" ref="BN4">INDEX(List_Nickname,BN$5)</f>
        <v/>
      </c>
      <c r="BO4" s="30" t="str">
        <f t="array" ref="BO4">INDEX(List_Nickname,BO$5)</f>
        <v/>
      </c>
      <c r="BP4" s="30" t="str">
        <f t="array" ref="BP4">INDEX(List_Nickname,BP$5)</f>
        <v/>
      </c>
      <c r="BQ4" s="30" t="str">
        <f t="array" ref="BQ4">INDEX(List_Nickname,BQ$5)</f>
        <v/>
      </c>
      <c r="BR4" s="30" t="str">
        <f t="array" ref="BR4">INDEX(List_Nickname,BR$5)</f>
        <v/>
      </c>
    </row>
    <row r="5">
      <c r="A5" s="31" t="s">
        <v>9</v>
      </c>
      <c r="B5" s="32" t="s">
        <v>10</v>
      </c>
      <c r="C5" s="31" t="s">
        <v>11</v>
      </c>
      <c r="D5" s="33" t="s">
        <v>12</v>
      </c>
      <c r="E5" s="34"/>
      <c r="F5" s="34"/>
      <c r="G5" s="34"/>
      <c r="H5" s="34"/>
      <c r="I5" s="34"/>
      <c r="J5" s="34"/>
      <c r="K5" s="34"/>
      <c r="L5" s="35" t="s">
        <v>13</v>
      </c>
      <c r="M5" s="35" t="s">
        <v>14</v>
      </c>
      <c r="N5" s="36" t="s">
        <v>15</v>
      </c>
      <c r="O5" s="35" t="s">
        <v>16</v>
      </c>
      <c r="P5" s="36" t="s">
        <v>17</v>
      </c>
      <c r="Q5" s="37" t="s">
        <v>18</v>
      </c>
      <c r="R5" s="38" t="s">
        <v>19</v>
      </c>
      <c r="S5" s="39" t="s">
        <v>20</v>
      </c>
      <c r="T5" s="40" t="s">
        <v>21</v>
      </c>
      <c r="U5" s="41">
        <v>1.0</v>
      </c>
      <c r="V5" s="41">
        <v>2.0</v>
      </c>
      <c r="W5" s="41">
        <v>3.0</v>
      </c>
      <c r="X5" s="41">
        <v>4.0</v>
      </c>
      <c r="Y5" s="41">
        <v>5.0</v>
      </c>
      <c r="Z5" s="41">
        <v>6.0</v>
      </c>
      <c r="AA5" s="41">
        <v>7.0</v>
      </c>
      <c r="AB5" s="41">
        <v>8.0</v>
      </c>
      <c r="AC5" s="41">
        <v>9.0</v>
      </c>
      <c r="AD5" s="41">
        <v>10.0</v>
      </c>
      <c r="AE5" s="41">
        <v>11.0</v>
      </c>
      <c r="AF5" s="41">
        <v>12.0</v>
      </c>
      <c r="AG5" s="41">
        <v>13.0</v>
      </c>
      <c r="AH5" s="41">
        <v>14.0</v>
      </c>
      <c r="AI5" s="41">
        <v>15.0</v>
      </c>
      <c r="AJ5" s="41">
        <v>16.0</v>
      </c>
      <c r="AK5" s="41">
        <v>17.0</v>
      </c>
      <c r="AL5" s="41">
        <v>18.0</v>
      </c>
      <c r="AM5" s="41">
        <v>19.0</v>
      </c>
      <c r="AN5" s="41">
        <v>20.0</v>
      </c>
      <c r="AO5" s="41">
        <v>21.0</v>
      </c>
      <c r="AP5" s="41">
        <v>22.0</v>
      </c>
      <c r="AQ5" s="41">
        <v>23.0</v>
      </c>
      <c r="AR5" s="41">
        <v>24.0</v>
      </c>
      <c r="AS5" s="41">
        <v>25.0</v>
      </c>
      <c r="AT5" s="41">
        <v>26.0</v>
      </c>
      <c r="AU5" s="41">
        <v>27.0</v>
      </c>
      <c r="AV5" s="41">
        <v>28.0</v>
      </c>
      <c r="AW5" s="41">
        <v>29.0</v>
      </c>
      <c r="AX5" s="41">
        <v>30.0</v>
      </c>
      <c r="AY5" s="41">
        <v>31.0</v>
      </c>
      <c r="AZ5" s="41">
        <v>32.0</v>
      </c>
      <c r="BA5" s="41">
        <v>33.0</v>
      </c>
      <c r="BB5" s="41">
        <v>34.0</v>
      </c>
      <c r="BC5" s="41">
        <v>35.0</v>
      </c>
      <c r="BD5" s="41">
        <v>36.0</v>
      </c>
      <c r="BE5" s="41">
        <v>37.0</v>
      </c>
      <c r="BF5" s="41">
        <v>38.0</v>
      </c>
      <c r="BG5" s="41">
        <v>39.0</v>
      </c>
      <c r="BH5" s="41">
        <v>40.0</v>
      </c>
      <c r="BI5" s="41">
        <v>41.0</v>
      </c>
      <c r="BJ5" s="41">
        <v>42.0</v>
      </c>
      <c r="BK5" s="41">
        <v>43.0</v>
      </c>
      <c r="BL5" s="41">
        <v>44.0</v>
      </c>
      <c r="BM5" s="41">
        <v>45.0</v>
      </c>
      <c r="BN5" s="41">
        <v>46.0</v>
      </c>
      <c r="BO5" s="41">
        <v>47.0</v>
      </c>
      <c r="BP5" s="41">
        <v>48.0</v>
      </c>
      <c r="BQ5" s="41">
        <v>49.0</v>
      </c>
      <c r="BR5" s="41">
        <v>50.0</v>
      </c>
    </row>
    <row r="6">
      <c r="A6" s="6">
        <f t="array" ref="A6:A1005">SEQUENCE(1000,1)</f>
        <v>1</v>
      </c>
      <c r="B6" s="42" t="s">
        <v>22</v>
      </c>
      <c r="C6" s="43" t="s">
        <v>23</v>
      </c>
      <c r="D6" s="44" t="s">
        <v>24</v>
      </c>
      <c r="E6" s="45"/>
      <c r="F6" s="46"/>
      <c r="G6" s="46">
        <v>1.0</v>
      </c>
      <c r="H6" s="45"/>
      <c r="I6" s="45"/>
      <c r="J6" s="45"/>
      <c r="K6" s="45"/>
      <c r="L6" s="47" t="s">
        <v>25</v>
      </c>
      <c r="M6" s="48">
        <v>46078.0</v>
      </c>
      <c r="N6" s="49">
        <v>0.2916666666666667</v>
      </c>
      <c r="O6" s="48">
        <v>46078.0</v>
      </c>
      <c r="P6" s="49">
        <v>0.375</v>
      </c>
      <c r="Q6" s="50">
        <f t="shared" ref="Q6:Q8" si="2">IFERROR((DATEVALUE(O6)+TIMEVALUE(P6)-DATEVALUE(M6)-TIMEVALUE(N6))*24,)</f>
        <v>2</v>
      </c>
      <c r="R6" s="51">
        <v>5.0</v>
      </c>
      <c r="S6" s="15">
        <f t="shared" ref="S6:S8" si="3">Q6*T6</f>
        <v>14</v>
      </c>
      <c r="T6" s="14">
        <f t="shared" ref="T6:T1004" si="4">countif(U6:BR6,"="&amp;1)</f>
        <v>7</v>
      </c>
      <c r="U6" s="52">
        <v>1.0</v>
      </c>
      <c r="V6" s="52">
        <v>1.0</v>
      </c>
      <c r="W6" s="52">
        <v>1.0</v>
      </c>
      <c r="X6" s="52"/>
      <c r="Y6" s="52">
        <v>1.0</v>
      </c>
      <c r="Z6" s="52">
        <v>1.0</v>
      </c>
      <c r="AA6" s="53"/>
      <c r="AB6" s="52"/>
      <c r="AC6" s="52">
        <v>1.0</v>
      </c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3"/>
      <c r="AO6" s="52"/>
      <c r="AP6" s="52"/>
      <c r="AQ6" s="53"/>
      <c r="AR6" s="53"/>
      <c r="AS6" s="53"/>
      <c r="AT6" s="52"/>
      <c r="AU6" s="52"/>
      <c r="AV6" s="53">
        <v>1.0</v>
      </c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>
      <c r="A7" s="6">
        <v>2.0</v>
      </c>
      <c r="B7" s="42" t="s">
        <v>22</v>
      </c>
      <c r="C7" s="54" t="s">
        <v>23</v>
      </c>
      <c r="D7" s="44" t="s">
        <v>26</v>
      </c>
      <c r="E7" s="45">
        <v>1.0</v>
      </c>
      <c r="F7" s="45"/>
      <c r="G7" s="46"/>
      <c r="H7" s="45"/>
      <c r="I7" s="45"/>
      <c r="J7" s="45"/>
      <c r="K7" s="45"/>
      <c r="L7" s="47" t="s">
        <v>27</v>
      </c>
      <c r="M7" s="48">
        <v>46078.0</v>
      </c>
      <c r="N7" s="49">
        <v>0.375</v>
      </c>
      <c r="O7" s="48">
        <v>46078.0</v>
      </c>
      <c r="P7" s="49">
        <v>0.7083333333333334</v>
      </c>
      <c r="Q7" s="50">
        <f t="shared" si="2"/>
        <v>8</v>
      </c>
      <c r="R7" s="51"/>
      <c r="S7" s="15">
        <f t="shared" si="3"/>
        <v>24</v>
      </c>
      <c r="T7" s="14">
        <f t="shared" si="4"/>
        <v>3</v>
      </c>
      <c r="U7" s="52"/>
      <c r="V7" s="52"/>
      <c r="W7" s="53"/>
      <c r="X7" s="52"/>
      <c r="Y7" s="55"/>
      <c r="Z7" s="53"/>
      <c r="AA7" s="55"/>
      <c r="AB7" s="55"/>
      <c r="AC7" s="52"/>
      <c r="AD7" s="52">
        <v>1.0</v>
      </c>
      <c r="AE7" s="52">
        <v>1.0</v>
      </c>
      <c r="AF7" s="53"/>
      <c r="AG7" s="55"/>
      <c r="AH7" s="53"/>
      <c r="AI7" s="55"/>
      <c r="AJ7" s="52"/>
      <c r="AK7" s="55"/>
      <c r="AL7" s="53"/>
      <c r="AM7" s="55"/>
      <c r="AN7" s="55"/>
      <c r="AO7" s="55"/>
      <c r="AP7" s="55"/>
      <c r="AQ7" s="52"/>
      <c r="AR7" s="55"/>
      <c r="AS7" s="52">
        <v>1.0</v>
      </c>
      <c r="AT7" s="53"/>
      <c r="AU7" s="55"/>
      <c r="AV7" s="52"/>
      <c r="AW7" s="55"/>
      <c r="AX7" s="52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</row>
    <row r="8">
      <c r="A8" s="6">
        <v>3.0</v>
      </c>
      <c r="B8" s="42" t="s">
        <v>22</v>
      </c>
      <c r="C8" s="54" t="s">
        <v>23</v>
      </c>
      <c r="D8" s="44" t="s">
        <v>28</v>
      </c>
      <c r="E8" s="45"/>
      <c r="F8" s="45"/>
      <c r="G8" s="46">
        <v>1.0</v>
      </c>
      <c r="H8" s="45"/>
      <c r="I8" s="45"/>
      <c r="J8" s="45"/>
      <c r="K8" s="45"/>
      <c r="L8" s="47" t="s">
        <v>29</v>
      </c>
      <c r="M8" s="48">
        <v>46078.0</v>
      </c>
      <c r="N8" s="49">
        <v>0.6666666666666666</v>
      </c>
      <c r="O8" s="48">
        <v>46079.0</v>
      </c>
      <c r="P8" s="49">
        <v>0.125</v>
      </c>
      <c r="Q8" s="50">
        <f t="shared" si="2"/>
        <v>11</v>
      </c>
      <c r="R8" s="51">
        <v>2.0</v>
      </c>
      <c r="S8" s="15">
        <f t="shared" si="3"/>
        <v>44</v>
      </c>
      <c r="T8" s="14">
        <f t="shared" si="4"/>
        <v>4</v>
      </c>
      <c r="U8" s="52"/>
      <c r="V8" s="52"/>
      <c r="W8" s="52"/>
      <c r="X8" s="52"/>
      <c r="Y8" s="52">
        <v>1.0</v>
      </c>
      <c r="Z8" s="52"/>
      <c r="AA8" s="52"/>
      <c r="AB8" s="53"/>
      <c r="AC8" s="53"/>
      <c r="AD8" s="52">
        <v>1.0</v>
      </c>
      <c r="AE8" s="52"/>
      <c r="AF8" s="52"/>
      <c r="AG8" s="53">
        <v>1.0</v>
      </c>
      <c r="AH8" s="52"/>
      <c r="AI8" s="53"/>
      <c r="AJ8" s="53"/>
      <c r="AK8" s="53"/>
      <c r="AL8" s="52"/>
      <c r="AM8" s="52"/>
      <c r="AN8" s="52"/>
      <c r="AO8" s="52"/>
      <c r="AP8" s="52"/>
      <c r="AQ8" s="52"/>
      <c r="AR8" s="52"/>
      <c r="AS8" s="52">
        <v>1.0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>
      <c r="A9" s="6">
        <v>4.0</v>
      </c>
      <c r="B9" s="56" t="s">
        <v>30</v>
      </c>
      <c r="C9" s="54" t="s">
        <v>31</v>
      </c>
      <c r="D9" s="44" t="s">
        <v>32</v>
      </c>
      <c r="E9" s="45"/>
      <c r="F9" s="45"/>
      <c r="G9" s="45"/>
      <c r="H9" s="45"/>
      <c r="I9" s="46"/>
      <c r="J9" s="45"/>
      <c r="K9" s="45">
        <v>1.0</v>
      </c>
      <c r="L9" s="47" t="s">
        <v>33</v>
      </c>
      <c r="M9" s="48">
        <v>46078.0</v>
      </c>
      <c r="N9" s="49"/>
      <c r="O9" s="48">
        <v>46078.0</v>
      </c>
      <c r="P9" s="49"/>
      <c r="Q9" s="50"/>
      <c r="R9" s="51"/>
      <c r="S9" s="15"/>
      <c r="T9" s="14">
        <f t="shared" si="4"/>
        <v>3</v>
      </c>
      <c r="U9" s="53"/>
      <c r="V9" s="52"/>
      <c r="W9" s="52"/>
      <c r="X9" s="53">
        <v>1.0</v>
      </c>
      <c r="Y9" s="53"/>
      <c r="Z9" s="52"/>
      <c r="AA9" s="52"/>
      <c r="AB9" s="52"/>
      <c r="AC9" s="52"/>
      <c r="AD9" s="52"/>
      <c r="AE9" s="52"/>
      <c r="AF9" s="52"/>
      <c r="AG9" s="52">
        <v>1.0</v>
      </c>
      <c r="AH9" s="52"/>
      <c r="AI9" s="52"/>
      <c r="AJ9" s="52">
        <v>1.0</v>
      </c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>
      <c r="A10" s="6">
        <v>5.0</v>
      </c>
      <c r="B10" s="56" t="s">
        <v>34</v>
      </c>
      <c r="C10" s="54" t="s">
        <v>23</v>
      </c>
      <c r="D10" s="44" t="s">
        <v>35</v>
      </c>
      <c r="E10" s="45"/>
      <c r="F10" s="45"/>
      <c r="G10" s="45">
        <v>1.0</v>
      </c>
      <c r="H10" s="45"/>
      <c r="I10" s="46"/>
      <c r="J10" s="45"/>
      <c r="K10" s="45"/>
      <c r="L10" s="57" t="s">
        <v>36</v>
      </c>
      <c r="M10" s="48">
        <v>46078.0</v>
      </c>
      <c r="N10" s="49"/>
      <c r="O10" s="48">
        <v>46078.0</v>
      </c>
      <c r="P10" s="49"/>
      <c r="Q10" s="50" t="str">
        <f t="shared" ref="Q10:Q1004" si="5">IFERROR((DATEVALUE(O10)+TIMEVALUE(P10)-DATEVALUE(M10)-TIMEVALUE(N10))*24,)</f>
        <v/>
      </c>
      <c r="R10" s="51"/>
      <c r="S10" s="15">
        <f t="shared" ref="S10:S1004" si="6">Q10*T10</f>
        <v>0</v>
      </c>
      <c r="T10" s="14">
        <f t="shared" si="4"/>
        <v>6</v>
      </c>
      <c r="U10" s="53"/>
      <c r="V10" s="52"/>
      <c r="W10" s="52"/>
      <c r="X10" s="53"/>
      <c r="Y10" s="53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>
        <v>1.0</v>
      </c>
      <c r="AL10" s="52"/>
      <c r="AM10" s="52">
        <v>1.0</v>
      </c>
      <c r="AN10" s="52">
        <v>1.0</v>
      </c>
      <c r="AO10" s="52"/>
      <c r="AP10" s="52"/>
      <c r="AQ10" s="52"/>
      <c r="AR10" s="52">
        <v>1.0</v>
      </c>
      <c r="AS10" s="52"/>
      <c r="AT10" s="52"/>
      <c r="AU10" s="52">
        <v>1.0</v>
      </c>
      <c r="AV10" s="52"/>
      <c r="AW10" s="52">
        <v>1.0</v>
      </c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>
      <c r="A11" s="6">
        <v>6.0</v>
      </c>
      <c r="B11" s="56"/>
      <c r="C11" s="54" t="s">
        <v>31</v>
      </c>
      <c r="D11" s="44" t="s">
        <v>37</v>
      </c>
      <c r="E11" s="45"/>
      <c r="F11" s="45"/>
      <c r="G11" s="46"/>
      <c r="H11" s="45"/>
      <c r="I11" s="45"/>
      <c r="J11" s="45">
        <v>1.0</v>
      </c>
      <c r="K11" s="45"/>
      <c r="L11" s="47" t="s">
        <v>7</v>
      </c>
      <c r="M11" s="48">
        <v>46078.0</v>
      </c>
      <c r="N11" s="49"/>
      <c r="O11" s="48">
        <v>46078.0</v>
      </c>
      <c r="P11" s="49"/>
      <c r="Q11" s="50" t="str">
        <f t="shared" si="5"/>
        <v/>
      </c>
      <c r="R11" s="51"/>
      <c r="S11" s="15">
        <f t="shared" si="6"/>
        <v>0</v>
      </c>
      <c r="T11" s="14">
        <f t="shared" si="4"/>
        <v>1</v>
      </c>
      <c r="U11" s="52"/>
      <c r="V11" s="55"/>
      <c r="W11" s="55"/>
      <c r="X11" s="55"/>
      <c r="Y11" s="55"/>
      <c r="Z11" s="53"/>
      <c r="AA11" s="53"/>
      <c r="AB11" s="55"/>
      <c r="AC11" s="55"/>
      <c r="AD11" s="55"/>
      <c r="AE11" s="55"/>
      <c r="AF11" s="53"/>
      <c r="AG11" s="55"/>
      <c r="AH11" s="53"/>
      <c r="AI11" s="55"/>
      <c r="AJ11" s="55"/>
      <c r="AK11" s="55"/>
      <c r="AL11" s="55"/>
      <c r="AM11" s="55"/>
      <c r="AN11" s="53"/>
      <c r="AO11" s="55"/>
      <c r="AP11" s="55"/>
      <c r="AQ11" s="52">
        <v>1.0</v>
      </c>
      <c r="AR11" s="55"/>
      <c r="AS11" s="53"/>
      <c r="AT11" s="53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</row>
    <row r="12">
      <c r="A12" s="6">
        <v>7.0</v>
      </c>
      <c r="B12" s="56" t="s">
        <v>38</v>
      </c>
      <c r="C12" s="54" t="s">
        <v>23</v>
      </c>
      <c r="D12" s="44" t="s">
        <v>39</v>
      </c>
      <c r="E12" s="45"/>
      <c r="F12" s="45"/>
      <c r="G12" s="46"/>
      <c r="H12" s="45"/>
      <c r="I12" s="45"/>
      <c r="J12" s="45"/>
      <c r="K12" s="45">
        <v>1.0</v>
      </c>
      <c r="L12" s="47" t="s">
        <v>40</v>
      </c>
      <c r="M12" s="48">
        <v>46078.0</v>
      </c>
      <c r="N12" s="49">
        <v>0.75</v>
      </c>
      <c r="O12" s="48">
        <v>46078.0</v>
      </c>
      <c r="P12" s="49">
        <v>0.041666666666666664</v>
      </c>
      <c r="Q12" s="50">
        <f t="shared" si="5"/>
        <v>-17</v>
      </c>
      <c r="R12" s="51"/>
      <c r="S12" s="15">
        <f t="shared" si="6"/>
        <v>-17</v>
      </c>
      <c r="T12" s="14">
        <f t="shared" si="4"/>
        <v>1</v>
      </c>
      <c r="U12" s="52"/>
      <c r="V12" s="55"/>
      <c r="W12" s="55"/>
      <c r="X12" s="55"/>
      <c r="Y12" s="55"/>
      <c r="Z12" s="55"/>
      <c r="AA12" s="55"/>
      <c r="AB12" s="53"/>
      <c r="AC12" s="53"/>
      <c r="AD12" s="55"/>
      <c r="AE12" s="55"/>
      <c r="AF12" s="55"/>
      <c r="AG12" s="53"/>
      <c r="AH12" s="55"/>
      <c r="AI12" s="53"/>
      <c r="AJ12" s="53"/>
      <c r="AK12" s="53"/>
      <c r="AL12" s="55"/>
      <c r="AM12" s="55"/>
      <c r="AN12" s="55"/>
      <c r="AO12" s="55"/>
      <c r="AP12" s="55"/>
      <c r="AQ12" s="52">
        <v>1.0</v>
      </c>
      <c r="AR12" s="55"/>
      <c r="AS12" s="55"/>
      <c r="AT12" s="53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</row>
    <row r="13">
      <c r="A13" s="6">
        <v>8.0</v>
      </c>
      <c r="B13" s="56"/>
      <c r="C13" s="54" t="s">
        <v>23</v>
      </c>
      <c r="D13" s="44" t="s">
        <v>41</v>
      </c>
      <c r="E13" s="45"/>
      <c r="F13" s="45"/>
      <c r="G13" s="46"/>
      <c r="H13" s="45"/>
      <c r="I13" s="45"/>
      <c r="J13" s="45">
        <v>1.0</v>
      </c>
      <c r="K13" s="45"/>
      <c r="L13" s="47" t="s">
        <v>7</v>
      </c>
      <c r="M13" s="48">
        <v>46079.0</v>
      </c>
      <c r="N13" s="49">
        <v>0.375</v>
      </c>
      <c r="O13" s="48">
        <v>46079.0</v>
      </c>
      <c r="P13" s="49">
        <v>0.7083333333333334</v>
      </c>
      <c r="Q13" s="50">
        <f t="shared" si="5"/>
        <v>8</v>
      </c>
      <c r="R13" s="51"/>
      <c r="S13" s="15">
        <f t="shared" si="6"/>
        <v>0</v>
      </c>
      <c r="T13" s="14">
        <f t="shared" si="4"/>
        <v>0</v>
      </c>
      <c r="U13" s="52"/>
      <c r="V13" s="52"/>
      <c r="W13" s="53"/>
      <c r="X13" s="52"/>
      <c r="Y13" s="52"/>
      <c r="Z13" s="52"/>
      <c r="AA13" s="53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3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>
      <c r="A14" s="6">
        <v>9.0</v>
      </c>
      <c r="B14" s="56" t="s">
        <v>42</v>
      </c>
      <c r="C14" s="54" t="s">
        <v>31</v>
      </c>
      <c r="D14" s="44" t="s">
        <v>43</v>
      </c>
      <c r="E14" s="45">
        <v>1.0</v>
      </c>
      <c r="F14" s="45"/>
      <c r="G14" s="46"/>
      <c r="H14" s="45"/>
      <c r="I14" s="45"/>
      <c r="J14" s="45"/>
      <c r="K14" s="45"/>
      <c r="L14" s="47" t="s">
        <v>44</v>
      </c>
      <c r="M14" s="48">
        <v>46078.0</v>
      </c>
      <c r="N14" s="49"/>
      <c r="O14" s="48">
        <v>46078.0</v>
      </c>
      <c r="P14" s="49"/>
      <c r="Q14" s="50" t="str">
        <f t="shared" si="5"/>
        <v/>
      </c>
      <c r="R14" s="51"/>
      <c r="S14" s="15">
        <f t="shared" si="6"/>
        <v>0</v>
      </c>
      <c r="T14" s="14">
        <f t="shared" si="4"/>
        <v>7</v>
      </c>
      <c r="U14" s="53"/>
      <c r="V14" s="55"/>
      <c r="W14" s="55"/>
      <c r="X14" s="53"/>
      <c r="Y14" s="53"/>
      <c r="Z14" s="55"/>
      <c r="AA14" s="55"/>
      <c r="AB14" s="55"/>
      <c r="AC14" s="55"/>
      <c r="AD14" s="52"/>
      <c r="AE14" s="52"/>
      <c r="AF14" s="55"/>
      <c r="AG14" s="55"/>
      <c r="AH14" s="55"/>
      <c r="AI14" s="55"/>
      <c r="AJ14" s="55"/>
      <c r="AK14" s="52">
        <v>1.0</v>
      </c>
      <c r="AL14" s="55"/>
      <c r="AM14" s="52">
        <v>1.0</v>
      </c>
      <c r="AN14" s="52">
        <v>1.0</v>
      </c>
      <c r="AO14" s="52"/>
      <c r="AP14" s="52"/>
      <c r="AQ14" s="53">
        <v>1.0</v>
      </c>
      <c r="AR14" s="53">
        <v>1.0</v>
      </c>
      <c r="AS14" s="55"/>
      <c r="AT14" s="55"/>
      <c r="AU14" s="52">
        <v>1.0</v>
      </c>
      <c r="AV14" s="55"/>
      <c r="AW14" s="52">
        <v>1.0</v>
      </c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</row>
    <row r="15">
      <c r="A15" s="6">
        <v>10.0</v>
      </c>
      <c r="B15" s="56" t="s">
        <v>45</v>
      </c>
      <c r="C15" s="54" t="s">
        <v>23</v>
      </c>
      <c r="D15" s="44" t="s">
        <v>46</v>
      </c>
      <c r="E15" s="45"/>
      <c r="F15" s="45"/>
      <c r="G15" s="46"/>
      <c r="H15" s="45"/>
      <c r="I15" s="45"/>
      <c r="J15" s="45"/>
      <c r="K15" s="45">
        <v>1.0</v>
      </c>
      <c r="L15" s="47" t="s">
        <v>47</v>
      </c>
      <c r="M15" s="48">
        <v>46078.0</v>
      </c>
      <c r="N15" s="49">
        <v>0.75</v>
      </c>
      <c r="O15" s="48">
        <v>46078.0</v>
      </c>
      <c r="P15" s="49">
        <v>0.875</v>
      </c>
      <c r="Q15" s="50">
        <f t="shared" si="5"/>
        <v>3</v>
      </c>
      <c r="R15" s="51"/>
      <c r="S15" s="15">
        <f t="shared" si="6"/>
        <v>9</v>
      </c>
      <c r="T15" s="14">
        <f t="shared" si="4"/>
        <v>3</v>
      </c>
      <c r="U15" s="52"/>
      <c r="V15" s="52"/>
      <c r="W15" s="52"/>
      <c r="X15" s="52"/>
      <c r="Y15" s="52"/>
      <c r="Z15" s="52"/>
      <c r="AA15" s="52"/>
      <c r="AB15" s="53"/>
      <c r="AC15" s="53"/>
      <c r="AD15" s="52"/>
      <c r="AE15" s="52"/>
      <c r="AF15" s="52">
        <v>1.0</v>
      </c>
      <c r="AG15" s="53"/>
      <c r="AH15" s="52"/>
      <c r="AI15" s="53"/>
      <c r="AJ15" s="53"/>
      <c r="AK15" s="53"/>
      <c r="AL15" s="52"/>
      <c r="AM15" s="52"/>
      <c r="AN15" s="52"/>
      <c r="AO15" s="52"/>
      <c r="AP15" s="52"/>
      <c r="AQ15" s="52"/>
      <c r="AR15" s="52"/>
      <c r="AS15" s="52"/>
      <c r="AT15" s="53"/>
      <c r="AU15" s="52"/>
      <c r="AV15" s="52"/>
      <c r="AW15" s="52"/>
      <c r="AX15" s="52">
        <v>1.0</v>
      </c>
      <c r="AY15" s="52"/>
      <c r="AZ15" s="52">
        <v>1.0</v>
      </c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>
      <c r="A16" s="6">
        <v>11.0</v>
      </c>
      <c r="B16" s="56"/>
      <c r="C16" s="54" t="s">
        <v>23</v>
      </c>
      <c r="D16" s="44" t="s">
        <v>48</v>
      </c>
      <c r="E16" s="45"/>
      <c r="F16" s="45"/>
      <c r="G16" s="46"/>
      <c r="H16" s="45"/>
      <c r="I16" s="45"/>
      <c r="J16" s="45"/>
      <c r="K16" s="45">
        <v>1.0</v>
      </c>
      <c r="L16" s="47" t="s">
        <v>49</v>
      </c>
      <c r="M16" s="48">
        <v>46078.0</v>
      </c>
      <c r="N16" s="49"/>
      <c r="O16" s="48">
        <v>46078.0</v>
      </c>
      <c r="P16" s="49"/>
      <c r="Q16" s="50" t="str">
        <f t="shared" si="5"/>
        <v/>
      </c>
      <c r="R16" s="51"/>
      <c r="S16" s="15">
        <f t="shared" si="6"/>
        <v>0</v>
      </c>
      <c r="T16" s="14">
        <f t="shared" si="4"/>
        <v>1</v>
      </c>
      <c r="U16" s="53"/>
      <c r="V16" s="52"/>
      <c r="W16" s="52"/>
      <c r="X16" s="53"/>
      <c r="Y16" s="53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3"/>
      <c r="AR16" s="53"/>
      <c r="AS16" s="52"/>
      <c r="AT16" s="52"/>
      <c r="AU16" s="52"/>
      <c r="AV16" s="52"/>
      <c r="AW16" s="52"/>
      <c r="AX16" s="52">
        <v>1.0</v>
      </c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>
      <c r="A17" s="6">
        <v>12.0</v>
      </c>
      <c r="B17" s="56"/>
      <c r="C17" s="54" t="s">
        <v>31</v>
      </c>
      <c r="D17" s="44" t="s">
        <v>50</v>
      </c>
      <c r="E17" s="45"/>
      <c r="F17" s="45"/>
      <c r="G17" s="46"/>
      <c r="H17" s="45"/>
      <c r="I17" s="45"/>
      <c r="J17" s="45"/>
      <c r="K17" s="45">
        <v>1.0</v>
      </c>
      <c r="L17" s="47" t="s">
        <v>51</v>
      </c>
      <c r="M17" s="48">
        <v>46078.0</v>
      </c>
      <c r="N17" s="49">
        <v>0.375</v>
      </c>
      <c r="O17" s="48">
        <v>46078.0</v>
      </c>
      <c r="P17" s="49">
        <v>0.5</v>
      </c>
      <c r="Q17" s="50">
        <f t="shared" si="5"/>
        <v>3</v>
      </c>
      <c r="R17" s="51"/>
      <c r="S17" s="15">
        <f t="shared" si="6"/>
        <v>3</v>
      </c>
      <c r="T17" s="14">
        <f t="shared" si="4"/>
        <v>1</v>
      </c>
      <c r="U17" s="52"/>
      <c r="V17" s="52"/>
      <c r="W17" s="53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>
        <v>1.0</v>
      </c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>
      <c r="A18" s="6">
        <v>13.0</v>
      </c>
      <c r="B18" s="42" t="s">
        <v>22</v>
      </c>
      <c r="C18" s="54" t="s">
        <v>23</v>
      </c>
      <c r="D18" s="44" t="s">
        <v>52</v>
      </c>
      <c r="E18" s="45"/>
      <c r="F18" s="45"/>
      <c r="G18" s="46">
        <v>1.0</v>
      </c>
      <c r="H18" s="45"/>
      <c r="I18" s="45"/>
      <c r="J18" s="45"/>
      <c r="K18" s="45"/>
      <c r="L18" s="47" t="s">
        <v>53</v>
      </c>
      <c r="M18" s="48">
        <v>46079.0</v>
      </c>
      <c r="N18" s="49">
        <v>0.2916666666666667</v>
      </c>
      <c r="O18" s="48">
        <v>46079.0</v>
      </c>
      <c r="P18" s="49">
        <v>0.8333333333333334</v>
      </c>
      <c r="Q18" s="50">
        <f t="shared" si="5"/>
        <v>13</v>
      </c>
      <c r="R18" s="51"/>
      <c r="S18" s="15">
        <f t="shared" si="6"/>
        <v>91</v>
      </c>
      <c r="T18" s="14">
        <f t="shared" si="4"/>
        <v>7</v>
      </c>
      <c r="U18" s="52">
        <v>1.0</v>
      </c>
      <c r="V18" s="52">
        <v>1.0</v>
      </c>
      <c r="W18" s="53"/>
      <c r="X18" s="52">
        <v>1.0</v>
      </c>
      <c r="Y18" s="52"/>
      <c r="Z18" s="52">
        <v>1.0</v>
      </c>
      <c r="AA18" s="52"/>
      <c r="AB18" s="52"/>
      <c r="AC18" s="52"/>
      <c r="AD18" s="52"/>
      <c r="AE18" s="52"/>
      <c r="AF18" s="52"/>
      <c r="AG18" s="52"/>
      <c r="AH18" s="52"/>
      <c r="AI18" s="52"/>
      <c r="AJ18" s="52">
        <v>1.0</v>
      </c>
      <c r="AK18" s="52"/>
      <c r="AL18" s="52"/>
      <c r="AM18" s="52"/>
      <c r="AN18" s="52"/>
      <c r="AO18" s="52"/>
      <c r="AP18" s="52"/>
      <c r="AQ18" s="52"/>
      <c r="AR18" s="52"/>
      <c r="AS18" s="52">
        <v>1.0</v>
      </c>
      <c r="AT18" s="52"/>
      <c r="AU18" s="52"/>
      <c r="AV18" s="52">
        <v>1.0</v>
      </c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>
      <c r="A19" s="6">
        <v>14.0</v>
      </c>
      <c r="B19" s="42" t="s">
        <v>22</v>
      </c>
      <c r="C19" s="54" t="s">
        <v>23</v>
      </c>
      <c r="D19" s="44" t="s">
        <v>54</v>
      </c>
      <c r="E19" s="45">
        <v>1.0</v>
      </c>
      <c r="F19" s="45"/>
      <c r="G19" s="46"/>
      <c r="H19" s="45"/>
      <c r="I19" s="45"/>
      <c r="J19" s="45"/>
      <c r="K19" s="45"/>
      <c r="L19" s="47" t="s">
        <v>55</v>
      </c>
      <c r="M19" s="48">
        <v>46079.0</v>
      </c>
      <c r="N19" s="49">
        <v>0.375</v>
      </c>
      <c r="O19" s="48">
        <v>46079.0</v>
      </c>
      <c r="P19" s="49">
        <v>0.5</v>
      </c>
      <c r="Q19" s="50">
        <f t="shared" si="5"/>
        <v>3</v>
      </c>
      <c r="R19" s="51"/>
      <c r="S19" s="15">
        <f t="shared" si="6"/>
        <v>6</v>
      </c>
      <c r="T19" s="14">
        <f t="shared" si="4"/>
        <v>2</v>
      </c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>
        <v>1.0</v>
      </c>
      <c r="AF19" s="52"/>
      <c r="AG19" s="52"/>
      <c r="AH19" s="52"/>
      <c r="AI19" s="52"/>
      <c r="AJ19" s="52"/>
      <c r="AK19" s="52"/>
      <c r="AL19" s="52"/>
      <c r="AM19" s="53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2"/>
      <c r="AY19" s="52"/>
      <c r="AZ19" s="52"/>
      <c r="BA19" s="52"/>
      <c r="BB19" s="52">
        <v>1.0</v>
      </c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>
      <c r="A20" s="6">
        <v>15.0</v>
      </c>
      <c r="B20" s="42" t="s">
        <v>22</v>
      </c>
      <c r="C20" s="54" t="s">
        <v>23</v>
      </c>
      <c r="D20" s="44" t="s">
        <v>56</v>
      </c>
      <c r="E20" s="45"/>
      <c r="F20" s="45"/>
      <c r="G20" s="46">
        <v>1.0</v>
      </c>
      <c r="H20" s="45"/>
      <c r="I20" s="45"/>
      <c r="J20" s="45"/>
      <c r="K20" s="45"/>
      <c r="L20" s="47" t="s">
        <v>57</v>
      </c>
      <c r="M20" s="48">
        <v>46079.0</v>
      </c>
      <c r="N20" s="49"/>
      <c r="O20" s="48">
        <v>46079.0</v>
      </c>
      <c r="P20" s="49"/>
      <c r="Q20" s="50" t="str">
        <f t="shared" si="5"/>
        <v/>
      </c>
      <c r="R20" s="51"/>
      <c r="S20" s="15">
        <f t="shared" si="6"/>
        <v>0</v>
      </c>
      <c r="T20" s="14">
        <f t="shared" si="4"/>
        <v>7</v>
      </c>
      <c r="U20" s="52"/>
      <c r="V20" s="52"/>
      <c r="W20" s="52"/>
      <c r="X20" s="52"/>
      <c r="Y20" s="52">
        <v>1.0</v>
      </c>
      <c r="Z20" s="53"/>
      <c r="AA20" s="53"/>
      <c r="AB20" s="52"/>
      <c r="AC20" s="52"/>
      <c r="AD20" s="52">
        <v>1.0</v>
      </c>
      <c r="AE20" s="52"/>
      <c r="AF20" s="53"/>
      <c r="AG20" s="52">
        <v>1.0</v>
      </c>
      <c r="AH20" s="52"/>
      <c r="AI20" s="53"/>
      <c r="AJ20" s="52"/>
      <c r="AK20" s="52"/>
      <c r="AL20" s="52"/>
      <c r="AM20" s="52"/>
      <c r="AN20" s="53"/>
      <c r="AO20" s="52"/>
      <c r="AP20" s="52"/>
      <c r="AQ20" s="52">
        <v>1.0</v>
      </c>
      <c r="AR20" s="53">
        <v>1.0</v>
      </c>
      <c r="AS20" s="52"/>
      <c r="AT20" s="52"/>
      <c r="AU20" s="52"/>
      <c r="AV20" s="52"/>
      <c r="AW20" s="52">
        <v>1.0</v>
      </c>
      <c r="AX20" s="52"/>
      <c r="AY20" s="52">
        <v>1.0</v>
      </c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>
      <c r="A21" s="6">
        <v>16.0</v>
      </c>
      <c r="B21" s="56" t="s">
        <v>45</v>
      </c>
      <c r="C21" s="54" t="s">
        <v>23</v>
      </c>
      <c r="D21" s="44" t="s">
        <v>58</v>
      </c>
      <c r="E21" s="45"/>
      <c r="F21" s="46">
        <v>1.0</v>
      </c>
      <c r="G21" s="45"/>
      <c r="H21" s="45"/>
      <c r="I21" s="45"/>
      <c r="J21" s="45"/>
      <c r="K21" s="45"/>
      <c r="L21" s="47" t="s">
        <v>59</v>
      </c>
      <c r="M21" s="48">
        <v>46081.0</v>
      </c>
      <c r="N21" s="49"/>
      <c r="O21" s="48">
        <v>46081.0</v>
      </c>
      <c r="P21" s="49"/>
      <c r="Q21" s="50" t="str">
        <f t="shared" si="5"/>
        <v/>
      </c>
      <c r="R21" s="51"/>
      <c r="S21" s="15">
        <f t="shared" si="6"/>
        <v>0</v>
      </c>
      <c r="T21" s="14">
        <f t="shared" si="4"/>
        <v>1</v>
      </c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>
        <v>1.0</v>
      </c>
      <c r="AG21" s="53"/>
      <c r="AH21" s="52"/>
      <c r="AI21" s="53"/>
      <c r="AJ21" s="52"/>
      <c r="AK21" s="52"/>
      <c r="AL21" s="52"/>
      <c r="AM21" s="52"/>
      <c r="AN21" s="52"/>
      <c r="AO21" s="52"/>
      <c r="AP21" s="52"/>
      <c r="AQ21" s="52"/>
      <c r="AR21" s="53"/>
      <c r="AS21" s="52"/>
      <c r="AT21" s="53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</row>
    <row r="22">
      <c r="A22" s="6">
        <v>17.0</v>
      </c>
      <c r="B22" s="56" t="s">
        <v>60</v>
      </c>
      <c r="C22" s="54" t="s">
        <v>23</v>
      </c>
      <c r="D22" s="44" t="s">
        <v>61</v>
      </c>
      <c r="E22" s="45"/>
      <c r="F22" s="45">
        <v>1.0</v>
      </c>
      <c r="G22" s="46"/>
      <c r="H22" s="45"/>
      <c r="I22" s="45"/>
      <c r="J22" s="45"/>
      <c r="K22" s="45"/>
      <c r="L22" s="47" t="s">
        <v>62</v>
      </c>
      <c r="M22" s="48">
        <v>46079.0</v>
      </c>
      <c r="N22" s="49"/>
      <c r="O22" s="48">
        <v>46079.0</v>
      </c>
      <c r="P22" s="49"/>
      <c r="Q22" s="50" t="str">
        <f t="shared" si="5"/>
        <v/>
      </c>
      <c r="R22" s="51"/>
      <c r="S22" s="15">
        <f t="shared" si="6"/>
        <v>0</v>
      </c>
      <c r="T22" s="14">
        <f t="shared" si="4"/>
        <v>4</v>
      </c>
      <c r="U22" s="53"/>
      <c r="V22" s="52"/>
      <c r="W22" s="52"/>
      <c r="X22" s="53"/>
      <c r="Y22" s="53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>
        <v>1.0</v>
      </c>
      <c r="AL22" s="52"/>
      <c r="AM22" s="52">
        <v>1.0</v>
      </c>
      <c r="AN22" s="52">
        <v>1.0</v>
      </c>
      <c r="AO22" s="52"/>
      <c r="AP22" s="52"/>
      <c r="AQ22" s="53"/>
      <c r="AR22" s="52"/>
      <c r="AS22" s="52"/>
      <c r="AT22" s="52"/>
      <c r="AU22" s="52">
        <v>1.0</v>
      </c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</row>
    <row r="23">
      <c r="A23" s="6">
        <v>18.0</v>
      </c>
      <c r="B23" s="56" t="s">
        <v>42</v>
      </c>
      <c r="C23" s="54" t="s">
        <v>31</v>
      </c>
      <c r="D23" s="44" t="s">
        <v>63</v>
      </c>
      <c r="E23" s="45"/>
      <c r="F23" s="46"/>
      <c r="G23" s="46">
        <v>1.0</v>
      </c>
      <c r="H23" s="45"/>
      <c r="I23" s="45"/>
      <c r="J23" s="45"/>
      <c r="K23" s="45"/>
      <c r="L23" s="47" t="s">
        <v>57</v>
      </c>
      <c r="M23" s="48">
        <v>46079.0</v>
      </c>
      <c r="N23" s="49"/>
      <c r="O23" s="48">
        <v>46079.0</v>
      </c>
      <c r="P23" s="49"/>
      <c r="Q23" s="50" t="str">
        <f t="shared" si="5"/>
        <v/>
      </c>
      <c r="R23" s="58"/>
      <c r="S23" s="15">
        <f t="shared" si="6"/>
        <v>0</v>
      </c>
      <c r="T23" s="14">
        <f t="shared" si="4"/>
        <v>7</v>
      </c>
      <c r="U23" s="52"/>
      <c r="V23" s="52"/>
      <c r="W23" s="53"/>
      <c r="X23" s="52"/>
      <c r="Y23" s="52"/>
      <c r="Z23" s="52"/>
      <c r="AA23" s="52"/>
      <c r="AB23" s="53"/>
      <c r="AC23" s="53"/>
      <c r="AD23" s="53"/>
      <c r="AE23" s="53"/>
      <c r="AF23" s="52"/>
      <c r="AG23" s="52"/>
      <c r="AH23" s="52"/>
      <c r="AI23" s="52"/>
      <c r="AJ23" s="53"/>
      <c r="AK23" s="53">
        <v>1.0</v>
      </c>
      <c r="AL23" s="52"/>
      <c r="AM23" s="52">
        <v>1.0</v>
      </c>
      <c r="AN23" s="52">
        <v>1.0</v>
      </c>
      <c r="AO23" s="52"/>
      <c r="AP23" s="53"/>
      <c r="AQ23" s="52">
        <v>1.0</v>
      </c>
      <c r="AR23" s="52">
        <v>1.0</v>
      </c>
      <c r="AS23" s="52"/>
      <c r="AT23" s="52"/>
      <c r="AU23" s="52">
        <v>1.0</v>
      </c>
      <c r="AV23" s="52"/>
      <c r="AW23" s="52">
        <v>1.0</v>
      </c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</row>
    <row r="24">
      <c r="A24" s="6">
        <v>19.0</v>
      </c>
      <c r="B24" s="42" t="s">
        <v>22</v>
      </c>
      <c r="C24" s="54" t="s">
        <v>23</v>
      </c>
      <c r="D24" s="44" t="s">
        <v>24</v>
      </c>
      <c r="E24" s="45"/>
      <c r="F24" s="45"/>
      <c r="G24" s="46">
        <v>1.0</v>
      </c>
      <c r="H24" s="45"/>
      <c r="I24" s="45"/>
      <c r="J24" s="45"/>
      <c r="K24" s="45"/>
      <c r="L24" s="47" t="s">
        <v>57</v>
      </c>
      <c r="M24" s="48">
        <v>46080.0</v>
      </c>
      <c r="N24" s="49">
        <v>0.375</v>
      </c>
      <c r="O24" s="48">
        <v>46080.0</v>
      </c>
      <c r="P24" s="49">
        <v>0.875</v>
      </c>
      <c r="Q24" s="50">
        <f t="shared" si="5"/>
        <v>12</v>
      </c>
      <c r="R24" s="51"/>
      <c r="S24" s="15">
        <f t="shared" si="6"/>
        <v>84</v>
      </c>
      <c r="T24" s="14">
        <f t="shared" si="4"/>
        <v>7</v>
      </c>
      <c r="U24" s="52">
        <v>1.0</v>
      </c>
      <c r="V24" s="52">
        <v>1.0</v>
      </c>
      <c r="W24" s="53"/>
      <c r="X24" s="52">
        <v>1.0</v>
      </c>
      <c r="Y24" s="52"/>
      <c r="Z24" s="52">
        <v>1.0</v>
      </c>
      <c r="AA24" s="52"/>
      <c r="AB24" s="53"/>
      <c r="AC24" s="53"/>
      <c r="AD24" s="52"/>
      <c r="AE24" s="52"/>
      <c r="AF24" s="52"/>
      <c r="AG24" s="53"/>
      <c r="AH24" s="52"/>
      <c r="AI24" s="53"/>
      <c r="AJ24" s="53">
        <v>1.0</v>
      </c>
      <c r="AK24" s="53"/>
      <c r="AL24" s="52"/>
      <c r="AM24" s="52"/>
      <c r="AN24" s="52"/>
      <c r="AO24" s="52"/>
      <c r="AP24" s="52"/>
      <c r="AQ24" s="52"/>
      <c r="AR24" s="52"/>
      <c r="AS24" s="52">
        <v>1.0</v>
      </c>
      <c r="AT24" s="52"/>
      <c r="AU24" s="52"/>
      <c r="AV24" s="52">
        <v>1.0</v>
      </c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</row>
    <row r="25">
      <c r="A25" s="6">
        <v>20.0</v>
      </c>
      <c r="B25" s="42" t="s">
        <v>22</v>
      </c>
      <c r="C25" s="54" t="s">
        <v>23</v>
      </c>
      <c r="D25" s="44" t="s">
        <v>64</v>
      </c>
      <c r="E25" s="45"/>
      <c r="F25" s="46"/>
      <c r="G25" s="45">
        <v>1.0</v>
      </c>
      <c r="H25" s="45"/>
      <c r="I25" s="45"/>
      <c r="J25" s="45"/>
      <c r="K25" s="45"/>
      <c r="L25" s="47" t="s">
        <v>57</v>
      </c>
      <c r="M25" s="48">
        <v>46080.0</v>
      </c>
      <c r="N25" s="49"/>
      <c r="O25" s="48">
        <v>46080.0</v>
      </c>
      <c r="P25" s="49"/>
      <c r="Q25" s="50" t="str">
        <f t="shared" si="5"/>
        <v/>
      </c>
      <c r="R25" s="51"/>
      <c r="S25" s="15">
        <f t="shared" si="6"/>
        <v>0</v>
      </c>
      <c r="T25" s="14">
        <f t="shared" si="4"/>
        <v>6</v>
      </c>
      <c r="U25" s="52"/>
      <c r="V25" s="52"/>
      <c r="W25" s="52"/>
      <c r="X25" s="53"/>
      <c r="Y25" s="52">
        <v>1.0</v>
      </c>
      <c r="Z25" s="53"/>
      <c r="AA25" s="53"/>
      <c r="AB25" s="52"/>
      <c r="AC25" s="52"/>
      <c r="AD25" s="52"/>
      <c r="AE25" s="52"/>
      <c r="AF25" s="53"/>
      <c r="AG25" s="52">
        <v>1.0</v>
      </c>
      <c r="AH25" s="53"/>
      <c r="AI25" s="52"/>
      <c r="AJ25" s="52"/>
      <c r="AK25" s="52"/>
      <c r="AL25" s="52"/>
      <c r="AM25" s="52"/>
      <c r="AN25" s="53"/>
      <c r="AO25" s="52"/>
      <c r="AP25" s="53"/>
      <c r="AQ25" s="53">
        <v>1.0</v>
      </c>
      <c r="AR25" s="52">
        <v>1.0</v>
      </c>
      <c r="AS25" s="52"/>
      <c r="AT25" s="53"/>
      <c r="AU25" s="52"/>
      <c r="AV25" s="52"/>
      <c r="AW25" s="52">
        <v>1.0</v>
      </c>
      <c r="AX25" s="52"/>
      <c r="AY25" s="52">
        <v>1.0</v>
      </c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</row>
    <row r="26">
      <c r="A26" s="6">
        <v>21.0</v>
      </c>
      <c r="B26" s="56" t="s">
        <v>60</v>
      </c>
      <c r="C26" s="54" t="s">
        <v>23</v>
      </c>
      <c r="D26" s="44" t="s">
        <v>65</v>
      </c>
      <c r="E26" s="45"/>
      <c r="F26" s="45">
        <v>1.0</v>
      </c>
      <c r="G26" s="46"/>
      <c r="H26" s="45"/>
      <c r="I26" s="45"/>
      <c r="J26" s="45"/>
      <c r="K26" s="45"/>
      <c r="L26" s="47" t="s">
        <v>66</v>
      </c>
      <c r="M26" s="48">
        <v>46080.0</v>
      </c>
      <c r="N26" s="49"/>
      <c r="O26" s="48">
        <v>46080.0</v>
      </c>
      <c r="P26" s="49"/>
      <c r="Q26" s="50" t="str">
        <f t="shared" si="5"/>
        <v/>
      </c>
      <c r="R26" s="51"/>
      <c r="S26" s="15">
        <f t="shared" si="6"/>
        <v>0</v>
      </c>
      <c r="T26" s="14">
        <f t="shared" si="4"/>
        <v>0</v>
      </c>
      <c r="U26" s="53"/>
      <c r="V26" s="52"/>
      <c r="W26" s="52"/>
      <c r="X26" s="52"/>
      <c r="Y26" s="53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3"/>
      <c r="AS26" s="53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</row>
    <row r="27">
      <c r="A27" s="6">
        <v>22.0</v>
      </c>
      <c r="B27" s="56" t="s">
        <v>45</v>
      </c>
      <c r="C27" s="54" t="s">
        <v>23</v>
      </c>
      <c r="D27" s="44" t="s">
        <v>67</v>
      </c>
      <c r="E27" s="45"/>
      <c r="F27" s="45">
        <v>1.0</v>
      </c>
      <c r="G27" s="46"/>
      <c r="H27" s="45"/>
      <c r="I27" s="45"/>
      <c r="J27" s="45"/>
      <c r="K27" s="45"/>
      <c r="L27" s="47" t="s">
        <v>3</v>
      </c>
      <c r="M27" s="48">
        <v>46080.0</v>
      </c>
      <c r="N27" s="49"/>
      <c r="O27" s="48">
        <v>46080.0</v>
      </c>
      <c r="P27" s="49"/>
      <c r="Q27" s="50" t="str">
        <f t="shared" si="5"/>
        <v/>
      </c>
      <c r="R27" s="51"/>
      <c r="S27" s="15">
        <f t="shared" si="6"/>
        <v>0</v>
      </c>
      <c r="T27" s="14">
        <f t="shared" si="4"/>
        <v>1</v>
      </c>
      <c r="U27" s="52"/>
      <c r="V27" s="52"/>
      <c r="W27" s="53"/>
      <c r="X27" s="52"/>
      <c r="Y27" s="52"/>
      <c r="Z27" s="53"/>
      <c r="AA27" s="52"/>
      <c r="AB27" s="52"/>
      <c r="AC27" s="52"/>
      <c r="AD27" s="52"/>
      <c r="AE27" s="52"/>
      <c r="AF27" s="53">
        <v>1.0</v>
      </c>
      <c r="AG27" s="52"/>
      <c r="AH27" s="53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3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</row>
    <row r="28">
      <c r="A28" s="6">
        <v>23.0</v>
      </c>
      <c r="B28" s="59" t="s">
        <v>68</v>
      </c>
      <c r="C28" s="54" t="s">
        <v>31</v>
      </c>
      <c r="D28" s="44" t="s">
        <v>69</v>
      </c>
      <c r="E28" s="45">
        <v>1.0</v>
      </c>
      <c r="F28" s="45"/>
      <c r="G28" s="46">
        <v>1.0</v>
      </c>
      <c r="H28" s="45"/>
      <c r="I28" s="45"/>
      <c r="J28" s="45"/>
      <c r="K28" s="45"/>
      <c r="L28" s="47" t="s">
        <v>70</v>
      </c>
      <c r="M28" s="48">
        <v>46080.0</v>
      </c>
      <c r="N28" s="49"/>
      <c r="O28" s="48">
        <v>46080.0</v>
      </c>
      <c r="P28" s="49"/>
      <c r="Q28" s="50" t="str">
        <f t="shared" si="5"/>
        <v/>
      </c>
      <c r="R28" s="51"/>
      <c r="S28" s="15">
        <f t="shared" si="6"/>
        <v>0</v>
      </c>
      <c r="T28" s="14">
        <f t="shared" si="4"/>
        <v>0</v>
      </c>
      <c r="U28" s="52"/>
      <c r="V28" s="52"/>
      <c r="W28" s="52"/>
      <c r="X28" s="53"/>
      <c r="Y28" s="52"/>
      <c r="Z28" s="52"/>
      <c r="AA28" s="53"/>
      <c r="AB28" s="52"/>
      <c r="AC28" s="52"/>
      <c r="AD28" s="52"/>
      <c r="AE28" s="52"/>
      <c r="AF28" s="52"/>
      <c r="AG28" s="52"/>
      <c r="AH28" s="52"/>
      <c r="AI28" s="53"/>
      <c r="AJ28" s="52"/>
      <c r="AK28" s="52"/>
      <c r="AL28" s="52"/>
      <c r="AM28" s="52"/>
      <c r="AN28" s="53"/>
      <c r="AO28" s="52"/>
      <c r="AP28" s="52"/>
      <c r="AQ28" s="53"/>
      <c r="AR28" s="52"/>
      <c r="AS28" s="52"/>
      <c r="AT28" s="52"/>
      <c r="AU28" s="52"/>
      <c r="AV28" s="53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</row>
    <row r="29">
      <c r="A29" s="6">
        <v>24.0</v>
      </c>
      <c r="B29" s="42" t="s">
        <v>22</v>
      </c>
      <c r="C29" s="54" t="s">
        <v>23</v>
      </c>
      <c r="D29" s="44" t="s">
        <v>24</v>
      </c>
      <c r="E29" s="45"/>
      <c r="F29" s="45"/>
      <c r="G29" s="46">
        <v>1.0</v>
      </c>
      <c r="H29" s="45"/>
      <c r="I29" s="45"/>
      <c r="J29" s="45"/>
      <c r="K29" s="45"/>
      <c r="L29" s="47" t="s">
        <v>57</v>
      </c>
      <c r="M29" s="48">
        <v>46081.0</v>
      </c>
      <c r="N29" s="49">
        <v>0.75</v>
      </c>
      <c r="O29" s="48">
        <v>46081.0</v>
      </c>
      <c r="P29" s="49">
        <v>0.9583333333333334</v>
      </c>
      <c r="Q29" s="50">
        <f t="shared" si="5"/>
        <v>5</v>
      </c>
      <c r="R29" s="51"/>
      <c r="S29" s="15">
        <f t="shared" si="6"/>
        <v>35</v>
      </c>
      <c r="T29" s="14">
        <f t="shared" si="4"/>
        <v>7</v>
      </c>
      <c r="U29" s="52">
        <v>1.0</v>
      </c>
      <c r="V29" s="52">
        <v>1.0</v>
      </c>
      <c r="W29" s="52"/>
      <c r="X29" s="52">
        <v>1.0</v>
      </c>
      <c r="Y29" s="52"/>
      <c r="Z29" s="52">
        <v>1.0</v>
      </c>
      <c r="AA29" s="52"/>
      <c r="AB29" s="53"/>
      <c r="AC29" s="53"/>
      <c r="AD29" s="52"/>
      <c r="AE29" s="52"/>
      <c r="AF29" s="52"/>
      <c r="AG29" s="53"/>
      <c r="AH29" s="52"/>
      <c r="AI29" s="52"/>
      <c r="AJ29" s="53">
        <v>1.0</v>
      </c>
      <c r="AK29" s="53"/>
      <c r="AL29" s="52"/>
      <c r="AM29" s="52"/>
      <c r="AN29" s="52"/>
      <c r="AO29" s="52"/>
      <c r="AP29" s="52"/>
      <c r="AQ29" s="52"/>
      <c r="AR29" s="52"/>
      <c r="AS29" s="52">
        <v>1.0</v>
      </c>
      <c r="AT29" s="52"/>
      <c r="AU29" s="52"/>
      <c r="AV29" s="52">
        <v>1.0</v>
      </c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</row>
    <row r="30">
      <c r="A30" s="6">
        <v>25.0</v>
      </c>
      <c r="B30" s="42" t="s">
        <v>22</v>
      </c>
      <c r="C30" s="54" t="s">
        <v>23</v>
      </c>
      <c r="D30" s="44" t="s">
        <v>56</v>
      </c>
      <c r="E30" s="45"/>
      <c r="F30" s="45"/>
      <c r="G30" s="46">
        <v>1.0</v>
      </c>
      <c r="H30" s="45"/>
      <c r="I30" s="45"/>
      <c r="J30" s="45"/>
      <c r="K30" s="45"/>
      <c r="L30" s="47" t="s">
        <v>57</v>
      </c>
      <c r="M30" s="48">
        <v>46081.0</v>
      </c>
      <c r="N30" s="49"/>
      <c r="O30" s="48">
        <v>46081.0</v>
      </c>
      <c r="P30" s="49"/>
      <c r="Q30" s="50" t="str">
        <f t="shared" si="5"/>
        <v/>
      </c>
      <c r="R30" s="51"/>
      <c r="S30" s="15">
        <f t="shared" si="6"/>
        <v>0</v>
      </c>
      <c r="T30" s="14">
        <f t="shared" si="4"/>
        <v>7</v>
      </c>
      <c r="U30" s="53"/>
      <c r="V30" s="52"/>
      <c r="W30" s="52"/>
      <c r="X30" s="52"/>
      <c r="Y30" s="53"/>
      <c r="Z30" s="52"/>
      <c r="AA30" s="52"/>
      <c r="AB30" s="52"/>
      <c r="AC30" s="52"/>
      <c r="AD30" s="52">
        <v>1.0</v>
      </c>
      <c r="AE30" s="52">
        <v>1.0</v>
      </c>
      <c r="AF30" s="52"/>
      <c r="AG30" s="52">
        <v>1.0</v>
      </c>
      <c r="AH30" s="52"/>
      <c r="AI30" s="52"/>
      <c r="AJ30" s="52"/>
      <c r="AK30" s="52"/>
      <c r="AL30" s="52"/>
      <c r="AM30" s="52"/>
      <c r="AN30" s="52"/>
      <c r="AO30" s="52"/>
      <c r="AP30" s="52"/>
      <c r="AQ30" s="52">
        <v>1.0</v>
      </c>
      <c r="AR30" s="53">
        <v>1.0</v>
      </c>
      <c r="AS30" s="53"/>
      <c r="AT30" s="52"/>
      <c r="AU30" s="52"/>
      <c r="AV30" s="52"/>
      <c r="AW30" s="52">
        <v>1.0</v>
      </c>
      <c r="AX30" s="52"/>
      <c r="AY30" s="52">
        <v>1.0</v>
      </c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</row>
    <row r="31">
      <c r="A31" s="6">
        <v>26.0</v>
      </c>
      <c r="B31" s="56" t="s">
        <v>71</v>
      </c>
      <c r="C31" s="54" t="s">
        <v>23</v>
      </c>
      <c r="D31" s="44" t="s">
        <v>72</v>
      </c>
      <c r="E31" s="45">
        <v>1.0</v>
      </c>
      <c r="F31" s="46"/>
      <c r="G31" s="45">
        <v>1.0</v>
      </c>
      <c r="H31" s="45"/>
      <c r="I31" s="45"/>
      <c r="J31" s="45"/>
      <c r="K31" s="45"/>
      <c r="L31" s="47" t="s">
        <v>73</v>
      </c>
      <c r="M31" s="48">
        <v>46081.0</v>
      </c>
      <c r="N31" s="49"/>
      <c r="O31" s="48">
        <v>46081.0</v>
      </c>
      <c r="P31" s="49"/>
      <c r="Q31" s="50" t="str">
        <f t="shared" si="5"/>
        <v/>
      </c>
      <c r="R31" s="51"/>
      <c r="S31" s="15">
        <f t="shared" si="6"/>
        <v>0</v>
      </c>
      <c r="T31" s="14">
        <f t="shared" si="4"/>
        <v>4</v>
      </c>
      <c r="U31" s="52"/>
      <c r="V31" s="52"/>
      <c r="W31" s="53"/>
      <c r="X31" s="52">
        <v>1.0</v>
      </c>
      <c r="Y31" s="52"/>
      <c r="Z31" s="52"/>
      <c r="AA31" s="52"/>
      <c r="AB31" s="52"/>
      <c r="AC31" s="52"/>
      <c r="AD31" s="52"/>
      <c r="AE31" s="52">
        <v>1.0</v>
      </c>
      <c r="AF31" s="52"/>
      <c r="AG31" s="53"/>
      <c r="AH31" s="52"/>
      <c r="AI31" s="52"/>
      <c r="AJ31" s="52">
        <v>1.0</v>
      </c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>
        <v>1.0</v>
      </c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</row>
    <row r="32">
      <c r="A32" s="6">
        <v>27.0</v>
      </c>
      <c r="B32" s="56" t="s">
        <v>45</v>
      </c>
      <c r="C32" s="54" t="s">
        <v>23</v>
      </c>
      <c r="D32" s="44" t="s">
        <v>74</v>
      </c>
      <c r="E32" s="45"/>
      <c r="F32" s="45">
        <v>1.0</v>
      </c>
      <c r="G32" s="46"/>
      <c r="H32" s="45"/>
      <c r="I32" s="45"/>
      <c r="J32" s="45"/>
      <c r="K32" s="45"/>
      <c r="L32" s="47" t="s">
        <v>75</v>
      </c>
      <c r="M32" s="48">
        <v>46081.0</v>
      </c>
      <c r="N32" s="49"/>
      <c r="O32" s="48">
        <v>46081.0</v>
      </c>
      <c r="P32" s="49"/>
      <c r="Q32" s="50" t="str">
        <f t="shared" si="5"/>
        <v/>
      </c>
      <c r="R32" s="51"/>
      <c r="S32" s="15">
        <f t="shared" si="6"/>
        <v>0</v>
      </c>
      <c r="T32" s="14">
        <f t="shared" si="4"/>
        <v>1</v>
      </c>
      <c r="U32" s="55"/>
      <c r="V32" s="55"/>
      <c r="W32" s="55"/>
      <c r="X32" s="55"/>
      <c r="Y32" s="55"/>
      <c r="Z32" s="53"/>
      <c r="AA32" s="55"/>
      <c r="AB32" s="55"/>
      <c r="AC32" s="55"/>
      <c r="AD32" s="52"/>
      <c r="AE32" s="52"/>
      <c r="AF32" s="53">
        <v>1.0</v>
      </c>
      <c r="AG32" s="55"/>
      <c r="AH32" s="53"/>
      <c r="AI32" s="55"/>
      <c r="AJ32" s="55"/>
      <c r="AK32" s="55"/>
      <c r="AL32" s="55"/>
      <c r="AM32" s="52"/>
      <c r="AN32" s="55"/>
      <c r="AO32" s="52"/>
      <c r="AP32" s="52"/>
      <c r="AQ32" s="55"/>
      <c r="AR32" s="55"/>
      <c r="AS32" s="55"/>
      <c r="AT32" s="53"/>
      <c r="AU32" s="52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</row>
    <row r="33">
      <c r="A33" s="6">
        <v>28.0</v>
      </c>
      <c r="B33" s="59"/>
      <c r="C33" s="43" t="s">
        <v>76</v>
      </c>
      <c r="D33" s="44" t="s">
        <v>77</v>
      </c>
      <c r="E33" s="45"/>
      <c r="F33" s="45">
        <v>1.0</v>
      </c>
      <c r="G33" s="46"/>
      <c r="H33" s="45"/>
      <c r="I33" s="45"/>
      <c r="J33" s="45"/>
      <c r="K33" s="45"/>
      <c r="L33" s="47" t="s">
        <v>78</v>
      </c>
      <c r="M33" s="48">
        <v>46081.0</v>
      </c>
      <c r="N33" s="49"/>
      <c r="O33" s="48">
        <v>46081.0</v>
      </c>
      <c r="P33" s="49"/>
      <c r="Q33" s="50" t="str">
        <f t="shared" si="5"/>
        <v/>
      </c>
      <c r="R33" s="51"/>
      <c r="S33" s="15">
        <f t="shared" si="6"/>
        <v>0</v>
      </c>
      <c r="T33" s="14">
        <f t="shared" si="4"/>
        <v>3</v>
      </c>
      <c r="U33" s="55"/>
      <c r="V33" s="52">
        <v>1.0</v>
      </c>
      <c r="W33" s="55"/>
      <c r="X33" s="53">
        <v>1.0</v>
      </c>
      <c r="Y33" s="55"/>
      <c r="Z33" s="55"/>
      <c r="AA33" s="53"/>
      <c r="AB33" s="55"/>
      <c r="AC33" s="53"/>
      <c r="AD33" s="55"/>
      <c r="AE33" s="55"/>
      <c r="AF33" s="55"/>
      <c r="AG33" s="55"/>
      <c r="AH33" s="52"/>
      <c r="AI33" s="53"/>
      <c r="AJ33" s="53">
        <v>1.0</v>
      </c>
      <c r="AK33" s="52"/>
      <c r="AL33" s="55"/>
      <c r="AM33" s="55"/>
      <c r="AN33" s="53"/>
      <c r="AO33" s="55"/>
      <c r="AP33" s="55"/>
      <c r="AQ33" s="53"/>
      <c r="AR33" s="52"/>
      <c r="AS33" s="52"/>
      <c r="AT33" s="55"/>
      <c r="AU33" s="55"/>
      <c r="AV33" s="53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2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</row>
    <row r="34">
      <c r="A34" s="6">
        <v>29.0</v>
      </c>
      <c r="B34" s="60" t="s">
        <v>79</v>
      </c>
      <c r="C34" s="43" t="s">
        <v>80</v>
      </c>
      <c r="D34" s="44" t="s">
        <v>81</v>
      </c>
      <c r="E34" s="45"/>
      <c r="F34" s="46"/>
      <c r="G34" s="45"/>
      <c r="H34" s="45"/>
      <c r="I34" s="45"/>
      <c r="J34" s="45"/>
      <c r="K34" s="45">
        <v>1.0</v>
      </c>
      <c r="L34" s="47" t="s">
        <v>82</v>
      </c>
      <c r="M34" s="48">
        <v>46081.0</v>
      </c>
      <c r="N34" s="49"/>
      <c r="O34" s="48">
        <v>46081.0</v>
      </c>
      <c r="P34" s="49"/>
      <c r="Q34" s="50" t="str">
        <f t="shared" si="5"/>
        <v/>
      </c>
      <c r="R34" s="51"/>
      <c r="S34" s="15">
        <f t="shared" si="6"/>
        <v>0</v>
      </c>
      <c r="T34" s="14">
        <f t="shared" si="4"/>
        <v>0</v>
      </c>
      <c r="U34" s="52"/>
      <c r="V34" s="52"/>
      <c r="W34" s="53"/>
      <c r="X34" s="52"/>
      <c r="Y34" s="52"/>
      <c r="Z34" s="52"/>
      <c r="AA34" s="52"/>
      <c r="AB34" s="53"/>
      <c r="AC34" s="52"/>
      <c r="AD34" s="52"/>
      <c r="AE34" s="52"/>
      <c r="AF34" s="52"/>
      <c r="AG34" s="53"/>
      <c r="AH34" s="52"/>
      <c r="AI34" s="52"/>
      <c r="AJ34" s="52"/>
      <c r="AK34" s="53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3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</row>
    <row r="35">
      <c r="A35" s="6">
        <v>30.0</v>
      </c>
      <c r="B35" s="60"/>
      <c r="C35" s="43" t="s">
        <v>23</v>
      </c>
      <c r="D35" s="44" t="s">
        <v>83</v>
      </c>
      <c r="E35" s="45"/>
      <c r="F35" s="45">
        <v>1.0</v>
      </c>
      <c r="G35" s="46"/>
      <c r="H35" s="45"/>
      <c r="I35" s="45"/>
      <c r="J35" s="45"/>
      <c r="K35" s="45"/>
      <c r="L35" s="47" t="s">
        <v>84</v>
      </c>
      <c r="M35" s="48">
        <v>46081.0</v>
      </c>
      <c r="N35" s="49"/>
      <c r="O35" s="48">
        <v>46081.0</v>
      </c>
      <c r="P35" s="49"/>
      <c r="Q35" s="50" t="str">
        <f t="shared" si="5"/>
        <v/>
      </c>
      <c r="R35" s="51"/>
      <c r="S35" s="15">
        <f t="shared" si="6"/>
        <v>0</v>
      </c>
      <c r="T35" s="14">
        <f t="shared" si="4"/>
        <v>0</v>
      </c>
      <c r="U35" s="52"/>
      <c r="V35" s="52"/>
      <c r="W35" s="53"/>
      <c r="X35" s="52"/>
      <c r="Y35" s="52"/>
      <c r="Z35" s="52"/>
      <c r="AA35" s="52"/>
      <c r="AB35" s="53"/>
      <c r="AC35" s="52"/>
      <c r="AD35" s="52"/>
      <c r="AE35" s="52"/>
      <c r="AF35" s="52"/>
      <c r="AG35" s="53"/>
      <c r="AH35" s="52"/>
      <c r="AI35" s="52"/>
      <c r="AJ35" s="52"/>
      <c r="AK35" s="53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</row>
    <row r="36">
      <c r="A36" s="6">
        <v>31.0</v>
      </c>
      <c r="B36" s="60"/>
      <c r="C36" s="43" t="s">
        <v>23</v>
      </c>
      <c r="D36" s="44" t="s">
        <v>46</v>
      </c>
      <c r="E36" s="45"/>
      <c r="F36" s="45">
        <v>1.0</v>
      </c>
      <c r="G36" s="46"/>
      <c r="H36" s="45"/>
      <c r="I36" s="45"/>
      <c r="J36" s="45"/>
      <c r="K36" s="45"/>
      <c r="L36" s="47" t="s">
        <v>85</v>
      </c>
      <c r="M36" s="48">
        <v>46079.0</v>
      </c>
      <c r="N36" s="49"/>
      <c r="O36" s="48">
        <v>46079.0</v>
      </c>
      <c r="P36" s="49"/>
      <c r="Q36" s="50" t="str">
        <f t="shared" si="5"/>
        <v/>
      </c>
      <c r="R36" s="51"/>
      <c r="S36" s="15">
        <f t="shared" si="6"/>
        <v>0</v>
      </c>
      <c r="T36" s="14">
        <f t="shared" si="4"/>
        <v>0</v>
      </c>
      <c r="U36" s="55"/>
      <c r="V36" s="55"/>
      <c r="W36" s="55"/>
      <c r="X36" s="55"/>
      <c r="Y36" s="53"/>
      <c r="Z36" s="52"/>
      <c r="AA36" s="55"/>
      <c r="AB36" s="52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2"/>
      <c r="AR36" s="53"/>
      <c r="AS36" s="52"/>
      <c r="AT36" s="55"/>
      <c r="AU36" s="55"/>
      <c r="AV36" s="55"/>
      <c r="AW36" s="55"/>
      <c r="AX36" s="52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</row>
    <row r="37">
      <c r="A37" s="6">
        <v>32.0</v>
      </c>
      <c r="B37" s="59"/>
      <c r="C37" s="43"/>
      <c r="D37" s="44"/>
      <c r="E37" s="45"/>
      <c r="F37" s="45"/>
      <c r="G37" s="46"/>
      <c r="H37" s="45"/>
      <c r="I37" s="45"/>
      <c r="J37" s="45"/>
      <c r="K37" s="45"/>
      <c r="L37" s="61"/>
      <c r="M37" s="48"/>
      <c r="N37" s="49"/>
      <c r="O37" s="48"/>
      <c r="P37" s="49"/>
      <c r="Q37" s="50" t="str">
        <f t="shared" si="5"/>
        <v/>
      </c>
      <c r="R37" s="51"/>
      <c r="S37" s="15">
        <f t="shared" si="6"/>
        <v>0</v>
      </c>
      <c r="T37" s="14">
        <f t="shared" si="4"/>
        <v>0</v>
      </c>
      <c r="U37" s="53"/>
      <c r="V37" s="55"/>
      <c r="W37" s="52"/>
      <c r="X37" s="52"/>
      <c r="Y37" s="53"/>
      <c r="Z37" s="55"/>
      <c r="AA37" s="52"/>
      <c r="AB37" s="55"/>
      <c r="AC37" s="55"/>
      <c r="AD37" s="52"/>
      <c r="AE37" s="55"/>
      <c r="AF37" s="52"/>
      <c r="AG37" s="52"/>
      <c r="AH37" s="52"/>
      <c r="AI37" s="55"/>
      <c r="AJ37" s="55"/>
      <c r="AK37" s="55"/>
      <c r="AL37" s="55"/>
      <c r="AM37" s="55"/>
      <c r="AN37" s="55"/>
      <c r="AO37" s="55"/>
      <c r="AP37" s="55"/>
      <c r="AQ37" s="55"/>
      <c r="AR37" s="53"/>
      <c r="AS37" s="53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</row>
    <row r="38">
      <c r="A38" s="6">
        <v>33.0</v>
      </c>
      <c r="B38" s="60"/>
      <c r="C38" s="43"/>
      <c r="D38" s="44"/>
      <c r="E38" s="45"/>
      <c r="F38" s="45"/>
      <c r="G38" s="45"/>
      <c r="H38" s="45"/>
      <c r="I38" s="45"/>
      <c r="J38" s="45"/>
      <c r="K38" s="46"/>
      <c r="L38" s="61"/>
      <c r="M38" s="48"/>
      <c r="N38" s="49"/>
      <c r="O38" s="48"/>
      <c r="P38" s="49"/>
      <c r="Q38" s="50" t="str">
        <f t="shared" si="5"/>
        <v/>
      </c>
      <c r="R38" s="51"/>
      <c r="S38" s="15">
        <f t="shared" si="6"/>
        <v>0</v>
      </c>
      <c r="T38" s="14">
        <f t="shared" si="4"/>
        <v>0</v>
      </c>
      <c r="U38" s="52"/>
      <c r="V38" s="52"/>
      <c r="W38" s="52"/>
      <c r="X38" s="52"/>
      <c r="Y38" s="52"/>
      <c r="Z38" s="52"/>
      <c r="AA38" s="52"/>
      <c r="AB38" s="52"/>
      <c r="AC38" s="52"/>
      <c r="AD38" s="53"/>
      <c r="AE38" s="52"/>
      <c r="AF38" s="52"/>
      <c r="AG38" s="52"/>
      <c r="AH38" s="52"/>
      <c r="AI38" s="52"/>
      <c r="AJ38" s="52"/>
      <c r="AK38" s="52"/>
      <c r="AL38" s="52"/>
      <c r="AM38" s="53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</row>
    <row r="39">
      <c r="A39" s="6">
        <v>34.0</v>
      </c>
      <c r="B39" s="59"/>
      <c r="C39" s="43"/>
      <c r="D39" s="44"/>
      <c r="E39" s="45"/>
      <c r="F39" s="45"/>
      <c r="G39" s="46"/>
      <c r="H39" s="45"/>
      <c r="I39" s="45"/>
      <c r="J39" s="45"/>
      <c r="K39" s="45"/>
      <c r="L39" s="61"/>
      <c r="M39" s="48"/>
      <c r="N39" s="49"/>
      <c r="O39" s="48"/>
      <c r="P39" s="49"/>
      <c r="Q39" s="50" t="str">
        <f t="shared" si="5"/>
        <v/>
      </c>
      <c r="R39" s="51"/>
      <c r="S39" s="15">
        <f t="shared" si="6"/>
        <v>0</v>
      </c>
      <c r="T39" s="14">
        <f t="shared" si="4"/>
        <v>0</v>
      </c>
      <c r="U39" s="52"/>
      <c r="V39" s="55"/>
      <c r="W39" s="52"/>
      <c r="X39" s="53"/>
      <c r="Y39" s="55"/>
      <c r="Z39" s="53"/>
      <c r="AA39" s="53"/>
      <c r="AB39" s="55"/>
      <c r="AC39" s="53"/>
      <c r="AD39" s="55"/>
      <c r="AE39" s="55"/>
      <c r="AF39" s="53"/>
      <c r="AG39" s="55"/>
      <c r="AH39" s="52"/>
      <c r="AI39" s="55"/>
      <c r="AJ39" s="55"/>
      <c r="AK39" s="55"/>
      <c r="AL39" s="52"/>
      <c r="AM39" s="55"/>
      <c r="AN39" s="53"/>
      <c r="AO39" s="55"/>
      <c r="AP39" s="55"/>
      <c r="AQ39" s="53"/>
      <c r="AR39" s="55"/>
      <c r="AS39" s="52"/>
      <c r="AT39" s="52"/>
      <c r="AU39" s="55"/>
      <c r="AV39" s="53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</row>
    <row r="40">
      <c r="A40" s="6">
        <v>35.0</v>
      </c>
      <c r="B40" s="60"/>
      <c r="C40" s="43"/>
      <c r="D40" s="44"/>
      <c r="E40" s="45"/>
      <c r="F40" s="45"/>
      <c r="G40" s="46"/>
      <c r="H40" s="45"/>
      <c r="I40" s="45"/>
      <c r="J40" s="45"/>
      <c r="K40" s="45"/>
      <c r="L40" s="61"/>
      <c r="M40" s="48"/>
      <c r="N40" s="49"/>
      <c r="O40" s="48"/>
      <c r="P40" s="49"/>
      <c r="Q40" s="50" t="str">
        <f t="shared" si="5"/>
        <v/>
      </c>
      <c r="R40" s="51"/>
      <c r="S40" s="15">
        <f t="shared" si="6"/>
        <v>0</v>
      </c>
      <c r="T40" s="14">
        <f t="shared" si="4"/>
        <v>0</v>
      </c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3"/>
      <c r="AH40" s="52"/>
      <c r="AI40" s="53"/>
      <c r="AJ40" s="53"/>
      <c r="AK40" s="53"/>
      <c r="AL40" s="52"/>
      <c r="AM40" s="52"/>
      <c r="AN40" s="52"/>
      <c r="AO40" s="52"/>
      <c r="AP40" s="53"/>
      <c r="AQ40" s="52"/>
      <c r="AR40" s="52"/>
      <c r="AS40" s="52"/>
      <c r="AT40" s="53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</row>
    <row r="41">
      <c r="A41" s="6">
        <v>36.0</v>
      </c>
      <c r="B41" s="60"/>
      <c r="C41" s="43"/>
      <c r="D41" s="44"/>
      <c r="E41" s="45"/>
      <c r="F41" s="45"/>
      <c r="G41" s="46"/>
      <c r="H41" s="45"/>
      <c r="I41" s="45"/>
      <c r="J41" s="45"/>
      <c r="K41" s="45"/>
      <c r="L41" s="61"/>
      <c r="M41" s="48"/>
      <c r="N41" s="49"/>
      <c r="O41" s="48"/>
      <c r="P41" s="49"/>
      <c r="Q41" s="50" t="str">
        <f t="shared" si="5"/>
        <v/>
      </c>
      <c r="R41" s="51"/>
      <c r="S41" s="15">
        <f t="shared" si="6"/>
        <v>0</v>
      </c>
      <c r="T41" s="14">
        <f t="shared" si="4"/>
        <v>0</v>
      </c>
      <c r="U41" s="52"/>
      <c r="V41" s="52"/>
      <c r="W41" s="53"/>
      <c r="X41" s="52"/>
      <c r="Y41" s="52"/>
      <c r="Z41" s="52"/>
      <c r="AA41" s="52"/>
      <c r="AB41" s="53"/>
      <c r="AC41" s="52"/>
      <c r="AD41" s="52"/>
      <c r="AE41" s="52"/>
      <c r="AF41" s="52"/>
      <c r="AG41" s="52"/>
      <c r="AH41" s="53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</row>
    <row r="42">
      <c r="A42" s="6">
        <v>37.0</v>
      </c>
      <c r="B42" s="59"/>
      <c r="C42" s="43"/>
      <c r="D42" s="44"/>
      <c r="E42" s="45"/>
      <c r="F42" s="45"/>
      <c r="G42" s="46"/>
      <c r="H42" s="45"/>
      <c r="I42" s="45"/>
      <c r="J42" s="45"/>
      <c r="K42" s="45"/>
      <c r="L42" s="61"/>
      <c r="M42" s="48"/>
      <c r="N42" s="49"/>
      <c r="O42" s="48"/>
      <c r="P42" s="49"/>
      <c r="Q42" s="50" t="str">
        <f t="shared" si="5"/>
        <v/>
      </c>
      <c r="R42" s="51"/>
      <c r="S42" s="15">
        <f t="shared" si="6"/>
        <v>0</v>
      </c>
      <c r="T42" s="14">
        <f t="shared" si="4"/>
        <v>0</v>
      </c>
      <c r="U42" s="53"/>
      <c r="V42" s="52"/>
      <c r="W42" s="52"/>
      <c r="X42" s="52"/>
      <c r="Y42" s="53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3"/>
      <c r="AS42" s="53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</row>
    <row r="43">
      <c r="A43" s="6">
        <v>38.0</v>
      </c>
      <c r="B43" s="59"/>
      <c r="C43" s="62"/>
      <c r="D43" s="44"/>
      <c r="E43" s="45"/>
      <c r="F43" s="45"/>
      <c r="G43" s="46"/>
      <c r="H43" s="45"/>
      <c r="I43" s="45"/>
      <c r="J43" s="45"/>
      <c r="K43" s="45"/>
      <c r="L43" s="61"/>
      <c r="M43" s="48"/>
      <c r="N43" s="49"/>
      <c r="O43" s="48"/>
      <c r="P43" s="49"/>
      <c r="Q43" s="50" t="str">
        <f t="shared" si="5"/>
        <v/>
      </c>
      <c r="R43" s="51"/>
      <c r="S43" s="15">
        <f t="shared" si="6"/>
        <v>0</v>
      </c>
      <c r="T43" s="14">
        <f t="shared" si="4"/>
        <v>0</v>
      </c>
      <c r="U43" s="52"/>
      <c r="V43" s="52"/>
      <c r="W43" s="52"/>
      <c r="X43" s="53"/>
      <c r="Y43" s="52"/>
      <c r="Z43" s="53"/>
      <c r="AA43" s="52"/>
      <c r="AB43" s="52"/>
      <c r="AC43" s="53"/>
      <c r="AD43" s="52"/>
      <c r="AE43" s="52"/>
      <c r="AF43" s="53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3"/>
      <c r="AR43" s="52"/>
      <c r="AS43" s="52"/>
      <c r="AT43" s="52"/>
      <c r="AU43" s="52"/>
      <c r="AV43" s="53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</row>
    <row r="44">
      <c r="A44" s="6">
        <v>39.0</v>
      </c>
      <c r="B44" s="60"/>
      <c r="C44" s="43"/>
      <c r="D44" s="63"/>
      <c r="E44" s="45"/>
      <c r="F44" s="45"/>
      <c r="G44" s="46"/>
      <c r="H44" s="45"/>
      <c r="I44" s="45"/>
      <c r="J44" s="45"/>
      <c r="K44" s="45"/>
      <c r="L44" s="61"/>
      <c r="M44" s="48"/>
      <c r="N44" s="49"/>
      <c r="O44" s="48"/>
      <c r="P44" s="49"/>
      <c r="Q44" s="50" t="str">
        <f t="shared" si="5"/>
        <v/>
      </c>
      <c r="R44" s="51"/>
      <c r="S44" s="15">
        <f t="shared" si="6"/>
        <v>0</v>
      </c>
      <c r="T44" s="14">
        <f t="shared" si="4"/>
        <v>0</v>
      </c>
      <c r="U44" s="52"/>
      <c r="V44" s="52"/>
      <c r="W44" s="53"/>
      <c r="X44" s="52"/>
      <c r="Y44" s="52"/>
      <c r="Z44" s="52"/>
      <c r="AA44" s="52"/>
      <c r="AB44" s="53"/>
      <c r="AC44" s="52"/>
      <c r="AD44" s="52"/>
      <c r="AE44" s="52"/>
      <c r="AF44" s="52"/>
      <c r="AG44" s="52"/>
      <c r="AH44" s="53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3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</row>
    <row r="45">
      <c r="A45" s="6">
        <v>40.0</v>
      </c>
      <c r="B45" s="42"/>
      <c r="C45" s="43"/>
      <c r="D45" s="44"/>
      <c r="E45" s="45"/>
      <c r="F45" s="45"/>
      <c r="G45" s="46"/>
      <c r="H45" s="45"/>
      <c r="I45" s="45"/>
      <c r="J45" s="45"/>
      <c r="K45" s="45"/>
      <c r="L45" s="61"/>
      <c r="M45" s="48"/>
      <c r="N45" s="49"/>
      <c r="O45" s="48"/>
      <c r="P45" s="49"/>
      <c r="Q45" s="50" t="str">
        <f t="shared" si="5"/>
        <v/>
      </c>
      <c r="R45" s="51"/>
      <c r="S45" s="15">
        <f t="shared" si="6"/>
        <v>0</v>
      </c>
      <c r="T45" s="14">
        <f t="shared" si="4"/>
        <v>0</v>
      </c>
      <c r="U45" s="52"/>
      <c r="V45" s="52"/>
      <c r="W45" s="52"/>
      <c r="X45" s="52"/>
      <c r="Y45" s="53"/>
      <c r="Z45" s="52"/>
      <c r="AA45" s="52"/>
      <c r="AB45" s="52"/>
      <c r="AC45" s="52"/>
      <c r="AD45" s="52"/>
      <c r="AE45" s="52"/>
      <c r="AF45" s="52"/>
      <c r="AG45" s="53"/>
      <c r="AH45" s="52"/>
      <c r="AI45" s="52"/>
      <c r="AJ45" s="52"/>
      <c r="AK45" s="53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</row>
    <row r="46">
      <c r="A46" s="6">
        <v>41.0</v>
      </c>
      <c r="B46" s="56"/>
      <c r="C46" s="43"/>
      <c r="D46" s="44"/>
      <c r="E46" s="45"/>
      <c r="F46" s="45"/>
      <c r="G46" s="46"/>
      <c r="H46" s="45"/>
      <c r="I46" s="45"/>
      <c r="J46" s="45"/>
      <c r="K46" s="45"/>
      <c r="L46" s="61"/>
      <c r="M46" s="48"/>
      <c r="N46" s="49"/>
      <c r="O46" s="48"/>
      <c r="P46" s="49"/>
      <c r="Q46" s="50" t="str">
        <f t="shared" si="5"/>
        <v/>
      </c>
      <c r="R46" s="51"/>
      <c r="S46" s="15">
        <f t="shared" si="6"/>
        <v>0</v>
      </c>
      <c r="T46" s="14">
        <f t="shared" si="4"/>
        <v>0</v>
      </c>
      <c r="U46" s="52"/>
      <c r="V46" s="52"/>
      <c r="W46" s="52"/>
      <c r="X46" s="52"/>
      <c r="Y46" s="52"/>
      <c r="Z46" s="52"/>
      <c r="AA46" s="53"/>
      <c r="AB46" s="52"/>
      <c r="AC46" s="52"/>
      <c r="AD46" s="52"/>
      <c r="AE46" s="52"/>
      <c r="AF46" s="52"/>
      <c r="AG46" s="52"/>
      <c r="AH46" s="52"/>
      <c r="AI46" s="53"/>
      <c r="AJ46" s="53"/>
      <c r="AK46" s="52"/>
      <c r="AL46" s="52"/>
      <c r="AM46" s="52"/>
      <c r="AN46" s="53"/>
      <c r="AO46" s="52"/>
      <c r="AP46" s="52"/>
      <c r="AQ46" s="52"/>
      <c r="AR46" s="53"/>
      <c r="AS46" s="53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</row>
    <row r="47">
      <c r="A47" s="6">
        <v>42.0</v>
      </c>
      <c r="B47" s="42"/>
      <c r="C47" s="43"/>
      <c r="D47" s="63"/>
      <c r="E47" s="45"/>
      <c r="F47" s="45"/>
      <c r="G47" s="46"/>
      <c r="H47" s="45"/>
      <c r="I47" s="45"/>
      <c r="J47" s="45"/>
      <c r="K47" s="45"/>
      <c r="L47" s="61"/>
      <c r="M47" s="48"/>
      <c r="N47" s="49"/>
      <c r="O47" s="48"/>
      <c r="P47" s="49"/>
      <c r="Q47" s="50" t="str">
        <f t="shared" si="5"/>
        <v/>
      </c>
      <c r="R47" s="51"/>
      <c r="S47" s="15">
        <f t="shared" si="6"/>
        <v>0</v>
      </c>
      <c r="T47" s="14">
        <f t="shared" si="4"/>
        <v>0</v>
      </c>
      <c r="U47" s="52"/>
      <c r="V47" s="52"/>
      <c r="W47" s="52"/>
      <c r="X47" s="52"/>
      <c r="Y47" s="53"/>
      <c r="Z47" s="52"/>
      <c r="AA47" s="52"/>
      <c r="AB47" s="52"/>
      <c r="AC47" s="52"/>
      <c r="AD47" s="52"/>
      <c r="AE47" s="52"/>
      <c r="AF47" s="52"/>
      <c r="AG47" s="53"/>
      <c r="AH47" s="52"/>
      <c r="AI47" s="52"/>
      <c r="AJ47" s="52"/>
      <c r="AK47" s="53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</row>
    <row r="48">
      <c r="A48" s="6">
        <v>43.0</v>
      </c>
      <c r="B48" s="42"/>
      <c r="C48" s="43"/>
      <c r="D48" s="44"/>
      <c r="E48" s="45"/>
      <c r="F48" s="46"/>
      <c r="G48" s="45"/>
      <c r="H48" s="45"/>
      <c r="I48" s="45"/>
      <c r="J48" s="45"/>
      <c r="K48" s="45"/>
      <c r="L48" s="61"/>
      <c r="M48" s="48"/>
      <c r="N48" s="49"/>
      <c r="O48" s="48"/>
      <c r="P48" s="49"/>
      <c r="Q48" s="50" t="str">
        <f t="shared" si="5"/>
        <v/>
      </c>
      <c r="R48" s="51"/>
      <c r="S48" s="15">
        <f t="shared" si="6"/>
        <v>0</v>
      </c>
      <c r="T48" s="14">
        <f t="shared" si="4"/>
        <v>0</v>
      </c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3"/>
      <c r="AL48" s="52"/>
      <c r="AM48" s="52"/>
      <c r="AN48" s="52"/>
      <c r="AO48" s="52"/>
      <c r="AP48" s="53"/>
      <c r="AQ48" s="52"/>
      <c r="AR48" s="53"/>
      <c r="AS48" s="52"/>
      <c r="AT48" s="52"/>
      <c r="AU48" s="52"/>
      <c r="AV48" s="52"/>
      <c r="AW48" s="53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</row>
    <row r="49">
      <c r="A49" s="6">
        <v>44.0</v>
      </c>
      <c r="B49" s="42"/>
      <c r="C49" s="43"/>
      <c r="D49" s="44"/>
      <c r="E49" s="45"/>
      <c r="F49" s="45"/>
      <c r="G49" s="46"/>
      <c r="H49" s="45"/>
      <c r="I49" s="45"/>
      <c r="J49" s="45"/>
      <c r="K49" s="45"/>
      <c r="L49" s="61"/>
      <c r="M49" s="48"/>
      <c r="N49" s="49"/>
      <c r="O49" s="48"/>
      <c r="P49" s="49"/>
      <c r="Q49" s="50" t="str">
        <f t="shared" si="5"/>
        <v/>
      </c>
      <c r="R49" s="51"/>
      <c r="S49" s="15">
        <f t="shared" si="6"/>
        <v>0</v>
      </c>
      <c r="T49" s="14">
        <f t="shared" si="4"/>
        <v>0</v>
      </c>
      <c r="U49" s="52"/>
      <c r="V49" s="52"/>
      <c r="W49" s="52"/>
      <c r="X49" s="53"/>
      <c r="Y49" s="52"/>
      <c r="Z49" s="53"/>
      <c r="AA49" s="52"/>
      <c r="AB49" s="53"/>
      <c r="AC49" s="53"/>
      <c r="AD49" s="53"/>
      <c r="AE49" s="53"/>
      <c r="AF49" s="53"/>
      <c r="AG49" s="53"/>
      <c r="AH49" s="52"/>
      <c r="AI49" s="53"/>
      <c r="AJ49" s="53"/>
      <c r="AK49" s="52"/>
      <c r="AL49" s="52"/>
      <c r="AM49" s="53"/>
      <c r="AN49" s="52"/>
      <c r="AO49" s="52"/>
      <c r="AP49" s="52"/>
      <c r="AQ49" s="53"/>
      <c r="AR49" s="52"/>
      <c r="AS49" s="52"/>
      <c r="AT49" s="53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</row>
    <row r="50">
      <c r="A50" s="6">
        <v>45.0</v>
      </c>
      <c r="B50" s="60"/>
      <c r="C50" s="43"/>
      <c r="D50" s="44"/>
      <c r="E50" s="45"/>
      <c r="F50" s="45"/>
      <c r="G50" s="45"/>
      <c r="H50" s="45"/>
      <c r="I50" s="45"/>
      <c r="J50" s="45"/>
      <c r="K50" s="46"/>
      <c r="L50" s="61"/>
      <c r="M50" s="48"/>
      <c r="N50" s="49"/>
      <c r="O50" s="48"/>
      <c r="P50" s="49"/>
      <c r="Q50" s="50" t="str">
        <f t="shared" si="5"/>
        <v/>
      </c>
      <c r="R50" s="51"/>
      <c r="S50" s="15">
        <f t="shared" si="6"/>
        <v>0</v>
      </c>
      <c r="T50" s="14">
        <f t="shared" si="4"/>
        <v>0</v>
      </c>
      <c r="U50" s="53"/>
      <c r="V50" s="52"/>
      <c r="W50" s="52"/>
      <c r="X50" s="52"/>
      <c r="Y50" s="53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</row>
    <row r="51">
      <c r="A51" s="6">
        <v>46.0</v>
      </c>
      <c r="B51" s="60"/>
      <c r="C51" s="43"/>
      <c r="D51" s="44"/>
      <c r="E51" s="45"/>
      <c r="F51" s="45"/>
      <c r="G51" s="46"/>
      <c r="H51" s="45"/>
      <c r="I51" s="45"/>
      <c r="J51" s="45"/>
      <c r="K51" s="45"/>
      <c r="L51" s="61"/>
      <c r="M51" s="48"/>
      <c r="N51" s="49"/>
      <c r="O51" s="48"/>
      <c r="P51" s="49"/>
      <c r="Q51" s="50" t="str">
        <f t="shared" si="5"/>
        <v/>
      </c>
      <c r="R51" s="51"/>
      <c r="S51" s="15">
        <f t="shared" si="6"/>
        <v>0</v>
      </c>
      <c r="T51" s="14">
        <f t="shared" si="4"/>
        <v>0</v>
      </c>
      <c r="U51" s="53"/>
      <c r="V51" s="52"/>
      <c r="W51" s="52"/>
      <c r="X51" s="52"/>
      <c r="Y51" s="53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</row>
    <row r="52">
      <c r="A52" s="6">
        <v>47.0</v>
      </c>
      <c r="B52" s="56"/>
      <c r="C52" s="43"/>
      <c r="D52" s="44"/>
      <c r="E52" s="45"/>
      <c r="F52" s="45"/>
      <c r="G52" s="46"/>
      <c r="H52" s="45"/>
      <c r="I52" s="45"/>
      <c r="J52" s="45"/>
      <c r="K52" s="45"/>
      <c r="L52" s="61"/>
      <c r="M52" s="48"/>
      <c r="N52" s="49"/>
      <c r="O52" s="48"/>
      <c r="P52" s="49"/>
      <c r="Q52" s="50" t="str">
        <f t="shared" si="5"/>
        <v/>
      </c>
      <c r="R52" s="51"/>
      <c r="S52" s="15">
        <f t="shared" si="6"/>
        <v>0</v>
      </c>
      <c r="T52" s="14">
        <f t="shared" si="4"/>
        <v>0</v>
      </c>
      <c r="U52" s="52"/>
      <c r="V52" s="52"/>
      <c r="W52" s="53"/>
      <c r="X52" s="52"/>
      <c r="Y52" s="52"/>
      <c r="Z52" s="52"/>
      <c r="AA52" s="53"/>
      <c r="AB52" s="52"/>
      <c r="AC52" s="52"/>
      <c r="AD52" s="52"/>
      <c r="AE52" s="52"/>
      <c r="AF52" s="52"/>
      <c r="AG52" s="52"/>
      <c r="AH52" s="53"/>
      <c r="AI52" s="52"/>
      <c r="AJ52" s="52"/>
      <c r="AK52" s="52"/>
      <c r="AL52" s="52"/>
      <c r="AM52" s="52"/>
      <c r="AN52" s="53"/>
      <c r="AO52" s="52"/>
      <c r="AP52" s="52"/>
      <c r="AQ52" s="52"/>
      <c r="AR52" s="52"/>
      <c r="AS52" s="53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</row>
    <row r="53">
      <c r="A53" s="6">
        <v>48.0</v>
      </c>
      <c r="B53" s="42"/>
      <c r="C53" s="43"/>
      <c r="D53" s="44"/>
      <c r="E53" s="45"/>
      <c r="F53" s="45"/>
      <c r="G53" s="46"/>
      <c r="H53" s="45"/>
      <c r="I53" s="45"/>
      <c r="J53" s="45"/>
      <c r="K53" s="45"/>
      <c r="L53" s="61"/>
      <c r="M53" s="48"/>
      <c r="N53" s="49"/>
      <c r="O53" s="48"/>
      <c r="P53" s="49"/>
      <c r="Q53" s="50" t="str">
        <f t="shared" si="5"/>
        <v/>
      </c>
      <c r="R53" s="51"/>
      <c r="S53" s="15">
        <f t="shared" si="6"/>
        <v>0</v>
      </c>
      <c r="T53" s="14">
        <f t="shared" si="4"/>
        <v>1</v>
      </c>
      <c r="U53" s="52">
        <v>1.0</v>
      </c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3"/>
      <c r="AH53" s="52"/>
      <c r="AI53" s="52"/>
      <c r="AJ53" s="52"/>
      <c r="AK53" s="52"/>
      <c r="AL53" s="52"/>
      <c r="AM53" s="53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</row>
    <row r="54">
      <c r="A54" s="6">
        <v>49.0</v>
      </c>
      <c r="B54" s="60"/>
      <c r="C54" s="43"/>
      <c r="D54" s="44"/>
      <c r="E54" s="45"/>
      <c r="F54" s="45"/>
      <c r="G54" s="46"/>
      <c r="H54" s="45"/>
      <c r="I54" s="45"/>
      <c r="J54" s="45"/>
      <c r="K54" s="45"/>
      <c r="L54" s="61"/>
      <c r="M54" s="48"/>
      <c r="N54" s="49"/>
      <c r="O54" s="48"/>
      <c r="P54" s="49"/>
      <c r="Q54" s="50" t="str">
        <f t="shared" si="5"/>
        <v/>
      </c>
      <c r="R54" s="51"/>
      <c r="S54" s="15">
        <f t="shared" si="6"/>
        <v>0</v>
      </c>
      <c r="T54" s="14">
        <f t="shared" si="4"/>
        <v>1</v>
      </c>
      <c r="U54" s="52">
        <v>1.0</v>
      </c>
      <c r="V54" s="52"/>
      <c r="W54" s="52"/>
      <c r="X54" s="52"/>
      <c r="Y54" s="52"/>
      <c r="Z54" s="52"/>
      <c r="AA54" s="53"/>
      <c r="AB54" s="53"/>
      <c r="AC54" s="52"/>
      <c r="AD54" s="52"/>
      <c r="AE54" s="52"/>
      <c r="AF54" s="52"/>
      <c r="AG54" s="52"/>
      <c r="AH54" s="53"/>
      <c r="AI54" s="52"/>
      <c r="AJ54" s="52"/>
      <c r="AK54" s="52"/>
      <c r="AL54" s="52"/>
      <c r="AM54" s="52"/>
      <c r="AN54" s="53"/>
      <c r="AO54" s="52"/>
      <c r="AP54" s="52"/>
      <c r="AQ54" s="52"/>
      <c r="AR54" s="53"/>
      <c r="AS54" s="52"/>
      <c r="AT54" s="53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</row>
    <row r="55">
      <c r="A55" s="6">
        <v>50.0</v>
      </c>
      <c r="B55" s="60"/>
      <c r="C55" s="43"/>
      <c r="D55" s="44"/>
      <c r="E55" s="45"/>
      <c r="F55" s="45"/>
      <c r="G55" s="46"/>
      <c r="H55" s="45"/>
      <c r="I55" s="45"/>
      <c r="J55" s="45"/>
      <c r="K55" s="45"/>
      <c r="L55" s="61"/>
      <c r="M55" s="48"/>
      <c r="N55" s="49"/>
      <c r="O55" s="48"/>
      <c r="P55" s="49"/>
      <c r="Q55" s="50" t="str">
        <f t="shared" si="5"/>
        <v/>
      </c>
      <c r="R55" s="51"/>
      <c r="S55" s="15">
        <f t="shared" si="6"/>
        <v>0</v>
      </c>
      <c r="T55" s="14">
        <f t="shared" si="4"/>
        <v>1</v>
      </c>
      <c r="U55" s="52">
        <v>1.0</v>
      </c>
      <c r="V55" s="52"/>
      <c r="W55" s="53"/>
      <c r="X55" s="53"/>
      <c r="Y55" s="52"/>
      <c r="Z55" s="53"/>
      <c r="AA55" s="52"/>
      <c r="AB55" s="52"/>
      <c r="AC55" s="52"/>
      <c r="AD55" s="53"/>
      <c r="AE55" s="52"/>
      <c r="AF55" s="53"/>
      <c r="AG55" s="52"/>
      <c r="AH55" s="52"/>
      <c r="AI55" s="52"/>
      <c r="AJ55" s="52"/>
      <c r="AK55" s="53"/>
      <c r="AL55" s="52"/>
      <c r="AM55" s="52"/>
      <c r="AN55" s="52"/>
      <c r="AO55" s="52"/>
      <c r="AP55" s="53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</row>
    <row r="56">
      <c r="A56" s="6">
        <v>51.0</v>
      </c>
      <c r="B56" s="60"/>
      <c r="C56" s="43"/>
      <c r="D56" s="44"/>
      <c r="E56" s="45"/>
      <c r="F56" s="46"/>
      <c r="G56" s="45"/>
      <c r="H56" s="45"/>
      <c r="I56" s="45"/>
      <c r="J56" s="45"/>
      <c r="K56" s="45"/>
      <c r="L56" s="61"/>
      <c r="M56" s="48"/>
      <c r="N56" s="49"/>
      <c r="O56" s="48"/>
      <c r="P56" s="49"/>
      <c r="Q56" s="50" t="str">
        <f t="shared" si="5"/>
        <v/>
      </c>
      <c r="R56" s="51"/>
      <c r="S56" s="15">
        <f t="shared" si="6"/>
        <v>0</v>
      </c>
      <c r="T56" s="14">
        <f t="shared" si="4"/>
        <v>1</v>
      </c>
      <c r="U56" s="53">
        <v>1.0</v>
      </c>
      <c r="V56" s="52"/>
      <c r="W56" s="52"/>
      <c r="X56" s="52"/>
      <c r="Y56" s="53"/>
      <c r="Z56" s="52"/>
      <c r="AA56" s="52"/>
      <c r="AB56" s="52"/>
      <c r="AC56" s="53"/>
      <c r="AD56" s="52"/>
      <c r="AE56" s="53"/>
      <c r="AF56" s="52"/>
      <c r="AG56" s="52"/>
      <c r="AH56" s="52"/>
      <c r="AI56" s="52"/>
      <c r="AJ56" s="53"/>
      <c r="AK56" s="52"/>
      <c r="AL56" s="52"/>
      <c r="AM56" s="52"/>
      <c r="AN56" s="52"/>
      <c r="AO56" s="52"/>
      <c r="AP56" s="52"/>
      <c r="AQ56" s="53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</row>
    <row r="57">
      <c r="A57" s="6">
        <v>52.0</v>
      </c>
      <c r="B57" s="42"/>
      <c r="C57" s="43"/>
      <c r="D57" s="44"/>
      <c r="E57" s="45"/>
      <c r="F57" s="45"/>
      <c r="G57" s="46"/>
      <c r="H57" s="45"/>
      <c r="I57" s="45"/>
      <c r="J57" s="45"/>
      <c r="K57" s="45"/>
      <c r="L57" s="61"/>
      <c r="M57" s="48"/>
      <c r="N57" s="49"/>
      <c r="O57" s="48"/>
      <c r="P57" s="49"/>
      <c r="Q57" s="50" t="str">
        <f t="shared" si="5"/>
        <v/>
      </c>
      <c r="R57" s="51"/>
      <c r="S57" s="15">
        <f t="shared" si="6"/>
        <v>0</v>
      </c>
      <c r="T57" s="14">
        <f t="shared" si="4"/>
        <v>0</v>
      </c>
      <c r="U57" s="55"/>
      <c r="V57" s="55"/>
      <c r="W57" s="52"/>
      <c r="X57" s="55"/>
      <c r="Y57" s="55"/>
      <c r="Z57" s="53"/>
      <c r="AA57" s="55"/>
      <c r="AB57" s="53"/>
      <c r="AC57" s="53"/>
      <c r="AD57" s="55"/>
      <c r="AE57" s="55"/>
      <c r="AF57" s="53"/>
      <c r="AG57" s="53"/>
      <c r="AH57" s="55"/>
      <c r="AI57" s="55"/>
      <c r="AJ57" s="53"/>
      <c r="AK57" s="53"/>
      <c r="AL57" s="52"/>
      <c r="AM57" s="55"/>
      <c r="AN57" s="55"/>
      <c r="AO57" s="55"/>
      <c r="AP57" s="55"/>
      <c r="AQ57" s="55"/>
      <c r="AR57" s="52"/>
      <c r="AS57" s="52"/>
      <c r="AT57" s="52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</row>
    <row r="58">
      <c r="A58" s="6">
        <v>53.0</v>
      </c>
      <c r="B58" s="60"/>
      <c r="C58" s="43"/>
      <c r="D58" s="63"/>
      <c r="E58" s="45"/>
      <c r="F58" s="45"/>
      <c r="G58" s="46"/>
      <c r="H58" s="45"/>
      <c r="I58" s="45"/>
      <c r="J58" s="45"/>
      <c r="K58" s="45"/>
      <c r="L58" s="61"/>
      <c r="M58" s="48"/>
      <c r="N58" s="49"/>
      <c r="O58" s="48"/>
      <c r="P58" s="49"/>
      <c r="Q58" s="50" t="str">
        <f t="shared" si="5"/>
        <v/>
      </c>
      <c r="R58" s="51"/>
      <c r="S58" s="15">
        <f t="shared" si="6"/>
        <v>0</v>
      </c>
      <c r="T58" s="14">
        <f t="shared" si="4"/>
        <v>0</v>
      </c>
      <c r="U58" s="55"/>
      <c r="V58" s="55"/>
      <c r="W58" s="55"/>
      <c r="X58" s="52"/>
      <c r="Y58" s="55"/>
      <c r="Z58" s="52"/>
      <c r="AA58" s="53"/>
      <c r="AB58" s="55"/>
      <c r="AC58" s="52"/>
      <c r="AD58" s="55"/>
      <c r="AE58" s="55"/>
      <c r="AF58" s="52"/>
      <c r="AG58" s="55"/>
      <c r="AH58" s="53"/>
      <c r="AI58" s="55"/>
      <c r="AJ58" s="55"/>
      <c r="AK58" s="55"/>
      <c r="AL58" s="55"/>
      <c r="AM58" s="55"/>
      <c r="AN58" s="53"/>
      <c r="AO58" s="55"/>
      <c r="AP58" s="55"/>
      <c r="AQ58" s="55"/>
      <c r="AR58" s="55"/>
      <c r="AS58" s="53"/>
      <c r="AT58" s="53"/>
      <c r="AU58" s="55"/>
      <c r="AV58" s="53"/>
      <c r="AW58" s="55"/>
      <c r="AX58" s="53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</row>
    <row r="59">
      <c r="A59" s="6">
        <v>54.0</v>
      </c>
      <c r="B59" s="64"/>
      <c r="C59" s="43"/>
      <c r="D59" s="44"/>
      <c r="E59" s="45"/>
      <c r="F59" s="46"/>
      <c r="G59" s="45"/>
      <c r="H59" s="45"/>
      <c r="I59" s="45"/>
      <c r="J59" s="45"/>
      <c r="K59" s="45"/>
      <c r="L59" s="61"/>
      <c r="M59" s="48"/>
      <c r="N59" s="49"/>
      <c r="O59" s="48"/>
      <c r="P59" s="49"/>
      <c r="Q59" s="50" t="str">
        <f t="shared" si="5"/>
        <v/>
      </c>
      <c r="R59" s="51"/>
      <c r="S59" s="15">
        <f t="shared" si="6"/>
        <v>0</v>
      </c>
      <c r="T59" s="14">
        <f t="shared" si="4"/>
        <v>0</v>
      </c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3"/>
      <c r="AJ59" s="52"/>
      <c r="AK59" s="52"/>
      <c r="AL59" s="52"/>
      <c r="AM59" s="52"/>
      <c r="AN59" s="52"/>
      <c r="AO59" s="52"/>
      <c r="AP59" s="52"/>
      <c r="AQ59" s="52"/>
      <c r="AR59" s="53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</row>
    <row r="60">
      <c r="A60" s="6">
        <v>55.0</v>
      </c>
      <c r="B60" s="60"/>
      <c r="C60" s="43"/>
      <c r="D60" s="44"/>
      <c r="E60" s="45"/>
      <c r="F60" s="46"/>
      <c r="G60" s="45"/>
      <c r="H60" s="45"/>
      <c r="I60" s="45"/>
      <c r="J60" s="45"/>
      <c r="K60" s="45"/>
      <c r="L60" s="61"/>
      <c r="M60" s="48"/>
      <c r="N60" s="49"/>
      <c r="O60" s="48"/>
      <c r="P60" s="49"/>
      <c r="Q60" s="50" t="str">
        <f t="shared" si="5"/>
        <v/>
      </c>
      <c r="R60" s="51"/>
      <c r="S60" s="15">
        <f t="shared" si="6"/>
        <v>0</v>
      </c>
      <c r="T60" s="14">
        <f t="shared" si="4"/>
        <v>0</v>
      </c>
      <c r="U60" s="53"/>
      <c r="V60" s="52"/>
      <c r="W60" s="52"/>
      <c r="X60" s="53"/>
      <c r="Y60" s="53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3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</row>
    <row r="61">
      <c r="A61" s="6">
        <v>56.0</v>
      </c>
      <c r="B61" s="42"/>
      <c r="C61" s="43"/>
      <c r="D61" s="44"/>
      <c r="E61" s="45"/>
      <c r="F61" s="45"/>
      <c r="G61" s="46"/>
      <c r="H61" s="45"/>
      <c r="I61" s="45"/>
      <c r="J61" s="45"/>
      <c r="K61" s="45"/>
      <c r="L61" s="61"/>
      <c r="M61" s="48"/>
      <c r="N61" s="49"/>
      <c r="O61" s="48"/>
      <c r="P61" s="49"/>
      <c r="Q61" s="50" t="str">
        <f t="shared" si="5"/>
        <v/>
      </c>
      <c r="R61" s="51"/>
      <c r="S61" s="15">
        <f t="shared" si="6"/>
        <v>0</v>
      </c>
      <c r="T61" s="14">
        <f t="shared" si="4"/>
        <v>0</v>
      </c>
      <c r="U61" s="55"/>
      <c r="V61" s="52"/>
      <c r="W61" s="53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</row>
    <row r="62">
      <c r="A62" s="6">
        <v>57.0</v>
      </c>
      <c r="B62" s="42"/>
      <c r="C62" s="43"/>
      <c r="D62" s="44"/>
      <c r="E62" s="45"/>
      <c r="F62" s="45"/>
      <c r="G62" s="46"/>
      <c r="H62" s="45"/>
      <c r="I62" s="45"/>
      <c r="J62" s="45"/>
      <c r="K62" s="45"/>
      <c r="L62" s="61"/>
      <c r="M62" s="48"/>
      <c r="N62" s="49"/>
      <c r="O62" s="48"/>
      <c r="P62" s="49"/>
      <c r="Q62" s="50" t="str">
        <f t="shared" si="5"/>
        <v/>
      </c>
      <c r="R62" s="51"/>
      <c r="S62" s="15">
        <f t="shared" si="6"/>
        <v>0</v>
      </c>
      <c r="T62" s="14">
        <f t="shared" si="4"/>
        <v>0</v>
      </c>
      <c r="U62" s="55"/>
      <c r="V62" s="55"/>
      <c r="W62" s="52"/>
      <c r="X62" s="55"/>
      <c r="Y62" s="55"/>
      <c r="Z62" s="55"/>
      <c r="AA62" s="53"/>
      <c r="AB62" s="55"/>
      <c r="AC62" s="55"/>
      <c r="AD62" s="55"/>
      <c r="AE62" s="55"/>
      <c r="AF62" s="55"/>
      <c r="AG62" s="55"/>
      <c r="AH62" s="53"/>
      <c r="AI62" s="55"/>
      <c r="AJ62" s="55"/>
      <c r="AK62" s="55"/>
      <c r="AL62" s="52"/>
      <c r="AM62" s="55"/>
      <c r="AN62" s="53"/>
      <c r="AO62" s="55"/>
      <c r="AP62" s="55"/>
      <c r="AQ62" s="55"/>
      <c r="AR62" s="55"/>
      <c r="AS62" s="53"/>
      <c r="AT62" s="52"/>
      <c r="AU62" s="55"/>
      <c r="AV62" s="53"/>
      <c r="AW62" s="55"/>
      <c r="AX62" s="53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</row>
    <row r="63">
      <c r="A63" s="6">
        <v>58.0</v>
      </c>
      <c r="B63" s="42"/>
      <c r="C63" s="43"/>
      <c r="D63" s="44"/>
      <c r="E63" s="45"/>
      <c r="F63" s="45"/>
      <c r="G63" s="46"/>
      <c r="H63" s="45"/>
      <c r="I63" s="45"/>
      <c r="J63" s="45"/>
      <c r="K63" s="45"/>
      <c r="L63" s="61"/>
      <c r="M63" s="48"/>
      <c r="N63" s="49"/>
      <c r="O63" s="48"/>
      <c r="P63" s="49"/>
      <c r="Q63" s="50" t="str">
        <f t="shared" si="5"/>
        <v/>
      </c>
      <c r="R63" s="51"/>
      <c r="S63" s="15">
        <f t="shared" si="6"/>
        <v>0</v>
      </c>
      <c r="T63" s="14">
        <f t="shared" si="4"/>
        <v>0</v>
      </c>
      <c r="U63" s="52"/>
      <c r="V63" s="52"/>
      <c r="W63" s="53"/>
      <c r="X63" s="52"/>
      <c r="Y63" s="52"/>
      <c r="Z63" s="53"/>
      <c r="AA63" s="52"/>
      <c r="AB63" s="53"/>
      <c r="AC63" s="53"/>
      <c r="AD63" s="52"/>
      <c r="AE63" s="52"/>
      <c r="AF63" s="53"/>
      <c r="AG63" s="53"/>
      <c r="AH63" s="52"/>
      <c r="AI63" s="52"/>
      <c r="AJ63" s="53"/>
      <c r="AK63" s="53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</row>
    <row r="64">
      <c r="A64" s="6">
        <v>59.0</v>
      </c>
      <c r="B64" s="65"/>
      <c r="C64" s="43"/>
      <c r="D64" s="44"/>
      <c r="E64" s="45"/>
      <c r="F64" s="46"/>
      <c r="G64" s="45"/>
      <c r="H64" s="45"/>
      <c r="I64" s="45"/>
      <c r="J64" s="45"/>
      <c r="K64" s="45"/>
      <c r="L64" s="61"/>
      <c r="M64" s="48"/>
      <c r="N64" s="49"/>
      <c r="O64" s="48"/>
      <c r="P64" s="49"/>
      <c r="Q64" s="50" t="str">
        <f t="shared" si="5"/>
        <v/>
      </c>
      <c r="R64" s="58"/>
      <c r="S64" s="15">
        <f t="shared" si="6"/>
        <v>0</v>
      </c>
      <c r="T64" s="14">
        <f t="shared" si="4"/>
        <v>0</v>
      </c>
      <c r="U64" s="52"/>
      <c r="V64" s="55"/>
      <c r="W64" s="55"/>
      <c r="X64" s="52"/>
      <c r="Y64" s="52"/>
      <c r="Z64" s="52"/>
      <c r="AA64" s="52"/>
      <c r="AB64" s="52"/>
      <c r="AC64" s="55"/>
      <c r="AD64" s="55"/>
      <c r="AE64" s="55"/>
      <c r="AF64" s="55"/>
      <c r="AG64" s="52"/>
      <c r="AH64" s="55"/>
      <c r="AI64" s="52"/>
      <c r="AJ64" s="52"/>
      <c r="AK64" s="52"/>
      <c r="AL64" s="55"/>
      <c r="AM64" s="55"/>
      <c r="AN64" s="55"/>
      <c r="AO64" s="55"/>
      <c r="AP64" s="55"/>
      <c r="AQ64" s="52"/>
      <c r="AR64" s="53"/>
      <c r="AS64" s="52"/>
      <c r="AT64" s="53"/>
      <c r="AU64" s="55"/>
      <c r="AV64" s="52"/>
      <c r="AW64" s="55"/>
      <c r="AX64" s="52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</row>
    <row r="65">
      <c r="A65" s="6">
        <v>60.0</v>
      </c>
      <c r="B65" s="65"/>
      <c r="C65" s="43"/>
      <c r="D65" s="44"/>
      <c r="E65" s="45"/>
      <c r="F65" s="46"/>
      <c r="G65" s="45"/>
      <c r="H65" s="45"/>
      <c r="I65" s="45"/>
      <c r="J65" s="45"/>
      <c r="K65" s="45"/>
      <c r="L65" s="61"/>
      <c r="M65" s="48"/>
      <c r="N65" s="49"/>
      <c r="O65" s="48"/>
      <c r="P65" s="49"/>
      <c r="Q65" s="50" t="str">
        <f t="shared" si="5"/>
        <v/>
      </c>
      <c r="R65" s="51"/>
      <c r="S65" s="15">
        <f t="shared" si="6"/>
        <v>0</v>
      </c>
      <c r="T65" s="14">
        <f t="shared" si="4"/>
        <v>0</v>
      </c>
      <c r="U65" s="53"/>
      <c r="V65" s="52"/>
      <c r="W65" s="52"/>
      <c r="X65" s="53"/>
      <c r="Y65" s="53"/>
      <c r="Z65" s="52"/>
      <c r="AA65" s="52"/>
      <c r="AB65" s="52"/>
      <c r="AC65" s="52"/>
      <c r="AD65" s="52"/>
      <c r="AE65" s="52"/>
      <c r="AF65" s="52"/>
      <c r="AG65" s="52"/>
      <c r="AH65" s="52"/>
      <c r="AI65" s="53"/>
      <c r="AJ65" s="52"/>
      <c r="AK65" s="52"/>
      <c r="AL65" s="52"/>
      <c r="AM65" s="52"/>
      <c r="AN65" s="52"/>
      <c r="AO65" s="52"/>
      <c r="AP65" s="52"/>
      <c r="AQ65" s="53"/>
      <c r="AR65" s="53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</row>
    <row r="66">
      <c r="A66" s="6">
        <v>61.0</v>
      </c>
      <c r="B66" s="66"/>
      <c r="C66" s="43"/>
      <c r="D66" s="44"/>
      <c r="E66" s="45"/>
      <c r="F66" s="45"/>
      <c r="G66" s="45"/>
      <c r="H66" s="45"/>
      <c r="I66" s="45"/>
      <c r="J66" s="45"/>
      <c r="K66" s="46"/>
      <c r="L66" s="61"/>
      <c r="M66" s="48"/>
      <c r="N66" s="49"/>
      <c r="O66" s="48"/>
      <c r="P66" s="49"/>
      <c r="Q66" s="50" t="str">
        <f t="shared" si="5"/>
        <v/>
      </c>
      <c r="R66" s="51"/>
      <c r="S66" s="15">
        <f t="shared" si="6"/>
        <v>0</v>
      </c>
      <c r="T66" s="14">
        <f t="shared" si="4"/>
        <v>0</v>
      </c>
      <c r="U66" s="52"/>
      <c r="V66" s="52"/>
      <c r="W66" s="53"/>
      <c r="X66" s="52"/>
      <c r="Y66" s="52"/>
      <c r="Z66" s="52"/>
      <c r="AA66" s="52"/>
      <c r="AB66" s="52"/>
      <c r="AC66" s="52"/>
      <c r="AD66" s="52"/>
      <c r="AE66" s="52"/>
      <c r="AF66" s="52"/>
      <c r="AG66" s="53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</row>
    <row r="67">
      <c r="A67" s="6">
        <v>62.0</v>
      </c>
      <c r="B67" s="42"/>
      <c r="C67" s="43"/>
      <c r="D67" s="63"/>
      <c r="E67" s="45"/>
      <c r="F67" s="45"/>
      <c r="G67" s="46"/>
      <c r="H67" s="45"/>
      <c r="I67" s="45"/>
      <c r="J67" s="45"/>
      <c r="K67" s="45"/>
      <c r="L67" s="61"/>
      <c r="M67" s="48"/>
      <c r="N67" s="49"/>
      <c r="O67" s="48"/>
      <c r="P67" s="49"/>
      <c r="Q67" s="50" t="str">
        <f t="shared" si="5"/>
        <v/>
      </c>
      <c r="R67" s="51"/>
      <c r="S67" s="15">
        <f t="shared" si="6"/>
        <v>0</v>
      </c>
      <c r="T67" s="14">
        <f t="shared" si="4"/>
        <v>0</v>
      </c>
      <c r="U67" s="52"/>
      <c r="V67" s="52"/>
      <c r="W67" s="52"/>
      <c r="X67" s="52"/>
      <c r="Y67" s="52"/>
      <c r="Z67" s="52"/>
      <c r="AA67" s="53"/>
      <c r="AB67" s="52"/>
      <c r="AC67" s="52"/>
      <c r="AD67" s="52"/>
      <c r="AE67" s="52"/>
      <c r="AF67" s="52"/>
      <c r="AG67" s="52"/>
      <c r="AH67" s="53"/>
      <c r="AI67" s="52"/>
      <c r="AJ67" s="52"/>
      <c r="AK67" s="52"/>
      <c r="AL67" s="52"/>
      <c r="AM67" s="52"/>
      <c r="AN67" s="53"/>
      <c r="AO67" s="52"/>
      <c r="AP67" s="52"/>
      <c r="AQ67" s="53"/>
      <c r="AR67" s="52"/>
      <c r="AS67" s="53"/>
      <c r="AT67" s="53"/>
      <c r="AU67" s="52"/>
      <c r="AV67" s="53"/>
      <c r="AW67" s="52"/>
      <c r="AX67" s="53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</row>
    <row r="68">
      <c r="A68" s="6">
        <v>63.0</v>
      </c>
      <c r="B68" s="42"/>
      <c r="C68" s="43"/>
      <c r="D68" s="44"/>
      <c r="E68" s="45"/>
      <c r="F68" s="45"/>
      <c r="G68" s="46"/>
      <c r="H68" s="45"/>
      <c r="I68" s="45"/>
      <c r="J68" s="45"/>
      <c r="K68" s="45"/>
      <c r="L68" s="61"/>
      <c r="M68" s="48"/>
      <c r="N68" s="49"/>
      <c r="O68" s="48"/>
      <c r="P68" s="49"/>
      <c r="Q68" s="50" t="str">
        <f t="shared" si="5"/>
        <v/>
      </c>
      <c r="R68" s="51"/>
      <c r="S68" s="15">
        <f t="shared" si="6"/>
        <v>0</v>
      </c>
      <c r="T68" s="14">
        <f t="shared" si="4"/>
        <v>0</v>
      </c>
      <c r="U68" s="52"/>
      <c r="V68" s="52"/>
      <c r="W68" s="52"/>
      <c r="X68" s="52"/>
      <c r="Y68" s="52"/>
      <c r="Z68" s="53"/>
      <c r="AA68" s="52"/>
      <c r="AB68" s="53"/>
      <c r="AC68" s="52"/>
      <c r="AD68" s="52"/>
      <c r="AE68" s="52"/>
      <c r="AF68" s="53"/>
      <c r="AG68" s="53"/>
      <c r="AH68" s="52"/>
      <c r="AI68" s="53"/>
      <c r="AJ68" s="53"/>
      <c r="AK68" s="53"/>
      <c r="AL68" s="52"/>
      <c r="AM68" s="52"/>
      <c r="AN68" s="52"/>
      <c r="AO68" s="52"/>
      <c r="AP68" s="52"/>
      <c r="AQ68" s="52"/>
      <c r="AR68" s="53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</row>
    <row r="69">
      <c r="A69" s="6">
        <v>64.0</v>
      </c>
      <c r="B69" s="42"/>
      <c r="C69" s="43"/>
      <c r="D69" s="63"/>
      <c r="E69" s="45"/>
      <c r="F69" s="45"/>
      <c r="G69" s="45"/>
      <c r="H69" s="45"/>
      <c r="I69" s="45"/>
      <c r="J69" s="45"/>
      <c r="K69" s="46"/>
      <c r="L69" s="61"/>
      <c r="M69" s="48"/>
      <c r="N69" s="49"/>
      <c r="O69" s="48"/>
      <c r="P69" s="49"/>
      <c r="Q69" s="50" t="str">
        <f t="shared" si="5"/>
        <v/>
      </c>
      <c r="R69" s="51"/>
      <c r="S69" s="15">
        <f t="shared" si="6"/>
        <v>0</v>
      </c>
      <c r="T69" s="14">
        <f t="shared" si="4"/>
        <v>0</v>
      </c>
      <c r="U69" s="52"/>
      <c r="V69" s="52"/>
      <c r="W69" s="53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3"/>
      <c r="AN69" s="52"/>
      <c r="AO69" s="52"/>
      <c r="AP69" s="53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</row>
    <row r="70">
      <c r="A70" s="6">
        <v>65.0</v>
      </c>
      <c r="B70" s="42"/>
      <c r="C70" s="43"/>
      <c r="D70" s="44"/>
      <c r="E70" s="45"/>
      <c r="F70" s="45"/>
      <c r="G70" s="46"/>
      <c r="H70" s="45"/>
      <c r="I70" s="45"/>
      <c r="J70" s="45"/>
      <c r="K70" s="45"/>
      <c r="L70" s="61"/>
      <c r="M70" s="48"/>
      <c r="N70" s="49"/>
      <c r="O70" s="48"/>
      <c r="P70" s="49"/>
      <c r="Q70" s="50" t="str">
        <f t="shared" si="5"/>
        <v/>
      </c>
      <c r="R70" s="58"/>
      <c r="S70" s="15">
        <f t="shared" si="6"/>
        <v>0</v>
      </c>
      <c r="T70" s="14">
        <f t="shared" si="4"/>
        <v>0</v>
      </c>
      <c r="U70" s="52"/>
      <c r="V70" s="52"/>
      <c r="W70" s="52"/>
      <c r="X70" s="52"/>
      <c r="Y70" s="52"/>
      <c r="Z70" s="52"/>
      <c r="AA70" s="52"/>
      <c r="AB70" s="53"/>
      <c r="AC70" s="52"/>
      <c r="AD70" s="52"/>
      <c r="AE70" s="52"/>
      <c r="AF70" s="52"/>
      <c r="AG70" s="53"/>
      <c r="AH70" s="52"/>
      <c r="AI70" s="52"/>
      <c r="AJ70" s="53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</row>
    <row r="71">
      <c r="A71" s="6">
        <v>66.0</v>
      </c>
      <c r="B71" s="42"/>
      <c r="C71" s="43"/>
      <c r="D71" s="63"/>
      <c r="E71" s="45"/>
      <c r="F71" s="45"/>
      <c r="G71" s="46"/>
      <c r="H71" s="45"/>
      <c r="I71" s="45"/>
      <c r="J71" s="45"/>
      <c r="K71" s="45"/>
      <c r="L71" s="61"/>
      <c r="M71" s="48"/>
      <c r="N71" s="49"/>
      <c r="O71" s="48"/>
      <c r="P71" s="49"/>
      <c r="Q71" s="50" t="str">
        <f t="shared" si="5"/>
        <v/>
      </c>
      <c r="R71" s="58"/>
      <c r="S71" s="15">
        <f t="shared" si="6"/>
        <v>0</v>
      </c>
      <c r="T71" s="14">
        <f t="shared" si="4"/>
        <v>0</v>
      </c>
      <c r="U71" s="52"/>
      <c r="V71" s="52"/>
      <c r="W71" s="52"/>
      <c r="X71" s="53"/>
      <c r="Y71" s="53"/>
      <c r="Z71" s="52"/>
      <c r="AA71" s="52"/>
      <c r="AB71" s="52"/>
      <c r="AC71" s="53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</row>
    <row r="72">
      <c r="A72" s="6">
        <v>67.0</v>
      </c>
      <c r="B72" s="42"/>
      <c r="C72" s="43"/>
      <c r="D72" s="63"/>
      <c r="E72" s="45"/>
      <c r="F72" s="45"/>
      <c r="G72" s="46"/>
      <c r="H72" s="45"/>
      <c r="I72" s="45"/>
      <c r="J72" s="45"/>
      <c r="K72" s="45"/>
      <c r="L72" s="61"/>
      <c r="M72" s="48"/>
      <c r="N72" s="49"/>
      <c r="O72" s="48"/>
      <c r="P72" s="49"/>
      <c r="Q72" s="50" t="str">
        <f t="shared" si="5"/>
        <v/>
      </c>
      <c r="R72" s="51"/>
      <c r="S72" s="15">
        <f t="shared" si="6"/>
        <v>0</v>
      </c>
      <c r="T72" s="14">
        <f t="shared" si="4"/>
        <v>0</v>
      </c>
      <c r="U72" s="52"/>
      <c r="V72" s="52"/>
      <c r="W72" s="52"/>
      <c r="X72" s="53"/>
      <c r="Y72" s="52"/>
      <c r="Z72" s="52"/>
      <c r="AA72" s="53"/>
      <c r="AB72" s="52"/>
      <c r="AC72" s="52"/>
      <c r="AD72" s="52"/>
      <c r="AE72" s="52"/>
      <c r="AF72" s="52"/>
      <c r="AG72" s="52"/>
      <c r="AH72" s="53"/>
      <c r="AI72" s="52"/>
      <c r="AJ72" s="52"/>
      <c r="AK72" s="52"/>
      <c r="AL72" s="52"/>
      <c r="AM72" s="52"/>
      <c r="AN72" s="53"/>
      <c r="AO72" s="52"/>
      <c r="AP72" s="52"/>
      <c r="AQ72" s="52"/>
      <c r="AR72" s="52"/>
      <c r="AS72" s="53"/>
      <c r="AT72" s="52"/>
      <c r="AU72" s="52"/>
      <c r="AV72" s="53"/>
      <c r="AW72" s="52"/>
      <c r="AX72" s="53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</row>
    <row r="73">
      <c r="A73" s="6">
        <v>68.0</v>
      </c>
      <c r="B73" s="42"/>
      <c r="C73" s="43"/>
      <c r="D73" s="44"/>
      <c r="E73" s="45"/>
      <c r="F73" s="45"/>
      <c r="G73" s="46"/>
      <c r="H73" s="45"/>
      <c r="I73" s="45"/>
      <c r="J73" s="45"/>
      <c r="K73" s="45"/>
      <c r="L73" s="61"/>
      <c r="M73" s="48"/>
      <c r="N73" s="49"/>
      <c r="O73" s="48"/>
      <c r="P73" s="49"/>
      <c r="Q73" s="50" t="str">
        <f t="shared" si="5"/>
        <v/>
      </c>
      <c r="R73" s="51"/>
      <c r="S73" s="15">
        <f t="shared" si="6"/>
        <v>0</v>
      </c>
      <c r="T73" s="14">
        <f t="shared" si="4"/>
        <v>0</v>
      </c>
      <c r="U73" s="52"/>
      <c r="V73" s="52"/>
      <c r="W73" s="52"/>
      <c r="X73" s="52"/>
      <c r="Y73" s="52"/>
      <c r="Z73" s="53"/>
      <c r="AA73" s="52"/>
      <c r="AB73" s="53"/>
      <c r="AC73" s="53"/>
      <c r="AD73" s="52"/>
      <c r="AE73" s="52"/>
      <c r="AF73" s="53"/>
      <c r="AG73" s="53"/>
      <c r="AH73" s="52"/>
      <c r="AI73" s="52"/>
      <c r="AJ73" s="53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</row>
    <row r="74">
      <c r="A74" s="6">
        <v>69.0</v>
      </c>
      <c r="B74" s="42"/>
      <c r="C74" s="43"/>
      <c r="D74" s="63"/>
      <c r="E74" s="45"/>
      <c r="F74" s="45"/>
      <c r="G74" s="45"/>
      <c r="H74" s="45"/>
      <c r="I74" s="45"/>
      <c r="J74" s="45"/>
      <c r="K74" s="46"/>
      <c r="L74" s="61"/>
      <c r="M74" s="48"/>
      <c r="N74" s="49"/>
      <c r="O74" s="48"/>
      <c r="P74" s="49"/>
      <c r="Q74" s="50" t="str">
        <f t="shared" si="5"/>
        <v/>
      </c>
      <c r="R74" s="58"/>
      <c r="S74" s="15">
        <f t="shared" si="6"/>
        <v>0</v>
      </c>
      <c r="T74" s="14">
        <f t="shared" si="4"/>
        <v>0</v>
      </c>
      <c r="U74" s="52"/>
      <c r="V74" s="52"/>
      <c r="W74" s="53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3"/>
      <c r="AL74" s="52"/>
      <c r="AM74" s="52"/>
      <c r="AN74" s="52"/>
      <c r="AO74" s="52"/>
      <c r="AP74" s="52"/>
      <c r="AQ74" s="52"/>
      <c r="AR74" s="53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</row>
    <row r="75">
      <c r="A75" s="6">
        <v>70.0</v>
      </c>
      <c r="B75" s="42"/>
      <c r="C75" s="43"/>
      <c r="D75" s="63"/>
      <c r="E75" s="45"/>
      <c r="F75" s="45"/>
      <c r="G75" s="45"/>
      <c r="H75" s="45"/>
      <c r="I75" s="46"/>
      <c r="J75" s="45"/>
      <c r="K75" s="45"/>
      <c r="L75" s="61"/>
      <c r="M75" s="48"/>
      <c r="N75" s="49"/>
      <c r="O75" s="48"/>
      <c r="P75" s="49"/>
      <c r="Q75" s="50" t="str">
        <f t="shared" si="5"/>
        <v/>
      </c>
      <c r="R75" s="58"/>
      <c r="S75" s="15">
        <f t="shared" si="6"/>
        <v>0</v>
      </c>
      <c r="T75" s="14">
        <f t="shared" si="4"/>
        <v>0</v>
      </c>
      <c r="U75" s="53"/>
      <c r="V75" s="52"/>
      <c r="W75" s="52"/>
      <c r="X75" s="52"/>
      <c r="Y75" s="53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3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</row>
    <row r="76">
      <c r="A76" s="6">
        <v>71.0</v>
      </c>
      <c r="B76" s="42"/>
      <c r="C76" s="43"/>
      <c r="D76" s="63"/>
      <c r="E76" s="45"/>
      <c r="F76" s="45"/>
      <c r="G76" s="46"/>
      <c r="H76" s="45"/>
      <c r="I76" s="45"/>
      <c r="J76" s="45"/>
      <c r="K76" s="45"/>
      <c r="L76" s="61"/>
      <c r="M76" s="48"/>
      <c r="N76" s="49"/>
      <c r="O76" s="48"/>
      <c r="P76" s="49"/>
      <c r="Q76" s="50" t="str">
        <f t="shared" si="5"/>
        <v/>
      </c>
      <c r="R76" s="58"/>
      <c r="S76" s="15">
        <f t="shared" si="6"/>
        <v>0</v>
      </c>
      <c r="T76" s="14">
        <f t="shared" si="4"/>
        <v>0</v>
      </c>
      <c r="U76" s="52"/>
      <c r="V76" s="52"/>
      <c r="W76" s="52"/>
      <c r="X76" s="52"/>
      <c r="Y76" s="52"/>
      <c r="Z76" s="52"/>
      <c r="AA76" s="53"/>
      <c r="AB76" s="52"/>
      <c r="AC76" s="52"/>
      <c r="AD76" s="52"/>
      <c r="AE76" s="52"/>
      <c r="AF76" s="52"/>
      <c r="AG76" s="52"/>
      <c r="AH76" s="53"/>
      <c r="AI76" s="52"/>
      <c r="AJ76" s="52"/>
      <c r="AK76" s="52"/>
      <c r="AL76" s="52"/>
      <c r="AM76" s="52"/>
      <c r="AN76" s="53"/>
      <c r="AO76" s="52"/>
      <c r="AP76" s="52"/>
      <c r="AQ76" s="52"/>
      <c r="AR76" s="52"/>
      <c r="AS76" s="53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</row>
    <row r="77">
      <c r="A77" s="6">
        <v>72.0</v>
      </c>
      <c r="B77" s="42"/>
      <c r="C77" s="43"/>
      <c r="D77" s="63"/>
      <c r="E77" s="45"/>
      <c r="F77" s="45"/>
      <c r="G77" s="46"/>
      <c r="H77" s="45"/>
      <c r="I77" s="45"/>
      <c r="J77" s="45"/>
      <c r="K77" s="45"/>
      <c r="L77" s="61"/>
      <c r="M77" s="48"/>
      <c r="N77" s="49"/>
      <c r="O77" s="48"/>
      <c r="P77" s="49"/>
      <c r="Q77" s="50" t="str">
        <f t="shared" si="5"/>
        <v/>
      </c>
      <c r="R77" s="58"/>
      <c r="S77" s="15">
        <f t="shared" si="6"/>
        <v>0</v>
      </c>
      <c r="T77" s="14">
        <f t="shared" si="4"/>
        <v>0</v>
      </c>
      <c r="U77" s="52"/>
      <c r="V77" s="52"/>
      <c r="W77" s="52"/>
      <c r="X77" s="53"/>
      <c r="Y77" s="52"/>
      <c r="Z77" s="52"/>
      <c r="AA77" s="52"/>
      <c r="AB77" s="52"/>
      <c r="AC77" s="52"/>
      <c r="AD77" s="52"/>
      <c r="AE77" s="52"/>
      <c r="AF77" s="52"/>
      <c r="AG77" s="53"/>
      <c r="AH77" s="52"/>
      <c r="AI77" s="53"/>
      <c r="AJ77" s="52"/>
      <c r="AK77" s="53"/>
      <c r="AL77" s="52"/>
      <c r="AM77" s="52"/>
      <c r="AN77" s="52"/>
      <c r="AO77" s="52"/>
      <c r="AP77" s="52"/>
      <c r="AQ77" s="52"/>
      <c r="AR77" s="53"/>
      <c r="AS77" s="53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</row>
    <row r="78">
      <c r="A78" s="6">
        <v>73.0</v>
      </c>
      <c r="B78" s="42"/>
      <c r="C78" s="43"/>
      <c r="D78" s="63"/>
      <c r="E78" s="45"/>
      <c r="F78" s="46"/>
      <c r="G78" s="45"/>
      <c r="H78" s="45"/>
      <c r="I78" s="45"/>
      <c r="J78" s="45"/>
      <c r="K78" s="45"/>
      <c r="L78" s="61"/>
      <c r="M78" s="48"/>
      <c r="N78" s="49"/>
      <c r="O78" s="48"/>
      <c r="P78" s="49"/>
      <c r="Q78" s="50" t="str">
        <f t="shared" si="5"/>
        <v/>
      </c>
      <c r="R78" s="58"/>
      <c r="S78" s="15">
        <f t="shared" si="6"/>
        <v>0</v>
      </c>
      <c r="T78" s="14">
        <f t="shared" si="4"/>
        <v>0</v>
      </c>
      <c r="U78" s="52"/>
      <c r="V78" s="52"/>
      <c r="W78" s="52"/>
      <c r="X78" s="53"/>
      <c r="Y78" s="52"/>
      <c r="Z78" s="52"/>
      <c r="AA78" s="52"/>
      <c r="AB78" s="52"/>
      <c r="AC78" s="52"/>
      <c r="AD78" s="52"/>
      <c r="AE78" s="52"/>
      <c r="AF78" s="52"/>
      <c r="AG78" s="53"/>
      <c r="AH78" s="52"/>
      <c r="AI78" s="53"/>
      <c r="AJ78" s="52"/>
      <c r="AK78" s="53"/>
      <c r="AL78" s="52"/>
      <c r="AM78" s="52"/>
      <c r="AN78" s="52"/>
      <c r="AO78" s="52"/>
      <c r="AP78" s="52"/>
      <c r="AQ78" s="52"/>
      <c r="AR78" s="53"/>
      <c r="AS78" s="53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</row>
    <row r="79">
      <c r="A79" s="6">
        <v>74.0</v>
      </c>
      <c r="B79" s="42"/>
      <c r="C79" s="43"/>
      <c r="D79" s="63"/>
      <c r="E79" s="45"/>
      <c r="F79" s="45"/>
      <c r="G79" s="45"/>
      <c r="H79" s="45"/>
      <c r="I79" s="46"/>
      <c r="J79" s="45"/>
      <c r="K79" s="45"/>
      <c r="L79" s="61"/>
      <c r="M79" s="48"/>
      <c r="N79" s="49"/>
      <c r="O79" s="48"/>
      <c r="P79" s="49"/>
      <c r="Q79" s="50" t="str">
        <f t="shared" si="5"/>
        <v/>
      </c>
      <c r="R79" s="51"/>
      <c r="S79" s="15">
        <f t="shared" si="6"/>
        <v>0</v>
      </c>
      <c r="T79" s="14">
        <f t="shared" si="4"/>
        <v>0</v>
      </c>
      <c r="U79" s="53"/>
      <c r="V79" s="52"/>
      <c r="W79" s="52"/>
      <c r="X79" s="52"/>
      <c r="Y79" s="53"/>
      <c r="Z79" s="53"/>
      <c r="AA79" s="52"/>
      <c r="AB79" s="53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3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</row>
    <row r="80">
      <c r="A80" s="6">
        <v>75.0</v>
      </c>
      <c r="B80" s="67"/>
      <c r="C80" s="43"/>
      <c r="D80" s="63"/>
      <c r="E80" s="45"/>
      <c r="F80" s="45"/>
      <c r="G80" s="45"/>
      <c r="H80" s="46"/>
      <c r="I80" s="45"/>
      <c r="J80" s="45"/>
      <c r="K80" s="45"/>
      <c r="L80" s="61"/>
      <c r="M80" s="48"/>
      <c r="N80" s="49"/>
      <c r="O80" s="48"/>
      <c r="P80" s="49"/>
      <c r="Q80" s="50" t="str">
        <f t="shared" si="5"/>
        <v/>
      </c>
      <c r="R80" s="58"/>
      <c r="S80" s="15">
        <f t="shared" si="6"/>
        <v>0</v>
      </c>
      <c r="T80" s="14">
        <f t="shared" si="4"/>
        <v>0</v>
      </c>
      <c r="U80" s="52"/>
      <c r="V80" s="52"/>
      <c r="W80" s="52"/>
      <c r="X80" s="52"/>
      <c r="Y80" s="52"/>
      <c r="Z80" s="52"/>
      <c r="AA80" s="52"/>
      <c r="AB80" s="52"/>
      <c r="AC80" s="53"/>
      <c r="AD80" s="52"/>
      <c r="AE80" s="52"/>
      <c r="AF80" s="53"/>
      <c r="AG80" s="52"/>
      <c r="AH80" s="52"/>
      <c r="AI80" s="52"/>
      <c r="AJ80" s="53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</row>
    <row r="81">
      <c r="A81" s="6">
        <v>76.0</v>
      </c>
      <c r="B81" s="42"/>
      <c r="C81" s="43"/>
      <c r="D81" s="44"/>
      <c r="E81" s="45"/>
      <c r="F81" s="45"/>
      <c r="G81" s="46"/>
      <c r="H81" s="45"/>
      <c r="I81" s="45"/>
      <c r="J81" s="45"/>
      <c r="K81" s="45"/>
      <c r="L81" s="61"/>
      <c r="M81" s="48"/>
      <c r="N81" s="49"/>
      <c r="O81" s="48"/>
      <c r="P81" s="49"/>
      <c r="Q81" s="50" t="str">
        <f t="shared" si="5"/>
        <v/>
      </c>
      <c r="R81" s="58"/>
      <c r="S81" s="15">
        <f t="shared" si="6"/>
        <v>0</v>
      </c>
      <c r="T81" s="14">
        <f t="shared" si="4"/>
        <v>0</v>
      </c>
      <c r="U81" s="52"/>
      <c r="V81" s="52"/>
      <c r="W81" s="53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</row>
    <row r="82">
      <c r="A82" s="6">
        <v>77.0</v>
      </c>
      <c r="B82" s="42"/>
      <c r="C82" s="43"/>
      <c r="D82" s="63"/>
      <c r="E82" s="45"/>
      <c r="F82" s="45"/>
      <c r="G82" s="46"/>
      <c r="H82" s="45"/>
      <c r="I82" s="45"/>
      <c r="J82" s="45"/>
      <c r="K82" s="45"/>
      <c r="L82" s="61"/>
      <c r="M82" s="48"/>
      <c r="N82" s="49"/>
      <c r="O82" s="48"/>
      <c r="P82" s="49"/>
      <c r="Q82" s="50" t="str">
        <f t="shared" si="5"/>
        <v/>
      </c>
      <c r="R82" s="58"/>
      <c r="S82" s="15">
        <f t="shared" si="6"/>
        <v>0</v>
      </c>
      <c r="T82" s="14">
        <f t="shared" si="4"/>
        <v>0</v>
      </c>
      <c r="U82" s="55"/>
      <c r="V82" s="55"/>
      <c r="W82" s="53"/>
      <c r="X82" s="55"/>
      <c r="Y82" s="55"/>
      <c r="Z82" s="55"/>
      <c r="AA82" s="53"/>
      <c r="AB82" s="55"/>
      <c r="AC82" s="55"/>
      <c r="AD82" s="55"/>
      <c r="AE82" s="55"/>
      <c r="AF82" s="55"/>
      <c r="AG82" s="55"/>
      <c r="AH82" s="53"/>
      <c r="AI82" s="55"/>
      <c r="AJ82" s="55"/>
      <c r="AK82" s="55"/>
      <c r="AL82" s="55"/>
      <c r="AM82" s="55"/>
      <c r="AN82" s="53"/>
      <c r="AO82" s="55"/>
      <c r="AP82" s="55"/>
      <c r="AQ82" s="55"/>
      <c r="AR82" s="53"/>
      <c r="AS82" s="53"/>
      <c r="AT82" s="53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</row>
    <row r="83">
      <c r="A83" s="6">
        <v>78.0</v>
      </c>
      <c r="B83" s="42"/>
      <c r="C83" s="43"/>
      <c r="D83" s="44"/>
      <c r="E83" s="45"/>
      <c r="F83" s="45"/>
      <c r="G83" s="46"/>
      <c r="H83" s="45"/>
      <c r="I83" s="45"/>
      <c r="J83" s="45"/>
      <c r="K83" s="45"/>
      <c r="L83" s="61"/>
      <c r="M83" s="48"/>
      <c r="N83" s="49"/>
      <c r="O83" s="48"/>
      <c r="P83" s="49"/>
      <c r="Q83" s="50" t="str">
        <f t="shared" si="5"/>
        <v/>
      </c>
      <c r="R83" s="51"/>
      <c r="S83" s="15">
        <f t="shared" si="6"/>
        <v>0</v>
      </c>
      <c r="T83" s="14">
        <f t="shared" si="4"/>
        <v>0</v>
      </c>
      <c r="U83" s="55"/>
      <c r="V83" s="55"/>
      <c r="W83" s="55"/>
      <c r="X83" s="55"/>
      <c r="Y83" s="55"/>
      <c r="Z83" s="53"/>
      <c r="AA83" s="55"/>
      <c r="AB83" s="53"/>
      <c r="AC83" s="55"/>
      <c r="AD83" s="55"/>
      <c r="AE83" s="55"/>
      <c r="AF83" s="53"/>
      <c r="AG83" s="53"/>
      <c r="AH83" s="55"/>
      <c r="AI83" s="53"/>
      <c r="AJ83" s="53"/>
      <c r="AK83" s="53"/>
      <c r="AL83" s="55"/>
      <c r="AM83" s="53"/>
      <c r="AN83" s="55"/>
      <c r="AO83" s="55"/>
      <c r="AP83" s="53"/>
      <c r="AQ83" s="53"/>
      <c r="AR83" s="55"/>
      <c r="AS83" s="53"/>
      <c r="AT83" s="55"/>
      <c r="AU83" s="55"/>
      <c r="AV83" s="55"/>
      <c r="AW83" s="55"/>
      <c r="AX83" s="55"/>
      <c r="AY83" s="53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</row>
    <row r="84">
      <c r="A84" s="6">
        <v>79.0</v>
      </c>
      <c r="B84" s="42"/>
      <c r="C84" s="43"/>
      <c r="D84" s="63"/>
      <c r="E84" s="45"/>
      <c r="F84" s="45"/>
      <c r="G84" s="46"/>
      <c r="H84" s="45"/>
      <c r="I84" s="45"/>
      <c r="J84" s="45"/>
      <c r="K84" s="45"/>
      <c r="L84" s="61"/>
      <c r="M84" s="48"/>
      <c r="N84" s="49"/>
      <c r="O84" s="48"/>
      <c r="P84" s="49"/>
      <c r="Q84" s="50" t="str">
        <f t="shared" si="5"/>
        <v/>
      </c>
      <c r="R84" s="58"/>
      <c r="S84" s="15">
        <f t="shared" si="6"/>
        <v>0</v>
      </c>
      <c r="T84" s="14">
        <f t="shared" si="4"/>
        <v>0</v>
      </c>
      <c r="U84" s="52"/>
      <c r="V84" s="52"/>
      <c r="W84" s="52"/>
      <c r="X84" s="53"/>
      <c r="Y84" s="53"/>
      <c r="Z84" s="52"/>
      <c r="AA84" s="52"/>
      <c r="AB84" s="52"/>
      <c r="AC84" s="53"/>
      <c r="AD84" s="53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</row>
    <row r="85">
      <c r="A85" s="6">
        <v>80.0</v>
      </c>
      <c r="B85" s="42"/>
      <c r="C85" s="43"/>
      <c r="D85" s="63"/>
      <c r="E85" s="45"/>
      <c r="F85" s="45"/>
      <c r="G85" s="45"/>
      <c r="H85" s="45"/>
      <c r="I85" s="45"/>
      <c r="J85" s="45"/>
      <c r="K85" s="46"/>
      <c r="L85" s="61"/>
      <c r="M85" s="48"/>
      <c r="N85" s="49"/>
      <c r="O85" s="48"/>
      <c r="P85" s="49"/>
      <c r="Q85" s="50" t="str">
        <f t="shared" si="5"/>
        <v/>
      </c>
      <c r="R85" s="51"/>
      <c r="S85" s="15">
        <f t="shared" si="6"/>
        <v>0</v>
      </c>
      <c r="T85" s="14">
        <f t="shared" si="4"/>
        <v>0</v>
      </c>
      <c r="U85" s="53"/>
      <c r="V85" s="52"/>
      <c r="W85" s="52"/>
      <c r="X85" s="52"/>
      <c r="Y85" s="52"/>
      <c r="Z85" s="52"/>
      <c r="AA85" s="52"/>
      <c r="AB85" s="52"/>
      <c r="AC85" s="52"/>
      <c r="AD85" s="52"/>
      <c r="AE85" s="53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</row>
    <row r="86">
      <c r="A86" s="6">
        <v>81.0</v>
      </c>
      <c r="B86" s="42"/>
      <c r="C86" s="43"/>
      <c r="D86" s="63"/>
      <c r="E86" s="45"/>
      <c r="F86" s="45"/>
      <c r="G86" s="45"/>
      <c r="H86" s="45"/>
      <c r="I86" s="45"/>
      <c r="J86" s="45"/>
      <c r="K86" s="46"/>
      <c r="L86" s="61"/>
      <c r="M86" s="48"/>
      <c r="N86" s="49"/>
      <c r="O86" s="48"/>
      <c r="P86" s="49"/>
      <c r="Q86" s="50" t="str">
        <f t="shared" si="5"/>
        <v/>
      </c>
      <c r="R86" s="58"/>
      <c r="S86" s="15">
        <f t="shared" si="6"/>
        <v>0</v>
      </c>
      <c r="T86" s="14">
        <f t="shared" si="4"/>
        <v>0</v>
      </c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3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</row>
    <row r="87">
      <c r="A87" s="6">
        <v>82.0</v>
      </c>
      <c r="B87" s="42"/>
      <c r="C87" s="43"/>
      <c r="D87" s="63"/>
      <c r="E87" s="45"/>
      <c r="F87" s="45"/>
      <c r="G87" s="46"/>
      <c r="H87" s="45"/>
      <c r="I87" s="45"/>
      <c r="J87" s="45"/>
      <c r="K87" s="45"/>
      <c r="L87" s="61"/>
      <c r="M87" s="48"/>
      <c r="N87" s="49"/>
      <c r="O87" s="48"/>
      <c r="P87" s="49"/>
      <c r="Q87" s="50" t="str">
        <f t="shared" si="5"/>
        <v/>
      </c>
      <c r="R87" s="51"/>
      <c r="S87" s="15">
        <f t="shared" si="6"/>
        <v>0</v>
      </c>
      <c r="T87" s="14">
        <f t="shared" si="4"/>
        <v>0</v>
      </c>
      <c r="U87" s="52"/>
      <c r="V87" s="52"/>
      <c r="W87" s="53"/>
      <c r="X87" s="52"/>
      <c r="Y87" s="52"/>
      <c r="Z87" s="52"/>
      <c r="AA87" s="53"/>
      <c r="AB87" s="52"/>
      <c r="AC87" s="52"/>
      <c r="AD87" s="52"/>
      <c r="AE87" s="52"/>
      <c r="AF87" s="52"/>
      <c r="AG87" s="52"/>
      <c r="AH87" s="53"/>
      <c r="AI87" s="52"/>
      <c r="AJ87" s="52"/>
      <c r="AK87" s="52"/>
      <c r="AL87" s="52"/>
      <c r="AM87" s="52"/>
      <c r="AN87" s="53"/>
      <c r="AO87" s="52"/>
      <c r="AP87" s="52"/>
      <c r="AQ87" s="52"/>
      <c r="AR87" s="53"/>
      <c r="AS87" s="52"/>
      <c r="AT87" s="53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</row>
    <row r="88">
      <c r="A88" s="6">
        <v>83.0</v>
      </c>
      <c r="B88" s="68"/>
      <c r="C88" s="68"/>
      <c r="D88" s="63"/>
      <c r="E88" s="45"/>
      <c r="F88" s="46"/>
      <c r="G88" s="46"/>
      <c r="H88" s="45"/>
      <c r="I88" s="45"/>
      <c r="J88" s="45"/>
      <c r="K88" s="45"/>
      <c r="L88" s="61"/>
      <c r="M88" s="48"/>
      <c r="N88" s="49"/>
      <c r="O88" s="48"/>
      <c r="P88" s="49"/>
      <c r="Q88" s="50" t="str">
        <f t="shared" si="5"/>
        <v/>
      </c>
      <c r="R88" s="51"/>
      <c r="S88" s="15">
        <f t="shared" si="6"/>
        <v>0</v>
      </c>
      <c r="T88" s="14">
        <f t="shared" si="4"/>
        <v>0</v>
      </c>
      <c r="U88" s="53"/>
      <c r="V88" s="55"/>
      <c r="W88" s="55"/>
      <c r="X88" s="53"/>
      <c r="Y88" s="53"/>
      <c r="Z88" s="53"/>
      <c r="AA88" s="55"/>
      <c r="AB88" s="53"/>
      <c r="AC88" s="55"/>
      <c r="AD88" s="55"/>
      <c r="AE88" s="53"/>
      <c r="AF88" s="55"/>
      <c r="AG88" s="53"/>
      <c r="AH88" s="55"/>
      <c r="AI88" s="55"/>
      <c r="AJ88" s="55"/>
      <c r="AK88" s="53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</row>
    <row r="89">
      <c r="A89" s="6">
        <v>84.0</v>
      </c>
      <c r="B89" s="42"/>
      <c r="C89" s="43"/>
      <c r="D89" s="63"/>
      <c r="E89" s="45"/>
      <c r="F89" s="46"/>
      <c r="G89" s="45"/>
      <c r="H89" s="45"/>
      <c r="I89" s="45"/>
      <c r="J89" s="45"/>
      <c r="K89" s="45"/>
      <c r="L89" s="61"/>
      <c r="M89" s="48"/>
      <c r="N89" s="49"/>
      <c r="O89" s="48"/>
      <c r="P89" s="49"/>
      <c r="Q89" s="50" t="str">
        <f t="shared" si="5"/>
        <v/>
      </c>
      <c r="R89" s="51"/>
      <c r="S89" s="15">
        <f t="shared" si="6"/>
        <v>0</v>
      </c>
      <c r="T89" s="14">
        <f t="shared" si="4"/>
        <v>0</v>
      </c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3"/>
      <c r="AJ89" s="52"/>
      <c r="AK89" s="52"/>
      <c r="AL89" s="52"/>
      <c r="AM89" s="52"/>
      <c r="AN89" s="52"/>
      <c r="AO89" s="52"/>
      <c r="AP89" s="52"/>
      <c r="AQ89" s="53"/>
      <c r="AR89" s="53"/>
      <c r="AS89" s="52"/>
      <c r="AT89" s="53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</row>
    <row r="90">
      <c r="A90" s="6">
        <v>85.0</v>
      </c>
      <c r="B90" s="42"/>
      <c r="C90" s="43"/>
      <c r="D90" s="63"/>
      <c r="E90" s="45"/>
      <c r="F90" s="45"/>
      <c r="G90" s="46"/>
      <c r="H90" s="45"/>
      <c r="I90" s="45"/>
      <c r="J90" s="45"/>
      <c r="K90" s="45"/>
      <c r="L90" s="61"/>
      <c r="M90" s="48"/>
      <c r="N90" s="49"/>
      <c r="O90" s="48"/>
      <c r="P90" s="49"/>
      <c r="Q90" s="50" t="str">
        <f t="shared" si="5"/>
        <v/>
      </c>
      <c r="R90" s="51"/>
      <c r="S90" s="15">
        <f t="shared" si="6"/>
        <v>0</v>
      </c>
      <c r="T90" s="14">
        <f t="shared" si="4"/>
        <v>0</v>
      </c>
      <c r="U90" s="52"/>
      <c r="V90" s="52"/>
      <c r="W90" s="53"/>
      <c r="X90" s="52"/>
      <c r="Y90" s="52"/>
      <c r="Z90" s="52"/>
      <c r="AA90" s="53"/>
      <c r="AB90" s="52"/>
      <c r="AC90" s="52"/>
      <c r="AD90" s="52"/>
      <c r="AE90" s="52"/>
      <c r="AF90" s="52"/>
      <c r="AG90" s="52"/>
      <c r="AH90" s="53"/>
      <c r="AI90" s="52"/>
      <c r="AJ90" s="52"/>
      <c r="AK90" s="52"/>
      <c r="AL90" s="52"/>
      <c r="AM90" s="52"/>
      <c r="AN90" s="53"/>
      <c r="AO90" s="52"/>
      <c r="AP90" s="52"/>
      <c r="AQ90" s="52"/>
      <c r="AR90" s="52"/>
      <c r="AS90" s="53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</row>
    <row r="91">
      <c r="A91" s="6">
        <v>86.0</v>
      </c>
      <c r="B91" s="68"/>
      <c r="C91" s="68"/>
      <c r="D91" s="44"/>
      <c r="E91" s="45"/>
      <c r="F91" s="45"/>
      <c r="G91" s="46"/>
      <c r="H91" s="45"/>
      <c r="I91" s="45"/>
      <c r="J91" s="45"/>
      <c r="K91" s="45"/>
      <c r="L91" s="61"/>
      <c r="M91" s="48"/>
      <c r="N91" s="49"/>
      <c r="O91" s="48"/>
      <c r="P91" s="49"/>
      <c r="Q91" s="50" t="str">
        <f t="shared" si="5"/>
        <v/>
      </c>
      <c r="R91" s="51"/>
      <c r="S91" s="15">
        <f t="shared" si="6"/>
        <v>0</v>
      </c>
      <c r="T91" s="14">
        <f t="shared" si="4"/>
        <v>0</v>
      </c>
      <c r="U91" s="52"/>
      <c r="V91" s="52"/>
      <c r="W91" s="52"/>
      <c r="X91" s="52"/>
      <c r="Y91" s="52"/>
      <c r="Z91" s="52"/>
      <c r="AA91" s="52"/>
      <c r="AB91" s="53"/>
      <c r="AC91" s="52"/>
      <c r="AD91" s="52"/>
      <c r="AE91" s="52"/>
      <c r="AF91" s="52"/>
      <c r="AG91" s="53"/>
      <c r="AH91" s="52"/>
      <c r="AI91" s="53"/>
      <c r="AJ91" s="53"/>
      <c r="AK91" s="53"/>
      <c r="AL91" s="52"/>
      <c r="AM91" s="52"/>
      <c r="AN91" s="52"/>
      <c r="AO91" s="52"/>
      <c r="AP91" s="52"/>
      <c r="AQ91" s="53"/>
      <c r="AR91" s="52"/>
      <c r="AS91" s="53"/>
      <c r="AT91" s="53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</row>
    <row r="92">
      <c r="A92" s="6">
        <v>87.0</v>
      </c>
      <c r="B92" s="68"/>
      <c r="C92" s="68"/>
      <c r="D92" s="44"/>
      <c r="E92" s="45"/>
      <c r="F92" s="45"/>
      <c r="G92" s="46"/>
      <c r="H92" s="45"/>
      <c r="I92" s="45"/>
      <c r="J92" s="45"/>
      <c r="K92" s="45"/>
      <c r="L92" s="61"/>
      <c r="M92" s="48"/>
      <c r="N92" s="49"/>
      <c r="O92" s="48"/>
      <c r="P92" s="49"/>
      <c r="Q92" s="50" t="str">
        <f t="shared" si="5"/>
        <v/>
      </c>
      <c r="R92" s="51"/>
      <c r="S92" s="15">
        <f t="shared" si="6"/>
        <v>0</v>
      </c>
      <c r="T92" s="14">
        <f t="shared" si="4"/>
        <v>0</v>
      </c>
      <c r="U92" s="52"/>
      <c r="V92" s="52"/>
      <c r="W92" s="53"/>
      <c r="X92" s="52"/>
      <c r="Y92" s="52"/>
      <c r="Z92" s="53"/>
      <c r="AA92" s="52"/>
      <c r="AB92" s="52"/>
      <c r="AC92" s="52"/>
      <c r="AD92" s="52"/>
      <c r="AE92" s="52"/>
      <c r="AF92" s="53"/>
      <c r="AG92" s="52"/>
      <c r="AH92" s="53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</row>
    <row r="93">
      <c r="A93" s="6">
        <v>88.0</v>
      </c>
      <c r="B93" s="42"/>
      <c r="C93" s="43"/>
      <c r="D93" s="63"/>
      <c r="E93" s="45"/>
      <c r="F93" s="45"/>
      <c r="G93" s="46"/>
      <c r="H93" s="45"/>
      <c r="I93" s="45"/>
      <c r="J93" s="45"/>
      <c r="K93" s="45"/>
      <c r="L93" s="61"/>
      <c r="M93" s="48"/>
      <c r="N93" s="49"/>
      <c r="O93" s="48"/>
      <c r="P93" s="49"/>
      <c r="Q93" s="50" t="str">
        <f t="shared" si="5"/>
        <v/>
      </c>
      <c r="R93" s="51"/>
      <c r="S93" s="15">
        <f t="shared" si="6"/>
        <v>0</v>
      </c>
      <c r="T93" s="14">
        <f t="shared" si="4"/>
        <v>0</v>
      </c>
      <c r="U93" s="52"/>
      <c r="V93" s="52"/>
      <c r="W93" s="52"/>
      <c r="X93" s="52"/>
      <c r="Y93" s="52"/>
      <c r="Z93" s="52"/>
      <c r="AA93" s="53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3"/>
      <c r="AO93" s="52"/>
      <c r="AP93" s="52"/>
      <c r="AQ93" s="52"/>
      <c r="AR93" s="53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</row>
    <row r="94">
      <c r="A94" s="6">
        <v>89.0</v>
      </c>
      <c r="B94" s="42"/>
      <c r="C94" s="43"/>
      <c r="D94" s="63"/>
      <c r="E94" s="45"/>
      <c r="F94" s="45"/>
      <c r="G94" s="46"/>
      <c r="H94" s="45"/>
      <c r="I94" s="45"/>
      <c r="J94" s="45"/>
      <c r="K94" s="45"/>
      <c r="L94" s="61"/>
      <c r="M94" s="48"/>
      <c r="N94" s="49"/>
      <c r="O94" s="48"/>
      <c r="P94" s="49"/>
      <c r="Q94" s="50" t="str">
        <f t="shared" si="5"/>
        <v/>
      </c>
      <c r="R94" s="51"/>
      <c r="S94" s="15">
        <f t="shared" si="6"/>
        <v>0</v>
      </c>
      <c r="T94" s="14">
        <f t="shared" si="4"/>
        <v>0</v>
      </c>
      <c r="U94" s="52"/>
      <c r="V94" s="52"/>
      <c r="W94" s="52"/>
      <c r="X94" s="52"/>
      <c r="Y94" s="52"/>
      <c r="Z94" s="52"/>
      <c r="AA94" s="53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3"/>
      <c r="AO94" s="52"/>
      <c r="AP94" s="52"/>
      <c r="AQ94" s="52"/>
      <c r="AR94" s="53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</row>
    <row r="95">
      <c r="A95" s="6">
        <v>90.0</v>
      </c>
      <c r="B95" s="42"/>
      <c r="C95" s="43"/>
      <c r="D95" s="63"/>
      <c r="E95" s="45"/>
      <c r="F95" s="45"/>
      <c r="G95" s="45"/>
      <c r="H95" s="45"/>
      <c r="I95" s="46"/>
      <c r="J95" s="45"/>
      <c r="K95" s="45"/>
      <c r="L95" s="61"/>
      <c r="M95" s="48"/>
      <c r="N95" s="49"/>
      <c r="O95" s="48"/>
      <c r="P95" s="49"/>
      <c r="Q95" s="50" t="str">
        <f t="shared" si="5"/>
        <v/>
      </c>
      <c r="R95" s="51"/>
      <c r="S95" s="15">
        <f t="shared" si="6"/>
        <v>0</v>
      </c>
      <c r="T95" s="14">
        <f t="shared" si="4"/>
        <v>0</v>
      </c>
      <c r="U95" s="53"/>
      <c r="V95" s="52"/>
      <c r="W95" s="52"/>
      <c r="X95" s="52"/>
      <c r="Y95" s="53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</row>
    <row r="96">
      <c r="A96" s="6">
        <v>91.0</v>
      </c>
      <c r="B96" s="42"/>
      <c r="C96" s="43"/>
      <c r="D96" s="63"/>
      <c r="E96" s="45"/>
      <c r="F96" s="46"/>
      <c r="G96" s="45"/>
      <c r="H96" s="45"/>
      <c r="I96" s="45"/>
      <c r="J96" s="45"/>
      <c r="K96" s="45"/>
      <c r="L96" s="61"/>
      <c r="M96" s="48"/>
      <c r="N96" s="49"/>
      <c r="O96" s="48"/>
      <c r="P96" s="49"/>
      <c r="Q96" s="50" t="str">
        <f t="shared" si="5"/>
        <v/>
      </c>
      <c r="R96" s="51"/>
      <c r="S96" s="15">
        <f t="shared" si="6"/>
        <v>0</v>
      </c>
      <c r="T96" s="14">
        <f t="shared" si="4"/>
        <v>0</v>
      </c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3"/>
      <c r="AH96" s="52"/>
      <c r="AI96" s="52"/>
      <c r="AJ96" s="52"/>
      <c r="AK96" s="52"/>
      <c r="AL96" s="52"/>
      <c r="AM96" s="52"/>
      <c r="AN96" s="52"/>
      <c r="AO96" s="52"/>
      <c r="AP96" s="52"/>
      <c r="AQ96" s="53"/>
      <c r="AR96" s="53"/>
      <c r="AS96" s="52"/>
      <c r="AT96" s="53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</row>
    <row r="97">
      <c r="A97" s="6">
        <v>92.0</v>
      </c>
      <c r="B97" s="42"/>
      <c r="C97" s="43"/>
      <c r="D97" s="63"/>
      <c r="E97" s="45"/>
      <c r="F97" s="45"/>
      <c r="G97" s="46"/>
      <c r="H97" s="45"/>
      <c r="I97" s="45"/>
      <c r="J97" s="45"/>
      <c r="K97" s="45"/>
      <c r="L97" s="61"/>
      <c r="M97" s="48"/>
      <c r="N97" s="49"/>
      <c r="O97" s="48"/>
      <c r="P97" s="49"/>
      <c r="Q97" s="50" t="str">
        <f t="shared" si="5"/>
        <v/>
      </c>
      <c r="R97" s="51"/>
      <c r="S97" s="15">
        <f t="shared" si="6"/>
        <v>0</v>
      </c>
      <c r="T97" s="14">
        <f t="shared" si="4"/>
        <v>0</v>
      </c>
      <c r="U97" s="52"/>
      <c r="V97" s="52"/>
      <c r="W97" s="52"/>
      <c r="X97" s="53"/>
      <c r="Y97" s="52"/>
      <c r="Z97" s="52"/>
      <c r="AA97" s="52"/>
      <c r="AB97" s="52"/>
      <c r="AC97" s="53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</row>
    <row r="98">
      <c r="A98" s="6">
        <v>93.0</v>
      </c>
      <c r="B98" s="42"/>
      <c r="C98" s="43"/>
      <c r="D98" s="63"/>
      <c r="E98" s="45"/>
      <c r="F98" s="45"/>
      <c r="G98" s="45"/>
      <c r="H98" s="45"/>
      <c r="I98" s="45"/>
      <c r="J98" s="45"/>
      <c r="K98" s="46"/>
      <c r="L98" s="61"/>
      <c r="M98" s="48"/>
      <c r="N98" s="49"/>
      <c r="O98" s="48"/>
      <c r="P98" s="49"/>
      <c r="Q98" s="50" t="str">
        <f t="shared" si="5"/>
        <v/>
      </c>
      <c r="R98" s="51"/>
      <c r="S98" s="15">
        <f t="shared" si="6"/>
        <v>0</v>
      </c>
      <c r="T98" s="14">
        <f t="shared" si="4"/>
        <v>0</v>
      </c>
      <c r="U98" s="52"/>
      <c r="V98" s="52"/>
      <c r="W98" s="53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</row>
    <row r="99">
      <c r="A99" s="6">
        <v>94.0</v>
      </c>
      <c r="B99" s="42"/>
      <c r="C99" s="43"/>
      <c r="D99" s="63"/>
      <c r="E99" s="45"/>
      <c r="F99" s="45"/>
      <c r="G99" s="46"/>
      <c r="H99" s="45"/>
      <c r="I99" s="45"/>
      <c r="J99" s="45"/>
      <c r="K99" s="45"/>
      <c r="L99" s="61"/>
      <c r="M99" s="48"/>
      <c r="N99" s="49"/>
      <c r="O99" s="48"/>
      <c r="P99" s="49"/>
      <c r="Q99" s="50" t="str">
        <f t="shared" si="5"/>
        <v/>
      </c>
      <c r="R99" s="51"/>
      <c r="S99" s="15">
        <f t="shared" si="6"/>
        <v>0</v>
      </c>
      <c r="T99" s="14">
        <f t="shared" si="4"/>
        <v>0</v>
      </c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3"/>
      <c r="AL99" s="52"/>
      <c r="AM99" s="52"/>
      <c r="AN99" s="52"/>
      <c r="AO99" s="52"/>
      <c r="AP99" s="52"/>
      <c r="AQ99" s="52"/>
      <c r="AR99" s="53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</row>
    <row r="100">
      <c r="A100" s="6">
        <v>95.0</v>
      </c>
      <c r="B100" s="42"/>
      <c r="C100" s="43"/>
      <c r="D100" s="63"/>
      <c r="E100" s="45"/>
      <c r="F100" s="45"/>
      <c r="G100" s="45"/>
      <c r="H100" s="45"/>
      <c r="I100" s="46"/>
      <c r="J100" s="45"/>
      <c r="K100" s="45"/>
      <c r="L100" s="61"/>
      <c r="M100" s="48"/>
      <c r="N100" s="49"/>
      <c r="O100" s="48"/>
      <c r="P100" s="49"/>
      <c r="Q100" s="50" t="str">
        <f t="shared" si="5"/>
        <v/>
      </c>
      <c r="R100" s="51"/>
      <c r="S100" s="15">
        <f t="shared" si="6"/>
        <v>0</v>
      </c>
      <c r="T100" s="14">
        <f t="shared" si="4"/>
        <v>0</v>
      </c>
      <c r="U100" s="52"/>
      <c r="V100" s="52"/>
      <c r="W100" s="52"/>
      <c r="X100" s="52"/>
      <c r="Y100" s="52"/>
      <c r="Z100" s="53"/>
      <c r="AA100" s="52"/>
      <c r="AB100" s="53"/>
      <c r="AC100" s="52"/>
      <c r="AD100" s="52"/>
      <c r="AE100" s="52"/>
      <c r="AF100" s="53"/>
      <c r="AG100" s="52"/>
      <c r="AH100" s="52"/>
      <c r="AI100" s="52"/>
      <c r="AJ100" s="53"/>
      <c r="AK100" s="52"/>
      <c r="AL100" s="52"/>
      <c r="AM100" s="52"/>
      <c r="AN100" s="52"/>
      <c r="AO100" s="52"/>
      <c r="AP100" s="52"/>
      <c r="AQ100" s="53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</row>
    <row r="101">
      <c r="A101" s="6">
        <v>96.0</v>
      </c>
      <c r="B101" s="68"/>
      <c r="C101" s="68"/>
      <c r="D101" s="63"/>
      <c r="E101" s="45"/>
      <c r="F101" s="45"/>
      <c r="G101" s="46"/>
      <c r="H101" s="45"/>
      <c r="I101" s="45"/>
      <c r="J101" s="45"/>
      <c r="K101" s="45"/>
      <c r="L101" s="61"/>
      <c r="M101" s="48"/>
      <c r="N101" s="49"/>
      <c r="O101" s="48"/>
      <c r="P101" s="49"/>
      <c r="Q101" s="50" t="str">
        <f t="shared" si="5"/>
        <v/>
      </c>
      <c r="R101" s="51"/>
      <c r="S101" s="15">
        <f t="shared" si="6"/>
        <v>0</v>
      </c>
      <c r="T101" s="14">
        <f t="shared" si="4"/>
        <v>0</v>
      </c>
      <c r="U101" s="52"/>
      <c r="V101" s="52"/>
      <c r="W101" s="52"/>
      <c r="X101" s="52"/>
      <c r="Y101" s="52"/>
      <c r="Z101" s="52"/>
      <c r="AA101" s="53"/>
      <c r="AB101" s="52"/>
      <c r="AC101" s="52"/>
      <c r="AD101" s="52"/>
      <c r="AE101" s="52"/>
      <c r="AF101" s="52"/>
      <c r="AG101" s="53"/>
      <c r="AH101" s="52"/>
      <c r="AI101" s="53"/>
      <c r="AJ101" s="52"/>
      <c r="AK101" s="52"/>
      <c r="AL101" s="52"/>
      <c r="AM101" s="52"/>
      <c r="AN101" s="53"/>
      <c r="AO101" s="52"/>
      <c r="AP101" s="52"/>
      <c r="AQ101" s="52"/>
      <c r="AR101" s="52"/>
      <c r="AS101" s="53"/>
      <c r="AT101" s="53"/>
      <c r="AU101" s="52"/>
      <c r="AV101" s="52"/>
      <c r="AW101" s="52"/>
      <c r="AX101" s="52"/>
      <c r="AY101" s="52"/>
      <c r="AZ101" s="52"/>
      <c r="BA101" s="53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</row>
    <row r="102">
      <c r="A102" s="6">
        <v>97.0</v>
      </c>
      <c r="B102" s="68"/>
      <c r="C102" s="68"/>
      <c r="D102" s="63"/>
      <c r="E102" s="45"/>
      <c r="F102" s="45"/>
      <c r="G102" s="45"/>
      <c r="H102" s="45"/>
      <c r="I102" s="46"/>
      <c r="J102" s="45"/>
      <c r="K102" s="45"/>
      <c r="L102" s="61"/>
      <c r="M102" s="48"/>
      <c r="N102" s="49"/>
      <c r="O102" s="48"/>
      <c r="P102" s="49"/>
      <c r="Q102" s="50" t="str">
        <f t="shared" si="5"/>
        <v/>
      </c>
      <c r="R102" s="51"/>
      <c r="S102" s="15">
        <f t="shared" si="6"/>
        <v>0</v>
      </c>
      <c r="T102" s="14">
        <f t="shared" si="4"/>
        <v>0</v>
      </c>
      <c r="U102" s="53"/>
      <c r="V102" s="52"/>
      <c r="W102" s="52"/>
      <c r="X102" s="53"/>
      <c r="Y102" s="53"/>
      <c r="Z102" s="52"/>
      <c r="AA102" s="52"/>
      <c r="AB102" s="52"/>
      <c r="AC102" s="53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</row>
    <row r="103">
      <c r="A103" s="6">
        <v>98.0</v>
      </c>
      <c r="B103" s="42"/>
      <c r="C103" s="43"/>
      <c r="D103" s="63"/>
      <c r="E103" s="45"/>
      <c r="F103" s="46"/>
      <c r="G103" s="45"/>
      <c r="H103" s="45"/>
      <c r="I103" s="45"/>
      <c r="J103" s="45"/>
      <c r="K103" s="45"/>
      <c r="L103" s="61"/>
      <c r="M103" s="48"/>
      <c r="N103" s="49"/>
      <c r="O103" s="48"/>
      <c r="P103" s="49"/>
      <c r="Q103" s="50" t="str">
        <f t="shared" si="5"/>
        <v/>
      </c>
      <c r="R103" s="51"/>
      <c r="S103" s="15">
        <f t="shared" si="6"/>
        <v>0</v>
      </c>
      <c r="T103" s="14">
        <f t="shared" si="4"/>
        <v>0</v>
      </c>
      <c r="U103" s="52"/>
      <c r="V103" s="52"/>
      <c r="W103" s="52"/>
      <c r="X103" s="53"/>
      <c r="Y103" s="52"/>
      <c r="Z103" s="53"/>
      <c r="AA103" s="53"/>
      <c r="AB103" s="52"/>
      <c r="AC103" s="52"/>
      <c r="AD103" s="53"/>
      <c r="AE103" s="52"/>
      <c r="AF103" s="53"/>
      <c r="AG103" s="52"/>
      <c r="AH103" s="52"/>
      <c r="AI103" s="52"/>
      <c r="AJ103" s="52"/>
      <c r="AK103" s="52"/>
      <c r="AL103" s="52"/>
      <c r="AM103" s="52"/>
      <c r="AN103" s="53"/>
      <c r="AO103" s="52"/>
      <c r="AP103" s="52"/>
      <c r="AQ103" s="52"/>
      <c r="AR103" s="52"/>
      <c r="AS103" s="53"/>
      <c r="AT103" s="52"/>
      <c r="AU103" s="52"/>
      <c r="AV103" s="53"/>
      <c r="AW103" s="53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</row>
    <row r="104">
      <c r="A104" s="6">
        <v>99.0</v>
      </c>
      <c r="B104" s="42"/>
      <c r="C104" s="43"/>
      <c r="D104" s="44"/>
      <c r="E104" s="45"/>
      <c r="F104" s="45"/>
      <c r="G104" s="46"/>
      <c r="H104" s="45"/>
      <c r="I104" s="45"/>
      <c r="J104" s="45"/>
      <c r="K104" s="45"/>
      <c r="L104" s="61"/>
      <c r="M104" s="48"/>
      <c r="N104" s="49"/>
      <c r="O104" s="48"/>
      <c r="P104" s="49"/>
      <c r="Q104" s="50" t="str">
        <f t="shared" si="5"/>
        <v/>
      </c>
      <c r="R104" s="51"/>
      <c r="S104" s="15">
        <f t="shared" si="6"/>
        <v>0</v>
      </c>
      <c r="T104" s="14">
        <f t="shared" si="4"/>
        <v>0</v>
      </c>
      <c r="U104" s="52"/>
      <c r="V104" s="52"/>
      <c r="W104" s="53"/>
      <c r="X104" s="52"/>
      <c r="Y104" s="52"/>
      <c r="Z104" s="52"/>
      <c r="AA104" s="52"/>
      <c r="AB104" s="52"/>
      <c r="AC104" s="52"/>
      <c r="AD104" s="52"/>
      <c r="AE104" s="52"/>
      <c r="AF104" s="52"/>
      <c r="AG104" s="53"/>
      <c r="AH104" s="52"/>
      <c r="AI104" s="53"/>
      <c r="AJ104" s="52"/>
      <c r="AK104" s="53"/>
      <c r="AL104" s="52"/>
      <c r="AM104" s="52"/>
      <c r="AN104" s="52"/>
      <c r="AO104" s="52"/>
      <c r="AP104" s="53"/>
      <c r="AQ104" s="52"/>
      <c r="AR104" s="52"/>
      <c r="AS104" s="52"/>
      <c r="AT104" s="53"/>
      <c r="AU104" s="52"/>
      <c r="AV104" s="52"/>
      <c r="AW104" s="52"/>
      <c r="AX104" s="52"/>
      <c r="AY104" s="52"/>
      <c r="AZ104" s="52"/>
      <c r="BA104" s="53"/>
      <c r="BB104" s="53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</row>
    <row r="105">
      <c r="A105" s="6">
        <v>100.0</v>
      </c>
      <c r="B105" s="42"/>
      <c r="C105" s="43"/>
      <c r="D105" s="63"/>
      <c r="E105" s="45"/>
      <c r="F105" s="45"/>
      <c r="G105" s="46"/>
      <c r="H105" s="45"/>
      <c r="I105" s="45"/>
      <c r="J105" s="45"/>
      <c r="K105" s="45"/>
      <c r="L105" s="61"/>
      <c r="M105" s="48"/>
      <c r="N105" s="49"/>
      <c r="O105" s="48"/>
      <c r="P105" s="49"/>
      <c r="Q105" s="50" t="str">
        <f t="shared" si="5"/>
        <v/>
      </c>
      <c r="R105" s="51"/>
      <c r="S105" s="15">
        <f t="shared" si="6"/>
        <v>0</v>
      </c>
      <c r="T105" s="14">
        <f t="shared" si="4"/>
        <v>0</v>
      </c>
      <c r="U105" s="52"/>
      <c r="V105" s="52"/>
      <c r="W105" s="52"/>
      <c r="X105" s="52"/>
      <c r="Y105" s="52"/>
      <c r="Z105" s="52"/>
      <c r="AA105" s="52"/>
      <c r="AB105" s="53"/>
      <c r="AC105" s="52"/>
      <c r="AD105" s="52"/>
      <c r="AE105" s="52"/>
      <c r="AF105" s="52"/>
      <c r="AG105" s="52"/>
      <c r="AH105" s="52"/>
      <c r="AI105" s="52"/>
      <c r="AJ105" s="53"/>
      <c r="AK105" s="52"/>
      <c r="AL105" s="52"/>
      <c r="AM105" s="52"/>
      <c r="AN105" s="52"/>
      <c r="AO105" s="52"/>
      <c r="AP105" s="52"/>
      <c r="AQ105" s="52"/>
      <c r="AR105" s="53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</row>
    <row r="106">
      <c r="A106" s="6">
        <v>101.0</v>
      </c>
      <c r="B106" s="42"/>
      <c r="C106" s="43"/>
      <c r="D106" s="63"/>
      <c r="E106" s="45"/>
      <c r="F106" s="45"/>
      <c r="G106" s="46"/>
      <c r="H106" s="45"/>
      <c r="I106" s="45"/>
      <c r="J106" s="45"/>
      <c r="K106" s="45"/>
      <c r="L106" s="61"/>
      <c r="M106" s="48"/>
      <c r="N106" s="49"/>
      <c r="O106" s="48"/>
      <c r="P106" s="49"/>
      <c r="Q106" s="50" t="str">
        <f t="shared" si="5"/>
        <v/>
      </c>
      <c r="R106" s="51"/>
      <c r="S106" s="15">
        <f t="shared" si="6"/>
        <v>0</v>
      </c>
      <c r="T106" s="14">
        <f t="shared" si="4"/>
        <v>0</v>
      </c>
      <c r="U106" s="53"/>
      <c r="V106" s="52"/>
      <c r="W106" s="52"/>
      <c r="X106" s="52"/>
      <c r="Y106" s="53"/>
      <c r="Z106" s="52"/>
      <c r="AA106" s="52"/>
      <c r="AB106" s="52"/>
      <c r="AC106" s="53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</row>
    <row r="107">
      <c r="A107" s="6">
        <v>102.0</v>
      </c>
      <c r="B107" s="42"/>
      <c r="C107" s="43"/>
      <c r="D107" s="63"/>
      <c r="E107" s="45"/>
      <c r="F107" s="45"/>
      <c r="G107" s="46"/>
      <c r="H107" s="45"/>
      <c r="I107" s="45"/>
      <c r="J107" s="45"/>
      <c r="K107" s="45"/>
      <c r="L107" s="61"/>
      <c r="M107" s="48"/>
      <c r="N107" s="49"/>
      <c r="O107" s="48"/>
      <c r="P107" s="49"/>
      <c r="Q107" s="50" t="str">
        <f t="shared" si="5"/>
        <v/>
      </c>
      <c r="R107" s="51"/>
      <c r="S107" s="15">
        <f t="shared" si="6"/>
        <v>0</v>
      </c>
      <c r="T107" s="14">
        <f t="shared" si="4"/>
        <v>0</v>
      </c>
      <c r="U107" s="52"/>
      <c r="V107" s="52"/>
      <c r="W107" s="52"/>
      <c r="X107" s="53"/>
      <c r="Y107" s="52"/>
      <c r="Z107" s="52"/>
      <c r="AA107" s="52"/>
      <c r="AB107" s="52"/>
      <c r="AC107" s="53"/>
      <c r="AD107" s="52"/>
      <c r="AE107" s="52"/>
      <c r="AF107" s="52"/>
      <c r="AG107" s="52"/>
      <c r="AH107" s="52"/>
      <c r="AI107" s="52"/>
      <c r="AJ107" s="52"/>
      <c r="AK107" s="53"/>
      <c r="AL107" s="52"/>
      <c r="AM107" s="52"/>
      <c r="AN107" s="52"/>
      <c r="AO107" s="52"/>
      <c r="AP107" s="52"/>
      <c r="AQ107" s="53"/>
      <c r="AR107" s="52"/>
      <c r="AS107" s="53"/>
      <c r="AT107" s="52"/>
      <c r="AU107" s="52"/>
      <c r="AV107" s="52"/>
      <c r="AW107" s="52"/>
      <c r="AX107" s="53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</row>
    <row r="108">
      <c r="A108" s="6">
        <v>103.0</v>
      </c>
      <c r="B108" s="42"/>
      <c r="C108" s="43"/>
      <c r="D108" s="63"/>
      <c r="E108" s="45"/>
      <c r="F108" s="45"/>
      <c r="G108" s="46"/>
      <c r="H108" s="45"/>
      <c r="I108" s="45"/>
      <c r="J108" s="45"/>
      <c r="K108" s="45"/>
      <c r="L108" s="61"/>
      <c r="M108" s="48"/>
      <c r="N108" s="49"/>
      <c r="O108" s="48"/>
      <c r="P108" s="49"/>
      <c r="Q108" s="50" t="str">
        <f t="shared" si="5"/>
        <v/>
      </c>
      <c r="R108" s="51"/>
      <c r="S108" s="15">
        <f t="shared" si="6"/>
        <v>0</v>
      </c>
      <c r="T108" s="14">
        <f t="shared" si="4"/>
        <v>0</v>
      </c>
      <c r="U108" s="52"/>
      <c r="V108" s="52"/>
      <c r="W108" s="53"/>
      <c r="X108" s="52"/>
      <c r="Y108" s="52"/>
      <c r="Z108" s="53"/>
      <c r="AA108" s="52"/>
      <c r="AB108" s="53"/>
      <c r="AC108" s="52"/>
      <c r="AD108" s="52"/>
      <c r="AE108" s="52"/>
      <c r="AF108" s="53"/>
      <c r="AG108" s="52"/>
      <c r="AH108" s="52"/>
      <c r="AI108" s="53"/>
      <c r="AJ108" s="53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</row>
    <row r="109">
      <c r="A109" s="6">
        <v>104.0</v>
      </c>
      <c r="B109" s="42"/>
      <c r="C109" s="43"/>
      <c r="D109" s="63"/>
      <c r="E109" s="45"/>
      <c r="F109" s="45"/>
      <c r="G109" s="45"/>
      <c r="H109" s="45"/>
      <c r="I109" s="45"/>
      <c r="J109" s="45"/>
      <c r="K109" s="46"/>
      <c r="L109" s="61"/>
      <c r="M109" s="48"/>
      <c r="N109" s="49"/>
      <c r="O109" s="48"/>
      <c r="P109" s="49"/>
      <c r="Q109" s="50" t="str">
        <f t="shared" si="5"/>
        <v/>
      </c>
      <c r="R109" s="51"/>
      <c r="S109" s="15">
        <f t="shared" si="6"/>
        <v>0</v>
      </c>
      <c r="T109" s="14">
        <f t="shared" si="4"/>
        <v>0</v>
      </c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3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</row>
    <row r="110">
      <c r="A110" s="6">
        <v>105.0</v>
      </c>
      <c r="B110" s="42"/>
      <c r="C110" s="43"/>
      <c r="D110" s="44"/>
      <c r="E110" s="45"/>
      <c r="F110" s="45"/>
      <c r="G110" s="46"/>
      <c r="H110" s="45"/>
      <c r="I110" s="45"/>
      <c r="J110" s="45"/>
      <c r="K110" s="45"/>
      <c r="L110" s="61"/>
      <c r="M110" s="48"/>
      <c r="N110" s="49"/>
      <c r="O110" s="48"/>
      <c r="P110" s="49"/>
      <c r="Q110" s="50" t="str">
        <f t="shared" si="5"/>
        <v/>
      </c>
      <c r="R110" s="51"/>
      <c r="S110" s="15">
        <f t="shared" si="6"/>
        <v>0</v>
      </c>
      <c r="T110" s="14">
        <f t="shared" si="4"/>
        <v>0</v>
      </c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3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3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</row>
    <row r="111">
      <c r="A111" s="6">
        <v>106.0</v>
      </c>
      <c r="B111" s="69"/>
      <c r="C111" s="43"/>
      <c r="D111" s="63"/>
      <c r="E111" s="45"/>
      <c r="F111" s="45"/>
      <c r="G111" s="46"/>
      <c r="H111" s="45"/>
      <c r="I111" s="45"/>
      <c r="J111" s="45"/>
      <c r="K111" s="45"/>
      <c r="L111" s="61"/>
      <c r="M111" s="48"/>
      <c r="N111" s="49"/>
      <c r="O111" s="48"/>
      <c r="P111" s="49"/>
      <c r="Q111" s="50" t="str">
        <f t="shared" si="5"/>
        <v/>
      </c>
      <c r="R111" s="51"/>
      <c r="S111" s="15">
        <f t="shared" si="6"/>
        <v>0</v>
      </c>
      <c r="T111" s="14">
        <f t="shared" si="4"/>
        <v>0</v>
      </c>
      <c r="U111" s="52"/>
      <c r="V111" s="52"/>
      <c r="W111" s="52"/>
      <c r="X111" s="52"/>
      <c r="Y111" s="52"/>
      <c r="Z111" s="52"/>
      <c r="AA111" s="53"/>
      <c r="AB111" s="52"/>
      <c r="AC111" s="52"/>
      <c r="AD111" s="52"/>
      <c r="AE111" s="52"/>
      <c r="AF111" s="52"/>
      <c r="AG111" s="52"/>
      <c r="AH111" s="53"/>
      <c r="AI111" s="52"/>
      <c r="AJ111" s="52"/>
      <c r="AK111" s="52"/>
      <c r="AL111" s="52"/>
      <c r="AM111" s="52"/>
      <c r="AN111" s="53"/>
      <c r="AO111" s="52"/>
      <c r="AP111" s="52"/>
      <c r="AQ111" s="52"/>
      <c r="AR111" s="53"/>
      <c r="AS111" s="52"/>
      <c r="AT111" s="53"/>
      <c r="AU111" s="52"/>
      <c r="AV111" s="52"/>
      <c r="AW111" s="52"/>
      <c r="AX111" s="52"/>
      <c r="AY111" s="52"/>
      <c r="AZ111" s="52"/>
      <c r="BA111" s="53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</row>
    <row r="112">
      <c r="A112" s="6">
        <v>107.0</v>
      </c>
      <c r="B112" s="42"/>
      <c r="C112" s="43"/>
      <c r="D112" s="44"/>
      <c r="E112" s="45"/>
      <c r="F112" s="45"/>
      <c r="G112" s="46"/>
      <c r="H112" s="45"/>
      <c r="I112" s="45"/>
      <c r="J112" s="45"/>
      <c r="K112" s="45"/>
      <c r="L112" s="61"/>
      <c r="M112" s="48"/>
      <c r="N112" s="49"/>
      <c r="O112" s="48"/>
      <c r="P112" s="49"/>
      <c r="Q112" s="50" t="str">
        <f t="shared" si="5"/>
        <v/>
      </c>
      <c r="R112" s="51"/>
      <c r="S112" s="15">
        <f t="shared" si="6"/>
        <v>0</v>
      </c>
      <c r="T112" s="14">
        <f t="shared" si="4"/>
        <v>0</v>
      </c>
      <c r="U112" s="53"/>
      <c r="V112" s="52"/>
      <c r="W112" s="52"/>
      <c r="X112" s="52"/>
      <c r="Y112" s="53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</row>
    <row r="113">
      <c r="A113" s="6">
        <v>108.0</v>
      </c>
      <c r="B113" s="42"/>
      <c r="C113" s="43"/>
      <c r="D113" s="63"/>
      <c r="E113" s="45"/>
      <c r="F113" s="45"/>
      <c r="G113" s="46"/>
      <c r="H113" s="45"/>
      <c r="I113" s="45"/>
      <c r="J113" s="45"/>
      <c r="K113" s="45"/>
      <c r="L113" s="61"/>
      <c r="M113" s="48"/>
      <c r="N113" s="49"/>
      <c r="O113" s="48"/>
      <c r="P113" s="49"/>
      <c r="Q113" s="50" t="str">
        <f t="shared" si="5"/>
        <v/>
      </c>
      <c r="R113" s="51"/>
      <c r="S113" s="15">
        <f t="shared" si="6"/>
        <v>0</v>
      </c>
      <c r="T113" s="14">
        <f t="shared" si="4"/>
        <v>0</v>
      </c>
      <c r="U113" s="52"/>
      <c r="V113" s="52"/>
      <c r="W113" s="52"/>
      <c r="X113" s="53"/>
      <c r="Y113" s="52"/>
      <c r="Z113" s="53"/>
      <c r="AA113" s="52"/>
      <c r="AB113" s="52"/>
      <c r="AC113" s="53"/>
      <c r="AD113" s="52"/>
      <c r="AE113" s="52"/>
      <c r="AF113" s="53"/>
      <c r="AG113" s="53"/>
      <c r="AH113" s="52"/>
      <c r="AI113" s="52"/>
      <c r="AJ113" s="53"/>
      <c r="AK113" s="53"/>
      <c r="AL113" s="52"/>
      <c r="AM113" s="52"/>
      <c r="AN113" s="52"/>
      <c r="AO113" s="52"/>
      <c r="AP113" s="53"/>
      <c r="AQ113" s="52"/>
      <c r="AR113" s="52"/>
      <c r="AS113" s="53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</row>
    <row r="114">
      <c r="A114" s="6">
        <v>109.0</v>
      </c>
      <c r="B114" s="42"/>
      <c r="C114" s="43"/>
      <c r="D114" s="63"/>
      <c r="E114" s="45"/>
      <c r="F114" s="46"/>
      <c r="G114" s="45"/>
      <c r="H114" s="45"/>
      <c r="I114" s="45"/>
      <c r="J114" s="45"/>
      <c r="K114" s="45"/>
      <c r="L114" s="61"/>
      <c r="M114" s="48"/>
      <c r="N114" s="49"/>
      <c r="O114" s="48"/>
      <c r="P114" s="49"/>
      <c r="Q114" s="50" t="str">
        <f t="shared" si="5"/>
        <v/>
      </c>
      <c r="R114" s="51"/>
      <c r="S114" s="15">
        <f t="shared" si="6"/>
        <v>0</v>
      </c>
      <c r="T114" s="14">
        <f t="shared" si="4"/>
        <v>0</v>
      </c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3"/>
      <c r="AH114" s="52"/>
      <c r="AI114" s="52"/>
      <c r="AJ114" s="52"/>
      <c r="AK114" s="53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</row>
    <row r="115">
      <c r="A115" s="6">
        <v>110.0</v>
      </c>
      <c r="B115" s="42"/>
      <c r="C115" s="43"/>
      <c r="D115" s="63"/>
      <c r="E115" s="45"/>
      <c r="F115" s="45"/>
      <c r="G115" s="46"/>
      <c r="H115" s="45"/>
      <c r="I115" s="45"/>
      <c r="J115" s="45"/>
      <c r="K115" s="45"/>
      <c r="L115" s="61"/>
      <c r="M115" s="48"/>
      <c r="N115" s="49"/>
      <c r="O115" s="48"/>
      <c r="P115" s="49"/>
      <c r="Q115" s="50" t="str">
        <f t="shared" si="5"/>
        <v/>
      </c>
      <c r="R115" s="51"/>
      <c r="S115" s="15">
        <f t="shared" si="6"/>
        <v>0</v>
      </c>
      <c r="T115" s="14">
        <f t="shared" si="4"/>
        <v>0</v>
      </c>
      <c r="U115" s="52"/>
      <c r="V115" s="52"/>
      <c r="W115" s="53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3"/>
      <c r="AI115" s="52"/>
      <c r="AJ115" s="52"/>
      <c r="AK115" s="52"/>
      <c r="AL115" s="52"/>
      <c r="AM115" s="52"/>
      <c r="AN115" s="52"/>
      <c r="AO115" s="52"/>
      <c r="AP115" s="52"/>
      <c r="AQ115" s="52"/>
      <c r="AR115" s="53"/>
      <c r="AS115" s="52"/>
      <c r="AT115" s="53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</row>
    <row r="116">
      <c r="A116" s="6">
        <v>111.0</v>
      </c>
      <c r="B116" s="42"/>
      <c r="C116" s="43"/>
      <c r="D116" s="44"/>
      <c r="E116" s="45"/>
      <c r="F116" s="45"/>
      <c r="G116" s="46"/>
      <c r="H116" s="45"/>
      <c r="I116" s="45"/>
      <c r="J116" s="45"/>
      <c r="K116" s="45"/>
      <c r="L116" s="61"/>
      <c r="M116" s="48"/>
      <c r="N116" s="49"/>
      <c r="O116" s="48"/>
      <c r="P116" s="49"/>
      <c r="Q116" s="50" t="str">
        <f t="shared" si="5"/>
        <v/>
      </c>
      <c r="R116" s="51"/>
      <c r="S116" s="15">
        <f t="shared" si="6"/>
        <v>0</v>
      </c>
      <c r="T116" s="14">
        <f t="shared" si="4"/>
        <v>0</v>
      </c>
      <c r="U116" s="53"/>
      <c r="V116" s="52"/>
      <c r="W116" s="52"/>
      <c r="X116" s="52"/>
      <c r="Y116" s="53"/>
      <c r="Z116" s="52"/>
      <c r="AA116" s="52"/>
      <c r="AB116" s="53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</row>
    <row r="117">
      <c r="A117" s="6">
        <v>112.0</v>
      </c>
      <c r="B117" s="69"/>
      <c r="C117" s="43"/>
      <c r="D117" s="63"/>
      <c r="E117" s="45"/>
      <c r="F117" s="45"/>
      <c r="G117" s="46"/>
      <c r="H117" s="45"/>
      <c r="I117" s="45"/>
      <c r="J117" s="45"/>
      <c r="K117" s="45"/>
      <c r="L117" s="61"/>
      <c r="M117" s="48"/>
      <c r="N117" s="49"/>
      <c r="O117" s="48"/>
      <c r="P117" s="49"/>
      <c r="Q117" s="50" t="str">
        <f t="shared" si="5"/>
        <v/>
      </c>
      <c r="R117" s="51"/>
      <c r="S117" s="15">
        <f t="shared" si="6"/>
        <v>0</v>
      </c>
      <c r="T117" s="14">
        <f t="shared" si="4"/>
        <v>0</v>
      </c>
      <c r="U117" s="52"/>
      <c r="V117" s="52"/>
      <c r="W117" s="52"/>
      <c r="X117" s="52"/>
      <c r="Y117" s="52"/>
      <c r="Z117" s="52"/>
      <c r="AA117" s="53"/>
      <c r="AB117" s="52"/>
      <c r="AC117" s="52"/>
      <c r="AD117" s="52"/>
      <c r="AE117" s="52"/>
      <c r="AF117" s="52"/>
      <c r="AG117" s="52"/>
      <c r="AH117" s="52"/>
      <c r="AI117" s="53"/>
      <c r="AJ117" s="52"/>
      <c r="AK117" s="52"/>
      <c r="AL117" s="52"/>
      <c r="AM117" s="52"/>
      <c r="AN117" s="53"/>
      <c r="AO117" s="52"/>
      <c r="AP117" s="52"/>
      <c r="AQ117" s="52"/>
      <c r="AR117" s="52"/>
      <c r="AS117" s="53"/>
      <c r="AT117" s="52"/>
      <c r="AU117" s="52"/>
      <c r="AV117" s="52"/>
      <c r="AW117" s="52"/>
      <c r="AX117" s="52"/>
      <c r="AY117" s="52"/>
      <c r="AZ117" s="52"/>
      <c r="BA117" s="53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</row>
    <row r="118">
      <c r="A118" s="6">
        <v>113.0</v>
      </c>
      <c r="B118" s="42"/>
      <c r="C118" s="43"/>
      <c r="D118" s="63"/>
      <c r="E118" s="45"/>
      <c r="F118" s="45"/>
      <c r="G118" s="45"/>
      <c r="H118" s="45"/>
      <c r="I118" s="46"/>
      <c r="J118" s="45"/>
      <c r="K118" s="45"/>
      <c r="L118" s="61"/>
      <c r="M118" s="48"/>
      <c r="N118" s="49"/>
      <c r="O118" s="48"/>
      <c r="P118" s="49"/>
      <c r="Q118" s="50" t="str">
        <f t="shared" si="5"/>
        <v/>
      </c>
      <c r="R118" s="51"/>
      <c r="S118" s="15">
        <f t="shared" si="6"/>
        <v>0</v>
      </c>
      <c r="T118" s="14">
        <f t="shared" si="4"/>
        <v>0</v>
      </c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3"/>
      <c r="AR118" s="52"/>
      <c r="AS118" s="52"/>
      <c r="AT118" s="52"/>
      <c r="AU118" s="52"/>
      <c r="AV118" s="53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</row>
    <row r="119">
      <c r="A119" s="6">
        <v>114.0</v>
      </c>
      <c r="B119" s="42"/>
      <c r="C119" s="43"/>
      <c r="D119" s="44"/>
      <c r="E119" s="45"/>
      <c r="F119" s="45"/>
      <c r="G119" s="46"/>
      <c r="H119" s="45"/>
      <c r="I119" s="45"/>
      <c r="J119" s="45"/>
      <c r="K119" s="45"/>
      <c r="L119" s="61"/>
      <c r="M119" s="48"/>
      <c r="N119" s="49"/>
      <c r="O119" s="48"/>
      <c r="P119" s="49"/>
      <c r="Q119" s="50" t="str">
        <f t="shared" si="5"/>
        <v/>
      </c>
      <c r="R119" s="51"/>
      <c r="S119" s="15">
        <f t="shared" si="6"/>
        <v>0</v>
      </c>
      <c r="T119" s="14">
        <f t="shared" si="4"/>
        <v>0</v>
      </c>
      <c r="U119" s="52"/>
      <c r="V119" s="52"/>
      <c r="W119" s="52"/>
      <c r="X119" s="52"/>
      <c r="Y119" s="52"/>
      <c r="Z119" s="53"/>
      <c r="AA119" s="52"/>
      <c r="AB119" s="53"/>
      <c r="AC119" s="52"/>
      <c r="AD119" s="52"/>
      <c r="AE119" s="52"/>
      <c r="AF119" s="53"/>
      <c r="AG119" s="53"/>
      <c r="AH119" s="52"/>
      <c r="AI119" s="53"/>
      <c r="AJ119" s="53"/>
      <c r="AK119" s="53"/>
      <c r="AL119" s="52"/>
      <c r="AM119" s="52"/>
      <c r="AN119" s="52"/>
      <c r="AO119" s="52"/>
      <c r="AP119" s="52"/>
      <c r="AQ119" s="52"/>
      <c r="AR119" s="52"/>
      <c r="AS119" s="53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</row>
    <row r="120">
      <c r="A120" s="6">
        <v>115.0</v>
      </c>
      <c r="B120" s="42"/>
      <c r="C120" s="43"/>
      <c r="D120" s="63"/>
      <c r="E120" s="45"/>
      <c r="F120" s="45"/>
      <c r="G120" s="46"/>
      <c r="H120" s="45"/>
      <c r="I120" s="45"/>
      <c r="J120" s="45"/>
      <c r="K120" s="45"/>
      <c r="L120" s="61"/>
      <c r="M120" s="48"/>
      <c r="N120" s="49"/>
      <c r="O120" s="48"/>
      <c r="P120" s="49"/>
      <c r="Q120" s="50" t="str">
        <f t="shared" si="5"/>
        <v/>
      </c>
      <c r="R120" s="51"/>
      <c r="S120" s="15">
        <f t="shared" si="6"/>
        <v>0</v>
      </c>
      <c r="T120" s="14">
        <f t="shared" si="4"/>
        <v>0</v>
      </c>
      <c r="U120" s="52"/>
      <c r="V120" s="52"/>
      <c r="W120" s="53"/>
      <c r="X120" s="53"/>
      <c r="Y120" s="52"/>
      <c r="Z120" s="52"/>
      <c r="AA120" s="53"/>
      <c r="AB120" s="52"/>
      <c r="AC120" s="52"/>
      <c r="AD120" s="52"/>
      <c r="AE120" s="52"/>
      <c r="AF120" s="52"/>
      <c r="AG120" s="52"/>
      <c r="AH120" s="53"/>
      <c r="AI120" s="52"/>
      <c r="AJ120" s="52"/>
      <c r="AK120" s="52"/>
      <c r="AL120" s="52"/>
      <c r="AM120" s="52"/>
      <c r="AN120" s="53"/>
      <c r="AO120" s="52"/>
      <c r="AP120" s="52"/>
      <c r="AQ120" s="52"/>
      <c r="AR120" s="53"/>
      <c r="AS120" s="52"/>
      <c r="AT120" s="53"/>
      <c r="AU120" s="52"/>
      <c r="AV120" s="52"/>
      <c r="AW120" s="52"/>
      <c r="AX120" s="52"/>
      <c r="AY120" s="52"/>
      <c r="AZ120" s="52"/>
      <c r="BA120" s="53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</row>
    <row r="121">
      <c r="A121" s="6">
        <v>116.0</v>
      </c>
      <c r="B121" s="42"/>
      <c r="C121" s="43"/>
      <c r="D121" s="63"/>
      <c r="E121" s="45"/>
      <c r="F121" s="45"/>
      <c r="G121" s="45"/>
      <c r="H121" s="45"/>
      <c r="I121" s="46"/>
      <c r="J121" s="45"/>
      <c r="K121" s="45"/>
      <c r="L121" s="61"/>
      <c r="M121" s="48"/>
      <c r="N121" s="49"/>
      <c r="O121" s="48"/>
      <c r="P121" s="49"/>
      <c r="Q121" s="50" t="str">
        <f t="shared" si="5"/>
        <v/>
      </c>
      <c r="R121" s="51"/>
      <c r="S121" s="15">
        <f t="shared" si="6"/>
        <v>0</v>
      </c>
      <c r="T121" s="14">
        <f t="shared" si="4"/>
        <v>0</v>
      </c>
      <c r="U121" s="53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3"/>
      <c r="AR121" s="52"/>
      <c r="AS121" s="52"/>
      <c r="AT121" s="52"/>
      <c r="AU121" s="52"/>
      <c r="AV121" s="53"/>
      <c r="AW121" s="52"/>
      <c r="AX121" s="53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</row>
    <row r="122">
      <c r="A122" s="6">
        <v>117.0</v>
      </c>
      <c r="B122" s="42"/>
      <c r="C122" s="43"/>
      <c r="D122" s="63"/>
      <c r="E122" s="45"/>
      <c r="F122" s="46"/>
      <c r="G122" s="45"/>
      <c r="H122" s="45"/>
      <c r="I122" s="45"/>
      <c r="J122" s="45"/>
      <c r="K122" s="45"/>
      <c r="L122" s="61"/>
      <c r="M122" s="48"/>
      <c r="N122" s="49"/>
      <c r="O122" s="48"/>
      <c r="P122" s="49"/>
      <c r="Q122" s="50" t="str">
        <f t="shared" si="5"/>
        <v/>
      </c>
      <c r="R122" s="51"/>
      <c r="S122" s="15">
        <f t="shared" si="6"/>
        <v>0</v>
      </c>
      <c r="T122" s="14">
        <f t="shared" si="4"/>
        <v>0</v>
      </c>
      <c r="U122" s="52"/>
      <c r="V122" s="52"/>
      <c r="W122" s="53"/>
      <c r="X122" s="52"/>
      <c r="Y122" s="52"/>
      <c r="Z122" s="52"/>
      <c r="AA122" s="52"/>
      <c r="AB122" s="53"/>
      <c r="AC122" s="53"/>
      <c r="AD122" s="52"/>
      <c r="AE122" s="52"/>
      <c r="AF122" s="52"/>
      <c r="AG122" s="53"/>
      <c r="AH122" s="52"/>
      <c r="AI122" s="53"/>
      <c r="AJ122" s="53"/>
      <c r="AK122" s="53"/>
      <c r="AL122" s="52"/>
      <c r="AM122" s="52"/>
      <c r="AN122" s="52"/>
      <c r="AO122" s="52"/>
      <c r="AP122" s="53"/>
      <c r="AQ122" s="52"/>
      <c r="AR122" s="52"/>
      <c r="AS122" s="52"/>
      <c r="AT122" s="53"/>
      <c r="AU122" s="52"/>
      <c r="AV122" s="52"/>
      <c r="AW122" s="52"/>
      <c r="AX122" s="52"/>
      <c r="AY122" s="52"/>
      <c r="AZ122" s="52"/>
      <c r="BA122" s="53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</row>
    <row r="123">
      <c r="A123" s="6">
        <v>118.0</v>
      </c>
      <c r="B123" s="42"/>
      <c r="C123" s="43"/>
      <c r="D123" s="63"/>
      <c r="E123" s="45"/>
      <c r="F123" s="45"/>
      <c r="G123" s="45"/>
      <c r="H123" s="45"/>
      <c r="I123" s="46"/>
      <c r="J123" s="45"/>
      <c r="K123" s="45"/>
      <c r="L123" s="61"/>
      <c r="M123" s="48"/>
      <c r="N123" s="49"/>
      <c r="O123" s="48"/>
      <c r="P123" s="49"/>
      <c r="Q123" s="50" t="str">
        <f t="shared" si="5"/>
        <v/>
      </c>
      <c r="R123" s="51"/>
      <c r="S123" s="15">
        <f t="shared" si="6"/>
        <v>0</v>
      </c>
      <c r="T123" s="14">
        <f t="shared" si="4"/>
        <v>0</v>
      </c>
      <c r="U123" s="53"/>
      <c r="V123" s="52"/>
      <c r="W123" s="52"/>
      <c r="X123" s="52"/>
      <c r="Y123" s="53"/>
      <c r="Z123" s="53"/>
      <c r="AA123" s="52"/>
      <c r="AB123" s="52"/>
      <c r="AC123" s="52"/>
      <c r="AD123" s="52"/>
      <c r="AE123" s="52"/>
      <c r="AF123" s="53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3"/>
      <c r="AR123" s="53"/>
      <c r="AS123" s="52"/>
      <c r="AT123" s="52"/>
      <c r="AU123" s="52"/>
      <c r="AV123" s="53"/>
      <c r="AW123" s="52"/>
      <c r="AX123" s="53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</row>
    <row r="124">
      <c r="A124" s="6">
        <v>119.0</v>
      </c>
      <c r="B124" s="42"/>
      <c r="C124" s="43"/>
      <c r="D124" s="63"/>
      <c r="E124" s="45"/>
      <c r="F124" s="45"/>
      <c r="G124" s="46"/>
      <c r="H124" s="45"/>
      <c r="I124" s="45"/>
      <c r="J124" s="45"/>
      <c r="K124" s="45"/>
      <c r="L124" s="61"/>
      <c r="M124" s="48"/>
      <c r="N124" s="49"/>
      <c r="O124" s="48"/>
      <c r="P124" s="49"/>
      <c r="Q124" s="50" t="str">
        <f t="shared" si="5"/>
        <v/>
      </c>
      <c r="R124" s="51"/>
      <c r="S124" s="15">
        <f t="shared" si="6"/>
        <v>0</v>
      </c>
      <c r="T124" s="14">
        <f t="shared" si="4"/>
        <v>0</v>
      </c>
      <c r="U124" s="53"/>
      <c r="V124" s="52"/>
      <c r="W124" s="52"/>
      <c r="X124" s="52"/>
      <c r="Y124" s="53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3"/>
      <c r="AS124" s="52"/>
      <c r="AT124" s="53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</row>
    <row r="125">
      <c r="A125" s="6">
        <v>120.0</v>
      </c>
      <c r="B125" s="42"/>
      <c r="C125" s="43"/>
      <c r="D125" s="63"/>
      <c r="E125" s="45"/>
      <c r="F125" s="46"/>
      <c r="G125" s="45"/>
      <c r="H125" s="45"/>
      <c r="I125" s="45"/>
      <c r="J125" s="45"/>
      <c r="K125" s="45"/>
      <c r="L125" s="61"/>
      <c r="M125" s="48"/>
      <c r="N125" s="49"/>
      <c r="O125" s="48"/>
      <c r="P125" s="49"/>
      <c r="Q125" s="50" t="str">
        <f t="shared" si="5"/>
        <v/>
      </c>
      <c r="R125" s="51"/>
      <c r="S125" s="15">
        <f t="shared" si="6"/>
        <v>0</v>
      </c>
      <c r="T125" s="14">
        <f t="shared" si="4"/>
        <v>0</v>
      </c>
      <c r="U125" s="52"/>
      <c r="V125" s="52"/>
      <c r="W125" s="52"/>
      <c r="X125" s="52"/>
      <c r="Y125" s="52"/>
      <c r="Z125" s="52"/>
      <c r="AA125" s="53"/>
      <c r="AB125" s="52"/>
      <c r="AC125" s="52"/>
      <c r="AD125" s="52"/>
      <c r="AE125" s="52"/>
      <c r="AF125" s="52"/>
      <c r="AG125" s="53"/>
      <c r="AH125" s="52"/>
      <c r="AI125" s="53"/>
      <c r="AJ125" s="52"/>
      <c r="AK125" s="52"/>
      <c r="AL125" s="52"/>
      <c r="AM125" s="52"/>
      <c r="AN125" s="53"/>
      <c r="AO125" s="52"/>
      <c r="AP125" s="52"/>
      <c r="AQ125" s="52"/>
      <c r="AR125" s="53"/>
      <c r="AS125" s="52"/>
      <c r="AT125" s="52"/>
      <c r="AU125" s="52"/>
      <c r="AV125" s="52"/>
      <c r="AW125" s="52"/>
      <c r="AX125" s="52"/>
      <c r="AY125" s="52"/>
      <c r="AZ125" s="52"/>
      <c r="BA125" s="53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</row>
    <row r="126">
      <c r="A126" s="6">
        <v>121.0</v>
      </c>
      <c r="B126" s="42"/>
      <c r="C126" s="43"/>
      <c r="D126" s="63"/>
      <c r="E126" s="45"/>
      <c r="F126" s="45"/>
      <c r="G126" s="45"/>
      <c r="H126" s="45"/>
      <c r="I126" s="46"/>
      <c r="J126" s="45"/>
      <c r="K126" s="45"/>
      <c r="L126" s="61"/>
      <c r="M126" s="48"/>
      <c r="N126" s="49"/>
      <c r="O126" s="48"/>
      <c r="P126" s="49"/>
      <c r="Q126" s="50" t="str">
        <f t="shared" si="5"/>
        <v/>
      </c>
      <c r="R126" s="51"/>
      <c r="S126" s="15">
        <f t="shared" si="6"/>
        <v>0</v>
      </c>
      <c r="T126" s="14">
        <f t="shared" si="4"/>
        <v>0</v>
      </c>
      <c r="U126" s="53"/>
      <c r="V126" s="52"/>
      <c r="W126" s="52"/>
      <c r="X126" s="52"/>
      <c r="Y126" s="53"/>
      <c r="Z126" s="53"/>
      <c r="AA126" s="52"/>
      <c r="AB126" s="53"/>
      <c r="AC126" s="52"/>
      <c r="AD126" s="52"/>
      <c r="AE126" s="52"/>
      <c r="AF126" s="53"/>
      <c r="AG126" s="52"/>
      <c r="AH126" s="52"/>
      <c r="AI126" s="52"/>
      <c r="AJ126" s="53"/>
      <c r="AK126" s="52"/>
      <c r="AL126" s="52"/>
      <c r="AM126" s="52"/>
      <c r="AN126" s="52"/>
      <c r="AO126" s="52"/>
      <c r="AP126" s="52"/>
      <c r="AQ126" s="53"/>
      <c r="AR126" s="52"/>
      <c r="AS126" s="52"/>
      <c r="AT126" s="52"/>
      <c r="AU126" s="52"/>
      <c r="AV126" s="53"/>
      <c r="AW126" s="52"/>
      <c r="AX126" s="53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</row>
    <row r="127">
      <c r="A127" s="6">
        <v>122.0</v>
      </c>
      <c r="B127" s="42"/>
      <c r="C127" s="43"/>
      <c r="D127" s="63"/>
      <c r="E127" s="45"/>
      <c r="F127" s="46"/>
      <c r="G127" s="45"/>
      <c r="H127" s="45"/>
      <c r="I127" s="45"/>
      <c r="J127" s="45"/>
      <c r="K127" s="45"/>
      <c r="L127" s="61"/>
      <c r="M127" s="48"/>
      <c r="N127" s="49"/>
      <c r="O127" s="48"/>
      <c r="P127" s="49"/>
      <c r="Q127" s="50" t="str">
        <f t="shared" si="5"/>
        <v/>
      </c>
      <c r="R127" s="51"/>
      <c r="S127" s="15">
        <f t="shared" si="6"/>
        <v>0</v>
      </c>
      <c r="T127" s="14">
        <f t="shared" si="4"/>
        <v>0</v>
      </c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3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3"/>
      <c r="AS127" s="52"/>
      <c r="AT127" s="53"/>
      <c r="AU127" s="52"/>
      <c r="AV127" s="52"/>
      <c r="AW127" s="52"/>
      <c r="AX127" s="52"/>
      <c r="AY127" s="52"/>
      <c r="AZ127" s="52"/>
      <c r="BA127" s="53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</row>
    <row r="128">
      <c r="A128" s="6">
        <v>123.0</v>
      </c>
      <c r="B128" s="42"/>
      <c r="C128" s="43"/>
      <c r="D128" s="63"/>
      <c r="E128" s="45"/>
      <c r="F128" s="45"/>
      <c r="G128" s="46"/>
      <c r="H128" s="45"/>
      <c r="I128" s="45"/>
      <c r="J128" s="45"/>
      <c r="K128" s="45"/>
      <c r="L128" s="61"/>
      <c r="M128" s="48"/>
      <c r="N128" s="49"/>
      <c r="O128" s="48"/>
      <c r="P128" s="49"/>
      <c r="Q128" s="50" t="str">
        <f t="shared" si="5"/>
        <v/>
      </c>
      <c r="R128" s="51"/>
      <c r="S128" s="15">
        <f t="shared" si="6"/>
        <v>0</v>
      </c>
      <c r="T128" s="14">
        <f t="shared" si="4"/>
        <v>0</v>
      </c>
      <c r="U128" s="52"/>
      <c r="V128" s="52"/>
      <c r="W128" s="52"/>
      <c r="X128" s="53"/>
      <c r="Y128" s="52"/>
      <c r="Z128" s="52"/>
      <c r="AA128" s="52"/>
      <c r="AB128" s="52"/>
      <c r="AC128" s="53"/>
      <c r="AD128" s="52"/>
      <c r="AE128" s="52"/>
      <c r="AF128" s="52"/>
      <c r="AG128" s="52"/>
      <c r="AH128" s="53"/>
      <c r="AI128" s="52"/>
      <c r="AJ128" s="52"/>
      <c r="AK128" s="53"/>
      <c r="AL128" s="52"/>
      <c r="AM128" s="52"/>
      <c r="AN128" s="52"/>
      <c r="AO128" s="52"/>
      <c r="AP128" s="52"/>
      <c r="AQ128" s="52"/>
      <c r="AR128" s="52"/>
      <c r="AS128" s="53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</row>
    <row r="129">
      <c r="A129" s="6">
        <v>124.0</v>
      </c>
      <c r="B129" s="42"/>
      <c r="C129" s="43"/>
      <c r="D129" s="63"/>
      <c r="E129" s="45"/>
      <c r="F129" s="45"/>
      <c r="G129" s="46"/>
      <c r="H129" s="45"/>
      <c r="I129" s="45"/>
      <c r="J129" s="45"/>
      <c r="K129" s="45"/>
      <c r="L129" s="61"/>
      <c r="M129" s="48"/>
      <c r="N129" s="49"/>
      <c r="O129" s="48"/>
      <c r="P129" s="49"/>
      <c r="Q129" s="50" t="str">
        <f t="shared" si="5"/>
        <v/>
      </c>
      <c r="R129" s="51"/>
      <c r="S129" s="15">
        <f t="shared" si="6"/>
        <v>0</v>
      </c>
      <c r="T129" s="14">
        <f t="shared" si="4"/>
        <v>0</v>
      </c>
      <c r="U129" s="52"/>
      <c r="V129" s="52"/>
      <c r="W129" s="52"/>
      <c r="X129" s="52"/>
      <c r="Y129" s="52"/>
      <c r="Z129" s="52"/>
      <c r="AA129" s="53"/>
      <c r="AB129" s="52"/>
      <c r="AC129" s="52"/>
      <c r="AD129" s="52"/>
      <c r="AE129" s="52"/>
      <c r="AF129" s="52"/>
      <c r="AG129" s="52"/>
      <c r="AH129" s="53"/>
      <c r="AI129" s="53"/>
      <c r="AJ129" s="53"/>
      <c r="AK129" s="52"/>
      <c r="AL129" s="52"/>
      <c r="AM129" s="52"/>
      <c r="AN129" s="53"/>
      <c r="AO129" s="52"/>
      <c r="AP129" s="52"/>
      <c r="AQ129" s="52"/>
      <c r="AR129" s="53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</row>
    <row r="130">
      <c r="A130" s="6">
        <v>125.0</v>
      </c>
      <c r="B130" s="42"/>
      <c r="C130" s="43"/>
      <c r="D130" s="63"/>
      <c r="E130" s="45"/>
      <c r="F130" s="45"/>
      <c r="G130" s="45"/>
      <c r="H130" s="45"/>
      <c r="I130" s="46"/>
      <c r="J130" s="45"/>
      <c r="K130" s="45"/>
      <c r="L130" s="61"/>
      <c r="M130" s="48"/>
      <c r="N130" s="49"/>
      <c r="O130" s="48"/>
      <c r="P130" s="49"/>
      <c r="Q130" s="50" t="str">
        <f t="shared" si="5"/>
        <v/>
      </c>
      <c r="R130" s="51"/>
      <c r="S130" s="15">
        <f t="shared" si="6"/>
        <v>0</v>
      </c>
      <c r="T130" s="14">
        <f t="shared" si="4"/>
        <v>0</v>
      </c>
      <c r="U130" s="53"/>
      <c r="V130" s="52"/>
      <c r="W130" s="52"/>
      <c r="X130" s="53"/>
      <c r="Y130" s="53"/>
      <c r="Z130" s="53"/>
      <c r="AA130" s="52"/>
      <c r="AB130" s="53"/>
      <c r="AC130" s="53"/>
      <c r="AD130" s="52"/>
      <c r="AE130" s="52"/>
      <c r="AF130" s="53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3"/>
      <c r="AR130" s="52"/>
      <c r="AS130" s="52"/>
      <c r="AT130" s="52"/>
      <c r="AU130" s="52"/>
      <c r="AV130" s="53"/>
      <c r="AW130" s="52"/>
      <c r="AX130" s="53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</row>
    <row r="131">
      <c r="A131" s="6">
        <v>126.0</v>
      </c>
      <c r="B131" s="42"/>
      <c r="C131" s="43"/>
      <c r="D131" s="63"/>
      <c r="E131" s="45"/>
      <c r="F131" s="46"/>
      <c r="G131" s="46"/>
      <c r="H131" s="45"/>
      <c r="I131" s="45"/>
      <c r="J131" s="45"/>
      <c r="K131" s="45"/>
      <c r="L131" s="61"/>
      <c r="M131" s="48"/>
      <c r="N131" s="49"/>
      <c r="O131" s="48"/>
      <c r="P131" s="49"/>
      <c r="Q131" s="50" t="str">
        <f t="shared" si="5"/>
        <v/>
      </c>
      <c r="R131" s="51"/>
      <c r="S131" s="15">
        <f t="shared" si="6"/>
        <v>0</v>
      </c>
      <c r="T131" s="14">
        <f t="shared" si="4"/>
        <v>0</v>
      </c>
      <c r="U131" s="52"/>
      <c r="V131" s="52"/>
      <c r="W131" s="53"/>
      <c r="X131" s="52"/>
      <c r="Y131" s="52"/>
      <c r="Z131" s="52"/>
      <c r="AA131" s="52"/>
      <c r="AB131" s="52"/>
      <c r="AC131" s="52"/>
      <c r="AD131" s="52"/>
      <c r="AE131" s="52"/>
      <c r="AF131" s="52"/>
      <c r="AG131" s="53"/>
      <c r="AH131" s="52"/>
      <c r="AI131" s="52"/>
      <c r="AJ131" s="52"/>
      <c r="AK131" s="53"/>
      <c r="AL131" s="52"/>
      <c r="AM131" s="52"/>
      <c r="AN131" s="52"/>
      <c r="AO131" s="52"/>
      <c r="AP131" s="52"/>
      <c r="AQ131" s="52"/>
      <c r="AR131" s="52"/>
      <c r="AS131" s="53"/>
      <c r="AT131" s="53"/>
      <c r="AU131" s="52"/>
      <c r="AV131" s="52"/>
      <c r="AW131" s="52"/>
      <c r="AX131" s="52"/>
      <c r="AY131" s="52"/>
      <c r="AZ131" s="52"/>
      <c r="BA131" s="53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</row>
    <row r="132">
      <c r="A132" s="6">
        <v>127.0</v>
      </c>
      <c r="B132" s="42"/>
      <c r="C132" s="43"/>
      <c r="D132" s="44"/>
      <c r="E132" s="45"/>
      <c r="F132" s="45"/>
      <c r="G132" s="46"/>
      <c r="H132" s="45"/>
      <c r="I132" s="45"/>
      <c r="J132" s="45"/>
      <c r="K132" s="45"/>
      <c r="L132" s="61"/>
      <c r="M132" s="48"/>
      <c r="N132" s="49"/>
      <c r="O132" s="48"/>
      <c r="P132" s="49"/>
      <c r="Q132" s="50" t="str">
        <f t="shared" si="5"/>
        <v/>
      </c>
      <c r="R132" s="51"/>
      <c r="S132" s="15">
        <f t="shared" si="6"/>
        <v>0</v>
      </c>
      <c r="T132" s="14">
        <f t="shared" si="4"/>
        <v>0</v>
      </c>
      <c r="U132" s="52"/>
      <c r="V132" s="52"/>
      <c r="W132" s="53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3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</row>
    <row r="133">
      <c r="A133" s="6">
        <v>128.0</v>
      </c>
      <c r="B133" s="42"/>
      <c r="C133" s="43"/>
      <c r="D133" s="63"/>
      <c r="E133" s="45"/>
      <c r="F133" s="45"/>
      <c r="G133" s="46"/>
      <c r="H133" s="45"/>
      <c r="I133" s="45"/>
      <c r="J133" s="45"/>
      <c r="K133" s="45"/>
      <c r="L133" s="61"/>
      <c r="M133" s="48"/>
      <c r="N133" s="49"/>
      <c r="O133" s="48"/>
      <c r="P133" s="49"/>
      <c r="Q133" s="50" t="str">
        <f t="shared" si="5"/>
        <v/>
      </c>
      <c r="R133" s="51"/>
      <c r="S133" s="15">
        <f t="shared" si="6"/>
        <v>0</v>
      </c>
      <c r="T133" s="14">
        <f t="shared" si="4"/>
        <v>0</v>
      </c>
      <c r="U133" s="52"/>
      <c r="V133" s="52"/>
      <c r="W133" s="52"/>
      <c r="X133" s="52"/>
      <c r="Y133" s="52"/>
      <c r="Z133" s="52"/>
      <c r="AA133" s="53"/>
      <c r="AB133" s="52"/>
      <c r="AC133" s="52"/>
      <c r="AD133" s="52"/>
      <c r="AE133" s="52"/>
      <c r="AF133" s="52"/>
      <c r="AG133" s="52"/>
      <c r="AH133" s="52"/>
      <c r="AI133" s="53"/>
      <c r="AJ133" s="53"/>
      <c r="AK133" s="52"/>
      <c r="AL133" s="52"/>
      <c r="AM133" s="52"/>
      <c r="AN133" s="53"/>
      <c r="AO133" s="52"/>
      <c r="AP133" s="52"/>
      <c r="AQ133" s="52"/>
      <c r="AR133" s="52"/>
      <c r="AS133" s="52"/>
      <c r="AT133" s="53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</row>
    <row r="134">
      <c r="A134" s="6">
        <v>129.0</v>
      </c>
      <c r="B134" s="42"/>
      <c r="C134" s="43"/>
      <c r="D134" s="63"/>
      <c r="E134" s="45"/>
      <c r="F134" s="45"/>
      <c r="G134" s="45"/>
      <c r="H134" s="45"/>
      <c r="I134" s="46"/>
      <c r="J134" s="45"/>
      <c r="K134" s="45"/>
      <c r="L134" s="61"/>
      <c r="M134" s="48"/>
      <c r="N134" s="49"/>
      <c r="O134" s="48"/>
      <c r="P134" s="49"/>
      <c r="Q134" s="50" t="str">
        <f t="shared" si="5"/>
        <v/>
      </c>
      <c r="R134" s="51"/>
      <c r="S134" s="15">
        <f t="shared" si="6"/>
        <v>0</v>
      </c>
      <c r="T134" s="14">
        <f t="shared" si="4"/>
        <v>0</v>
      </c>
      <c r="U134" s="52"/>
      <c r="V134" s="52"/>
      <c r="W134" s="52"/>
      <c r="X134" s="52"/>
      <c r="Y134" s="52"/>
      <c r="Z134" s="53"/>
      <c r="AA134" s="52"/>
      <c r="AB134" s="53"/>
      <c r="AC134" s="52"/>
      <c r="AD134" s="52"/>
      <c r="AE134" s="52"/>
      <c r="AF134" s="53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3"/>
      <c r="AR134" s="52"/>
      <c r="AS134" s="52"/>
      <c r="AT134" s="52"/>
      <c r="AU134" s="52"/>
      <c r="AV134" s="53"/>
      <c r="AW134" s="52"/>
      <c r="AX134" s="53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</row>
    <row r="135">
      <c r="A135" s="6">
        <v>130.0</v>
      </c>
      <c r="B135" s="42"/>
      <c r="C135" s="43"/>
      <c r="D135" s="63"/>
      <c r="E135" s="45"/>
      <c r="F135" s="45"/>
      <c r="G135" s="46"/>
      <c r="H135" s="45"/>
      <c r="I135" s="45"/>
      <c r="J135" s="45"/>
      <c r="K135" s="45"/>
      <c r="L135" s="61"/>
      <c r="M135" s="48"/>
      <c r="N135" s="49"/>
      <c r="O135" s="48"/>
      <c r="P135" s="49"/>
      <c r="Q135" s="50" t="str">
        <f t="shared" si="5"/>
        <v/>
      </c>
      <c r="R135" s="51"/>
      <c r="S135" s="15">
        <f t="shared" si="6"/>
        <v>0</v>
      </c>
      <c r="T135" s="14">
        <f t="shared" si="4"/>
        <v>0</v>
      </c>
      <c r="U135" s="53"/>
      <c r="V135" s="52"/>
      <c r="W135" s="52"/>
      <c r="X135" s="52"/>
      <c r="Y135" s="53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3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</row>
    <row r="136">
      <c r="A136" s="6">
        <v>131.0</v>
      </c>
      <c r="B136" s="42"/>
      <c r="C136" s="43"/>
      <c r="D136" s="63"/>
      <c r="E136" s="45"/>
      <c r="F136" s="45"/>
      <c r="G136" s="46"/>
      <c r="H136" s="45"/>
      <c r="I136" s="45"/>
      <c r="J136" s="45"/>
      <c r="K136" s="45"/>
      <c r="L136" s="61"/>
      <c r="M136" s="48"/>
      <c r="N136" s="49"/>
      <c r="O136" s="48"/>
      <c r="P136" s="49"/>
      <c r="Q136" s="50" t="str">
        <f t="shared" si="5"/>
        <v/>
      </c>
      <c r="R136" s="51"/>
      <c r="S136" s="15">
        <f t="shared" si="6"/>
        <v>0</v>
      </c>
      <c r="T136" s="14">
        <f t="shared" si="4"/>
        <v>0</v>
      </c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3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3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</row>
    <row r="137">
      <c r="A137" s="6">
        <v>132.0</v>
      </c>
      <c r="B137" s="42"/>
      <c r="C137" s="43"/>
      <c r="D137" s="44"/>
      <c r="E137" s="45"/>
      <c r="F137" s="45"/>
      <c r="G137" s="46"/>
      <c r="H137" s="45"/>
      <c r="I137" s="45"/>
      <c r="J137" s="45"/>
      <c r="K137" s="45"/>
      <c r="L137" s="61"/>
      <c r="M137" s="48"/>
      <c r="N137" s="49"/>
      <c r="O137" s="48"/>
      <c r="P137" s="49"/>
      <c r="Q137" s="50" t="str">
        <f t="shared" si="5"/>
        <v/>
      </c>
      <c r="R137" s="51"/>
      <c r="S137" s="15">
        <f t="shared" si="6"/>
        <v>0</v>
      </c>
      <c r="T137" s="14">
        <f t="shared" si="4"/>
        <v>0</v>
      </c>
      <c r="U137" s="52"/>
      <c r="V137" s="52"/>
      <c r="W137" s="53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3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</row>
    <row r="138">
      <c r="A138" s="6">
        <v>133.0</v>
      </c>
      <c r="B138" s="42"/>
      <c r="C138" s="43"/>
      <c r="D138" s="63"/>
      <c r="E138" s="45"/>
      <c r="F138" s="46"/>
      <c r="G138" s="46"/>
      <c r="H138" s="45"/>
      <c r="I138" s="45"/>
      <c r="J138" s="45"/>
      <c r="K138" s="45"/>
      <c r="L138" s="61"/>
      <c r="M138" s="48"/>
      <c r="N138" s="49"/>
      <c r="O138" s="48"/>
      <c r="P138" s="49"/>
      <c r="Q138" s="50" t="str">
        <f t="shared" si="5"/>
        <v/>
      </c>
      <c r="R138" s="51"/>
      <c r="S138" s="15">
        <f t="shared" si="6"/>
        <v>0</v>
      </c>
      <c r="T138" s="14">
        <f t="shared" si="4"/>
        <v>0</v>
      </c>
      <c r="U138" s="52"/>
      <c r="V138" s="52"/>
      <c r="W138" s="53"/>
      <c r="X138" s="53"/>
      <c r="Y138" s="52"/>
      <c r="Z138" s="52"/>
      <c r="AA138" s="52"/>
      <c r="AB138" s="52"/>
      <c r="AC138" s="53"/>
      <c r="AD138" s="52"/>
      <c r="AE138" s="52"/>
      <c r="AF138" s="52"/>
      <c r="AG138" s="52"/>
      <c r="AH138" s="52"/>
      <c r="AI138" s="52"/>
      <c r="AJ138" s="52"/>
      <c r="AK138" s="53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3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</row>
    <row r="139">
      <c r="A139" s="6">
        <v>134.0</v>
      </c>
      <c r="B139" s="42"/>
      <c r="C139" s="43"/>
      <c r="D139" s="63"/>
      <c r="E139" s="45"/>
      <c r="F139" s="45"/>
      <c r="G139" s="46"/>
      <c r="H139" s="45"/>
      <c r="I139" s="45"/>
      <c r="J139" s="45"/>
      <c r="K139" s="45"/>
      <c r="L139" s="61"/>
      <c r="M139" s="48"/>
      <c r="N139" s="49"/>
      <c r="O139" s="48"/>
      <c r="P139" s="49"/>
      <c r="Q139" s="50" t="str">
        <f t="shared" si="5"/>
        <v/>
      </c>
      <c r="R139" s="51"/>
      <c r="S139" s="15">
        <f t="shared" si="6"/>
        <v>0</v>
      </c>
      <c r="T139" s="14">
        <f t="shared" si="4"/>
        <v>0</v>
      </c>
      <c r="U139" s="52"/>
      <c r="V139" s="52"/>
      <c r="W139" s="53"/>
      <c r="X139" s="53"/>
      <c r="Y139" s="52"/>
      <c r="Z139" s="52"/>
      <c r="AA139" s="52"/>
      <c r="AB139" s="52"/>
      <c r="AC139" s="53"/>
      <c r="AD139" s="52"/>
      <c r="AE139" s="52"/>
      <c r="AF139" s="52"/>
      <c r="AG139" s="52"/>
      <c r="AH139" s="52"/>
      <c r="AI139" s="53"/>
      <c r="AJ139" s="53"/>
      <c r="AK139" s="53"/>
      <c r="AL139" s="52"/>
      <c r="AM139" s="52"/>
      <c r="AN139" s="52"/>
      <c r="AO139" s="52"/>
      <c r="AP139" s="53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3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</row>
    <row r="140">
      <c r="A140" s="6">
        <v>135.0</v>
      </c>
      <c r="B140" s="42"/>
      <c r="C140" s="43"/>
      <c r="D140" s="63"/>
      <c r="E140" s="45"/>
      <c r="F140" s="45"/>
      <c r="G140" s="45"/>
      <c r="H140" s="45"/>
      <c r="I140" s="46"/>
      <c r="J140" s="45"/>
      <c r="K140" s="45"/>
      <c r="L140" s="61"/>
      <c r="M140" s="48"/>
      <c r="N140" s="49"/>
      <c r="O140" s="48"/>
      <c r="P140" s="49"/>
      <c r="Q140" s="50" t="str">
        <f t="shared" si="5"/>
        <v/>
      </c>
      <c r="R140" s="51"/>
      <c r="S140" s="15">
        <f t="shared" si="6"/>
        <v>0</v>
      </c>
      <c r="T140" s="14">
        <f t="shared" si="4"/>
        <v>0</v>
      </c>
      <c r="U140" s="52"/>
      <c r="V140" s="52"/>
      <c r="W140" s="52"/>
      <c r="X140" s="52"/>
      <c r="Y140" s="52"/>
      <c r="Z140" s="53"/>
      <c r="AA140" s="52"/>
      <c r="AB140" s="53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3"/>
      <c r="AR140" s="52"/>
      <c r="AS140" s="52"/>
      <c r="AT140" s="52"/>
      <c r="AU140" s="52"/>
      <c r="AV140" s="53"/>
      <c r="AW140" s="52"/>
      <c r="AX140" s="53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</row>
    <row r="141">
      <c r="A141" s="6">
        <v>136.0</v>
      </c>
      <c r="B141" s="42"/>
      <c r="C141" s="43"/>
      <c r="D141" s="63"/>
      <c r="E141" s="45"/>
      <c r="F141" s="45"/>
      <c r="G141" s="46"/>
      <c r="H141" s="45"/>
      <c r="I141" s="45"/>
      <c r="J141" s="45"/>
      <c r="K141" s="45"/>
      <c r="L141" s="61"/>
      <c r="M141" s="48"/>
      <c r="N141" s="49"/>
      <c r="O141" s="48"/>
      <c r="P141" s="49"/>
      <c r="Q141" s="50" t="str">
        <f t="shared" si="5"/>
        <v/>
      </c>
      <c r="R141" s="51"/>
      <c r="S141" s="15">
        <f t="shared" si="6"/>
        <v>0</v>
      </c>
      <c r="T141" s="14">
        <f t="shared" si="4"/>
        <v>0</v>
      </c>
      <c r="U141" s="53"/>
      <c r="V141" s="52"/>
      <c r="W141" s="52"/>
      <c r="X141" s="52"/>
      <c r="Y141" s="53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3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</row>
    <row r="142">
      <c r="A142" s="6">
        <v>137.0</v>
      </c>
      <c r="B142" s="42"/>
      <c r="C142" s="43"/>
      <c r="D142" s="63"/>
      <c r="E142" s="45"/>
      <c r="F142" s="45"/>
      <c r="G142" s="46"/>
      <c r="H142" s="45"/>
      <c r="I142" s="45"/>
      <c r="J142" s="45"/>
      <c r="K142" s="45"/>
      <c r="L142" s="61"/>
      <c r="M142" s="48"/>
      <c r="N142" s="49"/>
      <c r="O142" s="48"/>
      <c r="P142" s="49"/>
      <c r="Q142" s="50" t="str">
        <f t="shared" si="5"/>
        <v/>
      </c>
      <c r="R142" s="51"/>
      <c r="S142" s="15">
        <f t="shared" si="6"/>
        <v>0</v>
      </c>
      <c r="T142" s="14">
        <f t="shared" si="4"/>
        <v>0</v>
      </c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3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3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</row>
    <row r="143">
      <c r="A143" s="6">
        <v>138.0</v>
      </c>
      <c r="B143" s="42"/>
      <c r="C143" s="43"/>
      <c r="D143" s="44"/>
      <c r="E143" s="45"/>
      <c r="F143" s="45"/>
      <c r="G143" s="46"/>
      <c r="H143" s="45"/>
      <c r="I143" s="45"/>
      <c r="J143" s="45"/>
      <c r="K143" s="45"/>
      <c r="L143" s="61"/>
      <c r="M143" s="48"/>
      <c r="N143" s="49"/>
      <c r="O143" s="48"/>
      <c r="P143" s="49"/>
      <c r="Q143" s="50" t="str">
        <f t="shared" si="5"/>
        <v/>
      </c>
      <c r="R143" s="51"/>
      <c r="S143" s="15">
        <f t="shared" si="6"/>
        <v>0</v>
      </c>
      <c r="T143" s="14">
        <f t="shared" si="4"/>
        <v>0</v>
      </c>
      <c r="U143" s="52"/>
      <c r="V143" s="52"/>
      <c r="W143" s="52"/>
      <c r="X143" s="52"/>
      <c r="Y143" s="52"/>
      <c r="Z143" s="52"/>
      <c r="AA143" s="53"/>
      <c r="AB143" s="52"/>
      <c r="AC143" s="52"/>
      <c r="AD143" s="52"/>
      <c r="AE143" s="52"/>
      <c r="AF143" s="53"/>
      <c r="AG143" s="52"/>
      <c r="AH143" s="53"/>
      <c r="AI143" s="52"/>
      <c r="AJ143" s="52"/>
      <c r="AK143" s="52"/>
      <c r="AL143" s="52"/>
      <c r="AM143" s="52"/>
      <c r="AN143" s="53"/>
      <c r="AO143" s="52"/>
      <c r="AP143" s="52"/>
      <c r="AQ143" s="52"/>
      <c r="AR143" s="52"/>
      <c r="AS143" s="52"/>
      <c r="AT143" s="53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</row>
    <row r="144">
      <c r="A144" s="6">
        <v>139.0</v>
      </c>
      <c r="B144" s="42"/>
      <c r="C144" s="43"/>
      <c r="D144" s="63"/>
      <c r="E144" s="45"/>
      <c r="F144" s="45"/>
      <c r="G144" s="45"/>
      <c r="H144" s="45"/>
      <c r="I144" s="46"/>
      <c r="J144" s="45"/>
      <c r="K144" s="45"/>
      <c r="L144" s="61"/>
      <c r="M144" s="48"/>
      <c r="N144" s="49"/>
      <c r="O144" s="48"/>
      <c r="P144" s="49"/>
      <c r="Q144" s="50" t="str">
        <f t="shared" si="5"/>
        <v/>
      </c>
      <c r="R144" s="51"/>
      <c r="S144" s="15">
        <f t="shared" si="6"/>
        <v>0</v>
      </c>
      <c r="T144" s="14">
        <f t="shared" si="4"/>
        <v>0</v>
      </c>
      <c r="U144" s="52"/>
      <c r="V144" s="52"/>
      <c r="W144" s="52"/>
      <c r="X144" s="52"/>
      <c r="Y144" s="52"/>
      <c r="Z144" s="53"/>
      <c r="AA144" s="52"/>
      <c r="AB144" s="53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3"/>
      <c r="AR144" s="52"/>
      <c r="AS144" s="52"/>
      <c r="AT144" s="52"/>
      <c r="AU144" s="52"/>
      <c r="AV144" s="53"/>
      <c r="AW144" s="52"/>
      <c r="AX144" s="53"/>
      <c r="AY144" s="52"/>
      <c r="AZ144" s="52"/>
      <c r="BA144" s="53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</row>
    <row r="145">
      <c r="A145" s="6">
        <v>140.0</v>
      </c>
      <c r="B145" s="42"/>
      <c r="C145" s="43"/>
      <c r="D145" s="63"/>
      <c r="E145" s="45"/>
      <c r="F145" s="45"/>
      <c r="G145" s="46"/>
      <c r="H145" s="45"/>
      <c r="I145" s="45"/>
      <c r="J145" s="45"/>
      <c r="K145" s="45"/>
      <c r="L145" s="61"/>
      <c r="M145" s="48"/>
      <c r="N145" s="49"/>
      <c r="O145" s="48"/>
      <c r="P145" s="49"/>
      <c r="Q145" s="50" t="str">
        <f t="shared" si="5"/>
        <v/>
      </c>
      <c r="R145" s="51"/>
      <c r="S145" s="15">
        <f t="shared" si="6"/>
        <v>0</v>
      </c>
      <c r="T145" s="14">
        <f t="shared" si="4"/>
        <v>0</v>
      </c>
      <c r="U145" s="53"/>
      <c r="V145" s="52"/>
      <c r="W145" s="52"/>
      <c r="X145" s="52"/>
      <c r="Y145" s="53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3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</row>
    <row r="146">
      <c r="A146" s="6">
        <v>141.0</v>
      </c>
      <c r="B146" s="42"/>
      <c r="C146" s="43"/>
      <c r="D146" s="63"/>
      <c r="E146" s="45"/>
      <c r="F146" s="45"/>
      <c r="G146" s="46"/>
      <c r="H146" s="45"/>
      <c r="I146" s="45"/>
      <c r="J146" s="45"/>
      <c r="K146" s="45"/>
      <c r="L146" s="61"/>
      <c r="M146" s="48"/>
      <c r="N146" s="49"/>
      <c r="O146" s="48"/>
      <c r="P146" s="49"/>
      <c r="Q146" s="50" t="str">
        <f t="shared" si="5"/>
        <v/>
      </c>
      <c r="R146" s="51"/>
      <c r="S146" s="15">
        <f t="shared" si="6"/>
        <v>0</v>
      </c>
      <c r="T146" s="14">
        <f t="shared" si="4"/>
        <v>0</v>
      </c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3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3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</row>
    <row r="147">
      <c r="A147" s="6">
        <v>142.0</v>
      </c>
      <c r="B147" s="42" t="s">
        <v>86</v>
      </c>
      <c r="C147" s="43"/>
      <c r="D147" s="63"/>
      <c r="E147" s="45"/>
      <c r="F147" s="45"/>
      <c r="G147" s="46"/>
      <c r="H147" s="45"/>
      <c r="I147" s="45"/>
      <c r="J147" s="45"/>
      <c r="K147" s="45"/>
      <c r="L147" s="61"/>
      <c r="M147" s="48"/>
      <c r="N147" s="49"/>
      <c r="O147" s="48"/>
      <c r="P147" s="49"/>
      <c r="Q147" s="50" t="str">
        <f t="shared" si="5"/>
        <v/>
      </c>
      <c r="R147" s="51"/>
      <c r="S147" s="15">
        <f t="shared" si="6"/>
        <v>0</v>
      </c>
      <c r="T147" s="14">
        <f t="shared" si="4"/>
        <v>0</v>
      </c>
      <c r="U147" s="52"/>
      <c r="V147" s="52"/>
      <c r="W147" s="52"/>
      <c r="X147" s="52"/>
      <c r="Y147" s="52"/>
      <c r="Z147" s="52"/>
      <c r="AA147" s="53"/>
      <c r="AB147" s="52"/>
      <c r="AC147" s="52"/>
      <c r="AD147" s="52"/>
      <c r="AE147" s="52"/>
      <c r="AF147" s="52"/>
      <c r="AG147" s="52"/>
      <c r="AH147" s="53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3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</row>
    <row r="148">
      <c r="A148" s="6">
        <v>143.0</v>
      </c>
      <c r="B148" s="69" t="s">
        <v>87</v>
      </c>
      <c r="C148" s="43"/>
      <c r="D148" s="63"/>
      <c r="E148" s="45"/>
      <c r="F148" s="46"/>
      <c r="G148" s="45"/>
      <c r="H148" s="45"/>
      <c r="I148" s="45"/>
      <c r="J148" s="45"/>
      <c r="K148" s="45"/>
      <c r="L148" s="61"/>
      <c r="M148" s="48"/>
      <c r="N148" s="49"/>
      <c r="O148" s="48"/>
      <c r="P148" s="49"/>
      <c r="Q148" s="50" t="str">
        <f t="shared" si="5"/>
        <v/>
      </c>
      <c r="R148" s="51"/>
      <c r="S148" s="15">
        <f t="shared" si="6"/>
        <v>0</v>
      </c>
      <c r="T148" s="14">
        <f t="shared" si="4"/>
        <v>0</v>
      </c>
      <c r="U148" s="52"/>
      <c r="V148" s="52"/>
      <c r="W148" s="52"/>
      <c r="X148" s="52"/>
      <c r="Y148" s="52"/>
      <c r="Z148" s="52"/>
      <c r="AA148" s="53"/>
      <c r="AB148" s="52"/>
      <c r="AC148" s="52"/>
      <c r="AD148" s="52"/>
      <c r="AE148" s="52"/>
      <c r="AF148" s="52"/>
      <c r="AG148" s="52"/>
      <c r="AH148" s="53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3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</row>
    <row r="149">
      <c r="A149" s="6">
        <v>144.0</v>
      </c>
      <c r="B149" s="42" t="s">
        <v>88</v>
      </c>
      <c r="C149" s="43"/>
      <c r="D149" s="63"/>
      <c r="E149" s="45"/>
      <c r="F149" s="45"/>
      <c r="G149" s="46"/>
      <c r="H149" s="45"/>
      <c r="I149" s="45"/>
      <c r="J149" s="45"/>
      <c r="K149" s="45"/>
      <c r="L149" s="61"/>
      <c r="M149" s="48"/>
      <c r="N149" s="49"/>
      <c r="O149" s="48"/>
      <c r="P149" s="49"/>
      <c r="Q149" s="50" t="str">
        <f t="shared" si="5"/>
        <v/>
      </c>
      <c r="R149" s="51"/>
      <c r="S149" s="15">
        <f t="shared" si="6"/>
        <v>0</v>
      </c>
      <c r="T149" s="14">
        <f t="shared" si="4"/>
        <v>0</v>
      </c>
      <c r="U149" s="52"/>
      <c r="V149" s="52"/>
      <c r="W149" s="52"/>
      <c r="X149" s="53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3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</row>
    <row r="150">
      <c r="A150" s="6">
        <v>145.0</v>
      </c>
      <c r="B150" s="42"/>
      <c r="C150" s="43"/>
      <c r="D150" s="63"/>
      <c r="E150" s="45"/>
      <c r="F150" s="45"/>
      <c r="G150" s="45"/>
      <c r="H150" s="46"/>
      <c r="I150" s="45"/>
      <c r="J150" s="45"/>
      <c r="K150" s="45"/>
      <c r="L150" s="61"/>
      <c r="M150" s="48"/>
      <c r="N150" s="49"/>
      <c r="O150" s="48"/>
      <c r="P150" s="49"/>
      <c r="Q150" s="50" t="str">
        <f t="shared" si="5"/>
        <v/>
      </c>
      <c r="R150" s="51"/>
      <c r="S150" s="15">
        <f t="shared" si="6"/>
        <v>0</v>
      </c>
      <c r="T150" s="14">
        <f t="shared" si="4"/>
        <v>0</v>
      </c>
      <c r="U150" s="52"/>
      <c r="V150" s="52"/>
      <c r="W150" s="52"/>
      <c r="X150" s="52"/>
      <c r="Y150" s="52"/>
      <c r="Z150" s="52"/>
      <c r="AA150" s="52"/>
      <c r="AB150" s="52"/>
      <c r="AC150" s="53"/>
      <c r="AD150" s="52"/>
      <c r="AE150" s="52"/>
      <c r="AF150" s="53"/>
      <c r="AG150" s="52"/>
      <c r="AH150" s="52"/>
      <c r="AI150" s="53"/>
      <c r="AJ150" s="53"/>
      <c r="AK150" s="52"/>
      <c r="AL150" s="52"/>
      <c r="AM150" s="52"/>
      <c r="AN150" s="53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</row>
    <row r="151">
      <c r="A151" s="6">
        <v>146.0</v>
      </c>
      <c r="B151" s="42" t="s">
        <v>89</v>
      </c>
      <c r="C151" s="43"/>
      <c r="D151" s="63"/>
      <c r="E151" s="45"/>
      <c r="F151" s="46"/>
      <c r="G151" s="46"/>
      <c r="H151" s="45"/>
      <c r="I151" s="45"/>
      <c r="J151" s="45"/>
      <c r="K151" s="45"/>
      <c r="L151" s="61"/>
      <c r="M151" s="48"/>
      <c r="N151" s="49"/>
      <c r="O151" s="48"/>
      <c r="P151" s="49"/>
      <c r="Q151" s="50" t="str">
        <f t="shared" si="5"/>
        <v/>
      </c>
      <c r="R151" s="51"/>
      <c r="S151" s="15">
        <f t="shared" si="6"/>
        <v>0</v>
      </c>
      <c r="T151" s="14">
        <f t="shared" si="4"/>
        <v>0</v>
      </c>
      <c r="U151" s="52"/>
      <c r="V151" s="52"/>
      <c r="W151" s="53"/>
      <c r="X151" s="52"/>
      <c r="Y151" s="52"/>
      <c r="Z151" s="53"/>
      <c r="AA151" s="52"/>
      <c r="AB151" s="53"/>
      <c r="AC151" s="52"/>
      <c r="AD151" s="52"/>
      <c r="AE151" s="52"/>
      <c r="AF151" s="53"/>
      <c r="AG151" s="52"/>
      <c r="AH151" s="53"/>
      <c r="AI151" s="52"/>
      <c r="AJ151" s="53"/>
      <c r="AK151" s="52"/>
      <c r="AL151" s="52"/>
      <c r="AM151" s="52"/>
      <c r="AN151" s="52"/>
      <c r="AO151" s="52"/>
      <c r="AP151" s="52"/>
      <c r="AQ151" s="52"/>
      <c r="AR151" s="52"/>
      <c r="AS151" s="52"/>
      <c r="AT151" s="53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</row>
    <row r="152">
      <c r="A152" s="6">
        <v>147.0</v>
      </c>
      <c r="B152" s="42"/>
      <c r="C152" s="43"/>
      <c r="D152" s="63"/>
      <c r="E152" s="45"/>
      <c r="F152" s="45"/>
      <c r="G152" s="45"/>
      <c r="H152" s="45"/>
      <c r="I152" s="46"/>
      <c r="J152" s="45"/>
      <c r="K152" s="45"/>
      <c r="L152" s="61"/>
      <c r="M152" s="48"/>
      <c r="N152" s="49"/>
      <c r="O152" s="48"/>
      <c r="P152" s="49"/>
      <c r="Q152" s="50" t="str">
        <f t="shared" si="5"/>
        <v/>
      </c>
      <c r="R152" s="51"/>
      <c r="S152" s="15">
        <f t="shared" si="6"/>
        <v>0</v>
      </c>
      <c r="T152" s="14">
        <f t="shared" si="4"/>
        <v>0</v>
      </c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3"/>
      <c r="AR152" s="52"/>
      <c r="AS152" s="52"/>
      <c r="AT152" s="52"/>
      <c r="AU152" s="52"/>
      <c r="AV152" s="53"/>
      <c r="AW152" s="52"/>
      <c r="AX152" s="53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</row>
    <row r="153">
      <c r="A153" s="6">
        <v>148.0</v>
      </c>
      <c r="B153" s="42"/>
      <c r="C153" s="43"/>
      <c r="D153" s="63"/>
      <c r="E153" s="45"/>
      <c r="F153" s="45"/>
      <c r="G153" s="46"/>
      <c r="H153" s="45"/>
      <c r="I153" s="45"/>
      <c r="J153" s="45"/>
      <c r="K153" s="45"/>
      <c r="L153" s="61"/>
      <c r="M153" s="48"/>
      <c r="N153" s="49"/>
      <c r="O153" s="48"/>
      <c r="P153" s="49"/>
      <c r="Q153" s="50" t="str">
        <f t="shared" si="5"/>
        <v/>
      </c>
      <c r="R153" s="51"/>
      <c r="S153" s="15">
        <f t="shared" si="6"/>
        <v>0</v>
      </c>
      <c r="T153" s="14">
        <f t="shared" si="4"/>
        <v>0</v>
      </c>
      <c r="U153" s="53"/>
      <c r="V153" s="52"/>
      <c r="W153" s="52"/>
      <c r="X153" s="52"/>
      <c r="Y153" s="53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3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</row>
    <row r="154">
      <c r="A154" s="6">
        <v>149.0</v>
      </c>
      <c r="B154" s="42"/>
      <c r="C154" s="43"/>
      <c r="D154" s="63"/>
      <c r="E154" s="45"/>
      <c r="F154" s="45"/>
      <c r="G154" s="46"/>
      <c r="H154" s="45"/>
      <c r="I154" s="45"/>
      <c r="J154" s="45"/>
      <c r="K154" s="45"/>
      <c r="L154" s="61"/>
      <c r="M154" s="48"/>
      <c r="N154" s="49"/>
      <c r="O154" s="48"/>
      <c r="P154" s="49"/>
      <c r="Q154" s="50" t="str">
        <f t="shared" si="5"/>
        <v/>
      </c>
      <c r="R154" s="51"/>
      <c r="S154" s="15">
        <f t="shared" si="6"/>
        <v>0</v>
      </c>
      <c r="T154" s="14">
        <f t="shared" si="4"/>
        <v>0</v>
      </c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3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3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</row>
    <row r="155">
      <c r="A155" s="6">
        <v>150.0</v>
      </c>
      <c r="B155" s="42" t="s">
        <v>87</v>
      </c>
      <c r="C155" s="43"/>
      <c r="D155" s="63"/>
      <c r="E155" s="45"/>
      <c r="F155" s="46"/>
      <c r="G155" s="46"/>
      <c r="H155" s="45"/>
      <c r="I155" s="45"/>
      <c r="J155" s="45"/>
      <c r="K155" s="45"/>
      <c r="L155" s="61"/>
      <c r="M155" s="48"/>
      <c r="N155" s="49"/>
      <c r="O155" s="48"/>
      <c r="P155" s="49"/>
      <c r="Q155" s="50" t="str">
        <f t="shared" si="5"/>
        <v/>
      </c>
      <c r="R155" s="51"/>
      <c r="S155" s="15">
        <f t="shared" si="6"/>
        <v>0</v>
      </c>
      <c r="T155" s="14">
        <f t="shared" si="4"/>
        <v>0</v>
      </c>
      <c r="U155" s="52"/>
      <c r="V155" s="52"/>
      <c r="W155" s="52"/>
      <c r="X155" s="53"/>
      <c r="Y155" s="52"/>
      <c r="Z155" s="52"/>
      <c r="AA155" s="53"/>
      <c r="AB155" s="52"/>
      <c r="AC155" s="53"/>
      <c r="AD155" s="53"/>
      <c r="AE155" s="52"/>
      <c r="AF155" s="52"/>
      <c r="AG155" s="52"/>
      <c r="AH155" s="52"/>
      <c r="AI155" s="53"/>
      <c r="AJ155" s="52"/>
      <c r="AK155" s="53"/>
      <c r="AL155" s="52"/>
      <c r="AM155" s="52"/>
      <c r="AN155" s="53"/>
      <c r="AO155" s="52"/>
      <c r="AP155" s="53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3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</row>
    <row r="156">
      <c r="A156" s="6">
        <v>151.0</v>
      </c>
      <c r="B156" s="42"/>
      <c r="C156" s="43"/>
      <c r="D156" s="63"/>
      <c r="E156" s="45"/>
      <c r="F156" s="46"/>
      <c r="G156" s="45"/>
      <c r="H156" s="45"/>
      <c r="I156" s="45"/>
      <c r="J156" s="45"/>
      <c r="K156" s="45"/>
      <c r="L156" s="61"/>
      <c r="M156" s="48"/>
      <c r="N156" s="49"/>
      <c r="O156" s="48"/>
      <c r="P156" s="49"/>
      <c r="Q156" s="50" t="str">
        <f t="shared" si="5"/>
        <v/>
      </c>
      <c r="R156" s="51"/>
      <c r="S156" s="15">
        <f t="shared" si="6"/>
        <v>0</v>
      </c>
      <c r="T156" s="14">
        <f t="shared" si="4"/>
        <v>0</v>
      </c>
      <c r="U156" s="53"/>
      <c r="V156" s="52"/>
      <c r="W156" s="52"/>
      <c r="X156" s="52"/>
      <c r="Y156" s="53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3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</row>
    <row r="157">
      <c r="A157" s="6">
        <v>152.0</v>
      </c>
      <c r="B157" s="42" t="s">
        <v>87</v>
      </c>
      <c r="C157" s="43"/>
      <c r="D157" s="63"/>
      <c r="E157" s="45"/>
      <c r="F157" s="45"/>
      <c r="G157" s="46"/>
      <c r="H157" s="45"/>
      <c r="I157" s="45"/>
      <c r="J157" s="45"/>
      <c r="K157" s="45"/>
      <c r="L157" s="61"/>
      <c r="M157" s="48"/>
      <c r="N157" s="49"/>
      <c r="O157" s="48"/>
      <c r="P157" s="49"/>
      <c r="Q157" s="50" t="str">
        <f t="shared" si="5"/>
        <v/>
      </c>
      <c r="R157" s="51"/>
      <c r="S157" s="15">
        <f t="shared" si="6"/>
        <v>0</v>
      </c>
      <c r="T157" s="14">
        <f t="shared" si="4"/>
        <v>0</v>
      </c>
      <c r="U157" s="52"/>
      <c r="V157" s="52"/>
      <c r="W157" s="52"/>
      <c r="X157" s="53"/>
      <c r="Y157" s="52"/>
      <c r="Z157" s="52"/>
      <c r="AA157" s="53"/>
      <c r="AB157" s="53"/>
      <c r="AC157" s="53"/>
      <c r="AD157" s="52"/>
      <c r="AE157" s="52"/>
      <c r="AF157" s="52"/>
      <c r="AG157" s="52"/>
      <c r="AH157" s="52"/>
      <c r="AI157" s="52"/>
      <c r="AJ157" s="53"/>
      <c r="AK157" s="52"/>
      <c r="AL157" s="52"/>
      <c r="AM157" s="52"/>
      <c r="AN157" s="53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</row>
    <row r="158">
      <c r="A158" s="6">
        <v>153.0</v>
      </c>
      <c r="B158" s="42" t="s">
        <v>90</v>
      </c>
      <c r="C158" s="43"/>
      <c r="D158" s="63"/>
      <c r="E158" s="45"/>
      <c r="F158" s="46"/>
      <c r="G158" s="46"/>
      <c r="H158" s="45"/>
      <c r="I158" s="45"/>
      <c r="J158" s="45"/>
      <c r="K158" s="45"/>
      <c r="L158" s="61"/>
      <c r="M158" s="48"/>
      <c r="N158" s="49"/>
      <c r="O158" s="48"/>
      <c r="P158" s="49"/>
      <c r="Q158" s="50" t="str">
        <f t="shared" si="5"/>
        <v/>
      </c>
      <c r="R158" s="51"/>
      <c r="S158" s="15">
        <f t="shared" si="6"/>
        <v>0</v>
      </c>
      <c r="T158" s="14">
        <f t="shared" si="4"/>
        <v>0</v>
      </c>
      <c r="U158" s="52"/>
      <c r="V158" s="52"/>
      <c r="W158" s="52"/>
      <c r="X158" s="52"/>
      <c r="Y158" s="52"/>
      <c r="Z158" s="53"/>
      <c r="AA158" s="52"/>
      <c r="AB158" s="52"/>
      <c r="AC158" s="52"/>
      <c r="AD158" s="52"/>
      <c r="AE158" s="52"/>
      <c r="AF158" s="53"/>
      <c r="AG158" s="53"/>
      <c r="AH158" s="52"/>
      <c r="AI158" s="52"/>
      <c r="AJ158" s="52"/>
      <c r="AK158" s="52"/>
      <c r="AL158" s="52"/>
      <c r="AM158" s="52"/>
      <c r="AN158" s="52"/>
      <c r="AO158" s="52"/>
      <c r="AP158" s="52"/>
      <c r="AQ158" s="53"/>
      <c r="AR158" s="52"/>
      <c r="AS158" s="52"/>
      <c r="AT158" s="52"/>
      <c r="AU158" s="52"/>
      <c r="AV158" s="52"/>
      <c r="AW158" s="52"/>
      <c r="AX158" s="53"/>
      <c r="AY158" s="52"/>
      <c r="AZ158" s="52"/>
      <c r="BA158" s="53"/>
      <c r="BB158" s="52"/>
      <c r="BC158" s="53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</row>
    <row r="159">
      <c r="A159" s="6">
        <v>154.0</v>
      </c>
      <c r="B159" s="42" t="s">
        <v>89</v>
      </c>
      <c r="C159" s="43"/>
      <c r="D159" s="63"/>
      <c r="E159" s="45"/>
      <c r="F159" s="46"/>
      <c r="G159" s="46"/>
      <c r="H159" s="45"/>
      <c r="I159" s="45"/>
      <c r="J159" s="45"/>
      <c r="K159" s="45"/>
      <c r="L159" s="61"/>
      <c r="M159" s="48"/>
      <c r="N159" s="49"/>
      <c r="O159" s="48"/>
      <c r="P159" s="49"/>
      <c r="Q159" s="50" t="str">
        <f t="shared" si="5"/>
        <v/>
      </c>
      <c r="R159" s="51"/>
      <c r="S159" s="15">
        <f t="shared" si="6"/>
        <v>0</v>
      </c>
      <c r="T159" s="14">
        <f t="shared" si="4"/>
        <v>0</v>
      </c>
      <c r="U159" s="52"/>
      <c r="V159" s="52"/>
      <c r="W159" s="53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3"/>
      <c r="AI159" s="53"/>
      <c r="AJ159" s="52"/>
      <c r="AK159" s="52"/>
      <c r="AL159" s="52"/>
      <c r="AM159" s="52"/>
      <c r="AN159" s="52"/>
      <c r="AO159" s="52"/>
      <c r="AP159" s="52"/>
      <c r="AQ159" s="52"/>
      <c r="AR159" s="52"/>
      <c r="AS159" s="53"/>
      <c r="AT159" s="53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</row>
    <row r="160">
      <c r="A160" s="6">
        <v>155.0</v>
      </c>
      <c r="B160" s="42"/>
      <c r="C160" s="43"/>
      <c r="D160" s="63"/>
      <c r="E160" s="45"/>
      <c r="F160" s="46"/>
      <c r="G160" s="45"/>
      <c r="H160" s="45"/>
      <c r="I160" s="45"/>
      <c r="J160" s="45"/>
      <c r="K160" s="45"/>
      <c r="L160" s="61"/>
      <c r="M160" s="48"/>
      <c r="N160" s="49"/>
      <c r="O160" s="48"/>
      <c r="P160" s="49"/>
      <c r="Q160" s="50" t="str">
        <f t="shared" si="5"/>
        <v/>
      </c>
      <c r="R160" s="51"/>
      <c r="S160" s="15">
        <f t="shared" si="6"/>
        <v>0</v>
      </c>
      <c r="T160" s="14">
        <f t="shared" si="4"/>
        <v>0</v>
      </c>
      <c r="U160" s="53"/>
      <c r="V160" s="52"/>
      <c r="W160" s="52"/>
      <c r="X160" s="52"/>
      <c r="Y160" s="53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3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</row>
    <row r="161">
      <c r="A161" s="6">
        <v>156.0</v>
      </c>
      <c r="B161" s="69" t="s">
        <v>87</v>
      </c>
      <c r="C161" s="43"/>
      <c r="D161" s="63"/>
      <c r="E161" s="45"/>
      <c r="F161" s="46"/>
      <c r="G161" s="45"/>
      <c r="H161" s="45"/>
      <c r="I161" s="45"/>
      <c r="J161" s="45"/>
      <c r="K161" s="45"/>
      <c r="L161" s="61"/>
      <c r="M161" s="48"/>
      <c r="N161" s="49"/>
      <c r="O161" s="48"/>
      <c r="P161" s="49"/>
      <c r="Q161" s="50" t="str">
        <f t="shared" si="5"/>
        <v/>
      </c>
      <c r="R161" s="51"/>
      <c r="S161" s="15">
        <f t="shared" si="6"/>
        <v>0</v>
      </c>
      <c r="T161" s="14">
        <f t="shared" si="4"/>
        <v>0</v>
      </c>
      <c r="U161" s="52"/>
      <c r="V161" s="52"/>
      <c r="W161" s="52"/>
      <c r="X161" s="52"/>
      <c r="Y161" s="52"/>
      <c r="Z161" s="53"/>
      <c r="AA161" s="53"/>
      <c r="AB161" s="52"/>
      <c r="AC161" s="52"/>
      <c r="AD161" s="52"/>
      <c r="AE161" s="52"/>
      <c r="AF161" s="53"/>
      <c r="AG161" s="53"/>
      <c r="AH161" s="52"/>
      <c r="AI161" s="52"/>
      <c r="AJ161" s="52"/>
      <c r="AK161" s="52"/>
      <c r="AL161" s="52"/>
      <c r="AM161" s="52"/>
      <c r="AN161" s="53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3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</row>
    <row r="162">
      <c r="A162" s="6">
        <v>157.0</v>
      </c>
      <c r="B162" s="42" t="s">
        <v>89</v>
      </c>
      <c r="C162" s="43"/>
      <c r="D162" s="63"/>
      <c r="E162" s="45"/>
      <c r="F162" s="46"/>
      <c r="G162" s="45"/>
      <c r="H162" s="45"/>
      <c r="I162" s="45"/>
      <c r="J162" s="45"/>
      <c r="K162" s="45"/>
      <c r="L162" s="61"/>
      <c r="M162" s="48"/>
      <c r="N162" s="49"/>
      <c r="O162" s="48"/>
      <c r="P162" s="49"/>
      <c r="Q162" s="50" t="str">
        <f t="shared" si="5"/>
        <v/>
      </c>
      <c r="R162" s="51"/>
      <c r="S162" s="15">
        <f t="shared" si="6"/>
        <v>0</v>
      </c>
      <c r="T162" s="14">
        <f t="shared" si="4"/>
        <v>0</v>
      </c>
      <c r="U162" s="52"/>
      <c r="V162" s="52"/>
      <c r="W162" s="53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3"/>
      <c r="AI162" s="53"/>
      <c r="AJ162" s="53"/>
      <c r="AK162" s="52"/>
      <c r="AL162" s="52"/>
      <c r="AM162" s="52"/>
      <c r="AN162" s="52"/>
      <c r="AO162" s="52"/>
      <c r="AP162" s="52"/>
      <c r="AQ162" s="52"/>
      <c r="AR162" s="52"/>
      <c r="AS162" s="53"/>
      <c r="AT162" s="53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</row>
    <row r="163">
      <c r="A163" s="6">
        <v>158.0</v>
      </c>
      <c r="B163" s="42"/>
      <c r="C163" s="43"/>
      <c r="D163" s="44"/>
      <c r="E163" s="45"/>
      <c r="F163" s="45"/>
      <c r="G163" s="46"/>
      <c r="H163" s="45"/>
      <c r="I163" s="45"/>
      <c r="J163" s="45"/>
      <c r="K163" s="45"/>
      <c r="L163" s="61"/>
      <c r="M163" s="48"/>
      <c r="N163" s="49"/>
      <c r="O163" s="48"/>
      <c r="P163" s="49"/>
      <c r="Q163" s="50" t="str">
        <f t="shared" si="5"/>
        <v/>
      </c>
      <c r="R163" s="51"/>
      <c r="S163" s="15">
        <f t="shared" si="6"/>
        <v>0</v>
      </c>
      <c r="T163" s="14">
        <f t="shared" si="4"/>
        <v>0</v>
      </c>
      <c r="U163" s="52"/>
      <c r="V163" s="52"/>
      <c r="W163" s="52"/>
      <c r="X163" s="53"/>
      <c r="Y163" s="52"/>
      <c r="Z163" s="52"/>
      <c r="AA163" s="52"/>
      <c r="AB163" s="53"/>
      <c r="AC163" s="53"/>
      <c r="AD163" s="52"/>
      <c r="AE163" s="52"/>
      <c r="AF163" s="52"/>
      <c r="AG163" s="52"/>
      <c r="AH163" s="52"/>
      <c r="AI163" s="52"/>
      <c r="AJ163" s="52"/>
      <c r="AK163" s="53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</row>
    <row r="164">
      <c r="A164" s="6">
        <v>159.0</v>
      </c>
      <c r="B164" s="42"/>
      <c r="C164" s="43"/>
      <c r="D164" s="63"/>
      <c r="E164" s="45"/>
      <c r="F164" s="45"/>
      <c r="G164" s="45"/>
      <c r="H164" s="46"/>
      <c r="I164" s="45"/>
      <c r="J164" s="45"/>
      <c r="K164" s="45"/>
      <c r="L164" s="61"/>
      <c r="M164" s="48"/>
      <c r="N164" s="49"/>
      <c r="O164" s="48"/>
      <c r="P164" s="49"/>
      <c r="Q164" s="50" t="str">
        <f t="shared" si="5"/>
        <v/>
      </c>
      <c r="R164" s="51"/>
      <c r="S164" s="15">
        <f t="shared" si="6"/>
        <v>0</v>
      </c>
      <c r="T164" s="14">
        <f t="shared" si="4"/>
        <v>0</v>
      </c>
      <c r="U164" s="53"/>
      <c r="V164" s="52"/>
      <c r="W164" s="52"/>
      <c r="X164" s="52"/>
      <c r="Y164" s="53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3"/>
      <c r="AR164" s="53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</row>
    <row r="165">
      <c r="A165" s="6">
        <v>160.0</v>
      </c>
      <c r="B165" s="42" t="s">
        <v>88</v>
      </c>
      <c r="C165" s="43"/>
      <c r="D165" s="63"/>
      <c r="E165" s="45"/>
      <c r="F165" s="46"/>
      <c r="G165" s="45"/>
      <c r="H165" s="45"/>
      <c r="I165" s="45"/>
      <c r="J165" s="45"/>
      <c r="K165" s="45"/>
      <c r="L165" s="61"/>
      <c r="M165" s="48"/>
      <c r="N165" s="49"/>
      <c r="O165" s="48"/>
      <c r="P165" s="49"/>
      <c r="Q165" s="50" t="str">
        <f t="shared" si="5"/>
        <v/>
      </c>
      <c r="R165" s="51"/>
      <c r="S165" s="15">
        <f t="shared" si="6"/>
        <v>0</v>
      </c>
      <c r="T165" s="14">
        <f t="shared" si="4"/>
        <v>0</v>
      </c>
      <c r="U165" s="52"/>
      <c r="V165" s="52"/>
      <c r="W165" s="53"/>
      <c r="X165" s="53"/>
      <c r="Y165" s="52"/>
      <c r="Z165" s="53"/>
      <c r="AA165" s="53"/>
      <c r="AB165" s="52"/>
      <c r="AC165" s="53"/>
      <c r="AD165" s="52"/>
      <c r="AE165" s="52"/>
      <c r="AF165" s="53"/>
      <c r="AG165" s="53"/>
      <c r="AH165" s="53"/>
      <c r="AI165" s="53"/>
      <c r="AJ165" s="53"/>
      <c r="AK165" s="53"/>
      <c r="AL165" s="52"/>
      <c r="AM165" s="52"/>
      <c r="AN165" s="53"/>
      <c r="AO165" s="52"/>
      <c r="AP165" s="52"/>
      <c r="AQ165" s="53"/>
      <c r="AR165" s="53"/>
      <c r="AS165" s="53"/>
      <c r="AT165" s="53"/>
      <c r="AU165" s="52"/>
      <c r="AV165" s="52"/>
      <c r="AW165" s="52"/>
      <c r="AX165" s="52"/>
      <c r="AY165" s="52"/>
      <c r="AZ165" s="52"/>
      <c r="BA165" s="53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</row>
    <row r="166">
      <c r="A166" s="6">
        <v>161.0</v>
      </c>
      <c r="B166" s="42"/>
      <c r="C166" s="43"/>
      <c r="D166" s="63"/>
      <c r="E166" s="45"/>
      <c r="F166" s="45"/>
      <c r="G166" s="45"/>
      <c r="H166" s="46"/>
      <c r="I166" s="45"/>
      <c r="J166" s="45"/>
      <c r="K166" s="45"/>
      <c r="L166" s="61"/>
      <c r="M166" s="48"/>
      <c r="N166" s="49"/>
      <c r="O166" s="48"/>
      <c r="P166" s="49"/>
      <c r="Q166" s="50" t="str">
        <f t="shared" si="5"/>
        <v/>
      </c>
      <c r="R166" s="51"/>
      <c r="S166" s="15">
        <f t="shared" si="6"/>
        <v>0</v>
      </c>
      <c r="T166" s="14">
        <f t="shared" si="4"/>
        <v>0</v>
      </c>
      <c r="U166" s="52"/>
      <c r="V166" s="52"/>
      <c r="W166" s="52"/>
      <c r="X166" s="52"/>
      <c r="Y166" s="53"/>
      <c r="Z166" s="52"/>
      <c r="AA166" s="52"/>
      <c r="AB166" s="53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</row>
    <row r="167">
      <c r="A167" s="6">
        <v>162.0</v>
      </c>
      <c r="B167" s="42" t="s">
        <v>91</v>
      </c>
      <c r="C167" s="43"/>
      <c r="D167" s="63"/>
      <c r="E167" s="45"/>
      <c r="F167" s="45"/>
      <c r="G167" s="46"/>
      <c r="H167" s="45"/>
      <c r="I167" s="45"/>
      <c r="J167" s="45"/>
      <c r="K167" s="45"/>
      <c r="L167" s="61"/>
      <c r="M167" s="48"/>
      <c r="N167" s="49"/>
      <c r="O167" s="48"/>
      <c r="P167" s="49"/>
      <c r="Q167" s="50" t="str">
        <f t="shared" si="5"/>
        <v/>
      </c>
      <c r="R167" s="51"/>
      <c r="S167" s="15">
        <f t="shared" si="6"/>
        <v>0</v>
      </c>
      <c r="T167" s="14">
        <f t="shared" si="4"/>
        <v>0</v>
      </c>
      <c r="U167" s="53"/>
      <c r="V167" s="52"/>
      <c r="W167" s="52"/>
      <c r="X167" s="52"/>
      <c r="Y167" s="53"/>
      <c r="Z167" s="52"/>
      <c r="AA167" s="52"/>
      <c r="AB167" s="53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3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</row>
    <row r="168">
      <c r="A168" s="6">
        <v>163.0</v>
      </c>
      <c r="B168" s="42" t="s">
        <v>88</v>
      </c>
      <c r="C168" s="43"/>
      <c r="D168" s="63"/>
      <c r="E168" s="45"/>
      <c r="F168" s="45"/>
      <c r="G168" s="46"/>
      <c r="H168" s="45"/>
      <c r="I168" s="45"/>
      <c r="J168" s="45"/>
      <c r="K168" s="45"/>
      <c r="L168" s="61"/>
      <c r="M168" s="48"/>
      <c r="N168" s="49"/>
      <c r="O168" s="48"/>
      <c r="P168" s="49"/>
      <c r="Q168" s="50" t="str">
        <f t="shared" si="5"/>
        <v/>
      </c>
      <c r="R168" s="51"/>
      <c r="S168" s="15">
        <f t="shared" si="6"/>
        <v>0</v>
      </c>
      <c r="T168" s="14">
        <f t="shared" si="4"/>
        <v>0</v>
      </c>
      <c r="U168" s="52"/>
      <c r="V168" s="52"/>
      <c r="W168" s="52"/>
      <c r="X168" s="53"/>
      <c r="Y168" s="52"/>
      <c r="Z168" s="53"/>
      <c r="AA168" s="53"/>
      <c r="AB168" s="52"/>
      <c r="AC168" s="53"/>
      <c r="AD168" s="52"/>
      <c r="AE168" s="52"/>
      <c r="AF168" s="53"/>
      <c r="AG168" s="53"/>
      <c r="AH168" s="53"/>
      <c r="AI168" s="53"/>
      <c r="AJ168" s="53"/>
      <c r="AK168" s="53"/>
      <c r="AL168" s="52"/>
      <c r="AM168" s="52"/>
      <c r="AN168" s="53"/>
      <c r="AO168" s="52"/>
      <c r="AP168" s="52"/>
      <c r="AQ168" s="53"/>
      <c r="AR168" s="52"/>
      <c r="AS168" s="53"/>
      <c r="AT168" s="53"/>
      <c r="AU168" s="52"/>
      <c r="AV168" s="52"/>
      <c r="AW168" s="52"/>
      <c r="AX168" s="52"/>
      <c r="AY168" s="52"/>
      <c r="AZ168" s="52"/>
      <c r="BA168" s="53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</row>
    <row r="169">
      <c r="A169" s="6">
        <v>164.0</v>
      </c>
      <c r="B169" s="42" t="s">
        <v>92</v>
      </c>
      <c r="C169" s="43"/>
      <c r="D169" s="63"/>
      <c r="E169" s="45"/>
      <c r="F169" s="46"/>
      <c r="G169" s="45"/>
      <c r="H169" s="45"/>
      <c r="I169" s="45"/>
      <c r="J169" s="45"/>
      <c r="K169" s="45"/>
      <c r="L169" s="61"/>
      <c r="M169" s="48"/>
      <c r="N169" s="49"/>
      <c r="O169" s="48"/>
      <c r="P169" s="49"/>
      <c r="Q169" s="50" t="str">
        <f t="shared" si="5"/>
        <v/>
      </c>
      <c r="R169" s="51"/>
      <c r="S169" s="15">
        <f t="shared" si="6"/>
        <v>0</v>
      </c>
      <c r="T169" s="14">
        <f t="shared" si="4"/>
        <v>0</v>
      </c>
      <c r="U169" s="52"/>
      <c r="V169" s="52"/>
      <c r="W169" s="52"/>
      <c r="X169" s="52"/>
      <c r="Y169" s="52"/>
      <c r="Z169" s="52"/>
      <c r="AA169" s="52"/>
      <c r="AB169" s="53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3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</row>
    <row r="170">
      <c r="A170" s="6">
        <v>165.0</v>
      </c>
      <c r="B170" s="42" t="s">
        <v>88</v>
      </c>
      <c r="C170" s="43"/>
      <c r="D170" s="44"/>
      <c r="E170" s="45"/>
      <c r="F170" s="46"/>
      <c r="G170" s="46"/>
      <c r="H170" s="45"/>
      <c r="I170" s="45"/>
      <c r="J170" s="45"/>
      <c r="K170" s="45"/>
      <c r="L170" s="61"/>
      <c r="M170" s="48"/>
      <c r="N170" s="49"/>
      <c r="O170" s="48"/>
      <c r="P170" s="49"/>
      <c r="Q170" s="50" t="str">
        <f t="shared" si="5"/>
        <v/>
      </c>
      <c r="R170" s="51"/>
      <c r="S170" s="15">
        <f t="shared" si="6"/>
        <v>0</v>
      </c>
      <c r="T170" s="14">
        <f t="shared" si="4"/>
        <v>0</v>
      </c>
      <c r="U170" s="52"/>
      <c r="V170" s="52"/>
      <c r="W170" s="52"/>
      <c r="X170" s="53"/>
      <c r="Y170" s="52"/>
      <c r="Z170" s="53"/>
      <c r="AA170" s="53"/>
      <c r="AB170" s="52"/>
      <c r="AC170" s="53"/>
      <c r="AD170" s="52"/>
      <c r="AE170" s="52"/>
      <c r="AF170" s="53"/>
      <c r="AG170" s="53"/>
      <c r="AH170" s="53"/>
      <c r="AI170" s="53"/>
      <c r="AJ170" s="53"/>
      <c r="AK170" s="53"/>
      <c r="AL170" s="52"/>
      <c r="AM170" s="52"/>
      <c r="AN170" s="53"/>
      <c r="AO170" s="52"/>
      <c r="AP170" s="52"/>
      <c r="AQ170" s="53"/>
      <c r="AR170" s="52"/>
      <c r="AS170" s="53"/>
      <c r="AT170" s="53"/>
      <c r="AU170" s="52"/>
      <c r="AV170" s="52"/>
      <c r="AW170" s="52"/>
      <c r="AX170" s="53"/>
      <c r="AY170" s="52"/>
      <c r="AZ170" s="52"/>
      <c r="BA170" s="53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</row>
    <row r="171">
      <c r="A171" s="6">
        <v>166.0</v>
      </c>
      <c r="B171" s="42" t="s">
        <v>93</v>
      </c>
      <c r="C171" s="43"/>
      <c r="D171" s="63"/>
      <c r="E171" s="45"/>
      <c r="F171" s="45"/>
      <c r="G171" s="46"/>
      <c r="H171" s="45"/>
      <c r="I171" s="45"/>
      <c r="J171" s="45"/>
      <c r="K171" s="45"/>
      <c r="L171" s="61"/>
      <c r="M171" s="48"/>
      <c r="N171" s="49"/>
      <c r="O171" s="48"/>
      <c r="P171" s="49"/>
      <c r="Q171" s="50" t="str">
        <f t="shared" si="5"/>
        <v/>
      </c>
      <c r="R171" s="51"/>
      <c r="S171" s="15">
        <f t="shared" si="6"/>
        <v>0</v>
      </c>
      <c r="T171" s="14">
        <f t="shared" si="4"/>
        <v>0</v>
      </c>
      <c r="U171" s="52"/>
      <c r="V171" s="52"/>
      <c r="W171" s="52"/>
      <c r="X171" s="52"/>
      <c r="Y171" s="52"/>
      <c r="Z171" s="52"/>
      <c r="AA171" s="52"/>
      <c r="AB171" s="53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3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</row>
    <row r="172">
      <c r="A172" s="6">
        <v>167.0</v>
      </c>
      <c r="B172" s="42"/>
      <c r="C172" s="43"/>
      <c r="D172" s="63"/>
      <c r="E172" s="45"/>
      <c r="F172" s="45"/>
      <c r="G172" s="46"/>
      <c r="H172" s="45"/>
      <c r="I172" s="45"/>
      <c r="J172" s="45"/>
      <c r="K172" s="45"/>
      <c r="L172" s="61"/>
      <c r="M172" s="48"/>
      <c r="N172" s="49"/>
      <c r="O172" s="48"/>
      <c r="P172" s="49"/>
      <c r="Q172" s="50" t="str">
        <f t="shared" si="5"/>
        <v/>
      </c>
      <c r="R172" s="51"/>
      <c r="S172" s="15">
        <f t="shared" si="6"/>
        <v>0</v>
      </c>
      <c r="T172" s="14">
        <f t="shared" si="4"/>
        <v>0</v>
      </c>
      <c r="U172" s="53"/>
      <c r="V172" s="52"/>
      <c r="W172" s="52"/>
      <c r="X172" s="52"/>
      <c r="Y172" s="53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</row>
    <row r="173">
      <c r="A173" s="6">
        <v>168.0</v>
      </c>
      <c r="B173" s="42" t="s">
        <v>94</v>
      </c>
      <c r="C173" s="43"/>
      <c r="D173" s="63"/>
      <c r="E173" s="45"/>
      <c r="F173" s="45"/>
      <c r="G173" s="46"/>
      <c r="H173" s="45"/>
      <c r="I173" s="45"/>
      <c r="J173" s="45"/>
      <c r="K173" s="45"/>
      <c r="L173" s="61"/>
      <c r="M173" s="48"/>
      <c r="N173" s="49"/>
      <c r="O173" s="48"/>
      <c r="P173" s="49"/>
      <c r="Q173" s="50" t="str">
        <f t="shared" si="5"/>
        <v/>
      </c>
      <c r="R173" s="51"/>
      <c r="S173" s="15">
        <f t="shared" si="6"/>
        <v>0</v>
      </c>
      <c r="T173" s="14">
        <f t="shared" si="4"/>
        <v>0</v>
      </c>
      <c r="U173" s="52"/>
      <c r="V173" s="52"/>
      <c r="W173" s="52"/>
      <c r="X173" s="53"/>
      <c r="Y173" s="52"/>
      <c r="Z173" s="53"/>
      <c r="AA173" s="52"/>
      <c r="AB173" s="52"/>
      <c r="AC173" s="52"/>
      <c r="AD173" s="53"/>
      <c r="AE173" s="52"/>
      <c r="AF173" s="53"/>
      <c r="AG173" s="52"/>
      <c r="AH173" s="52"/>
      <c r="AI173" s="53"/>
      <c r="AJ173" s="53"/>
      <c r="AK173" s="53"/>
      <c r="AL173" s="52"/>
      <c r="AM173" s="52"/>
      <c r="AN173" s="52"/>
      <c r="AO173" s="52"/>
      <c r="AP173" s="53"/>
      <c r="AQ173" s="53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</row>
    <row r="174">
      <c r="A174" s="6">
        <v>169.0</v>
      </c>
      <c r="B174" s="42" t="s">
        <v>88</v>
      </c>
      <c r="C174" s="43"/>
      <c r="D174" s="63"/>
      <c r="E174" s="45"/>
      <c r="F174" s="45"/>
      <c r="G174" s="46"/>
      <c r="H174" s="45"/>
      <c r="I174" s="45"/>
      <c r="J174" s="45"/>
      <c r="K174" s="45"/>
      <c r="L174" s="61"/>
      <c r="M174" s="48"/>
      <c r="N174" s="49"/>
      <c r="O174" s="48"/>
      <c r="P174" s="49"/>
      <c r="Q174" s="50" t="str">
        <f t="shared" si="5"/>
        <v/>
      </c>
      <c r="R174" s="51"/>
      <c r="S174" s="15">
        <f t="shared" si="6"/>
        <v>0</v>
      </c>
      <c r="T174" s="14">
        <f t="shared" si="4"/>
        <v>0</v>
      </c>
      <c r="U174" s="52"/>
      <c r="V174" s="52"/>
      <c r="W174" s="53"/>
      <c r="X174" s="52"/>
      <c r="Y174" s="52"/>
      <c r="Z174" s="52"/>
      <c r="AA174" s="53"/>
      <c r="AB174" s="52"/>
      <c r="AC174" s="52"/>
      <c r="AD174" s="52"/>
      <c r="AE174" s="52"/>
      <c r="AF174" s="52"/>
      <c r="AG174" s="52"/>
      <c r="AH174" s="53"/>
      <c r="AI174" s="52"/>
      <c r="AJ174" s="52"/>
      <c r="AK174" s="52"/>
      <c r="AL174" s="52"/>
      <c r="AM174" s="52"/>
      <c r="AN174" s="53"/>
      <c r="AO174" s="52"/>
      <c r="AP174" s="52"/>
      <c r="AQ174" s="52"/>
      <c r="AR174" s="52"/>
      <c r="AS174" s="53"/>
      <c r="AT174" s="52"/>
      <c r="AU174" s="52"/>
      <c r="AV174" s="52"/>
      <c r="AW174" s="52"/>
      <c r="AX174" s="52"/>
      <c r="AY174" s="52"/>
      <c r="AZ174" s="52"/>
      <c r="BA174" s="53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</row>
    <row r="175">
      <c r="A175" s="6">
        <v>170.0</v>
      </c>
      <c r="B175" s="42" t="s">
        <v>95</v>
      </c>
      <c r="C175" s="43"/>
      <c r="D175" s="63"/>
      <c r="E175" s="45"/>
      <c r="F175" s="45"/>
      <c r="G175" s="46"/>
      <c r="H175" s="45"/>
      <c r="I175" s="45"/>
      <c r="J175" s="45"/>
      <c r="K175" s="45"/>
      <c r="L175" s="61"/>
      <c r="M175" s="48"/>
      <c r="N175" s="49"/>
      <c r="O175" s="48"/>
      <c r="P175" s="49"/>
      <c r="Q175" s="50" t="str">
        <f t="shared" si="5"/>
        <v/>
      </c>
      <c r="R175" s="51"/>
      <c r="S175" s="15">
        <f t="shared" si="6"/>
        <v>0</v>
      </c>
      <c r="T175" s="14">
        <f t="shared" si="4"/>
        <v>0</v>
      </c>
      <c r="U175" s="53"/>
      <c r="V175" s="52"/>
      <c r="W175" s="52"/>
      <c r="X175" s="52"/>
      <c r="Y175" s="53"/>
      <c r="Z175" s="52"/>
      <c r="AA175" s="52"/>
      <c r="AB175" s="53"/>
      <c r="AC175" s="53"/>
      <c r="AD175" s="52"/>
      <c r="AE175" s="53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3"/>
      <c r="AS175" s="52"/>
      <c r="AT175" s="53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</row>
    <row r="176">
      <c r="A176" s="6">
        <v>171.0</v>
      </c>
      <c r="B176" s="42"/>
      <c r="C176" s="43"/>
      <c r="D176" s="44"/>
      <c r="E176" s="45"/>
      <c r="F176" s="45"/>
      <c r="G176" s="45"/>
      <c r="H176" s="45"/>
      <c r="I176" s="45"/>
      <c r="J176" s="45"/>
      <c r="K176" s="46"/>
      <c r="L176" s="61"/>
      <c r="M176" s="48"/>
      <c r="N176" s="49"/>
      <c r="O176" s="48"/>
      <c r="P176" s="49"/>
      <c r="Q176" s="50" t="str">
        <f t="shared" si="5"/>
        <v/>
      </c>
      <c r="R176" s="51"/>
      <c r="S176" s="15">
        <f t="shared" si="6"/>
        <v>0</v>
      </c>
      <c r="T176" s="14">
        <f t="shared" si="4"/>
        <v>0</v>
      </c>
      <c r="U176" s="53"/>
      <c r="V176" s="52"/>
      <c r="W176" s="52"/>
      <c r="X176" s="52"/>
      <c r="Y176" s="52"/>
      <c r="Z176" s="52"/>
      <c r="AA176" s="52"/>
      <c r="AB176" s="52"/>
      <c r="AC176" s="52"/>
      <c r="AD176" s="52"/>
      <c r="AE176" s="53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</row>
    <row r="177">
      <c r="A177" s="6">
        <v>172.0</v>
      </c>
      <c r="B177" s="42" t="s">
        <v>96</v>
      </c>
      <c r="C177" s="43"/>
      <c r="D177" s="63"/>
      <c r="E177" s="45"/>
      <c r="F177" s="45"/>
      <c r="G177" s="45"/>
      <c r="H177" s="45"/>
      <c r="I177" s="45"/>
      <c r="J177" s="45"/>
      <c r="K177" s="45"/>
      <c r="L177" s="61"/>
      <c r="M177" s="48"/>
      <c r="N177" s="49"/>
      <c r="O177" s="48"/>
      <c r="P177" s="49"/>
      <c r="Q177" s="50" t="str">
        <f t="shared" si="5"/>
        <v/>
      </c>
      <c r="R177" s="51"/>
      <c r="S177" s="15">
        <f t="shared" si="6"/>
        <v>0</v>
      </c>
      <c r="T177" s="14">
        <f t="shared" si="4"/>
        <v>0</v>
      </c>
      <c r="U177" s="52"/>
      <c r="V177" s="52"/>
      <c r="W177" s="53"/>
      <c r="X177" s="52"/>
      <c r="Y177" s="52"/>
      <c r="Z177" s="52"/>
      <c r="AA177" s="52"/>
      <c r="AB177" s="53"/>
      <c r="AC177" s="52"/>
      <c r="AD177" s="52"/>
      <c r="AE177" s="52"/>
      <c r="AF177" s="52"/>
      <c r="AG177" s="53"/>
      <c r="AH177" s="52"/>
      <c r="AI177" s="53"/>
      <c r="AJ177" s="53"/>
      <c r="AK177" s="52"/>
      <c r="AL177" s="52"/>
      <c r="AM177" s="52"/>
      <c r="AN177" s="52"/>
      <c r="AO177" s="52"/>
      <c r="AP177" s="52"/>
      <c r="AQ177" s="52"/>
      <c r="AR177" s="52"/>
      <c r="AS177" s="53"/>
      <c r="AT177" s="53"/>
      <c r="AU177" s="52"/>
      <c r="AV177" s="52"/>
      <c r="AW177" s="52"/>
      <c r="AX177" s="52"/>
      <c r="AY177" s="52"/>
      <c r="AZ177" s="52"/>
      <c r="BA177" s="53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</row>
    <row r="178">
      <c r="A178" s="6">
        <v>173.0</v>
      </c>
      <c r="B178" s="42"/>
      <c r="C178" s="43"/>
      <c r="D178" s="44"/>
      <c r="E178" s="45"/>
      <c r="F178" s="45"/>
      <c r="G178" s="45"/>
      <c r="H178" s="45"/>
      <c r="I178" s="45"/>
      <c r="J178" s="45"/>
      <c r="K178" s="46"/>
      <c r="L178" s="61"/>
      <c r="M178" s="48"/>
      <c r="N178" s="49"/>
      <c r="O178" s="48"/>
      <c r="P178" s="49"/>
      <c r="Q178" s="50" t="str">
        <f t="shared" si="5"/>
        <v/>
      </c>
      <c r="R178" s="51"/>
      <c r="S178" s="15">
        <f t="shared" si="6"/>
        <v>0</v>
      </c>
      <c r="T178" s="14">
        <f t="shared" si="4"/>
        <v>0</v>
      </c>
      <c r="U178" s="52"/>
      <c r="V178" s="52"/>
      <c r="W178" s="53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</row>
    <row r="179">
      <c r="A179" s="6">
        <v>174.0</v>
      </c>
      <c r="B179" s="42" t="s">
        <v>97</v>
      </c>
      <c r="C179" s="43"/>
      <c r="D179" s="44"/>
      <c r="E179" s="45"/>
      <c r="F179" s="45"/>
      <c r="G179" s="45"/>
      <c r="H179" s="45"/>
      <c r="I179" s="45"/>
      <c r="J179" s="45"/>
      <c r="K179" s="46"/>
      <c r="L179" s="61"/>
      <c r="M179" s="48"/>
      <c r="N179" s="49"/>
      <c r="O179" s="48"/>
      <c r="P179" s="49"/>
      <c r="Q179" s="50" t="str">
        <f t="shared" si="5"/>
        <v/>
      </c>
      <c r="R179" s="51"/>
      <c r="S179" s="15">
        <f t="shared" si="6"/>
        <v>0</v>
      </c>
      <c r="T179" s="14">
        <f t="shared" si="4"/>
        <v>0</v>
      </c>
      <c r="U179" s="53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</row>
    <row r="180">
      <c r="A180" s="6">
        <v>175.0</v>
      </c>
      <c r="B180" s="42" t="s">
        <v>95</v>
      </c>
      <c r="C180" s="43"/>
      <c r="D180" s="44"/>
      <c r="E180" s="45"/>
      <c r="F180" s="45"/>
      <c r="G180" s="45"/>
      <c r="H180" s="45"/>
      <c r="I180" s="45"/>
      <c r="J180" s="45"/>
      <c r="K180" s="46"/>
      <c r="L180" s="61"/>
      <c r="M180" s="48"/>
      <c r="N180" s="49"/>
      <c r="O180" s="48"/>
      <c r="P180" s="49"/>
      <c r="Q180" s="50" t="str">
        <f t="shared" si="5"/>
        <v/>
      </c>
      <c r="R180" s="51"/>
      <c r="S180" s="15">
        <f t="shared" si="6"/>
        <v>0</v>
      </c>
      <c r="T180" s="14">
        <f t="shared" si="4"/>
        <v>0</v>
      </c>
      <c r="U180" s="53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3"/>
      <c r="AJ180" s="52"/>
      <c r="AK180" s="52"/>
      <c r="AL180" s="52"/>
      <c r="AM180" s="52"/>
      <c r="AN180" s="52"/>
      <c r="AO180" s="52"/>
      <c r="AP180" s="52"/>
      <c r="AQ180" s="52"/>
      <c r="AR180" s="53"/>
      <c r="AS180" s="53"/>
      <c r="AT180" s="52"/>
      <c r="AU180" s="52"/>
      <c r="AV180" s="52"/>
      <c r="AW180" s="52"/>
      <c r="AX180" s="52"/>
      <c r="AY180" s="52"/>
      <c r="AZ180" s="52"/>
      <c r="BA180" s="53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</row>
    <row r="181">
      <c r="A181" s="6">
        <v>176.0</v>
      </c>
      <c r="B181" s="42"/>
      <c r="C181" s="43"/>
      <c r="D181" s="70"/>
      <c r="E181" s="45"/>
      <c r="F181" s="45"/>
      <c r="G181" s="45"/>
      <c r="H181" s="45"/>
      <c r="I181" s="46"/>
      <c r="J181" s="45"/>
      <c r="K181" s="45"/>
      <c r="L181" s="61"/>
      <c r="M181" s="48"/>
      <c r="N181" s="49"/>
      <c r="O181" s="48"/>
      <c r="P181" s="49"/>
      <c r="Q181" s="50" t="str">
        <f t="shared" si="5"/>
        <v/>
      </c>
      <c r="R181" s="51"/>
      <c r="S181" s="15">
        <f t="shared" si="6"/>
        <v>0</v>
      </c>
      <c r="T181" s="14">
        <f t="shared" si="4"/>
        <v>0</v>
      </c>
      <c r="U181" s="53"/>
      <c r="V181" s="52"/>
      <c r="W181" s="52"/>
      <c r="X181" s="52"/>
      <c r="Y181" s="52"/>
      <c r="Z181" s="53"/>
      <c r="AA181" s="52"/>
      <c r="AB181" s="53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3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</row>
    <row r="182">
      <c r="A182" s="6">
        <v>177.0</v>
      </c>
      <c r="B182" s="42"/>
      <c r="C182" s="43"/>
      <c r="D182" s="44"/>
      <c r="E182" s="45"/>
      <c r="F182" s="45"/>
      <c r="G182" s="45"/>
      <c r="H182" s="45"/>
      <c r="I182" s="46"/>
      <c r="J182" s="45"/>
      <c r="K182" s="45"/>
      <c r="L182" s="61"/>
      <c r="M182" s="48"/>
      <c r="N182" s="49"/>
      <c r="O182" s="48"/>
      <c r="P182" s="49"/>
      <c r="Q182" s="50" t="str">
        <f t="shared" si="5"/>
        <v/>
      </c>
      <c r="R182" s="51"/>
      <c r="S182" s="15">
        <f t="shared" si="6"/>
        <v>0</v>
      </c>
      <c r="T182" s="14">
        <f t="shared" si="4"/>
        <v>0</v>
      </c>
      <c r="U182" s="52"/>
      <c r="V182" s="52"/>
      <c r="W182" s="52"/>
      <c r="X182" s="52"/>
      <c r="Y182" s="52"/>
      <c r="Z182" s="53"/>
      <c r="AA182" s="53"/>
      <c r="AB182" s="53"/>
      <c r="AC182" s="52"/>
      <c r="AD182" s="52"/>
      <c r="AE182" s="52"/>
      <c r="AF182" s="53"/>
      <c r="AG182" s="53"/>
      <c r="AH182" s="52"/>
      <c r="AI182" s="52"/>
      <c r="AJ182" s="53"/>
      <c r="AK182" s="52"/>
      <c r="AL182" s="52"/>
      <c r="AM182" s="52"/>
      <c r="AN182" s="53"/>
      <c r="AO182" s="52"/>
      <c r="AP182" s="52"/>
      <c r="AQ182" s="53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</row>
    <row r="183">
      <c r="A183" s="6">
        <v>178.0</v>
      </c>
      <c r="B183" s="42"/>
      <c r="C183" s="43"/>
      <c r="D183" s="44"/>
      <c r="E183" s="45"/>
      <c r="F183" s="45"/>
      <c r="G183" s="45"/>
      <c r="H183" s="45"/>
      <c r="I183" s="46"/>
      <c r="J183" s="45"/>
      <c r="K183" s="45"/>
      <c r="L183" s="61"/>
      <c r="M183" s="48"/>
      <c r="N183" s="49"/>
      <c r="O183" s="48"/>
      <c r="P183" s="49"/>
      <c r="Q183" s="50" t="str">
        <f t="shared" si="5"/>
        <v/>
      </c>
      <c r="R183" s="51"/>
      <c r="S183" s="15">
        <f t="shared" si="6"/>
        <v>0</v>
      </c>
      <c r="T183" s="14">
        <f t="shared" si="4"/>
        <v>0</v>
      </c>
      <c r="U183" s="52"/>
      <c r="V183" s="52"/>
      <c r="W183" s="52"/>
      <c r="X183" s="53"/>
      <c r="Y183" s="52"/>
      <c r="Z183" s="53"/>
      <c r="AA183" s="52"/>
      <c r="AB183" s="53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3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</row>
    <row r="184">
      <c r="A184" s="6">
        <v>179.0</v>
      </c>
      <c r="B184" s="42" t="s">
        <v>95</v>
      </c>
      <c r="C184" s="43"/>
      <c r="D184" s="63"/>
      <c r="E184" s="45"/>
      <c r="F184" s="45"/>
      <c r="G184" s="46"/>
      <c r="H184" s="45"/>
      <c r="I184" s="45"/>
      <c r="J184" s="45"/>
      <c r="K184" s="45"/>
      <c r="L184" s="61"/>
      <c r="M184" s="48"/>
      <c r="N184" s="49"/>
      <c r="O184" s="48"/>
      <c r="P184" s="49"/>
      <c r="Q184" s="50" t="str">
        <f t="shared" si="5"/>
        <v/>
      </c>
      <c r="R184" s="51"/>
      <c r="S184" s="15">
        <f t="shared" si="6"/>
        <v>0</v>
      </c>
      <c r="T184" s="14">
        <f t="shared" si="4"/>
        <v>0</v>
      </c>
      <c r="U184" s="52"/>
      <c r="V184" s="52"/>
      <c r="W184" s="52"/>
      <c r="X184" s="52"/>
      <c r="Y184" s="53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3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</row>
    <row r="185">
      <c r="A185" s="6">
        <v>180.0</v>
      </c>
      <c r="B185" s="42" t="s">
        <v>88</v>
      </c>
      <c r="C185" s="43"/>
      <c r="D185" s="70"/>
      <c r="E185" s="45"/>
      <c r="F185" s="45"/>
      <c r="G185" s="46"/>
      <c r="H185" s="45"/>
      <c r="I185" s="45"/>
      <c r="J185" s="45"/>
      <c r="K185" s="45"/>
      <c r="L185" s="61"/>
      <c r="M185" s="48"/>
      <c r="N185" s="49"/>
      <c r="O185" s="48"/>
      <c r="P185" s="49"/>
      <c r="Q185" s="50" t="str">
        <f t="shared" si="5"/>
        <v/>
      </c>
      <c r="R185" s="51"/>
      <c r="S185" s="15">
        <f t="shared" si="6"/>
        <v>0</v>
      </c>
      <c r="T185" s="14">
        <f t="shared" si="4"/>
        <v>0</v>
      </c>
      <c r="U185" s="53"/>
      <c r="V185" s="52"/>
      <c r="W185" s="52"/>
      <c r="X185" s="52"/>
      <c r="Y185" s="53"/>
      <c r="Z185" s="52"/>
      <c r="AA185" s="53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3"/>
      <c r="AO185" s="52"/>
      <c r="AP185" s="52"/>
      <c r="AQ185" s="52"/>
      <c r="AR185" s="53"/>
      <c r="AS185" s="52"/>
      <c r="AT185" s="52"/>
      <c r="AU185" s="52"/>
      <c r="AV185" s="52"/>
      <c r="AW185" s="52"/>
      <c r="AX185" s="53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</row>
    <row r="186">
      <c r="A186" s="6">
        <v>181.0</v>
      </c>
      <c r="B186" s="42" t="s">
        <v>94</v>
      </c>
      <c r="C186" s="43"/>
      <c r="D186" s="44"/>
      <c r="E186" s="45"/>
      <c r="F186" s="45"/>
      <c r="G186" s="46"/>
      <c r="H186" s="45"/>
      <c r="I186" s="45"/>
      <c r="J186" s="45"/>
      <c r="K186" s="45"/>
      <c r="L186" s="61"/>
      <c r="M186" s="48"/>
      <c r="N186" s="49"/>
      <c r="O186" s="48"/>
      <c r="P186" s="49"/>
      <c r="Q186" s="50" t="str">
        <f t="shared" si="5"/>
        <v/>
      </c>
      <c r="R186" s="51"/>
      <c r="S186" s="15">
        <f t="shared" si="6"/>
        <v>0</v>
      </c>
      <c r="T186" s="14">
        <f t="shared" si="4"/>
        <v>0</v>
      </c>
      <c r="U186" s="52"/>
      <c r="V186" s="52"/>
      <c r="W186" s="52"/>
      <c r="X186" s="52"/>
      <c r="Y186" s="53"/>
      <c r="Z186" s="52"/>
      <c r="AA186" s="53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3"/>
      <c r="AO186" s="52"/>
      <c r="AP186" s="52"/>
      <c r="AQ186" s="52"/>
      <c r="AR186" s="53"/>
      <c r="AS186" s="52"/>
      <c r="AT186" s="52"/>
      <c r="AU186" s="52"/>
      <c r="AV186" s="52"/>
      <c r="AW186" s="52"/>
      <c r="AX186" s="53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</row>
    <row r="187">
      <c r="A187" s="6">
        <v>182.0</v>
      </c>
      <c r="B187" s="42" t="s">
        <v>98</v>
      </c>
      <c r="C187" s="43"/>
      <c r="D187" s="44"/>
      <c r="E187" s="45"/>
      <c r="F187" s="45"/>
      <c r="G187" s="46"/>
      <c r="H187" s="45"/>
      <c r="I187" s="45"/>
      <c r="J187" s="45"/>
      <c r="K187" s="45"/>
      <c r="L187" s="61"/>
      <c r="M187" s="48"/>
      <c r="N187" s="49"/>
      <c r="O187" s="48"/>
      <c r="P187" s="49"/>
      <c r="Q187" s="50" t="str">
        <f t="shared" si="5"/>
        <v/>
      </c>
      <c r="R187" s="51"/>
      <c r="S187" s="15">
        <f t="shared" si="6"/>
        <v>0</v>
      </c>
      <c r="T187" s="14">
        <f t="shared" si="4"/>
        <v>0</v>
      </c>
      <c r="U187" s="52"/>
      <c r="V187" s="52"/>
      <c r="W187" s="52"/>
      <c r="X187" s="52"/>
      <c r="Y187" s="52"/>
      <c r="Z187" s="53"/>
      <c r="AA187" s="52"/>
      <c r="AB187" s="52"/>
      <c r="AC187" s="52"/>
      <c r="AD187" s="52"/>
      <c r="AE187" s="52"/>
      <c r="AF187" s="53"/>
      <c r="AG187" s="52"/>
      <c r="AH187" s="53"/>
      <c r="AI187" s="52"/>
      <c r="AJ187" s="52"/>
      <c r="AK187" s="53"/>
      <c r="AL187" s="52"/>
      <c r="AM187" s="52"/>
      <c r="AN187" s="52"/>
      <c r="AO187" s="52"/>
      <c r="AP187" s="52"/>
      <c r="AQ187" s="53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</row>
    <row r="188">
      <c r="A188" s="6">
        <v>183.0</v>
      </c>
      <c r="B188" s="42" t="s">
        <v>88</v>
      </c>
      <c r="C188" s="43"/>
      <c r="D188" s="44"/>
      <c r="E188" s="45"/>
      <c r="F188" s="45"/>
      <c r="G188" s="46"/>
      <c r="H188" s="45"/>
      <c r="I188" s="45"/>
      <c r="J188" s="45"/>
      <c r="K188" s="45"/>
      <c r="L188" s="61"/>
      <c r="M188" s="48"/>
      <c r="N188" s="49"/>
      <c r="O188" s="48"/>
      <c r="P188" s="49"/>
      <c r="Q188" s="50" t="str">
        <f t="shared" si="5"/>
        <v/>
      </c>
      <c r="R188" s="51"/>
      <c r="S188" s="15">
        <f t="shared" si="6"/>
        <v>0</v>
      </c>
      <c r="T188" s="14">
        <f t="shared" si="4"/>
        <v>0</v>
      </c>
      <c r="U188" s="52"/>
      <c r="V188" s="52"/>
      <c r="W188" s="52"/>
      <c r="X188" s="52"/>
      <c r="Y188" s="52"/>
      <c r="Z188" s="52"/>
      <c r="AA188" s="53"/>
      <c r="AB188" s="52"/>
      <c r="AC188" s="52"/>
      <c r="AD188" s="52"/>
      <c r="AE188" s="52"/>
      <c r="AF188" s="52"/>
      <c r="AG188" s="52"/>
      <c r="AH188" s="53"/>
      <c r="AI188" s="52"/>
      <c r="AJ188" s="52"/>
      <c r="AK188" s="52"/>
      <c r="AL188" s="52"/>
      <c r="AM188" s="52"/>
      <c r="AN188" s="53"/>
      <c r="AO188" s="52"/>
      <c r="AP188" s="52"/>
      <c r="AQ188" s="53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</row>
    <row r="189">
      <c r="A189" s="6">
        <v>184.0</v>
      </c>
      <c r="B189" s="42" t="s">
        <v>96</v>
      </c>
      <c r="C189" s="43"/>
      <c r="D189" s="44"/>
      <c r="E189" s="45"/>
      <c r="F189" s="45"/>
      <c r="G189" s="46"/>
      <c r="H189" s="45"/>
      <c r="I189" s="45"/>
      <c r="J189" s="45"/>
      <c r="K189" s="45"/>
      <c r="L189" s="61"/>
      <c r="M189" s="48"/>
      <c r="N189" s="49"/>
      <c r="O189" s="48"/>
      <c r="P189" s="49"/>
      <c r="Q189" s="50" t="str">
        <f t="shared" si="5"/>
        <v/>
      </c>
      <c r="R189" s="51"/>
      <c r="S189" s="15">
        <f t="shared" si="6"/>
        <v>0</v>
      </c>
      <c r="T189" s="14">
        <f t="shared" si="4"/>
        <v>0</v>
      </c>
      <c r="U189" s="52"/>
      <c r="V189" s="52"/>
      <c r="W189" s="53"/>
      <c r="X189" s="52"/>
      <c r="Y189" s="52"/>
      <c r="Z189" s="53"/>
      <c r="AA189" s="52"/>
      <c r="AB189" s="52"/>
      <c r="AC189" s="53"/>
      <c r="AD189" s="52"/>
      <c r="AE189" s="52"/>
      <c r="AF189" s="53"/>
      <c r="AG189" s="53"/>
      <c r="AH189" s="52"/>
      <c r="AI189" s="52"/>
      <c r="AJ189" s="53"/>
      <c r="AK189" s="52"/>
      <c r="AL189" s="52"/>
      <c r="AM189" s="52"/>
      <c r="AN189" s="52"/>
      <c r="AO189" s="52"/>
      <c r="AP189" s="52"/>
      <c r="AQ189" s="52"/>
      <c r="AR189" s="52"/>
      <c r="AS189" s="53"/>
      <c r="AT189" s="53"/>
      <c r="AU189" s="52"/>
      <c r="AV189" s="52"/>
      <c r="AW189" s="52"/>
      <c r="AX189" s="52"/>
      <c r="AY189" s="52"/>
      <c r="AZ189" s="52"/>
      <c r="BA189" s="53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</row>
    <row r="190">
      <c r="A190" s="6">
        <v>185.0</v>
      </c>
      <c r="B190" s="42" t="s">
        <v>99</v>
      </c>
      <c r="C190" s="43"/>
      <c r="D190" s="44"/>
      <c r="E190" s="45"/>
      <c r="F190" s="45"/>
      <c r="G190" s="45"/>
      <c r="H190" s="45"/>
      <c r="I190" s="45"/>
      <c r="J190" s="45"/>
      <c r="K190" s="46"/>
      <c r="L190" s="61"/>
      <c r="M190" s="48"/>
      <c r="N190" s="49"/>
      <c r="O190" s="48"/>
      <c r="P190" s="49"/>
      <c r="Q190" s="50" t="str">
        <f t="shared" si="5"/>
        <v/>
      </c>
      <c r="R190" s="51"/>
      <c r="S190" s="15">
        <f t="shared" si="6"/>
        <v>0</v>
      </c>
      <c r="T190" s="14">
        <f t="shared" si="4"/>
        <v>0</v>
      </c>
      <c r="U190" s="53"/>
      <c r="V190" s="52"/>
      <c r="W190" s="52"/>
      <c r="X190" s="52"/>
      <c r="Y190" s="53"/>
      <c r="Z190" s="52"/>
      <c r="AA190" s="52"/>
      <c r="AB190" s="53"/>
      <c r="AC190" s="52"/>
      <c r="AD190" s="52"/>
      <c r="AE190" s="52"/>
      <c r="AF190" s="52"/>
      <c r="AG190" s="52"/>
      <c r="AH190" s="52"/>
      <c r="AI190" s="53"/>
      <c r="AJ190" s="52"/>
      <c r="AK190" s="53"/>
      <c r="AL190" s="52"/>
      <c r="AM190" s="52"/>
      <c r="AN190" s="52"/>
      <c r="AO190" s="52"/>
      <c r="AP190" s="52"/>
      <c r="AQ190" s="52"/>
      <c r="AR190" s="53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</row>
    <row r="191">
      <c r="A191" s="6">
        <v>186.0</v>
      </c>
      <c r="B191" s="42" t="s">
        <v>100</v>
      </c>
      <c r="C191" s="43"/>
      <c r="D191" s="44"/>
      <c r="E191" s="45"/>
      <c r="F191" s="45"/>
      <c r="G191" s="45"/>
      <c r="H191" s="45"/>
      <c r="I191" s="45"/>
      <c r="J191" s="45"/>
      <c r="K191" s="46"/>
      <c r="L191" s="61"/>
      <c r="M191" s="48"/>
      <c r="N191" s="49"/>
      <c r="O191" s="48"/>
      <c r="P191" s="49"/>
      <c r="Q191" s="50" t="str">
        <f t="shared" si="5"/>
        <v/>
      </c>
      <c r="R191" s="51"/>
      <c r="S191" s="15">
        <f t="shared" si="6"/>
        <v>0</v>
      </c>
      <c r="T191" s="14">
        <f t="shared" si="4"/>
        <v>0</v>
      </c>
      <c r="U191" s="52"/>
      <c r="V191" s="52"/>
      <c r="W191" s="53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3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</row>
    <row r="192">
      <c r="A192" s="6">
        <v>187.0</v>
      </c>
      <c r="B192" s="42" t="s">
        <v>99</v>
      </c>
      <c r="C192" s="43"/>
      <c r="D192" s="44"/>
      <c r="E192" s="45"/>
      <c r="F192" s="45"/>
      <c r="G192" s="45"/>
      <c r="H192" s="45"/>
      <c r="I192" s="45"/>
      <c r="J192" s="45"/>
      <c r="K192" s="46"/>
      <c r="L192" s="61"/>
      <c r="M192" s="48"/>
      <c r="N192" s="49"/>
      <c r="O192" s="48"/>
      <c r="P192" s="49"/>
      <c r="Q192" s="50" t="str">
        <f t="shared" si="5"/>
        <v/>
      </c>
      <c r="R192" s="51"/>
      <c r="S192" s="15">
        <f t="shared" si="6"/>
        <v>0</v>
      </c>
      <c r="T192" s="14">
        <f t="shared" si="4"/>
        <v>0</v>
      </c>
      <c r="U192" s="53"/>
      <c r="V192" s="52"/>
      <c r="W192" s="52"/>
      <c r="X192" s="52"/>
      <c r="Y192" s="53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3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</row>
    <row r="193">
      <c r="A193" s="6">
        <v>188.0</v>
      </c>
      <c r="B193" s="42" t="s">
        <v>87</v>
      </c>
      <c r="C193" s="43"/>
      <c r="D193" s="44"/>
      <c r="E193" s="45"/>
      <c r="F193" s="45"/>
      <c r="G193" s="45"/>
      <c r="H193" s="45"/>
      <c r="I193" s="45"/>
      <c r="J193" s="45"/>
      <c r="K193" s="46"/>
      <c r="L193" s="61"/>
      <c r="M193" s="48"/>
      <c r="N193" s="49"/>
      <c r="O193" s="48"/>
      <c r="P193" s="49"/>
      <c r="Q193" s="50" t="str">
        <f t="shared" si="5"/>
        <v/>
      </c>
      <c r="R193" s="51"/>
      <c r="S193" s="15">
        <f t="shared" si="6"/>
        <v>0</v>
      </c>
      <c r="T193" s="14">
        <f t="shared" si="4"/>
        <v>0</v>
      </c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3"/>
      <c r="AG193" s="53"/>
      <c r="AH193" s="52"/>
      <c r="AI193" s="52"/>
      <c r="AJ193" s="53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</row>
    <row r="194">
      <c r="A194" s="6">
        <v>189.0</v>
      </c>
      <c r="B194" s="71" t="s">
        <v>95</v>
      </c>
      <c r="C194" s="43"/>
      <c r="D194" s="44"/>
      <c r="E194" s="45"/>
      <c r="F194" s="45"/>
      <c r="G194" s="45"/>
      <c r="H194" s="45"/>
      <c r="I194" s="45"/>
      <c r="J194" s="45"/>
      <c r="K194" s="46"/>
      <c r="L194" s="61"/>
      <c r="M194" s="48"/>
      <c r="N194" s="49"/>
      <c r="O194" s="48"/>
      <c r="P194" s="49"/>
      <c r="Q194" s="50" t="str">
        <f t="shared" si="5"/>
        <v/>
      </c>
      <c r="R194" s="51"/>
      <c r="S194" s="15">
        <f t="shared" si="6"/>
        <v>0</v>
      </c>
      <c r="T194" s="14">
        <f t="shared" si="4"/>
        <v>0</v>
      </c>
      <c r="U194" s="53"/>
      <c r="V194" s="52"/>
      <c r="W194" s="52"/>
      <c r="X194" s="52"/>
      <c r="Y194" s="52"/>
      <c r="Z194" s="52"/>
      <c r="AA194" s="53"/>
      <c r="AB194" s="52"/>
      <c r="AC194" s="52"/>
      <c r="AD194" s="52"/>
      <c r="AE194" s="52"/>
      <c r="AF194" s="52"/>
      <c r="AG194" s="52"/>
      <c r="AH194" s="52"/>
      <c r="AI194" s="53"/>
      <c r="AJ194" s="52"/>
      <c r="AK194" s="52"/>
      <c r="AL194" s="52"/>
      <c r="AM194" s="52"/>
      <c r="AN194" s="53"/>
      <c r="AO194" s="52"/>
      <c r="AP194" s="52"/>
      <c r="AQ194" s="52"/>
      <c r="AR194" s="53"/>
      <c r="AS194" s="53"/>
      <c r="AT194" s="52"/>
      <c r="AU194" s="52"/>
      <c r="AV194" s="52"/>
      <c r="AW194" s="52"/>
      <c r="AX194" s="52"/>
      <c r="AY194" s="52"/>
      <c r="AZ194" s="52"/>
      <c r="BA194" s="53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</row>
    <row r="195">
      <c r="A195" s="6">
        <v>190.0</v>
      </c>
      <c r="B195" s="42" t="s">
        <v>101</v>
      </c>
      <c r="C195" s="43"/>
      <c r="D195" s="44"/>
      <c r="E195" s="45"/>
      <c r="F195" s="45"/>
      <c r="G195" s="45"/>
      <c r="H195" s="45"/>
      <c r="I195" s="45"/>
      <c r="J195" s="45"/>
      <c r="K195" s="46"/>
      <c r="L195" s="61"/>
      <c r="M195" s="48"/>
      <c r="N195" s="49"/>
      <c r="O195" s="48"/>
      <c r="P195" s="49"/>
      <c r="Q195" s="50" t="str">
        <f t="shared" si="5"/>
        <v/>
      </c>
      <c r="R195" s="51"/>
      <c r="S195" s="15">
        <f t="shared" si="6"/>
        <v>0</v>
      </c>
      <c r="T195" s="14">
        <f t="shared" si="4"/>
        <v>0</v>
      </c>
      <c r="U195" s="52"/>
      <c r="V195" s="52"/>
      <c r="W195" s="53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3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</row>
    <row r="196">
      <c r="A196" s="6">
        <v>191.0</v>
      </c>
      <c r="B196" s="42" t="s">
        <v>97</v>
      </c>
      <c r="C196" s="43"/>
      <c r="D196" s="44"/>
      <c r="E196" s="45"/>
      <c r="F196" s="45"/>
      <c r="G196" s="45"/>
      <c r="H196" s="45"/>
      <c r="I196" s="45"/>
      <c r="J196" s="45"/>
      <c r="K196" s="46"/>
      <c r="L196" s="61"/>
      <c r="M196" s="48"/>
      <c r="N196" s="49"/>
      <c r="O196" s="48"/>
      <c r="P196" s="49"/>
      <c r="Q196" s="50" t="str">
        <f t="shared" si="5"/>
        <v/>
      </c>
      <c r="R196" s="51"/>
      <c r="S196" s="15">
        <f t="shared" si="6"/>
        <v>0</v>
      </c>
      <c r="T196" s="14">
        <f t="shared" si="4"/>
        <v>0</v>
      </c>
      <c r="U196" s="53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</row>
    <row r="197">
      <c r="A197" s="6">
        <v>192.0</v>
      </c>
      <c r="B197" s="71" t="s">
        <v>95</v>
      </c>
      <c r="C197" s="43"/>
      <c r="D197" s="44"/>
      <c r="E197" s="45"/>
      <c r="F197" s="45"/>
      <c r="G197" s="45"/>
      <c r="H197" s="45"/>
      <c r="I197" s="45"/>
      <c r="J197" s="45"/>
      <c r="K197" s="46"/>
      <c r="L197" s="61"/>
      <c r="M197" s="48"/>
      <c r="N197" s="49"/>
      <c r="O197" s="48"/>
      <c r="P197" s="49"/>
      <c r="Q197" s="50" t="str">
        <f t="shared" si="5"/>
        <v/>
      </c>
      <c r="R197" s="51"/>
      <c r="S197" s="15">
        <f t="shared" si="6"/>
        <v>0</v>
      </c>
      <c r="T197" s="14">
        <f t="shared" si="4"/>
        <v>0</v>
      </c>
      <c r="U197" s="52"/>
      <c r="V197" s="52"/>
      <c r="W197" s="52"/>
      <c r="X197" s="52"/>
      <c r="Y197" s="52"/>
      <c r="Z197" s="52"/>
      <c r="AA197" s="53"/>
      <c r="AB197" s="52"/>
      <c r="AC197" s="52"/>
      <c r="AD197" s="52"/>
      <c r="AE197" s="52"/>
      <c r="AF197" s="52"/>
      <c r="AG197" s="52"/>
      <c r="AH197" s="52"/>
      <c r="AI197" s="53"/>
      <c r="AJ197" s="52"/>
      <c r="AK197" s="52"/>
      <c r="AL197" s="52"/>
      <c r="AM197" s="52"/>
      <c r="AN197" s="53"/>
      <c r="AO197" s="52"/>
      <c r="AP197" s="52"/>
      <c r="AQ197" s="52"/>
      <c r="AR197" s="53"/>
      <c r="AS197" s="53"/>
      <c r="AT197" s="52"/>
      <c r="AU197" s="52"/>
      <c r="AV197" s="52"/>
      <c r="AW197" s="52"/>
      <c r="AX197" s="52"/>
      <c r="AY197" s="52"/>
      <c r="AZ197" s="52"/>
      <c r="BA197" s="53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</row>
    <row r="198">
      <c r="A198" s="6">
        <v>193.0</v>
      </c>
      <c r="B198" s="42" t="s">
        <v>97</v>
      </c>
      <c r="C198" s="43"/>
      <c r="D198" s="44"/>
      <c r="E198" s="45"/>
      <c r="F198" s="45"/>
      <c r="G198" s="45"/>
      <c r="H198" s="45"/>
      <c r="I198" s="45"/>
      <c r="J198" s="45"/>
      <c r="K198" s="46"/>
      <c r="L198" s="61"/>
      <c r="M198" s="48"/>
      <c r="N198" s="49"/>
      <c r="O198" s="48"/>
      <c r="P198" s="49"/>
      <c r="Q198" s="50" t="str">
        <f t="shared" si="5"/>
        <v/>
      </c>
      <c r="R198" s="51"/>
      <c r="S198" s="15">
        <f t="shared" si="6"/>
        <v>0</v>
      </c>
      <c r="T198" s="14">
        <f t="shared" si="4"/>
        <v>0</v>
      </c>
      <c r="U198" s="53"/>
      <c r="V198" s="52"/>
      <c r="W198" s="53"/>
      <c r="X198" s="52"/>
      <c r="Y198" s="53"/>
      <c r="Z198" s="52"/>
      <c r="AA198" s="52"/>
      <c r="AB198" s="52"/>
      <c r="AC198" s="53"/>
      <c r="AD198" s="52"/>
      <c r="AE198" s="52"/>
      <c r="AF198" s="52"/>
      <c r="AG198" s="52"/>
      <c r="AH198" s="53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</row>
    <row r="199">
      <c r="A199" s="6">
        <v>194.0</v>
      </c>
      <c r="B199" s="42"/>
      <c r="C199" s="43"/>
      <c r="D199" s="44"/>
      <c r="E199" s="45"/>
      <c r="F199" s="45"/>
      <c r="G199" s="45"/>
      <c r="H199" s="45"/>
      <c r="I199" s="46"/>
      <c r="J199" s="45"/>
      <c r="K199" s="45"/>
      <c r="L199" s="61"/>
      <c r="M199" s="48"/>
      <c r="N199" s="49"/>
      <c r="O199" s="48"/>
      <c r="P199" s="49"/>
      <c r="Q199" s="50" t="str">
        <f t="shared" si="5"/>
        <v/>
      </c>
      <c r="R199" s="51"/>
      <c r="S199" s="15">
        <f t="shared" si="6"/>
        <v>0</v>
      </c>
      <c r="T199" s="14">
        <f t="shared" si="4"/>
        <v>0</v>
      </c>
      <c r="U199" s="52"/>
      <c r="V199" s="52"/>
      <c r="W199" s="52"/>
      <c r="X199" s="52"/>
      <c r="Y199" s="52"/>
      <c r="Z199" s="53"/>
      <c r="AA199" s="52"/>
      <c r="AB199" s="53"/>
      <c r="AC199" s="52"/>
      <c r="AD199" s="52"/>
      <c r="AE199" s="52"/>
      <c r="AF199" s="53"/>
      <c r="AG199" s="52"/>
      <c r="AH199" s="52"/>
      <c r="AI199" s="52"/>
      <c r="AJ199" s="53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</row>
    <row r="200">
      <c r="A200" s="6">
        <v>195.0</v>
      </c>
      <c r="B200" s="42"/>
      <c r="C200" s="43"/>
      <c r="D200" s="44"/>
      <c r="E200" s="45"/>
      <c r="F200" s="45"/>
      <c r="G200" s="45"/>
      <c r="H200" s="45"/>
      <c r="I200" s="45"/>
      <c r="J200" s="45"/>
      <c r="K200" s="46"/>
      <c r="L200" s="61"/>
      <c r="M200" s="48"/>
      <c r="N200" s="49"/>
      <c r="O200" s="48"/>
      <c r="P200" s="49"/>
      <c r="Q200" s="50" t="str">
        <f t="shared" si="5"/>
        <v/>
      </c>
      <c r="R200" s="51"/>
      <c r="S200" s="15">
        <f t="shared" si="6"/>
        <v>0</v>
      </c>
      <c r="T200" s="14">
        <f t="shared" si="4"/>
        <v>0</v>
      </c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3"/>
      <c r="AH200" s="52"/>
      <c r="AI200" s="52"/>
      <c r="AJ200" s="52"/>
      <c r="AK200" s="52"/>
      <c r="AL200" s="52"/>
      <c r="AM200" s="52"/>
      <c r="AN200" s="52"/>
      <c r="AO200" s="52"/>
      <c r="AP200" s="52"/>
      <c r="AQ200" s="53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</row>
    <row r="201">
      <c r="A201" s="6">
        <v>196.0</v>
      </c>
      <c r="B201" s="42" t="s">
        <v>101</v>
      </c>
      <c r="C201" s="43"/>
      <c r="D201" s="44"/>
      <c r="E201" s="45"/>
      <c r="F201" s="46"/>
      <c r="G201" s="45"/>
      <c r="H201" s="45"/>
      <c r="I201" s="45"/>
      <c r="J201" s="45"/>
      <c r="K201" s="45"/>
      <c r="L201" s="61"/>
      <c r="M201" s="48"/>
      <c r="N201" s="49"/>
      <c r="O201" s="48"/>
      <c r="P201" s="49"/>
      <c r="Q201" s="50" t="str">
        <f t="shared" si="5"/>
        <v/>
      </c>
      <c r="R201" s="51"/>
      <c r="S201" s="15">
        <f t="shared" si="6"/>
        <v>0</v>
      </c>
      <c r="T201" s="14">
        <f t="shared" si="4"/>
        <v>0</v>
      </c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3"/>
      <c r="AJ201" s="52"/>
      <c r="AK201" s="53"/>
      <c r="AL201" s="52"/>
      <c r="AM201" s="52"/>
      <c r="AN201" s="52"/>
      <c r="AO201" s="52"/>
      <c r="AP201" s="53"/>
      <c r="AQ201" s="53"/>
      <c r="AR201" s="53"/>
      <c r="AS201" s="53"/>
      <c r="AT201" s="53"/>
      <c r="AU201" s="52"/>
      <c r="AV201" s="52"/>
      <c r="AW201" s="52"/>
      <c r="AX201" s="52"/>
      <c r="AY201" s="52"/>
      <c r="AZ201" s="52"/>
      <c r="BA201" s="53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</row>
    <row r="202">
      <c r="A202" s="6">
        <v>197.0</v>
      </c>
      <c r="B202" s="42" t="s">
        <v>102</v>
      </c>
      <c r="C202" s="43"/>
      <c r="D202" s="63"/>
      <c r="E202" s="45"/>
      <c r="F202" s="46"/>
      <c r="G202" s="45"/>
      <c r="H202" s="45"/>
      <c r="I202" s="45"/>
      <c r="J202" s="45"/>
      <c r="K202" s="45"/>
      <c r="L202" s="61"/>
      <c r="M202" s="48"/>
      <c r="N202" s="49"/>
      <c r="O202" s="48"/>
      <c r="P202" s="49"/>
      <c r="Q202" s="50" t="str">
        <f t="shared" si="5"/>
        <v/>
      </c>
      <c r="R202" s="51"/>
      <c r="S202" s="15">
        <f t="shared" si="6"/>
        <v>0</v>
      </c>
      <c r="T202" s="14">
        <f t="shared" si="4"/>
        <v>0</v>
      </c>
      <c r="U202" s="52"/>
      <c r="V202" s="52"/>
      <c r="W202" s="52"/>
      <c r="X202" s="52"/>
      <c r="Y202" s="53"/>
      <c r="Z202" s="52"/>
      <c r="AA202" s="52"/>
      <c r="AB202" s="53"/>
      <c r="AC202" s="53"/>
      <c r="AD202" s="52"/>
      <c r="AE202" s="52"/>
      <c r="AF202" s="52"/>
      <c r="AG202" s="53"/>
      <c r="AH202" s="52"/>
      <c r="AI202" s="52"/>
      <c r="AJ202" s="53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</row>
    <row r="203">
      <c r="A203" s="6">
        <v>198.0</v>
      </c>
      <c r="B203" s="42" t="s">
        <v>100</v>
      </c>
      <c r="C203" s="43"/>
      <c r="D203" s="44"/>
      <c r="E203" s="45"/>
      <c r="F203" s="45"/>
      <c r="G203" s="46"/>
      <c r="H203" s="45"/>
      <c r="I203" s="45"/>
      <c r="J203" s="45"/>
      <c r="K203" s="45"/>
      <c r="L203" s="61"/>
      <c r="M203" s="48"/>
      <c r="N203" s="49"/>
      <c r="O203" s="48"/>
      <c r="P203" s="49"/>
      <c r="Q203" s="50" t="str">
        <f t="shared" si="5"/>
        <v/>
      </c>
      <c r="R203" s="51"/>
      <c r="S203" s="15">
        <f t="shared" si="6"/>
        <v>0</v>
      </c>
      <c r="T203" s="14">
        <f t="shared" si="4"/>
        <v>0</v>
      </c>
      <c r="U203" s="52"/>
      <c r="V203" s="52"/>
      <c r="W203" s="53"/>
      <c r="X203" s="52"/>
      <c r="Y203" s="52"/>
      <c r="Z203" s="53"/>
      <c r="AA203" s="53"/>
      <c r="AB203" s="52"/>
      <c r="AC203" s="52"/>
      <c r="AD203" s="52"/>
      <c r="AE203" s="52"/>
      <c r="AF203" s="53"/>
      <c r="AG203" s="52"/>
      <c r="AH203" s="53"/>
      <c r="AI203" s="52"/>
      <c r="AJ203" s="52"/>
      <c r="AK203" s="52"/>
      <c r="AL203" s="52"/>
      <c r="AM203" s="52"/>
      <c r="AN203" s="53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</row>
    <row r="204">
      <c r="A204" s="6">
        <v>199.0</v>
      </c>
      <c r="B204" s="42" t="s">
        <v>101</v>
      </c>
      <c r="C204" s="43"/>
      <c r="D204" s="44"/>
      <c r="E204" s="45"/>
      <c r="F204" s="45"/>
      <c r="G204" s="46"/>
      <c r="H204" s="45"/>
      <c r="I204" s="45"/>
      <c r="J204" s="45"/>
      <c r="K204" s="45"/>
      <c r="L204" s="61"/>
      <c r="M204" s="48"/>
      <c r="N204" s="49"/>
      <c r="O204" s="48"/>
      <c r="P204" s="49"/>
      <c r="Q204" s="50" t="str">
        <f t="shared" si="5"/>
        <v/>
      </c>
      <c r="R204" s="51"/>
      <c r="S204" s="15">
        <f t="shared" si="6"/>
        <v>0</v>
      </c>
      <c r="T204" s="14">
        <f t="shared" si="4"/>
        <v>0</v>
      </c>
      <c r="U204" s="52"/>
      <c r="V204" s="52"/>
      <c r="W204" s="52"/>
      <c r="X204" s="52"/>
      <c r="Y204" s="53"/>
      <c r="Z204" s="53"/>
      <c r="AA204" s="53"/>
      <c r="AB204" s="52"/>
      <c r="AC204" s="53"/>
      <c r="AD204" s="52"/>
      <c r="AE204" s="52"/>
      <c r="AF204" s="53"/>
      <c r="AG204" s="52"/>
      <c r="AH204" s="53"/>
      <c r="AI204" s="53"/>
      <c r="AJ204" s="53"/>
      <c r="AK204" s="53"/>
      <c r="AL204" s="52"/>
      <c r="AM204" s="52"/>
      <c r="AN204" s="52"/>
      <c r="AO204" s="52"/>
      <c r="AP204" s="52"/>
      <c r="AQ204" s="52"/>
      <c r="AR204" s="52"/>
      <c r="AS204" s="53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</row>
    <row r="205">
      <c r="A205" s="6">
        <v>200.0</v>
      </c>
      <c r="B205" s="69" t="s">
        <v>103</v>
      </c>
      <c r="C205" s="43"/>
      <c r="D205" s="44"/>
      <c r="E205" s="45"/>
      <c r="F205" s="45"/>
      <c r="G205" s="45"/>
      <c r="H205" s="45"/>
      <c r="I205" s="45"/>
      <c r="J205" s="45"/>
      <c r="K205" s="46"/>
      <c r="L205" s="61"/>
      <c r="M205" s="48"/>
      <c r="N205" s="49"/>
      <c r="O205" s="48"/>
      <c r="P205" s="49"/>
      <c r="Q205" s="50" t="str">
        <f t="shared" si="5"/>
        <v/>
      </c>
      <c r="R205" s="51"/>
      <c r="S205" s="15">
        <f t="shared" si="6"/>
        <v>0</v>
      </c>
      <c r="T205" s="14">
        <f t="shared" si="4"/>
        <v>0</v>
      </c>
      <c r="U205" s="53"/>
      <c r="V205" s="52"/>
      <c r="W205" s="52"/>
      <c r="X205" s="52"/>
      <c r="Y205" s="53"/>
      <c r="Z205" s="52"/>
      <c r="AA205" s="52"/>
      <c r="AB205" s="53"/>
      <c r="AC205" s="52"/>
      <c r="AD205" s="52"/>
      <c r="AE205" s="52"/>
      <c r="AF205" s="52"/>
      <c r="AG205" s="53"/>
      <c r="AH205" s="52"/>
      <c r="AI205" s="52"/>
      <c r="AJ205" s="52"/>
      <c r="AK205" s="52"/>
      <c r="AL205" s="52"/>
      <c r="AM205" s="52"/>
      <c r="AN205" s="52"/>
      <c r="AO205" s="52"/>
      <c r="AP205" s="52"/>
      <c r="AQ205" s="53"/>
      <c r="AR205" s="53"/>
      <c r="AS205" s="52"/>
      <c r="AT205" s="52"/>
      <c r="AU205" s="52"/>
      <c r="AV205" s="52"/>
      <c r="AW205" s="52"/>
      <c r="AX205" s="52"/>
      <c r="AY205" s="52"/>
      <c r="AZ205" s="52"/>
      <c r="BA205" s="53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</row>
    <row r="206">
      <c r="A206" s="6">
        <v>201.0</v>
      </c>
      <c r="B206" s="42" t="s">
        <v>104</v>
      </c>
      <c r="C206" s="43"/>
      <c r="D206" s="44"/>
      <c r="E206" s="45"/>
      <c r="F206" s="45"/>
      <c r="G206" s="46"/>
      <c r="H206" s="45"/>
      <c r="I206" s="45"/>
      <c r="J206" s="45"/>
      <c r="K206" s="45"/>
      <c r="L206" s="61"/>
      <c r="M206" s="48"/>
      <c r="N206" s="49"/>
      <c r="O206" s="48"/>
      <c r="P206" s="49"/>
      <c r="Q206" s="50" t="str">
        <f t="shared" si="5"/>
        <v/>
      </c>
      <c r="R206" s="51"/>
      <c r="S206" s="15">
        <f t="shared" si="6"/>
        <v>0</v>
      </c>
      <c r="T206" s="14">
        <f t="shared" si="4"/>
        <v>0</v>
      </c>
      <c r="U206" s="52"/>
      <c r="V206" s="52"/>
      <c r="W206" s="52"/>
      <c r="X206" s="52"/>
      <c r="Y206" s="53"/>
      <c r="Z206" s="52"/>
      <c r="AA206" s="52"/>
      <c r="AB206" s="53"/>
      <c r="AC206" s="52"/>
      <c r="AD206" s="52"/>
      <c r="AE206" s="52"/>
      <c r="AF206" s="52"/>
      <c r="AG206" s="53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</row>
    <row r="207">
      <c r="A207" s="6">
        <v>202.0</v>
      </c>
      <c r="B207" s="42" t="s">
        <v>105</v>
      </c>
      <c r="C207" s="43"/>
      <c r="D207" s="63"/>
      <c r="E207" s="45"/>
      <c r="F207" s="46"/>
      <c r="G207" s="45"/>
      <c r="H207" s="45"/>
      <c r="I207" s="45"/>
      <c r="J207" s="45"/>
      <c r="K207" s="45"/>
      <c r="L207" s="61"/>
      <c r="M207" s="48"/>
      <c r="N207" s="49"/>
      <c r="O207" s="48"/>
      <c r="P207" s="49"/>
      <c r="Q207" s="50" t="str">
        <f t="shared" si="5"/>
        <v/>
      </c>
      <c r="R207" s="51"/>
      <c r="S207" s="15">
        <f t="shared" si="6"/>
        <v>0</v>
      </c>
      <c r="T207" s="14">
        <f t="shared" si="4"/>
        <v>0</v>
      </c>
      <c r="U207" s="53"/>
      <c r="V207" s="52"/>
      <c r="W207" s="52"/>
      <c r="X207" s="52"/>
      <c r="Y207" s="53"/>
      <c r="Z207" s="52"/>
      <c r="AA207" s="52"/>
      <c r="AB207" s="53"/>
      <c r="AC207" s="52"/>
      <c r="AD207" s="52"/>
      <c r="AE207" s="52"/>
      <c r="AF207" s="52"/>
      <c r="AG207" s="53"/>
      <c r="AH207" s="52"/>
      <c r="AI207" s="53"/>
      <c r="AJ207" s="52"/>
      <c r="AK207" s="53"/>
      <c r="AL207" s="52"/>
      <c r="AM207" s="52"/>
      <c r="AN207" s="52"/>
      <c r="AO207" s="52"/>
      <c r="AP207" s="52"/>
      <c r="AQ207" s="53"/>
      <c r="AR207" s="52"/>
      <c r="AS207" s="53"/>
      <c r="AT207" s="52"/>
      <c r="AU207" s="52"/>
      <c r="AV207" s="52"/>
      <c r="AW207" s="52"/>
      <c r="AX207" s="52"/>
      <c r="AY207" s="52"/>
      <c r="AZ207" s="52"/>
      <c r="BA207" s="52"/>
      <c r="BB207" s="53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</row>
    <row r="208">
      <c r="A208" s="6">
        <v>203.0</v>
      </c>
      <c r="B208" s="42" t="s">
        <v>101</v>
      </c>
      <c r="C208" s="43"/>
      <c r="D208" s="44"/>
      <c r="E208" s="45"/>
      <c r="F208" s="45"/>
      <c r="G208" s="46"/>
      <c r="H208" s="45"/>
      <c r="I208" s="45"/>
      <c r="J208" s="45"/>
      <c r="K208" s="45"/>
      <c r="L208" s="61"/>
      <c r="M208" s="48"/>
      <c r="N208" s="49"/>
      <c r="O208" s="48"/>
      <c r="P208" s="49"/>
      <c r="Q208" s="50" t="str">
        <f t="shared" si="5"/>
        <v/>
      </c>
      <c r="R208" s="51"/>
      <c r="S208" s="15">
        <f t="shared" si="6"/>
        <v>0</v>
      </c>
      <c r="T208" s="14">
        <f t="shared" si="4"/>
        <v>0</v>
      </c>
      <c r="U208" s="52"/>
      <c r="V208" s="52"/>
      <c r="W208" s="52"/>
      <c r="X208" s="52"/>
      <c r="Y208" s="52"/>
      <c r="Z208" s="53"/>
      <c r="AA208" s="53"/>
      <c r="AB208" s="52"/>
      <c r="AC208" s="53"/>
      <c r="AD208" s="52"/>
      <c r="AE208" s="52"/>
      <c r="AF208" s="53"/>
      <c r="AG208" s="52"/>
      <c r="AH208" s="53"/>
      <c r="AI208" s="52"/>
      <c r="AJ208" s="53"/>
      <c r="AK208" s="52"/>
      <c r="AL208" s="52"/>
      <c r="AM208" s="52"/>
      <c r="AN208" s="53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</row>
    <row r="209">
      <c r="A209" s="6">
        <v>204.0</v>
      </c>
      <c r="B209" s="42" t="s">
        <v>101</v>
      </c>
      <c r="C209" s="43"/>
      <c r="D209" s="44"/>
      <c r="E209" s="45"/>
      <c r="F209" s="45"/>
      <c r="G209" s="45"/>
      <c r="H209" s="45"/>
      <c r="I209" s="45"/>
      <c r="J209" s="45"/>
      <c r="K209" s="46"/>
      <c r="L209" s="61"/>
      <c r="M209" s="48"/>
      <c r="N209" s="49"/>
      <c r="O209" s="48"/>
      <c r="P209" s="49"/>
      <c r="Q209" s="50" t="str">
        <f t="shared" si="5"/>
        <v/>
      </c>
      <c r="R209" s="51"/>
      <c r="S209" s="15">
        <f t="shared" si="6"/>
        <v>0</v>
      </c>
      <c r="T209" s="14">
        <f t="shared" si="4"/>
        <v>0</v>
      </c>
      <c r="U209" s="52"/>
      <c r="V209" s="52"/>
      <c r="W209" s="52"/>
      <c r="X209" s="52"/>
      <c r="Y209" s="52"/>
      <c r="Z209" s="52"/>
      <c r="AA209" s="52"/>
      <c r="AB209" s="52"/>
      <c r="AC209" s="52"/>
      <c r="AD209" s="53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</row>
    <row r="210">
      <c r="A210" s="6">
        <v>205.0</v>
      </c>
      <c r="B210" s="42"/>
      <c r="C210" s="43"/>
      <c r="D210" s="63"/>
      <c r="E210" s="45"/>
      <c r="F210" s="45"/>
      <c r="G210" s="45"/>
      <c r="H210" s="46"/>
      <c r="I210" s="46"/>
      <c r="J210" s="45"/>
      <c r="K210" s="45"/>
      <c r="L210" s="61"/>
      <c r="M210" s="48"/>
      <c r="N210" s="49"/>
      <c r="O210" s="48"/>
      <c r="P210" s="49"/>
      <c r="Q210" s="50" t="str">
        <f t="shared" si="5"/>
        <v/>
      </c>
      <c r="R210" s="51"/>
      <c r="S210" s="15">
        <f t="shared" si="6"/>
        <v>0</v>
      </c>
      <c r="T210" s="14">
        <f t="shared" si="4"/>
        <v>0</v>
      </c>
      <c r="U210" s="52"/>
      <c r="V210" s="52"/>
      <c r="W210" s="52"/>
      <c r="X210" s="52"/>
      <c r="Y210" s="53"/>
      <c r="Z210" s="52"/>
      <c r="AA210" s="52"/>
      <c r="AB210" s="53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3"/>
      <c r="AS210" s="52"/>
      <c r="AT210" s="52"/>
      <c r="AU210" s="52"/>
      <c r="AV210" s="52"/>
      <c r="AW210" s="52"/>
      <c r="AX210" s="52"/>
      <c r="AY210" s="52"/>
      <c r="AZ210" s="52"/>
      <c r="BA210" s="53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</row>
    <row r="211">
      <c r="A211" s="6">
        <v>206.0</v>
      </c>
      <c r="B211" s="42" t="s">
        <v>102</v>
      </c>
      <c r="C211" s="43"/>
      <c r="D211" s="44"/>
      <c r="E211" s="45"/>
      <c r="F211" s="45"/>
      <c r="G211" s="45"/>
      <c r="H211" s="45"/>
      <c r="I211" s="45"/>
      <c r="J211" s="45"/>
      <c r="K211" s="46"/>
      <c r="L211" s="61"/>
      <c r="M211" s="48"/>
      <c r="N211" s="49"/>
      <c r="O211" s="48"/>
      <c r="P211" s="49"/>
      <c r="Q211" s="50" t="str">
        <f t="shared" si="5"/>
        <v/>
      </c>
      <c r="R211" s="51"/>
      <c r="S211" s="15">
        <f t="shared" si="6"/>
        <v>0</v>
      </c>
      <c r="T211" s="14">
        <f t="shared" si="4"/>
        <v>0</v>
      </c>
      <c r="U211" s="53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</row>
    <row r="212">
      <c r="A212" s="6">
        <v>207.0</v>
      </c>
      <c r="B212" s="42" t="s">
        <v>103</v>
      </c>
      <c r="C212" s="43"/>
      <c r="D212" s="44"/>
      <c r="E212" s="45"/>
      <c r="F212" s="45"/>
      <c r="G212" s="46"/>
      <c r="H212" s="45"/>
      <c r="I212" s="45"/>
      <c r="J212" s="45"/>
      <c r="K212" s="45"/>
      <c r="L212" s="61"/>
      <c r="M212" s="48"/>
      <c r="N212" s="49"/>
      <c r="O212" s="48"/>
      <c r="P212" s="49"/>
      <c r="Q212" s="50" t="str">
        <f t="shared" si="5"/>
        <v/>
      </c>
      <c r="R212" s="51"/>
      <c r="S212" s="15">
        <f t="shared" si="6"/>
        <v>0</v>
      </c>
      <c r="T212" s="14">
        <f t="shared" si="4"/>
        <v>0</v>
      </c>
      <c r="U212" s="52"/>
      <c r="V212" s="52"/>
      <c r="W212" s="52"/>
      <c r="X212" s="52"/>
      <c r="Y212" s="53"/>
      <c r="Z212" s="52"/>
      <c r="AA212" s="52"/>
      <c r="AB212" s="52"/>
      <c r="AC212" s="52"/>
      <c r="AD212" s="52"/>
      <c r="AE212" s="52"/>
      <c r="AF212" s="52"/>
      <c r="AG212" s="53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</row>
    <row r="213">
      <c r="A213" s="6">
        <v>208.0</v>
      </c>
      <c r="B213" s="42" t="s">
        <v>105</v>
      </c>
      <c r="C213" s="43"/>
      <c r="D213" s="44"/>
      <c r="E213" s="45"/>
      <c r="F213" s="45"/>
      <c r="G213" s="46"/>
      <c r="H213" s="45"/>
      <c r="I213" s="45"/>
      <c r="J213" s="45"/>
      <c r="K213" s="45"/>
      <c r="L213" s="61"/>
      <c r="M213" s="48"/>
      <c r="N213" s="49"/>
      <c r="O213" s="48"/>
      <c r="P213" s="49"/>
      <c r="Q213" s="50" t="str">
        <f t="shared" si="5"/>
        <v/>
      </c>
      <c r="R213" s="51"/>
      <c r="S213" s="15">
        <f t="shared" si="6"/>
        <v>0</v>
      </c>
      <c r="T213" s="14">
        <f t="shared" si="4"/>
        <v>0</v>
      </c>
      <c r="U213" s="52"/>
      <c r="V213" s="52"/>
      <c r="W213" s="52"/>
      <c r="X213" s="52"/>
      <c r="Y213" s="52"/>
      <c r="Z213" s="53"/>
      <c r="AA213" s="53"/>
      <c r="AB213" s="53"/>
      <c r="AC213" s="53"/>
      <c r="AD213" s="52"/>
      <c r="AE213" s="52"/>
      <c r="AF213" s="53"/>
      <c r="AG213" s="53"/>
      <c r="AH213" s="53"/>
      <c r="AI213" s="53"/>
      <c r="AJ213" s="53"/>
      <c r="AK213" s="53"/>
      <c r="AL213" s="52"/>
      <c r="AM213" s="52"/>
      <c r="AN213" s="53"/>
      <c r="AO213" s="52"/>
      <c r="AP213" s="52"/>
      <c r="AQ213" s="53"/>
      <c r="AR213" s="52"/>
      <c r="AS213" s="53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</row>
    <row r="214">
      <c r="A214" s="6">
        <v>209.0</v>
      </c>
      <c r="B214" s="42" t="s">
        <v>106</v>
      </c>
      <c r="C214" s="43"/>
      <c r="D214" s="44"/>
      <c r="E214" s="45"/>
      <c r="F214" s="45"/>
      <c r="G214" s="45"/>
      <c r="H214" s="45"/>
      <c r="I214" s="45"/>
      <c r="J214" s="45"/>
      <c r="K214" s="46"/>
      <c r="L214" s="61"/>
      <c r="M214" s="48"/>
      <c r="N214" s="49"/>
      <c r="O214" s="48"/>
      <c r="P214" s="49"/>
      <c r="Q214" s="50" t="str">
        <f t="shared" si="5"/>
        <v/>
      </c>
      <c r="R214" s="51"/>
      <c r="S214" s="15">
        <f t="shared" si="6"/>
        <v>0</v>
      </c>
      <c r="T214" s="14">
        <f t="shared" si="4"/>
        <v>0</v>
      </c>
      <c r="U214" s="52"/>
      <c r="V214" s="52"/>
      <c r="W214" s="52"/>
      <c r="X214" s="52"/>
      <c r="Y214" s="52"/>
      <c r="Z214" s="52"/>
      <c r="AA214" s="52"/>
      <c r="AB214" s="52"/>
      <c r="AC214" s="52"/>
      <c r="AD214" s="53"/>
      <c r="AE214" s="52"/>
      <c r="AF214" s="52"/>
      <c r="AG214" s="52"/>
      <c r="AH214" s="52"/>
      <c r="AI214" s="52"/>
      <c r="AJ214" s="52"/>
      <c r="AK214" s="52"/>
      <c r="AL214" s="52"/>
      <c r="AM214" s="53"/>
      <c r="AN214" s="52"/>
      <c r="AO214" s="52"/>
      <c r="AP214" s="53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</row>
    <row r="215">
      <c r="A215" s="6">
        <v>210.0</v>
      </c>
      <c r="B215" s="42"/>
      <c r="C215" s="72"/>
      <c r="D215" s="44"/>
      <c r="E215" s="45"/>
      <c r="F215" s="45"/>
      <c r="G215" s="46"/>
      <c r="H215" s="45"/>
      <c r="I215" s="45"/>
      <c r="J215" s="45"/>
      <c r="K215" s="45"/>
      <c r="L215" s="61"/>
      <c r="M215" s="48"/>
      <c r="N215" s="49"/>
      <c r="O215" s="48"/>
      <c r="P215" s="49"/>
      <c r="Q215" s="50" t="str">
        <f t="shared" si="5"/>
        <v/>
      </c>
      <c r="R215" s="51"/>
      <c r="S215" s="15">
        <f t="shared" si="6"/>
        <v>0</v>
      </c>
      <c r="T215" s="14">
        <f t="shared" si="4"/>
        <v>0</v>
      </c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3"/>
      <c r="AS215" s="52"/>
      <c r="AT215" s="52"/>
      <c r="AU215" s="52"/>
      <c r="AV215" s="52"/>
      <c r="AW215" s="52"/>
      <c r="AX215" s="52"/>
      <c r="AY215" s="52"/>
      <c r="AZ215" s="52"/>
      <c r="BA215" s="53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</row>
    <row r="216">
      <c r="A216" s="6">
        <v>211.0</v>
      </c>
      <c r="B216" s="42"/>
      <c r="C216" s="72"/>
      <c r="D216" s="44"/>
      <c r="E216" s="45"/>
      <c r="F216" s="45"/>
      <c r="G216" s="46"/>
      <c r="H216" s="45"/>
      <c r="I216" s="45"/>
      <c r="J216" s="45"/>
      <c r="K216" s="45"/>
      <c r="L216" s="61"/>
      <c r="M216" s="48"/>
      <c r="N216" s="49"/>
      <c r="O216" s="48"/>
      <c r="P216" s="49"/>
      <c r="Q216" s="50" t="str">
        <f t="shared" si="5"/>
        <v/>
      </c>
      <c r="R216" s="51"/>
      <c r="S216" s="15">
        <f t="shared" si="6"/>
        <v>0</v>
      </c>
      <c r="T216" s="14">
        <f t="shared" si="4"/>
        <v>0</v>
      </c>
      <c r="U216" s="53"/>
      <c r="V216" s="52"/>
      <c r="W216" s="52"/>
      <c r="X216" s="52"/>
      <c r="Y216" s="53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</row>
    <row r="217">
      <c r="A217" s="6">
        <v>212.0</v>
      </c>
      <c r="B217" s="42"/>
      <c r="C217" s="43"/>
      <c r="D217" s="44"/>
      <c r="E217" s="45"/>
      <c r="F217" s="45"/>
      <c r="G217" s="45"/>
      <c r="H217" s="45"/>
      <c r="I217" s="45"/>
      <c r="J217" s="45"/>
      <c r="K217" s="46"/>
      <c r="L217" s="61"/>
      <c r="M217" s="48"/>
      <c r="N217" s="49"/>
      <c r="O217" s="48"/>
      <c r="P217" s="49"/>
      <c r="Q217" s="50" t="str">
        <f t="shared" si="5"/>
        <v/>
      </c>
      <c r="R217" s="51"/>
      <c r="S217" s="15">
        <f t="shared" si="6"/>
        <v>0</v>
      </c>
      <c r="T217" s="14">
        <f t="shared" si="4"/>
        <v>0</v>
      </c>
      <c r="U217" s="53"/>
      <c r="V217" s="52"/>
      <c r="W217" s="52"/>
      <c r="X217" s="52"/>
      <c r="Y217" s="53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</row>
    <row r="218">
      <c r="A218" s="6">
        <v>213.0</v>
      </c>
      <c r="B218" s="42" t="s">
        <v>102</v>
      </c>
      <c r="C218" s="43"/>
      <c r="D218" s="44"/>
      <c r="E218" s="45"/>
      <c r="F218" s="45"/>
      <c r="G218" s="45"/>
      <c r="H218" s="45"/>
      <c r="I218" s="45"/>
      <c r="J218" s="45"/>
      <c r="K218" s="46"/>
      <c r="L218" s="61"/>
      <c r="M218" s="48"/>
      <c r="N218" s="49"/>
      <c r="O218" s="48"/>
      <c r="P218" s="49"/>
      <c r="Q218" s="50" t="str">
        <f t="shared" si="5"/>
        <v/>
      </c>
      <c r="R218" s="51"/>
      <c r="S218" s="15">
        <f t="shared" si="6"/>
        <v>0</v>
      </c>
      <c r="T218" s="14">
        <f t="shared" si="4"/>
        <v>0</v>
      </c>
      <c r="U218" s="53"/>
      <c r="V218" s="52"/>
      <c r="W218" s="53"/>
      <c r="X218" s="52"/>
      <c r="Y218" s="53"/>
      <c r="Z218" s="52"/>
      <c r="AA218" s="52"/>
      <c r="AB218" s="52"/>
      <c r="AC218" s="52"/>
      <c r="AD218" s="52"/>
      <c r="AE218" s="52"/>
      <c r="AF218" s="52"/>
      <c r="AG218" s="53"/>
      <c r="AH218" s="52"/>
      <c r="AI218" s="53"/>
      <c r="AJ218" s="52"/>
      <c r="AK218" s="52"/>
      <c r="AL218" s="52"/>
      <c r="AM218" s="52"/>
      <c r="AN218" s="52"/>
      <c r="AO218" s="52"/>
      <c r="AP218" s="52"/>
      <c r="AQ218" s="52"/>
      <c r="AR218" s="53"/>
      <c r="AS218" s="53"/>
      <c r="AT218" s="52"/>
      <c r="AU218" s="52"/>
      <c r="AV218" s="52"/>
      <c r="AW218" s="52"/>
      <c r="AX218" s="52"/>
      <c r="AY218" s="52"/>
      <c r="AZ218" s="52"/>
      <c r="BA218" s="53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</row>
    <row r="219">
      <c r="A219" s="6">
        <v>214.0</v>
      </c>
      <c r="B219" s="42" t="s">
        <v>88</v>
      </c>
      <c r="C219" s="43"/>
      <c r="D219" s="63"/>
      <c r="E219" s="45"/>
      <c r="F219" s="45"/>
      <c r="G219" s="45"/>
      <c r="H219" s="45"/>
      <c r="I219" s="45"/>
      <c r="J219" s="45"/>
      <c r="K219" s="45"/>
      <c r="L219" s="61"/>
      <c r="M219" s="48"/>
      <c r="N219" s="49"/>
      <c r="O219" s="48"/>
      <c r="P219" s="49"/>
      <c r="Q219" s="50" t="str">
        <f t="shared" si="5"/>
        <v/>
      </c>
      <c r="R219" s="51"/>
      <c r="S219" s="15">
        <f t="shared" si="6"/>
        <v>0</v>
      </c>
      <c r="T219" s="14">
        <f t="shared" si="4"/>
        <v>0</v>
      </c>
      <c r="U219" s="52"/>
      <c r="V219" s="52"/>
      <c r="W219" s="52"/>
      <c r="X219" s="52"/>
      <c r="Y219" s="52"/>
      <c r="Z219" s="53"/>
      <c r="AA219" s="53"/>
      <c r="AB219" s="53"/>
      <c r="AC219" s="53"/>
      <c r="AD219" s="52"/>
      <c r="AE219" s="52"/>
      <c r="AF219" s="53"/>
      <c r="AG219" s="52"/>
      <c r="AH219" s="53"/>
      <c r="AI219" s="52"/>
      <c r="AJ219" s="53"/>
      <c r="AK219" s="52"/>
      <c r="AL219" s="52"/>
      <c r="AM219" s="52"/>
      <c r="AN219" s="53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</row>
    <row r="220">
      <c r="A220" s="6">
        <v>215.0</v>
      </c>
      <c r="B220" s="42" t="s">
        <v>107</v>
      </c>
      <c r="C220" s="43"/>
      <c r="D220" s="63"/>
      <c r="E220" s="45"/>
      <c r="F220" s="45"/>
      <c r="G220" s="45"/>
      <c r="H220" s="45"/>
      <c r="I220" s="45"/>
      <c r="J220" s="45"/>
      <c r="K220" s="45"/>
      <c r="L220" s="61"/>
      <c r="M220" s="48"/>
      <c r="N220" s="49"/>
      <c r="O220" s="48"/>
      <c r="P220" s="49"/>
      <c r="Q220" s="50" t="str">
        <f t="shared" si="5"/>
        <v/>
      </c>
      <c r="R220" s="51"/>
      <c r="S220" s="15">
        <f t="shared" si="6"/>
        <v>0</v>
      </c>
      <c r="T220" s="14">
        <f t="shared" si="4"/>
        <v>0</v>
      </c>
      <c r="U220" s="53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3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</row>
    <row r="221">
      <c r="A221" s="6">
        <v>216.0</v>
      </c>
      <c r="B221" s="42" t="s">
        <v>105</v>
      </c>
      <c r="C221" s="43"/>
      <c r="D221" s="44"/>
      <c r="E221" s="45"/>
      <c r="F221" s="45"/>
      <c r="G221" s="46"/>
      <c r="H221" s="45"/>
      <c r="I221" s="45"/>
      <c r="J221" s="45"/>
      <c r="K221" s="45"/>
      <c r="L221" s="61"/>
      <c r="M221" s="48"/>
      <c r="N221" s="49"/>
      <c r="O221" s="48"/>
      <c r="P221" s="49"/>
      <c r="Q221" s="50" t="str">
        <f t="shared" si="5"/>
        <v/>
      </c>
      <c r="R221" s="51"/>
      <c r="S221" s="15">
        <f t="shared" si="6"/>
        <v>0</v>
      </c>
      <c r="T221" s="14">
        <f t="shared" si="4"/>
        <v>0</v>
      </c>
      <c r="U221" s="52"/>
      <c r="V221" s="52"/>
      <c r="W221" s="52"/>
      <c r="X221" s="52"/>
      <c r="Y221" s="52"/>
      <c r="Z221" s="52"/>
      <c r="AA221" s="53"/>
      <c r="AB221" s="52"/>
      <c r="AC221" s="52"/>
      <c r="AD221" s="52"/>
      <c r="AE221" s="52"/>
      <c r="AF221" s="52"/>
      <c r="AG221" s="52"/>
      <c r="AH221" s="53"/>
      <c r="AI221" s="53"/>
      <c r="AJ221" s="52"/>
      <c r="AK221" s="52"/>
      <c r="AL221" s="52"/>
      <c r="AM221" s="52"/>
      <c r="AN221" s="53"/>
      <c r="AO221" s="52"/>
      <c r="AP221" s="52"/>
      <c r="AQ221" s="53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</row>
    <row r="222">
      <c r="A222" s="6">
        <v>217.0</v>
      </c>
      <c r="B222" s="42" t="s">
        <v>101</v>
      </c>
      <c r="C222" s="43"/>
      <c r="D222" s="44"/>
      <c r="E222" s="45"/>
      <c r="F222" s="46"/>
      <c r="G222" s="45"/>
      <c r="H222" s="45"/>
      <c r="I222" s="45"/>
      <c r="J222" s="45"/>
      <c r="K222" s="45"/>
      <c r="L222" s="61"/>
      <c r="M222" s="48"/>
      <c r="N222" s="49"/>
      <c r="O222" s="48"/>
      <c r="P222" s="49"/>
      <c r="Q222" s="50" t="str">
        <f t="shared" si="5"/>
        <v/>
      </c>
      <c r="R222" s="51"/>
      <c r="S222" s="15">
        <f t="shared" si="6"/>
        <v>0</v>
      </c>
      <c r="T222" s="14">
        <f t="shared" si="4"/>
        <v>0</v>
      </c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3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3"/>
      <c r="AT222" s="52"/>
      <c r="AU222" s="52"/>
      <c r="AV222" s="52"/>
      <c r="AW222" s="52"/>
      <c r="AX222" s="52"/>
      <c r="AY222" s="52"/>
      <c r="AZ222" s="52"/>
      <c r="BA222" s="52"/>
      <c r="BB222" s="53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</row>
    <row r="223">
      <c r="A223" s="6">
        <v>218.0</v>
      </c>
      <c r="B223" s="42" t="s">
        <v>100</v>
      </c>
      <c r="C223" s="43"/>
      <c r="D223" s="44"/>
      <c r="E223" s="45"/>
      <c r="F223" s="46"/>
      <c r="G223" s="45"/>
      <c r="H223" s="45"/>
      <c r="I223" s="45"/>
      <c r="J223" s="45"/>
      <c r="K223" s="45"/>
      <c r="L223" s="61"/>
      <c r="M223" s="48"/>
      <c r="N223" s="49"/>
      <c r="O223" s="48"/>
      <c r="P223" s="49"/>
      <c r="Q223" s="50" t="str">
        <f t="shared" si="5"/>
        <v/>
      </c>
      <c r="R223" s="51"/>
      <c r="S223" s="15">
        <f t="shared" si="6"/>
        <v>0</v>
      </c>
      <c r="T223" s="14">
        <f t="shared" si="4"/>
        <v>0</v>
      </c>
      <c r="U223" s="53"/>
      <c r="V223" s="52"/>
      <c r="W223" s="52"/>
      <c r="X223" s="52"/>
      <c r="Y223" s="53"/>
      <c r="Z223" s="53"/>
      <c r="AA223" s="52"/>
      <c r="AB223" s="52"/>
      <c r="AC223" s="53"/>
      <c r="AD223" s="52"/>
      <c r="AE223" s="52"/>
      <c r="AF223" s="53"/>
      <c r="AG223" s="52"/>
      <c r="AH223" s="52"/>
      <c r="AI223" s="52"/>
      <c r="AJ223" s="52"/>
      <c r="AK223" s="52"/>
      <c r="AL223" s="52"/>
      <c r="AM223" s="52"/>
      <c r="AN223" s="52"/>
      <c r="AO223" s="52"/>
      <c r="AP223" s="53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</row>
    <row r="224">
      <c r="A224" s="6">
        <v>219.0</v>
      </c>
      <c r="B224" s="42"/>
      <c r="C224" s="72"/>
      <c r="D224" s="44"/>
      <c r="E224" s="45"/>
      <c r="F224" s="45"/>
      <c r="G224" s="46"/>
      <c r="H224" s="45"/>
      <c r="I224" s="45"/>
      <c r="J224" s="45"/>
      <c r="K224" s="45"/>
      <c r="L224" s="61"/>
      <c r="M224" s="48"/>
      <c r="N224" s="49"/>
      <c r="O224" s="48"/>
      <c r="P224" s="49"/>
      <c r="Q224" s="50" t="str">
        <f t="shared" si="5"/>
        <v/>
      </c>
      <c r="R224" s="51"/>
      <c r="S224" s="15">
        <f t="shared" si="6"/>
        <v>0</v>
      </c>
      <c r="T224" s="14">
        <f t="shared" si="4"/>
        <v>0</v>
      </c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3"/>
      <c r="AS224" s="52"/>
      <c r="AT224" s="52"/>
      <c r="AU224" s="52"/>
      <c r="AV224" s="52"/>
      <c r="AW224" s="52"/>
      <c r="AX224" s="52"/>
      <c r="AY224" s="52"/>
      <c r="AZ224" s="52"/>
      <c r="BA224" s="53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</row>
    <row r="225">
      <c r="A225" s="6">
        <v>220.0</v>
      </c>
      <c r="B225" s="42" t="s">
        <v>96</v>
      </c>
      <c r="C225" s="43"/>
      <c r="D225" s="44"/>
      <c r="E225" s="45"/>
      <c r="F225" s="45"/>
      <c r="G225" s="46"/>
      <c r="H225" s="45"/>
      <c r="I225" s="45"/>
      <c r="J225" s="45"/>
      <c r="K225" s="45"/>
      <c r="L225" s="61"/>
      <c r="M225" s="48"/>
      <c r="N225" s="49"/>
      <c r="O225" s="48"/>
      <c r="P225" s="49"/>
      <c r="Q225" s="50" t="str">
        <f t="shared" si="5"/>
        <v/>
      </c>
      <c r="R225" s="51"/>
      <c r="S225" s="15">
        <f t="shared" si="6"/>
        <v>0</v>
      </c>
      <c r="T225" s="14">
        <f t="shared" si="4"/>
        <v>0</v>
      </c>
      <c r="U225" s="52"/>
      <c r="V225" s="52"/>
      <c r="W225" s="52"/>
      <c r="X225" s="52"/>
      <c r="Y225" s="52"/>
      <c r="Z225" s="52"/>
      <c r="AA225" s="52"/>
      <c r="AB225" s="53"/>
      <c r="AC225" s="52"/>
      <c r="AD225" s="52"/>
      <c r="AE225" s="52"/>
      <c r="AF225" s="52"/>
      <c r="AG225" s="53"/>
      <c r="AH225" s="52"/>
      <c r="AI225" s="52"/>
      <c r="AJ225" s="53"/>
      <c r="AK225" s="53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</row>
    <row r="226">
      <c r="A226" s="6">
        <v>221.0</v>
      </c>
      <c r="B226" s="42" t="s">
        <v>105</v>
      </c>
      <c r="C226" s="43"/>
      <c r="D226" s="44"/>
      <c r="E226" s="45"/>
      <c r="F226" s="45"/>
      <c r="G226" s="46"/>
      <c r="H226" s="45"/>
      <c r="I226" s="45"/>
      <c r="J226" s="45"/>
      <c r="K226" s="45"/>
      <c r="L226" s="61"/>
      <c r="M226" s="48"/>
      <c r="N226" s="49"/>
      <c r="O226" s="48"/>
      <c r="P226" s="49"/>
      <c r="Q226" s="50" t="str">
        <f t="shared" si="5"/>
        <v/>
      </c>
      <c r="R226" s="51"/>
      <c r="S226" s="15">
        <f t="shared" si="6"/>
        <v>0</v>
      </c>
      <c r="T226" s="14">
        <f t="shared" si="4"/>
        <v>0</v>
      </c>
      <c r="U226" s="52"/>
      <c r="V226" s="52"/>
      <c r="W226" s="52"/>
      <c r="X226" s="52"/>
      <c r="Y226" s="52"/>
      <c r="Z226" s="52"/>
      <c r="AA226" s="53"/>
      <c r="AB226" s="53"/>
      <c r="AC226" s="52"/>
      <c r="AD226" s="52"/>
      <c r="AE226" s="52"/>
      <c r="AF226" s="52"/>
      <c r="AG226" s="52"/>
      <c r="AH226" s="53"/>
      <c r="AI226" s="52"/>
      <c r="AJ226" s="52"/>
      <c r="AK226" s="52"/>
      <c r="AL226" s="52"/>
      <c r="AM226" s="52"/>
      <c r="AN226" s="53"/>
      <c r="AO226" s="52"/>
      <c r="AP226" s="52"/>
      <c r="AQ226" s="52"/>
      <c r="AR226" s="52"/>
      <c r="AS226" s="53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</row>
    <row r="227">
      <c r="A227" s="6">
        <v>222.0</v>
      </c>
      <c r="B227" s="42" t="s">
        <v>106</v>
      </c>
      <c r="C227" s="43"/>
      <c r="D227" s="44"/>
      <c r="E227" s="45"/>
      <c r="F227" s="46"/>
      <c r="G227" s="45"/>
      <c r="H227" s="45"/>
      <c r="I227" s="45"/>
      <c r="J227" s="45"/>
      <c r="K227" s="45"/>
      <c r="L227" s="61"/>
      <c r="M227" s="48"/>
      <c r="N227" s="49"/>
      <c r="O227" s="48"/>
      <c r="P227" s="49"/>
      <c r="Q227" s="50" t="str">
        <f t="shared" si="5"/>
        <v/>
      </c>
      <c r="R227" s="51"/>
      <c r="S227" s="15">
        <f t="shared" si="6"/>
        <v>0</v>
      </c>
      <c r="T227" s="14">
        <f t="shared" si="4"/>
        <v>0</v>
      </c>
      <c r="U227" s="53"/>
      <c r="V227" s="52"/>
      <c r="W227" s="52"/>
      <c r="X227" s="52"/>
      <c r="Y227" s="53"/>
      <c r="Z227" s="52"/>
      <c r="AA227" s="52"/>
      <c r="AB227" s="52"/>
      <c r="AC227" s="52"/>
      <c r="AD227" s="52"/>
      <c r="AE227" s="52"/>
      <c r="AF227" s="52"/>
      <c r="AG227" s="52"/>
      <c r="AH227" s="52"/>
      <c r="AI227" s="53"/>
      <c r="AJ227" s="52"/>
      <c r="AK227" s="52"/>
      <c r="AL227" s="52"/>
      <c r="AM227" s="52"/>
      <c r="AN227" s="52"/>
      <c r="AO227" s="52"/>
      <c r="AP227" s="52"/>
      <c r="AQ227" s="53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</row>
    <row r="228">
      <c r="A228" s="6">
        <v>223.0</v>
      </c>
      <c r="B228" s="42" t="s">
        <v>87</v>
      </c>
      <c r="C228" s="43"/>
      <c r="D228" s="44"/>
      <c r="E228" s="45"/>
      <c r="F228" s="45"/>
      <c r="G228" s="46"/>
      <c r="H228" s="45"/>
      <c r="I228" s="45"/>
      <c r="J228" s="45"/>
      <c r="K228" s="45"/>
      <c r="L228" s="61"/>
      <c r="M228" s="48"/>
      <c r="N228" s="49"/>
      <c r="O228" s="48"/>
      <c r="P228" s="49"/>
      <c r="Q228" s="50" t="str">
        <f t="shared" si="5"/>
        <v/>
      </c>
      <c r="R228" s="51"/>
      <c r="S228" s="15">
        <f t="shared" si="6"/>
        <v>0</v>
      </c>
      <c r="T228" s="14">
        <f t="shared" si="4"/>
        <v>0</v>
      </c>
      <c r="U228" s="53"/>
      <c r="V228" s="52"/>
      <c r="W228" s="52"/>
      <c r="X228" s="52"/>
      <c r="Y228" s="53"/>
      <c r="Z228" s="52"/>
      <c r="AA228" s="52"/>
      <c r="AB228" s="52"/>
      <c r="AC228" s="52"/>
      <c r="AD228" s="52"/>
      <c r="AE228" s="52"/>
      <c r="AF228" s="52"/>
      <c r="AG228" s="52"/>
      <c r="AH228" s="52"/>
      <c r="AI228" s="53"/>
      <c r="AJ228" s="52"/>
      <c r="AK228" s="52"/>
      <c r="AL228" s="52"/>
      <c r="AM228" s="52"/>
      <c r="AN228" s="52"/>
      <c r="AO228" s="52"/>
      <c r="AP228" s="52"/>
      <c r="AQ228" s="53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</row>
    <row r="229">
      <c r="A229" s="6">
        <v>224.0</v>
      </c>
      <c r="B229" s="42"/>
      <c r="C229" s="43"/>
      <c r="D229" s="44"/>
      <c r="E229" s="45"/>
      <c r="F229" s="45"/>
      <c r="G229" s="46"/>
      <c r="H229" s="45"/>
      <c r="I229" s="45"/>
      <c r="J229" s="45"/>
      <c r="K229" s="45"/>
      <c r="L229" s="61"/>
      <c r="M229" s="48"/>
      <c r="N229" s="49"/>
      <c r="O229" s="48"/>
      <c r="P229" s="49"/>
      <c r="Q229" s="50" t="str">
        <f t="shared" si="5"/>
        <v/>
      </c>
      <c r="R229" s="51"/>
      <c r="S229" s="15">
        <f t="shared" si="6"/>
        <v>0</v>
      </c>
      <c r="T229" s="14">
        <f t="shared" si="4"/>
        <v>0</v>
      </c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3"/>
      <c r="AS229" s="52"/>
      <c r="AT229" s="52"/>
      <c r="AU229" s="52"/>
      <c r="AV229" s="52"/>
      <c r="AW229" s="52"/>
      <c r="AX229" s="52"/>
      <c r="AY229" s="52"/>
      <c r="AZ229" s="52"/>
      <c r="BA229" s="53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</row>
    <row r="230">
      <c r="A230" s="6">
        <v>225.0</v>
      </c>
      <c r="B230" s="42" t="s">
        <v>108</v>
      </c>
      <c r="C230" s="43"/>
      <c r="D230" s="44"/>
      <c r="E230" s="45"/>
      <c r="F230" s="45"/>
      <c r="G230" s="46"/>
      <c r="H230" s="45"/>
      <c r="I230" s="45"/>
      <c r="J230" s="45"/>
      <c r="K230" s="45"/>
      <c r="L230" s="61"/>
      <c r="M230" s="48"/>
      <c r="N230" s="49"/>
      <c r="O230" s="48"/>
      <c r="P230" s="49"/>
      <c r="Q230" s="50" t="str">
        <f t="shared" si="5"/>
        <v/>
      </c>
      <c r="R230" s="51"/>
      <c r="S230" s="15">
        <f t="shared" si="6"/>
        <v>0</v>
      </c>
      <c r="T230" s="14">
        <f t="shared" si="4"/>
        <v>0</v>
      </c>
      <c r="U230" s="52"/>
      <c r="V230" s="52"/>
      <c r="W230" s="52"/>
      <c r="X230" s="52"/>
      <c r="Y230" s="52"/>
      <c r="Z230" s="52"/>
      <c r="AA230" s="53"/>
      <c r="AB230" s="53"/>
      <c r="AC230" s="52"/>
      <c r="AD230" s="52"/>
      <c r="AE230" s="52"/>
      <c r="AF230" s="52"/>
      <c r="AG230" s="52"/>
      <c r="AH230" s="53"/>
      <c r="AI230" s="52"/>
      <c r="AJ230" s="53"/>
      <c r="AK230" s="52"/>
      <c r="AL230" s="52"/>
      <c r="AM230" s="52"/>
      <c r="AN230" s="53"/>
      <c r="AO230" s="52"/>
      <c r="AP230" s="52"/>
      <c r="AQ230" s="52"/>
      <c r="AR230" s="52"/>
      <c r="AS230" s="53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</row>
    <row r="231">
      <c r="A231" s="6">
        <v>226.0</v>
      </c>
      <c r="B231" s="42" t="s">
        <v>101</v>
      </c>
      <c r="C231" s="43"/>
      <c r="D231" s="44"/>
      <c r="E231" s="45"/>
      <c r="F231" s="45"/>
      <c r="G231" s="46"/>
      <c r="H231" s="45"/>
      <c r="I231" s="45"/>
      <c r="J231" s="45"/>
      <c r="K231" s="45"/>
      <c r="L231" s="61"/>
      <c r="M231" s="48"/>
      <c r="N231" s="49"/>
      <c r="O231" s="48"/>
      <c r="P231" s="49"/>
      <c r="Q231" s="50" t="str">
        <f t="shared" si="5"/>
        <v/>
      </c>
      <c r="R231" s="51"/>
      <c r="S231" s="15">
        <f t="shared" si="6"/>
        <v>0</v>
      </c>
      <c r="T231" s="14">
        <f t="shared" si="4"/>
        <v>0</v>
      </c>
      <c r="U231" s="52"/>
      <c r="V231" s="52"/>
      <c r="W231" s="52"/>
      <c r="X231" s="52"/>
      <c r="Y231" s="52"/>
      <c r="Z231" s="53"/>
      <c r="AA231" s="52"/>
      <c r="AB231" s="52"/>
      <c r="AC231" s="53"/>
      <c r="AD231" s="53"/>
      <c r="AE231" s="53"/>
      <c r="AF231" s="53"/>
      <c r="AG231" s="52"/>
      <c r="AH231" s="52"/>
      <c r="AI231" s="52"/>
      <c r="AJ231" s="52"/>
      <c r="AK231" s="52"/>
      <c r="AL231" s="52"/>
      <c r="AM231" s="53"/>
      <c r="AN231" s="52"/>
      <c r="AO231" s="52"/>
      <c r="AP231" s="53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</row>
    <row r="232">
      <c r="A232" s="6">
        <v>227.0</v>
      </c>
      <c r="B232" s="42" t="s">
        <v>105</v>
      </c>
      <c r="C232" s="43"/>
      <c r="D232" s="44"/>
      <c r="E232" s="45"/>
      <c r="F232" s="45"/>
      <c r="G232" s="46"/>
      <c r="H232" s="45"/>
      <c r="I232" s="45"/>
      <c r="J232" s="45"/>
      <c r="K232" s="45"/>
      <c r="L232" s="61"/>
      <c r="M232" s="48"/>
      <c r="N232" s="49"/>
      <c r="O232" s="48"/>
      <c r="P232" s="49"/>
      <c r="Q232" s="50" t="str">
        <f t="shared" si="5"/>
        <v/>
      </c>
      <c r="R232" s="51"/>
      <c r="S232" s="15">
        <f t="shared" si="6"/>
        <v>0</v>
      </c>
      <c r="T232" s="14">
        <f t="shared" si="4"/>
        <v>0</v>
      </c>
      <c r="U232" s="52"/>
      <c r="V232" s="52"/>
      <c r="W232" s="52"/>
      <c r="X232" s="52"/>
      <c r="Y232" s="52"/>
      <c r="Z232" s="52"/>
      <c r="AA232" s="53"/>
      <c r="AB232" s="53"/>
      <c r="AC232" s="52"/>
      <c r="AD232" s="52"/>
      <c r="AE232" s="52"/>
      <c r="AF232" s="52"/>
      <c r="AG232" s="52"/>
      <c r="AH232" s="53"/>
      <c r="AI232" s="52"/>
      <c r="AJ232" s="53"/>
      <c r="AK232" s="52"/>
      <c r="AL232" s="52"/>
      <c r="AM232" s="52"/>
      <c r="AN232" s="53"/>
      <c r="AO232" s="52"/>
      <c r="AP232" s="52"/>
      <c r="AQ232" s="52"/>
      <c r="AR232" s="52"/>
      <c r="AS232" s="53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</row>
    <row r="233">
      <c r="A233" s="6">
        <v>228.0</v>
      </c>
      <c r="B233" s="42" t="s">
        <v>87</v>
      </c>
      <c r="C233" s="43"/>
      <c r="D233" s="63"/>
      <c r="E233" s="45"/>
      <c r="F233" s="45"/>
      <c r="G233" s="46"/>
      <c r="H233" s="45"/>
      <c r="I233" s="45"/>
      <c r="J233" s="45"/>
      <c r="K233" s="45"/>
      <c r="L233" s="61"/>
      <c r="M233" s="48"/>
      <c r="N233" s="49"/>
      <c r="O233" s="48"/>
      <c r="P233" s="49"/>
      <c r="Q233" s="50" t="str">
        <f t="shared" si="5"/>
        <v/>
      </c>
      <c r="R233" s="51"/>
      <c r="S233" s="15">
        <f t="shared" si="6"/>
        <v>0</v>
      </c>
      <c r="T233" s="14">
        <f t="shared" si="4"/>
        <v>0</v>
      </c>
      <c r="U233" s="53"/>
      <c r="V233" s="52"/>
      <c r="W233" s="52"/>
      <c r="X233" s="52"/>
      <c r="Y233" s="53"/>
      <c r="Z233" s="53"/>
      <c r="AA233" s="52"/>
      <c r="AB233" s="52"/>
      <c r="AC233" s="53"/>
      <c r="AD233" s="52"/>
      <c r="AE233" s="52"/>
      <c r="AF233" s="53"/>
      <c r="AG233" s="53"/>
      <c r="AH233" s="52"/>
      <c r="AI233" s="53"/>
      <c r="AJ233" s="52"/>
      <c r="AK233" s="53"/>
      <c r="AL233" s="52"/>
      <c r="AM233" s="52"/>
      <c r="AN233" s="52"/>
      <c r="AO233" s="52"/>
      <c r="AP233" s="53"/>
      <c r="AQ233" s="53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</row>
    <row r="234">
      <c r="A234" s="6">
        <v>229.0</v>
      </c>
      <c r="B234" s="42"/>
      <c r="C234" s="43"/>
      <c r="D234" s="63"/>
      <c r="E234" s="45"/>
      <c r="F234" s="45"/>
      <c r="G234" s="46"/>
      <c r="H234" s="45"/>
      <c r="I234" s="45"/>
      <c r="J234" s="45"/>
      <c r="K234" s="45"/>
      <c r="L234" s="61"/>
      <c r="M234" s="48"/>
      <c r="N234" s="49"/>
      <c r="O234" s="48"/>
      <c r="P234" s="49"/>
      <c r="Q234" s="50" t="str">
        <f t="shared" si="5"/>
        <v/>
      </c>
      <c r="R234" s="51"/>
      <c r="S234" s="15">
        <f t="shared" si="6"/>
        <v>0</v>
      </c>
      <c r="T234" s="14">
        <f t="shared" si="4"/>
        <v>0</v>
      </c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3"/>
      <c r="AS234" s="52"/>
      <c r="AT234" s="52"/>
      <c r="AU234" s="52"/>
      <c r="AV234" s="52"/>
      <c r="AW234" s="52"/>
      <c r="AX234" s="52"/>
      <c r="AY234" s="52"/>
      <c r="AZ234" s="52"/>
      <c r="BA234" s="53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</row>
    <row r="235">
      <c r="A235" s="6">
        <v>230.0</v>
      </c>
      <c r="B235" s="42"/>
      <c r="C235" s="72"/>
      <c r="D235" s="44"/>
      <c r="E235" s="45"/>
      <c r="F235" s="45"/>
      <c r="G235" s="45"/>
      <c r="H235" s="45"/>
      <c r="I235" s="45"/>
      <c r="J235" s="45"/>
      <c r="K235" s="46"/>
      <c r="L235" s="61"/>
      <c r="M235" s="48"/>
      <c r="N235" s="49"/>
      <c r="O235" s="48"/>
      <c r="P235" s="49"/>
      <c r="Q235" s="50" t="str">
        <f t="shared" si="5"/>
        <v/>
      </c>
      <c r="R235" s="51"/>
      <c r="S235" s="15">
        <f t="shared" si="6"/>
        <v>0</v>
      </c>
      <c r="T235" s="14">
        <f t="shared" si="4"/>
        <v>0</v>
      </c>
      <c r="U235" s="52"/>
      <c r="V235" s="52"/>
      <c r="W235" s="52"/>
      <c r="X235" s="52"/>
      <c r="Y235" s="52"/>
      <c r="Z235" s="52"/>
      <c r="AA235" s="53"/>
      <c r="AB235" s="52"/>
      <c r="AC235" s="52"/>
      <c r="AD235" s="52"/>
      <c r="AE235" s="52"/>
      <c r="AF235" s="52"/>
      <c r="AG235" s="52"/>
      <c r="AH235" s="53"/>
      <c r="AI235" s="52"/>
      <c r="AJ235" s="52"/>
      <c r="AK235" s="53"/>
      <c r="AL235" s="52"/>
      <c r="AM235" s="52"/>
      <c r="AN235" s="53"/>
      <c r="AO235" s="52"/>
      <c r="AP235" s="53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</row>
    <row r="236">
      <c r="A236" s="6">
        <v>231.0</v>
      </c>
      <c r="B236" s="42" t="s">
        <v>105</v>
      </c>
      <c r="C236" s="43"/>
      <c r="D236" s="44"/>
      <c r="E236" s="45"/>
      <c r="F236" s="45"/>
      <c r="G236" s="46"/>
      <c r="H236" s="45"/>
      <c r="I236" s="45"/>
      <c r="J236" s="45"/>
      <c r="K236" s="45"/>
      <c r="L236" s="61"/>
      <c r="M236" s="48"/>
      <c r="N236" s="49"/>
      <c r="O236" s="48"/>
      <c r="P236" s="49"/>
      <c r="Q236" s="50" t="str">
        <f t="shared" si="5"/>
        <v/>
      </c>
      <c r="R236" s="51"/>
      <c r="S236" s="15">
        <f t="shared" si="6"/>
        <v>0</v>
      </c>
      <c r="T236" s="14">
        <f t="shared" si="4"/>
        <v>0</v>
      </c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3"/>
      <c r="AS236" s="52"/>
      <c r="AT236" s="52"/>
      <c r="AU236" s="52"/>
      <c r="AV236" s="52"/>
      <c r="AW236" s="52"/>
      <c r="AX236" s="52"/>
      <c r="AY236" s="52"/>
      <c r="AZ236" s="52"/>
      <c r="BA236" s="53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</row>
    <row r="237">
      <c r="A237" s="6">
        <v>232.0</v>
      </c>
      <c r="B237" s="42"/>
      <c r="C237" s="43"/>
      <c r="D237" s="63"/>
      <c r="E237" s="45"/>
      <c r="F237" s="45"/>
      <c r="G237" s="46"/>
      <c r="H237" s="45"/>
      <c r="I237" s="45"/>
      <c r="J237" s="45"/>
      <c r="K237" s="45"/>
      <c r="L237" s="61"/>
      <c r="M237" s="48"/>
      <c r="N237" s="49"/>
      <c r="O237" s="48"/>
      <c r="P237" s="49"/>
      <c r="Q237" s="50" t="str">
        <f t="shared" si="5"/>
        <v/>
      </c>
      <c r="R237" s="51"/>
      <c r="S237" s="15">
        <f t="shared" si="6"/>
        <v>0</v>
      </c>
      <c r="T237" s="14">
        <f t="shared" si="4"/>
        <v>0</v>
      </c>
      <c r="U237" s="52"/>
      <c r="V237" s="52"/>
      <c r="W237" s="53"/>
      <c r="X237" s="52"/>
      <c r="Y237" s="52"/>
      <c r="Z237" s="53"/>
      <c r="AA237" s="52"/>
      <c r="AB237" s="52"/>
      <c r="AC237" s="53"/>
      <c r="AD237" s="52"/>
      <c r="AE237" s="52"/>
      <c r="AF237" s="53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</row>
    <row r="238">
      <c r="A238" s="6">
        <v>233.0</v>
      </c>
      <c r="B238" s="42" t="s">
        <v>100</v>
      </c>
      <c r="C238" s="43"/>
      <c r="D238" s="63"/>
      <c r="E238" s="45"/>
      <c r="F238" s="46"/>
      <c r="G238" s="45"/>
      <c r="H238" s="45"/>
      <c r="I238" s="45"/>
      <c r="J238" s="45"/>
      <c r="K238" s="45"/>
      <c r="L238" s="61"/>
      <c r="M238" s="48"/>
      <c r="N238" s="49"/>
      <c r="O238" s="48"/>
      <c r="P238" s="49"/>
      <c r="Q238" s="50" t="str">
        <f t="shared" si="5"/>
        <v/>
      </c>
      <c r="R238" s="51"/>
      <c r="S238" s="15">
        <f t="shared" si="6"/>
        <v>0</v>
      </c>
      <c r="T238" s="14">
        <f t="shared" si="4"/>
        <v>0</v>
      </c>
      <c r="U238" s="52"/>
      <c r="V238" s="52"/>
      <c r="W238" s="52"/>
      <c r="X238" s="52"/>
      <c r="Y238" s="53"/>
      <c r="Z238" s="52"/>
      <c r="AA238" s="52"/>
      <c r="AB238" s="53"/>
      <c r="AC238" s="52"/>
      <c r="AD238" s="52"/>
      <c r="AE238" s="52"/>
      <c r="AF238" s="52"/>
      <c r="AG238" s="52"/>
      <c r="AH238" s="52"/>
      <c r="AI238" s="53"/>
      <c r="AJ238" s="53"/>
      <c r="AK238" s="52"/>
      <c r="AL238" s="52"/>
      <c r="AM238" s="52"/>
      <c r="AN238" s="52"/>
      <c r="AO238" s="52"/>
      <c r="AP238" s="52"/>
      <c r="AQ238" s="52"/>
      <c r="AR238" s="52"/>
      <c r="AS238" s="53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</row>
    <row r="239">
      <c r="A239" s="6">
        <v>234.0</v>
      </c>
      <c r="B239" s="42" t="s">
        <v>87</v>
      </c>
      <c r="C239" s="43"/>
      <c r="D239" s="63"/>
      <c r="E239" s="45"/>
      <c r="F239" s="45"/>
      <c r="G239" s="46"/>
      <c r="H239" s="45"/>
      <c r="I239" s="45"/>
      <c r="J239" s="45"/>
      <c r="K239" s="45"/>
      <c r="L239" s="61"/>
      <c r="M239" s="48"/>
      <c r="N239" s="49"/>
      <c r="O239" s="48"/>
      <c r="P239" s="49"/>
      <c r="Q239" s="50" t="str">
        <f t="shared" si="5"/>
        <v/>
      </c>
      <c r="R239" s="51"/>
      <c r="S239" s="15">
        <f t="shared" si="6"/>
        <v>0</v>
      </c>
      <c r="T239" s="14">
        <f t="shared" si="4"/>
        <v>0</v>
      </c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3"/>
      <c r="AH239" s="52"/>
      <c r="AI239" s="52"/>
      <c r="AJ239" s="52"/>
      <c r="AK239" s="52"/>
      <c r="AL239" s="52"/>
      <c r="AM239" s="52"/>
      <c r="AN239" s="52"/>
      <c r="AO239" s="52"/>
      <c r="AP239" s="52"/>
      <c r="AQ239" s="53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</row>
    <row r="240">
      <c r="A240" s="6">
        <v>235.0</v>
      </c>
      <c r="B240" s="42" t="s">
        <v>87</v>
      </c>
      <c r="C240" s="43"/>
      <c r="D240" s="63"/>
      <c r="E240" s="45"/>
      <c r="F240" s="45"/>
      <c r="G240" s="45"/>
      <c r="H240" s="46"/>
      <c r="I240" s="45"/>
      <c r="J240" s="45"/>
      <c r="K240" s="45"/>
      <c r="L240" s="61"/>
      <c r="M240" s="48"/>
      <c r="N240" s="49"/>
      <c r="O240" s="48"/>
      <c r="P240" s="49"/>
      <c r="Q240" s="50" t="str">
        <f t="shared" si="5"/>
        <v/>
      </c>
      <c r="R240" s="51"/>
      <c r="S240" s="15">
        <f t="shared" si="6"/>
        <v>0</v>
      </c>
      <c r="T240" s="14">
        <f t="shared" si="4"/>
        <v>0</v>
      </c>
      <c r="U240" s="53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</row>
    <row r="241">
      <c r="A241" s="6">
        <v>236.0</v>
      </c>
      <c r="B241" s="42" t="s">
        <v>101</v>
      </c>
      <c r="C241" s="43"/>
      <c r="D241" s="44"/>
      <c r="E241" s="45"/>
      <c r="F241" s="45"/>
      <c r="G241" s="45"/>
      <c r="H241" s="45"/>
      <c r="I241" s="45"/>
      <c r="J241" s="45"/>
      <c r="K241" s="46"/>
      <c r="L241" s="61"/>
      <c r="M241" s="48"/>
      <c r="N241" s="49"/>
      <c r="O241" s="48"/>
      <c r="P241" s="49"/>
      <c r="Q241" s="50" t="str">
        <f t="shared" si="5"/>
        <v/>
      </c>
      <c r="R241" s="51"/>
      <c r="S241" s="15">
        <f t="shared" si="6"/>
        <v>0</v>
      </c>
      <c r="T241" s="14">
        <f t="shared" si="4"/>
        <v>0</v>
      </c>
      <c r="U241" s="52"/>
      <c r="V241" s="52"/>
      <c r="W241" s="52"/>
      <c r="X241" s="52"/>
      <c r="Y241" s="53"/>
      <c r="Z241" s="52"/>
      <c r="AA241" s="52"/>
      <c r="AB241" s="53"/>
      <c r="AC241" s="53"/>
      <c r="AD241" s="52"/>
      <c r="AE241" s="52"/>
      <c r="AF241" s="52"/>
      <c r="AG241" s="53"/>
      <c r="AH241" s="52"/>
      <c r="AI241" s="52"/>
      <c r="AJ241" s="52"/>
      <c r="AK241" s="52"/>
      <c r="AL241" s="52"/>
      <c r="AM241" s="52"/>
      <c r="AN241" s="52"/>
      <c r="AO241" s="52"/>
      <c r="AP241" s="52"/>
      <c r="AQ241" s="53"/>
      <c r="AR241" s="52"/>
      <c r="AS241" s="53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</row>
    <row r="242">
      <c r="A242" s="6">
        <v>237.0</v>
      </c>
      <c r="B242" s="42" t="s">
        <v>101</v>
      </c>
      <c r="C242" s="43"/>
      <c r="D242" s="63"/>
      <c r="E242" s="46"/>
      <c r="F242" s="45"/>
      <c r="G242" s="45"/>
      <c r="H242" s="45"/>
      <c r="I242" s="45"/>
      <c r="J242" s="45"/>
      <c r="K242" s="45"/>
      <c r="L242" s="61"/>
      <c r="M242" s="48"/>
      <c r="N242" s="49"/>
      <c r="O242" s="48"/>
      <c r="P242" s="49"/>
      <c r="Q242" s="50" t="str">
        <f t="shared" si="5"/>
        <v/>
      </c>
      <c r="R242" s="51"/>
      <c r="S242" s="15">
        <f t="shared" si="6"/>
        <v>0</v>
      </c>
      <c r="T242" s="14">
        <f t="shared" si="4"/>
        <v>0</v>
      </c>
      <c r="U242" s="52"/>
      <c r="V242" s="52"/>
      <c r="W242" s="52"/>
      <c r="X242" s="52"/>
      <c r="Y242" s="52"/>
      <c r="Z242" s="52"/>
      <c r="AA242" s="52"/>
      <c r="AB242" s="52"/>
      <c r="AC242" s="52"/>
      <c r="AD242" s="53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</row>
    <row r="243">
      <c r="A243" s="6">
        <v>238.0</v>
      </c>
      <c r="B243" s="42" t="s">
        <v>101</v>
      </c>
      <c r="C243" s="43"/>
      <c r="D243" s="63"/>
      <c r="E243" s="46"/>
      <c r="F243" s="45"/>
      <c r="G243" s="45"/>
      <c r="H243" s="45"/>
      <c r="I243" s="45"/>
      <c r="J243" s="45"/>
      <c r="K243" s="45"/>
      <c r="L243" s="61"/>
      <c r="M243" s="48"/>
      <c r="N243" s="49"/>
      <c r="O243" s="48"/>
      <c r="P243" s="49"/>
      <c r="Q243" s="50" t="str">
        <f t="shared" si="5"/>
        <v/>
      </c>
      <c r="R243" s="51"/>
      <c r="S243" s="15">
        <f t="shared" si="6"/>
        <v>0</v>
      </c>
      <c r="T243" s="14">
        <f t="shared" si="4"/>
        <v>0</v>
      </c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3"/>
      <c r="AS243" s="52"/>
      <c r="AT243" s="52"/>
      <c r="AU243" s="52"/>
      <c r="AV243" s="52"/>
      <c r="AW243" s="52"/>
      <c r="AX243" s="52"/>
      <c r="AY243" s="52"/>
      <c r="AZ243" s="52"/>
      <c r="BA243" s="53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</row>
    <row r="244">
      <c r="A244" s="6">
        <v>239.0</v>
      </c>
      <c r="B244" s="42"/>
      <c r="C244" s="43"/>
      <c r="D244" s="63"/>
      <c r="E244" s="45"/>
      <c r="F244" s="45"/>
      <c r="G244" s="46"/>
      <c r="H244" s="45"/>
      <c r="I244" s="45"/>
      <c r="J244" s="45"/>
      <c r="K244" s="45"/>
      <c r="L244" s="61"/>
      <c r="M244" s="48"/>
      <c r="N244" s="49"/>
      <c r="O244" s="48"/>
      <c r="P244" s="49"/>
      <c r="Q244" s="50" t="str">
        <f t="shared" si="5"/>
        <v/>
      </c>
      <c r="R244" s="51"/>
      <c r="S244" s="15">
        <f t="shared" si="6"/>
        <v>0</v>
      </c>
      <c r="T244" s="14">
        <f t="shared" si="4"/>
        <v>0</v>
      </c>
      <c r="U244" s="52"/>
      <c r="V244" s="52"/>
      <c r="W244" s="52"/>
      <c r="X244" s="52"/>
      <c r="Y244" s="52"/>
      <c r="Z244" s="52"/>
      <c r="AA244" s="53"/>
      <c r="AB244" s="52"/>
      <c r="AC244" s="52"/>
      <c r="AD244" s="52"/>
      <c r="AE244" s="52"/>
      <c r="AF244" s="52"/>
      <c r="AG244" s="52"/>
      <c r="AH244" s="53"/>
      <c r="AI244" s="53"/>
      <c r="AJ244" s="52"/>
      <c r="AK244" s="53"/>
      <c r="AL244" s="52"/>
      <c r="AM244" s="52"/>
      <c r="AN244" s="53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</row>
    <row r="245">
      <c r="A245" s="6">
        <v>240.0</v>
      </c>
      <c r="B245" s="42" t="s">
        <v>89</v>
      </c>
      <c r="C245" s="43"/>
      <c r="D245" s="63"/>
      <c r="E245" s="45"/>
      <c r="F245" s="45"/>
      <c r="G245" s="46"/>
      <c r="H245" s="45"/>
      <c r="I245" s="45"/>
      <c r="J245" s="45"/>
      <c r="K245" s="45"/>
      <c r="L245" s="61"/>
      <c r="M245" s="48"/>
      <c r="N245" s="49"/>
      <c r="O245" s="48"/>
      <c r="P245" s="49"/>
      <c r="Q245" s="50" t="str">
        <f t="shared" si="5"/>
        <v/>
      </c>
      <c r="R245" s="51"/>
      <c r="S245" s="15">
        <f t="shared" si="6"/>
        <v>0</v>
      </c>
      <c r="T245" s="14">
        <f t="shared" si="4"/>
        <v>0</v>
      </c>
      <c r="U245" s="53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</row>
    <row r="246">
      <c r="A246" s="6">
        <v>241.0</v>
      </c>
      <c r="B246" s="42" t="s">
        <v>101</v>
      </c>
      <c r="C246" s="43"/>
      <c r="D246" s="44"/>
      <c r="E246" s="45"/>
      <c r="F246" s="45"/>
      <c r="G246" s="45"/>
      <c r="H246" s="45"/>
      <c r="I246" s="45"/>
      <c r="J246" s="45"/>
      <c r="K246" s="46"/>
      <c r="L246" s="61"/>
      <c r="M246" s="48"/>
      <c r="N246" s="49"/>
      <c r="O246" s="48"/>
      <c r="P246" s="49"/>
      <c r="Q246" s="50" t="str">
        <f t="shared" si="5"/>
        <v/>
      </c>
      <c r="R246" s="51"/>
      <c r="S246" s="15">
        <f t="shared" si="6"/>
        <v>0</v>
      </c>
      <c r="T246" s="14">
        <f t="shared" si="4"/>
        <v>0</v>
      </c>
      <c r="U246" s="52"/>
      <c r="V246" s="52"/>
      <c r="W246" s="53"/>
      <c r="X246" s="52"/>
      <c r="Y246" s="52"/>
      <c r="Z246" s="53"/>
      <c r="AA246" s="52"/>
      <c r="AB246" s="52"/>
      <c r="AC246" s="52"/>
      <c r="AD246" s="52"/>
      <c r="AE246" s="52"/>
      <c r="AF246" s="53"/>
      <c r="AG246" s="52"/>
      <c r="AH246" s="52"/>
      <c r="AI246" s="52"/>
      <c r="AJ246" s="53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</row>
    <row r="247">
      <c r="A247" s="6">
        <v>242.0</v>
      </c>
      <c r="B247" s="42" t="s">
        <v>87</v>
      </c>
      <c r="C247" s="43"/>
      <c r="D247" s="63"/>
      <c r="E247" s="45"/>
      <c r="F247" s="45"/>
      <c r="G247" s="46"/>
      <c r="H247" s="45"/>
      <c r="I247" s="45"/>
      <c r="J247" s="45"/>
      <c r="K247" s="45"/>
      <c r="L247" s="61"/>
      <c r="M247" s="48"/>
      <c r="N247" s="49"/>
      <c r="O247" s="48"/>
      <c r="P247" s="49"/>
      <c r="Q247" s="50" t="str">
        <f t="shared" si="5"/>
        <v/>
      </c>
      <c r="R247" s="51"/>
      <c r="S247" s="15">
        <f t="shared" si="6"/>
        <v>0</v>
      </c>
      <c r="T247" s="14">
        <f t="shared" si="4"/>
        <v>0</v>
      </c>
      <c r="U247" s="53"/>
      <c r="V247" s="52"/>
      <c r="W247" s="52"/>
      <c r="X247" s="53"/>
      <c r="Y247" s="53"/>
      <c r="Z247" s="53"/>
      <c r="AA247" s="52"/>
      <c r="AB247" s="53"/>
      <c r="AC247" s="53"/>
      <c r="AD247" s="52"/>
      <c r="AE247" s="52"/>
      <c r="AF247" s="53"/>
      <c r="AG247" s="53"/>
      <c r="AH247" s="52"/>
      <c r="AI247" s="52"/>
      <c r="AJ247" s="52"/>
      <c r="AK247" s="52"/>
      <c r="AL247" s="52"/>
      <c r="AM247" s="52"/>
      <c r="AN247" s="52"/>
      <c r="AO247" s="52"/>
      <c r="AP247" s="52"/>
      <c r="AQ247" s="53"/>
      <c r="AR247" s="52"/>
      <c r="AS247" s="53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</row>
    <row r="248">
      <c r="A248" s="6">
        <v>243.0</v>
      </c>
      <c r="B248" s="42" t="s">
        <v>101</v>
      </c>
      <c r="C248" s="43"/>
      <c r="D248" s="63"/>
      <c r="E248" s="46"/>
      <c r="F248" s="45"/>
      <c r="G248" s="45"/>
      <c r="H248" s="45"/>
      <c r="I248" s="45"/>
      <c r="J248" s="45"/>
      <c r="K248" s="45"/>
      <c r="L248" s="61"/>
      <c r="M248" s="48"/>
      <c r="N248" s="49"/>
      <c r="O248" s="48"/>
      <c r="P248" s="49"/>
      <c r="Q248" s="50" t="str">
        <f t="shared" si="5"/>
        <v/>
      </c>
      <c r="R248" s="51"/>
      <c r="S248" s="15">
        <f t="shared" si="6"/>
        <v>0</v>
      </c>
      <c r="T248" s="14">
        <f t="shared" si="4"/>
        <v>0</v>
      </c>
      <c r="U248" s="53"/>
      <c r="V248" s="52"/>
      <c r="W248" s="52"/>
      <c r="X248" s="53"/>
      <c r="Y248" s="53"/>
      <c r="Z248" s="53"/>
      <c r="AA248" s="52"/>
      <c r="AB248" s="53"/>
      <c r="AC248" s="53"/>
      <c r="AD248" s="52"/>
      <c r="AE248" s="52"/>
      <c r="AF248" s="53"/>
      <c r="AG248" s="53"/>
      <c r="AH248" s="52"/>
      <c r="AI248" s="52"/>
      <c r="AJ248" s="52"/>
      <c r="AK248" s="52"/>
      <c r="AL248" s="52"/>
      <c r="AM248" s="52"/>
      <c r="AN248" s="52"/>
      <c r="AO248" s="52"/>
      <c r="AP248" s="52"/>
      <c r="AQ248" s="53"/>
      <c r="AR248" s="52"/>
      <c r="AS248" s="53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</row>
    <row r="249">
      <c r="A249" s="6">
        <v>244.0</v>
      </c>
      <c r="B249" s="42" t="s">
        <v>109</v>
      </c>
      <c r="C249" s="43"/>
      <c r="D249" s="63"/>
      <c r="E249" s="46"/>
      <c r="F249" s="45"/>
      <c r="G249" s="45"/>
      <c r="H249" s="45"/>
      <c r="I249" s="45"/>
      <c r="J249" s="45"/>
      <c r="K249" s="45"/>
      <c r="L249" s="61"/>
      <c r="M249" s="48"/>
      <c r="N249" s="49"/>
      <c r="O249" s="48"/>
      <c r="P249" s="49"/>
      <c r="Q249" s="50" t="str">
        <f t="shared" si="5"/>
        <v/>
      </c>
      <c r="R249" s="51"/>
      <c r="S249" s="15">
        <f t="shared" si="6"/>
        <v>0</v>
      </c>
      <c r="T249" s="14">
        <f t="shared" si="4"/>
        <v>0</v>
      </c>
      <c r="U249" s="52"/>
      <c r="V249" s="52"/>
      <c r="W249" s="53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</row>
    <row r="250">
      <c r="A250" s="6">
        <v>245.0</v>
      </c>
      <c r="B250" s="42" t="s">
        <v>110</v>
      </c>
      <c r="C250" s="43"/>
      <c r="D250" s="44"/>
      <c r="E250" s="45"/>
      <c r="F250" s="45"/>
      <c r="G250" s="45"/>
      <c r="H250" s="45"/>
      <c r="I250" s="45"/>
      <c r="J250" s="45"/>
      <c r="K250" s="46"/>
      <c r="L250" s="61"/>
      <c r="M250" s="48"/>
      <c r="N250" s="49"/>
      <c r="O250" s="48"/>
      <c r="P250" s="49"/>
      <c r="Q250" s="50" t="str">
        <f t="shared" si="5"/>
        <v/>
      </c>
      <c r="R250" s="51"/>
      <c r="S250" s="15">
        <f t="shared" si="6"/>
        <v>0</v>
      </c>
      <c r="T250" s="14">
        <f t="shared" si="4"/>
        <v>0</v>
      </c>
      <c r="U250" s="52"/>
      <c r="V250" s="52"/>
      <c r="W250" s="52"/>
      <c r="X250" s="52"/>
      <c r="Y250" s="52"/>
      <c r="Z250" s="52"/>
      <c r="AA250" s="53"/>
      <c r="AB250" s="52"/>
      <c r="AC250" s="52"/>
      <c r="AD250" s="52"/>
      <c r="AE250" s="52"/>
      <c r="AF250" s="52"/>
      <c r="AG250" s="52"/>
      <c r="AH250" s="53"/>
      <c r="AI250" s="52"/>
      <c r="AJ250" s="52"/>
      <c r="AK250" s="52"/>
      <c r="AL250" s="52"/>
      <c r="AM250" s="52"/>
      <c r="AN250" s="52"/>
      <c r="AO250" s="52"/>
      <c r="AP250" s="52"/>
      <c r="AQ250" s="52"/>
      <c r="AR250" s="53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</row>
    <row r="251">
      <c r="A251" s="6">
        <v>246.0</v>
      </c>
      <c r="B251" s="42" t="s">
        <v>96</v>
      </c>
      <c r="C251" s="43"/>
      <c r="D251" s="44"/>
      <c r="E251" s="45"/>
      <c r="F251" s="45"/>
      <c r="G251" s="46"/>
      <c r="H251" s="45"/>
      <c r="I251" s="45"/>
      <c r="J251" s="45"/>
      <c r="K251" s="45"/>
      <c r="L251" s="61"/>
      <c r="M251" s="48"/>
      <c r="N251" s="49"/>
      <c r="O251" s="48"/>
      <c r="P251" s="49"/>
      <c r="Q251" s="50" t="str">
        <f t="shared" si="5"/>
        <v/>
      </c>
      <c r="R251" s="51"/>
      <c r="S251" s="15">
        <f t="shared" si="6"/>
        <v>0</v>
      </c>
      <c r="T251" s="14">
        <f t="shared" si="4"/>
        <v>0</v>
      </c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3"/>
      <c r="AJ251" s="53"/>
      <c r="AK251" s="52"/>
      <c r="AL251" s="52"/>
      <c r="AM251" s="52"/>
      <c r="AN251" s="53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</row>
    <row r="252">
      <c r="A252" s="6">
        <v>247.0</v>
      </c>
      <c r="B252" s="42" t="s">
        <v>107</v>
      </c>
      <c r="C252" s="43"/>
      <c r="D252" s="63"/>
      <c r="E252" s="45"/>
      <c r="F252" s="45"/>
      <c r="G252" s="45"/>
      <c r="H252" s="46"/>
      <c r="I252" s="45"/>
      <c r="J252" s="45"/>
      <c r="K252" s="45"/>
      <c r="L252" s="61"/>
      <c r="M252" s="48"/>
      <c r="N252" s="49"/>
      <c r="O252" s="48"/>
      <c r="P252" s="49"/>
      <c r="Q252" s="50" t="str">
        <f t="shared" si="5"/>
        <v/>
      </c>
      <c r="R252" s="51"/>
      <c r="S252" s="15">
        <f t="shared" si="6"/>
        <v>0</v>
      </c>
      <c r="T252" s="14">
        <f t="shared" si="4"/>
        <v>0</v>
      </c>
      <c r="U252" s="53"/>
      <c r="V252" s="52"/>
      <c r="W252" s="52"/>
      <c r="X252" s="53"/>
      <c r="Y252" s="53"/>
      <c r="Z252" s="53"/>
      <c r="AA252" s="52"/>
      <c r="AB252" s="53"/>
      <c r="AC252" s="53"/>
      <c r="AD252" s="52"/>
      <c r="AE252" s="52"/>
      <c r="AF252" s="53"/>
      <c r="AG252" s="53"/>
      <c r="AH252" s="52"/>
      <c r="AI252" s="52"/>
      <c r="AJ252" s="52"/>
      <c r="AK252" s="52"/>
      <c r="AL252" s="52"/>
      <c r="AM252" s="52"/>
      <c r="AN252" s="52"/>
      <c r="AO252" s="52"/>
      <c r="AP252" s="52"/>
      <c r="AQ252" s="53"/>
      <c r="AR252" s="52"/>
      <c r="AS252" s="53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</row>
    <row r="253">
      <c r="A253" s="6">
        <v>248.0</v>
      </c>
      <c r="B253" s="42" t="s">
        <v>101</v>
      </c>
      <c r="C253" s="43"/>
      <c r="D253" s="63"/>
      <c r="E253" s="45"/>
      <c r="F253" s="45"/>
      <c r="G253" s="46"/>
      <c r="H253" s="45"/>
      <c r="I253" s="45"/>
      <c r="J253" s="45"/>
      <c r="K253" s="45"/>
      <c r="L253" s="61"/>
      <c r="M253" s="48"/>
      <c r="N253" s="49"/>
      <c r="O253" s="48"/>
      <c r="P253" s="49"/>
      <c r="Q253" s="50" t="str">
        <f t="shared" si="5"/>
        <v/>
      </c>
      <c r="R253" s="51"/>
      <c r="S253" s="15">
        <f t="shared" si="6"/>
        <v>0</v>
      </c>
      <c r="T253" s="14">
        <f t="shared" si="4"/>
        <v>0</v>
      </c>
      <c r="U253" s="52"/>
      <c r="V253" s="52"/>
      <c r="W253" s="53"/>
      <c r="X253" s="52"/>
      <c r="Y253" s="52"/>
      <c r="Z253" s="52"/>
      <c r="AA253" s="53"/>
      <c r="AB253" s="52"/>
      <c r="AC253" s="52"/>
      <c r="AD253" s="52"/>
      <c r="AE253" s="52"/>
      <c r="AF253" s="52"/>
      <c r="AG253" s="52"/>
      <c r="AH253" s="53"/>
      <c r="AI253" s="53"/>
      <c r="AJ253" s="53"/>
      <c r="AK253" s="53"/>
      <c r="AL253" s="52"/>
      <c r="AM253" s="52"/>
      <c r="AN253" s="53"/>
      <c r="AO253" s="52"/>
      <c r="AP253" s="52"/>
      <c r="AQ253" s="52"/>
      <c r="AR253" s="53"/>
      <c r="AS253" s="52"/>
      <c r="AT253" s="52"/>
      <c r="AU253" s="52"/>
      <c r="AV253" s="52"/>
      <c r="AW253" s="52"/>
      <c r="AX253" s="53"/>
      <c r="AY253" s="52"/>
      <c r="AZ253" s="52"/>
      <c r="BA253" s="53"/>
      <c r="BB253" s="53"/>
      <c r="BC253" s="53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</row>
    <row r="254">
      <c r="A254" s="6">
        <v>249.0</v>
      </c>
      <c r="B254" s="42" t="s">
        <v>111</v>
      </c>
      <c r="C254" s="43"/>
      <c r="D254" s="63"/>
      <c r="E254" s="46"/>
      <c r="F254" s="46"/>
      <c r="G254" s="45"/>
      <c r="H254" s="45"/>
      <c r="I254" s="45"/>
      <c r="J254" s="45"/>
      <c r="K254" s="45"/>
      <c r="L254" s="61"/>
      <c r="M254" s="48"/>
      <c r="N254" s="49"/>
      <c r="O254" s="48"/>
      <c r="P254" s="49"/>
      <c r="Q254" s="50" t="str">
        <f t="shared" si="5"/>
        <v/>
      </c>
      <c r="R254" s="51"/>
      <c r="S254" s="15">
        <f t="shared" si="6"/>
        <v>0</v>
      </c>
      <c r="T254" s="14">
        <f t="shared" si="4"/>
        <v>0</v>
      </c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3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</row>
    <row r="255">
      <c r="A255" s="6">
        <v>250.0</v>
      </c>
      <c r="B255" s="42" t="s">
        <v>100</v>
      </c>
      <c r="C255" s="43"/>
      <c r="D255" s="44"/>
      <c r="E255" s="45"/>
      <c r="F255" s="45"/>
      <c r="G255" s="45"/>
      <c r="H255" s="45"/>
      <c r="I255" s="45"/>
      <c r="J255" s="45"/>
      <c r="K255" s="46"/>
      <c r="L255" s="61"/>
      <c r="M255" s="48"/>
      <c r="N255" s="49"/>
      <c r="O255" s="48"/>
      <c r="P255" s="49"/>
      <c r="Q255" s="50" t="str">
        <f t="shared" si="5"/>
        <v/>
      </c>
      <c r="R255" s="51"/>
      <c r="S255" s="15">
        <f t="shared" si="6"/>
        <v>0</v>
      </c>
      <c r="T255" s="14">
        <f t="shared" si="4"/>
        <v>0</v>
      </c>
      <c r="U255" s="53"/>
      <c r="V255" s="52"/>
      <c r="W255" s="52"/>
      <c r="X255" s="53"/>
      <c r="Y255" s="53"/>
      <c r="Z255" s="53"/>
      <c r="AA255" s="52"/>
      <c r="AB255" s="53"/>
      <c r="AC255" s="53"/>
      <c r="AD255" s="52"/>
      <c r="AE255" s="52"/>
      <c r="AF255" s="53"/>
      <c r="AG255" s="53"/>
      <c r="AH255" s="52"/>
      <c r="AI255" s="52"/>
      <c r="AJ255" s="52"/>
      <c r="AK255" s="52"/>
      <c r="AL255" s="52"/>
      <c r="AM255" s="52"/>
      <c r="AN255" s="52"/>
      <c r="AO255" s="52"/>
      <c r="AP255" s="52"/>
      <c r="AQ255" s="53"/>
      <c r="AR255" s="52"/>
      <c r="AS255" s="53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</row>
    <row r="256">
      <c r="A256" s="6">
        <v>251.0</v>
      </c>
      <c r="B256" s="42" t="s">
        <v>101</v>
      </c>
      <c r="C256" s="43"/>
      <c r="D256" s="63"/>
      <c r="E256" s="45"/>
      <c r="F256" s="45"/>
      <c r="G256" s="46"/>
      <c r="H256" s="45"/>
      <c r="I256" s="45"/>
      <c r="J256" s="45"/>
      <c r="K256" s="45"/>
      <c r="L256" s="61"/>
      <c r="M256" s="48"/>
      <c r="N256" s="49"/>
      <c r="O256" s="48"/>
      <c r="P256" s="49"/>
      <c r="Q256" s="50" t="str">
        <f t="shared" si="5"/>
        <v/>
      </c>
      <c r="R256" s="51"/>
      <c r="S256" s="15">
        <f t="shared" si="6"/>
        <v>0</v>
      </c>
      <c r="T256" s="14">
        <f t="shared" si="4"/>
        <v>0</v>
      </c>
      <c r="U256" s="52"/>
      <c r="V256" s="52"/>
      <c r="W256" s="53"/>
      <c r="X256" s="52"/>
      <c r="Y256" s="52"/>
      <c r="Z256" s="52"/>
      <c r="AA256" s="53"/>
      <c r="AB256" s="52"/>
      <c r="AC256" s="52"/>
      <c r="AD256" s="52"/>
      <c r="AE256" s="52"/>
      <c r="AF256" s="52"/>
      <c r="AG256" s="52"/>
      <c r="AH256" s="53"/>
      <c r="AI256" s="53"/>
      <c r="AJ256" s="53"/>
      <c r="AK256" s="52"/>
      <c r="AL256" s="52"/>
      <c r="AM256" s="52"/>
      <c r="AN256" s="53"/>
      <c r="AO256" s="52"/>
      <c r="AP256" s="52"/>
      <c r="AQ256" s="52"/>
      <c r="AR256" s="52"/>
      <c r="AS256" s="52"/>
      <c r="AT256" s="52"/>
      <c r="AU256" s="52"/>
      <c r="AV256" s="52"/>
      <c r="AW256" s="52"/>
      <c r="AX256" s="53"/>
      <c r="AY256" s="52"/>
      <c r="AZ256" s="52"/>
      <c r="BA256" s="52"/>
      <c r="BB256" s="52"/>
      <c r="BC256" s="52"/>
      <c r="BD256" s="53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</row>
    <row r="257">
      <c r="A257" s="6">
        <v>252.0</v>
      </c>
      <c r="B257" s="42" t="s">
        <v>111</v>
      </c>
      <c r="C257" s="43"/>
      <c r="D257" s="63"/>
      <c r="E257" s="45"/>
      <c r="F257" s="45"/>
      <c r="G257" s="46"/>
      <c r="H257" s="45"/>
      <c r="I257" s="45"/>
      <c r="J257" s="45"/>
      <c r="K257" s="45"/>
      <c r="L257" s="61"/>
      <c r="M257" s="48"/>
      <c r="N257" s="49"/>
      <c r="O257" s="48"/>
      <c r="P257" s="49"/>
      <c r="Q257" s="50" t="str">
        <f t="shared" si="5"/>
        <v/>
      </c>
      <c r="R257" s="51"/>
      <c r="S257" s="15">
        <f t="shared" si="6"/>
        <v>0</v>
      </c>
      <c r="T257" s="14">
        <f t="shared" si="4"/>
        <v>0</v>
      </c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3"/>
      <c r="AS257" s="52"/>
      <c r="AT257" s="52"/>
      <c r="AU257" s="52"/>
      <c r="AV257" s="52"/>
      <c r="AW257" s="52"/>
      <c r="AX257" s="52"/>
      <c r="AY257" s="52"/>
      <c r="AZ257" s="52"/>
      <c r="BA257" s="53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</row>
    <row r="258">
      <c r="A258" s="6">
        <v>253.0</v>
      </c>
      <c r="B258" s="42" t="s">
        <v>112</v>
      </c>
      <c r="C258" s="43"/>
      <c r="D258" s="63"/>
      <c r="E258" s="45"/>
      <c r="F258" s="46"/>
      <c r="G258" s="45"/>
      <c r="H258" s="45"/>
      <c r="I258" s="45"/>
      <c r="J258" s="45"/>
      <c r="K258" s="45"/>
      <c r="L258" s="61"/>
      <c r="M258" s="48"/>
      <c r="N258" s="49"/>
      <c r="O258" s="48"/>
      <c r="P258" s="49"/>
      <c r="Q258" s="50" t="str">
        <f t="shared" si="5"/>
        <v/>
      </c>
      <c r="R258" s="51"/>
      <c r="S258" s="15">
        <f t="shared" si="6"/>
        <v>0</v>
      </c>
      <c r="T258" s="14">
        <f t="shared" si="4"/>
        <v>0</v>
      </c>
      <c r="U258" s="53"/>
      <c r="V258" s="52"/>
      <c r="W258" s="52"/>
      <c r="X258" s="53"/>
      <c r="Y258" s="53"/>
      <c r="Z258" s="53"/>
      <c r="AA258" s="52"/>
      <c r="AB258" s="53"/>
      <c r="AC258" s="53"/>
      <c r="AD258" s="52"/>
      <c r="AE258" s="52"/>
      <c r="AF258" s="53"/>
      <c r="AG258" s="53"/>
      <c r="AH258" s="52"/>
      <c r="AI258" s="53"/>
      <c r="AJ258" s="53"/>
      <c r="AK258" s="52"/>
      <c r="AL258" s="52"/>
      <c r="AM258" s="52"/>
      <c r="AN258" s="52"/>
      <c r="AO258" s="52"/>
      <c r="AP258" s="52"/>
      <c r="AQ258" s="53"/>
      <c r="AR258" s="52"/>
      <c r="AS258" s="52"/>
      <c r="AT258" s="52"/>
      <c r="AU258" s="52"/>
      <c r="AV258" s="52"/>
      <c r="AW258" s="52"/>
      <c r="AX258" s="52"/>
      <c r="AY258" s="52"/>
      <c r="AZ258" s="52"/>
      <c r="BA258" s="53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</row>
    <row r="259">
      <c r="A259" s="6">
        <v>254.0</v>
      </c>
      <c r="B259" s="42" t="s">
        <v>113</v>
      </c>
      <c r="C259" s="43"/>
      <c r="D259" s="63"/>
      <c r="E259" s="45"/>
      <c r="F259" s="46"/>
      <c r="G259" s="45"/>
      <c r="H259" s="45"/>
      <c r="I259" s="45"/>
      <c r="J259" s="45"/>
      <c r="K259" s="45"/>
      <c r="L259" s="61"/>
      <c r="M259" s="48"/>
      <c r="N259" s="49"/>
      <c r="O259" s="48"/>
      <c r="P259" s="49"/>
      <c r="Q259" s="50" t="str">
        <f t="shared" si="5"/>
        <v/>
      </c>
      <c r="R259" s="51"/>
      <c r="S259" s="15">
        <f t="shared" si="6"/>
        <v>0</v>
      </c>
      <c r="T259" s="14">
        <f t="shared" si="4"/>
        <v>0</v>
      </c>
      <c r="U259" s="52"/>
      <c r="V259" s="52"/>
      <c r="W259" s="52"/>
      <c r="X259" s="52"/>
      <c r="Y259" s="52"/>
      <c r="Z259" s="52"/>
      <c r="AA259" s="53"/>
      <c r="AB259" s="52"/>
      <c r="AC259" s="52"/>
      <c r="AD259" s="52"/>
      <c r="AE259" s="52"/>
      <c r="AF259" s="52"/>
      <c r="AG259" s="52"/>
      <c r="AH259" s="53"/>
      <c r="AI259" s="52"/>
      <c r="AJ259" s="52"/>
      <c r="AK259" s="52"/>
      <c r="AL259" s="52"/>
      <c r="AM259" s="52"/>
      <c r="AN259" s="53"/>
      <c r="AO259" s="52"/>
      <c r="AP259" s="52"/>
      <c r="AQ259" s="52"/>
      <c r="AR259" s="53"/>
      <c r="AS259" s="53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</row>
    <row r="260">
      <c r="A260" s="6">
        <v>255.0</v>
      </c>
      <c r="B260" s="42" t="s">
        <v>114</v>
      </c>
      <c r="C260" s="43"/>
      <c r="D260" s="63"/>
      <c r="E260" s="45"/>
      <c r="F260" s="46"/>
      <c r="G260" s="45"/>
      <c r="H260" s="45"/>
      <c r="I260" s="45"/>
      <c r="J260" s="45"/>
      <c r="K260" s="45"/>
      <c r="L260" s="61"/>
      <c r="M260" s="48"/>
      <c r="N260" s="49"/>
      <c r="O260" s="48"/>
      <c r="P260" s="49"/>
      <c r="Q260" s="50" t="str">
        <f t="shared" si="5"/>
        <v/>
      </c>
      <c r="R260" s="51"/>
      <c r="S260" s="15">
        <f t="shared" si="6"/>
        <v>0</v>
      </c>
      <c r="T260" s="14">
        <f t="shared" si="4"/>
        <v>0</v>
      </c>
      <c r="U260" s="52"/>
      <c r="V260" s="52"/>
      <c r="W260" s="52"/>
      <c r="X260" s="52"/>
      <c r="Y260" s="52"/>
      <c r="Z260" s="52"/>
      <c r="AA260" s="53"/>
      <c r="AB260" s="52"/>
      <c r="AC260" s="52"/>
      <c r="AD260" s="52"/>
      <c r="AE260" s="52"/>
      <c r="AF260" s="52"/>
      <c r="AG260" s="52"/>
      <c r="AH260" s="53"/>
      <c r="AI260" s="52"/>
      <c r="AJ260" s="52"/>
      <c r="AK260" s="52"/>
      <c r="AL260" s="52"/>
      <c r="AM260" s="52"/>
      <c r="AN260" s="53"/>
      <c r="AO260" s="52"/>
      <c r="AP260" s="52"/>
      <c r="AQ260" s="52"/>
      <c r="AR260" s="53"/>
      <c r="AS260" s="53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</row>
    <row r="261">
      <c r="A261" s="6">
        <v>256.0</v>
      </c>
      <c r="B261" s="42" t="s">
        <v>95</v>
      </c>
      <c r="C261" s="43"/>
      <c r="D261" s="44"/>
      <c r="E261" s="45"/>
      <c r="F261" s="45"/>
      <c r="G261" s="45"/>
      <c r="H261" s="45"/>
      <c r="I261" s="45"/>
      <c r="J261" s="45"/>
      <c r="K261" s="46"/>
      <c r="L261" s="61"/>
      <c r="M261" s="48"/>
      <c r="N261" s="49"/>
      <c r="O261" s="48"/>
      <c r="P261" s="49"/>
      <c r="Q261" s="50" t="str">
        <f t="shared" si="5"/>
        <v/>
      </c>
      <c r="R261" s="51"/>
      <c r="S261" s="15">
        <f t="shared" si="6"/>
        <v>0</v>
      </c>
      <c r="T261" s="14">
        <f t="shared" si="4"/>
        <v>0</v>
      </c>
      <c r="U261" s="53"/>
      <c r="V261" s="52"/>
      <c r="W261" s="52"/>
      <c r="X261" s="52"/>
      <c r="Y261" s="53"/>
      <c r="Z261" s="52"/>
      <c r="AA261" s="52"/>
      <c r="AB261" s="53"/>
      <c r="AC261" s="52"/>
      <c r="AD261" s="52"/>
      <c r="AE261" s="52"/>
      <c r="AF261" s="52"/>
      <c r="AG261" s="52"/>
      <c r="AH261" s="52"/>
      <c r="AI261" s="53"/>
      <c r="AJ261" s="53"/>
      <c r="AK261" s="52"/>
      <c r="AL261" s="52"/>
      <c r="AM261" s="52"/>
      <c r="AN261" s="52"/>
      <c r="AO261" s="52"/>
      <c r="AP261" s="52"/>
      <c r="AQ261" s="53"/>
      <c r="AR261" s="53"/>
      <c r="AS261" s="53"/>
      <c r="AT261" s="52"/>
      <c r="AU261" s="52"/>
      <c r="AV261" s="52"/>
      <c r="AW261" s="52"/>
      <c r="AX261" s="52"/>
      <c r="AY261" s="52"/>
      <c r="AZ261" s="52"/>
      <c r="BA261" s="53"/>
      <c r="BB261" s="52"/>
      <c r="BC261" s="52"/>
      <c r="BD261" s="53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</row>
    <row r="262">
      <c r="A262" s="6">
        <v>257.0</v>
      </c>
      <c r="B262" s="42" t="s">
        <v>96</v>
      </c>
      <c r="C262" s="43"/>
      <c r="D262" s="44"/>
      <c r="E262" s="45"/>
      <c r="F262" s="45"/>
      <c r="G262" s="46"/>
      <c r="H262" s="45"/>
      <c r="I262" s="45"/>
      <c r="J262" s="45"/>
      <c r="K262" s="45"/>
      <c r="L262" s="61"/>
      <c r="M262" s="48"/>
      <c r="N262" s="49"/>
      <c r="O262" s="48"/>
      <c r="P262" s="49"/>
      <c r="Q262" s="50" t="str">
        <f t="shared" si="5"/>
        <v/>
      </c>
      <c r="R262" s="51"/>
      <c r="S262" s="15">
        <f t="shared" si="6"/>
        <v>0</v>
      </c>
      <c r="T262" s="14">
        <f t="shared" si="4"/>
        <v>0</v>
      </c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3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</row>
    <row r="263">
      <c r="A263" s="6">
        <v>258.0</v>
      </c>
      <c r="B263" s="42" t="s">
        <v>98</v>
      </c>
      <c r="C263" s="43"/>
      <c r="D263" s="44"/>
      <c r="E263" s="45"/>
      <c r="F263" s="45"/>
      <c r="G263" s="46"/>
      <c r="H263" s="45"/>
      <c r="I263" s="45"/>
      <c r="J263" s="45"/>
      <c r="K263" s="45"/>
      <c r="L263" s="61"/>
      <c r="M263" s="48"/>
      <c r="N263" s="49"/>
      <c r="O263" s="48"/>
      <c r="P263" s="49"/>
      <c r="Q263" s="50" t="str">
        <f t="shared" si="5"/>
        <v/>
      </c>
      <c r="R263" s="51"/>
      <c r="S263" s="15">
        <f t="shared" si="6"/>
        <v>0</v>
      </c>
      <c r="T263" s="14">
        <f t="shared" si="4"/>
        <v>0</v>
      </c>
      <c r="U263" s="52"/>
      <c r="V263" s="52"/>
      <c r="W263" s="53"/>
      <c r="X263" s="52"/>
      <c r="Y263" s="52"/>
      <c r="Z263" s="53"/>
      <c r="AA263" s="52"/>
      <c r="AB263" s="52"/>
      <c r="AC263" s="53"/>
      <c r="AD263" s="52"/>
      <c r="AE263" s="52"/>
      <c r="AF263" s="53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</row>
    <row r="264">
      <c r="A264" s="6">
        <v>259.0</v>
      </c>
      <c r="B264" s="42" t="s">
        <v>105</v>
      </c>
      <c r="C264" s="43"/>
      <c r="D264" s="44"/>
      <c r="E264" s="45"/>
      <c r="F264" s="45"/>
      <c r="G264" s="46"/>
      <c r="H264" s="45"/>
      <c r="I264" s="45"/>
      <c r="J264" s="45"/>
      <c r="K264" s="45"/>
      <c r="L264" s="61"/>
      <c r="M264" s="48"/>
      <c r="N264" s="49"/>
      <c r="O264" s="48"/>
      <c r="P264" s="49"/>
      <c r="Q264" s="50" t="str">
        <f t="shared" si="5"/>
        <v/>
      </c>
      <c r="R264" s="51"/>
      <c r="S264" s="15">
        <f t="shared" si="6"/>
        <v>0</v>
      </c>
      <c r="T264" s="14">
        <f t="shared" si="4"/>
        <v>0</v>
      </c>
      <c r="U264" s="52"/>
      <c r="V264" s="52"/>
      <c r="W264" s="52"/>
      <c r="X264" s="52"/>
      <c r="Y264" s="52"/>
      <c r="Z264" s="52"/>
      <c r="AA264" s="53"/>
      <c r="AB264" s="52"/>
      <c r="AC264" s="52"/>
      <c r="AD264" s="52"/>
      <c r="AE264" s="52"/>
      <c r="AF264" s="52"/>
      <c r="AG264" s="52"/>
      <c r="AH264" s="53"/>
      <c r="AI264" s="52"/>
      <c r="AJ264" s="52"/>
      <c r="AK264" s="52"/>
      <c r="AL264" s="52"/>
      <c r="AM264" s="52"/>
      <c r="AN264" s="53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</row>
    <row r="265">
      <c r="A265" s="6">
        <v>260.0</v>
      </c>
      <c r="B265" s="42" t="s">
        <v>95</v>
      </c>
      <c r="C265" s="43"/>
      <c r="D265" s="44"/>
      <c r="E265" s="45"/>
      <c r="F265" s="45"/>
      <c r="G265" s="45"/>
      <c r="H265" s="45"/>
      <c r="I265" s="45"/>
      <c r="J265" s="45"/>
      <c r="K265" s="46"/>
      <c r="L265" s="61"/>
      <c r="M265" s="48"/>
      <c r="N265" s="49"/>
      <c r="O265" s="48"/>
      <c r="P265" s="49"/>
      <c r="Q265" s="50" t="str">
        <f t="shared" si="5"/>
        <v/>
      </c>
      <c r="R265" s="51"/>
      <c r="S265" s="15">
        <f t="shared" si="6"/>
        <v>0</v>
      </c>
      <c r="T265" s="14">
        <f t="shared" si="4"/>
        <v>0</v>
      </c>
      <c r="U265" s="53"/>
      <c r="V265" s="52"/>
      <c r="W265" s="52"/>
      <c r="X265" s="52"/>
      <c r="Y265" s="53"/>
      <c r="Z265" s="52"/>
      <c r="AA265" s="52"/>
      <c r="AB265" s="53"/>
      <c r="AC265" s="53"/>
      <c r="AD265" s="52"/>
      <c r="AE265" s="52"/>
      <c r="AF265" s="52"/>
      <c r="AG265" s="53"/>
      <c r="AH265" s="52"/>
      <c r="AI265" s="53"/>
      <c r="AJ265" s="53"/>
      <c r="AK265" s="52"/>
      <c r="AL265" s="52"/>
      <c r="AM265" s="52"/>
      <c r="AN265" s="52"/>
      <c r="AO265" s="52"/>
      <c r="AP265" s="52"/>
      <c r="AQ265" s="53"/>
      <c r="AR265" s="53"/>
      <c r="AS265" s="53"/>
      <c r="AT265" s="52"/>
      <c r="AU265" s="52"/>
      <c r="AV265" s="52"/>
      <c r="AW265" s="52"/>
      <c r="AX265" s="52"/>
      <c r="AY265" s="52"/>
      <c r="AZ265" s="52"/>
      <c r="BA265" s="53"/>
      <c r="BB265" s="52"/>
      <c r="BC265" s="52"/>
      <c r="BD265" s="52"/>
      <c r="BE265" s="53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</row>
    <row r="266">
      <c r="A266" s="6">
        <v>261.0</v>
      </c>
      <c r="B266" s="42" t="s">
        <v>115</v>
      </c>
      <c r="C266" s="43"/>
      <c r="D266" s="44"/>
      <c r="E266" s="45"/>
      <c r="F266" s="45"/>
      <c r="G266" s="46"/>
      <c r="H266" s="45"/>
      <c r="I266" s="45"/>
      <c r="J266" s="45"/>
      <c r="K266" s="45"/>
      <c r="L266" s="61"/>
      <c r="M266" s="48"/>
      <c r="N266" s="49"/>
      <c r="O266" s="48"/>
      <c r="P266" s="49"/>
      <c r="Q266" s="50" t="str">
        <f t="shared" si="5"/>
        <v/>
      </c>
      <c r="R266" s="51"/>
      <c r="S266" s="15">
        <f t="shared" si="6"/>
        <v>0</v>
      </c>
      <c r="T266" s="14">
        <f t="shared" si="4"/>
        <v>0</v>
      </c>
      <c r="U266" s="52"/>
      <c r="V266" s="52"/>
      <c r="W266" s="53"/>
      <c r="X266" s="52"/>
      <c r="Y266" s="52"/>
      <c r="Z266" s="52"/>
      <c r="AA266" s="53"/>
      <c r="AB266" s="52"/>
      <c r="AC266" s="52"/>
      <c r="AD266" s="52"/>
      <c r="AE266" s="52"/>
      <c r="AF266" s="52"/>
      <c r="AG266" s="53"/>
      <c r="AH266" s="53"/>
      <c r="AI266" s="53"/>
      <c r="AJ266" s="52"/>
      <c r="AK266" s="52"/>
      <c r="AL266" s="52"/>
      <c r="AM266" s="52"/>
      <c r="AN266" s="53"/>
      <c r="AO266" s="52"/>
      <c r="AP266" s="52"/>
      <c r="AQ266" s="52"/>
      <c r="AR266" s="52"/>
      <c r="AS266" s="53"/>
      <c r="AT266" s="52"/>
      <c r="AU266" s="52"/>
      <c r="AV266" s="52"/>
      <c r="AW266" s="52"/>
      <c r="AX266" s="52"/>
      <c r="AY266" s="52"/>
      <c r="AZ266" s="52"/>
      <c r="BA266" s="53"/>
      <c r="BB266" s="53"/>
      <c r="BC266" s="52"/>
      <c r="BD266" s="52"/>
      <c r="BE266" s="52"/>
      <c r="BF266" s="53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</row>
    <row r="267">
      <c r="A267" s="6">
        <v>262.0</v>
      </c>
      <c r="B267" s="42"/>
      <c r="C267" s="43"/>
      <c r="D267" s="63"/>
      <c r="E267" s="45"/>
      <c r="F267" s="45"/>
      <c r="G267" s="45"/>
      <c r="H267" s="45"/>
      <c r="I267" s="46"/>
      <c r="J267" s="45"/>
      <c r="K267" s="45"/>
      <c r="L267" s="61"/>
      <c r="M267" s="48"/>
      <c r="N267" s="49"/>
      <c r="O267" s="48"/>
      <c r="P267" s="49"/>
      <c r="Q267" s="50" t="str">
        <f t="shared" si="5"/>
        <v/>
      </c>
      <c r="R267" s="51"/>
      <c r="S267" s="15">
        <f t="shared" si="6"/>
        <v>0</v>
      </c>
      <c r="T267" s="14">
        <f t="shared" si="4"/>
        <v>0</v>
      </c>
      <c r="U267" s="53"/>
      <c r="V267" s="52"/>
      <c r="W267" s="52"/>
      <c r="X267" s="52"/>
      <c r="Y267" s="53"/>
      <c r="Z267" s="53"/>
      <c r="AA267" s="52"/>
      <c r="AB267" s="53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3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</row>
    <row r="268">
      <c r="A268" s="6">
        <v>263.0</v>
      </c>
      <c r="B268" s="42" t="s">
        <v>95</v>
      </c>
      <c r="C268" s="43"/>
      <c r="D268" s="44"/>
      <c r="E268" s="45"/>
      <c r="F268" s="45"/>
      <c r="G268" s="45"/>
      <c r="H268" s="45"/>
      <c r="I268" s="45"/>
      <c r="J268" s="45"/>
      <c r="K268" s="46"/>
      <c r="L268" s="61"/>
      <c r="M268" s="48"/>
      <c r="N268" s="49"/>
      <c r="O268" s="48"/>
      <c r="P268" s="49"/>
      <c r="Q268" s="50" t="str">
        <f t="shared" si="5"/>
        <v/>
      </c>
      <c r="R268" s="51"/>
      <c r="S268" s="15">
        <f t="shared" si="6"/>
        <v>0</v>
      </c>
      <c r="T268" s="14">
        <f t="shared" si="4"/>
        <v>0</v>
      </c>
      <c r="U268" s="53"/>
      <c r="V268" s="52"/>
      <c r="W268" s="52"/>
      <c r="X268" s="52"/>
      <c r="Y268" s="52"/>
      <c r="Z268" s="52"/>
      <c r="AA268" s="52"/>
      <c r="AB268" s="52"/>
      <c r="AC268" s="53"/>
      <c r="AD268" s="52"/>
      <c r="AE268" s="52"/>
      <c r="AF268" s="53"/>
      <c r="AG268" s="52"/>
      <c r="AH268" s="52"/>
      <c r="AI268" s="52"/>
      <c r="AJ268" s="53"/>
      <c r="AK268" s="52"/>
      <c r="AL268" s="52"/>
      <c r="AM268" s="52"/>
      <c r="AN268" s="52"/>
      <c r="AO268" s="52"/>
      <c r="AP268" s="52"/>
      <c r="AQ268" s="52"/>
      <c r="AR268" s="53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</row>
    <row r="269">
      <c r="A269" s="6">
        <v>264.0</v>
      </c>
      <c r="B269" s="42" t="s">
        <v>115</v>
      </c>
      <c r="C269" s="43"/>
      <c r="D269" s="44"/>
      <c r="E269" s="45"/>
      <c r="F269" s="45"/>
      <c r="G269" s="46"/>
      <c r="H269" s="45"/>
      <c r="I269" s="45"/>
      <c r="J269" s="45"/>
      <c r="K269" s="45"/>
      <c r="L269" s="61"/>
      <c r="M269" s="48"/>
      <c r="N269" s="49"/>
      <c r="O269" s="48"/>
      <c r="P269" s="49"/>
      <c r="Q269" s="50" t="str">
        <f t="shared" si="5"/>
        <v/>
      </c>
      <c r="R269" s="51"/>
      <c r="S269" s="15">
        <f t="shared" si="6"/>
        <v>0</v>
      </c>
      <c r="T269" s="14">
        <f t="shared" si="4"/>
        <v>0</v>
      </c>
      <c r="U269" s="52"/>
      <c r="V269" s="52"/>
      <c r="W269" s="52"/>
      <c r="X269" s="52"/>
      <c r="Y269" s="52"/>
      <c r="Z269" s="52"/>
      <c r="AA269" s="52"/>
      <c r="AB269" s="52"/>
      <c r="AC269" s="53"/>
      <c r="AD269" s="52"/>
      <c r="AE269" s="52"/>
      <c r="AF269" s="53"/>
      <c r="AG269" s="53"/>
      <c r="AH269" s="52"/>
      <c r="AI269" s="53"/>
      <c r="AJ269" s="53"/>
      <c r="AK269" s="52"/>
      <c r="AL269" s="52"/>
      <c r="AM269" s="52"/>
      <c r="AN269" s="52"/>
      <c r="AO269" s="52"/>
      <c r="AP269" s="52"/>
      <c r="AQ269" s="52"/>
      <c r="AR269" s="52"/>
      <c r="AS269" s="53"/>
      <c r="AT269" s="52"/>
      <c r="AU269" s="52"/>
      <c r="AV269" s="52"/>
      <c r="AW269" s="52"/>
      <c r="AX269" s="52"/>
      <c r="AY269" s="52"/>
      <c r="AZ269" s="52"/>
      <c r="BA269" s="53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</row>
    <row r="270">
      <c r="A270" s="6">
        <v>265.0</v>
      </c>
      <c r="B270" s="42"/>
      <c r="C270" s="43"/>
      <c r="D270" s="44"/>
      <c r="E270" s="45"/>
      <c r="F270" s="45"/>
      <c r="G270" s="45"/>
      <c r="H270" s="45"/>
      <c r="I270" s="45"/>
      <c r="J270" s="46"/>
      <c r="K270" s="45"/>
      <c r="L270" s="61"/>
      <c r="M270" s="48"/>
      <c r="N270" s="49"/>
      <c r="O270" s="48"/>
      <c r="P270" s="49"/>
      <c r="Q270" s="50" t="str">
        <f t="shared" si="5"/>
        <v/>
      </c>
      <c r="R270" s="51"/>
      <c r="S270" s="15">
        <f t="shared" si="6"/>
        <v>0</v>
      </c>
      <c r="T270" s="14">
        <f t="shared" si="4"/>
        <v>0</v>
      </c>
      <c r="U270" s="52"/>
      <c r="V270" s="52"/>
      <c r="W270" s="53"/>
      <c r="X270" s="52"/>
      <c r="Y270" s="52"/>
      <c r="Z270" s="52"/>
      <c r="AA270" s="53"/>
      <c r="AB270" s="52"/>
      <c r="AC270" s="52"/>
      <c r="AD270" s="52"/>
      <c r="AE270" s="52"/>
      <c r="AF270" s="52"/>
      <c r="AG270" s="52"/>
      <c r="AH270" s="53"/>
      <c r="AI270" s="52"/>
      <c r="AJ270" s="52"/>
      <c r="AK270" s="52"/>
      <c r="AL270" s="52"/>
      <c r="AM270" s="52"/>
      <c r="AN270" s="53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</row>
    <row r="271">
      <c r="A271" s="6">
        <v>266.0</v>
      </c>
      <c r="B271" s="42"/>
      <c r="C271" s="43"/>
      <c r="D271" s="44"/>
      <c r="E271" s="46"/>
      <c r="F271" s="45"/>
      <c r="G271" s="45"/>
      <c r="H271" s="45"/>
      <c r="I271" s="45"/>
      <c r="J271" s="45"/>
      <c r="K271" s="45"/>
      <c r="L271" s="61"/>
      <c r="M271" s="48"/>
      <c r="N271" s="49"/>
      <c r="O271" s="48"/>
      <c r="P271" s="49"/>
      <c r="Q271" s="50" t="str">
        <f t="shared" si="5"/>
        <v/>
      </c>
      <c r="R271" s="51"/>
      <c r="S271" s="15">
        <f t="shared" si="6"/>
        <v>0</v>
      </c>
      <c r="T271" s="14">
        <f t="shared" si="4"/>
        <v>0</v>
      </c>
      <c r="U271" s="52"/>
      <c r="V271" s="52"/>
      <c r="W271" s="52"/>
      <c r="X271" s="52"/>
      <c r="Y271" s="53"/>
      <c r="Z271" s="53"/>
      <c r="AA271" s="52"/>
      <c r="AB271" s="53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3"/>
      <c r="AR271" s="53"/>
      <c r="AS271" s="52"/>
      <c r="AT271" s="52"/>
      <c r="AU271" s="52"/>
      <c r="AV271" s="53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</row>
    <row r="272">
      <c r="A272" s="6">
        <v>267.0</v>
      </c>
      <c r="B272" s="42" t="s">
        <v>115</v>
      </c>
      <c r="C272" s="43"/>
      <c r="D272" s="44"/>
      <c r="E272" s="45"/>
      <c r="F272" s="45"/>
      <c r="G272" s="46"/>
      <c r="H272" s="45"/>
      <c r="I272" s="45"/>
      <c r="J272" s="45"/>
      <c r="K272" s="45"/>
      <c r="L272" s="61"/>
      <c r="M272" s="48"/>
      <c r="N272" s="49"/>
      <c r="O272" s="48"/>
      <c r="P272" s="49"/>
      <c r="Q272" s="50" t="str">
        <f t="shared" si="5"/>
        <v/>
      </c>
      <c r="R272" s="51"/>
      <c r="S272" s="15">
        <f t="shared" si="6"/>
        <v>0</v>
      </c>
      <c r="T272" s="14">
        <f t="shared" si="4"/>
        <v>0</v>
      </c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3"/>
      <c r="BB272" s="52"/>
      <c r="BC272" s="53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</row>
    <row r="273">
      <c r="A273" s="6">
        <v>268.0</v>
      </c>
      <c r="B273" s="42" t="s">
        <v>115</v>
      </c>
      <c r="C273" s="43"/>
      <c r="D273" s="44"/>
      <c r="E273" s="45"/>
      <c r="F273" s="45"/>
      <c r="G273" s="46"/>
      <c r="H273" s="45"/>
      <c r="I273" s="45"/>
      <c r="J273" s="45"/>
      <c r="K273" s="45"/>
      <c r="L273" s="61"/>
      <c r="M273" s="48"/>
      <c r="N273" s="49"/>
      <c r="O273" s="48"/>
      <c r="P273" s="49"/>
      <c r="Q273" s="50" t="str">
        <f t="shared" si="5"/>
        <v/>
      </c>
      <c r="R273" s="51"/>
      <c r="S273" s="15">
        <f t="shared" si="6"/>
        <v>0</v>
      </c>
      <c r="T273" s="14">
        <f t="shared" si="4"/>
        <v>0</v>
      </c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</row>
    <row r="274">
      <c r="A274" s="6">
        <v>269.0</v>
      </c>
      <c r="B274" s="42"/>
      <c r="C274" s="43"/>
      <c r="D274" s="44"/>
      <c r="E274" s="45"/>
      <c r="F274" s="45"/>
      <c r="G274" s="45"/>
      <c r="H274" s="45"/>
      <c r="I274" s="46"/>
      <c r="J274" s="45"/>
      <c r="K274" s="45"/>
      <c r="L274" s="61"/>
      <c r="M274" s="48"/>
      <c r="N274" s="49"/>
      <c r="O274" s="48"/>
      <c r="P274" s="49"/>
      <c r="Q274" s="50" t="str">
        <f t="shared" si="5"/>
        <v/>
      </c>
      <c r="R274" s="51"/>
      <c r="S274" s="15">
        <f t="shared" si="6"/>
        <v>0</v>
      </c>
      <c r="T274" s="14">
        <f t="shared" si="4"/>
        <v>0</v>
      </c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</row>
    <row r="275">
      <c r="A275" s="6">
        <v>270.0</v>
      </c>
      <c r="B275" s="42"/>
      <c r="C275" s="43"/>
      <c r="D275" s="44"/>
      <c r="E275" s="45"/>
      <c r="F275" s="45"/>
      <c r="G275" s="45"/>
      <c r="H275" s="45"/>
      <c r="I275" s="45"/>
      <c r="J275" s="46"/>
      <c r="K275" s="45"/>
      <c r="L275" s="61"/>
      <c r="M275" s="48"/>
      <c r="N275" s="49"/>
      <c r="O275" s="48"/>
      <c r="P275" s="49"/>
      <c r="Q275" s="50" t="str">
        <f t="shared" si="5"/>
        <v/>
      </c>
      <c r="R275" s="51"/>
      <c r="S275" s="15">
        <f t="shared" si="6"/>
        <v>0</v>
      </c>
      <c r="T275" s="14">
        <f t="shared" si="4"/>
        <v>0</v>
      </c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</row>
    <row r="276">
      <c r="A276" s="6">
        <v>271.0</v>
      </c>
      <c r="B276" s="42" t="s">
        <v>116</v>
      </c>
      <c r="C276" s="43"/>
      <c r="D276" s="44"/>
      <c r="E276" s="45"/>
      <c r="F276" s="46"/>
      <c r="G276" s="45"/>
      <c r="H276" s="45"/>
      <c r="I276" s="45"/>
      <c r="J276" s="45"/>
      <c r="K276" s="45"/>
      <c r="L276" s="61"/>
      <c r="M276" s="48"/>
      <c r="N276" s="49"/>
      <c r="O276" s="48"/>
      <c r="P276" s="49"/>
      <c r="Q276" s="50" t="str">
        <f t="shared" si="5"/>
        <v/>
      </c>
      <c r="R276" s="51"/>
      <c r="S276" s="15">
        <f t="shared" si="6"/>
        <v>0</v>
      </c>
      <c r="T276" s="14">
        <f t="shared" si="4"/>
        <v>0</v>
      </c>
      <c r="U276" s="53"/>
      <c r="V276" s="52"/>
      <c r="W276" s="52"/>
      <c r="X276" s="52"/>
      <c r="Y276" s="52"/>
      <c r="Z276" s="52"/>
      <c r="AA276" s="52"/>
      <c r="AB276" s="53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3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</row>
    <row r="277">
      <c r="A277" s="6">
        <v>272.0</v>
      </c>
      <c r="B277" s="42"/>
      <c r="C277" s="43"/>
      <c r="D277" s="44"/>
      <c r="E277" s="45"/>
      <c r="F277" s="45"/>
      <c r="G277" s="45"/>
      <c r="H277" s="45"/>
      <c r="I277" s="45"/>
      <c r="J277" s="46"/>
      <c r="K277" s="45"/>
      <c r="L277" s="61"/>
      <c r="M277" s="48"/>
      <c r="N277" s="49"/>
      <c r="O277" s="48"/>
      <c r="P277" s="49"/>
      <c r="Q277" s="50" t="str">
        <f t="shared" si="5"/>
        <v/>
      </c>
      <c r="R277" s="51"/>
      <c r="S277" s="15">
        <f t="shared" si="6"/>
        <v>0</v>
      </c>
      <c r="T277" s="14">
        <f t="shared" si="4"/>
        <v>0</v>
      </c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</row>
    <row r="278">
      <c r="A278" s="6">
        <v>273.0</v>
      </c>
      <c r="B278" s="42" t="s">
        <v>115</v>
      </c>
      <c r="C278" s="43"/>
      <c r="D278" s="44"/>
      <c r="E278" s="45"/>
      <c r="F278" s="45"/>
      <c r="G278" s="46"/>
      <c r="H278" s="45"/>
      <c r="I278" s="45"/>
      <c r="J278" s="45"/>
      <c r="K278" s="45"/>
      <c r="L278" s="61"/>
      <c r="M278" s="48"/>
      <c r="N278" s="49"/>
      <c r="O278" s="48"/>
      <c r="P278" s="49"/>
      <c r="Q278" s="50" t="str">
        <f t="shared" si="5"/>
        <v/>
      </c>
      <c r="R278" s="51"/>
      <c r="S278" s="15">
        <f t="shared" si="6"/>
        <v>0</v>
      </c>
      <c r="T278" s="14">
        <f t="shared" si="4"/>
        <v>0</v>
      </c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</row>
    <row r="279">
      <c r="A279" s="6">
        <v>274.0</v>
      </c>
      <c r="B279" s="42"/>
      <c r="C279" s="43"/>
      <c r="D279" s="44"/>
      <c r="E279" s="45"/>
      <c r="F279" s="45"/>
      <c r="G279" s="45"/>
      <c r="H279" s="45"/>
      <c r="I279" s="46"/>
      <c r="J279" s="45"/>
      <c r="K279" s="45"/>
      <c r="L279" s="61"/>
      <c r="M279" s="48"/>
      <c r="N279" s="49"/>
      <c r="O279" s="48"/>
      <c r="P279" s="49"/>
      <c r="Q279" s="50" t="str">
        <f t="shared" si="5"/>
        <v/>
      </c>
      <c r="R279" s="51"/>
      <c r="S279" s="15">
        <f t="shared" si="6"/>
        <v>0</v>
      </c>
      <c r="T279" s="14">
        <f t="shared" si="4"/>
        <v>0</v>
      </c>
      <c r="U279" s="53"/>
      <c r="V279" s="52"/>
      <c r="W279" s="52"/>
      <c r="X279" s="52"/>
      <c r="Y279" s="53"/>
      <c r="Z279" s="53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3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</row>
    <row r="280">
      <c r="A280" s="6">
        <v>275.0</v>
      </c>
      <c r="B280" s="42" t="s">
        <v>117</v>
      </c>
      <c r="C280" s="43"/>
      <c r="D280" s="44"/>
      <c r="E280" s="45"/>
      <c r="F280" s="45"/>
      <c r="G280" s="45"/>
      <c r="H280" s="45"/>
      <c r="I280" s="45"/>
      <c r="J280" s="46"/>
      <c r="K280" s="45"/>
      <c r="L280" s="61"/>
      <c r="M280" s="48"/>
      <c r="N280" s="49"/>
      <c r="O280" s="48"/>
      <c r="P280" s="49"/>
      <c r="Q280" s="50" t="str">
        <f t="shared" si="5"/>
        <v/>
      </c>
      <c r="R280" s="51"/>
      <c r="S280" s="15">
        <f t="shared" si="6"/>
        <v>0</v>
      </c>
      <c r="T280" s="14">
        <f t="shared" si="4"/>
        <v>0</v>
      </c>
      <c r="U280" s="52"/>
      <c r="V280" s="52"/>
      <c r="W280" s="53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3"/>
      <c r="AS280" s="52"/>
      <c r="AT280" s="52"/>
      <c r="AU280" s="52"/>
      <c r="AV280" s="52"/>
      <c r="AW280" s="52"/>
      <c r="AX280" s="52"/>
      <c r="AY280" s="52"/>
      <c r="AZ280" s="52"/>
      <c r="BA280" s="53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</row>
    <row r="281">
      <c r="A281" s="6">
        <v>276.0</v>
      </c>
      <c r="B281" s="42" t="s">
        <v>115</v>
      </c>
      <c r="C281" s="43"/>
      <c r="D281" s="44"/>
      <c r="E281" s="46"/>
      <c r="F281" s="45"/>
      <c r="G281" s="45"/>
      <c r="H281" s="45"/>
      <c r="I281" s="45"/>
      <c r="J281" s="45"/>
      <c r="K281" s="45"/>
      <c r="L281" s="61"/>
      <c r="M281" s="48"/>
      <c r="N281" s="49"/>
      <c r="O281" s="48"/>
      <c r="P281" s="49"/>
      <c r="Q281" s="50" t="str">
        <f t="shared" si="5"/>
        <v/>
      </c>
      <c r="R281" s="51"/>
      <c r="S281" s="15">
        <f t="shared" si="6"/>
        <v>0</v>
      </c>
      <c r="T281" s="14">
        <f t="shared" si="4"/>
        <v>0</v>
      </c>
      <c r="U281" s="52"/>
      <c r="V281" s="52"/>
      <c r="W281" s="53"/>
      <c r="X281" s="52"/>
      <c r="Y281" s="52"/>
      <c r="Z281" s="52"/>
      <c r="AA281" s="53"/>
      <c r="AB281" s="52"/>
      <c r="AC281" s="52"/>
      <c r="AD281" s="52"/>
      <c r="AE281" s="52"/>
      <c r="AF281" s="52"/>
      <c r="AG281" s="53"/>
      <c r="AH281" s="53"/>
      <c r="AI281" s="52"/>
      <c r="AJ281" s="53"/>
      <c r="AK281" s="52"/>
      <c r="AL281" s="52"/>
      <c r="AM281" s="52"/>
      <c r="AN281" s="53"/>
      <c r="AO281" s="52"/>
      <c r="AP281" s="52"/>
      <c r="AQ281" s="52"/>
      <c r="AR281" s="52"/>
      <c r="AS281" s="53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</row>
    <row r="282">
      <c r="A282" s="6">
        <v>277.0</v>
      </c>
      <c r="B282" s="42" t="s">
        <v>115</v>
      </c>
      <c r="C282" s="43"/>
      <c r="D282" s="44"/>
      <c r="E282" s="45"/>
      <c r="F282" s="45"/>
      <c r="G282" s="46"/>
      <c r="H282" s="45"/>
      <c r="I282" s="45"/>
      <c r="J282" s="45"/>
      <c r="K282" s="45"/>
      <c r="L282" s="61"/>
      <c r="M282" s="48"/>
      <c r="N282" s="49"/>
      <c r="O282" s="48"/>
      <c r="P282" s="49"/>
      <c r="Q282" s="50" t="str">
        <f t="shared" si="5"/>
        <v/>
      </c>
      <c r="R282" s="51"/>
      <c r="S282" s="15">
        <f t="shared" si="6"/>
        <v>0</v>
      </c>
      <c r="T282" s="14">
        <f t="shared" si="4"/>
        <v>0</v>
      </c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</row>
    <row r="283">
      <c r="A283" s="6">
        <v>278.0</v>
      </c>
      <c r="B283" s="42"/>
      <c r="C283" s="43"/>
      <c r="D283" s="44"/>
      <c r="E283" s="45"/>
      <c r="F283" s="45"/>
      <c r="G283" s="45"/>
      <c r="H283" s="45"/>
      <c r="I283" s="46"/>
      <c r="J283" s="45"/>
      <c r="K283" s="45"/>
      <c r="L283" s="61"/>
      <c r="M283" s="48"/>
      <c r="N283" s="49"/>
      <c r="O283" s="48"/>
      <c r="P283" s="49"/>
      <c r="Q283" s="50" t="str">
        <f t="shared" si="5"/>
        <v/>
      </c>
      <c r="R283" s="51"/>
      <c r="S283" s="15">
        <f t="shared" si="6"/>
        <v>0</v>
      </c>
      <c r="T283" s="14">
        <f t="shared" si="4"/>
        <v>0</v>
      </c>
      <c r="U283" s="52"/>
      <c r="V283" s="52"/>
      <c r="W283" s="52"/>
      <c r="X283" s="53"/>
      <c r="Y283" s="53"/>
      <c r="Z283" s="53"/>
      <c r="AA283" s="52"/>
      <c r="AB283" s="53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3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</row>
    <row r="284">
      <c r="A284" s="6">
        <v>279.0</v>
      </c>
      <c r="B284" s="42" t="s">
        <v>118</v>
      </c>
      <c r="C284" s="43"/>
      <c r="D284" s="44"/>
      <c r="E284" s="45"/>
      <c r="F284" s="46"/>
      <c r="G284" s="45"/>
      <c r="H284" s="45"/>
      <c r="I284" s="45"/>
      <c r="J284" s="45"/>
      <c r="K284" s="45"/>
      <c r="L284" s="61"/>
      <c r="M284" s="48"/>
      <c r="N284" s="49"/>
      <c r="O284" s="48"/>
      <c r="P284" s="49"/>
      <c r="Q284" s="50" t="str">
        <f t="shared" si="5"/>
        <v/>
      </c>
      <c r="R284" s="51"/>
      <c r="S284" s="15">
        <f t="shared" si="6"/>
        <v>0</v>
      </c>
      <c r="T284" s="14">
        <f t="shared" si="4"/>
        <v>0</v>
      </c>
      <c r="U284" s="53"/>
      <c r="V284" s="52"/>
      <c r="W284" s="52"/>
      <c r="X284" s="52"/>
      <c r="Y284" s="52"/>
      <c r="Z284" s="52"/>
      <c r="AA284" s="52"/>
      <c r="AB284" s="52"/>
      <c r="AC284" s="53"/>
      <c r="AD284" s="52"/>
      <c r="AE284" s="52"/>
      <c r="AF284" s="53"/>
      <c r="AG284" s="52"/>
      <c r="AH284" s="52"/>
      <c r="AI284" s="53"/>
      <c r="AJ284" s="52"/>
      <c r="AK284" s="52"/>
      <c r="AL284" s="52"/>
      <c r="AM284" s="52"/>
      <c r="AN284" s="52"/>
      <c r="AO284" s="52"/>
      <c r="AP284" s="53"/>
      <c r="AQ284" s="52"/>
      <c r="AR284" s="53"/>
      <c r="AS284" s="52"/>
      <c r="AT284" s="52"/>
      <c r="AU284" s="52"/>
      <c r="AV284" s="52"/>
      <c r="AW284" s="52"/>
      <c r="AX284" s="52"/>
      <c r="AY284" s="52"/>
      <c r="AZ284" s="52"/>
      <c r="BA284" s="53"/>
      <c r="BB284" s="53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</row>
    <row r="285">
      <c r="A285" s="6">
        <v>280.0</v>
      </c>
      <c r="B285" s="42" t="s">
        <v>119</v>
      </c>
      <c r="C285" s="43"/>
      <c r="D285" s="44"/>
      <c r="E285" s="45"/>
      <c r="F285" s="46"/>
      <c r="G285" s="45"/>
      <c r="H285" s="45"/>
      <c r="I285" s="45"/>
      <c r="J285" s="45"/>
      <c r="K285" s="45"/>
      <c r="L285" s="61"/>
      <c r="M285" s="48"/>
      <c r="N285" s="49"/>
      <c r="O285" s="48"/>
      <c r="P285" s="49"/>
      <c r="Q285" s="50" t="str">
        <f t="shared" si="5"/>
        <v/>
      </c>
      <c r="R285" s="51"/>
      <c r="S285" s="15">
        <f t="shared" si="6"/>
        <v>0</v>
      </c>
      <c r="T285" s="14">
        <f t="shared" si="4"/>
        <v>0</v>
      </c>
      <c r="U285" s="52"/>
      <c r="V285" s="52"/>
      <c r="W285" s="52"/>
      <c r="X285" s="52"/>
      <c r="Y285" s="52"/>
      <c r="Z285" s="52"/>
      <c r="AA285" s="53"/>
      <c r="AB285" s="52"/>
      <c r="AC285" s="52"/>
      <c r="AD285" s="52"/>
      <c r="AE285" s="52"/>
      <c r="AF285" s="52"/>
      <c r="AG285" s="52"/>
      <c r="AH285" s="53"/>
      <c r="AI285" s="52"/>
      <c r="AJ285" s="52"/>
      <c r="AK285" s="52"/>
      <c r="AL285" s="52"/>
      <c r="AM285" s="52"/>
      <c r="AN285" s="53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</row>
    <row r="286">
      <c r="A286" s="6">
        <v>281.0</v>
      </c>
      <c r="B286" s="42" t="s">
        <v>115</v>
      </c>
      <c r="C286" s="43"/>
      <c r="D286" s="44"/>
      <c r="E286" s="45"/>
      <c r="F286" s="45"/>
      <c r="G286" s="46"/>
      <c r="H286" s="45"/>
      <c r="I286" s="45"/>
      <c r="J286" s="45"/>
      <c r="K286" s="45"/>
      <c r="L286" s="61"/>
      <c r="M286" s="48"/>
      <c r="N286" s="49"/>
      <c r="O286" s="48"/>
      <c r="P286" s="49"/>
      <c r="Q286" s="50" t="str">
        <f t="shared" si="5"/>
        <v/>
      </c>
      <c r="R286" s="51"/>
      <c r="S286" s="15">
        <f t="shared" si="6"/>
        <v>0</v>
      </c>
      <c r="T286" s="14">
        <f t="shared" si="4"/>
        <v>0</v>
      </c>
      <c r="U286" s="52"/>
      <c r="V286" s="52"/>
      <c r="W286" s="53"/>
      <c r="X286" s="52"/>
      <c r="Y286" s="52"/>
      <c r="Z286" s="52"/>
      <c r="AA286" s="53"/>
      <c r="AB286" s="52"/>
      <c r="AC286" s="52"/>
      <c r="AD286" s="52"/>
      <c r="AE286" s="52"/>
      <c r="AF286" s="53"/>
      <c r="AG286" s="53"/>
      <c r="AH286" s="53"/>
      <c r="AI286" s="52"/>
      <c r="AJ286" s="53"/>
      <c r="AK286" s="52"/>
      <c r="AL286" s="52"/>
      <c r="AM286" s="53"/>
      <c r="AN286" s="53"/>
      <c r="AO286" s="52"/>
      <c r="AP286" s="53"/>
      <c r="AQ286" s="52"/>
      <c r="AR286" s="52"/>
      <c r="AS286" s="53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3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</row>
    <row r="287">
      <c r="A287" s="6">
        <v>282.0</v>
      </c>
      <c r="B287" s="42" t="s">
        <v>118</v>
      </c>
      <c r="C287" s="43"/>
      <c r="D287" s="44"/>
      <c r="E287" s="45"/>
      <c r="F287" s="46"/>
      <c r="G287" s="45"/>
      <c r="H287" s="45"/>
      <c r="I287" s="45"/>
      <c r="J287" s="45"/>
      <c r="K287" s="46"/>
      <c r="L287" s="61"/>
      <c r="M287" s="48"/>
      <c r="N287" s="49"/>
      <c r="O287" s="48"/>
      <c r="P287" s="49"/>
      <c r="Q287" s="50" t="str">
        <f t="shared" si="5"/>
        <v/>
      </c>
      <c r="R287" s="51"/>
      <c r="S287" s="15">
        <f t="shared" si="6"/>
        <v>0</v>
      </c>
      <c r="T287" s="14">
        <f t="shared" si="4"/>
        <v>0</v>
      </c>
      <c r="U287" s="52"/>
      <c r="V287" s="52"/>
      <c r="W287" s="52"/>
      <c r="X287" s="53"/>
      <c r="Y287" s="52"/>
      <c r="Z287" s="52"/>
      <c r="AA287" s="52"/>
      <c r="AB287" s="52"/>
      <c r="AC287" s="52"/>
      <c r="AD287" s="53"/>
      <c r="AE287" s="53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3"/>
      <c r="AR287" s="52"/>
      <c r="AS287" s="52"/>
      <c r="AT287" s="52"/>
      <c r="AU287" s="52"/>
      <c r="AV287" s="52"/>
      <c r="AW287" s="52"/>
      <c r="AX287" s="52"/>
      <c r="AY287" s="52"/>
      <c r="AZ287" s="52"/>
      <c r="BA287" s="53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</row>
    <row r="288">
      <c r="A288" s="6">
        <v>283.0</v>
      </c>
      <c r="B288" s="42" t="s">
        <v>120</v>
      </c>
      <c r="C288" s="43"/>
      <c r="D288" s="44"/>
      <c r="E288" s="45"/>
      <c r="F288" s="46"/>
      <c r="G288" s="45"/>
      <c r="H288" s="45"/>
      <c r="I288" s="45"/>
      <c r="J288" s="45"/>
      <c r="K288" s="45"/>
      <c r="L288" s="61"/>
      <c r="M288" s="48"/>
      <c r="N288" s="49"/>
      <c r="O288" s="48"/>
      <c r="P288" s="49"/>
      <c r="Q288" s="50" t="str">
        <f t="shared" si="5"/>
        <v/>
      </c>
      <c r="R288" s="51"/>
      <c r="S288" s="15">
        <f t="shared" si="6"/>
        <v>0</v>
      </c>
      <c r="T288" s="14">
        <f t="shared" si="4"/>
        <v>0</v>
      </c>
      <c r="U288" s="53"/>
      <c r="V288" s="52"/>
      <c r="W288" s="52"/>
      <c r="X288" s="52"/>
      <c r="Y288" s="53"/>
      <c r="Z288" s="52"/>
      <c r="AA288" s="52"/>
      <c r="AB288" s="53"/>
      <c r="AC288" s="53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</row>
    <row r="289">
      <c r="A289" s="6">
        <v>284.0</v>
      </c>
      <c r="B289" s="42" t="s">
        <v>95</v>
      </c>
      <c r="C289" s="43"/>
      <c r="D289" s="44"/>
      <c r="E289" s="45"/>
      <c r="F289" s="45"/>
      <c r="G289" s="45"/>
      <c r="H289" s="45"/>
      <c r="I289" s="45"/>
      <c r="J289" s="45"/>
      <c r="K289" s="46"/>
      <c r="L289" s="61"/>
      <c r="M289" s="48"/>
      <c r="N289" s="49"/>
      <c r="O289" s="48"/>
      <c r="P289" s="49"/>
      <c r="Q289" s="50" t="str">
        <f t="shared" si="5"/>
        <v/>
      </c>
      <c r="R289" s="51"/>
      <c r="S289" s="15">
        <f t="shared" si="6"/>
        <v>0</v>
      </c>
      <c r="T289" s="14">
        <f t="shared" si="4"/>
        <v>0</v>
      </c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3"/>
      <c r="AJ289" s="52"/>
      <c r="AK289" s="52"/>
      <c r="AL289" s="52"/>
      <c r="AM289" s="52"/>
      <c r="AN289" s="52"/>
      <c r="AO289" s="52"/>
      <c r="AP289" s="52"/>
      <c r="AQ289" s="52"/>
      <c r="AR289" s="53"/>
      <c r="AS289" s="53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3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</row>
    <row r="290">
      <c r="A290" s="6">
        <v>285.0</v>
      </c>
      <c r="B290" s="42"/>
      <c r="C290" s="43"/>
      <c r="D290" s="44"/>
      <c r="E290" s="45"/>
      <c r="F290" s="45"/>
      <c r="G290" s="45"/>
      <c r="H290" s="45"/>
      <c r="I290" s="46"/>
      <c r="J290" s="45"/>
      <c r="K290" s="45"/>
      <c r="L290" s="61"/>
      <c r="M290" s="48"/>
      <c r="N290" s="49"/>
      <c r="O290" s="48"/>
      <c r="P290" s="49"/>
      <c r="Q290" s="50" t="str">
        <f t="shared" si="5"/>
        <v/>
      </c>
      <c r="R290" s="51"/>
      <c r="S290" s="15">
        <f t="shared" si="6"/>
        <v>0</v>
      </c>
      <c r="T290" s="14">
        <f t="shared" si="4"/>
        <v>0</v>
      </c>
      <c r="U290" s="52"/>
      <c r="V290" s="52"/>
      <c r="W290" s="52"/>
      <c r="X290" s="53"/>
      <c r="Y290" s="52"/>
      <c r="Z290" s="53"/>
      <c r="AA290" s="52"/>
      <c r="AB290" s="52"/>
      <c r="AC290" s="52"/>
      <c r="AD290" s="53"/>
      <c r="AE290" s="53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3"/>
      <c r="AR290" s="52"/>
      <c r="AS290" s="52"/>
      <c r="AT290" s="52"/>
      <c r="AU290" s="52"/>
      <c r="AV290" s="52"/>
      <c r="AW290" s="52"/>
      <c r="AX290" s="52"/>
      <c r="AY290" s="52"/>
      <c r="AZ290" s="52"/>
      <c r="BA290" s="53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</row>
    <row r="291">
      <c r="A291" s="6">
        <v>286.0</v>
      </c>
      <c r="B291" s="42" t="s">
        <v>115</v>
      </c>
      <c r="C291" s="43"/>
      <c r="D291" s="44"/>
      <c r="E291" s="46"/>
      <c r="F291" s="45"/>
      <c r="G291" s="46"/>
      <c r="H291" s="45"/>
      <c r="I291" s="45"/>
      <c r="J291" s="45"/>
      <c r="K291" s="45"/>
      <c r="L291" s="61"/>
      <c r="M291" s="48"/>
      <c r="N291" s="49"/>
      <c r="O291" s="48"/>
      <c r="P291" s="49"/>
      <c r="Q291" s="50" t="str">
        <f t="shared" si="5"/>
        <v/>
      </c>
      <c r="R291" s="51"/>
      <c r="S291" s="15">
        <f t="shared" si="6"/>
        <v>0</v>
      </c>
      <c r="T291" s="14">
        <f t="shared" si="4"/>
        <v>0</v>
      </c>
      <c r="U291" s="52"/>
      <c r="V291" s="52"/>
      <c r="W291" s="53"/>
      <c r="X291" s="52"/>
      <c r="Y291" s="52"/>
      <c r="Z291" s="52"/>
      <c r="AA291" s="53"/>
      <c r="AB291" s="52"/>
      <c r="AC291" s="52"/>
      <c r="AD291" s="52"/>
      <c r="AE291" s="52"/>
      <c r="AF291" s="52"/>
      <c r="AG291" s="53"/>
      <c r="AH291" s="53"/>
      <c r="AI291" s="53"/>
      <c r="AJ291" s="53"/>
      <c r="AK291" s="52"/>
      <c r="AL291" s="52"/>
      <c r="AM291" s="52"/>
      <c r="AN291" s="53"/>
      <c r="AO291" s="52"/>
      <c r="AP291" s="52"/>
      <c r="AQ291" s="52"/>
      <c r="AR291" s="52"/>
      <c r="AS291" s="53"/>
      <c r="AT291" s="52"/>
      <c r="AU291" s="52"/>
      <c r="AV291" s="52"/>
      <c r="AW291" s="52"/>
      <c r="AX291" s="52"/>
      <c r="AY291" s="52"/>
      <c r="AZ291" s="52"/>
      <c r="BA291" s="53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</row>
    <row r="292">
      <c r="A292" s="6">
        <v>287.0</v>
      </c>
      <c r="B292" s="42"/>
      <c r="C292" s="43"/>
      <c r="D292" s="44"/>
      <c r="E292" s="45"/>
      <c r="F292" s="45"/>
      <c r="G292" s="45"/>
      <c r="H292" s="45"/>
      <c r="I292" s="46"/>
      <c r="J292" s="45"/>
      <c r="K292" s="45"/>
      <c r="L292" s="61"/>
      <c r="M292" s="48"/>
      <c r="N292" s="49"/>
      <c r="O292" s="48"/>
      <c r="P292" s="49"/>
      <c r="Q292" s="50" t="str">
        <f t="shared" si="5"/>
        <v/>
      </c>
      <c r="R292" s="51"/>
      <c r="S292" s="15">
        <f t="shared" si="6"/>
        <v>0</v>
      </c>
      <c r="T292" s="14">
        <f t="shared" si="4"/>
        <v>0</v>
      </c>
      <c r="U292" s="52"/>
      <c r="V292" s="52"/>
      <c r="W292" s="52"/>
      <c r="X292" s="53"/>
      <c r="Y292" s="53"/>
      <c r="Z292" s="53"/>
      <c r="AA292" s="52"/>
      <c r="AB292" s="53"/>
      <c r="AC292" s="53"/>
      <c r="AD292" s="52"/>
      <c r="AE292" s="52"/>
      <c r="AF292" s="53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3"/>
      <c r="AR292" s="53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</row>
    <row r="293">
      <c r="A293" s="6">
        <v>288.0</v>
      </c>
      <c r="B293" s="42" t="s">
        <v>115</v>
      </c>
      <c r="C293" s="43"/>
      <c r="D293" s="44"/>
      <c r="E293" s="45"/>
      <c r="F293" s="45"/>
      <c r="G293" s="46"/>
      <c r="H293" s="45"/>
      <c r="I293" s="45"/>
      <c r="J293" s="45"/>
      <c r="K293" s="45"/>
      <c r="L293" s="61"/>
      <c r="M293" s="48"/>
      <c r="N293" s="49"/>
      <c r="O293" s="48"/>
      <c r="P293" s="49"/>
      <c r="Q293" s="50" t="str">
        <f t="shared" si="5"/>
        <v/>
      </c>
      <c r="R293" s="51"/>
      <c r="S293" s="15">
        <f t="shared" si="6"/>
        <v>0</v>
      </c>
      <c r="T293" s="14">
        <f t="shared" si="4"/>
        <v>0</v>
      </c>
      <c r="U293" s="52"/>
      <c r="V293" s="52"/>
      <c r="W293" s="52"/>
      <c r="X293" s="52"/>
      <c r="Y293" s="52"/>
      <c r="Z293" s="52"/>
      <c r="AA293" s="52"/>
      <c r="AB293" s="52"/>
      <c r="AC293" s="53"/>
      <c r="AD293" s="52"/>
      <c r="AE293" s="52"/>
      <c r="AF293" s="52"/>
      <c r="AG293" s="53"/>
      <c r="AH293" s="52"/>
      <c r="AI293" s="53"/>
      <c r="AJ293" s="53"/>
      <c r="AK293" s="52"/>
      <c r="AL293" s="52"/>
      <c r="AM293" s="52"/>
      <c r="AN293" s="53"/>
      <c r="AO293" s="52"/>
      <c r="AP293" s="53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3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</row>
    <row r="294">
      <c r="A294" s="6">
        <v>289.0</v>
      </c>
      <c r="B294" s="42" t="s">
        <v>121</v>
      </c>
      <c r="C294" s="43"/>
      <c r="D294" s="44"/>
      <c r="E294" s="45"/>
      <c r="F294" s="45"/>
      <c r="G294" s="45"/>
      <c r="H294" s="45"/>
      <c r="I294" s="45"/>
      <c r="J294" s="45"/>
      <c r="K294" s="46"/>
      <c r="L294" s="61"/>
      <c r="M294" s="48"/>
      <c r="N294" s="49"/>
      <c r="O294" s="48"/>
      <c r="P294" s="49"/>
      <c r="Q294" s="50" t="str">
        <f t="shared" si="5"/>
        <v/>
      </c>
      <c r="R294" s="51"/>
      <c r="S294" s="15">
        <f t="shared" si="6"/>
        <v>0</v>
      </c>
      <c r="T294" s="14">
        <f t="shared" si="4"/>
        <v>0</v>
      </c>
      <c r="U294" s="52"/>
      <c r="V294" s="52"/>
      <c r="W294" s="52"/>
      <c r="X294" s="53"/>
      <c r="Y294" s="52"/>
      <c r="Z294" s="52"/>
      <c r="AA294" s="52"/>
      <c r="AB294" s="53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</row>
    <row r="295">
      <c r="A295" s="6">
        <v>290.0</v>
      </c>
      <c r="B295" s="42"/>
      <c r="C295" s="43"/>
      <c r="D295" s="44"/>
      <c r="E295" s="45"/>
      <c r="F295" s="45"/>
      <c r="G295" s="45"/>
      <c r="H295" s="45"/>
      <c r="I295" s="46"/>
      <c r="J295" s="45"/>
      <c r="K295" s="45"/>
      <c r="L295" s="61"/>
      <c r="M295" s="48"/>
      <c r="N295" s="49"/>
      <c r="O295" s="48"/>
      <c r="P295" s="49"/>
      <c r="Q295" s="50" t="str">
        <f t="shared" si="5"/>
        <v/>
      </c>
      <c r="R295" s="51"/>
      <c r="S295" s="15">
        <f t="shared" si="6"/>
        <v>0</v>
      </c>
      <c r="T295" s="14">
        <f t="shared" si="4"/>
        <v>0</v>
      </c>
      <c r="U295" s="52"/>
      <c r="V295" s="52"/>
      <c r="W295" s="52"/>
      <c r="X295" s="53"/>
      <c r="Y295" s="52"/>
      <c r="Z295" s="53"/>
      <c r="AA295" s="52"/>
      <c r="AB295" s="53"/>
      <c r="AC295" s="52"/>
      <c r="AD295" s="52"/>
      <c r="AE295" s="52"/>
      <c r="AF295" s="53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</row>
    <row r="296">
      <c r="A296" s="6">
        <v>291.0</v>
      </c>
      <c r="B296" s="42"/>
      <c r="C296" s="43"/>
      <c r="D296" s="44"/>
      <c r="E296" s="45"/>
      <c r="F296" s="45"/>
      <c r="G296" s="46"/>
      <c r="H296" s="45"/>
      <c r="I296" s="45"/>
      <c r="J296" s="45"/>
      <c r="K296" s="45"/>
      <c r="L296" s="61"/>
      <c r="M296" s="48"/>
      <c r="N296" s="49"/>
      <c r="O296" s="48"/>
      <c r="P296" s="49"/>
      <c r="Q296" s="50" t="str">
        <f t="shared" si="5"/>
        <v/>
      </c>
      <c r="R296" s="51"/>
      <c r="S296" s="15">
        <f t="shared" si="6"/>
        <v>0</v>
      </c>
      <c r="T296" s="14">
        <f t="shared" si="4"/>
        <v>0</v>
      </c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3"/>
      <c r="AS296" s="53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</row>
    <row r="297">
      <c r="A297" s="6">
        <v>292.0</v>
      </c>
      <c r="B297" s="42"/>
      <c r="C297" s="43"/>
      <c r="D297" s="44"/>
      <c r="E297" s="45"/>
      <c r="F297" s="45"/>
      <c r="G297" s="46"/>
      <c r="H297" s="45"/>
      <c r="I297" s="45"/>
      <c r="J297" s="45"/>
      <c r="K297" s="45"/>
      <c r="L297" s="61"/>
      <c r="M297" s="48"/>
      <c r="N297" s="49"/>
      <c r="O297" s="48"/>
      <c r="P297" s="49"/>
      <c r="Q297" s="50" t="str">
        <f t="shared" si="5"/>
        <v/>
      </c>
      <c r="R297" s="51"/>
      <c r="S297" s="15">
        <f t="shared" si="6"/>
        <v>0</v>
      </c>
      <c r="T297" s="14">
        <f t="shared" si="4"/>
        <v>0</v>
      </c>
      <c r="U297" s="53"/>
      <c r="V297" s="52"/>
      <c r="W297" s="52"/>
      <c r="X297" s="52"/>
      <c r="Y297" s="53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3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</row>
    <row r="298">
      <c r="A298" s="6">
        <v>293.0</v>
      </c>
      <c r="B298" s="42"/>
      <c r="C298" s="43"/>
      <c r="D298" s="44"/>
      <c r="E298" s="45"/>
      <c r="F298" s="45"/>
      <c r="G298" s="45"/>
      <c r="H298" s="45"/>
      <c r="I298" s="45"/>
      <c r="J298" s="46"/>
      <c r="K298" s="45"/>
      <c r="L298" s="61"/>
      <c r="M298" s="48"/>
      <c r="N298" s="49"/>
      <c r="O298" s="48"/>
      <c r="P298" s="49"/>
      <c r="Q298" s="50" t="str">
        <f t="shared" si="5"/>
        <v/>
      </c>
      <c r="R298" s="51"/>
      <c r="S298" s="15">
        <f t="shared" si="6"/>
        <v>0</v>
      </c>
      <c r="T298" s="14">
        <f t="shared" si="4"/>
        <v>0</v>
      </c>
      <c r="U298" s="52"/>
      <c r="V298" s="52"/>
      <c r="W298" s="53"/>
      <c r="X298" s="52"/>
      <c r="Y298" s="52"/>
      <c r="Z298" s="52"/>
      <c r="AA298" s="53"/>
      <c r="AB298" s="52"/>
      <c r="AC298" s="52"/>
      <c r="AD298" s="52"/>
      <c r="AE298" s="52"/>
      <c r="AF298" s="52"/>
      <c r="AG298" s="52"/>
      <c r="AH298" s="53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</row>
    <row r="299">
      <c r="A299" s="6">
        <v>294.0</v>
      </c>
      <c r="B299" s="42"/>
      <c r="C299" s="43"/>
      <c r="D299" s="44"/>
      <c r="E299" s="45"/>
      <c r="F299" s="45"/>
      <c r="G299" s="45"/>
      <c r="H299" s="45"/>
      <c r="I299" s="45"/>
      <c r="J299" s="45"/>
      <c r="K299" s="46"/>
      <c r="L299" s="61"/>
      <c r="M299" s="48"/>
      <c r="N299" s="49"/>
      <c r="O299" s="48"/>
      <c r="P299" s="49"/>
      <c r="Q299" s="50" t="str">
        <f t="shared" si="5"/>
        <v/>
      </c>
      <c r="R299" s="51"/>
      <c r="S299" s="15">
        <f t="shared" si="6"/>
        <v>0</v>
      </c>
      <c r="T299" s="14">
        <f t="shared" si="4"/>
        <v>0</v>
      </c>
      <c r="U299" s="52"/>
      <c r="V299" s="53"/>
      <c r="W299" s="53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</row>
    <row r="300">
      <c r="A300" s="6">
        <v>295.0</v>
      </c>
      <c r="B300" s="42"/>
      <c r="C300" s="43"/>
      <c r="D300" s="44"/>
      <c r="E300" s="45"/>
      <c r="F300" s="45"/>
      <c r="G300" s="45"/>
      <c r="H300" s="45"/>
      <c r="I300" s="46"/>
      <c r="J300" s="45"/>
      <c r="K300" s="45"/>
      <c r="L300" s="61"/>
      <c r="M300" s="48"/>
      <c r="N300" s="49"/>
      <c r="O300" s="48"/>
      <c r="P300" s="49"/>
      <c r="Q300" s="50" t="str">
        <f t="shared" si="5"/>
        <v/>
      </c>
      <c r="R300" s="51"/>
      <c r="S300" s="15">
        <f t="shared" si="6"/>
        <v>0</v>
      </c>
      <c r="T300" s="14">
        <f t="shared" si="4"/>
        <v>0</v>
      </c>
      <c r="U300" s="52"/>
      <c r="V300" s="52"/>
      <c r="W300" s="52"/>
      <c r="X300" s="53"/>
      <c r="Y300" s="53"/>
      <c r="Z300" s="53"/>
      <c r="AA300" s="52"/>
      <c r="AB300" s="53"/>
      <c r="AC300" s="53"/>
      <c r="AD300" s="52"/>
      <c r="AE300" s="52"/>
      <c r="AF300" s="53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</row>
    <row r="301">
      <c r="A301" s="6">
        <v>296.0</v>
      </c>
      <c r="B301" s="42"/>
      <c r="C301" s="43"/>
      <c r="D301" s="44"/>
      <c r="E301" s="45"/>
      <c r="F301" s="45"/>
      <c r="G301" s="46"/>
      <c r="H301" s="45"/>
      <c r="I301" s="45"/>
      <c r="J301" s="45"/>
      <c r="K301" s="45"/>
      <c r="L301" s="61"/>
      <c r="M301" s="48"/>
      <c r="N301" s="49"/>
      <c r="O301" s="48"/>
      <c r="P301" s="49"/>
      <c r="Q301" s="50" t="str">
        <f t="shared" si="5"/>
        <v/>
      </c>
      <c r="R301" s="51"/>
      <c r="S301" s="15">
        <f t="shared" si="6"/>
        <v>0</v>
      </c>
      <c r="T301" s="14">
        <f t="shared" si="4"/>
        <v>0</v>
      </c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3"/>
      <c r="AS301" s="53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</row>
    <row r="302">
      <c r="A302" s="6">
        <v>297.0</v>
      </c>
      <c r="B302" s="42"/>
      <c r="C302" s="43"/>
      <c r="D302" s="44"/>
      <c r="E302" s="45"/>
      <c r="F302" s="45"/>
      <c r="G302" s="46"/>
      <c r="H302" s="45"/>
      <c r="I302" s="45"/>
      <c r="J302" s="45"/>
      <c r="K302" s="45"/>
      <c r="L302" s="61"/>
      <c r="M302" s="48"/>
      <c r="N302" s="49"/>
      <c r="O302" s="48"/>
      <c r="P302" s="49"/>
      <c r="Q302" s="50" t="str">
        <f t="shared" si="5"/>
        <v/>
      </c>
      <c r="R302" s="51"/>
      <c r="S302" s="15">
        <f t="shared" si="6"/>
        <v>0</v>
      </c>
      <c r="T302" s="14">
        <f t="shared" si="4"/>
        <v>0</v>
      </c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3"/>
      <c r="AH302" s="52"/>
      <c r="AI302" s="52"/>
      <c r="AJ302" s="52"/>
      <c r="AK302" s="52"/>
      <c r="AL302" s="52"/>
      <c r="AM302" s="52"/>
      <c r="AN302" s="52"/>
      <c r="AO302" s="52"/>
      <c r="AP302" s="52"/>
      <c r="AQ302" s="53"/>
      <c r="AR302" s="52"/>
      <c r="AS302" s="52"/>
      <c r="AT302" s="52"/>
      <c r="AU302" s="52"/>
      <c r="AV302" s="52"/>
      <c r="AW302" s="52"/>
      <c r="AX302" s="52"/>
      <c r="AY302" s="52"/>
      <c r="AZ302" s="52"/>
      <c r="BA302" s="53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</row>
    <row r="303">
      <c r="A303" s="6">
        <v>298.0</v>
      </c>
      <c r="B303" s="42" t="s">
        <v>89</v>
      </c>
      <c r="C303" s="43"/>
      <c r="D303" s="44"/>
      <c r="E303" s="45"/>
      <c r="F303" s="46"/>
      <c r="G303" s="45"/>
      <c r="H303" s="45"/>
      <c r="I303" s="45"/>
      <c r="J303" s="45"/>
      <c r="K303" s="45"/>
      <c r="L303" s="61"/>
      <c r="M303" s="48"/>
      <c r="N303" s="49"/>
      <c r="O303" s="48"/>
      <c r="P303" s="49"/>
      <c r="Q303" s="50" t="str">
        <f t="shared" si="5"/>
        <v/>
      </c>
      <c r="R303" s="51"/>
      <c r="S303" s="15">
        <f t="shared" si="6"/>
        <v>0</v>
      </c>
      <c r="T303" s="14">
        <f t="shared" si="4"/>
        <v>0</v>
      </c>
      <c r="U303" s="52"/>
      <c r="V303" s="52"/>
      <c r="W303" s="53"/>
      <c r="X303" s="52"/>
      <c r="Y303" s="52"/>
      <c r="Z303" s="52"/>
      <c r="AA303" s="53"/>
      <c r="AB303" s="52"/>
      <c r="AC303" s="52"/>
      <c r="AD303" s="52"/>
      <c r="AE303" s="52"/>
      <c r="AF303" s="52"/>
      <c r="AG303" s="52"/>
      <c r="AH303" s="53"/>
      <c r="AI303" s="53"/>
      <c r="AJ303" s="52"/>
      <c r="AK303" s="52"/>
      <c r="AL303" s="52"/>
      <c r="AM303" s="52"/>
      <c r="AN303" s="53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</row>
    <row r="304">
      <c r="A304" s="6">
        <v>299.0</v>
      </c>
      <c r="B304" s="42" t="s">
        <v>115</v>
      </c>
      <c r="C304" s="43"/>
      <c r="D304" s="44"/>
      <c r="E304" s="45"/>
      <c r="F304" s="45"/>
      <c r="G304" s="45"/>
      <c r="H304" s="45"/>
      <c r="I304" s="45"/>
      <c r="J304" s="45"/>
      <c r="K304" s="45"/>
      <c r="L304" s="61"/>
      <c r="M304" s="48"/>
      <c r="N304" s="49"/>
      <c r="O304" s="48"/>
      <c r="P304" s="49"/>
      <c r="Q304" s="50" t="str">
        <f t="shared" si="5"/>
        <v/>
      </c>
      <c r="R304" s="51"/>
      <c r="S304" s="15">
        <f t="shared" si="6"/>
        <v>0</v>
      </c>
      <c r="T304" s="14">
        <f t="shared" si="4"/>
        <v>0</v>
      </c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3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3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</row>
    <row r="305">
      <c r="A305" s="6">
        <v>300.0</v>
      </c>
      <c r="B305" s="42"/>
      <c r="C305" s="43"/>
      <c r="D305" s="44"/>
      <c r="E305" s="45"/>
      <c r="F305" s="45"/>
      <c r="G305" s="45"/>
      <c r="H305" s="45"/>
      <c r="I305" s="45"/>
      <c r="J305" s="46"/>
      <c r="K305" s="45"/>
      <c r="L305" s="61"/>
      <c r="M305" s="48"/>
      <c r="N305" s="49"/>
      <c r="O305" s="48"/>
      <c r="P305" s="49"/>
      <c r="Q305" s="50" t="str">
        <f t="shared" si="5"/>
        <v/>
      </c>
      <c r="R305" s="51"/>
      <c r="S305" s="15">
        <f t="shared" si="6"/>
        <v>0</v>
      </c>
      <c r="T305" s="14">
        <f t="shared" si="4"/>
        <v>0</v>
      </c>
      <c r="U305" s="52"/>
      <c r="V305" s="52"/>
      <c r="W305" s="53"/>
      <c r="X305" s="52"/>
      <c r="Y305" s="52"/>
      <c r="Z305" s="52"/>
      <c r="AA305" s="53"/>
      <c r="AB305" s="52"/>
      <c r="AC305" s="52"/>
      <c r="AD305" s="52"/>
      <c r="AE305" s="52"/>
      <c r="AF305" s="52"/>
      <c r="AG305" s="52"/>
      <c r="AH305" s="53"/>
      <c r="AI305" s="53"/>
      <c r="AJ305" s="52"/>
      <c r="AK305" s="52"/>
      <c r="AL305" s="52"/>
      <c r="AM305" s="52"/>
      <c r="AN305" s="53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</row>
    <row r="306">
      <c r="A306" s="6">
        <v>301.0</v>
      </c>
      <c r="B306" s="42"/>
      <c r="C306" s="43"/>
      <c r="D306" s="44"/>
      <c r="E306" s="45"/>
      <c r="F306" s="45"/>
      <c r="G306" s="45"/>
      <c r="H306" s="45"/>
      <c r="I306" s="46"/>
      <c r="J306" s="45"/>
      <c r="K306" s="45"/>
      <c r="L306" s="61"/>
      <c r="M306" s="48"/>
      <c r="N306" s="49"/>
      <c r="O306" s="48"/>
      <c r="P306" s="49"/>
      <c r="Q306" s="50" t="str">
        <f t="shared" si="5"/>
        <v/>
      </c>
      <c r="R306" s="51"/>
      <c r="S306" s="15">
        <f t="shared" si="6"/>
        <v>0</v>
      </c>
      <c r="T306" s="14">
        <f t="shared" si="4"/>
        <v>0</v>
      </c>
      <c r="U306" s="52"/>
      <c r="V306" s="52"/>
      <c r="W306" s="52"/>
      <c r="X306" s="53"/>
      <c r="Y306" s="52"/>
      <c r="Z306" s="53"/>
      <c r="AA306" s="52"/>
      <c r="AB306" s="53"/>
      <c r="AC306" s="52"/>
      <c r="AD306" s="52"/>
      <c r="AE306" s="52"/>
      <c r="AF306" s="53"/>
      <c r="AG306" s="52"/>
      <c r="AH306" s="52"/>
      <c r="AI306" s="52"/>
      <c r="AJ306" s="53"/>
      <c r="AK306" s="52"/>
      <c r="AL306" s="52"/>
      <c r="AM306" s="52"/>
      <c r="AN306" s="52"/>
      <c r="AO306" s="52"/>
      <c r="AP306" s="52"/>
      <c r="AQ306" s="53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</row>
    <row r="307">
      <c r="A307" s="6">
        <v>302.0</v>
      </c>
      <c r="B307" s="42"/>
      <c r="C307" s="43"/>
      <c r="D307" s="44"/>
      <c r="E307" s="45"/>
      <c r="F307" s="45"/>
      <c r="G307" s="46"/>
      <c r="H307" s="45"/>
      <c r="I307" s="45"/>
      <c r="J307" s="45"/>
      <c r="K307" s="45"/>
      <c r="L307" s="61"/>
      <c r="M307" s="48"/>
      <c r="N307" s="49"/>
      <c r="O307" s="48"/>
      <c r="P307" s="49"/>
      <c r="Q307" s="50" t="str">
        <f t="shared" si="5"/>
        <v/>
      </c>
      <c r="R307" s="51"/>
      <c r="S307" s="15">
        <f t="shared" si="6"/>
        <v>0</v>
      </c>
      <c r="T307" s="14">
        <f t="shared" si="4"/>
        <v>0</v>
      </c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3"/>
      <c r="AS307" s="53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</row>
    <row r="308">
      <c r="A308" s="6">
        <v>303.0</v>
      </c>
      <c r="B308" s="42"/>
      <c r="C308" s="43"/>
      <c r="D308" s="44"/>
      <c r="E308" s="45"/>
      <c r="F308" s="45"/>
      <c r="G308" s="46"/>
      <c r="H308" s="45"/>
      <c r="I308" s="45"/>
      <c r="J308" s="45"/>
      <c r="K308" s="45"/>
      <c r="L308" s="61"/>
      <c r="M308" s="48"/>
      <c r="N308" s="49"/>
      <c r="O308" s="48"/>
      <c r="P308" s="49"/>
      <c r="Q308" s="50" t="str">
        <f t="shared" si="5"/>
        <v/>
      </c>
      <c r="R308" s="51"/>
      <c r="S308" s="15">
        <f t="shared" si="6"/>
        <v>0</v>
      </c>
      <c r="T308" s="14">
        <f t="shared" si="4"/>
        <v>0</v>
      </c>
      <c r="U308" s="53"/>
      <c r="V308" s="52"/>
      <c r="W308" s="52"/>
      <c r="X308" s="52"/>
      <c r="Y308" s="53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</row>
    <row r="309">
      <c r="A309" s="6">
        <v>304.0</v>
      </c>
      <c r="B309" s="42" t="s">
        <v>117</v>
      </c>
      <c r="C309" s="43"/>
      <c r="D309" s="44"/>
      <c r="E309" s="46"/>
      <c r="F309" s="45"/>
      <c r="G309" s="45"/>
      <c r="H309" s="45"/>
      <c r="I309" s="45"/>
      <c r="J309" s="45"/>
      <c r="K309" s="45"/>
      <c r="L309" s="61"/>
      <c r="M309" s="48"/>
      <c r="N309" s="49"/>
      <c r="O309" s="48"/>
      <c r="P309" s="49"/>
      <c r="Q309" s="50" t="str">
        <f t="shared" si="5"/>
        <v/>
      </c>
      <c r="R309" s="51"/>
      <c r="S309" s="15">
        <f t="shared" si="6"/>
        <v>0</v>
      </c>
      <c r="T309" s="14">
        <f t="shared" si="4"/>
        <v>0</v>
      </c>
      <c r="U309" s="52"/>
      <c r="V309" s="52"/>
      <c r="W309" s="53"/>
      <c r="X309" s="52"/>
      <c r="Y309" s="52"/>
      <c r="Z309" s="52"/>
      <c r="AA309" s="53"/>
      <c r="AB309" s="52"/>
      <c r="AC309" s="53"/>
      <c r="AD309" s="52"/>
      <c r="AE309" s="52"/>
      <c r="AF309" s="53"/>
      <c r="AG309" s="53"/>
      <c r="AH309" s="53"/>
      <c r="AI309" s="53"/>
      <c r="AJ309" s="53"/>
      <c r="AK309" s="52"/>
      <c r="AL309" s="52"/>
      <c r="AM309" s="52"/>
      <c r="AN309" s="53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3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</row>
    <row r="310">
      <c r="A310" s="6">
        <v>305.0</v>
      </c>
      <c r="B310" s="42"/>
      <c r="C310" s="43"/>
      <c r="D310" s="44"/>
      <c r="E310" s="45"/>
      <c r="F310" s="45"/>
      <c r="G310" s="45"/>
      <c r="H310" s="45"/>
      <c r="I310" s="46"/>
      <c r="J310" s="45"/>
      <c r="K310" s="45"/>
      <c r="L310" s="61"/>
      <c r="M310" s="48"/>
      <c r="N310" s="49"/>
      <c r="O310" s="48"/>
      <c r="P310" s="49"/>
      <c r="Q310" s="50" t="str">
        <f t="shared" si="5"/>
        <v/>
      </c>
      <c r="R310" s="51"/>
      <c r="S310" s="15">
        <f t="shared" si="6"/>
        <v>0</v>
      </c>
      <c r="T310" s="14">
        <f t="shared" si="4"/>
        <v>0</v>
      </c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</row>
    <row r="311">
      <c r="A311" s="6">
        <v>306.0</v>
      </c>
      <c r="B311" s="42"/>
      <c r="C311" s="43"/>
      <c r="D311" s="44"/>
      <c r="E311" s="45"/>
      <c r="F311" s="45"/>
      <c r="G311" s="46"/>
      <c r="H311" s="45"/>
      <c r="I311" s="45"/>
      <c r="J311" s="45"/>
      <c r="K311" s="45"/>
      <c r="L311" s="61"/>
      <c r="M311" s="48"/>
      <c r="N311" s="49"/>
      <c r="O311" s="48"/>
      <c r="P311" s="49"/>
      <c r="Q311" s="50" t="str">
        <f t="shared" si="5"/>
        <v/>
      </c>
      <c r="R311" s="51"/>
      <c r="S311" s="15">
        <f t="shared" si="6"/>
        <v>0</v>
      </c>
      <c r="T311" s="14">
        <f t="shared" si="4"/>
        <v>0</v>
      </c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</row>
    <row r="312">
      <c r="A312" s="6">
        <v>307.0</v>
      </c>
      <c r="B312" s="42"/>
      <c r="C312" s="43"/>
      <c r="D312" s="44"/>
      <c r="E312" s="45"/>
      <c r="F312" s="45"/>
      <c r="G312" s="46"/>
      <c r="H312" s="45"/>
      <c r="I312" s="45"/>
      <c r="J312" s="45"/>
      <c r="K312" s="45"/>
      <c r="L312" s="61"/>
      <c r="M312" s="48"/>
      <c r="N312" s="49"/>
      <c r="O312" s="48"/>
      <c r="P312" s="49"/>
      <c r="Q312" s="50" t="str">
        <f t="shared" si="5"/>
        <v/>
      </c>
      <c r="R312" s="51"/>
      <c r="S312" s="15">
        <f t="shared" si="6"/>
        <v>0</v>
      </c>
      <c r="T312" s="14">
        <f t="shared" si="4"/>
        <v>0</v>
      </c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</row>
    <row r="313">
      <c r="A313" s="6">
        <v>308.0</v>
      </c>
      <c r="B313" s="42" t="s">
        <v>117</v>
      </c>
      <c r="C313" s="43"/>
      <c r="D313" s="44"/>
      <c r="E313" s="45"/>
      <c r="F313" s="45"/>
      <c r="G313" s="46"/>
      <c r="H313" s="45"/>
      <c r="I313" s="45"/>
      <c r="J313" s="45"/>
      <c r="K313" s="45"/>
      <c r="L313" s="61"/>
      <c r="M313" s="48"/>
      <c r="N313" s="49"/>
      <c r="O313" s="48"/>
      <c r="P313" s="49"/>
      <c r="Q313" s="50" t="str">
        <f t="shared" si="5"/>
        <v/>
      </c>
      <c r="R313" s="51"/>
      <c r="S313" s="15">
        <f t="shared" si="6"/>
        <v>0</v>
      </c>
      <c r="T313" s="14">
        <f t="shared" si="4"/>
        <v>0</v>
      </c>
      <c r="U313" s="52"/>
      <c r="V313" s="52"/>
      <c r="W313" s="53"/>
      <c r="X313" s="52"/>
      <c r="Y313" s="52"/>
      <c r="Z313" s="52"/>
      <c r="AA313" s="53"/>
      <c r="AB313" s="53"/>
      <c r="AC313" s="52"/>
      <c r="AD313" s="52"/>
      <c r="AE313" s="52"/>
      <c r="AF313" s="52"/>
      <c r="AG313" s="53"/>
      <c r="AH313" s="52"/>
      <c r="AI313" s="52"/>
      <c r="AJ313" s="53"/>
      <c r="AK313" s="52"/>
      <c r="AL313" s="52"/>
      <c r="AM313" s="52"/>
      <c r="AN313" s="53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</row>
    <row r="314">
      <c r="A314" s="6">
        <v>309.0</v>
      </c>
      <c r="B314" s="42"/>
      <c r="C314" s="43"/>
      <c r="D314" s="44"/>
      <c r="E314" s="45"/>
      <c r="F314" s="45"/>
      <c r="G314" s="46"/>
      <c r="H314" s="45"/>
      <c r="I314" s="45"/>
      <c r="J314" s="45"/>
      <c r="K314" s="45"/>
      <c r="L314" s="61"/>
      <c r="M314" s="48"/>
      <c r="N314" s="49"/>
      <c r="O314" s="48"/>
      <c r="P314" s="49"/>
      <c r="Q314" s="50" t="str">
        <f t="shared" si="5"/>
        <v/>
      </c>
      <c r="R314" s="51"/>
      <c r="S314" s="15">
        <f t="shared" si="6"/>
        <v>0</v>
      </c>
      <c r="T314" s="14">
        <f t="shared" si="4"/>
        <v>0</v>
      </c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3"/>
      <c r="AS314" s="53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</row>
    <row r="315">
      <c r="A315" s="6">
        <v>310.0</v>
      </c>
      <c r="B315" s="42"/>
      <c r="C315" s="43"/>
      <c r="D315" s="44"/>
      <c r="E315" s="45"/>
      <c r="F315" s="45"/>
      <c r="G315" s="46"/>
      <c r="H315" s="45"/>
      <c r="I315" s="45"/>
      <c r="J315" s="45"/>
      <c r="K315" s="45"/>
      <c r="L315" s="61"/>
      <c r="M315" s="48"/>
      <c r="N315" s="49"/>
      <c r="O315" s="48"/>
      <c r="P315" s="49"/>
      <c r="Q315" s="50" t="str">
        <f t="shared" si="5"/>
        <v/>
      </c>
      <c r="R315" s="51"/>
      <c r="S315" s="15">
        <f t="shared" si="6"/>
        <v>0</v>
      </c>
      <c r="T315" s="14">
        <f t="shared" si="4"/>
        <v>0</v>
      </c>
      <c r="U315" s="53"/>
      <c r="V315" s="52"/>
      <c r="W315" s="52"/>
      <c r="X315" s="52"/>
      <c r="Y315" s="53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</row>
    <row r="316">
      <c r="A316" s="6">
        <v>311.0</v>
      </c>
      <c r="B316" s="42"/>
      <c r="C316" s="43"/>
      <c r="D316" s="63"/>
      <c r="E316" s="45"/>
      <c r="F316" s="46"/>
      <c r="G316" s="45"/>
      <c r="H316" s="45"/>
      <c r="I316" s="45"/>
      <c r="J316" s="45"/>
      <c r="K316" s="45"/>
      <c r="L316" s="61"/>
      <c r="M316" s="48"/>
      <c r="N316" s="49"/>
      <c r="O316" s="48"/>
      <c r="P316" s="49"/>
      <c r="Q316" s="50" t="str">
        <f t="shared" si="5"/>
        <v/>
      </c>
      <c r="R316" s="51"/>
      <c r="S316" s="15">
        <f t="shared" si="6"/>
        <v>0</v>
      </c>
      <c r="T316" s="14">
        <f t="shared" si="4"/>
        <v>0</v>
      </c>
      <c r="U316" s="52"/>
      <c r="V316" s="52"/>
      <c r="W316" s="52"/>
      <c r="X316" s="53"/>
      <c r="Y316" s="52"/>
      <c r="Z316" s="53"/>
      <c r="AA316" s="52"/>
      <c r="AB316" s="52"/>
      <c r="AC316" s="53"/>
      <c r="AD316" s="53"/>
      <c r="AE316" s="53"/>
      <c r="AF316" s="53"/>
      <c r="AG316" s="52"/>
      <c r="AH316" s="53"/>
      <c r="AI316" s="53"/>
      <c r="AJ316" s="52"/>
      <c r="AK316" s="52"/>
      <c r="AL316" s="52"/>
      <c r="AM316" s="52"/>
      <c r="AN316" s="52"/>
      <c r="AO316" s="52"/>
      <c r="AP316" s="53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3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</row>
    <row r="317">
      <c r="A317" s="6">
        <v>312.0</v>
      </c>
      <c r="B317" s="42"/>
      <c r="C317" s="43"/>
      <c r="D317" s="44"/>
      <c r="E317" s="45"/>
      <c r="F317" s="46"/>
      <c r="G317" s="45"/>
      <c r="H317" s="45"/>
      <c r="I317" s="45"/>
      <c r="J317" s="45"/>
      <c r="K317" s="45"/>
      <c r="L317" s="61"/>
      <c r="M317" s="48"/>
      <c r="N317" s="49"/>
      <c r="O317" s="48"/>
      <c r="P317" s="49"/>
      <c r="Q317" s="50" t="str">
        <f t="shared" si="5"/>
        <v/>
      </c>
      <c r="R317" s="51"/>
      <c r="S317" s="15">
        <f t="shared" si="6"/>
        <v>0</v>
      </c>
      <c r="T317" s="14">
        <f t="shared" si="4"/>
        <v>0</v>
      </c>
      <c r="U317" s="52"/>
      <c r="V317" s="52"/>
      <c r="W317" s="53"/>
      <c r="X317" s="52"/>
      <c r="Y317" s="52"/>
      <c r="Z317" s="53"/>
      <c r="AA317" s="53"/>
      <c r="AB317" s="52"/>
      <c r="AC317" s="52"/>
      <c r="AD317" s="52"/>
      <c r="AE317" s="52"/>
      <c r="AF317" s="53"/>
      <c r="AG317" s="53"/>
      <c r="AH317" s="53"/>
      <c r="AI317" s="53"/>
      <c r="AJ317" s="52"/>
      <c r="AK317" s="52"/>
      <c r="AL317" s="52"/>
      <c r="AM317" s="52"/>
      <c r="AN317" s="53"/>
      <c r="AO317" s="52"/>
      <c r="AP317" s="52"/>
      <c r="AQ317" s="53"/>
      <c r="AR317" s="52"/>
      <c r="AS317" s="52"/>
      <c r="AT317" s="52"/>
      <c r="AU317" s="52"/>
      <c r="AV317" s="52"/>
      <c r="AW317" s="52"/>
      <c r="AX317" s="52"/>
      <c r="AY317" s="52"/>
      <c r="AZ317" s="52"/>
      <c r="BA317" s="53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</row>
    <row r="318">
      <c r="A318" s="6">
        <v>313.0</v>
      </c>
      <c r="B318" s="42"/>
      <c r="C318" s="43"/>
      <c r="D318" s="63"/>
      <c r="E318" s="45"/>
      <c r="F318" s="45"/>
      <c r="G318" s="46"/>
      <c r="H318" s="45"/>
      <c r="I318" s="45"/>
      <c r="J318" s="45"/>
      <c r="K318" s="45"/>
      <c r="L318" s="61"/>
      <c r="M318" s="48"/>
      <c r="N318" s="49"/>
      <c r="O318" s="48"/>
      <c r="P318" s="49"/>
      <c r="Q318" s="50" t="str">
        <f t="shared" si="5"/>
        <v/>
      </c>
      <c r="R318" s="51"/>
      <c r="S318" s="15">
        <f t="shared" si="6"/>
        <v>0</v>
      </c>
      <c r="T318" s="14">
        <f t="shared" si="4"/>
        <v>0</v>
      </c>
      <c r="U318" s="52"/>
      <c r="V318" s="52"/>
      <c r="W318" s="52"/>
      <c r="X318" s="52"/>
      <c r="Y318" s="53"/>
      <c r="Z318" s="52"/>
      <c r="AA318" s="52"/>
      <c r="AB318" s="53"/>
      <c r="AC318" s="53"/>
      <c r="AD318" s="52"/>
      <c r="AE318" s="52"/>
      <c r="AF318" s="52"/>
      <c r="AG318" s="53"/>
      <c r="AH318" s="52"/>
      <c r="AI318" s="52"/>
      <c r="AJ318" s="53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</row>
    <row r="319">
      <c r="A319" s="6">
        <v>314.0</v>
      </c>
      <c r="B319" s="42" t="s">
        <v>115</v>
      </c>
      <c r="C319" s="43"/>
      <c r="D319" s="44"/>
      <c r="E319" s="45"/>
      <c r="F319" s="45"/>
      <c r="G319" s="46"/>
      <c r="H319" s="45"/>
      <c r="I319" s="45"/>
      <c r="J319" s="45"/>
      <c r="K319" s="45"/>
      <c r="L319" s="61"/>
      <c r="M319" s="48"/>
      <c r="N319" s="49"/>
      <c r="O319" s="48"/>
      <c r="P319" s="49"/>
      <c r="Q319" s="50" t="str">
        <f t="shared" si="5"/>
        <v/>
      </c>
      <c r="R319" s="51"/>
      <c r="S319" s="15">
        <f t="shared" si="6"/>
        <v>0</v>
      </c>
      <c r="T319" s="14">
        <f t="shared" si="4"/>
        <v>0</v>
      </c>
      <c r="U319" s="52"/>
      <c r="V319" s="52"/>
      <c r="W319" s="52"/>
      <c r="X319" s="52"/>
      <c r="Y319" s="53"/>
      <c r="Z319" s="52"/>
      <c r="AA319" s="52"/>
      <c r="AB319" s="53"/>
      <c r="AC319" s="53"/>
      <c r="AD319" s="52"/>
      <c r="AE319" s="52"/>
      <c r="AF319" s="52"/>
      <c r="AG319" s="53"/>
      <c r="AH319" s="52"/>
      <c r="AI319" s="52"/>
      <c r="AJ319" s="53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</row>
    <row r="320">
      <c r="A320" s="6">
        <v>315.0</v>
      </c>
      <c r="B320" s="42"/>
      <c r="C320" s="43"/>
      <c r="D320" s="44"/>
      <c r="E320" s="45"/>
      <c r="F320" s="45"/>
      <c r="G320" s="46"/>
      <c r="H320" s="45"/>
      <c r="I320" s="45"/>
      <c r="J320" s="45"/>
      <c r="K320" s="45"/>
      <c r="L320" s="61"/>
      <c r="M320" s="48"/>
      <c r="N320" s="49"/>
      <c r="O320" s="48"/>
      <c r="P320" s="49"/>
      <c r="Q320" s="50" t="str">
        <f t="shared" si="5"/>
        <v/>
      </c>
      <c r="R320" s="51"/>
      <c r="S320" s="15">
        <f t="shared" si="6"/>
        <v>0</v>
      </c>
      <c r="T320" s="14">
        <f t="shared" si="4"/>
        <v>0</v>
      </c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3"/>
      <c r="AS320" s="53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</row>
    <row r="321">
      <c r="A321" s="6">
        <v>316.0</v>
      </c>
      <c r="B321" s="42"/>
      <c r="C321" s="43"/>
      <c r="D321" s="63"/>
      <c r="E321" s="45"/>
      <c r="F321" s="45"/>
      <c r="G321" s="45"/>
      <c r="H321" s="45"/>
      <c r="I321" s="45"/>
      <c r="J321" s="45"/>
      <c r="K321" s="45"/>
      <c r="L321" s="61"/>
      <c r="M321" s="48"/>
      <c r="N321" s="49"/>
      <c r="O321" s="48"/>
      <c r="P321" s="49"/>
      <c r="Q321" s="50" t="str">
        <f t="shared" si="5"/>
        <v/>
      </c>
      <c r="R321" s="51"/>
      <c r="S321" s="15">
        <f t="shared" si="6"/>
        <v>0</v>
      </c>
      <c r="T321" s="14">
        <f t="shared" si="4"/>
        <v>0</v>
      </c>
      <c r="U321" s="53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3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</row>
    <row r="322">
      <c r="A322" s="6">
        <v>317.0</v>
      </c>
      <c r="B322" s="42"/>
      <c r="C322" s="43"/>
      <c r="D322" s="44"/>
      <c r="E322" s="45"/>
      <c r="F322" s="45"/>
      <c r="G322" s="46"/>
      <c r="H322" s="45"/>
      <c r="I322" s="45"/>
      <c r="J322" s="45"/>
      <c r="K322" s="45"/>
      <c r="L322" s="61"/>
      <c r="M322" s="48"/>
      <c r="N322" s="49"/>
      <c r="O322" s="48"/>
      <c r="P322" s="49"/>
      <c r="Q322" s="50" t="str">
        <f t="shared" si="5"/>
        <v/>
      </c>
      <c r="R322" s="51"/>
      <c r="S322" s="15">
        <f t="shared" si="6"/>
        <v>0</v>
      </c>
      <c r="T322" s="14">
        <f t="shared" si="4"/>
        <v>0</v>
      </c>
      <c r="U322" s="52"/>
      <c r="V322" s="52"/>
      <c r="W322" s="52"/>
      <c r="X322" s="53"/>
      <c r="Y322" s="52"/>
      <c r="Z322" s="53"/>
      <c r="AA322" s="52"/>
      <c r="AB322" s="52"/>
      <c r="AC322" s="53"/>
      <c r="AD322" s="52"/>
      <c r="AE322" s="52"/>
      <c r="AF322" s="53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</row>
    <row r="323">
      <c r="A323" s="6">
        <v>318.0</v>
      </c>
      <c r="B323" s="42"/>
      <c r="C323" s="43"/>
      <c r="D323" s="63"/>
      <c r="E323" s="45"/>
      <c r="F323" s="45"/>
      <c r="G323" s="45"/>
      <c r="H323" s="45"/>
      <c r="I323" s="46"/>
      <c r="J323" s="45"/>
      <c r="K323" s="45"/>
      <c r="L323" s="61"/>
      <c r="M323" s="48"/>
      <c r="N323" s="49"/>
      <c r="O323" s="48"/>
      <c r="P323" s="49"/>
      <c r="Q323" s="50" t="str">
        <f t="shared" si="5"/>
        <v/>
      </c>
      <c r="R323" s="51"/>
      <c r="S323" s="15">
        <f t="shared" si="6"/>
        <v>0</v>
      </c>
      <c r="T323" s="14">
        <f t="shared" si="4"/>
        <v>0</v>
      </c>
      <c r="U323" s="52"/>
      <c r="V323" s="52"/>
      <c r="W323" s="52"/>
      <c r="X323" s="52"/>
      <c r="Y323" s="53"/>
      <c r="Z323" s="52"/>
      <c r="AA323" s="52"/>
      <c r="AB323" s="53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3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</row>
    <row r="324">
      <c r="A324" s="6">
        <v>319.0</v>
      </c>
      <c r="B324" s="42"/>
      <c r="C324" s="43"/>
      <c r="D324" s="44"/>
      <c r="E324" s="45"/>
      <c r="F324" s="45"/>
      <c r="G324" s="46"/>
      <c r="H324" s="45"/>
      <c r="I324" s="45"/>
      <c r="J324" s="45"/>
      <c r="K324" s="45"/>
      <c r="L324" s="61"/>
      <c r="M324" s="48"/>
      <c r="N324" s="49"/>
      <c r="O324" s="48"/>
      <c r="P324" s="49"/>
      <c r="Q324" s="50" t="str">
        <f t="shared" si="5"/>
        <v/>
      </c>
      <c r="R324" s="51"/>
      <c r="S324" s="15">
        <f t="shared" si="6"/>
        <v>0</v>
      </c>
      <c r="T324" s="14">
        <f t="shared" si="4"/>
        <v>0</v>
      </c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3"/>
      <c r="AS324" s="53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</row>
    <row r="325">
      <c r="A325" s="6">
        <v>320.0</v>
      </c>
      <c r="B325" s="42"/>
      <c r="C325" s="43"/>
      <c r="D325" s="44"/>
      <c r="E325" s="45"/>
      <c r="F325" s="46"/>
      <c r="G325" s="45"/>
      <c r="H325" s="45"/>
      <c r="I325" s="45"/>
      <c r="J325" s="45"/>
      <c r="K325" s="45"/>
      <c r="L325" s="61"/>
      <c r="M325" s="48"/>
      <c r="N325" s="49"/>
      <c r="O325" s="48"/>
      <c r="P325" s="49"/>
      <c r="Q325" s="50" t="str">
        <f t="shared" si="5"/>
        <v/>
      </c>
      <c r="R325" s="51"/>
      <c r="S325" s="15">
        <f t="shared" si="6"/>
        <v>0</v>
      </c>
      <c r="T325" s="14">
        <f t="shared" si="4"/>
        <v>0</v>
      </c>
      <c r="U325" s="52"/>
      <c r="V325" s="52"/>
      <c r="W325" s="53"/>
      <c r="X325" s="52"/>
      <c r="Y325" s="52"/>
      <c r="Z325" s="52"/>
      <c r="AA325" s="53"/>
      <c r="AB325" s="52"/>
      <c r="AC325" s="52"/>
      <c r="AD325" s="52"/>
      <c r="AE325" s="52"/>
      <c r="AF325" s="52"/>
      <c r="AG325" s="52"/>
      <c r="AH325" s="53"/>
      <c r="AI325" s="53"/>
      <c r="AJ325" s="53"/>
      <c r="AK325" s="52"/>
      <c r="AL325" s="52"/>
      <c r="AM325" s="52"/>
      <c r="AN325" s="53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3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</row>
    <row r="326">
      <c r="A326" s="6">
        <v>321.0</v>
      </c>
      <c r="B326" s="42"/>
      <c r="C326" s="43"/>
      <c r="D326" s="63"/>
      <c r="E326" s="45"/>
      <c r="F326" s="45"/>
      <c r="G326" s="46"/>
      <c r="H326" s="45"/>
      <c r="I326" s="45"/>
      <c r="J326" s="45"/>
      <c r="K326" s="45"/>
      <c r="L326" s="61"/>
      <c r="M326" s="48"/>
      <c r="N326" s="49"/>
      <c r="O326" s="48"/>
      <c r="P326" s="49"/>
      <c r="Q326" s="50" t="str">
        <f t="shared" si="5"/>
        <v/>
      </c>
      <c r="R326" s="51"/>
      <c r="S326" s="15">
        <f t="shared" si="6"/>
        <v>0</v>
      </c>
      <c r="T326" s="14">
        <f t="shared" si="4"/>
        <v>0</v>
      </c>
      <c r="U326" s="52"/>
      <c r="V326" s="52"/>
      <c r="W326" s="52"/>
      <c r="X326" s="53"/>
      <c r="Y326" s="52"/>
      <c r="Z326" s="53"/>
      <c r="AA326" s="52"/>
      <c r="AB326" s="52"/>
      <c r="AC326" s="53"/>
      <c r="AD326" s="52"/>
      <c r="AE326" s="52"/>
      <c r="AF326" s="53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</row>
    <row r="327">
      <c r="A327" s="6">
        <v>322.0</v>
      </c>
      <c r="B327" s="42"/>
      <c r="C327" s="43"/>
      <c r="D327" s="44"/>
      <c r="E327" s="45"/>
      <c r="F327" s="45"/>
      <c r="G327" s="45"/>
      <c r="H327" s="45"/>
      <c r="I327" s="45"/>
      <c r="J327" s="46"/>
      <c r="K327" s="45"/>
      <c r="L327" s="61"/>
      <c r="M327" s="48"/>
      <c r="N327" s="49"/>
      <c r="O327" s="48"/>
      <c r="P327" s="49"/>
      <c r="Q327" s="50" t="str">
        <f t="shared" si="5"/>
        <v/>
      </c>
      <c r="R327" s="51"/>
      <c r="S327" s="15">
        <f t="shared" si="6"/>
        <v>0</v>
      </c>
      <c r="T327" s="14">
        <f t="shared" si="4"/>
        <v>0</v>
      </c>
      <c r="U327" s="53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3"/>
      <c r="AI327" s="52"/>
      <c r="AJ327" s="52"/>
      <c r="AK327" s="52"/>
      <c r="AL327" s="52"/>
      <c r="AM327" s="52"/>
      <c r="AN327" s="52"/>
      <c r="AO327" s="52"/>
      <c r="AP327" s="52"/>
      <c r="AQ327" s="53"/>
      <c r="AR327" s="52"/>
      <c r="AS327" s="52"/>
      <c r="AT327" s="52"/>
      <c r="AU327" s="52"/>
      <c r="AV327" s="52"/>
      <c r="AW327" s="52"/>
      <c r="AX327" s="52"/>
      <c r="AY327" s="52"/>
      <c r="AZ327" s="52"/>
      <c r="BA327" s="53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</row>
    <row r="328">
      <c r="A328" s="6">
        <v>323.0</v>
      </c>
      <c r="B328" s="42"/>
      <c r="C328" s="43"/>
      <c r="D328" s="63"/>
      <c r="E328" s="45"/>
      <c r="F328" s="46"/>
      <c r="G328" s="45"/>
      <c r="H328" s="45"/>
      <c r="I328" s="45"/>
      <c r="J328" s="45"/>
      <c r="K328" s="45"/>
      <c r="L328" s="61"/>
      <c r="M328" s="48"/>
      <c r="N328" s="49"/>
      <c r="O328" s="48"/>
      <c r="P328" s="49"/>
      <c r="Q328" s="50" t="str">
        <f t="shared" si="5"/>
        <v/>
      </c>
      <c r="R328" s="51"/>
      <c r="S328" s="15">
        <f t="shared" si="6"/>
        <v>0</v>
      </c>
      <c r="T328" s="14">
        <f t="shared" si="4"/>
        <v>0</v>
      </c>
      <c r="U328" s="52"/>
      <c r="V328" s="52"/>
      <c r="W328" s="53"/>
      <c r="X328" s="52"/>
      <c r="Y328" s="52"/>
      <c r="Z328" s="52"/>
      <c r="AA328" s="53"/>
      <c r="AB328" s="53"/>
      <c r="AC328" s="52"/>
      <c r="AD328" s="52"/>
      <c r="AE328" s="52"/>
      <c r="AF328" s="52"/>
      <c r="AG328" s="53"/>
      <c r="AH328" s="52"/>
      <c r="AI328" s="53"/>
      <c r="AJ328" s="53"/>
      <c r="AK328" s="52"/>
      <c r="AL328" s="52"/>
      <c r="AM328" s="52"/>
      <c r="AN328" s="53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</row>
    <row r="329">
      <c r="A329" s="6">
        <v>324.0</v>
      </c>
      <c r="B329" s="42"/>
      <c r="C329" s="43"/>
      <c r="D329" s="44"/>
      <c r="E329" s="45"/>
      <c r="F329" s="45"/>
      <c r="G329" s="46"/>
      <c r="H329" s="45"/>
      <c r="I329" s="45"/>
      <c r="J329" s="45"/>
      <c r="K329" s="45"/>
      <c r="L329" s="61"/>
      <c r="M329" s="48"/>
      <c r="N329" s="49"/>
      <c r="O329" s="48"/>
      <c r="P329" s="49"/>
      <c r="Q329" s="50" t="str">
        <f t="shared" si="5"/>
        <v/>
      </c>
      <c r="R329" s="51"/>
      <c r="S329" s="15">
        <f t="shared" si="6"/>
        <v>0</v>
      </c>
      <c r="T329" s="14">
        <f t="shared" si="4"/>
        <v>0</v>
      </c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3"/>
      <c r="AS329" s="53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</row>
    <row r="330">
      <c r="A330" s="6">
        <v>325.0</v>
      </c>
      <c r="B330" s="42"/>
      <c r="C330" s="43"/>
      <c r="D330" s="44"/>
      <c r="E330" s="45"/>
      <c r="F330" s="45"/>
      <c r="G330" s="46"/>
      <c r="H330" s="45"/>
      <c r="I330" s="45"/>
      <c r="J330" s="45"/>
      <c r="K330" s="45"/>
      <c r="L330" s="61"/>
      <c r="M330" s="48"/>
      <c r="N330" s="49"/>
      <c r="O330" s="48"/>
      <c r="P330" s="49"/>
      <c r="Q330" s="50" t="str">
        <f t="shared" si="5"/>
        <v/>
      </c>
      <c r="R330" s="51"/>
      <c r="S330" s="15">
        <f t="shared" si="6"/>
        <v>0</v>
      </c>
      <c r="T330" s="14">
        <f t="shared" si="4"/>
        <v>0</v>
      </c>
      <c r="U330" s="52"/>
      <c r="V330" s="52"/>
      <c r="W330" s="52"/>
      <c r="X330" s="53"/>
      <c r="Y330" s="53"/>
      <c r="Z330" s="53"/>
      <c r="AA330" s="52"/>
      <c r="AB330" s="52"/>
      <c r="AC330" s="53"/>
      <c r="AD330" s="52"/>
      <c r="AE330" s="52"/>
      <c r="AF330" s="53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</row>
    <row r="331">
      <c r="A331" s="6">
        <v>326.0</v>
      </c>
      <c r="B331" s="42"/>
      <c r="C331" s="43"/>
      <c r="D331" s="44"/>
      <c r="E331" s="45"/>
      <c r="F331" s="45"/>
      <c r="G331" s="45"/>
      <c r="H331" s="45"/>
      <c r="I331" s="45"/>
      <c r="J331" s="46"/>
      <c r="K331" s="45"/>
      <c r="L331" s="61"/>
      <c r="M331" s="48"/>
      <c r="N331" s="49"/>
      <c r="O331" s="48"/>
      <c r="P331" s="49"/>
      <c r="Q331" s="50" t="str">
        <f t="shared" si="5"/>
        <v/>
      </c>
      <c r="R331" s="51"/>
      <c r="S331" s="15">
        <f t="shared" si="6"/>
        <v>0</v>
      </c>
      <c r="T331" s="14">
        <f t="shared" si="4"/>
        <v>0</v>
      </c>
      <c r="U331" s="52"/>
      <c r="V331" s="52"/>
      <c r="W331" s="52"/>
      <c r="X331" s="53"/>
      <c r="Y331" s="52"/>
      <c r="Z331" s="52"/>
      <c r="AA331" s="53"/>
      <c r="AB331" s="52"/>
      <c r="AC331" s="53"/>
      <c r="AD331" s="52"/>
      <c r="AE331" s="52"/>
      <c r="AF331" s="52"/>
      <c r="AG331" s="52"/>
      <c r="AH331" s="53"/>
      <c r="AI331" s="52"/>
      <c r="AJ331" s="52"/>
      <c r="AK331" s="52"/>
      <c r="AL331" s="52"/>
      <c r="AM331" s="52"/>
      <c r="AN331" s="53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</row>
    <row r="332">
      <c r="A332" s="6">
        <v>327.0</v>
      </c>
      <c r="B332" s="42"/>
      <c r="C332" s="43"/>
      <c r="D332" s="44"/>
      <c r="E332" s="45"/>
      <c r="F332" s="45"/>
      <c r="G332" s="45"/>
      <c r="H332" s="45"/>
      <c r="I332" s="45"/>
      <c r="J332" s="46"/>
      <c r="K332" s="45"/>
      <c r="L332" s="61"/>
      <c r="M332" s="48"/>
      <c r="N332" s="49"/>
      <c r="O332" s="48"/>
      <c r="P332" s="49"/>
      <c r="Q332" s="50" t="str">
        <f t="shared" si="5"/>
        <v/>
      </c>
      <c r="R332" s="51"/>
      <c r="S332" s="15">
        <f t="shared" si="6"/>
        <v>0</v>
      </c>
      <c r="T332" s="14">
        <f t="shared" si="4"/>
        <v>0</v>
      </c>
      <c r="U332" s="52"/>
      <c r="V332" s="52"/>
      <c r="W332" s="52"/>
      <c r="X332" s="53"/>
      <c r="Y332" s="52"/>
      <c r="Z332" s="52"/>
      <c r="AA332" s="53"/>
      <c r="AB332" s="52"/>
      <c r="AC332" s="53"/>
      <c r="AD332" s="52"/>
      <c r="AE332" s="52"/>
      <c r="AF332" s="52"/>
      <c r="AG332" s="52"/>
      <c r="AH332" s="53"/>
      <c r="AI332" s="52"/>
      <c r="AJ332" s="52"/>
      <c r="AK332" s="52"/>
      <c r="AL332" s="52"/>
      <c r="AM332" s="52"/>
      <c r="AN332" s="53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</row>
    <row r="333">
      <c r="A333" s="6">
        <v>328.0</v>
      </c>
      <c r="B333" s="42"/>
      <c r="C333" s="43"/>
      <c r="D333" s="63"/>
      <c r="E333" s="45"/>
      <c r="F333" s="46"/>
      <c r="G333" s="45"/>
      <c r="H333" s="45"/>
      <c r="I333" s="45"/>
      <c r="J333" s="45"/>
      <c r="K333" s="45"/>
      <c r="L333" s="61"/>
      <c r="M333" s="48"/>
      <c r="N333" s="49"/>
      <c r="O333" s="48"/>
      <c r="P333" s="49"/>
      <c r="Q333" s="50" t="str">
        <f t="shared" si="5"/>
        <v/>
      </c>
      <c r="R333" s="51"/>
      <c r="S333" s="15">
        <f t="shared" si="6"/>
        <v>0</v>
      </c>
      <c r="T333" s="14">
        <f t="shared" si="4"/>
        <v>0</v>
      </c>
      <c r="U333" s="52"/>
      <c r="V333" s="52"/>
      <c r="W333" s="53"/>
      <c r="X333" s="52"/>
      <c r="Y333" s="52"/>
      <c r="Z333" s="53"/>
      <c r="AA333" s="52"/>
      <c r="AB333" s="53"/>
      <c r="AC333" s="52"/>
      <c r="AD333" s="52"/>
      <c r="AE333" s="52"/>
      <c r="AF333" s="53"/>
      <c r="AG333" s="53"/>
      <c r="AH333" s="52"/>
      <c r="AI333" s="53"/>
      <c r="AJ333" s="53"/>
      <c r="AK333" s="52"/>
      <c r="AL333" s="52"/>
      <c r="AM333" s="52"/>
      <c r="AN333" s="52"/>
      <c r="AO333" s="52"/>
      <c r="AP333" s="53"/>
      <c r="AQ333" s="53"/>
      <c r="AR333" s="53"/>
      <c r="AS333" s="53"/>
      <c r="AT333" s="52"/>
      <c r="AU333" s="52"/>
      <c r="AV333" s="52"/>
      <c r="AW333" s="52"/>
      <c r="AX333" s="52"/>
      <c r="AY333" s="52"/>
      <c r="AZ333" s="52"/>
      <c r="BA333" s="53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</row>
    <row r="334">
      <c r="A334" s="6">
        <v>329.0</v>
      </c>
      <c r="B334" s="42"/>
      <c r="C334" s="43"/>
      <c r="D334" s="44"/>
      <c r="E334" s="45"/>
      <c r="F334" s="45"/>
      <c r="G334" s="46"/>
      <c r="H334" s="45"/>
      <c r="I334" s="45"/>
      <c r="J334" s="45"/>
      <c r="K334" s="45"/>
      <c r="L334" s="61"/>
      <c r="M334" s="48"/>
      <c r="N334" s="49"/>
      <c r="O334" s="48"/>
      <c r="P334" s="49"/>
      <c r="Q334" s="50" t="str">
        <f t="shared" si="5"/>
        <v/>
      </c>
      <c r="R334" s="51"/>
      <c r="S334" s="15">
        <f t="shared" si="6"/>
        <v>0</v>
      </c>
      <c r="T334" s="14">
        <f t="shared" si="4"/>
        <v>0</v>
      </c>
      <c r="U334" s="53"/>
      <c r="V334" s="52"/>
      <c r="W334" s="52"/>
      <c r="X334" s="52"/>
      <c r="Y334" s="53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</row>
    <row r="335">
      <c r="A335" s="6">
        <v>330.0</v>
      </c>
      <c r="B335" s="42"/>
      <c r="C335" s="43"/>
      <c r="D335" s="63"/>
      <c r="E335" s="46"/>
      <c r="F335" s="45"/>
      <c r="G335" s="45"/>
      <c r="H335" s="45"/>
      <c r="I335" s="45"/>
      <c r="J335" s="45"/>
      <c r="K335" s="45"/>
      <c r="L335" s="61"/>
      <c r="M335" s="48"/>
      <c r="N335" s="49"/>
      <c r="O335" s="48"/>
      <c r="P335" s="49"/>
      <c r="Q335" s="50" t="str">
        <f t="shared" si="5"/>
        <v/>
      </c>
      <c r="R335" s="51"/>
      <c r="S335" s="15">
        <f t="shared" si="6"/>
        <v>0</v>
      </c>
      <c r="T335" s="14">
        <f t="shared" si="4"/>
        <v>0</v>
      </c>
      <c r="U335" s="52"/>
      <c r="V335" s="52"/>
      <c r="W335" s="52"/>
      <c r="X335" s="53"/>
      <c r="Y335" s="52"/>
      <c r="Z335" s="52"/>
      <c r="AA335" s="52"/>
      <c r="AB335" s="52"/>
      <c r="AC335" s="53"/>
      <c r="AD335" s="53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3"/>
      <c r="AQ335" s="53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</row>
    <row r="336">
      <c r="A336" s="6">
        <v>331.0</v>
      </c>
      <c r="B336" s="42"/>
      <c r="C336" s="43"/>
      <c r="D336" s="44"/>
      <c r="E336" s="45"/>
      <c r="F336" s="45"/>
      <c r="G336" s="46"/>
      <c r="H336" s="45"/>
      <c r="I336" s="45"/>
      <c r="J336" s="45"/>
      <c r="K336" s="45"/>
      <c r="L336" s="61"/>
      <c r="M336" s="48"/>
      <c r="N336" s="49"/>
      <c r="O336" s="48"/>
      <c r="P336" s="49"/>
      <c r="Q336" s="50" t="str">
        <f t="shared" si="5"/>
        <v/>
      </c>
      <c r="R336" s="51"/>
      <c r="S336" s="15">
        <f t="shared" si="6"/>
        <v>0</v>
      </c>
      <c r="T336" s="14">
        <f t="shared" si="4"/>
        <v>0</v>
      </c>
      <c r="U336" s="52"/>
      <c r="V336" s="52"/>
      <c r="W336" s="52"/>
      <c r="X336" s="52"/>
      <c r="Y336" s="52"/>
      <c r="Z336" s="53"/>
      <c r="AA336" s="52"/>
      <c r="AB336" s="53"/>
      <c r="AC336" s="52"/>
      <c r="AD336" s="52"/>
      <c r="AE336" s="52"/>
      <c r="AF336" s="53"/>
      <c r="AG336" s="53"/>
      <c r="AH336" s="52"/>
      <c r="AI336" s="53"/>
      <c r="AJ336" s="53"/>
      <c r="AK336" s="52"/>
      <c r="AL336" s="52"/>
      <c r="AM336" s="52"/>
      <c r="AN336" s="52"/>
      <c r="AO336" s="52"/>
      <c r="AP336" s="52"/>
      <c r="AQ336" s="52"/>
      <c r="AR336" s="53"/>
      <c r="AS336" s="53"/>
      <c r="AT336" s="52"/>
      <c r="AU336" s="52"/>
      <c r="AV336" s="52"/>
      <c r="AW336" s="52"/>
      <c r="AX336" s="52"/>
      <c r="AY336" s="52"/>
      <c r="AZ336" s="52"/>
      <c r="BA336" s="53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</row>
    <row r="337">
      <c r="A337" s="6">
        <v>332.0</v>
      </c>
      <c r="B337" s="42"/>
      <c r="C337" s="43"/>
      <c r="D337" s="44"/>
      <c r="E337" s="45"/>
      <c r="F337" s="45"/>
      <c r="G337" s="46"/>
      <c r="H337" s="45"/>
      <c r="I337" s="45"/>
      <c r="J337" s="45"/>
      <c r="K337" s="45"/>
      <c r="L337" s="61"/>
      <c r="M337" s="48"/>
      <c r="N337" s="49"/>
      <c r="O337" s="48"/>
      <c r="P337" s="49"/>
      <c r="Q337" s="50" t="str">
        <f t="shared" si="5"/>
        <v/>
      </c>
      <c r="R337" s="51"/>
      <c r="S337" s="15">
        <f t="shared" si="6"/>
        <v>0</v>
      </c>
      <c r="T337" s="14">
        <f t="shared" si="4"/>
        <v>0</v>
      </c>
      <c r="U337" s="53"/>
      <c r="V337" s="52"/>
      <c r="W337" s="52"/>
      <c r="X337" s="52"/>
      <c r="Y337" s="53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</row>
    <row r="338">
      <c r="A338" s="6">
        <v>333.0</v>
      </c>
      <c r="B338" s="42"/>
      <c r="C338" s="43"/>
      <c r="D338" s="44"/>
      <c r="E338" s="45"/>
      <c r="F338" s="45"/>
      <c r="G338" s="45"/>
      <c r="H338" s="45"/>
      <c r="I338" s="45"/>
      <c r="J338" s="46"/>
      <c r="K338" s="45"/>
      <c r="L338" s="61"/>
      <c r="M338" s="48"/>
      <c r="N338" s="49"/>
      <c r="O338" s="48"/>
      <c r="P338" s="49"/>
      <c r="Q338" s="50" t="str">
        <f t="shared" si="5"/>
        <v/>
      </c>
      <c r="R338" s="51"/>
      <c r="S338" s="15">
        <f t="shared" si="6"/>
        <v>0</v>
      </c>
      <c r="T338" s="14">
        <f t="shared" si="4"/>
        <v>0</v>
      </c>
      <c r="U338" s="52"/>
      <c r="V338" s="52"/>
      <c r="W338" s="53"/>
      <c r="X338" s="52"/>
      <c r="Y338" s="52"/>
      <c r="Z338" s="52"/>
      <c r="AA338" s="53"/>
      <c r="AB338" s="52"/>
      <c r="AC338" s="52"/>
      <c r="AD338" s="52"/>
      <c r="AE338" s="52"/>
      <c r="AF338" s="52"/>
      <c r="AG338" s="52"/>
      <c r="AH338" s="53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</row>
    <row r="339">
      <c r="A339" s="6">
        <v>334.0</v>
      </c>
      <c r="B339" s="42"/>
      <c r="C339" s="43"/>
      <c r="D339" s="44"/>
      <c r="E339" s="46"/>
      <c r="F339" s="45"/>
      <c r="G339" s="45"/>
      <c r="H339" s="45"/>
      <c r="I339" s="45"/>
      <c r="J339" s="45"/>
      <c r="K339" s="45"/>
      <c r="L339" s="61"/>
      <c r="M339" s="48"/>
      <c r="N339" s="49"/>
      <c r="O339" s="48"/>
      <c r="P339" s="49"/>
      <c r="Q339" s="50" t="str">
        <f t="shared" si="5"/>
        <v/>
      </c>
      <c r="R339" s="51"/>
      <c r="S339" s="15">
        <f t="shared" si="6"/>
        <v>0</v>
      </c>
      <c r="T339" s="14">
        <f t="shared" si="4"/>
        <v>0</v>
      </c>
      <c r="U339" s="52"/>
      <c r="V339" s="52"/>
      <c r="W339" s="53"/>
      <c r="X339" s="53"/>
      <c r="Y339" s="52"/>
      <c r="Z339" s="53"/>
      <c r="AA339" s="52"/>
      <c r="AB339" s="52"/>
      <c r="AC339" s="53"/>
      <c r="AD339" s="53"/>
      <c r="AE339" s="53"/>
      <c r="AF339" s="53"/>
      <c r="AG339" s="52"/>
      <c r="AH339" s="52"/>
      <c r="AI339" s="52"/>
      <c r="AJ339" s="52"/>
      <c r="AK339" s="52"/>
      <c r="AL339" s="52"/>
      <c r="AM339" s="52"/>
      <c r="AN339" s="52"/>
      <c r="AO339" s="52"/>
      <c r="AP339" s="53"/>
      <c r="AQ339" s="52"/>
      <c r="AR339" s="52"/>
      <c r="AS339" s="53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</row>
    <row r="340">
      <c r="A340" s="6">
        <v>335.0</v>
      </c>
      <c r="B340" s="42"/>
      <c r="C340" s="43"/>
      <c r="D340" s="44"/>
      <c r="E340" s="46"/>
      <c r="F340" s="45"/>
      <c r="G340" s="45"/>
      <c r="H340" s="45"/>
      <c r="I340" s="45"/>
      <c r="J340" s="45"/>
      <c r="K340" s="45"/>
      <c r="L340" s="61"/>
      <c r="M340" s="48"/>
      <c r="N340" s="49"/>
      <c r="O340" s="48"/>
      <c r="P340" s="49"/>
      <c r="Q340" s="50" t="str">
        <f t="shared" si="5"/>
        <v/>
      </c>
      <c r="R340" s="51"/>
      <c r="S340" s="15">
        <f t="shared" si="6"/>
        <v>0</v>
      </c>
      <c r="T340" s="14">
        <f t="shared" si="4"/>
        <v>0</v>
      </c>
      <c r="U340" s="52"/>
      <c r="V340" s="52"/>
      <c r="W340" s="52"/>
      <c r="X340" s="52"/>
      <c r="Y340" s="52"/>
      <c r="Z340" s="52"/>
      <c r="AA340" s="53"/>
      <c r="AB340" s="53"/>
      <c r="AC340" s="52"/>
      <c r="AD340" s="52"/>
      <c r="AE340" s="52"/>
      <c r="AF340" s="52"/>
      <c r="AG340" s="53"/>
      <c r="AH340" s="53"/>
      <c r="AI340" s="53"/>
      <c r="AJ340" s="53"/>
      <c r="AK340" s="52"/>
      <c r="AL340" s="52"/>
      <c r="AM340" s="52"/>
      <c r="AN340" s="53"/>
      <c r="AO340" s="52"/>
      <c r="AP340" s="52"/>
      <c r="AQ340" s="53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</row>
    <row r="341">
      <c r="A341" s="6">
        <v>336.0</v>
      </c>
      <c r="B341" s="42"/>
      <c r="C341" s="43"/>
      <c r="D341" s="44"/>
      <c r="E341" s="45"/>
      <c r="F341" s="46"/>
      <c r="G341" s="45"/>
      <c r="H341" s="45"/>
      <c r="I341" s="45"/>
      <c r="J341" s="45"/>
      <c r="K341" s="45"/>
      <c r="L341" s="61"/>
      <c r="M341" s="48"/>
      <c r="N341" s="49"/>
      <c r="O341" s="48"/>
      <c r="P341" s="49"/>
      <c r="Q341" s="50" t="str">
        <f t="shared" si="5"/>
        <v/>
      </c>
      <c r="R341" s="51"/>
      <c r="S341" s="15">
        <f t="shared" si="6"/>
        <v>0</v>
      </c>
      <c r="T341" s="14">
        <f t="shared" si="4"/>
        <v>0</v>
      </c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3"/>
      <c r="AS341" s="52"/>
      <c r="AT341" s="52"/>
      <c r="AU341" s="52"/>
      <c r="AV341" s="52"/>
      <c r="AW341" s="52"/>
      <c r="AX341" s="52"/>
      <c r="AY341" s="52"/>
      <c r="AZ341" s="52"/>
      <c r="BA341" s="53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</row>
    <row r="342">
      <c r="A342" s="6">
        <v>337.0</v>
      </c>
      <c r="B342" s="42"/>
      <c r="C342" s="43"/>
      <c r="D342" s="44"/>
      <c r="E342" s="45"/>
      <c r="F342" s="45"/>
      <c r="G342" s="46"/>
      <c r="H342" s="45"/>
      <c r="I342" s="45"/>
      <c r="J342" s="45"/>
      <c r="K342" s="45"/>
      <c r="L342" s="61"/>
      <c r="M342" s="48"/>
      <c r="N342" s="49"/>
      <c r="O342" s="48"/>
      <c r="P342" s="49"/>
      <c r="Q342" s="50" t="str">
        <f t="shared" si="5"/>
        <v/>
      </c>
      <c r="R342" s="51"/>
      <c r="S342" s="15">
        <f t="shared" si="6"/>
        <v>0</v>
      </c>
      <c r="T342" s="14">
        <f t="shared" si="4"/>
        <v>0</v>
      </c>
      <c r="U342" s="53"/>
      <c r="V342" s="52"/>
      <c r="W342" s="52"/>
      <c r="X342" s="52"/>
      <c r="Y342" s="53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</row>
    <row r="343">
      <c r="A343" s="6">
        <v>338.0</v>
      </c>
      <c r="B343" s="42"/>
      <c r="C343" s="43"/>
      <c r="D343" s="44"/>
      <c r="E343" s="45"/>
      <c r="F343" s="46"/>
      <c r="G343" s="45"/>
      <c r="H343" s="45"/>
      <c r="I343" s="45"/>
      <c r="J343" s="45"/>
      <c r="K343" s="45"/>
      <c r="L343" s="61"/>
      <c r="M343" s="48"/>
      <c r="N343" s="49"/>
      <c r="O343" s="48"/>
      <c r="P343" s="49"/>
      <c r="Q343" s="50" t="str">
        <f t="shared" si="5"/>
        <v/>
      </c>
      <c r="R343" s="51"/>
      <c r="S343" s="15">
        <f t="shared" si="6"/>
        <v>0</v>
      </c>
      <c r="T343" s="14">
        <f t="shared" si="4"/>
        <v>0</v>
      </c>
      <c r="U343" s="53"/>
      <c r="V343" s="52"/>
      <c r="W343" s="52"/>
      <c r="X343" s="53"/>
      <c r="Y343" s="53"/>
      <c r="Z343" s="53"/>
      <c r="AA343" s="52"/>
      <c r="AB343" s="53"/>
      <c r="AC343" s="53"/>
      <c r="AD343" s="52"/>
      <c r="AE343" s="52"/>
      <c r="AF343" s="53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3"/>
      <c r="AR343" s="53"/>
      <c r="AS343" s="52"/>
      <c r="AT343" s="52"/>
      <c r="AU343" s="52"/>
      <c r="AV343" s="52"/>
      <c r="AW343" s="52"/>
      <c r="AX343" s="52"/>
      <c r="AY343" s="52"/>
      <c r="AZ343" s="52"/>
      <c r="BA343" s="53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</row>
    <row r="344">
      <c r="A344" s="6">
        <v>339.0</v>
      </c>
      <c r="B344" s="42"/>
      <c r="C344" s="43"/>
      <c r="D344" s="44"/>
      <c r="E344" s="45"/>
      <c r="F344" s="45"/>
      <c r="G344" s="45"/>
      <c r="H344" s="45"/>
      <c r="I344" s="45"/>
      <c r="J344" s="45"/>
      <c r="K344" s="46"/>
      <c r="L344" s="47" t="s">
        <v>122</v>
      </c>
      <c r="M344" s="48"/>
      <c r="N344" s="49"/>
      <c r="O344" s="48"/>
      <c r="P344" s="49"/>
      <c r="Q344" s="50" t="str">
        <f t="shared" si="5"/>
        <v/>
      </c>
      <c r="R344" s="51"/>
      <c r="S344" s="15">
        <f t="shared" si="6"/>
        <v>0</v>
      </c>
      <c r="T344" s="14">
        <f t="shared" si="4"/>
        <v>0</v>
      </c>
      <c r="U344" s="52"/>
      <c r="V344" s="52"/>
      <c r="W344" s="53"/>
      <c r="X344" s="52"/>
      <c r="Y344" s="52"/>
      <c r="Z344" s="52"/>
      <c r="AA344" s="52"/>
      <c r="AB344" s="52"/>
      <c r="AC344" s="52"/>
      <c r="AD344" s="52"/>
      <c r="AE344" s="52"/>
      <c r="AF344" s="52"/>
      <c r="AG344" s="53"/>
      <c r="AH344" s="53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3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</row>
    <row r="345">
      <c r="A345" s="6">
        <v>340.0</v>
      </c>
      <c r="B345" s="42"/>
      <c r="C345" s="43"/>
      <c r="D345" s="44"/>
      <c r="E345" s="45"/>
      <c r="F345" s="45"/>
      <c r="G345" s="46"/>
      <c r="H345" s="45"/>
      <c r="I345" s="45"/>
      <c r="J345" s="45"/>
      <c r="K345" s="45"/>
      <c r="L345" s="61"/>
      <c r="M345" s="48"/>
      <c r="N345" s="49"/>
      <c r="O345" s="48"/>
      <c r="P345" s="49"/>
      <c r="Q345" s="50" t="str">
        <f t="shared" si="5"/>
        <v/>
      </c>
      <c r="R345" s="51"/>
      <c r="S345" s="15">
        <f t="shared" si="6"/>
        <v>0</v>
      </c>
      <c r="T345" s="14">
        <f t="shared" si="4"/>
        <v>0</v>
      </c>
      <c r="U345" s="52"/>
      <c r="V345" s="52"/>
      <c r="W345" s="52"/>
      <c r="X345" s="53"/>
      <c r="Y345" s="52"/>
      <c r="Z345" s="53"/>
      <c r="AA345" s="52"/>
      <c r="AB345" s="52"/>
      <c r="AC345" s="53"/>
      <c r="AD345" s="52"/>
      <c r="AE345" s="52"/>
      <c r="AF345" s="53"/>
      <c r="AG345" s="52"/>
      <c r="AH345" s="52"/>
      <c r="AI345" s="52"/>
      <c r="AJ345" s="53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</row>
    <row r="346">
      <c r="A346" s="6">
        <v>341.0</v>
      </c>
      <c r="B346" s="42"/>
      <c r="C346" s="43"/>
      <c r="D346" s="44"/>
      <c r="E346" s="46"/>
      <c r="F346" s="45"/>
      <c r="G346" s="45"/>
      <c r="H346" s="45"/>
      <c r="I346" s="45"/>
      <c r="J346" s="45"/>
      <c r="K346" s="45"/>
      <c r="L346" s="61"/>
      <c r="M346" s="48"/>
      <c r="N346" s="49"/>
      <c r="O346" s="48"/>
      <c r="P346" s="49"/>
      <c r="Q346" s="50" t="str">
        <f t="shared" si="5"/>
        <v/>
      </c>
      <c r="R346" s="51"/>
      <c r="S346" s="15">
        <f t="shared" si="6"/>
        <v>0</v>
      </c>
      <c r="T346" s="14">
        <f t="shared" si="4"/>
        <v>0</v>
      </c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3"/>
      <c r="AJ346" s="52"/>
      <c r="AK346" s="52"/>
      <c r="AL346" s="52"/>
      <c r="AM346" s="52"/>
      <c r="AN346" s="53"/>
      <c r="AO346" s="52"/>
      <c r="AP346" s="52"/>
      <c r="AQ346" s="53"/>
      <c r="AR346" s="53"/>
      <c r="AS346" s="53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</row>
    <row r="347">
      <c r="A347" s="6">
        <v>342.0</v>
      </c>
      <c r="B347" s="42"/>
      <c r="C347" s="43"/>
      <c r="D347" s="44"/>
      <c r="E347" s="45"/>
      <c r="F347" s="45"/>
      <c r="G347" s="45"/>
      <c r="H347" s="45"/>
      <c r="I347" s="46"/>
      <c r="J347" s="45"/>
      <c r="K347" s="45"/>
      <c r="L347" s="61"/>
      <c r="M347" s="48"/>
      <c r="N347" s="49"/>
      <c r="O347" s="48"/>
      <c r="P347" s="49"/>
      <c r="Q347" s="50" t="str">
        <f t="shared" si="5"/>
        <v/>
      </c>
      <c r="R347" s="51"/>
      <c r="S347" s="15">
        <f t="shared" si="6"/>
        <v>0</v>
      </c>
      <c r="T347" s="14">
        <f t="shared" si="4"/>
        <v>0</v>
      </c>
      <c r="U347" s="53"/>
      <c r="V347" s="52"/>
      <c r="W347" s="52"/>
      <c r="X347" s="52"/>
      <c r="Y347" s="53"/>
      <c r="Z347" s="52"/>
      <c r="AA347" s="52"/>
      <c r="AB347" s="53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</row>
    <row r="348">
      <c r="A348" s="6">
        <v>343.0</v>
      </c>
      <c r="B348" s="42"/>
      <c r="C348" s="43"/>
      <c r="D348" s="44"/>
      <c r="E348" s="46"/>
      <c r="F348" s="45"/>
      <c r="G348" s="45"/>
      <c r="H348" s="45"/>
      <c r="I348" s="45"/>
      <c r="J348" s="45"/>
      <c r="K348" s="45"/>
      <c r="L348" s="61"/>
      <c r="M348" s="48"/>
      <c r="N348" s="49"/>
      <c r="O348" s="48"/>
      <c r="P348" s="49"/>
      <c r="Q348" s="50" t="str">
        <f t="shared" si="5"/>
        <v/>
      </c>
      <c r="R348" s="51"/>
      <c r="S348" s="15">
        <f t="shared" si="6"/>
        <v>0</v>
      </c>
      <c r="T348" s="14">
        <f t="shared" si="4"/>
        <v>0</v>
      </c>
      <c r="U348" s="52"/>
      <c r="V348" s="52"/>
      <c r="W348" s="52"/>
      <c r="X348" s="53"/>
      <c r="Y348" s="53"/>
      <c r="Z348" s="52"/>
      <c r="AA348" s="52"/>
      <c r="AB348" s="53"/>
      <c r="AC348" s="53"/>
      <c r="AD348" s="52"/>
      <c r="AE348" s="52"/>
      <c r="AF348" s="52"/>
      <c r="AG348" s="52"/>
      <c r="AH348" s="52"/>
      <c r="AI348" s="52"/>
      <c r="AJ348" s="53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</row>
    <row r="349">
      <c r="A349" s="6">
        <v>344.0</v>
      </c>
      <c r="B349" s="42"/>
      <c r="C349" s="43"/>
      <c r="D349" s="44"/>
      <c r="E349" s="45"/>
      <c r="F349" s="45"/>
      <c r="G349" s="45"/>
      <c r="H349" s="45"/>
      <c r="I349" s="45"/>
      <c r="J349" s="46"/>
      <c r="K349" s="45"/>
      <c r="L349" s="61"/>
      <c r="M349" s="48"/>
      <c r="N349" s="49"/>
      <c r="O349" s="48"/>
      <c r="P349" s="49"/>
      <c r="Q349" s="50" t="str">
        <f t="shared" si="5"/>
        <v/>
      </c>
      <c r="R349" s="51"/>
      <c r="S349" s="15">
        <f t="shared" si="6"/>
        <v>0</v>
      </c>
      <c r="T349" s="14">
        <f t="shared" si="4"/>
        <v>0</v>
      </c>
      <c r="U349" s="53"/>
      <c r="V349" s="52"/>
      <c r="W349" s="53"/>
      <c r="X349" s="52"/>
      <c r="Y349" s="52"/>
      <c r="Z349" s="53"/>
      <c r="AA349" s="52"/>
      <c r="AB349" s="52"/>
      <c r="AC349" s="52"/>
      <c r="AD349" s="52"/>
      <c r="AE349" s="52"/>
      <c r="AF349" s="53"/>
      <c r="AG349" s="53"/>
      <c r="AH349" s="52"/>
      <c r="AI349" s="53"/>
      <c r="AJ349" s="52"/>
      <c r="AK349" s="52"/>
      <c r="AL349" s="52"/>
      <c r="AM349" s="52"/>
      <c r="AN349" s="52"/>
      <c r="AO349" s="52"/>
      <c r="AP349" s="52"/>
      <c r="AQ349" s="52"/>
      <c r="AR349" s="53"/>
      <c r="AS349" s="52"/>
      <c r="AT349" s="52"/>
      <c r="AU349" s="52"/>
      <c r="AV349" s="52"/>
      <c r="AW349" s="52"/>
      <c r="AX349" s="52"/>
      <c r="AY349" s="52"/>
      <c r="AZ349" s="52"/>
      <c r="BA349" s="53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</row>
    <row r="350">
      <c r="A350" s="6">
        <v>345.0</v>
      </c>
      <c r="B350" s="42"/>
      <c r="C350" s="43"/>
      <c r="D350" s="44"/>
      <c r="E350" s="45"/>
      <c r="F350" s="45"/>
      <c r="G350" s="45"/>
      <c r="H350" s="45"/>
      <c r="I350" s="45"/>
      <c r="J350" s="46"/>
      <c r="K350" s="45"/>
      <c r="L350" s="61"/>
      <c r="M350" s="48"/>
      <c r="N350" s="49"/>
      <c r="O350" s="48"/>
      <c r="P350" s="49"/>
      <c r="Q350" s="50" t="str">
        <f t="shared" si="5"/>
        <v/>
      </c>
      <c r="R350" s="51"/>
      <c r="S350" s="15">
        <f t="shared" si="6"/>
        <v>0</v>
      </c>
      <c r="T350" s="14">
        <f t="shared" si="4"/>
        <v>0</v>
      </c>
      <c r="U350" s="52"/>
      <c r="V350" s="52"/>
      <c r="W350" s="52"/>
      <c r="X350" s="52"/>
      <c r="Y350" s="52"/>
      <c r="Z350" s="52"/>
      <c r="AA350" s="53"/>
      <c r="AB350" s="52"/>
      <c r="AC350" s="52"/>
      <c r="AD350" s="52"/>
      <c r="AE350" s="52"/>
      <c r="AF350" s="52"/>
      <c r="AG350" s="52"/>
      <c r="AH350" s="53"/>
      <c r="AI350" s="52"/>
      <c r="AJ350" s="52"/>
      <c r="AK350" s="52"/>
      <c r="AL350" s="52"/>
      <c r="AM350" s="52"/>
      <c r="AN350" s="53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</row>
    <row r="351">
      <c r="A351" s="6">
        <v>346.0</v>
      </c>
      <c r="B351" s="42"/>
      <c r="C351" s="43"/>
      <c r="D351" s="44"/>
      <c r="E351" s="45"/>
      <c r="F351" s="45"/>
      <c r="G351" s="45"/>
      <c r="H351" s="45"/>
      <c r="I351" s="45"/>
      <c r="J351" s="45"/>
      <c r="K351" s="46"/>
      <c r="L351" s="47" t="s">
        <v>123</v>
      </c>
      <c r="M351" s="48"/>
      <c r="N351" s="49"/>
      <c r="O351" s="48"/>
      <c r="P351" s="49"/>
      <c r="Q351" s="50" t="str">
        <f t="shared" si="5"/>
        <v/>
      </c>
      <c r="R351" s="51"/>
      <c r="S351" s="15">
        <f t="shared" si="6"/>
        <v>0</v>
      </c>
      <c r="T351" s="14">
        <f t="shared" si="4"/>
        <v>0</v>
      </c>
      <c r="U351" s="53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3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</row>
    <row r="352">
      <c r="A352" s="6">
        <v>347.0</v>
      </c>
      <c r="B352" s="42"/>
      <c r="C352" s="43"/>
      <c r="D352" s="44"/>
      <c r="E352" s="45"/>
      <c r="F352" s="46"/>
      <c r="G352" s="45"/>
      <c r="H352" s="45"/>
      <c r="I352" s="45"/>
      <c r="J352" s="45"/>
      <c r="K352" s="45"/>
      <c r="L352" s="61"/>
      <c r="M352" s="48"/>
      <c r="N352" s="49"/>
      <c r="O352" s="48"/>
      <c r="P352" s="49"/>
      <c r="Q352" s="50" t="str">
        <f t="shared" si="5"/>
        <v/>
      </c>
      <c r="R352" s="51"/>
      <c r="S352" s="15">
        <f t="shared" si="6"/>
        <v>0</v>
      </c>
      <c r="T352" s="14">
        <f t="shared" si="4"/>
        <v>0</v>
      </c>
      <c r="U352" s="52"/>
      <c r="V352" s="52"/>
      <c r="W352" s="52"/>
      <c r="X352" s="52"/>
      <c r="Y352" s="52"/>
      <c r="Z352" s="52"/>
      <c r="AA352" s="53"/>
      <c r="AB352" s="52"/>
      <c r="AC352" s="52"/>
      <c r="AD352" s="52"/>
      <c r="AE352" s="52"/>
      <c r="AF352" s="52"/>
      <c r="AG352" s="52"/>
      <c r="AH352" s="53"/>
      <c r="AI352" s="52"/>
      <c r="AJ352" s="52"/>
      <c r="AK352" s="52"/>
      <c r="AL352" s="52"/>
      <c r="AM352" s="52"/>
      <c r="AN352" s="53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</row>
    <row r="353">
      <c r="A353" s="6">
        <v>348.0</v>
      </c>
      <c r="B353" s="42"/>
      <c r="C353" s="43"/>
      <c r="D353" s="44"/>
      <c r="E353" s="45"/>
      <c r="F353" s="45"/>
      <c r="G353" s="45"/>
      <c r="H353" s="45"/>
      <c r="I353" s="45"/>
      <c r="J353" s="45"/>
      <c r="K353" s="46"/>
      <c r="L353" s="47" t="s">
        <v>124</v>
      </c>
      <c r="M353" s="48"/>
      <c r="N353" s="49"/>
      <c r="O353" s="48"/>
      <c r="P353" s="49"/>
      <c r="Q353" s="50" t="str">
        <f t="shared" si="5"/>
        <v/>
      </c>
      <c r="R353" s="51"/>
      <c r="S353" s="15">
        <f t="shared" si="6"/>
        <v>0</v>
      </c>
      <c r="T353" s="14">
        <f t="shared" si="4"/>
        <v>0</v>
      </c>
      <c r="U353" s="53"/>
      <c r="V353" s="52"/>
      <c r="W353" s="52"/>
      <c r="X353" s="53"/>
      <c r="Y353" s="53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3"/>
      <c r="AS353" s="53"/>
      <c r="AT353" s="52"/>
      <c r="AU353" s="52"/>
      <c r="AV353" s="52"/>
      <c r="AW353" s="52"/>
      <c r="AX353" s="52"/>
      <c r="AY353" s="52"/>
      <c r="AZ353" s="52"/>
      <c r="BA353" s="53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</row>
    <row r="354">
      <c r="A354" s="6">
        <v>349.0</v>
      </c>
      <c r="B354" s="42"/>
      <c r="C354" s="43"/>
      <c r="D354" s="44"/>
      <c r="E354" s="46"/>
      <c r="F354" s="45"/>
      <c r="G354" s="45"/>
      <c r="H354" s="45"/>
      <c r="I354" s="45"/>
      <c r="J354" s="45"/>
      <c r="K354" s="45"/>
      <c r="L354" s="61"/>
      <c r="M354" s="48"/>
      <c r="N354" s="49"/>
      <c r="O354" s="48"/>
      <c r="P354" s="49"/>
      <c r="Q354" s="50" t="str">
        <f t="shared" si="5"/>
        <v/>
      </c>
      <c r="R354" s="51"/>
      <c r="S354" s="15">
        <f t="shared" si="6"/>
        <v>0</v>
      </c>
      <c r="T354" s="14">
        <f t="shared" si="4"/>
        <v>0</v>
      </c>
      <c r="U354" s="53"/>
      <c r="V354" s="52"/>
      <c r="W354" s="52"/>
      <c r="X354" s="53"/>
      <c r="Y354" s="53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3"/>
      <c r="AS354" s="53"/>
      <c r="AT354" s="52"/>
      <c r="AU354" s="52"/>
      <c r="AV354" s="52"/>
      <c r="AW354" s="52"/>
      <c r="AX354" s="52"/>
      <c r="AY354" s="52"/>
      <c r="AZ354" s="52"/>
      <c r="BA354" s="53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</row>
    <row r="355">
      <c r="A355" s="6">
        <v>350.0</v>
      </c>
      <c r="B355" s="42"/>
      <c r="C355" s="43"/>
      <c r="D355" s="44"/>
      <c r="E355" s="45"/>
      <c r="F355" s="45"/>
      <c r="G355" s="46"/>
      <c r="H355" s="45"/>
      <c r="I355" s="45"/>
      <c r="J355" s="45"/>
      <c r="K355" s="45"/>
      <c r="L355" s="61"/>
      <c r="M355" s="48"/>
      <c r="N355" s="49"/>
      <c r="O355" s="48"/>
      <c r="P355" s="49"/>
      <c r="Q355" s="50" t="str">
        <f t="shared" si="5"/>
        <v/>
      </c>
      <c r="R355" s="51"/>
      <c r="S355" s="15">
        <f t="shared" si="6"/>
        <v>0</v>
      </c>
      <c r="T355" s="14">
        <f t="shared" si="4"/>
        <v>0</v>
      </c>
      <c r="U355" s="53"/>
      <c r="V355" s="52"/>
      <c r="W355" s="52"/>
      <c r="X355" s="52"/>
      <c r="Y355" s="53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3"/>
      <c r="AS355" s="53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</row>
    <row r="356">
      <c r="A356" s="6">
        <v>351.0</v>
      </c>
      <c r="B356" s="42"/>
      <c r="C356" s="43"/>
      <c r="D356" s="44"/>
      <c r="E356" s="45"/>
      <c r="F356" s="45"/>
      <c r="G356" s="45"/>
      <c r="H356" s="45"/>
      <c r="I356" s="45"/>
      <c r="J356" s="45"/>
      <c r="K356" s="46"/>
      <c r="L356" s="47" t="s">
        <v>125</v>
      </c>
      <c r="M356" s="48"/>
      <c r="N356" s="49"/>
      <c r="O356" s="48"/>
      <c r="P356" s="49"/>
      <c r="Q356" s="50" t="str">
        <f t="shared" si="5"/>
        <v/>
      </c>
      <c r="R356" s="51"/>
      <c r="S356" s="15">
        <f t="shared" si="6"/>
        <v>0</v>
      </c>
      <c r="T356" s="14">
        <f t="shared" si="4"/>
        <v>0</v>
      </c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3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</row>
    <row r="357">
      <c r="A357" s="6">
        <v>352.0</v>
      </c>
      <c r="B357" s="42"/>
      <c r="C357" s="43"/>
      <c r="D357" s="44"/>
      <c r="E357" s="46"/>
      <c r="F357" s="45"/>
      <c r="G357" s="46"/>
      <c r="H357" s="45"/>
      <c r="I357" s="45"/>
      <c r="J357" s="45"/>
      <c r="K357" s="45"/>
      <c r="L357" s="61"/>
      <c r="M357" s="48"/>
      <c r="N357" s="49"/>
      <c r="O357" s="48"/>
      <c r="P357" s="49"/>
      <c r="Q357" s="50" t="str">
        <f t="shared" si="5"/>
        <v/>
      </c>
      <c r="R357" s="51"/>
      <c r="S357" s="15">
        <f t="shared" si="6"/>
        <v>0</v>
      </c>
      <c r="T357" s="14">
        <f t="shared" si="4"/>
        <v>0</v>
      </c>
      <c r="U357" s="53"/>
      <c r="V357" s="52"/>
      <c r="W357" s="52"/>
      <c r="X357" s="53"/>
      <c r="Y357" s="53"/>
      <c r="Z357" s="52"/>
      <c r="AA357" s="52"/>
      <c r="AB357" s="52"/>
      <c r="AC357" s="53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3"/>
      <c r="AS357" s="52"/>
      <c r="AT357" s="52"/>
      <c r="AU357" s="52"/>
      <c r="AV357" s="52"/>
      <c r="AW357" s="52"/>
      <c r="AX357" s="52"/>
      <c r="AY357" s="52"/>
      <c r="AZ357" s="52"/>
      <c r="BA357" s="53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</row>
    <row r="358">
      <c r="A358" s="6">
        <v>353.0</v>
      </c>
      <c r="B358" s="42"/>
      <c r="C358" s="43"/>
      <c r="D358" s="44"/>
      <c r="E358" s="45"/>
      <c r="F358" s="45"/>
      <c r="G358" s="45"/>
      <c r="H358" s="45"/>
      <c r="I358" s="46"/>
      <c r="J358" s="45"/>
      <c r="K358" s="45"/>
      <c r="L358" s="61"/>
      <c r="M358" s="48"/>
      <c r="N358" s="49"/>
      <c r="O358" s="48"/>
      <c r="P358" s="49"/>
      <c r="Q358" s="50" t="str">
        <f t="shared" si="5"/>
        <v/>
      </c>
      <c r="R358" s="51"/>
      <c r="S358" s="15">
        <f t="shared" si="6"/>
        <v>0</v>
      </c>
      <c r="T358" s="14">
        <f t="shared" si="4"/>
        <v>0</v>
      </c>
      <c r="U358" s="52"/>
      <c r="V358" s="52"/>
      <c r="W358" s="52"/>
      <c r="X358" s="52"/>
      <c r="Y358" s="52"/>
      <c r="Z358" s="53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</row>
    <row r="359">
      <c r="A359" s="6">
        <v>354.0</v>
      </c>
      <c r="B359" s="42"/>
      <c r="C359" s="43"/>
      <c r="D359" s="44"/>
      <c r="E359" s="45"/>
      <c r="F359" s="45"/>
      <c r="G359" s="45"/>
      <c r="H359" s="45"/>
      <c r="I359" s="46"/>
      <c r="J359" s="45"/>
      <c r="K359" s="45"/>
      <c r="L359" s="61"/>
      <c r="M359" s="48"/>
      <c r="N359" s="49"/>
      <c r="O359" s="48"/>
      <c r="P359" s="49"/>
      <c r="Q359" s="50" t="str">
        <f t="shared" si="5"/>
        <v/>
      </c>
      <c r="R359" s="51"/>
      <c r="S359" s="15">
        <f t="shared" si="6"/>
        <v>0</v>
      </c>
      <c r="T359" s="14">
        <f t="shared" si="4"/>
        <v>0</v>
      </c>
      <c r="U359" s="52"/>
      <c r="V359" s="52"/>
      <c r="W359" s="53"/>
      <c r="X359" s="52"/>
      <c r="Y359" s="52"/>
      <c r="Z359" s="52"/>
      <c r="AA359" s="53"/>
      <c r="AB359" s="53"/>
      <c r="AC359" s="52"/>
      <c r="AD359" s="52"/>
      <c r="AE359" s="52"/>
      <c r="AF359" s="53"/>
      <c r="AG359" s="52"/>
      <c r="AH359" s="53"/>
      <c r="AI359" s="53"/>
      <c r="AJ359" s="53"/>
      <c r="AK359" s="52"/>
      <c r="AL359" s="52"/>
      <c r="AM359" s="52"/>
      <c r="AN359" s="53"/>
      <c r="AO359" s="52"/>
      <c r="AP359" s="52"/>
      <c r="AQ359" s="53"/>
      <c r="AR359" s="52"/>
      <c r="AS359" s="53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</row>
    <row r="360">
      <c r="A360" s="6">
        <v>355.0</v>
      </c>
      <c r="B360" s="42"/>
      <c r="C360" s="43"/>
      <c r="D360" s="44"/>
      <c r="E360" s="45"/>
      <c r="F360" s="45"/>
      <c r="G360" s="45"/>
      <c r="H360" s="45"/>
      <c r="I360" s="45"/>
      <c r="J360" s="45"/>
      <c r="K360" s="46"/>
      <c r="L360" s="47" t="s">
        <v>124</v>
      </c>
      <c r="M360" s="48"/>
      <c r="N360" s="49"/>
      <c r="O360" s="48"/>
      <c r="P360" s="49"/>
      <c r="Q360" s="50" t="str">
        <f t="shared" si="5"/>
        <v/>
      </c>
      <c r="R360" s="51"/>
      <c r="S360" s="15">
        <f t="shared" si="6"/>
        <v>0</v>
      </c>
      <c r="T360" s="14">
        <f t="shared" si="4"/>
        <v>0</v>
      </c>
      <c r="U360" s="52"/>
      <c r="V360" s="52"/>
      <c r="W360" s="52"/>
      <c r="X360" s="53"/>
      <c r="Y360" s="52"/>
      <c r="Z360" s="52"/>
      <c r="AA360" s="52"/>
      <c r="AB360" s="52"/>
      <c r="AC360" s="53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3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</row>
    <row r="361">
      <c r="A361" s="6">
        <v>356.0</v>
      </c>
      <c r="B361" s="42"/>
      <c r="C361" s="43"/>
      <c r="D361" s="44"/>
      <c r="E361" s="45"/>
      <c r="F361" s="45"/>
      <c r="G361" s="46"/>
      <c r="H361" s="45"/>
      <c r="I361" s="45"/>
      <c r="J361" s="45"/>
      <c r="K361" s="45"/>
      <c r="L361" s="61"/>
      <c r="M361" s="48"/>
      <c r="N361" s="49"/>
      <c r="O361" s="48"/>
      <c r="P361" s="49"/>
      <c r="Q361" s="50" t="str">
        <f t="shared" si="5"/>
        <v/>
      </c>
      <c r="R361" s="51"/>
      <c r="S361" s="15">
        <f t="shared" si="6"/>
        <v>0</v>
      </c>
      <c r="T361" s="14">
        <f t="shared" si="4"/>
        <v>0</v>
      </c>
      <c r="U361" s="53"/>
      <c r="V361" s="52"/>
      <c r="W361" s="52"/>
      <c r="X361" s="52"/>
      <c r="Y361" s="53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3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</row>
    <row r="362">
      <c r="A362" s="6">
        <v>357.0</v>
      </c>
      <c r="B362" s="42"/>
      <c r="C362" s="43"/>
      <c r="D362" s="44"/>
      <c r="E362" s="45"/>
      <c r="F362" s="46"/>
      <c r="G362" s="46"/>
      <c r="H362" s="45"/>
      <c r="I362" s="45"/>
      <c r="J362" s="45"/>
      <c r="K362" s="45"/>
      <c r="L362" s="61"/>
      <c r="M362" s="48"/>
      <c r="N362" s="49"/>
      <c r="O362" s="48"/>
      <c r="P362" s="49"/>
      <c r="Q362" s="50" t="str">
        <f t="shared" si="5"/>
        <v/>
      </c>
      <c r="R362" s="51"/>
      <c r="S362" s="15">
        <f t="shared" si="6"/>
        <v>0</v>
      </c>
      <c r="T362" s="14">
        <f t="shared" si="4"/>
        <v>0</v>
      </c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3"/>
      <c r="AH362" s="53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3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</row>
    <row r="363">
      <c r="A363" s="6">
        <v>358.0</v>
      </c>
      <c r="B363" s="42"/>
      <c r="C363" s="43"/>
      <c r="D363" s="44"/>
      <c r="E363" s="45"/>
      <c r="F363" s="45"/>
      <c r="G363" s="45"/>
      <c r="H363" s="45"/>
      <c r="I363" s="46"/>
      <c r="J363" s="45"/>
      <c r="K363" s="45"/>
      <c r="L363" s="61"/>
      <c r="M363" s="48"/>
      <c r="N363" s="49"/>
      <c r="O363" s="48"/>
      <c r="P363" s="49"/>
      <c r="Q363" s="50" t="str">
        <f t="shared" si="5"/>
        <v/>
      </c>
      <c r="R363" s="51"/>
      <c r="S363" s="15">
        <f t="shared" si="6"/>
        <v>0</v>
      </c>
      <c r="T363" s="14">
        <f t="shared" si="4"/>
        <v>0</v>
      </c>
      <c r="U363" s="52"/>
      <c r="V363" s="52"/>
      <c r="W363" s="52"/>
      <c r="X363" s="52"/>
      <c r="Y363" s="52"/>
      <c r="Z363" s="53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</row>
    <row r="364">
      <c r="A364" s="6">
        <v>359.0</v>
      </c>
      <c r="B364" s="42"/>
      <c r="C364" s="43"/>
      <c r="D364" s="44"/>
      <c r="E364" s="45"/>
      <c r="F364" s="45"/>
      <c r="G364" s="45"/>
      <c r="H364" s="45"/>
      <c r="I364" s="46"/>
      <c r="J364" s="45"/>
      <c r="K364" s="45"/>
      <c r="L364" s="61"/>
      <c r="M364" s="48"/>
      <c r="N364" s="49"/>
      <c r="O364" s="48"/>
      <c r="P364" s="49"/>
      <c r="Q364" s="50" t="str">
        <f t="shared" si="5"/>
        <v/>
      </c>
      <c r="R364" s="51"/>
      <c r="S364" s="15">
        <f t="shared" si="6"/>
        <v>0</v>
      </c>
      <c r="T364" s="14">
        <f t="shared" si="4"/>
        <v>0</v>
      </c>
      <c r="U364" s="52"/>
      <c r="V364" s="52"/>
      <c r="W364" s="53"/>
      <c r="X364" s="52"/>
      <c r="Y364" s="52"/>
      <c r="Z364" s="52"/>
      <c r="AA364" s="53"/>
      <c r="AB364" s="53"/>
      <c r="AC364" s="52"/>
      <c r="AD364" s="52"/>
      <c r="AE364" s="52"/>
      <c r="AF364" s="53"/>
      <c r="AG364" s="52"/>
      <c r="AH364" s="52"/>
      <c r="AI364" s="53"/>
      <c r="AJ364" s="53"/>
      <c r="AK364" s="52"/>
      <c r="AL364" s="52"/>
      <c r="AM364" s="52"/>
      <c r="AN364" s="53"/>
      <c r="AO364" s="52"/>
      <c r="AP364" s="52"/>
      <c r="AQ364" s="53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</row>
    <row r="365">
      <c r="A365" s="6">
        <v>360.0</v>
      </c>
      <c r="B365" s="42"/>
      <c r="C365" s="43"/>
      <c r="D365" s="44"/>
      <c r="E365" s="45"/>
      <c r="F365" s="46"/>
      <c r="G365" s="45"/>
      <c r="H365" s="45"/>
      <c r="I365" s="45"/>
      <c r="J365" s="45"/>
      <c r="K365" s="45"/>
      <c r="L365" s="61"/>
      <c r="M365" s="48"/>
      <c r="N365" s="49"/>
      <c r="O365" s="48"/>
      <c r="P365" s="49"/>
      <c r="Q365" s="50" t="str">
        <f t="shared" si="5"/>
        <v/>
      </c>
      <c r="R365" s="51"/>
      <c r="S365" s="15">
        <f t="shared" si="6"/>
        <v>0</v>
      </c>
      <c r="T365" s="14">
        <f t="shared" si="4"/>
        <v>0</v>
      </c>
      <c r="U365" s="52"/>
      <c r="V365" s="52"/>
      <c r="W365" s="53"/>
      <c r="X365" s="53"/>
      <c r="Y365" s="52"/>
      <c r="Z365" s="53"/>
      <c r="AA365" s="53"/>
      <c r="AB365" s="53"/>
      <c r="AC365" s="53"/>
      <c r="AD365" s="52"/>
      <c r="AE365" s="52"/>
      <c r="AF365" s="53"/>
      <c r="AG365" s="53"/>
      <c r="AH365" s="53"/>
      <c r="AI365" s="53"/>
      <c r="AJ365" s="53"/>
      <c r="AK365" s="52"/>
      <c r="AL365" s="52"/>
      <c r="AM365" s="52"/>
      <c r="AN365" s="53"/>
      <c r="AO365" s="52"/>
      <c r="AP365" s="53"/>
      <c r="AQ365" s="53"/>
      <c r="AR365" s="52"/>
      <c r="AS365" s="53"/>
      <c r="AT365" s="52"/>
      <c r="AU365" s="52"/>
      <c r="AV365" s="52"/>
      <c r="AW365" s="52"/>
      <c r="AX365" s="52"/>
      <c r="AY365" s="52"/>
      <c r="AZ365" s="52"/>
      <c r="BA365" s="53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</row>
    <row r="366">
      <c r="A366" s="6">
        <v>361.0</v>
      </c>
      <c r="B366" s="42"/>
      <c r="C366" s="43"/>
      <c r="D366" s="44"/>
      <c r="E366" s="45"/>
      <c r="F366" s="45"/>
      <c r="G366" s="46"/>
      <c r="H366" s="45"/>
      <c r="I366" s="45"/>
      <c r="J366" s="45"/>
      <c r="K366" s="45"/>
      <c r="L366" s="61"/>
      <c r="M366" s="48"/>
      <c r="N366" s="49"/>
      <c r="O366" s="48"/>
      <c r="P366" s="49"/>
      <c r="Q366" s="50" t="str">
        <f t="shared" si="5"/>
        <v/>
      </c>
      <c r="R366" s="51"/>
      <c r="S366" s="15">
        <f t="shared" si="6"/>
        <v>0</v>
      </c>
      <c r="T366" s="14">
        <f t="shared" si="4"/>
        <v>0</v>
      </c>
      <c r="U366" s="53"/>
      <c r="V366" s="52"/>
      <c r="W366" s="52"/>
      <c r="X366" s="52"/>
      <c r="Y366" s="53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3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</row>
    <row r="367">
      <c r="A367" s="6">
        <v>362.0</v>
      </c>
      <c r="B367" s="42"/>
      <c r="C367" s="43"/>
      <c r="D367" s="44"/>
      <c r="E367" s="46"/>
      <c r="F367" s="45"/>
      <c r="G367" s="46"/>
      <c r="H367" s="45"/>
      <c r="I367" s="45"/>
      <c r="J367" s="45"/>
      <c r="K367" s="45"/>
      <c r="L367" s="61"/>
      <c r="M367" s="48"/>
      <c r="N367" s="49"/>
      <c r="O367" s="48"/>
      <c r="P367" s="49"/>
      <c r="Q367" s="50" t="str">
        <f t="shared" si="5"/>
        <v/>
      </c>
      <c r="R367" s="51"/>
      <c r="S367" s="15">
        <f t="shared" si="6"/>
        <v>0</v>
      </c>
      <c r="T367" s="14">
        <f t="shared" si="4"/>
        <v>0</v>
      </c>
      <c r="U367" s="52"/>
      <c r="V367" s="52"/>
      <c r="W367" s="52"/>
      <c r="X367" s="52"/>
      <c r="Y367" s="52"/>
      <c r="Z367" s="52"/>
      <c r="AA367" s="53"/>
      <c r="AB367" s="53"/>
      <c r="AC367" s="52"/>
      <c r="AD367" s="52"/>
      <c r="AE367" s="52"/>
      <c r="AF367" s="52"/>
      <c r="AG367" s="53"/>
      <c r="AH367" s="52"/>
      <c r="AI367" s="52"/>
      <c r="AJ367" s="53"/>
      <c r="AK367" s="52"/>
      <c r="AL367" s="52"/>
      <c r="AM367" s="52"/>
      <c r="AN367" s="53"/>
      <c r="AO367" s="52"/>
      <c r="AP367" s="52"/>
      <c r="AQ367" s="53"/>
      <c r="AR367" s="52"/>
      <c r="AS367" s="53"/>
      <c r="AT367" s="52"/>
      <c r="AU367" s="52"/>
      <c r="AV367" s="52"/>
      <c r="AW367" s="52"/>
      <c r="AX367" s="52"/>
      <c r="AY367" s="52"/>
      <c r="AZ367" s="52"/>
      <c r="BA367" s="53"/>
      <c r="BB367" s="52"/>
      <c r="BC367" s="52"/>
      <c r="BD367" s="52"/>
      <c r="BE367" s="53"/>
      <c r="BF367" s="52"/>
      <c r="BG367" s="53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</row>
    <row r="368">
      <c r="A368" s="6">
        <v>363.0</v>
      </c>
      <c r="B368" s="42"/>
      <c r="C368" s="43"/>
      <c r="D368" s="44"/>
      <c r="E368" s="45"/>
      <c r="F368" s="46"/>
      <c r="G368" s="45"/>
      <c r="H368" s="45"/>
      <c r="I368" s="45"/>
      <c r="J368" s="45"/>
      <c r="K368" s="45"/>
      <c r="L368" s="61"/>
      <c r="M368" s="48"/>
      <c r="N368" s="49"/>
      <c r="O368" s="48"/>
      <c r="P368" s="49"/>
      <c r="Q368" s="50" t="str">
        <f t="shared" si="5"/>
        <v/>
      </c>
      <c r="R368" s="51"/>
      <c r="S368" s="15">
        <f t="shared" si="6"/>
        <v>0</v>
      </c>
      <c r="T368" s="14">
        <f t="shared" si="4"/>
        <v>0</v>
      </c>
      <c r="U368" s="52"/>
      <c r="V368" s="52"/>
      <c r="W368" s="52"/>
      <c r="X368" s="52"/>
      <c r="Y368" s="52"/>
      <c r="Z368" s="53"/>
      <c r="AA368" s="52"/>
      <c r="AB368" s="52"/>
      <c r="AC368" s="53"/>
      <c r="AD368" s="52"/>
      <c r="AE368" s="52"/>
      <c r="AF368" s="53"/>
      <c r="AG368" s="52"/>
      <c r="AH368" s="53"/>
      <c r="AI368" s="53"/>
      <c r="AJ368" s="52"/>
      <c r="AK368" s="52"/>
      <c r="AL368" s="52"/>
      <c r="AM368" s="52"/>
      <c r="AN368" s="52"/>
      <c r="AO368" s="52"/>
      <c r="AP368" s="53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</row>
    <row r="369">
      <c r="A369" s="6">
        <v>364.0</v>
      </c>
      <c r="B369" s="42"/>
      <c r="C369" s="43"/>
      <c r="D369" s="44"/>
      <c r="E369" s="45"/>
      <c r="F369" s="45"/>
      <c r="G369" s="46"/>
      <c r="H369" s="45"/>
      <c r="I369" s="45"/>
      <c r="J369" s="45"/>
      <c r="K369" s="45"/>
      <c r="L369" s="61"/>
      <c r="M369" s="48"/>
      <c r="N369" s="49"/>
      <c r="O369" s="48"/>
      <c r="P369" s="49"/>
      <c r="Q369" s="50" t="str">
        <f t="shared" si="5"/>
        <v/>
      </c>
      <c r="R369" s="51"/>
      <c r="S369" s="15">
        <f t="shared" si="6"/>
        <v>0</v>
      </c>
      <c r="T369" s="14">
        <f t="shared" si="4"/>
        <v>0</v>
      </c>
      <c r="U369" s="53"/>
      <c r="V369" s="52"/>
      <c r="W369" s="52"/>
      <c r="X369" s="52"/>
      <c r="Y369" s="53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3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</row>
    <row r="370">
      <c r="A370" s="6">
        <v>365.0</v>
      </c>
      <c r="B370" s="42"/>
      <c r="C370" s="43"/>
      <c r="D370" s="44"/>
      <c r="E370" s="45"/>
      <c r="F370" s="45"/>
      <c r="G370" s="46"/>
      <c r="H370" s="45"/>
      <c r="I370" s="45"/>
      <c r="J370" s="45"/>
      <c r="K370" s="45"/>
      <c r="L370" s="61"/>
      <c r="M370" s="48"/>
      <c r="N370" s="49"/>
      <c r="O370" s="48"/>
      <c r="P370" s="49"/>
      <c r="Q370" s="50" t="str">
        <f t="shared" si="5"/>
        <v/>
      </c>
      <c r="R370" s="51"/>
      <c r="S370" s="15">
        <f t="shared" si="6"/>
        <v>0</v>
      </c>
      <c r="T370" s="14">
        <f t="shared" si="4"/>
        <v>0</v>
      </c>
      <c r="U370" s="53"/>
      <c r="V370" s="52"/>
      <c r="W370" s="52"/>
      <c r="X370" s="52"/>
      <c r="Y370" s="53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3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</row>
    <row r="371">
      <c r="A371" s="6">
        <v>366.0</v>
      </c>
      <c r="B371" s="42"/>
      <c r="C371" s="43"/>
      <c r="D371" s="44"/>
      <c r="E371" s="45"/>
      <c r="F371" s="46"/>
      <c r="G371" s="45"/>
      <c r="H371" s="45"/>
      <c r="I371" s="45"/>
      <c r="J371" s="45"/>
      <c r="K371" s="45"/>
      <c r="L371" s="61"/>
      <c r="M371" s="48"/>
      <c r="N371" s="49"/>
      <c r="O371" s="48"/>
      <c r="P371" s="49"/>
      <c r="Q371" s="50" t="str">
        <f t="shared" si="5"/>
        <v/>
      </c>
      <c r="R371" s="51"/>
      <c r="S371" s="15">
        <f t="shared" si="6"/>
        <v>0</v>
      </c>
      <c r="T371" s="14">
        <f t="shared" si="4"/>
        <v>0</v>
      </c>
      <c r="U371" s="52"/>
      <c r="V371" s="52"/>
      <c r="W371" s="53"/>
      <c r="X371" s="53"/>
      <c r="Y371" s="52"/>
      <c r="Z371" s="52"/>
      <c r="AA371" s="52"/>
      <c r="AB371" s="52"/>
      <c r="AC371" s="53"/>
      <c r="AD371" s="52"/>
      <c r="AE371" s="52"/>
      <c r="AF371" s="52"/>
      <c r="AG371" s="53"/>
      <c r="AH371" s="52"/>
      <c r="AI371" s="52"/>
      <c r="AJ371" s="52"/>
      <c r="AK371" s="52"/>
      <c r="AL371" s="52"/>
      <c r="AM371" s="52"/>
      <c r="AN371" s="52"/>
      <c r="AO371" s="52"/>
      <c r="AP371" s="52"/>
      <c r="AQ371" s="53"/>
      <c r="AR371" s="52"/>
      <c r="AS371" s="53"/>
      <c r="AT371" s="52"/>
      <c r="AU371" s="52"/>
      <c r="AV371" s="52"/>
      <c r="AW371" s="52"/>
      <c r="AX371" s="52"/>
      <c r="AY371" s="52"/>
      <c r="AZ371" s="52"/>
      <c r="BA371" s="53"/>
      <c r="BB371" s="52"/>
      <c r="BC371" s="52"/>
      <c r="BD371" s="52"/>
      <c r="BE371" s="52"/>
      <c r="BF371" s="52"/>
      <c r="BG371" s="53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</row>
    <row r="372">
      <c r="A372" s="6">
        <v>367.0</v>
      </c>
      <c r="B372" s="42"/>
      <c r="C372" s="43"/>
      <c r="D372" s="44"/>
      <c r="E372" s="45"/>
      <c r="F372" s="45"/>
      <c r="G372" s="46"/>
      <c r="H372" s="45"/>
      <c r="I372" s="45"/>
      <c r="J372" s="45"/>
      <c r="K372" s="45"/>
      <c r="L372" s="61"/>
      <c r="M372" s="48"/>
      <c r="N372" s="49"/>
      <c r="O372" s="48"/>
      <c r="P372" s="49"/>
      <c r="Q372" s="50" t="str">
        <f t="shared" si="5"/>
        <v/>
      </c>
      <c r="R372" s="51"/>
      <c r="S372" s="15">
        <f t="shared" si="6"/>
        <v>0</v>
      </c>
      <c r="T372" s="14">
        <f t="shared" si="4"/>
        <v>0</v>
      </c>
      <c r="U372" s="53"/>
      <c r="V372" s="52"/>
      <c r="W372" s="52"/>
      <c r="X372" s="52"/>
      <c r="Y372" s="53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3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</row>
    <row r="373">
      <c r="A373" s="6">
        <v>368.0</v>
      </c>
      <c r="B373" s="42"/>
      <c r="C373" s="43"/>
      <c r="D373" s="44"/>
      <c r="E373" s="45"/>
      <c r="F373" s="46"/>
      <c r="G373" s="45"/>
      <c r="H373" s="45"/>
      <c r="I373" s="45"/>
      <c r="J373" s="45"/>
      <c r="K373" s="45"/>
      <c r="L373" s="61"/>
      <c r="M373" s="48"/>
      <c r="N373" s="49"/>
      <c r="O373" s="48"/>
      <c r="P373" s="49"/>
      <c r="Q373" s="50" t="str">
        <f t="shared" si="5"/>
        <v/>
      </c>
      <c r="R373" s="51"/>
      <c r="S373" s="15">
        <f t="shared" si="6"/>
        <v>0</v>
      </c>
      <c r="T373" s="14">
        <f t="shared" si="4"/>
        <v>0</v>
      </c>
      <c r="U373" s="52"/>
      <c r="V373" s="52"/>
      <c r="W373" s="52"/>
      <c r="X373" s="53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3"/>
      <c r="AR373" s="52"/>
      <c r="AS373" s="52"/>
      <c r="AT373" s="52"/>
      <c r="AU373" s="52"/>
      <c r="AV373" s="52"/>
      <c r="AW373" s="52"/>
      <c r="AX373" s="52"/>
      <c r="AY373" s="52"/>
      <c r="AZ373" s="52"/>
      <c r="BA373" s="53"/>
      <c r="BB373" s="52"/>
      <c r="BC373" s="52"/>
      <c r="BD373" s="52"/>
      <c r="BE373" s="52"/>
      <c r="BF373" s="52"/>
      <c r="BG373" s="53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</row>
    <row r="374">
      <c r="A374" s="6">
        <v>369.0</v>
      </c>
      <c r="B374" s="42"/>
      <c r="C374" s="43"/>
      <c r="D374" s="44"/>
      <c r="E374" s="45"/>
      <c r="F374" s="45"/>
      <c r="G374" s="45"/>
      <c r="H374" s="45"/>
      <c r="I374" s="45"/>
      <c r="J374" s="45"/>
      <c r="K374" s="46"/>
      <c r="L374" s="47" t="s">
        <v>125</v>
      </c>
      <c r="M374" s="48"/>
      <c r="N374" s="49"/>
      <c r="O374" s="48"/>
      <c r="P374" s="49"/>
      <c r="Q374" s="50" t="str">
        <f t="shared" si="5"/>
        <v/>
      </c>
      <c r="R374" s="51"/>
      <c r="S374" s="15">
        <f t="shared" si="6"/>
        <v>0</v>
      </c>
      <c r="T374" s="14">
        <f t="shared" si="4"/>
        <v>0</v>
      </c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3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</row>
    <row r="375">
      <c r="A375" s="6">
        <v>370.0</v>
      </c>
      <c r="B375" s="42"/>
      <c r="C375" s="43"/>
      <c r="D375" s="44"/>
      <c r="E375" s="46"/>
      <c r="F375" s="45"/>
      <c r="G375" s="46"/>
      <c r="H375" s="45"/>
      <c r="I375" s="45"/>
      <c r="J375" s="45"/>
      <c r="K375" s="45"/>
      <c r="L375" s="61"/>
      <c r="M375" s="48"/>
      <c r="N375" s="49"/>
      <c r="O375" s="48"/>
      <c r="P375" s="49"/>
      <c r="Q375" s="50" t="str">
        <f t="shared" si="5"/>
        <v/>
      </c>
      <c r="R375" s="51"/>
      <c r="S375" s="15">
        <f t="shared" si="6"/>
        <v>0</v>
      </c>
      <c r="T375" s="14">
        <f t="shared" si="4"/>
        <v>0</v>
      </c>
      <c r="U375" s="52"/>
      <c r="V375" s="52"/>
      <c r="W375" s="52"/>
      <c r="X375" s="52"/>
      <c r="Y375" s="52"/>
      <c r="Z375" s="52"/>
      <c r="AA375" s="53"/>
      <c r="AB375" s="52"/>
      <c r="AC375" s="52"/>
      <c r="AD375" s="52"/>
      <c r="AE375" s="52"/>
      <c r="AF375" s="52"/>
      <c r="AG375" s="52"/>
      <c r="AH375" s="53"/>
      <c r="AI375" s="53"/>
      <c r="AJ375" s="52"/>
      <c r="AK375" s="52"/>
      <c r="AL375" s="52"/>
      <c r="AM375" s="52"/>
      <c r="AN375" s="53"/>
      <c r="AO375" s="52"/>
      <c r="AP375" s="52"/>
      <c r="AQ375" s="52"/>
      <c r="AR375" s="52"/>
      <c r="AS375" s="53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</row>
    <row r="376">
      <c r="A376" s="6">
        <v>371.0</v>
      </c>
      <c r="B376" s="42"/>
      <c r="C376" s="43"/>
      <c r="D376" s="44"/>
      <c r="E376" s="45"/>
      <c r="F376" s="45"/>
      <c r="G376" s="45"/>
      <c r="H376" s="45"/>
      <c r="I376" s="45"/>
      <c r="J376" s="45"/>
      <c r="K376" s="46"/>
      <c r="L376" s="47" t="s">
        <v>126</v>
      </c>
      <c r="M376" s="48"/>
      <c r="N376" s="49"/>
      <c r="O376" s="48"/>
      <c r="P376" s="49"/>
      <c r="Q376" s="50" t="str">
        <f t="shared" si="5"/>
        <v/>
      </c>
      <c r="R376" s="51"/>
      <c r="S376" s="15">
        <f t="shared" si="6"/>
        <v>0</v>
      </c>
      <c r="T376" s="14">
        <f t="shared" si="4"/>
        <v>0</v>
      </c>
      <c r="U376" s="53"/>
      <c r="V376" s="52"/>
      <c r="W376" s="53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</row>
    <row r="377">
      <c r="A377" s="6">
        <v>372.0</v>
      </c>
      <c r="B377" s="42"/>
      <c r="C377" s="43"/>
      <c r="D377" s="44"/>
      <c r="E377" s="45"/>
      <c r="F377" s="45"/>
      <c r="G377" s="45"/>
      <c r="H377" s="45"/>
      <c r="I377" s="46"/>
      <c r="J377" s="45"/>
      <c r="K377" s="45"/>
      <c r="L377" s="61"/>
      <c r="M377" s="48"/>
      <c r="N377" s="49"/>
      <c r="O377" s="48"/>
      <c r="P377" s="49"/>
      <c r="Q377" s="50" t="str">
        <f t="shared" si="5"/>
        <v/>
      </c>
      <c r="R377" s="51"/>
      <c r="S377" s="15">
        <f t="shared" si="6"/>
        <v>0</v>
      </c>
      <c r="T377" s="14">
        <f t="shared" si="4"/>
        <v>0</v>
      </c>
      <c r="U377" s="52"/>
      <c r="V377" s="52"/>
      <c r="W377" s="52"/>
      <c r="X377" s="52"/>
      <c r="Y377" s="52"/>
      <c r="Z377" s="53"/>
      <c r="AA377" s="52"/>
      <c r="AB377" s="53"/>
      <c r="AC377" s="53"/>
      <c r="AD377" s="52"/>
      <c r="AE377" s="52"/>
      <c r="AF377" s="53"/>
      <c r="AG377" s="52"/>
      <c r="AH377" s="52"/>
      <c r="AI377" s="52"/>
      <c r="AJ377" s="53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</row>
    <row r="378">
      <c r="A378" s="6">
        <v>373.0</v>
      </c>
      <c r="B378" s="42"/>
      <c r="C378" s="43"/>
      <c r="D378" s="44"/>
      <c r="E378" s="46"/>
      <c r="F378" s="45"/>
      <c r="G378" s="45"/>
      <c r="H378" s="45"/>
      <c r="I378" s="45"/>
      <c r="J378" s="45"/>
      <c r="K378" s="45"/>
      <c r="L378" s="61"/>
      <c r="M378" s="48"/>
      <c r="N378" s="49"/>
      <c r="O378" s="48"/>
      <c r="P378" s="49"/>
      <c r="Q378" s="50" t="str">
        <f t="shared" si="5"/>
        <v/>
      </c>
      <c r="R378" s="51"/>
      <c r="S378" s="15">
        <f t="shared" si="6"/>
        <v>0</v>
      </c>
      <c r="T378" s="14">
        <f t="shared" si="4"/>
        <v>0</v>
      </c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</row>
    <row r="379">
      <c r="A379" s="6">
        <v>374.0</v>
      </c>
      <c r="B379" s="42"/>
      <c r="C379" s="43"/>
      <c r="D379" s="44"/>
      <c r="E379" s="45"/>
      <c r="F379" s="45"/>
      <c r="G379" s="45"/>
      <c r="H379" s="45"/>
      <c r="I379" s="45"/>
      <c r="J379" s="45"/>
      <c r="K379" s="46"/>
      <c r="L379" s="47" t="s">
        <v>127</v>
      </c>
      <c r="M379" s="48"/>
      <c r="N379" s="49"/>
      <c r="O379" s="48"/>
      <c r="P379" s="49"/>
      <c r="Q379" s="50" t="str">
        <f t="shared" si="5"/>
        <v/>
      </c>
      <c r="R379" s="51"/>
      <c r="S379" s="15">
        <f t="shared" si="6"/>
        <v>0</v>
      </c>
      <c r="T379" s="14">
        <f t="shared" si="4"/>
        <v>0</v>
      </c>
      <c r="U379" s="52"/>
      <c r="V379" s="52"/>
      <c r="W379" s="52"/>
      <c r="X379" s="52"/>
      <c r="Y379" s="53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3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</row>
    <row r="380">
      <c r="A380" s="6">
        <v>375.0</v>
      </c>
      <c r="B380" s="42"/>
      <c r="C380" s="43"/>
      <c r="D380" s="44"/>
      <c r="E380" s="46"/>
      <c r="F380" s="45"/>
      <c r="G380" s="45"/>
      <c r="H380" s="45"/>
      <c r="I380" s="45"/>
      <c r="J380" s="45"/>
      <c r="K380" s="45"/>
      <c r="L380" s="61"/>
      <c r="M380" s="48"/>
      <c r="N380" s="49"/>
      <c r="O380" s="48"/>
      <c r="P380" s="49"/>
      <c r="Q380" s="50" t="str">
        <f t="shared" si="5"/>
        <v/>
      </c>
      <c r="R380" s="51"/>
      <c r="S380" s="15">
        <f t="shared" si="6"/>
        <v>0</v>
      </c>
      <c r="T380" s="14">
        <f t="shared" si="4"/>
        <v>0</v>
      </c>
      <c r="U380" s="52"/>
      <c r="V380" s="52"/>
      <c r="W380" s="52"/>
      <c r="X380" s="53"/>
      <c r="Y380" s="52"/>
      <c r="Z380" s="52"/>
      <c r="AA380" s="53"/>
      <c r="AB380" s="52"/>
      <c r="AC380" s="52"/>
      <c r="AD380" s="52"/>
      <c r="AE380" s="52"/>
      <c r="AF380" s="52"/>
      <c r="AG380" s="53"/>
      <c r="AH380" s="53"/>
      <c r="AI380" s="53"/>
      <c r="AJ380" s="53"/>
      <c r="AK380" s="52"/>
      <c r="AL380" s="52"/>
      <c r="AM380" s="52"/>
      <c r="AN380" s="53"/>
      <c r="AO380" s="52"/>
      <c r="AP380" s="52"/>
      <c r="AQ380" s="53"/>
      <c r="AR380" s="52"/>
      <c r="AS380" s="53"/>
      <c r="AT380" s="52"/>
      <c r="AU380" s="52"/>
      <c r="AV380" s="52"/>
      <c r="AW380" s="52"/>
      <c r="AX380" s="52"/>
      <c r="AY380" s="52"/>
      <c r="AZ380" s="52"/>
      <c r="BA380" s="53"/>
      <c r="BB380" s="52"/>
      <c r="BC380" s="52"/>
      <c r="BD380" s="52"/>
      <c r="BE380" s="52"/>
      <c r="BF380" s="52"/>
      <c r="BG380" s="53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</row>
    <row r="381">
      <c r="A381" s="6">
        <v>376.0</v>
      </c>
      <c r="B381" s="42"/>
      <c r="C381" s="43"/>
      <c r="D381" s="44"/>
      <c r="E381" s="45"/>
      <c r="F381" s="45"/>
      <c r="G381" s="45"/>
      <c r="H381" s="45"/>
      <c r="I381" s="45"/>
      <c r="J381" s="45"/>
      <c r="K381" s="46"/>
      <c r="L381" s="47" t="s">
        <v>128</v>
      </c>
      <c r="M381" s="48"/>
      <c r="N381" s="49"/>
      <c r="O381" s="48"/>
      <c r="P381" s="49"/>
      <c r="Q381" s="50" t="str">
        <f t="shared" si="5"/>
        <v/>
      </c>
      <c r="R381" s="51"/>
      <c r="S381" s="15">
        <f t="shared" si="6"/>
        <v>0</v>
      </c>
      <c r="T381" s="14">
        <f t="shared" si="4"/>
        <v>0</v>
      </c>
      <c r="U381" s="53"/>
      <c r="V381" s="53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</row>
    <row r="382">
      <c r="A382" s="6">
        <v>377.0</v>
      </c>
      <c r="B382" s="42"/>
      <c r="C382" s="43"/>
      <c r="D382" s="44"/>
      <c r="E382" s="45"/>
      <c r="F382" s="45"/>
      <c r="G382" s="45"/>
      <c r="H382" s="45"/>
      <c r="I382" s="46"/>
      <c r="J382" s="45"/>
      <c r="K382" s="45"/>
      <c r="L382" s="61"/>
      <c r="M382" s="48"/>
      <c r="N382" s="49"/>
      <c r="O382" s="48"/>
      <c r="P382" s="49"/>
      <c r="Q382" s="50" t="str">
        <f t="shared" si="5"/>
        <v/>
      </c>
      <c r="R382" s="51"/>
      <c r="S382" s="15">
        <f t="shared" si="6"/>
        <v>0</v>
      </c>
      <c r="T382" s="14">
        <f t="shared" si="4"/>
        <v>0</v>
      </c>
      <c r="U382" s="52"/>
      <c r="V382" s="52"/>
      <c r="W382" s="53"/>
      <c r="X382" s="52"/>
      <c r="Y382" s="53"/>
      <c r="Z382" s="53"/>
      <c r="AA382" s="52"/>
      <c r="AB382" s="53"/>
      <c r="AC382" s="53"/>
      <c r="AD382" s="52"/>
      <c r="AE382" s="52"/>
      <c r="AF382" s="53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3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</row>
    <row r="383">
      <c r="A383" s="6">
        <v>378.0</v>
      </c>
      <c r="B383" s="42"/>
      <c r="C383" s="43"/>
      <c r="D383" s="44"/>
      <c r="E383" s="45"/>
      <c r="F383" s="45"/>
      <c r="G383" s="45"/>
      <c r="H383" s="45"/>
      <c r="I383" s="46"/>
      <c r="J383" s="45"/>
      <c r="K383" s="45"/>
      <c r="L383" s="61"/>
      <c r="M383" s="48"/>
      <c r="N383" s="49"/>
      <c r="O383" s="48"/>
      <c r="P383" s="49"/>
      <c r="Q383" s="50" t="str">
        <f t="shared" si="5"/>
        <v/>
      </c>
      <c r="R383" s="51"/>
      <c r="S383" s="15">
        <f t="shared" si="6"/>
        <v>0</v>
      </c>
      <c r="T383" s="14">
        <f t="shared" si="4"/>
        <v>0</v>
      </c>
      <c r="U383" s="52"/>
      <c r="V383" s="52"/>
      <c r="W383" s="53"/>
      <c r="X383" s="52"/>
      <c r="Y383" s="52"/>
      <c r="Z383" s="53"/>
      <c r="AA383" s="52"/>
      <c r="AB383" s="52"/>
      <c r="AC383" s="53"/>
      <c r="AD383" s="52"/>
      <c r="AE383" s="52"/>
      <c r="AF383" s="53"/>
      <c r="AG383" s="52"/>
      <c r="AH383" s="52"/>
      <c r="AI383" s="52"/>
      <c r="AJ383" s="53"/>
      <c r="AK383" s="52"/>
      <c r="AL383" s="52"/>
      <c r="AM383" s="52"/>
      <c r="AN383" s="53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</row>
    <row r="384">
      <c r="A384" s="6">
        <v>379.0</v>
      </c>
      <c r="B384" s="42"/>
      <c r="C384" s="43"/>
      <c r="D384" s="44"/>
      <c r="E384" s="45"/>
      <c r="F384" s="45"/>
      <c r="G384" s="45"/>
      <c r="H384" s="45"/>
      <c r="I384" s="45"/>
      <c r="J384" s="45"/>
      <c r="K384" s="46"/>
      <c r="L384" s="47" t="s">
        <v>129</v>
      </c>
      <c r="M384" s="48"/>
      <c r="N384" s="49"/>
      <c r="O384" s="48"/>
      <c r="P384" s="49"/>
      <c r="Q384" s="50" t="str">
        <f t="shared" si="5"/>
        <v/>
      </c>
      <c r="R384" s="51"/>
      <c r="S384" s="15">
        <f t="shared" si="6"/>
        <v>0</v>
      </c>
      <c r="T384" s="14">
        <f t="shared" si="4"/>
        <v>0</v>
      </c>
      <c r="U384" s="52"/>
      <c r="V384" s="52"/>
      <c r="W384" s="52"/>
      <c r="X384" s="52"/>
      <c r="Y384" s="52"/>
      <c r="Z384" s="52"/>
      <c r="AA384" s="53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3"/>
      <c r="AS384" s="53"/>
      <c r="AT384" s="52"/>
      <c r="AU384" s="52"/>
      <c r="AV384" s="52"/>
      <c r="AW384" s="52"/>
      <c r="AX384" s="52"/>
      <c r="AY384" s="52"/>
      <c r="AZ384" s="52"/>
      <c r="BA384" s="53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</row>
    <row r="385">
      <c r="A385" s="6">
        <v>380.0</v>
      </c>
      <c r="B385" s="42"/>
      <c r="C385" s="43"/>
      <c r="D385" s="44"/>
      <c r="E385" s="45"/>
      <c r="F385" s="45"/>
      <c r="G385" s="45"/>
      <c r="H385" s="45"/>
      <c r="I385" s="46"/>
      <c r="J385" s="45"/>
      <c r="K385" s="45"/>
      <c r="L385" s="61"/>
      <c r="M385" s="48"/>
      <c r="N385" s="49"/>
      <c r="O385" s="48"/>
      <c r="P385" s="49"/>
      <c r="Q385" s="50" t="str">
        <f t="shared" si="5"/>
        <v/>
      </c>
      <c r="R385" s="51"/>
      <c r="S385" s="15">
        <f t="shared" si="6"/>
        <v>0</v>
      </c>
      <c r="T385" s="14">
        <f t="shared" si="4"/>
        <v>0</v>
      </c>
      <c r="U385" s="53"/>
      <c r="V385" s="52"/>
      <c r="W385" s="52"/>
      <c r="X385" s="53"/>
      <c r="Y385" s="53"/>
      <c r="Z385" s="52"/>
      <c r="AA385" s="52"/>
      <c r="AB385" s="53"/>
      <c r="AC385" s="52"/>
      <c r="AD385" s="52"/>
      <c r="AE385" s="52"/>
      <c r="AF385" s="52"/>
      <c r="AG385" s="53"/>
      <c r="AH385" s="52"/>
      <c r="AI385" s="53"/>
      <c r="AJ385" s="52"/>
      <c r="AK385" s="52"/>
      <c r="AL385" s="52"/>
      <c r="AM385" s="52"/>
      <c r="AN385" s="52"/>
      <c r="AO385" s="52"/>
      <c r="AP385" s="52"/>
      <c r="AQ385" s="53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</row>
    <row r="386">
      <c r="A386" s="6">
        <v>381.0</v>
      </c>
      <c r="B386" s="42"/>
      <c r="C386" s="43"/>
      <c r="D386" s="44"/>
      <c r="E386" s="45"/>
      <c r="F386" s="45"/>
      <c r="G386" s="46"/>
      <c r="H386" s="45"/>
      <c r="I386" s="45"/>
      <c r="J386" s="45"/>
      <c r="K386" s="45"/>
      <c r="L386" s="61"/>
      <c r="M386" s="48"/>
      <c r="N386" s="49"/>
      <c r="O386" s="48"/>
      <c r="P386" s="49"/>
      <c r="Q386" s="50" t="str">
        <f t="shared" si="5"/>
        <v/>
      </c>
      <c r="R386" s="51"/>
      <c r="S386" s="15">
        <f t="shared" si="6"/>
        <v>0</v>
      </c>
      <c r="T386" s="14">
        <f t="shared" si="4"/>
        <v>0</v>
      </c>
      <c r="U386" s="52"/>
      <c r="V386" s="52"/>
      <c r="W386" s="52"/>
      <c r="X386" s="53"/>
      <c r="Y386" s="52"/>
      <c r="Z386" s="53"/>
      <c r="AA386" s="52"/>
      <c r="AB386" s="52"/>
      <c r="AC386" s="53"/>
      <c r="AD386" s="52"/>
      <c r="AE386" s="52"/>
      <c r="AF386" s="53"/>
      <c r="AG386" s="52"/>
      <c r="AH386" s="52"/>
      <c r="AI386" s="52"/>
      <c r="AJ386" s="53"/>
      <c r="AK386" s="52"/>
      <c r="AL386" s="52"/>
      <c r="AM386" s="52"/>
      <c r="AN386" s="52"/>
      <c r="AO386" s="52"/>
      <c r="AP386" s="53"/>
      <c r="AQ386" s="53"/>
      <c r="AR386" s="52"/>
      <c r="AS386" s="53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3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</row>
    <row r="387">
      <c r="A387" s="6">
        <v>382.0</v>
      </c>
      <c r="B387" s="42"/>
      <c r="C387" s="43"/>
      <c r="D387" s="73"/>
      <c r="E387" s="45"/>
      <c r="F387" s="45"/>
      <c r="G387" s="46"/>
      <c r="H387" s="45"/>
      <c r="I387" s="45"/>
      <c r="J387" s="45"/>
      <c r="K387" s="45"/>
      <c r="L387" s="61"/>
      <c r="M387" s="48"/>
      <c r="N387" s="49"/>
      <c r="O387" s="48"/>
      <c r="P387" s="49"/>
      <c r="Q387" s="50" t="str">
        <f t="shared" si="5"/>
        <v/>
      </c>
      <c r="R387" s="51"/>
      <c r="S387" s="15">
        <f t="shared" si="6"/>
        <v>0</v>
      </c>
      <c r="T387" s="14">
        <f t="shared" si="4"/>
        <v>0</v>
      </c>
      <c r="U387" s="53"/>
      <c r="V387" s="52"/>
      <c r="W387" s="53"/>
      <c r="X387" s="52"/>
      <c r="Y387" s="53"/>
      <c r="Z387" s="52"/>
      <c r="AA387" s="52"/>
      <c r="AB387" s="53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</row>
    <row r="388">
      <c r="A388" s="6">
        <v>383.0</v>
      </c>
      <c r="B388" s="42"/>
      <c r="C388" s="43"/>
      <c r="D388" s="44"/>
      <c r="E388" s="45"/>
      <c r="F388" s="45"/>
      <c r="G388" s="46"/>
      <c r="H388" s="45"/>
      <c r="I388" s="45"/>
      <c r="J388" s="45"/>
      <c r="K388" s="45"/>
      <c r="L388" s="61"/>
      <c r="M388" s="48"/>
      <c r="N388" s="49"/>
      <c r="O388" s="48"/>
      <c r="P388" s="49"/>
      <c r="Q388" s="50" t="str">
        <f t="shared" si="5"/>
        <v/>
      </c>
      <c r="R388" s="51"/>
      <c r="S388" s="15">
        <f t="shared" si="6"/>
        <v>0</v>
      </c>
      <c r="T388" s="14">
        <f t="shared" si="4"/>
        <v>0</v>
      </c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3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3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</row>
    <row r="389">
      <c r="A389" s="6">
        <v>384.0</v>
      </c>
      <c r="B389" s="42"/>
      <c r="C389" s="43"/>
      <c r="D389" s="44"/>
      <c r="E389" s="45"/>
      <c r="F389" s="45"/>
      <c r="G389" s="45"/>
      <c r="H389" s="45"/>
      <c r="I389" s="45"/>
      <c r="J389" s="45"/>
      <c r="K389" s="46"/>
      <c r="L389" s="47" t="s">
        <v>128</v>
      </c>
      <c r="M389" s="48"/>
      <c r="N389" s="49"/>
      <c r="O389" s="48"/>
      <c r="P389" s="49"/>
      <c r="Q389" s="50" t="str">
        <f t="shared" si="5"/>
        <v/>
      </c>
      <c r="R389" s="51"/>
      <c r="S389" s="15">
        <f t="shared" si="6"/>
        <v>0</v>
      </c>
      <c r="T389" s="14">
        <f t="shared" si="4"/>
        <v>0</v>
      </c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3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3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</row>
    <row r="390">
      <c r="A390" s="6">
        <v>385.0</v>
      </c>
      <c r="B390" s="42"/>
      <c r="C390" s="72"/>
      <c r="D390" s="44"/>
      <c r="E390" s="45"/>
      <c r="F390" s="46"/>
      <c r="G390" s="45"/>
      <c r="H390" s="45"/>
      <c r="I390" s="45"/>
      <c r="J390" s="45"/>
      <c r="K390" s="45"/>
      <c r="L390" s="61"/>
      <c r="M390" s="48"/>
      <c r="N390" s="49"/>
      <c r="O390" s="48"/>
      <c r="P390" s="49"/>
      <c r="Q390" s="50" t="str">
        <f t="shared" si="5"/>
        <v/>
      </c>
      <c r="R390" s="51"/>
      <c r="S390" s="15">
        <f t="shared" si="6"/>
        <v>0</v>
      </c>
      <c r="T390" s="14">
        <f t="shared" si="4"/>
        <v>0</v>
      </c>
      <c r="U390" s="52"/>
      <c r="V390" s="52"/>
      <c r="W390" s="52"/>
      <c r="X390" s="52"/>
      <c r="Y390" s="52"/>
      <c r="Z390" s="52"/>
      <c r="AA390" s="53"/>
      <c r="AB390" s="52"/>
      <c r="AC390" s="52"/>
      <c r="AD390" s="52"/>
      <c r="AE390" s="52"/>
      <c r="AF390" s="52"/>
      <c r="AG390" s="53"/>
      <c r="AH390" s="53"/>
      <c r="AI390" s="53"/>
      <c r="AJ390" s="52"/>
      <c r="AK390" s="52"/>
      <c r="AL390" s="52"/>
      <c r="AM390" s="52"/>
      <c r="AN390" s="53"/>
      <c r="AO390" s="52"/>
      <c r="AP390" s="52"/>
      <c r="AQ390" s="52"/>
      <c r="AR390" s="52"/>
      <c r="AS390" s="53"/>
      <c r="AT390" s="52"/>
      <c r="AU390" s="52"/>
      <c r="AV390" s="52"/>
      <c r="AW390" s="52"/>
      <c r="AX390" s="52"/>
      <c r="AY390" s="52"/>
      <c r="AZ390" s="52"/>
      <c r="BA390" s="53"/>
      <c r="BB390" s="52"/>
      <c r="BC390" s="52"/>
      <c r="BD390" s="52"/>
      <c r="BE390" s="52"/>
      <c r="BF390" s="52"/>
      <c r="BG390" s="53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</row>
    <row r="391">
      <c r="A391" s="6">
        <v>386.0</v>
      </c>
      <c r="B391" s="42"/>
      <c r="C391" s="43"/>
      <c r="D391" s="73"/>
      <c r="E391" s="45"/>
      <c r="F391" s="45"/>
      <c r="G391" s="45"/>
      <c r="H391" s="45"/>
      <c r="I391" s="46"/>
      <c r="J391" s="45"/>
      <c r="K391" s="45"/>
      <c r="L391" s="61"/>
      <c r="M391" s="48"/>
      <c r="N391" s="49"/>
      <c r="O391" s="48"/>
      <c r="P391" s="49"/>
      <c r="Q391" s="50" t="str">
        <f t="shared" si="5"/>
        <v/>
      </c>
      <c r="R391" s="51"/>
      <c r="S391" s="15">
        <f t="shared" si="6"/>
        <v>0</v>
      </c>
      <c r="T391" s="14">
        <f t="shared" si="4"/>
        <v>0</v>
      </c>
      <c r="U391" s="53"/>
      <c r="V391" s="52"/>
      <c r="W391" s="53"/>
      <c r="X391" s="53"/>
      <c r="Y391" s="53"/>
      <c r="Z391" s="53"/>
      <c r="AA391" s="52"/>
      <c r="AB391" s="53"/>
      <c r="AC391" s="53"/>
      <c r="AD391" s="52"/>
      <c r="AE391" s="52"/>
      <c r="AF391" s="53"/>
      <c r="AG391" s="52"/>
      <c r="AH391" s="52"/>
      <c r="AI391" s="52"/>
      <c r="AJ391" s="53"/>
      <c r="AK391" s="52"/>
      <c r="AL391" s="52"/>
      <c r="AM391" s="52"/>
      <c r="AN391" s="52"/>
      <c r="AO391" s="52"/>
      <c r="AP391" s="52"/>
      <c r="AQ391" s="53"/>
      <c r="AR391" s="53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</row>
    <row r="392">
      <c r="A392" s="6">
        <v>387.0</v>
      </c>
      <c r="B392" s="42"/>
      <c r="C392" s="43"/>
      <c r="D392" s="44"/>
      <c r="E392" s="46"/>
      <c r="F392" s="45"/>
      <c r="G392" s="45"/>
      <c r="H392" s="45"/>
      <c r="I392" s="45"/>
      <c r="J392" s="45"/>
      <c r="K392" s="45"/>
      <c r="L392" s="61"/>
      <c r="M392" s="48"/>
      <c r="N392" s="49"/>
      <c r="O392" s="48"/>
      <c r="P392" s="49"/>
      <c r="Q392" s="50" t="str">
        <f t="shared" si="5"/>
        <v/>
      </c>
      <c r="R392" s="51"/>
      <c r="S392" s="15">
        <f t="shared" si="6"/>
        <v>0</v>
      </c>
      <c r="T392" s="14">
        <f t="shared" si="4"/>
        <v>0</v>
      </c>
      <c r="U392" s="52"/>
      <c r="V392" s="52"/>
      <c r="W392" s="52"/>
      <c r="X392" s="52"/>
      <c r="Y392" s="53"/>
      <c r="Z392" s="53"/>
      <c r="AA392" s="52"/>
      <c r="AB392" s="53"/>
      <c r="AC392" s="52"/>
      <c r="AD392" s="52"/>
      <c r="AE392" s="52"/>
      <c r="AF392" s="53"/>
      <c r="AG392" s="53"/>
      <c r="AH392" s="53"/>
      <c r="AI392" s="52"/>
      <c r="AJ392" s="52"/>
      <c r="AK392" s="52"/>
      <c r="AL392" s="52"/>
      <c r="AM392" s="52"/>
      <c r="AN392" s="52"/>
      <c r="AO392" s="52"/>
      <c r="AP392" s="52"/>
      <c r="AQ392" s="53"/>
      <c r="AR392" s="53"/>
      <c r="AS392" s="52"/>
      <c r="AT392" s="52"/>
      <c r="AU392" s="52"/>
      <c r="AV392" s="52"/>
      <c r="AW392" s="52"/>
      <c r="AX392" s="52"/>
      <c r="AY392" s="52"/>
      <c r="AZ392" s="52"/>
      <c r="BA392" s="53"/>
      <c r="BB392" s="52"/>
      <c r="BC392" s="52"/>
      <c r="BD392" s="52"/>
      <c r="BE392" s="52"/>
      <c r="BF392" s="52"/>
      <c r="BG392" s="53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</row>
    <row r="393">
      <c r="A393" s="6">
        <v>388.0</v>
      </c>
      <c r="B393" s="42"/>
      <c r="C393" s="43"/>
      <c r="D393" s="44"/>
      <c r="E393" s="45"/>
      <c r="F393" s="45"/>
      <c r="G393" s="45"/>
      <c r="H393" s="45"/>
      <c r="I393" s="45"/>
      <c r="J393" s="45"/>
      <c r="K393" s="46"/>
      <c r="L393" s="47" t="s">
        <v>130</v>
      </c>
      <c r="M393" s="48"/>
      <c r="N393" s="49"/>
      <c r="O393" s="48"/>
      <c r="P393" s="49"/>
      <c r="Q393" s="50" t="str">
        <f t="shared" si="5"/>
        <v/>
      </c>
      <c r="R393" s="51"/>
      <c r="S393" s="15">
        <f t="shared" si="6"/>
        <v>0</v>
      </c>
      <c r="T393" s="14">
        <f t="shared" si="4"/>
        <v>0</v>
      </c>
      <c r="U393" s="52"/>
      <c r="V393" s="52"/>
      <c r="W393" s="52"/>
      <c r="X393" s="53"/>
      <c r="Y393" s="52"/>
      <c r="Z393" s="52"/>
      <c r="AA393" s="53"/>
      <c r="AB393" s="52"/>
      <c r="AC393" s="53"/>
      <c r="AD393" s="52"/>
      <c r="AE393" s="52"/>
      <c r="AF393" s="52"/>
      <c r="AG393" s="52"/>
      <c r="AH393" s="52"/>
      <c r="AI393" s="53"/>
      <c r="AJ393" s="53"/>
      <c r="AK393" s="52"/>
      <c r="AL393" s="52"/>
      <c r="AM393" s="52"/>
      <c r="AN393" s="53"/>
      <c r="AO393" s="52"/>
      <c r="AP393" s="53"/>
      <c r="AQ393" s="52"/>
      <c r="AR393" s="52"/>
      <c r="AS393" s="53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</row>
    <row r="394">
      <c r="A394" s="6">
        <v>389.0</v>
      </c>
      <c r="B394" s="42"/>
      <c r="C394" s="43"/>
      <c r="D394" s="44"/>
      <c r="E394" s="45"/>
      <c r="F394" s="45"/>
      <c r="G394" s="45"/>
      <c r="H394" s="45"/>
      <c r="I394" s="46"/>
      <c r="J394" s="45"/>
      <c r="K394" s="45"/>
      <c r="L394" s="61"/>
      <c r="M394" s="48"/>
      <c r="N394" s="49"/>
      <c r="O394" s="48"/>
      <c r="P394" s="49"/>
      <c r="Q394" s="50" t="str">
        <f t="shared" si="5"/>
        <v/>
      </c>
      <c r="R394" s="51"/>
      <c r="S394" s="15">
        <f t="shared" si="6"/>
        <v>0</v>
      </c>
      <c r="T394" s="14">
        <f t="shared" si="4"/>
        <v>0</v>
      </c>
      <c r="U394" s="53"/>
      <c r="V394" s="52"/>
      <c r="W394" s="53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</row>
    <row r="395">
      <c r="A395" s="6">
        <v>390.0</v>
      </c>
      <c r="B395" s="42"/>
      <c r="C395" s="43"/>
      <c r="D395" s="44"/>
      <c r="E395" s="45"/>
      <c r="F395" s="46"/>
      <c r="G395" s="45"/>
      <c r="H395" s="45"/>
      <c r="I395" s="45"/>
      <c r="J395" s="45"/>
      <c r="K395" s="45"/>
      <c r="L395" s="61"/>
      <c r="M395" s="48"/>
      <c r="N395" s="49"/>
      <c r="O395" s="48"/>
      <c r="P395" s="49"/>
      <c r="Q395" s="50" t="str">
        <f t="shared" si="5"/>
        <v/>
      </c>
      <c r="R395" s="51"/>
      <c r="S395" s="15">
        <f t="shared" si="6"/>
        <v>0</v>
      </c>
      <c r="T395" s="14">
        <f t="shared" si="4"/>
        <v>0</v>
      </c>
      <c r="U395" s="52"/>
      <c r="V395" s="52"/>
      <c r="W395" s="52"/>
      <c r="X395" s="52"/>
      <c r="Y395" s="53"/>
      <c r="Z395" s="52"/>
      <c r="AA395" s="52"/>
      <c r="AB395" s="53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3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</row>
    <row r="396">
      <c r="A396" s="6">
        <v>391.0</v>
      </c>
      <c r="B396" s="42"/>
      <c r="C396" s="43"/>
      <c r="D396" s="44"/>
      <c r="E396" s="45"/>
      <c r="F396" s="45"/>
      <c r="G396" s="46"/>
      <c r="H396" s="45"/>
      <c r="I396" s="45"/>
      <c r="J396" s="45"/>
      <c r="K396" s="45"/>
      <c r="L396" s="61"/>
      <c r="M396" s="48"/>
      <c r="N396" s="49"/>
      <c r="O396" s="48"/>
      <c r="P396" s="49"/>
      <c r="Q396" s="50" t="str">
        <f t="shared" si="5"/>
        <v/>
      </c>
      <c r="R396" s="51"/>
      <c r="S396" s="15">
        <f t="shared" si="6"/>
        <v>0</v>
      </c>
      <c r="T396" s="14">
        <f t="shared" si="4"/>
        <v>0</v>
      </c>
      <c r="U396" s="52"/>
      <c r="V396" s="52"/>
      <c r="W396" s="52"/>
      <c r="X396" s="52"/>
      <c r="Y396" s="52"/>
      <c r="Z396" s="53"/>
      <c r="AA396" s="52"/>
      <c r="AB396" s="52"/>
      <c r="AC396" s="52"/>
      <c r="AD396" s="52"/>
      <c r="AE396" s="52"/>
      <c r="AF396" s="53"/>
      <c r="AG396" s="53"/>
      <c r="AH396" s="53"/>
      <c r="AI396" s="53"/>
      <c r="AJ396" s="53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3"/>
      <c r="BB396" s="52"/>
      <c r="BC396" s="52"/>
      <c r="BD396" s="52"/>
      <c r="BE396" s="52"/>
      <c r="BF396" s="52"/>
      <c r="BG396" s="53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</row>
    <row r="397">
      <c r="A397" s="6">
        <v>392.0</v>
      </c>
      <c r="B397" s="42"/>
      <c r="C397" s="43"/>
      <c r="D397" s="44"/>
      <c r="E397" s="45"/>
      <c r="F397" s="45"/>
      <c r="G397" s="46"/>
      <c r="H397" s="45"/>
      <c r="I397" s="45"/>
      <c r="J397" s="45"/>
      <c r="K397" s="45"/>
      <c r="L397" s="61"/>
      <c r="M397" s="48"/>
      <c r="N397" s="49"/>
      <c r="O397" s="48"/>
      <c r="P397" s="49"/>
      <c r="Q397" s="50" t="str">
        <f t="shared" si="5"/>
        <v/>
      </c>
      <c r="R397" s="51"/>
      <c r="S397" s="15">
        <f t="shared" si="6"/>
        <v>0</v>
      </c>
      <c r="T397" s="14">
        <f t="shared" si="4"/>
        <v>0</v>
      </c>
      <c r="U397" s="52"/>
      <c r="V397" s="52"/>
      <c r="W397" s="52"/>
      <c r="X397" s="53"/>
      <c r="Y397" s="53"/>
      <c r="Z397" s="52"/>
      <c r="AA397" s="52"/>
      <c r="AB397" s="52"/>
      <c r="AC397" s="53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</row>
    <row r="398">
      <c r="A398" s="6">
        <v>393.0</v>
      </c>
      <c r="B398" s="42"/>
      <c r="C398" s="43"/>
      <c r="D398" s="44"/>
      <c r="E398" s="45"/>
      <c r="F398" s="45"/>
      <c r="G398" s="45"/>
      <c r="H398" s="45"/>
      <c r="I398" s="46"/>
      <c r="J398" s="45"/>
      <c r="K398" s="45"/>
      <c r="L398" s="61"/>
      <c r="M398" s="48"/>
      <c r="N398" s="49"/>
      <c r="O398" s="48"/>
      <c r="P398" s="49"/>
      <c r="Q398" s="50" t="str">
        <f t="shared" si="5"/>
        <v/>
      </c>
      <c r="R398" s="51"/>
      <c r="S398" s="15">
        <f t="shared" si="6"/>
        <v>0</v>
      </c>
      <c r="T398" s="14">
        <f t="shared" si="4"/>
        <v>0</v>
      </c>
      <c r="U398" s="53"/>
      <c r="V398" s="52"/>
      <c r="W398" s="52"/>
      <c r="X398" s="52"/>
      <c r="Y398" s="52"/>
      <c r="Z398" s="52"/>
      <c r="AA398" s="52"/>
      <c r="AB398" s="53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3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</row>
    <row r="399">
      <c r="A399" s="6">
        <v>394.0</v>
      </c>
      <c r="B399" s="42"/>
      <c r="C399" s="43"/>
      <c r="D399" s="44"/>
      <c r="E399" s="45"/>
      <c r="F399" s="45"/>
      <c r="G399" s="45"/>
      <c r="H399" s="45"/>
      <c r="I399" s="45"/>
      <c r="J399" s="45"/>
      <c r="K399" s="46"/>
      <c r="L399" s="47" t="s">
        <v>125</v>
      </c>
      <c r="M399" s="48"/>
      <c r="N399" s="49"/>
      <c r="O399" s="48"/>
      <c r="P399" s="49"/>
      <c r="Q399" s="50" t="str">
        <f t="shared" si="5"/>
        <v/>
      </c>
      <c r="R399" s="51"/>
      <c r="S399" s="15">
        <f t="shared" si="6"/>
        <v>0</v>
      </c>
      <c r="T399" s="14">
        <f t="shared" si="4"/>
        <v>0</v>
      </c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3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</row>
    <row r="400">
      <c r="A400" s="6">
        <v>395.0</v>
      </c>
      <c r="B400" s="42"/>
      <c r="C400" s="43"/>
      <c r="D400" s="44"/>
      <c r="E400" s="45"/>
      <c r="F400" s="45"/>
      <c r="G400" s="45"/>
      <c r="H400" s="45"/>
      <c r="I400" s="45"/>
      <c r="J400" s="45"/>
      <c r="K400" s="46"/>
      <c r="L400" s="47" t="s">
        <v>131</v>
      </c>
      <c r="M400" s="48"/>
      <c r="N400" s="49"/>
      <c r="O400" s="48"/>
      <c r="P400" s="49"/>
      <c r="Q400" s="50" t="str">
        <f t="shared" si="5"/>
        <v/>
      </c>
      <c r="R400" s="51"/>
      <c r="S400" s="15">
        <f t="shared" si="6"/>
        <v>0</v>
      </c>
      <c r="T400" s="14">
        <f t="shared" si="4"/>
        <v>0</v>
      </c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3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</row>
    <row r="401">
      <c r="A401" s="6">
        <v>396.0</v>
      </c>
      <c r="B401" s="42"/>
      <c r="C401" s="43"/>
      <c r="D401" s="44"/>
      <c r="E401" s="45"/>
      <c r="F401" s="45"/>
      <c r="G401" s="45"/>
      <c r="H401" s="45"/>
      <c r="I401" s="45"/>
      <c r="J401" s="45"/>
      <c r="K401" s="46"/>
      <c r="L401" s="47" t="s">
        <v>132</v>
      </c>
      <c r="M401" s="48"/>
      <c r="N401" s="49"/>
      <c r="O401" s="48"/>
      <c r="P401" s="49"/>
      <c r="Q401" s="50" t="str">
        <f t="shared" si="5"/>
        <v/>
      </c>
      <c r="R401" s="51"/>
      <c r="S401" s="15">
        <f t="shared" si="6"/>
        <v>0</v>
      </c>
      <c r="T401" s="14">
        <f t="shared" si="4"/>
        <v>0</v>
      </c>
      <c r="U401" s="52"/>
      <c r="V401" s="52"/>
      <c r="W401" s="52"/>
      <c r="X401" s="52"/>
      <c r="Y401" s="52"/>
      <c r="Z401" s="52"/>
      <c r="AA401" s="53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3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</row>
    <row r="402">
      <c r="A402" s="6">
        <v>397.0</v>
      </c>
      <c r="B402" s="42"/>
      <c r="C402" s="43"/>
      <c r="D402" s="44"/>
      <c r="E402" s="45"/>
      <c r="F402" s="45"/>
      <c r="G402" s="46"/>
      <c r="H402" s="45"/>
      <c r="I402" s="45"/>
      <c r="J402" s="45"/>
      <c r="K402" s="45"/>
      <c r="L402" s="61"/>
      <c r="M402" s="48"/>
      <c r="N402" s="49"/>
      <c r="O402" s="48"/>
      <c r="P402" s="49"/>
      <c r="Q402" s="50" t="str">
        <f t="shared" si="5"/>
        <v/>
      </c>
      <c r="R402" s="51"/>
      <c r="S402" s="15">
        <f t="shared" si="6"/>
        <v>0</v>
      </c>
      <c r="T402" s="14">
        <f t="shared" si="4"/>
        <v>0</v>
      </c>
      <c r="U402" s="52"/>
      <c r="V402" s="52"/>
      <c r="W402" s="52"/>
      <c r="X402" s="52"/>
      <c r="Y402" s="52"/>
      <c r="Z402" s="53"/>
      <c r="AA402" s="53"/>
      <c r="AB402" s="52"/>
      <c r="AC402" s="52"/>
      <c r="AD402" s="52"/>
      <c r="AE402" s="52"/>
      <c r="AF402" s="53"/>
      <c r="AG402" s="53"/>
      <c r="AH402" s="53"/>
      <c r="AI402" s="53"/>
      <c r="AJ402" s="52"/>
      <c r="AK402" s="52"/>
      <c r="AL402" s="52"/>
      <c r="AM402" s="52"/>
      <c r="AN402" s="53"/>
      <c r="AO402" s="52"/>
      <c r="AP402" s="52"/>
      <c r="AQ402" s="53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3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</row>
    <row r="403">
      <c r="A403" s="6">
        <v>398.0</v>
      </c>
      <c r="B403" s="42"/>
      <c r="C403" s="43"/>
      <c r="D403" s="44"/>
      <c r="E403" s="45"/>
      <c r="F403" s="45"/>
      <c r="G403" s="45"/>
      <c r="H403" s="45"/>
      <c r="I403" s="46"/>
      <c r="J403" s="45"/>
      <c r="K403" s="45"/>
      <c r="L403" s="61"/>
      <c r="M403" s="48"/>
      <c r="N403" s="49"/>
      <c r="O403" s="48"/>
      <c r="P403" s="49"/>
      <c r="Q403" s="50" t="str">
        <f t="shared" si="5"/>
        <v/>
      </c>
      <c r="R403" s="51"/>
      <c r="S403" s="15">
        <f t="shared" si="6"/>
        <v>0</v>
      </c>
      <c r="T403" s="14">
        <f t="shared" si="4"/>
        <v>0</v>
      </c>
      <c r="U403" s="52"/>
      <c r="V403" s="52"/>
      <c r="W403" s="53"/>
      <c r="X403" s="53"/>
      <c r="Y403" s="52"/>
      <c r="Z403" s="52"/>
      <c r="AA403" s="52"/>
      <c r="AB403" s="52"/>
      <c r="AC403" s="53"/>
      <c r="AD403" s="52"/>
      <c r="AE403" s="52"/>
      <c r="AF403" s="52"/>
      <c r="AG403" s="52"/>
      <c r="AH403" s="52"/>
      <c r="AI403" s="52"/>
      <c r="AJ403" s="53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</row>
    <row r="404">
      <c r="A404" s="6">
        <v>399.0</v>
      </c>
      <c r="B404" s="42"/>
      <c r="C404" s="43"/>
      <c r="D404" s="44"/>
      <c r="E404" s="45"/>
      <c r="F404" s="46"/>
      <c r="G404" s="45"/>
      <c r="H404" s="45"/>
      <c r="I404" s="45"/>
      <c r="J404" s="45"/>
      <c r="K404" s="45"/>
      <c r="L404" s="61"/>
      <c r="M404" s="48"/>
      <c r="N404" s="49"/>
      <c r="O404" s="48"/>
      <c r="P404" s="49"/>
      <c r="Q404" s="50" t="str">
        <f t="shared" si="5"/>
        <v/>
      </c>
      <c r="R404" s="51"/>
      <c r="S404" s="15">
        <f t="shared" si="6"/>
        <v>0</v>
      </c>
      <c r="T404" s="14">
        <f t="shared" si="4"/>
        <v>0</v>
      </c>
      <c r="U404" s="53"/>
      <c r="V404" s="52"/>
      <c r="W404" s="52"/>
      <c r="X404" s="52"/>
      <c r="Y404" s="53"/>
      <c r="Z404" s="52"/>
      <c r="AA404" s="52"/>
      <c r="AB404" s="53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3"/>
      <c r="AS404" s="53"/>
      <c r="AT404" s="52"/>
      <c r="AU404" s="52"/>
      <c r="AV404" s="52"/>
      <c r="AW404" s="52"/>
      <c r="AX404" s="52"/>
      <c r="AY404" s="52"/>
      <c r="AZ404" s="52"/>
      <c r="BA404" s="53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</row>
    <row r="405">
      <c r="A405" s="6">
        <v>400.0</v>
      </c>
      <c r="B405" s="42"/>
      <c r="C405" s="43"/>
      <c r="D405" s="44"/>
      <c r="E405" s="45"/>
      <c r="F405" s="45"/>
      <c r="G405" s="45"/>
      <c r="H405" s="45"/>
      <c r="I405" s="45"/>
      <c r="J405" s="45"/>
      <c r="K405" s="46"/>
      <c r="L405" s="47" t="s">
        <v>133</v>
      </c>
      <c r="M405" s="48"/>
      <c r="N405" s="49"/>
      <c r="O405" s="48"/>
      <c r="P405" s="49"/>
      <c r="Q405" s="50" t="str">
        <f t="shared" si="5"/>
        <v/>
      </c>
      <c r="R405" s="51"/>
      <c r="S405" s="15">
        <f t="shared" si="6"/>
        <v>0</v>
      </c>
      <c r="T405" s="14">
        <f t="shared" si="4"/>
        <v>0</v>
      </c>
      <c r="U405" s="53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</row>
    <row r="406">
      <c r="A406" s="6">
        <v>401.0</v>
      </c>
      <c r="B406" s="42"/>
      <c r="C406" s="43"/>
      <c r="D406" s="44"/>
      <c r="E406" s="45"/>
      <c r="F406" s="45"/>
      <c r="G406" s="46"/>
      <c r="H406" s="45"/>
      <c r="I406" s="45"/>
      <c r="J406" s="45"/>
      <c r="K406" s="45"/>
      <c r="L406" s="61"/>
      <c r="M406" s="48"/>
      <c r="N406" s="49"/>
      <c r="O406" s="48"/>
      <c r="P406" s="49"/>
      <c r="Q406" s="50" t="str">
        <f t="shared" si="5"/>
        <v/>
      </c>
      <c r="R406" s="51"/>
      <c r="S406" s="15">
        <f t="shared" si="6"/>
        <v>0</v>
      </c>
      <c r="T406" s="14">
        <f t="shared" si="4"/>
        <v>0</v>
      </c>
      <c r="U406" s="52"/>
      <c r="V406" s="52"/>
      <c r="W406" s="53"/>
      <c r="X406" s="52"/>
      <c r="Y406" s="52"/>
      <c r="Z406" s="53"/>
      <c r="AA406" s="52"/>
      <c r="AB406" s="52"/>
      <c r="AC406" s="52"/>
      <c r="AD406" s="52"/>
      <c r="AE406" s="52"/>
      <c r="AF406" s="53"/>
      <c r="AG406" s="52"/>
      <c r="AH406" s="53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</row>
    <row r="407">
      <c r="A407" s="6">
        <v>402.0</v>
      </c>
      <c r="B407" s="42"/>
      <c r="C407" s="43"/>
      <c r="D407" s="44"/>
      <c r="E407" s="45"/>
      <c r="F407" s="46"/>
      <c r="G407" s="45"/>
      <c r="H407" s="45"/>
      <c r="I407" s="45"/>
      <c r="J407" s="45"/>
      <c r="K407" s="45"/>
      <c r="L407" s="61"/>
      <c r="M407" s="48"/>
      <c r="N407" s="49"/>
      <c r="O407" s="48"/>
      <c r="P407" s="49"/>
      <c r="Q407" s="50" t="str">
        <f t="shared" si="5"/>
        <v/>
      </c>
      <c r="R407" s="51"/>
      <c r="S407" s="15">
        <f t="shared" si="6"/>
        <v>0</v>
      </c>
      <c r="T407" s="14">
        <f t="shared" si="4"/>
        <v>0</v>
      </c>
      <c r="U407" s="52"/>
      <c r="V407" s="52"/>
      <c r="W407" s="52"/>
      <c r="X407" s="53"/>
      <c r="Y407" s="52"/>
      <c r="Z407" s="52"/>
      <c r="AA407" s="53"/>
      <c r="AB407" s="52"/>
      <c r="AC407" s="53"/>
      <c r="AD407" s="52"/>
      <c r="AE407" s="52"/>
      <c r="AF407" s="52"/>
      <c r="AG407" s="53"/>
      <c r="AH407" s="52"/>
      <c r="AI407" s="53"/>
      <c r="AJ407" s="53"/>
      <c r="AK407" s="52"/>
      <c r="AL407" s="52"/>
      <c r="AM407" s="52"/>
      <c r="AN407" s="53"/>
      <c r="AO407" s="52"/>
      <c r="AP407" s="52"/>
      <c r="AQ407" s="53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3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</row>
    <row r="408">
      <c r="A408" s="6">
        <v>403.0</v>
      </c>
      <c r="B408" s="42"/>
      <c r="C408" s="43"/>
      <c r="D408" s="44"/>
      <c r="E408" s="45"/>
      <c r="F408" s="46"/>
      <c r="G408" s="45"/>
      <c r="H408" s="45"/>
      <c r="I408" s="45"/>
      <c r="J408" s="45"/>
      <c r="K408" s="45"/>
      <c r="L408" s="61"/>
      <c r="M408" s="48"/>
      <c r="N408" s="49"/>
      <c r="O408" s="48"/>
      <c r="P408" s="49"/>
      <c r="Q408" s="50" t="str">
        <f t="shared" si="5"/>
        <v/>
      </c>
      <c r="R408" s="51"/>
      <c r="S408" s="15">
        <f t="shared" si="6"/>
        <v>0</v>
      </c>
      <c r="T408" s="14">
        <f t="shared" si="4"/>
        <v>0</v>
      </c>
      <c r="U408" s="53"/>
      <c r="V408" s="52"/>
      <c r="W408" s="52"/>
      <c r="X408" s="52"/>
      <c r="Y408" s="53"/>
      <c r="Z408" s="52"/>
      <c r="AA408" s="52"/>
      <c r="AB408" s="53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3"/>
      <c r="AS408" s="53"/>
      <c r="AT408" s="52"/>
      <c r="AU408" s="52"/>
      <c r="AV408" s="52"/>
      <c r="AW408" s="52"/>
      <c r="AX408" s="52"/>
      <c r="AY408" s="52"/>
      <c r="AZ408" s="52"/>
      <c r="BA408" s="53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</row>
    <row r="409">
      <c r="A409" s="6">
        <v>404.0</v>
      </c>
      <c r="B409" s="42"/>
      <c r="C409" s="43"/>
      <c r="D409" s="63"/>
      <c r="E409" s="45"/>
      <c r="F409" s="45"/>
      <c r="G409" s="45"/>
      <c r="H409" s="45"/>
      <c r="I409" s="45"/>
      <c r="J409" s="45"/>
      <c r="K409" s="45"/>
      <c r="L409" s="61"/>
      <c r="M409" s="48"/>
      <c r="N409" s="49"/>
      <c r="O409" s="48"/>
      <c r="P409" s="49"/>
      <c r="Q409" s="50" t="str">
        <f t="shared" si="5"/>
        <v/>
      </c>
      <c r="R409" s="51"/>
      <c r="S409" s="15">
        <f t="shared" si="6"/>
        <v>0</v>
      </c>
      <c r="T409" s="14">
        <f t="shared" si="4"/>
        <v>0</v>
      </c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</row>
    <row r="410">
      <c r="A410" s="6">
        <v>405.0</v>
      </c>
      <c r="B410" s="42"/>
      <c r="C410" s="43"/>
      <c r="D410" s="63"/>
      <c r="E410" s="45"/>
      <c r="F410" s="45"/>
      <c r="G410" s="45"/>
      <c r="H410" s="45"/>
      <c r="I410" s="45"/>
      <c r="J410" s="45"/>
      <c r="K410" s="45"/>
      <c r="L410" s="61"/>
      <c r="M410" s="48"/>
      <c r="N410" s="49"/>
      <c r="O410" s="48"/>
      <c r="P410" s="49"/>
      <c r="Q410" s="50" t="str">
        <f t="shared" si="5"/>
        <v/>
      </c>
      <c r="R410" s="51"/>
      <c r="S410" s="15">
        <f t="shared" si="6"/>
        <v>0</v>
      </c>
      <c r="T410" s="14">
        <f t="shared" si="4"/>
        <v>0</v>
      </c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</row>
    <row r="411">
      <c r="A411" s="6">
        <v>406.0</v>
      </c>
      <c r="B411" s="42"/>
      <c r="C411" s="43"/>
      <c r="D411" s="63"/>
      <c r="E411" s="45"/>
      <c r="F411" s="45"/>
      <c r="G411" s="45"/>
      <c r="H411" s="45"/>
      <c r="I411" s="45"/>
      <c r="J411" s="45"/>
      <c r="K411" s="45"/>
      <c r="L411" s="61"/>
      <c r="M411" s="48"/>
      <c r="N411" s="49"/>
      <c r="O411" s="48"/>
      <c r="P411" s="49"/>
      <c r="Q411" s="50" t="str">
        <f t="shared" si="5"/>
        <v/>
      </c>
      <c r="R411" s="51"/>
      <c r="S411" s="15">
        <f t="shared" si="6"/>
        <v>0</v>
      </c>
      <c r="T411" s="14">
        <f t="shared" si="4"/>
        <v>0</v>
      </c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</row>
    <row r="412">
      <c r="A412" s="6">
        <v>407.0</v>
      </c>
      <c r="B412" s="42"/>
      <c r="C412" s="43"/>
      <c r="D412" s="63"/>
      <c r="E412" s="45"/>
      <c r="F412" s="45"/>
      <c r="G412" s="45"/>
      <c r="H412" s="45"/>
      <c r="I412" s="45"/>
      <c r="J412" s="45"/>
      <c r="K412" s="45"/>
      <c r="L412" s="61"/>
      <c r="M412" s="48"/>
      <c r="N412" s="49"/>
      <c r="O412" s="48"/>
      <c r="P412" s="49"/>
      <c r="Q412" s="50" t="str">
        <f t="shared" si="5"/>
        <v/>
      </c>
      <c r="R412" s="51"/>
      <c r="S412" s="15">
        <f t="shared" si="6"/>
        <v>0</v>
      </c>
      <c r="T412" s="14">
        <f t="shared" si="4"/>
        <v>0</v>
      </c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</row>
    <row r="413">
      <c r="A413" s="6">
        <v>408.0</v>
      </c>
      <c r="B413" s="42"/>
      <c r="C413" s="43"/>
      <c r="D413" s="63"/>
      <c r="E413" s="45"/>
      <c r="F413" s="45"/>
      <c r="G413" s="45"/>
      <c r="H413" s="45"/>
      <c r="I413" s="45"/>
      <c r="J413" s="45"/>
      <c r="K413" s="45"/>
      <c r="L413" s="61"/>
      <c r="M413" s="48"/>
      <c r="N413" s="49"/>
      <c r="O413" s="48"/>
      <c r="P413" s="49"/>
      <c r="Q413" s="50" t="str">
        <f t="shared" si="5"/>
        <v/>
      </c>
      <c r="R413" s="51"/>
      <c r="S413" s="15">
        <f t="shared" si="6"/>
        <v>0</v>
      </c>
      <c r="T413" s="14">
        <f t="shared" si="4"/>
        <v>0</v>
      </c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</row>
    <row r="414">
      <c r="A414" s="6">
        <v>409.0</v>
      </c>
      <c r="B414" s="42"/>
      <c r="C414" s="43"/>
      <c r="D414" s="63"/>
      <c r="E414" s="45"/>
      <c r="F414" s="45"/>
      <c r="G414" s="45"/>
      <c r="H414" s="45"/>
      <c r="I414" s="45"/>
      <c r="J414" s="45"/>
      <c r="K414" s="45"/>
      <c r="L414" s="61"/>
      <c r="M414" s="48"/>
      <c r="N414" s="49"/>
      <c r="O414" s="48"/>
      <c r="P414" s="49"/>
      <c r="Q414" s="50" t="str">
        <f t="shared" si="5"/>
        <v/>
      </c>
      <c r="R414" s="51"/>
      <c r="S414" s="15">
        <f t="shared" si="6"/>
        <v>0</v>
      </c>
      <c r="T414" s="14">
        <f t="shared" si="4"/>
        <v>0</v>
      </c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</row>
    <row r="415">
      <c r="A415" s="6">
        <v>410.0</v>
      </c>
      <c r="B415" s="42"/>
      <c r="C415" s="43"/>
      <c r="D415" s="63"/>
      <c r="E415" s="45"/>
      <c r="F415" s="45"/>
      <c r="G415" s="45"/>
      <c r="H415" s="45"/>
      <c r="I415" s="45"/>
      <c r="J415" s="45"/>
      <c r="K415" s="45"/>
      <c r="L415" s="61"/>
      <c r="M415" s="48"/>
      <c r="N415" s="49"/>
      <c r="O415" s="48"/>
      <c r="P415" s="49"/>
      <c r="Q415" s="50" t="str">
        <f t="shared" si="5"/>
        <v/>
      </c>
      <c r="R415" s="51"/>
      <c r="S415" s="15">
        <f t="shared" si="6"/>
        <v>0</v>
      </c>
      <c r="T415" s="14">
        <f t="shared" si="4"/>
        <v>0</v>
      </c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</row>
    <row r="416">
      <c r="A416" s="6">
        <v>411.0</v>
      </c>
      <c r="B416" s="42"/>
      <c r="C416" s="43"/>
      <c r="D416" s="63"/>
      <c r="E416" s="45"/>
      <c r="F416" s="45"/>
      <c r="G416" s="45"/>
      <c r="H416" s="45"/>
      <c r="I416" s="45"/>
      <c r="J416" s="45"/>
      <c r="K416" s="45"/>
      <c r="L416" s="61"/>
      <c r="M416" s="48"/>
      <c r="N416" s="49"/>
      <c r="O416" s="48"/>
      <c r="P416" s="49"/>
      <c r="Q416" s="50" t="str">
        <f t="shared" si="5"/>
        <v/>
      </c>
      <c r="R416" s="51"/>
      <c r="S416" s="15">
        <f t="shared" si="6"/>
        <v>0</v>
      </c>
      <c r="T416" s="14">
        <f t="shared" si="4"/>
        <v>0</v>
      </c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</row>
    <row r="417">
      <c r="A417" s="6">
        <v>412.0</v>
      </c>
      <c r="B417" s="42"/>
      <c r="C417" s="43"/>
      <c r="D417" s="63"/>
      <c r="E417" s="45"/>
      <c r="F417" s="45"/>
      <c r="G417" s="45"/>
      <c r="H417" s="45"/>
      <c r="I417" s="45"/>
      <c r="J417" s="45"/>
      <c r="K417" s="45"/>
      <c r="L417" s="61"/>
      <c r="M417" s="48"/>
      <c r="N417" s="49"/>
      <c r="O417" s="48"/>
      <c r="P417" s="49"/>
      <c r="Q417" s="50" t="str">
        <f t="shared" si="5"/>
        <v/>
      </c>
      <c r="R417" s="51"/>
      <c r="S417" s="15">
        <f t="shared" si="6"/>
        <v>0</v>
      </c>
      <c r="T417" s="14">
        <f t="shared" si="4"/>
        <v>0</v>
      </c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</row>
    <row r="418">
      <c r="A418" s="6">
        <v>413.0</v>
      </c>
      <c r="B418" s="42"/>
      <c r="C418" s="43"/>
      <c r="D418" s="63"/>
      <c r="E418" s="45"/>
      <c r="F418" s="45"/>
      <c r="G418" s="45"/>
      <c r="H418" s="45"/>
      <c r="I418" s="45"/>
      <c r="J418" s="45"/>
      <c r="K418" s="45"/>
      <c r="L418" s="61"/>
      <c r="M418" s="48"/>
      <c r="N418" s="49"/>
      <c r="O418" s="48"/>
      <c r="P418" s="49"/>
      <c r="Q418" s="50" t="str">
        <f t="shared" si="5"/>
        <v/>
      </c>
      <c r="R418" s="51"/>
      <c r="S418" s="15">
        <f t="shared" si="6"/>
        <v>0</v>
      </c>
      <c r="T418" s="14">
        <f t="shared" si="4"/>
        <v>0</v>
      </c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</row>
    <row r="419">
      <c r="A419" s="6">
        <v>414.0</v>
      </c>
      <c r="B419" s="42"/>
      <c r="C419" s="43"/>
      <c r="D419" s="63"/>
      <c r="E419" s="45"/>
      <c r="F419" s="45"/>
      <c r="G419" s="45"/>
      <c r="H419" s="45"/>
      <c r="I419" s="45"/>
      <c r="J419" s="45"/>
      <c r="K419" s="45"/>
      <c r="L419" s="61"/>
      <c r="M419" s="48"/>
      <c r="N419" s="49"/>
      <c r="O419" s="48"/>
      <c r="P419" s="49"/>
      <c r="Q419" s="50" t="str">
        <f t="shared" si="5"/>
        <v/>
      </c>
      <c r="R419" s="51"/>
      <c r="S419" s="15">
        <f t="shared" si="6"/>
        <v>0</v>
      </c>
      <c r="T419" s="14">
        <f t="shared" si="4"/>
        <v>0</v>
      </c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</row>
    <row r="420">
      <c r="A420" s="6">
        <v>415.0</v>
      </c>
      <c r="B420" s="42"/>
      <c r="C420" s="43"/>
      <c r="D420" s="63"/>
      <c r="E420" s="45"/>
      <c r="F420" s="45"/>
      <c r="G420" s="45"/>
      <c r="H420" s="45"/>
      <c r="I420" s="45"/>
      <c r="J420" s="45"/>
      <c r="K420" s="45"/>
      <c r="L420" s="61"/>
      <c r="M420" s="48"/>
      <c r="N420" s="49"/>
      <c r="O420" s="48"/>
      <c r="P420" s="49"/>
      <c r="Q420" s="50" t="str">
        <f t="shared" si="5"/>
        <v/>
      </c>
      <c r="R420" s="51"/>
      <c r="S420" s="15">
        <f t="shared" si="6"/>
        <v>0</v>
      </c>
      <c r="T420" s="14">
        <f t="shared" si="4"/>
        <v>0</v>
      </c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</row>
    <row r="421">
      <c r="A421" s="6">
        <v>416.0</v>
      </c>
      <c r="B421" s="42"/>
      <c r="C421" s="43"/>
      <c r="D421" s="63"/>
      <c r="E421" s="45"/>
      <c r="F421" s="45"/>
      <c r="G421" s="45"/>
      <c r="H421" s="45"/>
      <c r="I421" s="45"/>
      <c r="J421" s="45"/>
      <c r="K421" s="45"/>
      <c r="L421" s="61"/>
      <c r="M421" s="48"/>
      <c r="N421" s="49"/>
      <c r="O421" s="48"/>
      <c r="P421" s="49"/>
      <c r="Q421" s="50" t="str">
        <f t="shared" si="5"/>
        <v/>
      </c>
      <c r="R421" s="51"/>
      <c r="S421" s="15">
        <f t="shared" si="6"/>
        <v>0</v>
      </c>
      <c r="T421" s="14">
        <f t="shared" si="4"/>
        <v>0</v>
      </c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</row>
    <row r="422">
      <c r="A422" s="6">
        <v>417.0</v>
      </c>
      <c r="B422" s="42"/>
      <c r="C422" s="43"/>
      <c r="D422" s="63"/>
      <c r="E422" s="45"/>
      <c r="F422" s="45"/>
      <c r="G422" s="45"/>
      <c r="H422" s="45"/>
      <c r="I422" s="45"/>
      <c r="J422" s="45"/>
      <c r="K422" s="45"/>
      <c r="L422" s="61"/>
      <c r="M422" s="48"/>
      <c r="N422" s="49"/>
      <c r="O422" s="48"/>
      <c r="P422" s="49"/>
      <c r="Q422" s="50" t="str">
        <f t="shared" si="5"/>
        <v/>
      </c>
      <c r="R422" s="51"/>
      <c r="S422" s="15">
        <f t="shared" si="6"/>
        <v>0</v>
      </c>
      <c r="T422" s="14">
        <f t="shared" si="4"/>
        <v>0</v>
      </c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</row>
    <row r="423">
      <c r="A423" s="6">
        <v>418.0</v>
      </c>
      <c r="B423" s="42"/>
      <c r="C423" s="43"/>
      <c r="D423" s="63"/>
      <c r="E423" s="45"/>
      <c r="F423" s="45"/>
      <c r="G423" s="45"/>
      <c r="H423" s="45"/>
      <c r="I423" s="45"/>
      <c r="J423" s="45"/>
      <c r="K423" s="45"/>
      <c r="L423" s="61"/>
      <c r="M423" s="48"/>
      <c r="N423" s="49"/>
      <c r="O423" s="48"/>
      <c r="P423" s="49"/>
      <c r="Q423" s="50" t="str">
        <f t="shared" si="5"/>
        <v/>
      </c>
      <c r="R423" s="51"/>
      <c r="S423" s="15">
        <f t="shared" si="6"/>
        <v>0</v>
      </c>
      <c r="T423" s="14">
        <f t="shared" si="4"/>
        <v>0</v>
      </c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</row>
    <row r="424">
      <c r="A424" s="6">
        <v>419.0</v>
      </c>
      <c r="B424" s="42"/>
      <c r="C424" s="43"/>
      <c r="D424" s="63"/>
      <c r="E424" s="45"/>
      <c r="F424" s="45"/>
      <c r="G424" s="45"/>
      <c r="H424" s="45"/>
      <c r="I424" s="45"/>
      <c r="J424" s="45"/>
      <c r="K424" s="45"/>
      <c r="L424" s="61"/>
      <c r="M424" s="48"/>
      <c r="N424" s="49"/>
      <c r="O424" s="48"/>
      <c r="P424" s="49"/>
      <c r="Q424" s="50" t="str">
        <f t="shared" si="5"/>
        <v/>
      </c>
      <c r="R424" s="51"/>
      <c r="S424" s="15">
        <f t="shared" si="6"/>
        <v>0</v>
      </c>
      <c r="T424" s="14">
        <f t="shared" si="4"/>
        <v>0</v>
      </c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</row>
    <row r="425">
      <c r="A425" s="6">
        <v>420.0</v>
      </c>
      <c r="B425" s="42"/>
      <c r="C425" s="43"/>
      <c r="D425" s="63"/>
      <c r="E425" s="45"/>
      <c r="F425" s="45"/>
      <c r="G425" s="45"/>
      <c r="H425" s="45"/>
      <c r="I425" s="45"/>
      <c r="J425" s="45"/>
      <c r="K425" s="45"/>
      <c r="L425" s="61"/>
      <c r="M425" s="48"/>
      <c r="N425" s="49"/>
      <c r="O425" s="48"/>
      <c r="P425" s="49"/>
      <c r="Q425" s="50" t="str">
        <f t="shared" si="5"/>
        <v/>
      </c>
      <c r="R425" s="51"/>
      <c r="S425" s="15">
        <f t="shared" si="6"/>
        <v>0</v>
      </c>
      <c r="T425" s="14">
        <f t="shared" si="4"/>
        <v>0</v>
      </c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</row>
    <row r="426">
      <c r="A426" s="6">
        <v>421.0</v>
      </c>
      <c r="B426" s="42"/>
      <c r="C426" s="43"/>
      <c r="D426" s="63"/>
      <c r="E426" s="45"/>
      <c r="F426" s="45"/>
      <c r="G426" s="45"/>
      <c r="H426" s="45"/>
      <c r="I426" s="45"/>
      <c r="J426" s="45"/>
      <c r="K426" s="45"/>
      <c r="L426" s="61"/>
      <c r="M426" s="48"/>
      <c r="N426" s="49"/>
      <c r="O426" s="48"/>
      <c r="P426" s="49"/>
      <c r="Q426" s="50" t="str">
        <f t="shared" si="5"/>
        <v/>
      </c>
      <c r="R426" s="51"/>
      <c r="S426" s="15">
        <f t="shared" si="6"/>
        <v>0</v>
      </c>
      <c r="T426" s="14">
        <f t="shared" si="4"/>
        <v>0</v>
      </c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</row>
    <row r="427">
      <c r="A427" s="6">
        <v>422.0</v>
      </c>
      <c r="B427" s="42"/>
      <c r="C427" s="43"/>
      <c r="D427" s="63"/>
      <c r="E427" s="45"/>
      <c r="F427" s="45"/>
      <c r="G427" s="45"/>
      <c r="H427" s="45"/>
      <c r="I427" s="45"/>
      <c r="J427" s="45"/>
      <c r="K427" s="45"/>
      <c r="L427" s="61"/>
      <c r="M427" s="48"/>
      <c r="N427" s="49"/>
      <c r="O427" s="48"/>
      <c r="P427" s="49"/>
      <c r="Q427" s="50" t="str">
        <f t="shared" si="5"/>
        <v/>
      </c>
      <c r="R427" s="51"/>
      <c r="S427" s="15">
        <f t="shared" si="6"/>
        <v>0</v>
      </c>
      <c r="T427" s="14">
        <f t="shared" si="4"/>
        <v>0</v>
      </c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</row>
    <row r="428">
      <c r="A428" s="6">
        <v>423.0</v>
      </c>
      <c r="B428" s="42"/>
      <c r="C428" s="43"/>
      <c r="D428" s="63"/>
      <c r="E428" s="45"/>
      <c r="F428" s="45"/>
      <c r="G428" s="45"/>
      <c r="H428" s="45"/>
      <c r="I428" s="45"/>
      <c r="J428" s="45"/>
      <c r="K428" s="45"/>
      <c r="L428" s="61"/>
      <c r="M428" s="48"/>
      <c r="N428" s="49"/>
      <c r="O428" s="48"/>
      <c r="P428" s="49"/>
      <c r="Q428" s="50" t="str">
        <f t="shared" si="5"/>
        <v/>
      </c>
      <c r="R428" s="51"/>
      <c r="S428" s="15">
        <f t="shared" si="6"/>
        <v>0</v>
      </c>
      <c r="T428" s="14">
        <f t="shared" si="4"/>
        <v>0</v>
      </c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</row>
    <row r="429">
      <c r="A429" s="6">
        <v>424.0</v>
      </c>
      <c r="B429" s="42"/>
      <c r="C429" s="43"/>
      <c r="D429" s="63"/>
      <c r="E429" s="45"/>
      <c r="F429" s="45"/>
      <c r="G429" s="45"/>
      <c r="H429" s="45"/>
      <c r="I429" s="45"/>
      <c r="J429" s="45"/>
      <c r="K429" s="45"/>
      <c r="L429" s="61"/>
      <c r="M429" s="48"/>
      <c r="N429" s="49"/>
      <c r="O429" s="48"/>
      <c r="P429" s="49"/>
      <c r="Q429" s="50" t="str">
        <f t="shared" si="5"/>
        <v/>
      </c>
      <c r="R429" s="51"/>
      <c r="S429" s="15">
        <f t="shared" si="6"/>
        <v>0</v>
      </c>
      <c r="T429" s="14">
        <f t="shared" si="4"/>
        <v>0</v>
      </c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</row>
    <row r="430">
      <c r="A430" s="6">
        <v>425.0</v>
      </c>
      <c r="B430" s="42"/>
      <c r="C430" s="43"/>
      <c r="D430" s="63"/>
      <c r="E430" s="45"/>
      <c r="F430" s="45"/>
      <c r="G430" s="45"/>
      <c r="H430" s="45"/>
      <c r="I430" s="45"/>
      <c r="J430" s="45"/>
      <c r="K430" s="45"/>
      <c r="L430" s="61"/>
      <c r="M430" s="48"/>
      <c r="N430" s="49"/>
      <c r="O430" s="48"/>
      <c r="P430" s="49"/>
      <c r="Q430" s="50" t="str">
        <f t="shared" si="5"/>
        <v/>
      </c>
      <c r="R430" s="51"/>
      <c r="S430" s="15">
        <f t="shared" si="6"/>
        <v>0</v>
      </c>
      <c r="T430" s="14">
        <f t="shared" si="4"/>
        <v>0</v>
      </c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</row>
    <row r="431">
      <c r="A431" s="6">
        <v>426.0</v>
      </c>
      <c r="B431" s="42"/>
      <c r="C431" s="43"/>
      <c r="D431" s="63"/>
      <c r="E431" s="45"/>
      <c r="F431" s="45"/>
      <c r="G431" s="45"/>
      <c r="H431" s="45"/>
      <c r="I431" s="45"/>
      <c r="J431" s="45"/>
      <c r="K431" s="45"/>
      <c r="L431" s="61"/>
      <c r="M431" s="48"/>
      <c r="N431" s="49"/>
      <c r="O431" s="48"/>
      <c r="P431" s="49"/>
      <c r="Q431" s="50" t="str">
        <f t="shared" si="5"/>
        <v/>
      </c>
      <c r="R431" s="51"/>
      <c r="S431" s="15">
        <f t="shared" si="6"/>
        <v>0</v>
      </c>
      <c r="T431" s="14">
        <f t="shared" si="4"/>
        <v>0</v>
      </c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</row>
    <row r="432">
      <c r="A432" s="6">
        <v>427.0</v>
      </c>
      <c r="B432" s="42"/>
      <c r="C432" s="43"/>
      <c r="D432" s="63"/>
      <c r="E432" s="45"/>
      <c r="F432" s="45"/>
      <c r="G432" s="45"/>
      <c r="H432" s="45"/>
      <c r="I432" s="45"/>
      <c r="J432" s="45"/>
      <c r="K432" s="45"/>
      <c r="L432" s="61"/>
      <c r="M432" s="48"/>
      <c r="N432" s="49"/>
      <c r="O432" s="48"/>
      <c r="P432" s="49"/>
      <c r="Q432" s="50" t="str">
        <f t="shared" si="5"/>
        <v/>
      </c>
      <c r="R432" s="51"/>
      <c r="S432" s="15">
        <f t="shared" si="6"/>
        <v>0</v>
      </c>
      <c r="T432" s="14">
        <f t="shared" si="4"/>
        <v>0</v>
      </c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</row>
    <row r="433">
      <c r="A433" s="6">
        <v>428.0</v>
      </c>
      <c r="B433" s="42"/>
      <c r="C433" s="43"/>
      <c r="D433" s="63"/>
      <c r="E433" s="45"/>
      <c r="F433" s="45"/>
      <c r="G433" s="45"/>
      <c r="H433" s="45"/>
      <c r="I433" s="45"/>
      <c r="J433" s="45"/>
      <c r="K433" s="45"/>
      <c r="L433" s="61"/>
      <c r="M433" s="48"/>
      <c r="N433" s="49"/>
      <c r="O433" s="48"/>
      <c r="P433" s="49"/>
      <c r="Q433" s="50" t="str">
        <f t="shared" si="5"/>
        <v/>
      </c>
      <c r="R433" s="51"/>
      <c r="S433" s="15">
        <f t="shared" si="6"/>
        <v>0</v>
      </c>
      <c r="T433" s="14">
        <f t="shared" si="4"/>
        <v>0</v>
      </c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</row>
    <row r="434">
      <c r="A434" s="6">
        <v>429.0</v>
      </c>
      <c r="B434" s="42"/>
      <c r="C434" s="43"/>
      <c r="D434" s="63"/>
      <c r="E434" s="45"/>
      <c r="F434" s="45"/>
      <c r="G434" s="45"/>
      <c r="H434" s="45"/>
      <c r="I434" s="45"/>
      <c r="J434" s="45"/>
      <c r="K434" s="45"/>
      <c r="L434" s="61"/>
      <c r="M434" s="48"/>
      <c r="N434" s="49"/>
      <c r="O434" s="48"/>
      <c r="P434" s="49"/>
      <c r="Q434" s="50" t="str">
        <f t="shared" si="5"/>
        <v/>
      </c>
      <c r="R434" s="51"/>
      <c r="S434" s="15">
        <f t="shared" si="6"/>
        <v>0</v>
      </c>
      <c r="T434" s="14">
        <f t="shared" si="4"/>
        <v>0</v>
      </c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</row>
    <row r="435">
      <c r="A435" s="6">
        <v>430.0</v>
      </c>
      <c r="B435" s="42"/>
      <c r="C435" s="43"/>
      <c r="D435" s="63"/>
      <c r="E435" s="45"/>
      <c r="F435" s="45"/>
      <c r="G435" s="45"/>
      <c r="H435" s="45"/>
      <c r="I435" s="45"/>
      <c r="J435" s="45"/>
      <c r="K435" s="45"/>
      <c r="L435" s="61"/>
      <c r="M435" s="48"/>
      <c r="N435" s="49"/>
      <c r="O435" s="48"/>
      <c r="P435" s="49"/>
      <c r="Q435" s="50" t="str">
        <f t="shared" si="5"/>
        <v/>
      </c>
      <c r="R435" s="51"/>
      <c r="S435" s="15">
        <f t="shared" si="6"/>
        <v>0</v>
      </c>
      <c r="T435" s="14">
        <f t="shared" si="4"/>
        <v>0</v>
      </c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</row>
    <row r="436">
      <c r="A436" s="6">
        <v>431.0</v>
      </c>
      <c r="B436" s="42"/>
      <c r="C436" s="43"/>
      <c r="D436" s="63"/>
      <c r="E436" s="45"/>
      <c r="F436" s="45"/>
      <c r="G436" s="45"/>
      <c r="H436" s="45"/>
      <c r="I436" s="45"/>
      <c r="J436" s="45"/>
      <c r="K436" s="45"/>
      <c r="L436" s="61"/>
      <c r="M436" s="48"/>
      <c r="N436" s="49"/>
      <c r="O436" s="48"/>
      <c r="P436" s="49"/>
      <c r="Q436" s="50" t="str">
        <f t="shared" si="5"/>
        <v/>
      </c>
      <c r="R436" s="51"/>
      <c r="S436" s="15">
        <f t="shared" si="6"/>
        <v>0</v>
      </c>
      <c r="T436" s="14">
        <f t="shared" si="4"/>
        <v>0</v>
      </c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</row>
    <row r="437">
      <c r="A437" s="6">
        <v>432.0</v>
      </c>
      <c r="B437" s="42"/>
      <c r="C437" s="43"/>
      <c r="D437" s="63"/>
      <c r="E437" s="45"/>
      <c r="F437" s="45"/>
      <c r="G437" s="45"/>
      <c r="H437" s="45"/>
      <c r="I437" s="45"/>
      <c r="J437" s="45"/>
      <c r="K437" s="45"/>
      <c r="L437" s="61"/>
      <c r="M437" s="48"/>
      <c r="N437" s="49"/>
      <c r="O437" s="48"/>
      <c r="P437" s="49"/>
      <c r="Q437" s="50" t="str">
        <f t="shared" si="5"/>
        <v/>
      </c>
      <c r="R437" s="51"/>
      <c r="S437" s="15">
        <f t="shared" si="6"/>
        <v>0</v>
      </c>
      <c r="T437" s="14">
        <f t="shared" si="4"/>
        <v>0</v>
      </c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</row>
    <row r="438">
      <c r="A438" s="6">
        <v>433.0</v>
      </c>
      <c r="B438" s="42"/>
      <c r="C438" s="43"/>
      <c r="D438" s="63"/>
      <c r="E438" s="45"/>
      <c r="F438" s="45"/>
      <c r="G438" s="45"/>
      <c r="H438" s="45"/>
      <c r="I438" s="45"/>
      <c r="J438" s="45"/>
      <c r="K438" s="45"/>
      <c r="L438" s="61"/>
      <c r="M438" s="48"/>
      <c r="N438" s="49"/>
      <c r="O438" s="48"/>
      <c r="P438" s="49"/>
      <c r="Q438" s="50" t="str">
        <f t="shared" si="5"/>
        <v/>
      </c>
      <c r="R438" s="51"/>
      <c r="S438" s="15">
        <f t="shared" si="6"/>
        <v>0</v>
      </c>
      <c r="T438" s="14">
        <f t="shared" si="4"/>
        <v>0</v>
      </c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</row>
    <row r="439">
      <c r="A439" s="6">
        <v>434.0</v>
      </c>
      <c r="B439" s="42"/>
      <c r="C439" s="43"/>
      <c r="D439" s="63"/>
      <c r="E439" s="45"/>
      <c r="F439" s="45"/>
      <c r="G439" s="45"/>
      <c r="H439" s="45"/>
      <c r="I439" s="45"/>
      <c r="J439" s="45"/>
      <c r="K439" s="45"/>
      <c r="L439" s="61"/>
      <c r="M439" s="48"/>
      <c r="N439" s="49"/>
      <c r="O439" s="48"/>
      <c r="P439" s="49"/>
      <c r="Q439" s="50" t="str">
        <f t="shared" si="5"/>
        <v/>
      </c>
      <c r="R439" s="51"/>
      <c r="S439" s="15">
        <f t="shared" si="6"/>
        <v>0</v>
      </c>
      <c r="T439" s="14">
        <f t="shared" si="4"/>
        <v>0</v>
      </c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</row>
    <row r="440">
      <c r="A440" s="6">
        <v>435.0</v>
      </c>
      <c r="B440" s="42"/>
      <c r="C440" s="43"/>
      <c r="D440" s="63"/>
      <c r="E440" s="45"/>
      <c r="F440" s="45"/>
      <c r="G440" s="45"/>
      <c r="H440" s="45"/>
      <c r="I440" s="45"/>
      <c r="J440" s="45"/>
      <c r="K440" s="45"/>
      <c r="L440" s="61"/>
      <c r="M440" s="48"/>
      <c r="N440" s="49"/>
      <c r="O440" s="48"/>
      <c r="P440" s="49"/>
      <c r="Q440" s="50" t="str">
        <f t="shared" si="5"/>
        <v/>
      </c>
      <c r="R440" s="51"/>
      <c r="S440" s="15">
        <f t="shared" si="6"/>
        <v>0</v>
      </c>
      <c r="T440" s="14">
        <f t="shared" si="4"/>
        <v>0</v>
      </c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</row>
    <row r="441">
      <c r="A441" s="6">
        <v>436.0</v>
      </c>
      <c r="B441" s="42"/>
      <c r="C441" s="43"/>
      <c r="D441" s="63"/>
      <c r="E441" s="45"/>
      <c r="F441" s="45"/>
      <c r="G441" s="45"/>
      <c r="H441" s="45"/>
      <c r="I441" s="45"/>
      <c r="J441" s="45"/>
      <c r="K441" s="45"/>
      <c r="L441" s="61"/>
      <c r="M441" s="48"/>
      <c r="N441" s="49"/>
      <c r="O441" s="48"/>
      <c r="P441" s="49"/>
      <c r="Q441" s="50" t="str">
        <f t="shared" si="5"/>
        <v/>
      </c>
      <c r="R441" s="51"/>
      <c r="S441" s="15">
        <f t="shared" si="6"/>
        <v>0</v>
      </c>
      <c r="T441" s="14">
        <f t="shared" si="4"/>
        <v>0</v>
      </c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</row>
    <row r="442">
      <c r="A442" s="6">
        <v>437.0</v>
      </c>
      <c r="B442" s="42"/>
      <c r="C442" s="43"/>
      <c r="D442" s="63"/>
      <c r="E442" s="45"/>
      <c r="F442" s="45"/>
      <c r="G442" s="45"/>
      <c r="H442" s="45"/>
      <c r="I442" s="45"/>
      <c r="J442" s="45"/>
      <c r="K442" s="45"/>
      <c r="L442" s="61"/>
      <c r="M442" s="48"/>
      <c r="N442" s="49"/>
      <c r="O442" s="48"/>
      <c r="P442" s="49"/>
      <c r="Q442" s="50" t="str">
        <f t="shared" si="5"/>
        <v/>
      </c>
      <c r="R442" s="51"/>
      <c r="S442" s="15">
        <f t="shared" si="6"/>
        <v>0</v>
      </c>
      <c r="T442" s="14">
        <f t="shared" si="4"/>
        <v>0</v>
      </c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</row>
    <row r="443">
      <c r="A443" s="6">
        <v>438.0</v>
      </c>
      <c r="B443" s="42"/>
      <c r="C443" s="43"/>
      <c r="D443" s="63"/>
      <c r="E443" s="45"/>
      <c r="F443" s="45"/>
      <c r="G443" s="45"/>
      <c r="H443" s="45"/>
      <c r="I443" s="45"/>
      <c r="J443" s="45"/>
      <c r="K443" s="45"/>
      <c r="L443" s="61"/>
      <c r="M443" s="48"/>
      <c r="N443" s="49"/>
      <c r="O443" s="48"/>
      <c r="P443" s="49"/>
      <c r="Q443" s="50" t="str">
        <f t="shared" si="5"/>
        <v/>
      </c>
      <c r="R443" s="51"/>
      <c r="S443" s="15">
        <f t="shared" si="6"/>
        <v>0</v>
      </c>
      <c r="T443" s="14">
        <f t="shared" si="4"/>
        <v>0</v>
      </c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</row>
    <row r="444">
      <c r="A444" s="6">
        <v>439.0</v>
      </c>
      <c r="B444" s="42"/>
      <c r="C444" s="43"/>
      <c r="D444" s="63"/>
      <c r="E444" s="45"/>
      <c r="F444" s="45"/>
      <c r="G444" s="45"/>
      <c r="H444" s="45"/>
      <c r="I444" s="45"/>
      <c r="J444" s="45"/>
      <c r="K444" s="45"/>
      <c r="L444" s="61"/>
      <c r="M444" s="48"/>
      <c r="N444" s="49"/>
      <c r="O444" s="48"/>
      <c r="P444" s="49"/>
      <c r="Q444" s="50" t="str">
        <f t="shared" si="5"/>
        <v/>
      </c>
      <c r="R444" s="51"/>
      <c r="S444" s="15">
        <f t="shared" si="6"/>
        <v>0</v>
      </c>
      <c r="T444" s="14">
        <f t="shared" si="4"/>
        <v>0</v>
      </c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</row>
    <row r="445">
      <c r="A445" s="6">
        <v>440.0</v>
      </c>
      <c r="B445" s="42"/>
      <c r="C445" s="43"/>
      <c r="D445" s="63"/>
      <c r="E445" s="45"/>
      <c r="F445" s="45"/>
      <c r="G445" s="45"/>
      <c r="H445" s="45"/>
      <c r="I445" s="45"/>
      <c r="J445" s="45"/>
      <c r="K445" s="45"/>
      <c r="L445" s="61"/>
      <c r="M445" s="48"/>
      <c r="N445" s="49"/>
      <c r="O445" s="48"/>
      <c r="P445" s="49"/>
      <c r="Q445" s="50" t="str">
        <f t="shared" si="5"/>
        <v/>
      </c>
      <c r="R445" s="51"/>
      <c r="S445" s="15">
        <f t="shared" si="6"/>
        <v>0</v>
      </c>
      <c r="T445" s="14">
        <f t="shared" si="4"/>
        <v>0</v>
      </c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</row>
    <row r="446">
      <c r="A446" s="6">
        <v>441.0</v>
      </c>
      <c r="B446" s="42"/>
      <c r="C446" s="43"/>
      <c r="D446" s="63"/>
      <c r="E446" s="45"/>
      <c r="F446" s="45"/>
      <c r="G446" s="45"/>
      <c r="H446" s="45"/>
      <c r="I446" s="45"/>
      <c r="J446" s="45"/>
      <c r="K446" s="45"/>
      <c r="L446" s="61"/>
      <c r="M446" s="48"/>
      <c r="N446" s="49"/>
      <c r="O446" s="48"/>
      <c r="P446" s="49"/>
      <c r="Q446" s="50" t="str">
        <f t="shared" si="5"/>
        <v/>
      </c>
      <c r="R446" s="51"/>
      <c r="S446" s="15">
        <f t="shared" si="6"/>
        <v>0</v>
      </c>
      <c r="T446" s="14">
        <f t="shared" si="4"/>
        <v>0</v>
      </c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</row>
    <row r="447">
      <c r="A447" s="6">
        <v>442.0</v>
      </c>
      <c r="B447" s="42"/>
      <c r="C447" s="43"/>
      <c r="D447" s="63"/>
      <c r="E447" s="45"/>
      <c r="F447" s="45"/>
      <c r="G447" s="45"/>
      <c r="H447" s="45"/>
      <c r="I447" s="45"/>
      <c r="J447" s="45"/>
      <c r="K447" s="45"/>
      <c r="L447" s="61"/>
      <c r="M447" s="48"/>
      <c r="N447" s="49"/>
      <c r="O447" s="48"/>
      <c r="P447" s="49"/>
      <c r="Q447" s="50" t="str">
        <f t="shared" si="5"/>
        <v/>
      </c>
      <c r="R447" s="51"/>
      <c r="S447" s="15">
        <f t="shared" si="6"/>
        <v>0</v>
      </c>
      <c r="T447" s="14">
        <f t="shared" si="4"/>
        <v>0</v>
      </c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</row>
    <row r="448">
      <c r="A448" s="6">
        <v>443.0</v>
      </c>
      <c r="B448" s="42"/>
      <c r="C448" s="43"/>
      <c r="D448" s="63"/>
      <c r="E448" s="45"/>
      <c r="F448" s="45"/>
      <c r="G448" s="45"/>
      <c r="H448" s="45"/>
      <c r="I448" s="45"/>
      <c r="J448" s="45"/>
      <c r="K448" s="45"/>
      <c r="L448" s="61"/>
      <c r="M448" s="48"/>
      <c r="N448" s="49"/>
      <c r="O448" s="48"/>
      <c r="P448" s="49"/>
      <c r="Q448" s="50" t="str">
        <f t="shared" si="5"/>
        <v/>
      </c>
      <c r="R448" s="51"/>
      <c r="S448" s="15">
        <f t="shared" si="6"/>
        <v>0</v>
      </c>
      <c r="T448" s="14">
        <f t="shared" si="4"/>
        <v>0</v>
      </c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</row>
    <row r="449">
      <c r="A449" s="6">
        <v>444.0</v>
      </c>
      <c r="B449" s="42"/>
      <c r="C449" s="43"/>
      <c r="D449" s="63"/>
      <c r="E449" s="45"/>
      <c r="F449" s="45"/>
      <c r="G449" s="45"/>
      <c r="H449" s="45"/>
      <c r="I449" s="45"/>
      <c r="J449" s="45"/>
      <c r="K449" s="45"/>
      <c r="L449" s="61"/>
      <c r="M449" s="48"/>
      <c r="N449" s="49"/>
      <c r="O449" s="48"/>
      <c r="P449" s="49"/>
      <c r="Q449" s="50" t="str">
        <f t="shared" si="5"/>
        <v/>
      </c>
      <c r="R449" s="51"/>
      <c r="S449" s="15">
        <f t="shared" si="6"/>
        <v>0</v>
      </c>
      <c r="T449" s="14">
        <f t="shared" si="4"/>
        <v>0</v>
      </c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</row>
    <row r="450">
      <c r="A450" s="6">
        <v>445.0</v>
      </c>
      <c r="B450" s="42"/>
      <c r="C450" s="43"/>
      <c r="D450" s="63"/>
      <c r="E450" s="45"/>
      <c r="F450" s="45"/>
      <c r="G450" s="45"/>
      <c r="H450" s="45"/>
      <c r="I450" s="45"/>
      <c r="J450" s="45"/>
      <c r="K450" s="45"/>
      <c r="L450" s="61"/>
      <c r="M450" s="48"/>
      <c r="N450" s="49"/>
      <c r="O450" s="48"/>
      <c r="P450" s="49"/>
      <c r="Q450" s="50" t="str">
        <f t="shared" si="5"/>
        <v/>
      </c>
      <c r="R450" s="51"/>
      <c r="S450" s="15">
        <f t="shared" si="6"/>
        <v>0</v>
      </c>
      <c r="T450" s="14">
        <f t="shared" si="4"/>
        <v>0</v>
      </c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</row>
    <row r="451">
      <c r="A451" s="6">
        <v>446.0</v>
      </c>
      <c r="B451" s="42"/>
      <c r="C451" s="43"/>
      <c r="D451" s="63"/>
      <c r="E451" s="45"/>
      <c r="F451" s="45"/>
      <c r="G451" s="45"/>
      <c r="H451" s="45"/>
      <c r="I451" s="45"/>
      <c r="J451" s="45"/>
      <c r="K451" s="45"/>
      <c r="L451" s="61"/>
      <c r="M451" s="48"/>
      <c r="N451" s="49"/>
      <c r="O451" s="48"/>
      <c r="P451" s="49"/>
      <c r="Q451" s="50" t="str">
        <f t="shared" si="5"/>
        <v/>
      </c>
      <c r="R451" s="51"/>
      <c r="S451" s="15">
        <f t="shared" si="6"/>
        <v>0</v>
      </c>
      <c r="T451" s="14">
        <f t="shared" si="4"/>
        <v>0</v>
      </c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</row>
    <row r="452">
      <c r="A452" s="6">
        <v>447.0</v>
      </c>
      <c r="B452" s="42"/>
      <c r="C452" s="43"/>
      <c r="D452" s="63"/>
      <c r="E452" s="45"/>
      <c r="F452" s="45"/>
      <c r="G452" s="45"/>
      <c r="H452" s="45"/>
      <c r="I452" s="45"/>
      <c r="J452" s="45"/>
      <c r="K452" s="45"/>
      <c r="L452" s="61"/>
      <c r="M452" s="48"/>
      <c r="N452" s="49"/>
      <c r="O452" s="48"/>
      <c r="P452" s="49"/>
      <c r="Q452" s="50" t="str">
        <f t="shared" si="5"/>
        <v/>
      </c>
      <c r="R452" s="51"/>
      <c r="S452" s="15">
        <f t="shared" si="6"/>
        <v>0</v>
      </c>
      <c r="T452" s="14">
        <f t="shared" si="4"/>
        <v>0</v>
      </c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</row>
    <row r="453">
      <c r="A453" s="6">
        <v>448.0</v>
      </c>
      <c r="B453" s="42"/>
      <c r="C453" s="43"/>
      <c r="D453" s="63"/>
      <c r="E453" s="45"/>
      <c r="F453" s="45"/>
      <c r="G453" s="45"/>
      <c r="H453" s="45"/>
      <c r="I453" s="45"/>
      <c r="J453" s="45"/>
      <c r="K453" s="45"/>
      <c r="L453" s="61"/>
      <c r="M453" s="48"/>
      <c r="N453" s="49"/>
      <c r="O453" s="48"/>
      <c r="P453" s="49"/>
      <c r="Q453" s="50" t="str">
        <f t="shared" si="5"/>
        <v/>
      </c>
      <c r="R453" s="51"/>
      <c r="S453" s="15">
        <f t="shared" si="6"/>
        <v>0</v>
      </c>
      <c r="T453" s="14">
        <f t="shared" si="4"/>
        <v>0</v>
      </c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</row>
    <row r="454">
      <c r="A454" s="6">
        <v>449.0</v>
      </c>
      <c r="B454" s="42"/>
      <c r="C454" s="43"/>
      <c r="D454" s="63"/>
      <c r="E454" s="45"/>
      <c r="F454" s="45"/>
      <c r="G454" s="45"/>
      <c r="H454" s="45"/>
      <c r="I454" s="45"/>
      <c r="J454" s="45"/>
      <c r="K454" s="45"/>
      <c r="L454" s="61"/>
      <c r="M454" s="48"/>
      <c r="N454" s="49"/>
      <c r="O454" s="48"/>
      <c r="P454" s="49"/>
      <c r="Q454" s="50" t="str">
        <f t="shared" si="5"/>
        <v/>
      </c>
      <c r="R454" s="51"/>
      <c r="S454" s="15">
        <f t="shared" si="6"/>
        <v>0</v>
      </c>
      <c r="T454" s="14">
        <f t="shared" si="4"/>
        <v>0</v>
      </c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</row>
    <row r="455">
      <c r="A455" s="6">
        <v>450.0</v>
      </c>
      <c r="B455" s="42"/>
      <c r="C455" s="43"/>
      <c r="D455" s="63"/>
      <c r="E455" s="45"/>
      <c r="F455" s="45"/>
      <c r="G455" s="45"/>
      <c r="H455" s="45"/>
      <c r="I455" s="45"/>
      <c r="J455" s="45"/>
      <c r="K455" s="45"/>
      <c r="L455" s="61"/>
      <c r="M455" s="48"/>
      <c r="N455" s="49"/>
      <c r="O455" s="48"/>
      <c r="P455" s="49"/>
      <c r="Q455" s="50" t="str">
        <f t="shared" si="5"/>
        <v/>
      </c>
      <c r="R455" s="51"/>
      <c r="S455" s="15">
        <f t="shared" si="6"/>
        <v>0</v>
      </c>
      <c r="T455" s="14">
        <f t="shared" si="4"/>
        <v>0</v>
      </c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</row>
    <row r="456">
      <c r="A456" s="6">
        <v>451.0</v>
      </c>
      <c r="B456" s="42"/>
      <c r="C456" s="43"/>
      <c r="D456" s="63"/>
      <c r="E456" s="45"/>
      <c r="F456" s="45"/>
      <c r="G456" s="45"/>
      <c r="H456" s="45"/>
      <c r="I456" s="45"/>
      <c r="J456" s="45"/>
      <c r="K456" s="45"/>
      <c r="L456" s="61"/>
      <c r="M456" s="48"/>
      <c r="N456" s="49"/>
      <c r="O456" s="48"/>
      <c r="P456" s="49"/>
      <c r="Q456" s="50" t="str">
        <f t="shared" si="5"/>
        <v/>
      </c>
      <c r="R456" s="51"/>
      <c r="S456" s="15">
        <f t="shared" si="6"/>
        <v>0</v>
      </c>
      <c r="T456" s="14">
        <f t="shared" si="4"/>
        <v>0</v>
      </c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</row>
    <row r="457">
      <c r="A457" s="6">
        <v>452.0</v>
      </c>
      <c r="B457" s="42"/>
      <c r="C457" s="43"/>
      <c r="D457" s="63"/>
      <c r="E457" s="45"/>
      <c r="F457" s="45"/>
      <c r="G457" s="45"/>
      <c r="H457" s="45"/>
      <c r="I457" s="45"/>
      <c r="J457" s="45"/>
      <c r="K457" s="45"/>
      <c r="L457" s="61"/>
      <c r="M457" s="48"/>
      <c r="N457" s="49"/>
      <c r="O457" s="48"/>
      <c r="P457" s="49"/>
      <c r="Q457" s="50" t="str">
        <f t="shared" si="5"/>
        <v/>
      </c>
      <c r="R457" s="51"/>
      <c r="S457" s="15">
        <f t="shared" si="6"/>
        <v>0</v>
      </c>
      <c r="T457" s="14">
        <f t="shared" si="4"/>
        <v>0</v>
      </c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</row>
    <row r="458">
      <c r="A458" s="6">
        <v>453.0</v>
      </c>
      <c r="B458" s="42"/>
      <c r="C458" s="43"/>
      <c r="D458" s="63"/>
      <c r="E458" s="45"/>
      <c r="F458" s="45"/>
      <c r="G458" s="45"/>
      <c r="H458" s="45"/>
      <c r="I458" s="45"/>
      <c r="J458" s="45"/>
      <c r="K458" s="45"/>
      <c r="L458" s="61"/>
      <c r="M458" s="48"/>
      <c r="N458" s="49"/>
      <c r="O458" s="48"/>
      <c r="P458" s="49"/>
      <c r="Q458" s="50" t="str">
        <f t="shared" si="5"/>
        <v/>
      </c>
      <c r="R458" s="51"/>
      <c r="S458" s="15">
        <f t="shared" si="6"/>
        <v>0</v>
      </c>
      <c r="T458" s="14">
        <f t="shared" si="4"/>
        <v>0</v>
      </c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</row>
    <row r="459">
      <c r="A459" s="6">
        <v>454.0</v>
      </c>
      <c r="B459" s="42"/>
      <c r="C459" s="43"/>
      <c r="D459" s="63"/>
      <c r="E459" s="45"/>
      <c r="F459" s="45"/>
      <c r="G459" s="45"/>
      <c r="H459" s="45"/>
      <c r="I459" s="45"/>
      <c r="J459" s="45"/>
      <c r="K459" s="45"/>
      <c r="L459" s="61"/>
      <c r="M459" s="48"/>
      <c r="N459" s="49"/>
      <c r="O459" s="48"/>
      <c r="P459" s="49"/>
      <c r="Q459" s="50" t="str">
        <f t="shared" si="5"/>
        <v/>
      </c>
      <c r="R459" s="51"/>
      <c r="S459" s="15">
        <f t="shared" si="6"/>
        <v>0</v>
      </c>
      <c r="T459" s="14">
        <f t="shared" si="4"/>
        <v>0</v>
      </c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</row>
    <row r="460">
      <c r="A460" s="6">
        <v>455.0</v>
      </c>
      <c r="B460" s="42"/>
      <c r="C460" s="43"/>
      <c r="D460" s="63"/>
      <c r="E460" s="45"/>
      <c r="F460" s="45"/>
      <c r="G460" s="45"/>
      <c r="H460" s="45"/>
      <c r="I460" s="45"/>
      <c r="J460" s="45"/>
      <c r="K460" s="45"/>
      <c r="L460" s="61"/>
      <c r="M460" s="48"/>
      <c r="N460" s="49"/>
      <c r="O460" s="48"/>
      <c r="P460" s="49"/>
      <c r="Q460" s="50" t="str">
        <f t="shared" si="5"/>
        <v/>
      </c>
      <c r="R460" s="51"/>
      <c r="S460" s="15">
        <f t="shared" si="6"/>
        <v>0</v>
      </c>
      <c r="T460" s="14">
        <f t="shared" si="4"/>
        <v>0</v>
      </c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</row>
    <row r="461">
      <c r="A461" s="6">
        <v>456.0</v>
      </c>
      <c r="B461" s="42"/>
      <c r="C461" s="43"/>
      <c r="D461" s="63"/>
      <c r="E461" s="45"/>
      <c r="F461" s="45"/>
      <c r="G461" s="45"/>
      <c r="H461" s="45"/>
      <c r="I461" s="45"/>
      <c r="J461" s="45"/>
      <c r="K461" s="45"/>
      <c r="L461" s="61"/>
      <c r="M461" s="48"/>
      <c r="N461" s="49"/>
      <c r="O461" s="48"/>
      <c r="P461" s="49"/>
      <c r="Q461" s="50" t="str">
        <f t="shared" si="5"/>
        <v/>
      </c>
      <c r="R461" s="51"/>
      <c r="S461" s="15">
        <f t="shared" si="6"/>
        <v>0</v>
      </c>
      <c r="T461" s="14">
        <f t="shared" si="4"/>
        <v>0</v>
      </c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</row>
    <row r="462">
      <c r="A462" s="6">
        <v>457.0</v>
      </c>
      <c r="B462" s="42"/>
      <c r="C462" s="43"/>
      <c r="D462" s="63"/>
      <c r="E462" s="45"/>
      <c r="F462" s="45"/>
      <c r="G462" s="45"/>
      <c r="H462" s="45"/>
      <c r="I462" s="45"/>
      <c r="J462" s="45"/>
      <c r="K462" s="45"/>
      <c r="L462" s="61"/>
      <c r="M462" s="48"/>
      <c r="N462" s="49"/>
      <c r="O462" s="48"/>
      <c r="P462" s="49"/>
      <c r="Q462" s="50" t="str">
        <f t="shared" si="5"/>
        <v/>
      </c>
      <c r="R462" s="51"/>
      <c r="S462" s="15">
        <f t="shared" si="6"/>
        <v>0</v>
      </c>
      <c r="T462" s="14">
        <f t="shared" si="4"/>
        <v>0</v>
      </c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</row>
    <row r="463">
      <c r="A463" s="6">
        <v>458.0</v>
      </c>
      <c r="B463" s="42"/>
      <c r="C463" s="43"/>
      <c r="D463" s="63"/>
      <c r="E463" s="45"/>
      <c r="F463" s="45"/>
      <c r="G463" s="45"/>
      <c r="H463" s="45"/>
      <c r="I463" s="45"/>
      <c r="J463" s="45"/>
      <c r="K463" s="45"/>
      <c r="L463" s="61"/>
      <c r="M463" s="48"/>
      <c r="N463" s="49"/>
      <c r="O463" s="48"/>
      <c r="P463" s="49"/>
      <c r="Q463" s="50" t="str">
        <f t="shared" si="5"/>
        <v/>
      </c>
      <c r="R463" s="51"/>
      <c r="S463" s="15">
        <f t="shared" si="6"/>
        <v>0</v>
      </c>
      <c r="T463" s="14">
        <f t="shared" si="4"/>
        <v>0</v>
      </c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</row>
    <row r="464">
      <c r="A464" s="6">
        <v>459.0</v>
      </c>
      <c r="B464" s="42"/>
      <c r="C464" s="43"/>
      <c r="D464" s="63"/>
      <c r="E464" s="45"/>
      <c r="F464" s="45"/>
      <c r="G464" s="45"/>
      <c r="H464" s="45"/>
      <c r="I464" s="45"/>
      <c r="J464" s="45"/>
      <c r="K464" s="45"/>
      <c r="L464" s="61"/>
      <c r="M464" s="48"/>
      <c r="N464" s="49"/>
      <c r="O464" s="48"/>
      <c r="P464" s="49"/>
      <c r="Q464" s="50" t="str">
        <f t="shared" si="5"/>
        <v/>
      </c>
      <c r="R464" s="51"/>
      <c r="S464" s="15">
        <f t="shared" si="6"/>
        <v>0</v>
      </c>
      <c r="T464" s="14">
        <f t="shared" si="4"/>
        <v>0</v>
      </c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</row>
    <row r="465">
      <c r="A465" s="6">
        <v>460.0</v>
      </c>
      <c r="B465" s="42"/>
      <c r="C465" s="43"/>
      <c r="D465" s="63"/>
      <c r="E465" s="45"/>
      <c r="F465" s="45"/>
      <c r="G465" s="45"/>
      <c r="H465" s="45"/>
      <c r="I465" s="45"/>
      <c r="J465" s="45"/>
      <c r="K465" s="45"/>
      <c r="L465" s="61"/>
      <c r="M465" s="48"/>
      <c r="N465" s="49"/>
      <c r="O465" s="48"/>
      <c r="P465" s="49"/>
      <c r="Q465" s="50" t="str">
        <f t="shared" si="5"/>
        <v/>
      </c>
      <c r="R465" s="51"/>
      <c r="S465" s="15">
        <f t="shared" si="6"/>
        <v>0</v>
      </c>
      <c r="T465" s="14">
        <f t="shared" si="4"/>
        <v>0</v>
      </c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</row>
    <row r="466">
      <c r="A466" s="6">
        <v>461.0</v>
      </c>
      <c r="B466" s="42"/>
      <c r="C466" s="43"/>
      <c r="D466" s="63"/>
      <c r="E466" s="45"/>
      <c r="F466" s="45"/>
      <c r="G466" s="45"/>
      <c r="H466" s="45"/>
      <c r="I466" s="45"/>
      <c r="J466" s="45"/>
      <c r="K466" s="45"/>
      <c r="L466" s="61"/>
      <c r="M466" s="48"/>
      <c r="N466" s="49"/>
      <c r="O466" s="48"/>
      <c r="P466" s="49"/>
      <c r="Q466" s="50" t="str">
        <f t="shared" si="5"/>
        <v/>
      </c>
      <c r="R466" s="51"/>
      <c r="S466" s="15">
        <f t="shared" si="6"/>
        <v>0</v>
      </c>
      <c r="T466" s="14">
        <f t="shared" si="4"/>
        <v>0</v>
      </c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</row>
    <row r="467">
      <c r="A467" s="6">
        <v>462.0</v>
      </c>
      <c r="B467" s="42"/>
      <c r="C467" s="43"/>
      <c r="D467" s="63"/>
      <c r="E467" s="45"/>
      <c r="F467" s="45"/>
      <c r="G467" s="45"/>
      <c r="H467" s="45"/>
      <c r="I467" s="45"/>
      <c r="J467" s="45"/>
      <c r="K467" s="45"/>
      <c r="L467" s="61"/>
      <c r="M467" s="48"/>
      <c r="N467" s="49"/>
      <c r="O467" s="48"/>
      <c r="P467" s="49"/>
      <c r="Q467" s="50" t="str">
        <f t="shared" si="5"/>
        <v/>
      </c>
      <c r="R467" s="51"/>
      <c r="S467" s="15">
        <f t="shared" si="6"/>
        <v>0</v>
      </c>
      <c r="T467" s="14">
        <f t="shared" si="4"/>
        <v>0</v>
      </c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</row>
    <row r="468">
      <c r="A468" s="6">
        <v>463.0</v>
      </c>
      <c r="B468" s="42"/>
      <c r="C468" s="43"/>
      <c r="D468" s="63"/>
      <c r="E468" s="45"/>
      <c r="F468" s="45"/>
      <c r="G468" s="45"/>
      <c r="H468" s="45"/>
      <c r="I468" s="45"/>
      <c r="J468" s="45"/>
      <c r="K468" s="45"/>
      <c r="L468" s="61"/>
      <c r="M468" s="48"/>
      <c r="N468" s="49"/>
      <c r="O468" s="48"/>
      <c r="P468" s="49"/>
      <c r="Q468" s="50" t="str">
        <f t="shared" si="5"/>
        <v/>
      </c>
      <c r="R468" s="51"/>
      <c r="S468" s="15">
        <f t="shared" si="6"/>
        <v>0</v>
      </c>
      <c r="T468" s="14">
        <f t="shared" si="4"/>
        <v>0</v>
      </c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</row>
    <row r="469">
      <c r="A469" s="6">
        <v>464.0</v>
      </c>
      <c r="B469" s="42"/>
      <c r="C469" s="43"/>
      <c r="D469" s="63"/>
      <c r="E469" s="45"/>
      <c r="F469" s="45"/>
      <c r="G469" s="45"/>
      <c r="H469" s="45"/>
      <c r="I469" s="45"/>
      <c r="J469" s="45"/>
      <c r="K469" s="45"/>
      <c r="L469" s="61"/>
      <c r="M469" s="48"/>
      <c r="N469" s="49"/>
      <c r="O469" s="48"/>
      <c r="P469" s="49"/>
      <c r="Q469" s="50" t="str">
        <f t="shared" si="5"/>
        <v/>
      </c>
      <c r="R469" s="51"/>
      <c r="S469" s="15">
        <f t="shared" si="6"/>
        <v>0</v>
      </c>
      <c r="T469" s="14">
        <f t="shared" si="4"/>
        <v>0</v>
      </c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</row>
    <row r="470">
      <c r="A470" s="6">
        <v>465.0</v>
      </c>
      <c r="B470" s="42"/>
      <c r="C470" s="43"/>
      <c r="D470" s="63"/>
      <c r="E470" s="45"/>
      <c r="F470" s="45"/>
      <c r="G470" s="45"/>
      <c r="H470" s="45"/>
      <c r="I470" s="45"/>
      <c r="J470" s="45"/>
      <c r="K470" s="45"/>
      <c r="L470" s="61"/>
      <c r="M470" s="48"/>
      <c r="N470" s="49"/>
      <c r="O470" s="48"/>
      <c r="P470" s="49"/>
      <c r="Q470" s="50" t="str">
        <f t="shared" si="5"/>
        <v/>
      </c>
      <c r="R470" s="51"/>
      <c r="S470" s="15">
        <f t="shared" si="6"/>
        <v>0</v>
      </c>
      <c r="T470" s="14">
        <f t="shared" si="4"/>
        <v>0</v>
      </c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</row>
    <row r="471">
      <c r="A471" s="6">
        <v>466.0</v>
      </c>
      <c r="B471" s="42"/>
      <c r="C471" s="43"/>
      <c r="D471" s="63"/>
      <c r="E471" s="45"/>
      <c r="F471" s="45"/>
      <c r="G471" s="45"/>
      <c r="H471" s="45"/>
      <c r="I471" s="45"/>
      <c r="J471" s="45"/>
      <c r="K471" s="45"/>
      <c r="L471" s="61"/>
      <c r="M471" s="48"/>
      <c r="N471" s="49"/>
      <c r="O471" s="48"/>
      <c r="P471" s="49"/>
      <c r="Q471" s="50" t="str">
        <f t="shared" si="5"/>
        <v/>
      </c>
      <c r="R471" s="51"/>
      <c r="S471" s="15">
        <f t="shared" si="6"/>
        <v>0</v>
      </c>
      <c r="T471" s="14">
        <f t="shared" si="4"/>
        <v>0</v>
      </c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</row>
    <row r="472">
      <c r="A472" s="6">
        <v>467.0</v>
      </c>
      <c r="B472" s="42"/>
      <c r="C472" s="43"/>
      <c r="D472" s="63"/>
      <c r="E472" s="45"/>
      <c r="F472" s="45"/>
      <c r="G472" s="45"/>
      <c r="H472" s="45"/>
      <c r="I472" s="45"/>
      <c r="J472" s="45"/>
      <c r="K472" s="45"/>
      <c r="L472" s="61"/>
      <c r="M472" s="48"/>
      <c r="N472" s="49"/>
      <c r="O472" s="48"/>
      <c r="P472" s="49"/>
      <c r="Q472" s="50" t="str">
        <f t="shared" si="5"/>
        <v/>
      </c>
      <c r="R472" s="51"/>
      <c r="S472" s="15">
        <f t="shared" si="6"/>
        <v>0</v>
      </c>
      <c r="T472" s="14">
        <f t="shared" si="4"/>
        <v>0</v>
      </c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</row>
    <row r="473">
      <c r="A473" s="6">
        <v>468.0</v>
      </c>
      <c r="B473" s="42"/>
      <c r="C473" s="43"/>
      <c r="D473" s="63"/>
      <c r="E473" s="45"/>
      <c r="F473" s="45"/>
      <c r="G473" s="45"/>
      <c r="H473" s="45"/>
      <c r="I473" s="45"/>
      <c r="J473" s="45"/>
      <c r="K473" s="45"/>
      <c r="L473" s="61"/>
      <c r="M473" s="48"/>
      <c r="N473" s="49"/>
      <c r="O473" s="48"/>
      <c r="P473" s="49"/>
      <c r="Q473" s="50" t="str">
        <f t="shared" si="5"/>
        <v/>
      </c>
      <c r="R473" s="51"/>
      <c r="S473" s="15">
        <f t="shared" si="6"/>
        <v>0</v>
      </c>
      <c r="T473" s="14">
        <f t="shared" si="4"/>
        <v>0</v>
      </c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</row>
    <row r="474">
      <c r="A474" s="6">
        <v>469.0</v>
      </c>
      <c r="B474" s="42"/>
      <c r="C474" s="43"/>
      <c r="D474" s="63"/>
      <c r="E474" s="45"/>
      <c r="F474" s="45"/>
      <c r="G474" s="45"/>
      <c r="H474" s="45"/>
      <c r="I474" s="45"/>
      <c r="J474" s="45"/>
      <c r="K474" s="45"/>
      <c r="L474" s="61"/>
      <c r="M474" s="48"/>
      <c r="N474" s="49"/>
      <c r="O474" s="48"/>
      <c r="P474" s="49"/>
      <c r="Q474" s="50" t="str">
        <f t="shared" si="5"/>
        <v/>
      </c>
      <c r="R474" s="51"/>
      <c r="S474" s="15">
        <f t="shared" si="6"/>
        <v>0</v>
      </c>
      <c r="T474" s="14">
        <f t="shared" si="4"/>
        <v>0</v>
      </c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</row>
    <row r="475">
      <c r="A475" s="6">
        <v>470.0</v>
      </c>
      <c r="B475" s="42"/>
      <c r="C475" s="43"/>
      <c r="D475" s="63"/>
      <c r="E475" s="45"/>
      <c r="F475" s="45"/>
      <c r="G475" s="45"/>
      <c r="H475" s="45"/>
      <c r="I475" s="45"/>
      <c r="J475" s="45"/>
      <c r="K475" s="45"/>
      <c r="L475" s="61"/>
      <c r="M475" s="48"/>
      <c r="N475" s="49"/>
      <c r="O475" s="48"/>
      <c r="P475" s="49"/>
      <c r="Q475" s="50" t="str">
        <f t="shared" si="5"/>
        <v/>
      </c>
      <c r="R475" s="51"/>
      <c r="S475" s="15">
        <f t="shared" si="6"/>
        <v>0</v>
      </c>
      <c r="T475" s="14">
        <f t="shared" si="4"/>
        <v>0</v>
      </c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</row>
    <row r="476">
      <c r="A476" s="6">
        <v>471.0</v>
      </c>
      <c r="B476" s="42"/>
      <c r="C476" s="43"/>
      <c r="D476" s="63"/>
      <c r="E476" s="45"/>
      <c r="F476" s="45"/>
      <c r="G476" s="45"/>
      <c r="H476" s="45"/>
      <c r="I476" s="45"/>
      <c r="J476" s="45"/>
      <c r="K476" s="45"/>
      <c r="L476" s="61"/>
      <c r="M476" s="48"/>
      <c r="N476" s="49"/>
      <c r="O476" s="48"/>
      <c r="P476" s="49"/>
      <c r="Q476" s="50" t="str">
        <f t="shared" si="5"/>
        <v/>
      </c>
      <c r="R476" s="51"/>
      <c r="S476" s="15">
        <f t="shared" si="6"/>
        <v>0</v>
      </c>
      <c r="T476" s="14">
        <f t="shared" si="4"/>
        <v>0</v>
      </c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</row>
    <row r="477">
      <c r="A477" s="6">
        <v>472.0</v>
      </c>
      <c r="B477" s="42"/>
      <c r="C477" s="43"/>
      <c r="D477" s="63"/>
      <c r="E477" s="45"/>
      <c r="F477" s="45"/>
      <c r="G477" s="45"/>
      <c r="H477" s="45"/>
      <c r="I477" s="45"/>
      <c r="J477" s="45"/>
      <c r="K477" s="45"/>
      <c r="L477" s="61"/>
      <c r="M477" s="48"/>
      <c r="N477" s="49"/>
      <c r="O477" s="48"/>
      <c r="P477" s="49"/>
      <c r="Q477" s="50" t="str">
        <f t="shared" si="5"/>
        <v/>
      </c>
      <c r="R477" s="51"/>
      <c r="S477" s="15">
        <f t="shared" si="6"/>
        <v>0</v>
      </c>
      <c r="T477" s="14">
        <f t="shared" si="4"/>
        <v>0</v>
      </c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</row>
    <row r="478">
      <c r="A478" s="6">
        <v>473.0</v>
      </c>
      <c r="B478" s="42"/>
      <c r="C478" s="43"/>
      <c r="D478" s="63"/>
      <c r="E478" s="45"/>
      <c r="F478" s="45"/>
      <c r="G478" s="45"/>
      <c r="H478" s="45"/>
      <c r="I478" s="45"/>
      <c r="J478" s="45"/>
      <c r="K478" s="45"/>
      <c r="L478" s="61"/>
      <c r="M478" s="48"/>
      <c r="N478" s="49"/>
      <c r="O478" s="48"/>
      <c r="P478" s="49"/>
      <c r="Q478" s="50" t="str">
        <f t="shared" si="5"/>
        <v/>
      </c>
      <c r="R478" s="51"/>
      <c r="S478" s="15">
        <f t="shared" si="6"/>
        <v>0</v>
      </c>
      <c r="T478" s="14">
        <f t="shared" si="4"/>
        <v>0</v>
      </c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</row>
    <row r="479">
      <c r="A479" s="6">
        <v>474.0</v>
      </c>
      <c r="B479" s="42"/>
      <c r="C479" s="43"/>
      <c r="D479" s="63"/>
      <c r="E479" s="45"/>
      <c r="F479" s="45"/>
      <c r="G479" s="45"/>
      <c r="H479" s="45"/>
      <c r="I479" s="45"/>
      <c r="J479" s="45"/>
      <c r="K479" s="45"/>
      <c r="L479" s="61"/>
      <c r="M479" s="48"/>
      <c r="N479" s="49"/>
      <c r="O479" s="48"/>
      <c r="P479" s="49"/>
      <c r="Q479" s="50" t="str">
        <f t="shared" si="5"/>
        <v/>
      </c>
      <c r="R479" s="51"/>
      <c r="S479" s="15">
        <f t="shared" si="6"/>
        <v>0</v>
      </c>
      <c r="T479" s="14">
        <f t="shared" si="4"/>
        <v>0</v>
      </c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</row>
    <row r="480">
      <c r="A480" s="6">
        <v>475.0</v>
      </c>
      <c r="B480" s="42"/>
      <c r="C480" s="43"/>
      <c r="D480" s="63"/>
      <c r="E480" s="45"/>
      <c r="F480" s="45"/>
      <c r="G480" s="45"/>
      <c r="H480" s="45"/>
      <c r="I480" s="45"/>
      <c r="J480" s="45"/>
      <c r="K480" s="45"/>
      <c r="L480" s="61"/>
      <c r="M480" s="48"/>
      <c r="N480" s="49"/>
      <c r="O480" s="48"/>
      <c r="P480" s="49"/>
      <c r="Q480" s="50" t="str">
        <f t="shared" si="5"/>
        <v/>
      </c>
      <c r="R480" s="51"/>
      <c r="S480" s="15">
        <f t="shared" si="6"/>
        <v>0</v>
      </c>
      <c r="T480" s="14">
        <f t="shared" si="4"/>
        <v>0</v>
      </c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</row>
    <row r="481">
      <c r="A481" s="6">
        <v>476.0</v>
      </c>
      <c r="B481" s="42"/>
      <c r="C481" s="43"/>
      <c r="D481" s="63"/>
      <c r="E481" s="45"/>
      <c r="F481" s="45"/>
      <c r="G481" s="45"/>
      <c r="H481" s="45"/>
      <c r="I481" s="45"/>
      <c r="J481" s="45"/>
      <c r="K481" s="45"/>
      <c r="L481" s="61"/>
      <c r="M481" s="48"/>
      <c r="N481" s="49"/>
      <c r="O481" s="48"/>
      <c r="P481" s="49"/>
      <c r="Q481" s="50" t="str">
        <f t="shared" si="5"/>
        <v/>
      </c>
      <c r="R481" s="51"/>
      <c r="S481" s="15">
        <f t="shared" si="6"/>
        <v>0</v>
      </c>
      <c r="T481" s="14">
        <f t="shared" si="4"/>
        <v>0</v>
      </c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</row>
    <row r="482">
      <c r="A482" s="6">
        <v>477.0</v>
      </c>
      <c r="B482" s="42"/>
      <c r="C482" s="43"/>
      <c r="D482" s="63"/>
      <c r="E482" s="45"/>
      <c r="F482" s="45"/>
      <c r="G482" s="45"/>
      <c r="H482" s="45"/>
      <c r="I482" s="45"/>
      <c r="J482" s="45"/>
      <c r="K482" s="45"/>
      <c r="L482" s="61"/>
      <c r="M482" s="48"/>
      <c r="N482" s="49"/>
      <c r="O482" s="48"/>
      <c r="P482" s="49"/>
      <c r="Q482" s="50" t="str">
        <f t="shared" si="5"/>
        <v/>
      </c>
      <c r="R482" s="51"/>
      <c r="S482" s="15">
        <f t="shared" si="6"/>
        <v>0</v>
      </c>
      <c r="T482" s="14">
        <f t="shared" si="4"/>
        <v>0</v>
      </c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</row>
    <row r="483">
      <c r="A483" s="6">
        <v>478.0</v>
      </c>
      <c r="B483" s="42"/>
      <c r="C483" s="43"/>
      <c r="D483" s="63"/>
      <c r="E483" s="45"/>
      <c r="F483" s="45"/>
      <c r="G483" s="45"/>
      <c r="H483" s="45"/>
      <c r="I483" s="45"/>
      <c r="J483" s="45"/>
      <c r="K483" s="45"/>
      <c r="L483" s="61"/>
      <c r="M483" s="48"/>
      <c r="N483" s="49"/>
      <c r="O483" s="48"/>
      <c r="P483" s="49"/>
      <c r="Q483" s="50" t="str">
        <f t="shared" si="5"/>
        <v/>
      </c>
      <c r="R483" s="51"/>
      <c r="S483" s="15">
        <f t="shared" si="6"/>
        <v>0</v>
      </c>
      <c r="T483" s="14">
        <f t="shared" si="4"/>
        <v>0</v>
      </c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</row>
    <row r="484">
      <c r="A484" s="6">
        <v>479.0</v>
      </c>
      <c r="B484" s="42"/>
      <c r="C484" s="43"/>
      <c r="D484" s="63"/>
      <c r="E484" s="45"/>
      <c r="F484" s="45"/>
      <c r="G484" s="45"/>
      <c r="H484" s="45"/>
      <c r="I484" s="45"/>
      <c r="J484" s="45"/>
      <c r="K484" s="45"/>
      <c r="L484" s="61"/>
      <c r="M484" s="48"/>
      <c r="N484" s="49"/>
      <c r="O484" s="48"/>
      <c r="P484" s="49"/>
      <c r="Q484" s="50" t="str">
        <f t="shared" si="5"/>
        <v/>
      </c>
      <c r="R484" s="51"/>
      <c r="S484" s="15">
        <f t="shared" si="6"/>
        <v>0</v>
      </c>
      <c r="T484" s="14">
        <f t="shared" si="4"/>
        <v>0</v>
      </c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</row>
    <row r="485">
      <c r="A485" s="6">
        <v>480.0</v>
      </c>
      <c r="B485" s="42"/>
      <c r="C485" s="43"/>
      <c r="D485" s="63"/>
      <c r="E485" s="45"/>
      <c r="F485" s="45"/>
      <c r="G485" s="45"/>
      <c r="H485" s="45"/>
      <c r="I485" s="45"/>
      <c r="J485" s="45"/>
      <c r="K485" s="45"/>
      <c r="L485" s="61"/>
      <c r="M485" s="48"/>
      <c r="N485" s="49"/>
      <c r="O485" s="48"/>
      <c r="P485" s="49"/>
      <c r="Q485" s="50" t="str">
        <f t="shared" si="5"/>
        <v/>
      </c>
      <c r="R485" s="51"/>
      <c r="S485" s="15">
        <f t="shared" si="6"/>
        <v>0</v>
      </c>
      <c r="T485" s="14">
        <f t="shared" si="4"/>
        <v>0</v>
      </c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</row>
    <row r="486">
      <c r="A486" s="6">
        <v>481.0</v>
      </c>
      <c r="B486" s="42"/>
      <c r="C486" s="43"/>
      <c r="D486" s="63"/>
      <c r="E486" s="45"/>
      <c r="F486" s="45"/>
      <c r="G486" s="45"/>
      <c r="H486" s="45"/>
      <c r="I486" s="45"/>
      <c r="J486" s="45"/>
      <c r="K486" s="45"/>
      <c r="L486" s="61"/>
      <c r="M486" s="48"/>
      <c r="N486" s="49"/>
      <c r="O486" s="48"/>
      <c r="P486" s="49"/>
      <c r="Q486" s="50" t="str">
        <f t="shared" si="5"/>
        <v/>
      </c>
      <c r="R486" s="51"/>
      <c r="S486" s="15">
        <f t="shared" si="6"/>
        <v>0</v>
      </c>
      <c r="T486" s="14">
        <f t="shared" si="4"/>
        <v>0</v>
      </c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</row>
    <row r="487">
      <c r="A487" s="6">
        <v>482.0</v>
      </c>
      <c r="B487" s="42"/>
      <c r="C487" s="43"/>
      <c r="D487" s="63"/>
      <c r="E487" s="45"/>
      <c r="F487" s="45"/>
      <c r="G487" s="45"/>
      <c r="H487" s="45"/>
      <c r="I487" s="45"/>
      <c r="J487" s="45"/>
      <c r="K487" s="45"/>
      <c r="L487" s="61"/>
      <c r="M487" s="48"/>
      <c r="N487" s="49"/>
      <c r="O487" s="48"/>
      <c r="P487" s="49"/>
      <c r="Q487" s="50" t="str">
        <f t="shared" si="5"/>
        <v/>
      </c>
      <c r="R487" s="51"/>
      <c r="S487" s="15">
        <f t="shared" si="6"/>
        <v>0</v>
      </c>
      <c r="T487" s="14">
        <f t="shared" si="4"/>
        <v>0</v>
      </c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</row>
    <row r="488">
      <c r="A488" s="6">
        <v>483.0</v>
      </c>
      <c r="B488" s="42"/>
      <c r="C488" s="43"/>
      <c r="D488" s="63"/>
      <c r="E488" s="45"/>
      <c r="F488" s="45"/>
      <c r="G488" s="45"/>
      <c r="H488" s="45"/>
      <c r="I488" s="45"/>
      <c r="J488" s="45"/>
      <c r="K488" s="45"/>
      <c r="L488" s="61"/>
      <c r="M488" s="48"/>
      <c r="N488" s="49"/>
      <c r="O488" s="48"/>
      <c r="P488" s="49"/>
      <c r="Q488" s="50" t="str">
        <f t="shared" si="5"/>
        <v/>
      </c>
      <c r="R488" s="51"/>
      <c r="S488" s="15">
        <f t="shared" si="6"/>
        <v>0</v>
      </c>
      <c r="T488" s="14">
        <f t="shared" si="4"/>
        <v>0</v>
      </c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</row>
    <row r="489">
      <c r="A489" s="6">
        <v>484.0</v>
      </c>
      <c r="B489" s="42"/>
      <c r="C489" s="43"/>
      <c r="D489" s="63"/>
      <c r="E489" s="45"/>
      <c r="F489" s="45"/>
      <c r="G489" s="45"/>
      <c r="H489" s="45"/>
      <c r="I489" s="45"/>
      <c r="J489" s="45"/>
      <c r="K489" s="45"/>
      <c r="L489" s="61"/>
      <c r="M489" s="48"/>
      <c r="N489" s="49"/>
      <c r="O489" s="48"/>
      <c r="P489" s="49"/>
      <c r="Q489" s="50" t="str">
        <f t="shared" si="5"/>
        <v/>
      </c>
      <c r="R489" s="51"/>
      <c r="S489" s="15">
        <f t="shared" si="6"/>
        <v>0</v>
      </c>
      <c r="T489" s="14">
        <f t="shared" si="4"/>
        <v>0</v>
      </c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</row>
    <row r="490">
      <c r="A490" s="6">
        <v>485.0</v>
      </c>
      <c r="B490" s="42"/>
      <c r="C490" s="43"/>
      <c r="D490" s="63"/>
      <c r="E490" s="45"/>
      <c r="F490" s="45"/>
      <c r="G490" s="45"/>
      <c r="H490" s="45"/>
      <c r="I490" s="45"/>
      <c r="J490" s="45"/>
      <c r="K490" s="45"/>
      <c r="L490" s="61"/>
      <c r="M490" s="48"/>
      <c r="N490" s="49"/>
      <c r="O490" s="48"/>
      <c r="P490" s="49"/>
      <c r="Q490" s="50" t="str">
        <f t="shared" si="5"/>
        <v/>
      </c>
      <c r="R490" s="51"/>
      <c r="S490" s="15">
        <f t="shared" si="6"/>
        <v>0</v>
      </c>
      <c r="T490" s="14">
        <f t="shared" si="4"/>
        <v>0</v>
      </c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</row>
    <row r="491">
      <c r="A491" s="6">
        <v>486.0</v>
      </c>
      <c r="B491" s="42"/>
      <c r="C491" s="43"/>
      <c r="D491" s="63"/>
      <c r="E491" s="45"/>
      <c r="F491" s="45"/>
      <c r="G491" s="45"/>
      <c r="H491" s="45"/>
      <c r="I491" s="45"/>
      <c r="J491" s="45"/>
      <c r="K491" s="45"/>
      <c r="L491" s="61"/>
      <c r="M491" s="48"/>
      <c r="N491" s="49"/>
      <c r="O491" s="48"/>
      <c r="P491" s="49"/>
      <c r="Q491" s="50" t="str">
        <f t="shared" si="5"/>
        <v/>
      </c>
      <c r="R491" s="51"/>
      <c r="S491" s="15">
        <f t="shared" si="6"/>
        <v>0</v>
      </c>
      <c r="T491" s="14">
        <f t="shared" si="4"/>
        <v>0</v>
      </c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</row>
    <row r="492">
      <c r="A492" s="6">
        <v>487.0</v>
      </c>
      <c r="B492" s="42"/>
      <c r="C492" s="43"/>
      <c r="D492" s="63"/>
      <c r="E492" s="45"/>
      <c r="F492" s="45"/>
      <c r="G492" s="45"/>
      <c r="H492" s="45"/>
      <c r="I492" s="45"/>
      <c r="J492" s="45"/>
      <c r="K492" s="45"/>
      <c r="L492" s="61"/>
      <c r="M492" s="48"/>
      <c r="N492" s="49"/>
      <c r="O492" s="48"/>
      <c r="P492" s="49"/>
      <c r="Q492" s="50" t="str">
        <f t="shared" si="5"/>
        <v/>
      </c>
      <c r="R492" s="51"/>
      <c r="S492" s="15">
        <f t="shared" si="6"/>
        <v>0</v>
      </c>
      <c r="T492" s="14">
        <f t="shared" si="4"/>
        <v>0</v>
      </c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</row>
    <row r="493">
      <c r="A493" s="6">
        <v>488.0</v>
      </c>
      <c r="B493" s="42"/>
      <c r="C493" s="43"/>
      <c r="D493" s="63"/>
      <c r="E493" s="45"/>
      <c r="F493" s="45"/>
      <c r="G493" s="45"/>
      <c r="H493" s="45"/>
      <c r="I493" s="45"/>
      <c r="J493" s="45"/>
      <c r="K493" s="45"/>
      <c r="L493" s="61"/>
      <c r="M493" s="48"/>
      <c r="N493" s="49"/>
      <c r="O493" s="48"/>
      <c r="P493" s="49"/>
      <c r="Q493" s="50" t="str">
        <f t="shared" si="5"/>
        <v/>
      </c>
      <c r="R493" s="51"/>
      <c r="S493" s="15">
        <f t="shared" si="6"/>
        <v>0</v>
      </c>
      <c r="T493" s="14">
        <f t="shared" si="4"/>
        <v>0</v>
      </c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</row>
    <row r="494">
      <c r="A494" s="6">
        <v>489.0</v>
      </c>
      <c r="B494" s="42"/>
      <c r="C494" s="43"/>
      <c r="D494" s="63"/>
      <c r="E494" s="45"/>
      <c r="F494" s="45"/>
      <c r="G494" s="45"/>
      <c r="H494" s="45"/>
      <c r="I494" s="45"/>
      <c r="J494" s="45"/>
      <c r="K494" s="45"/>
      <c r="L494" s="61"/>
      <c r="M494" s="48"/>
      <c r="N494" s="49"/>
      <c r="O494" s="48"/>
      <c r="P494" s="49"/>
      <c r="Q494" s="50" t="str">
        <f t="shared" si="5"/>
        <v/>
      </c>
      <c r="R494" s="51"/>
      <c r="S494" s="15">
        <f t="shared" si="6"/>
        <v>0</v>
      </c>
      <c r="T494" s="14">
        <f t="shared" si="4"/>
        <v>0</v>
      </c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</row>
    <row r="495">
      <c r="A495" s="6">
        <v>490.0</v>
      </c>
      <c r="B495" s="42"/>
      <c r="C495" s="43"/>
      <c r="D495" s="63"/>
      <c r="E495" s="45"/>
      <c r="F495" s="45"/>
      <c r="G495" s="45"/>
      <c r="H495" s="45"/>
      <c r="I495" s="45"/>
      <c r="J495" s="45"/>
      <c r="K495" s="45"/>
      <c r="L495" s="61"/>
      <c r="M495" s="48"/>
      <c r="N495" s="49"/>
      <c r="O495" s="48"/>
      <c r="P495" s="49"/>
      <c r="Q495" s="50" t="str">
        <f t="shared" si="5"/>
        <v/>
      </c>
      <c r="R495" s="51"/>
      <c r="S495" s="15">
        <f t="shared" si="6"/>
        <v>0</v>
      </c>
      <c r="T495" s="14">
        <f t="shared" si="4"/>
        <v>0</v>
      </c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</row>
    <row r="496">
      <c r="A496" s="6">
        <v>491.0</v>
      </c>
      <c r="B496" s="42"/>
      <c r="C496" s="43"/>
      <c r="D496" s="63"/>
      <c r="E496" s="45"/>
      <c r="F496" s="45"/>
      <c r="G496" s="45"/>
      <c r="H496" s="45"/>
      <c r="I496" s="45"/>
      <c r="J496" s="45"/>
      <c r="K496" s="45"/>
      <c r="L496" s="61"/>
      <c r="M496" s="48"/>
      <c r="N496" s="49"/>
      <c r="O496" s="48"/>
      <c r="P496" s="49"/>
      <c r="Q496" s="50" t="str">
        <f t="shared" si="5"/>
        <v/>
      </c>
      <c r="R496" s="51"/>
      <c r="S496" s="15">
        <f t="shared" si="6"/>
        <v>0</v>
      </c>
      <c r="T496" s="14">
        <f t="shared" si="4"/>
        <v>0</v>
      </c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</row>
    <row r="497">
      <c r="A497" s="6">
        <v>492.0</v>
      </c>
      <c r="B497" s="42"/>
      <c r="C497" s="43"/>
      <c r="D497" s="63"/>
      <c r="E497" s="45"/>
      <c r="F497" s="45"/>
      <c r="G497" s="45"/>
      <c r="H497" s="45"/>
      <c r="I497" s="45"/>
      <c r="J497" s="45"/>
      <c r="K497" s="45"/>
      <c r="L497" s="61"/>
      <c r="M497" s="48"/>
      <c r="N497" s="49"/>
      <c r="O497" s="48"/>
      <c r="P497" s="49"/>
      <c r="Q497" s="50" t="str">
        <f t="shared" si="5"/>
        <v/>
      </c>
      <c r="R497" s="51"/>
      <c r="S497" s="15">
        <f t="shared" si="6"/>
        <v>0</v>
      </c>
      <c r="T497" s="14">
        <f t="shared" si="4"/>
        <v>0</v>
      </c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</row>
    <row r="498">
      <c r="A498" s="6">
        <v>493.0</v>
      </c>
      <c r="B498" s="42"/>
      <c r="C498" s="43"/>
      <c r="D498" s="63"/>
      <c r="E498" s="45"/>
      <c r="F498" s="45"/>
      <c r="G498" s="45"/>
      <c r="H498" s="45"/>
      <c r="I498" s="45"/>
      <c r="J498" s="45"/>
      <c r="K498" s="45"/>
      <c r="L498" s="61"/>
      <c r="M498" s="48"/>
      <c r="N498" s="49"/>
      <c r="O498" s="48"/>
      <c r="P498" s="49"/>
      <c r="Q498" s="50" t="str">
        <f t="shared" si="5"/>
        <v/>
      </c>
      <c r="R498" s="51"/>
      <c r="S498" s="15">
        <f t="shared" si="6"/>
        <v>0</v>
      </c>
      <c r="T498" s="14">
        <f t="shared" si="4"/>
        <v>0</v>
      </c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</row>
    <row r="499">
      <c r="A499" s="6">
        <v>494.0</v>
      </c>
      <c r="B499" s="42"/>
      <c r="C499" s="43"/>
      <c r="D499" s="63"/>
      <c r="E499" s="45"/>
      <c r="F499" s="45"/>
      <c r="G499" s="45"/>
      <c r="H499" s="45"/>
      <c r="I499" s="45"/>
      <c r="J499" s="45"/>
      <c r="K499" s="45"/>
      <c r="L499" s="61"/>
      <c r="M499" s="48"/>
      <c r="N499" s="49"/>
      <c r="O499" s="48"/>
      <c r="P499" s="49"/>
      <c r="Q499" s="50" t="str">
        <f t="shared" si="5"/>
        <v/>
      </c>
      <c r="R499" s="51"/>
      <c r="S499" s="15">
        <f t="shared" si="6"/>
        <v>0</v>
      </c>
      <c r="T499" s="14">
        <f t="shared" si="4"/>
        <v>0</v>
      </c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</row>
    <row r="500">
      <c r="A500" s="6">
        <v>495.0</v>
      </c>
      <c r="B500" s="42"/>
      <c r="C500" s="43"/>
      <c r="D500" s="63"/>
      <c r="E500" s="45"/>
      <c r="F500" s="45"/>
      <c r="G500" s="45"/>
      <c r="H500" s="45"/>
      <c r="I500" s="45"/>
      <c r="J500" s="45"/>
      <c r="K500" s="45"/>
      <c r="L500" s="61"/>
      <c r="M500" s="48"/>
      <c r="N500" s="49"/>
      <c r="O500" s="48"/>
      <c r="P500" s="49"/>
      <c r="Q500" s="50" t="str">
        <f t="shared" si="5"/>
        <v/>
      </c>
      <c r="R500" s="51"/>
      <c r="S500" s="15">
        <f t="shared" si="6"/>
        <v>0</v>
      </c>
      <c r="T500" s="14">
        <f t="shared" si="4"/>
        <v>0</v>
      </c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</row>
    <row r="501">
      <c r="A501" s="6">
        <v>496.0</v>
      </c>
      <c r="B501" s="42"/>
      <c r="C501" s="43"/>
      <c r="D501" s="63"/>
      <c r="E501" s="45"/>
      <c r="F501" s="45"/>
      <c r="G501" s="45"/>
      <c r="H501" s="45"/>
      <c r="I501" s="45"/>
      <c r="J501" s="45"/>
      <c r="K501" s="45"/>
      <c r="L501" s="61"/>
      <c r="M501" s="48"/>
      <c r="N501" s="49"/>
      <c r="O501" s="48"/>
      <c r="P501" s="49"/>
      <c r="Q501" s="50" t="str">
        <f t="shared" si="5"/>
        <v/>
      </c>
      <c r="R501" s="51"/>
      <c r="S501" s="15">
        <f t="shared" si="6"/>
        <v>0</v>
      </c>
      <c r="T501" s="14">
        <f t="shared" si="4"/>
        <v>0</v>
      </c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</row>
    <row r="502">
      <c r="A502" s="6">
        <v>497.0</v>
      </c>
      <c r="B502" s="42"/>
      <c r="C502" s="43"/>
      <c r="D502" s="63"/>
      <c r="E502" s="45"/>
      <c r="F502" s="45"/>
      <c r="G502" s="45"/>
      <c r="H502" s="45"/>
      <c r="I502" s="45"/>
      <c r="J502" s="45"/>
      <c r="K502" s="45"/>
      <c r="L502" s="61"/>
      <c r="M502" s="48"/>
      <c r="N502" s="49"/>
      <c r="O502" s="48"/>
      <c r="P502" s="49"/>
      <c r="Q502" s="50" t="str">
        <f t="shared" si="5"/>
        <v/>
      </c>
      <c r="R502" s="51"/>
      <c r="S502" s="15">
        <f t="shared" si="6"/>
        <v>0</v>
      </c>
      <c r="T502" s="14">
        <f t="shared" si="4"/>
        <v>0</v>
      </c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</row>
    <row r="503">
      <c r="A503" s="6">
        <v>498.0</v>
      </c>
      <c r="B503" s="42"/>
      <c r="C503" s="43"/>
      <c r="D503" s="63"/>
      <c r="E503" s="45"/>
      <c r="F503" s="45"/>
      <c r="G503" s="45"/>
      <c r="H503" s="45"/>
      <c r="I503" s="45"/>
      <c r="J503" s="45"/>
      <c r="K503" s="45"/>
      <c r="L503" s="61"/>
      <c r="M503" s="48"/>
      <c r="N503" s="49"/>
      <c r="O503" s="48"/>
      <c r="P503" s="49"/>
      <c r="Q503" s="50" t="str">
        <f t="shared" si="5"/>
        <v/>
      </c>
      <c r="R503" s="51"/>
      <c r="S503" s="15">
        <f t="shared" si="6"/>
        <v>0</v>
      </c>
      <c r="T503" s="14">
        <f t="shared" si="4"/>
        <v>0</v>
      </c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</row>
    <row r="504">
      <c r="A504" s="6">
        <v>499.0</v>
      </c>
      <c r="B504" s="42"/>
      <c r="C504" s="43"/>
      <c r="D504" s="63"/>
      <c r="E504" s="45"/>
      <c r="F504" s="45"/>
      <c r="G504" s="45"/>
      <c r="H504" s="45"/>
      <c r="I504" s="45"/>
      <c r="J504" s="45"/>
      <c r="K504" s="45"/>
      <c r="L504" s="61"/>
      <c r="M504" s="48"/>
      <c r="N504" s="49"/>
      <c r="O504" s="48"/>
      <c r="P504" s="49"/>
      <c r="Q504" s="50" t="str">
        <f t="shared" si="5"/>
        <v/>
      </c>
      <c r="R504" s="51"/>
      <c r="S504" s="15">
        <f t="shared" si="6"/>
        <v>0</v>
      </c>
      <c r="T504" s="14">
        <f t="shared" si="4"/>
        <v>0</v>
      </c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</row>
    <row r="505">
      <c r="A505" s="6">
        <v>500.0</v>
      </c>
      <c r="B505" s="42"/>
      <c r="C505" s="43"/>
      <c r="D505" s="63"/>
      <c r="E505" s="45"/>
      <c r="F505" s="45"/>
      <c r="G505" s="45"/>
      <c r="H505" s="45"/>
      <c r="I505" s="45"/>
      <c r="J505" s="45"/>
      <c r="K505" s="45"/>
      <c r="L505" s="61"/>
      <c r="M505" s="48"/>
      <c r="N505" s="49"/>
      <c r="O505" s="48"/>
      <c r="P505" s="49"/>
      <c r="Q505" s="50" t="str">
        <f t="shared" si="5"/>
        <v/>
      </c>
      <c r="R505" s="51"/>
      <c r="S505" s="15">
        <f t="shared" si="6"/>
        <v>0</v>
      </c>
      <c r="T505" s="14">
        <f t="shared" si="4"/>
        <v>0</v>
      </c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</row>
    <row r="506">
      <c r="A506" s="6">
        <v>501.0</v>
      </c>
      <c r="B506" s="42"/>
      <c r="C506" s="43"/>
      <c r="D506" s="63"/>
      <c r="E506" s="45"/>
      <c r="F506" s="45"/>
      <c r="G506" s="45"/>
      <c r="H506" s="45"/>
      <c r="I506" s="45"/>
      <c r="J506" s="45"/>
      <c r="K506" s="45"/>
      <c r="L506" s="61"/>
      <c r="M506" s="48"/>
      <c r="N506" s="49"/>
      <c r="O506" s="48"/>
      <c r="P506" s="49"/>
      <c r="Q506" s="50" t="str">
        <f t="shared" si="5"/>
        <v/>
      </c>
      <c r="R506" s="51"/>
      <c r="S506" s="15">
        <f t="shared" si="6"/>
        <v>0</v>
      </c>
      <c r="T506" s="14">
        <f t="shared" si="4"/>
        <v>0</v>
      </c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</row>
    <row r="507">
      <c r="A507" s="6">
        <v>502.0</v>
      </c>
      <c r="B507" s="42"/>
      <c r="C507" s="43"/>
      <c r="D507" s="63"/>
      <c r="E507" s="45"/>
      <c r="F507" s="45"/>
      <c r="G507" s="45"/>
      <c r="H507" s="45"/>
      <c r="I507" s="45"/>
      <c r="J507" s="45"/>
      <c r="K507" s="45"/>
      <c r="L507" s="61"/>
      <c r="M507" s="48"/>
      <c r="N507" s="49"/>
      <c r="O507" s="48"/>
      <c r="P507" s="49"/>
      <c r="Q507" s="50" t="str">
        <f t="shared" si="5"/>
        <v/>
      </c>
      <c r="R507" s="51"/>
      <c r="S507" s="15">
        <f t="shared" si="6"/>
        <v>0</v>
      </c>
      <c r="T507" s="14">
        <f t="shared" si="4"/>
        <v>0</v>
      </c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</row>
    <row r="508">
      <c r="A508" s="6">
        <v>503.0</v>
      </c>
      <c r="B508" s="42"/>
      <c r="C508" s="43"/>
      <c r="D508" s="63"/>
      <c r="E508" s="45"/>
      <c r="F508" s="45"/>
      <c r="G508" s="45"/>
      <c r="H508" s="45"/>
      <c r="I508" s="45"/>
      <c r="J508" s="45"/>
      <c r="K508" s="45"/>
      <c r="L508" s="61"/>
      <c r="M508" s="48"/>
      <c r="N508" s="49"/>
      <c r="O508" s="48"/>
      <c r="P508" s="49"/>
      <c r="Q508" s="50" t="str">
        <f t="shared" si="5"/>
        <v/>
      </c>
      <c r="R508" s="51"/>
      <c r="S508" s="15">
        <f t="shared" si="6"/>
        <v>0</v>
      </c>
      <c r="T508" s="14">
        <f t="shared" si="4"/>
        <v>0</v>
      </c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</row>
    <row r="509">
      <c r="A509" s="6">
        <v>504.0</v>
      </c>
      <c r="B509" s="42"/>
      <c r="C509" s="43"/>
      <c r="D509" s="63"/>
      <c r="E509" s="45"/>
      <c r="F509" s="45"/>
      <c r="G509" s="45"/>
      <c r="H509" s="45"/>
      <c r="I509" s="45"/>
      <c r="J509" s="45"/>
      <c r="K509" s="45"/>
      <c r="L509" s="61"/>
      <c r="M509" s="48"/>
      <c r="N509" s="49"/>
      <c r="O509" s="48"/>
      <c r="P509" s="49"/>
      <c r="Q509" s="50" t="str">
        <f t="shared" si="5"/>
        <v/>
      </c>
      <c r="R509" s="51"/>
      <c r="S509" s="15">
        <f t="shared" si="6"/>
        <v>0</v>
      </c>
      <c r="T509" s="14">
        <f t="shared" si="4"/>
        <v>0</v>
      </c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</row>
    <row r="510">
      <c r="A510" s="6">
        <v>505.0</v>
      </c>
      <c r="B510" s="42"/>
      <c r="C510" s="43"/>
      <c r="D510" s="63"/>
      <c r="E510" s="45"/>
      <c r="F510" s="45"/>
      <c r="G510" s="45"/>
      <c r="H510" s="45"/>
      <c r="I510" s="45"/>
      <c r="J510" s="45"/>
      <c r="K510" s="45"/>
      <c r="L510" s="61"/>
      <c r="M510" s="48"/>
      <c r="N510" s="49"/>
      <c r="O510" s="48"/>
      <c r="P510" s="49"/>
      <c r="Q510" s="50" t="str">
        <f t="shared" si="5"/>
        <v/>
      </c>
      <c r="R510" s="51"/>
      <c r="S510" s="15">
        <f t="shared" si="6"/>
        <v>0</v>
      </c>
      <c r="T510" s="14">
        <f t="shared" si="4"/>
        <v>0</v>
      </c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</row>
    <row r="511">
      <c r="A511" s="6">
        <v>506.0</v>
      </c>
      <c r="B511" s="42"/>
      <c r="C511" s="43"/>
      <c r="D511" s="63"/>
      <c r="E511" s="45"/>
      <c r="F511" s="45"/>
      <c r="G511" s="45"/>
      <c r="H511" s="45"/>
      <c r="I511" s="45"/>
      <c r="J511" s="45"/>
      <c r="K511" s="45"/>
      <c r="L511" s="61"/>
      <c r="M511" s="48"/>
      <c r="N511" s="49"/>
      <c r="O511" s="48"/>
      <c r="P511" s="49"/>
      <c r="Q511" s="50" t="str">
        <f t="shared" si="5"/>
        <v/>
      </c>
      <c r="R511" s="51"/>
      <c r="S511" s="15">
        <f t="shared" si="6"/>
        <v>0</v>
      </c>
      <c r="T511" s="14">
        <f t="shared" si="4"/>
        <v>0</v>
      </c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</row>
    <row r="512">
      <c r="A512" s="6">
        <v>507.0</v>
      </c>
      <c r="B512" s="42"/>
      <c r="C512" s="43"/>
      <c r="D512" s="63"/>
      <c r="E512" s="45"/>
      <c r="F512" s="45"/>
      <c r="G512" s="45"/>
      <c r="H512" s="45"/>
      <c r="I512" s="45"/>
      <c r="J512" s="45"/>
      <c r="K512" s="45"/>
      <c r="L512" s="61"/>
      <c r="M512" s="48"/>
      <c r="N512" s="49"/>
      <c r="O512" s="48"/>
      <c r="P512" s="49"/>
      <c r="Q512" s="50" t="str">
        <f t="shared" si="5"/>
        <v/>
      </c>
      <c r="R512" s="51"/>
      <c r="S512" s="15">
        <f t="shared" si="6"/>
        <v>0</v>
      </c>
      <c r="T512" s="14">
        <f t="shared" si="4"/>
        <v>0</v>
      </c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</row>
    <row r="513">
      <c r="A513" s="6">
        <v>508.0</v>
      </c>
      <c r="B513" s="42"/>
      <c r="C513" s="43"/>
      <c r="D513" s="63"/>
      <c r="E513" s="45"/>
      <c r="F513" s="45"/>
      <c r="G513" s="45"/>
      <c r="H513" s="45"/>
      <c r="I513" s="45"/>
      <c r="J513" s="45"/>
      <c r="K513" s="45"/>
      <c r="L513" s="61"/>
      <c r="M513" s="48"/>
      <c r="N513" s="49"/>
      <c r="O513" s="48"/>
      <c r="P513" s="49"/>
      <c r="Q513" s="50" t="str">
        <f t="shared" si="5"/>
        <v/>
      </c>
      <c r="R513" s="51"/>
      <c r="S513" s="15">
        <f t="shared" si="6"/>
        <v>0</v>
      </c>
      <c r="T513" s="14">
        <f t="shared" si="4"/>
        <v>0</v>
      </c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</row>
    <row r="514">
      <c r="A514" s="6">
        <v>509.0</v>
      </c>
      <c r="B514" s="42"/>
      <c r="C514" s="43"/>
      <c r="D514" s="63"/>
      <c r="E514" s="45"/>
      <c r="F514" s="45"/>
      <c r="G514" s="45"/>
      <c r="H514" s="45"/>
      <c r="I514" s="45"/>
      <c r="J514" s="45"/>
      <c r="K514" s="45"/>
      <c r="L514" s="61"/>
      <c r="M514" s="48"/>
      <c r="N514" s="49"/>
      <c r="O514" s="48"/>
      <c r="P514" s="49"/>
      <c r="Q514" s="50" t="str">
        <f t="shared" si="5"/>
        <v/>
      </c>
      <c r="R514" s="51"/>
      <c r="S514" s="15">
        <f t="shared" si="6"/>
        <v>0</v>
      </c>
      <c r="T514" s="14">
        <f t="shared" si="4"/>
        <v>0</v>
      </c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</row>
    <row r="515">
      <c r="A515" s="6">
        <v>510.0</v>
      </c>
      <c r="B515" s="42"/>
      <c r="C515" s="43"/>
      <c r="D515" s="63"/>
      <c r="E515" s="45"/>
      <c r="F515" s="45"/>
      <c r="G515" s="45"/>
      <c r="H515" s="45"/>
      <c r="I515" s="45"/>
      <c r="J515" s="45"/>
      <c r="K515" s="45"/>
      <c r="L515" s="61"/>
      <c r="M515" s="48"/>
      <c r="N515" s="49"/>
      <c r="O515" s="48"/>
      <c r="P515" s="49"/>
      <c r="Q515" s="50" t="str">
        <f t="shared" si="5"/>
        <v/>
      </c>
      <c r="R515" s="51"/>
      <c r="S515" s="15">
        <f t="shared" si="6"/>
        <v>0</v>
      </c>
      <c r="T515" s="14">
        <f t="shared" si="4"/>
        <v>0</v>
      </c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</row>
    <row r="516">
      <c r="A516" s="6">
        <v>511.0</v>
      </c>
      <c r="B516" s="42"/>
      <c r="C516" s="43"/>
      <c r="D516" s="63"/>
      <c r="E516" s="45"/>
      <c r="F516" s="45"/>
      <c r="G516" s="45"/>
      <c r="H516" s="45"/>
      <c r="I516" s="45"/>
      <c r="J516" s="45"/>
      <c r="K516" s="45"/>
      <c r="L516" s="61"/>
      <c r="M516" s="48"/>
      <c r="N516" s="49"/>
      <c r="O516" s="48"/>
      <c r="P516" s="49"/>
      <c r="Q516" s="50" t="str">
        <f t="shared" si="5"/>
        <v/>
      </c>
      <c r="R516" s="51"/>
      <c r="S516" s="15">
        <f t="shared" si="6"/>
        <v>0</v>
      </c>
      <c r="T516" s="14">
        <f t="shared" si="4"/>
        <v>0</v>
      </c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</row>
    <row r="517">
      <c r="A517" s="6">
        <v>512.0</v>
      </c>
      <c r="B517" s="42"/>
      <c r="C517" s="43"/>
      <c r="D517" s="63"/>
      <c r="E517" s="45"/>
      <c r="F517" s="45"/>
      <c r="G517" s="45"/>
      <c r="H517" s="45"/>
      <c r="I517" s="45"/>
      <c r="J517" s="45"/>
      <c r="K517" s="45"/>
      <c r="L517" s="61"/>
      <c r="M517" s="48"/>
      <c r="N517" s="49"/>
      <c r="O517" s="48"/>
      <c r="P517" s="49"/>
      <c r="Q517" s="50" t="str">
        <f t="shared" si="5"/>
        <v/>
      </c>
      <c r="R517" s="51"/>
      <c r="S517" s="15">
        <f t="shared" si="6"/>
        <v>0</v>
      </c>
      <c r="T517" s="14">
        <f t="shared" si="4"/>
        <v>0</v>
      </c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</row>
    <row r="518">
      <c r="A518" s="6">
        <v>513.0</v>
      </c>
      <c r="B518" s="42"/>
      <c r="C518" s="43"/>
      <c r="D518" s="63"/>
      <c r="E518" s="45"/>
      <c r="F518" s="45"/>
      <c r="G518" s="45"/>
      <c r="H518" s="45"/>
      <c r="I518" s="45"/>
      <c r="J518" s="45"/>
      <c r="K518" s="45"/>
      <c r="L518" s="61"/>
      <c r="M518" s="48"/>
      <c r="N518" s="49"/>
      <c r="O518" s="48"/>
      <c r="P518" s="49"/>
      <c r="Q518" s="50" t="str">
        <f t="shared" si="5"/>
        <v/>
      </c>
      <c r="R518" s="51"/>
      <c r="S518" s="15">
        <f t="shared" si="6"/>
        <v>0</v>
      </c>
      <c r="T518" s="14">
        <f t="shared" si="4"/>
        <v>0</v>
      </c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</row>
    <row r="519">
      <c r="A519" s="6">
        <v>514.0</v>
      </c>
      <c r="B519" s="42"/>
      <c r="C519" s="43"/>
      <c r="D519" s="63"/>
      <c r="E519" s="45"/>
      <c r="F519" s="45"/>
      <c r="G519" s="45"/>
      <c r="H519" s="45"/>
      <c r="I519" s="45"/>
      <c r="J519" s="45"/>
      <c r="K519" s="45"/>
      <c r="L519" s="61"/>
      <c r="M519" s="48"/>
      <c r="N519" s="49"/>
      <c r="O519" s="48"/>
      <c r="P519" s="49"/>
      <c r="Q519" s="50" t="str">
        <f t="shared" si="5"/>
        <v/>
      </c>
      <c r="R519" s="51"/>
      <c r="S519" s="15">
        <f t="shared" si="6"/>
        <v>0</v>
      </c>
      <c r="T519" s="14">
        <f t="shared" si="4"/>
        <v>0</v>
      </c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</row>
    <row r="520">
      <c r="A520" s="6">
        <v>515.0</v>
      </c>
      <c r="B520" s="42"/>
      <c r="C520" s="43"/>
      <c r="D520" s="63"/>
      <c r="E520" s="45"/>
      <c r="F520" s="45"/>
      <c r="G520" s="45"/>
      <c r="H520" s="45"/>
      <c r="I520" s="45"/>
      <c r="J520" s="45"/>
      <c r="K520" s="45"/>
      <c r="L520" s="61"/>
      <c r="M520" s="48"/>
      <c r="N520" s="49"/>
      <c r="O520" s="48"/>
      <c r="P520" s="49"/>
      <c r="Q520" s="50" t="str">
        <f t="shared" si="5"/>
        <v/>
      </c>
      <c r="R520" s="51"/>
      <c r="S520" s="15">
        <f t="shared" si="6"/>
        <v>0</v>
      </c>
      <c r="T520" s="14">
        <f t="shared" si="4"/>
        <v>0</v>
      </c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</row>
    <row r="521">
      <c r="A521" s="6">
        <v>516.0</v>
      </c>
      <c r="B521" s="42"/>
      <c r="C521" s="43"/>
      <c r="D521" s="63"/>
      <c r="E521" s="45"/>
      <c r="F521" s="45"/>
      <c r="G521" s="45"/>
      <c r="H521" s="45"/>
      <c r="I521" s="45"/>
      <c r="J521" s="45"/>
      <c r="K521" s="45"/>
      <c r="L521" s="61"/>
      <c r="M521" s="48"/>
      <c r="N521" s="49"/>
      <c r="O521" s="48"/>
      <c r="P521" s="49"/>
      <c r="Q521" s="50" t="str">
        <f t="shared" si="5"/>
        <v/>
      </c>
      <c r="R521" s="51"/>
      <c r="S521" s="15">
        <f t="shared" si="6"/>
        <v>0</v>
      </c>
      <c r="T521" s="14">
        <f t="shared" si="4"/>
        <v>0</v>
      </c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</row>
    <row r="522">
      <c r="A522" s="6">
        <v>517.0</v>
      </c>
      <c r="B522" s="42"/>
      <c r="C522" s="43"/>
      <c r="D522" s="63"/>
      <c r="E522" s="45"/>
      <c r="F522" s="45"/>
      <c r="G522" s="45"/>
      <c r="H522" s="45"/>
      <c r="I522" s="45"/>
      <c r="J522" s="45"/>
      <c r="K522" s="45"/>
      <c r="L522" s="61"/>
      <c r="M522" s="48"/>
      <c r="N522" s="49"/>
      <c r="O522" s="48"/>
      <c r="P522" s="49"/>
      <c r="Q522" s="50" t="str">
        <f t="shared" si="5"/>
        <v/>
      </c>
      <c r="R522" s="51"/>
      <c r="S522" s="15">
        <f t="shared" si="6"/>
        <v>0</v>
      </c>
      <c r="T522" s="14">
        <f t="shared" si="4"/>
        <v>0</v>
      </c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</row>
    <row r="523">
      <c r="A523" s="6">
        <v>518.0</v>
      </c>
      <c r="B523" s="42"/>
      <c r="C523" s="43"/>
      <c r="D523" s="63"/>
      <c r="E523" s="45"/>
      <c r="F523" s="45"/>
      <c r="G523" s="45"/>
      <c r="H523" s="45"/>
      <c r="I523" s="45"/>
      <c r="J523" s="45"/>
      <c r="K523" s="45"/>
      <c r="L523" s="61"/>
      <c r="M523" s="48"/>
      <c r="N523" s="49"/>
      <c r="O523" s="48"/>
      <c r="P523" s="49"/>
      <c r="Q523" s="50" t="str">
        <f t="shared" si="5"/>
        <v/>
      </c>
      <c r="R523" s="51"/>
      <c r="S523" s="15">
        <f t="shared" si="6"/>
        <v>0</v>
      </c>
      <c r="T523" s="14">
        <f t="shared" si="4"/>
        <v>0</v>
      </c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</row>
    <row r="524">
      <c r="A524" s="6">
        <v>519.0</v>
      </c>
      <c r="B524" s="42"/>
      <c r="C524" s="43"/>
      <c r="D524" s="63"/>
      <c r="E524" s="45"/>
      <c r="F524" s="45"/>
      <c r="G524" s="45"/>
      <c r="H524" s="45"/>
      <c r="I524" s="45"/>
      <c r="J524" s="45"/>
      <c r="K524" s="45"/>
      <c r="L524" s="61"/>
      <c r="M524" s="48"/>
      <c r="N524" s="49"/>
      <c r="O524" s="48"/>
      <c r="P524" s="49"/>
      <c r="Q524" s="50" t="str">
        <f t="shared" si="5"/>
        <v/>
      </c>
      <c r="R524" s="51"/>
      <c r="S524" s="15">
        <f t="shared" si="6"/>
        <v>0</v>
      </c>
      <c r="T524" s="14">
        <f t="shared" si="4"/>
        <v>0</v>
      </c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</row>
    <row r="525">
      <c r="A525" s="6">
        <v>520.0</v>
      </c>
      <c r="B525" s="42"/>
      <c r="C525" s="43"/>
      <c r="D525" s="63"/>
      <c r="E525" s="45"/>
      <c r="F525" s="45"/>
      <c r="G525" s="45"/>
      <c r="H525" s="45"/>
      <c r="I525" s="45"/>
      <c r="J525" s="45"/>
      <c r="K525" s="45"/>
      <c r="L525" s="61"/>
      <c r="M525" s="48"/>
      <c r="N525" s="49"/>
      <c r="O525" s="48"/>
      <c r="P525" s="49"/>
      <c r="Q525" s="50" t="str">
        <f t="shared" si="5"/>
        <v/>
      </c>
      <c r="R525" s="51"/>
      <c r="S525" s="15">
        <f t="shared" si="6"/>
        <v>0</v>
      </c>
      <c r="T525" s="14">
        <f t="shared" si="4"/>
        <v>0</v>
      </c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</row>
    <row r="526">
      <c r="A526" s="6">
        <v>521.0</v>
      </c>
      <c r="B526" s="42"/>
      <c r="C526" s="43"/>
      <c r="D526" s="63"/>
      <c r="E526" s="45"/>
      <c r="F526" s="45"/>
      <c r="G526" s="45"/>
      <c r="H526" s="45"/>
      <c r="I526" s="45"/>
      <c r="J526" s="45"/>
      <c r="K526" s="45"/>
      <c r="L526" s="61"/>
      <c r="M526" s="48"/>
      <c r="N526" s="49"/>
      <c r="O526" s="48"/>
      <c r="P526" s="49"/>
      <c r="Q526" s="50" t="str">
        <f t="shared" si="5"/>
        <v/>
      </c>
      <c r="R526" s="51"/>
      <c r="S526" s="15">
        <f t="shared" si="6"/>
        <v>0</v>
      </c>
      <c r="T526" s="14">
        <f t="shared" si="4"/>
        <v>0</v>
      </c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</row>
    <row r="527">
      <c r="A527" s="6">
        <v>522.0</v>
      </c>
      <c r="B527" s="42"/>
      <c r="C527" s="43"/>
      <c r="D527" s="63"/>
      <c r="E527" s="45"/>
      <c r="F527" s="45"/>
      <c r="G527" s="45"/>
      <c r="H527" s="45"/>
      <c r="I527" s="45"/>
      <c r="J527" s="45"/>
      <c r="K527" s="45"/>
      <c r="L527" s="61"/>
      <c r="M527" s="48"/>
      <c r="N527" s="49"/>
      <c r="O527" s="48"/>
      <c r="P527" s="49"/>
      <c r="Q527" s="50" t="str">
        <f t="shared" si="5"/>
        <v/>
      </c>
      <c r="R527" s="51"/>
      <c r="S527" s="15">
        <f t="shared" si="6"/>
        <v>0</v>
      </c>
      <c r="T527" s="14">
        <f t="shared" si="4"/>
        <v>0</v>
      </c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</row>
    <row r="528">
      <c r="A528" s="6">
        <v>523.0</v>
      </c>
      <c r="B528" s="42"/>
      <c r="C528" s="43"/>
      <c r="D528" s="63"/>
      <c r="E528" s="45"/>
      <c r="F528" s="45"/>
      <c r="G528" s="45"/>
      <c r="H528" s="45"/>
      <c r="I528" s="45"/>
      <c r="J528" s="45"/>
      <c r="K528" s="45"/>
      <c r="L528" s="61"/>
      <c r="M528" s="48"/>
      <c r="N528" s="49"/>
      <c r="O528" s="48"/>
      <c r="P528" s="49"/>
      <c r="Q528" s="50" t="str">
        <f t="shared" si="5"/>
        <v/>
      </c>
      <c r="R528" s="51"/>
      <c r="S528" s="15">
        <f t="shared" si="6"/>
        <v>0</v>
      </c>
      <c r="T528" s="14">
        <f t="shared" si="4"/>
        <v>0</v>
      </c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</row>
    <row r="529">
      <c r="A529" s="6">
        <v>524.0</v>
      </c>
      <c r="B529" s="42"/>
      <c r="C529" s="43"/>
      <c r="D529" s="63"/>
      <c r="E529" s="45"/>
      <c r="F529" s="45"/>
      <c r="G529" s="45"/>
      <c r="H529" s="45"/>
      <c r="I529" s="45"/>
      <c r="J529" s="45"/>
      <c r="K529" s="45"/>
      <c r="L529" s="61"/>
      <c r="M529" s="48"/>
      <c r="N529" s="49"/>
      <c r="O529" s="48"/>
      <c r="P529" s="49"/>
      <c r="Q529" s="50" t="str">
        <f t="shared" si="5"/>
        <v/>
      </c>
      <c r="R529" s="51"/>
      <c r="S529" s="15">
        <f t="shared" si="6"/>
        <v>0</v>
      </c>
      <c r="T529" s="14">
        <f t="shared" si="4"/>
        <v>0</v>
      </c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</row>
    <row r="530">
      <c r="A530" s="6">
        <v>525.0</v>
      </c>
      <c r="B530" s="42"/>
      <c r="C530" s="43"/>
      <c r="D530" s="63"/>
      <c r="E530" s="45"/>
      <c r="F530" s="45"/>
      <c r="G530" s="45"/>
      <c r="H530" s="45"/>
      <c r="I530" s="45"/>
      <c r="J530" s="45"/>
      <c r="K530" s="45"/>
      <c r="L530" s="61"/>
      <c r="M530" s="48"/>
      <c r="N530" s="49"/>
      <c r="O530" s="48"/>
      <c r="P530" s="49"/>
      <c r="Q530" s="50" t="str">
        <f t="shared" si="5"/>
        <v/>
      </c>
      <c r="R530" s="51"/>
      <c r="S530" s="15">
        <f t="shared" si="6"/>
        <v>0</v>
      </c>
      <c r="T530" s="14">
        <f t="shared" si="4"/>
        <v>0</v>
      </c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</row>
    <row r="531">
      <c r="A531" s="6">
        <v>526.0</v>
      </c>
      <c r="B531" s="42"/>
      <c r="C531" s="43"/>
      <c r="D531" s="63"/>
      <c r="E531" s="45"/>
      <c r="F531" s="45"/>
      <c r="G531" s="45"/>
      <c r="H531" s="45"/>
      <c r="I531" s="45"/>
      <c r="J531" s="45"/>
      <c r="K531" s="45"/>
      <c r="L531" s="61"/>
      <c r="M531" s="48"/>
      <c r="N531" s="49"/>
      <c r="O531" s="48"/>
      <c r="P531" s="49"/>
      <c r="Q531" s="50" t="str">
        <f t="shared" si="5"/>
        <v/>
      </c>
      <c r="R531" s="51"/>
      <c r="S531" s="15">
        <f t="shared" si="6"/>
        <v>0</v>
      </c>
      <c r="T531" s="14">
        <f t="shared" si="4"/>
        <v>0</v>
      </c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</row>
    <row r="532">
      <c r="A532" s="6">
        <v>527.0</v>
      </c>
      <c r="B532" s="42"/>
      <c r="C532" s="43"/>
      <c r="D532" s="63"/>
      <c r="E532" s="45"/>
      <c r="F532" s="45"/>
      <c r="G532" s="45"/>
      <c r="H532" s="45"/>
      <c r="I532" s="45"/>
      <c r="J532" s="45"/>
      <c r="K532" s="45"/>
      <c r="L532" s="61"/>
      <c r="M532" s="48"/>
      <c r="N532" s="49"/>
      <c r="O532" s="48"/>
      <c r="P532" s="49"/>
      <c r="Q532" s="50" t="str">
        <f t="shared" si="5"/>
        <v/>
      </c>
      <c r="R532" s="51"/>
      <c r="S532" s="15">
        <f t="shared" si="6"/>
        <v>0</v>
      </c>
      <c r="T532" s="14">
        <f t="shared" si="4"/>
        <v>0</v>
      </c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</row>
    <row r="533">
      <c r="A533" s="6">
        <v>528.0</v>
      </c>
      <c r="B533" s="42"/>
      <c r="C533" s="43"/>
      <c r="D533" s="63"/>
      <c r="E533" s="45"/>
      <c r="F533" s="45"/>
      <c r="G533" s="45"/>
      <c r="H533" s="45"/>
      <c r="I533" s="45"/>
      <c r="J533" s="45"/>
      <c r="K533" s="45"/>
      <c r="L533" s="61"/>
      <c r="M533" s="48"/>
      <c r="N533" s="49"/>
      <c r="O533" s="48"/>
      <c r="P533" s="49"/>
      <c r="Q533" s="50" t="str">
        <f t="shared" si="5"/>
        <v/>
      </c>
      <c r="R533" s="51"/>
      <c r="S533" s="15">
        <f t="shared" si="6"/>
        <v>0</v>
      </c>
      <c r="T533" s="14">
        <f t="shared" si="4"/>
        <v>0</v>
      </c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</row>
    <row r="534">
      <c r="A534" s="6">
        <v>529.0</v>
      </c>
      <c r="B534" s="42"/>
      <c r="C534" s="43"/>
      <c r="D534" s="63"/>
      <c r="E534" s="45"/>
      <c r="F534" s="45"/>
      <c r="G534" s="45"/>
      <c r="H534" s="45"/>
      <c r="I534" s="45"/>
      <c r="J534" s="45"/>
      <c r="K534" s="45"/>
      <c r="L534" s="61"/>
      <c r="M534" s="48"/>
      <c r="N534" s="49"/>
      <c r="O534" s="48"/>
      <c r="P534" s="49"/>
      <c r="Q534" s="50" t="str">
        <f t="shared" si="5"/>
        <v/>
      </c>
      <c r="R534" s="51"/>
      <c r="S534" s="15">
        <f t="shared" si="6"/>
        <v>0</v>
      </c>
      <c r="T534" s="14">
        <f t="shared" si="4"/>
        <v>0</v>
      </c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</row>
    <row r="535">
      <c r="A535" s="6">
        <v>530.0</v>
      </c>
      <c r="B535" s="42"/>
      <c r="C535" s="43"/>
      <c r="D535" s="63"/>
      <c r="E535" s="45"/>
      <c r="F535" s="45"/>
      <c r="G535" s="45"/>
      <c r="H535" s="45"/>
      <c r="I535" s="45"/>
      <c r="J535" s="45"/>
      <c r="K535" s="45"/>
      <c r="L535" s="61"/>
      <c r="M535" s="48"/>
      <c r="N535" s="49"/>
      <c r="O535" s="48"/>
      <c r="P535" s="49"/>
      <c r="Q535" s="50" t="str">
        <f t="shared" si="5"/>
        <v/>
      </c>
      <c r="R535" s="51"/>
      <c r="S535" s="15">
        <f t="shared" si="6"/>
        <v>0</v>
      </c>
      <c r="T535" s="14">
        <f t="shared" si="4"/>
        <v>0</v>
      </c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</row>
    <row r="536">
      <c r="A536" s="6">
        <v>531.0</v>
      </c>
      <c r="B536" s="42"/>
      <c r="C536" s="43"/>
      <c r="D536" s="63"/>
      <c r="E536" s="45"/>
      <c r="F536" s="45"/>
      <c r="G536" s="45"/>
      <c r="H536" s="45"/>
      <c r="I536" s="45"/>
      <c r="J536" s="45"/>
      <c r="K536" s="45"/>
      <c r="L536" s="61"/>
      <c r="M536" s="48"/>
      <c r="N536" s="49"/>
      <c r="O536" s="48"/>
      <c r="P536" s="49"/>
      <c r="Q536" s="50" t="str">
        <f t="shared" si="5"/>
        <v/>
      </c>
      <c r="R536" s="51"/>
      <c r="S536" s="15">
        <f t="shared" si="6"/>
        <v>0</v>
      </c>
      <c r="T536" s="14">
        <f t="shared" si="4"/>
        <v>0</v>
      </c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</row>
    <row r="537">
      <c r="A537" s="6">
        <v>532.0</v>
      </c>
      <c r="B537" s="42"/>
      <c r="C537" s="43"/>
      <c r="D537" s="63"/>
      <c r="E537" s="45"/>
      <c r="F537" s="45"/>
      <c r="G537" s="45"/>
      <c r="H537" s="45"/>
      <c r="I537" s="45"/>
      <c r="J537" s="45"/>
      <c r="K537" s="45"/>
      <c r="L537" s="61"/>
      <c r="M537" s="48"/>
      <c r="N537" s="49"/>
      <c r="O537" s="48"/>
      <c r="P537" s="49"/>
      <c r="Q537" s="50" t="str">
        <f t="shared" si="5"/>
        <v/>
      </c>
      <c r="R537" s="51"/>
      <c r="S537" s="15">
        <f t="shared" si="6"/>
        <v>0</v>
      </c>
      <c r="T537" s="14">
        <f t="shared" si="4"/>
        <v>0</v>
      </c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</row>
    <row r="538">
      <c r="A538" s="6">
        <v>533.0</v>
      </c>
      <c r="B538" s="42"/>
      <c r="C538" s="43"/>
      <c r="D538" s="63"/>
      <c r="E538" s="45"/>
      <c r="F538" s="45"/>
      <c r="G538" s="45"/>
      <c r="H538" s="45"/>
      <c r="I538" s="45"/>
      <c r="J538" s="45"/>
      <c r="K538" s="45"/>
      <c r="L538" s="61"/>
      <c r="M538" s="48"/>
      <c r="N538" s="49"/>
      <c r="O538" s="48"/>
      <c r="P538" s="49"/>
      <c r="Q538" s="50" t="str">
        <f t="shared" si="5"/>
        <v/>
      </c>
      <c r="R538" s="51"/>
      <c r="S538" s="15">
        <f t="shared" si="6"/>
        <v>0</v>
      </c>
      <c r="T538" s="14">
        <f t="shared" si="4"/>
        <v>0</v>
      </c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</row>
    <row r="539">
      <c r="A539" s="6">
        <v>534.0</v>
      </c>
      <c r="B539" s="42"/>
      <c r="C539" s="43"/>
      <c r="D539" s="63"/>
      <c r="E539" s="45"/>
      <c r="F539" s="45"/>
      <c r="G539" s="45"/>
      <c r="H539" s="45"/>
      <c r="I539" s="45"/>
      <c r="J539" s="45"/>
      <c r="K539" s="45"/>
      <c r="L539" s="61"/>
      <c r="M539" s="48"/>
      <c r="N539" s="49"/>
      <c r="O539" s="48"/>
      <c r="P539" s="49"/>
      <c r="Q539" s="50" t="str">
        <f t="shared" si="5"/>
        <v/>
      </c>
      <c r="R539" s="51"/>
      <c r="S539" s="15">
        <f t="shared" si="6"/>
        <v>0</v>
      </c>
      <c r="T539" s="14">
        <f t="shared" si="4"/>
        <v>0</v>
      </c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</row>
    <row r="540">
      <c r="A540" s="6">
        <v>535.0</v>
      </c>
      <c r="B540" s="42"/>
      <c r="C540" s="43"/>
      <c r="D540" s="63"/>
      <c r="E540" s="45"/>
      <c r="F540" s="45"/>
      <c r="G540" s="45"/>
      <c r="H540" s="45"/>
      <c r="I540" s="45"/>
      <c r="J540" s="45"/>
      <c r="K540" s="45"/>
      <c r="L540" s="61"/>
      <c r="M540" s="48"/>
      <c r="N540" s="49"/>
      <c r="O540" s="48"/>
      <c r="P540" s="49"/>
      <c r="Q540" s="50" t="str">
        <f t="shared" si="5"/>
        <v/>
      </c>
      <c r="R540" s="51"/>
      <c r="S540" s="15">
        <f t="shared" si="6"/>
        <v>0</v>
      </c>
      <c r="T540" s="14">
        <f t="shared" si="4"/>
        <v>0</v>
      </c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</row>
    <row r="541">
      <c r="A541" s="6">
        <v>536.0</v>
      </c>
      <c r="B541" s="42"/>
      <c r="C541" s="43"/>
      <c r="D541" s="63"/>
      <c r="E541" s="45"/>
      <c r="F541" s="45"/>
      <c r="G541" s="45"/>
      <c r="H541" s="45"/>
      <c r="I541" s="45"/>
      <c r="J541" s="45"/>
      <c r="K541" s="45"/>
      <c r="L541" s="61"/>
      <c r="M541" s="48"/>
      <c r="N541" s="49"/>
      <c r="O541" s="48"/>
      <c r="P541" s="49"/>
      <c r="Q541" s="50" t="str">
        <f t="shared" si="5"/>
        <v/>
      </c>
      <c r="R541" s="51"/>
      <c r="S541" s="15">
        <f t="shared" si="6"/>
        <v>0</v>
      </c>
      <c r="T541" s="14">
        <f t="shared" si="4"/>
        <v>0</v>
      </c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</row>
    <row r="542">
      <c r="A542" s="6">
        <v>537.0</v>
      </c>
      <c r="B542" s="42"/>
      <c r="C542" s="43"/>
      <c r="D542" s="63"/>
      <c r="E542" s="45"/>
      <c r="F542" s="45"/>
      <c r="G542" s="45"/>
      <c r="H542" s="45"/>
      <c r="I542" s="45"/>
      <c r="J542" s="45"/>
      <c r="K542" s="45"/>
      <c r="L542" s="61"/>
      <c r="M542" s="48"/>
      <c r="N542" s="49"/>
      <c r="O542" s="48"/>
      <c r="P542" s="49"/>
      <c r="Q542" s="50" t="str">
        <f t="shared" si="5"/>
        <v/>
      </c>
      <c r="R542" s="51"/>
      <c r="S542" s="15">
        <f t="shared" si="6"/>
        <v>0</v>
      </c>
      <c r="T542" s="14">
        <f t="shared" si="4"/>
        <v>0</v>
      </c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</row>
    <row r="543">
      <c r="A543" s="6">
        <v>538.0</v>
      </c>
      <c r="B543" s="42"/>
      <c r="C543" s="43"/>
      <c r="D543" s="63"/>
      <c r="E543" s="45"/>
      <c r="F543" s="45"/>
      <c r="G543" s="45"/>
      <c r="H543" s="45"/>
      <c r="I543" s="45"/>
      <c r="J543" s="45"/>
      <c r="K543" s="45"/>
      <c r="L543" s="61"/>
      <c r="M543" s="48"/>
      <c r="N543" s="49"/>
      <c r="O543" s="48"/>
      <c r="P543" s="49"/>
      <c r="Q543" s="50" t="str">
        <f t="shared" si="5"/>
        <v/>
      </c>
      <c r="R543" s="51"/>
      <c r="S543" s="15">
        <f t="shared" si="6"/>
        <v>0</v>
      </c>
      <c r="T543" s="14">
        <f t="shared" si="4"/>
        <v>0</v>
      </c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</row>
    <row r="544">
      <c r="A544" s="6">
        <v>539.0</v>
      </c>
      <c r="B544" s="42"/>
      <c r="C544" s="43"/>
      <c r="D544" s="63"/>
      <c r="E544" s="45"/>
      <c r="F544" s="45"/>
      <c r="G544" s="45"/>
      <c r="H544" s="45"/>
      <c r="I544" s="45"/>
      <c r="J544" s="45"/>
      <c r="K544" s="45"/>
      <c r="L544" s="61"/>
      <c r="M544" s="48"/>
      <c r="N544" s="49"/>
      <c r="O544" s="48"/>
      <c r="P544" s="49"/>
      <c r="Q544" s="50" t="str">
        <f t="shared" si="5"/>
        <v/>
      </c>
      <c r="R544" s="51"/>
      <c r="S544" s="15">
        <f t="shared" si="6"/>
        <v>0</v>
      </c>
      <c r="T544" s="14">
        <f t="shared" si="4"/>
        <v>0</v>
      </c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</row>
    <row r="545">
      <c r="A545" s="6">
        <v>540.0</v>
      </c>
      <c r="B545" s="42"/>
      <c r="C545" s="43"/>
      <c r="D545" s="63"/>
      <c r="E545" s="45"/>
      <c r="F545" s="45"/>
      <c r="G545" s="45"/>
      <c r="H545" s="45"/>
      <c r="I545" s="45"/>
      <c r="J545" s="45"/>
      <c r="K545" s="45"/>
      <c r="L545" s="61"/>
      <c r="M545" s="48"/>
      <c r="N545" s="49"/>
      <c r="O545" s="48"/>
      <c r="P545" s="49"/>
      <c r="Q545" s="50" t="str">
        <f t="shared" si="5"/>
        <v/>
      </c>
      <c r="R545" s="51"/>
      <c r="S545" s="15">
        <f t="shared" si="6"/>
        <v>0</v>
      </c>
      <c r="T545" s="14">
        <f t="shared" si="4"/>
        <v>0</v>
      </c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</row>
    <row r="546">
      <c r="A546" s="6">
        <v>541.0</v>
      </c>
      <c r="B546" s="42"/>
      <c r="C546" s="43"/>
      <c r="D546" s="63"/>
      <c r="E546" s="45"/>
      <c r="F546" s="45"/>
      <c r="G546" s="45"/>
      <c r="H546" s="45"/>
      <c r="I546" s="45"/>
      <c r="J546" s="45"/>
      <c r="K546" s="45"/>
      <c r="L546" s="61"/>
      <c r="M546" s="48"/>
      <c r="N546" s="49"/>
      <c r="O546" s="48"/>
      <c r="P546" s="49"/>
      <c r="Q546" s="50" t="str">
        <f t="shared" si="5"/>
        <v/>
      </c>
      <c r="R546" s="51"/>
      <c r="S546" s="15">
        <f t="shared" si="6"/>
        <v>0</v>
      </c>
      <c r="T546" s="14">
        <f t="shared" si="4"/>
        <v>0</v>
      </c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</row>
    <row r="547">
      <c r="A547" s="6">
        <v>542.0</v>
      </c>
      <c r="B547" s="42"/>
      <c r="C547" s="43"/>
      <c r="D547" s="63"/>
      <c r="E547" s="45"/>
      <c r="F547" s="45"/>
      <c r="G547" s="45"/>
      <c r="H547" s="45"/>
      <c r="I547" s="45"/>
      <c r="J547" s="45"/>
      <c r="K547" s="45"/>
      <c r="L547" s="61"/>
      <c r="M547" s="48"/>
      <c r="N547" s="49"/>
      <c r="O547" s="48"/>
      <c r="P547" s="49"/>
      <c r="Q547" s="50" t="str">
        <f t="shared" si="5"/>
        <v/>
      </c>
      <c r="R547" s="51"/>
      <c r="S547" s="15">
        <f t="shared" si="6"/>
        <v>0</v>
      </c>
      <c r="T547" s="14">
        <f t="shared" si="4"/>
        <v>0</v>
      </c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</row>
    <row r="548">
      <c r="A548" s="6">
        <v>543.0</v>
      </c>
      <c r="B548" s="42"/>
      <c r="C548" s="43"/>
      <c r="D548" s="63"/>
      <c r="E548" s="45"/>
      <c r="F548" s="45"/>
      <c r="G548" s="45"/>
      <c r="H548" s="45"/>
      <c r="I548" s="45"/>
      <c r="J548" s="45"/>
      <c r="K548" s="45"/>
      <c r="L548" s="61"/>
      <c r="M548" s="48"/>
      <c r="N548" s="49"/>
      <c r="O548" s="48"/>
      <c r="P548" s="49"/>
      <c r="Q548" s="50" t="str">
        <f t="shared" si="5"/>
        <v/>
      </c>
      <c r="R548" s="51"/>
      <c r="S548" s="15">
        <f t="shared" si="6"/>
        <v>0</v>
      </c>
      <c r="T548" s="14">
        <f t="shared" si="4"/>
        <v>0</v>
      </c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</row>
    <row r="549">
      <c r="A549" s="6">
        <v>544.0</v>
      </c>
      <c r="B549" s="42"/>
      <c r="C549" s="43"/>
      <c r="D549" s="63"/>
      <c r="E549" s="45"/>
      <c r="F549" s="45"/>
      <c r="G549" s="45"/>
      <c r="H549" s="45"/>
      <c r="I549" s="45"/>
      <c r="J549" s="45"/>
      <c r="K549" s="45"/>
      <c r="L549" s="61"/>
      <c r="M549" s="48"/>
      <c r="N549" s="49"/>
      <c r="O549" s="48"/>
      <c r="P549" s="49"/>
      <c r="Q549" s="50" t="str">
        <f t="shared" si="5"/>
        <v/>
      </c>
      <c r="R549" s="51"/>
      <c r="S549" s="15">
        <f t="shared" si="6"/>
        <v>0</v>
      </c>
      <c r="T549" s="14">
        <f t="shared" si="4"/>
        <v>0</v>
      </c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</row>
    <row r="550">
      <c r="A550" s="6">
        <v>545.0</v>
      </c>
      <c r="B550" s="42"/>
      <c r="C550" s="43"/>
      <c r="D550" s="63"/>
      <c r="E550" s="45"/>
      <c r="F550" s="45"/>
      <c r="G550" s="45"/>
      <c r="H550" s="45"/>
      <c r="I550" s="45"/>
      <c r="J550" s="45"/>
      <c r="K550" s="45"/>
      <c r="L550" s="61"/>
      <c r="M550" s="48"/>
      <c r="N550" s="49"/>
      <c r="O550" s="48"/>
      <c r="P550" s="49"/>
      <c r="Q550" s="50" t="str">
        <f t="shared" si="5"/>
        <v/>
      </c>
      <c r="R550" s="51"/>
      <c r="S550" s="15">
        <f t="shared" si="6"/>
        <v>0</v>
      </c>
      <c r="T550" s="14">
        <f t="shared" si="4"/>
        <v>0</v>
      </c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</row>
    <row r="551">
      <c r="A551" s="6">
        <v>546.0</v>
      </c>
      <c r="B551" s="42"/>
      <c r="C551" s="43"/>
      <c r="D551" s="63"/>
      <c r="E551" s="45"/>
      <c r="F551" s="45"/>
      <c r="G551" s="45"/>
      <c r="H551" s="45"/>
      <c r="I551" s="45"/>
      <c r="J551" s="45"/>
      <c r="K551" s="45"/>
      <c r="L551" s="61"/>
      <c r="M551" s="48"/>
      <c r="N551" s="49"/>
      <c r="O551" s="48"/>
      <c r="P551" s="49"/>
      <c r="Q551" s="50" t="str">
        <f t="shared" si="5"/>
        <v/>
      </c>
      <c r="R551" s="51"/>
      <c r="S551" s="15">
        <f t="shared" si="6"/>
        <v>0</v>
      </c>
      <c r="T551" s="14">
        <f t="shared" si="4"/>
        <v>0</v>
      </c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</row>
    <row r="552">
      <c r="A552" s="6">
        <v>547.0</v>
      </c>
      <c r="B552" s="42"/>
      <c r="C552" s="43"/>
      <c r="D552" s="63"/>
      <c r="E552" s="45"/>
      <c r="F552" s="45"/>
      <c r="G552" s="45"/>
      <c r="H552" s="45"/>
      <c r="I552" s="45"/>
      <c r="J552" s="45"/>
      <c r="K552" s="45"/>
      <c r="L552" s="61"/>
      <c r="M552" s="48"/>
      <c r="N552" s="49"/>
      <c r="O552" s="48"/>
      <c r="P552" s="49"/>
      <c r="Q552" s="50" t="str">
        <f t="shared" si="5"/>
        <v/>
      </c>
      <c r="R552" s="51"/>
      <c r="S552" s="15">
        <f t="shared" si="6"/>
        <v>0</v>
      </c>
      <c r="T552" s="14">
        <f t="shared" si="4"/>
        <v>0</v>
      </c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</row>
    <row r="553">
      <c r="A553" s="6">
        <v>548.0</v>
      </c>
      <c r="B553" s="42"/>
      <c r="C553" s="43"/>
      <c r="D553" s="63"/>
      <c r="E553" s="45"/>
      <c r="F553" s="45"/>
      <c r="G553" s="45"/>
      <c r="H553" s="45"/>
      <c r="I553" s="45"/>
      <c r="J553" s="45"/>
      <c r="K553" s="45"/>
      <c r="L553" s="61"/>
      <c r="M553" s="48"/>
      <c r="N553" s="49"/>
      <c r="O553" s="48"/>
      <c r="P553" s="49"/>
      <c r="Q553" s="50" t="str">
        <f t="shared" si="5"/>
        <v/>
      </c>
      <c r="R553" s="51"/>
      <c r="S553" s="15">
        <f t="shared" si="6"/>
        <v>0</v>
      </c>
      <c r="T553" s="14">
        <f t="shared" si="4"/>
        <v>0</v>
      </c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</row>
    <row r="554">
      <c r="A554" s="6">
        <v>549.0</v>
      </c>
      <c r="B554" s="42"/>
      <c r="C554" s="43"/>
      <c r="D554" s="63"/>
      <c r="E554" s="45"/>
      <c r="F554" s="45"/>
      <c r="G554" s="45"/>
      <c r="H554" s="45"/>
      <c r="I554" s="45"/>
      <c r="J554" s="45"/>
      <c r="K554" s="45"/>
      <c r="L554" s="61"/>
      <c r="M554" s="48"/>
      <c r="N554" s="49"/>
      <c r="O554" s="48"/>
      <c r="P554" s="49"/>
      <c r="Q554" s="50" t="str">
        <f t="shared" si="5"/>
        <v/>
      </c>
      <c r="R554" s="51"/>
      <c r="S554" s="15">
        <f t="shared" si="6"/>
        <v>0</v>
      </c>
      <c r="T554" s="14">
        <f t="shared" si="4"/>
        <v>0</v>
      </c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</row>
    <row r="555">
      <c r="A555" s="6">
        <v>550.0</v>
      </c>
      <c r="B555" s="42"/>
      <c r="C555" s="43"/>
      <c r="D555" s="63"/>
      <c r="E555" s="45"/>
      <c r="F555" s="45"/>
      <c r="G555" s="45"/>
      <c r="H555" s="45"/>
      <c r="I555" s="45"/>
      <c r="J555" s="45"/>
      <c r="K555" s="45"/>
      <c r="L555" s="61"/>
      <c r="M555" s="48"/>
      <c r="N555" s="49"/>
      <c r="O555" s="48"/>
      <c r="P555" s="49"/>
      <c r="Q555" s="50" t="str">
        <f t="shared" si="5"/>
        <v/>
      </c>
      <c r="R555" s="51"/>
      <c r="S555" s="15">
        <f t="shared" si="6"/>
        <v>0</v>
      </c>
      <c r="T555" s="14">
        <f t="shared" si="4"/>
        <v>0</v>
      </c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</row>
    <row r="556">
      <c r="A556" s="6">
        <v>551.0</v>
      </c>
      <c r="B556" s="42"/>
      <c r="C556" s="43"/>
      <c r="D556" s="63"/>
      <c r="E556" s="45"/>
      <c r="F556" s="45"/>
      <c r="G556" s="45"/>
      <c r="H556" s="45"/>
      <c r="I556" s="45"/>
      <c r="J556" s="45"/>
      <c r="K556" s="45"/>
      <c r="L556" s="61"/>
      <c r="M556" s="48"/>
      <c r="N556" s="49"/>
      <c r="O556" s="48"/>
      <c r="P556" s="49"/>
      <c r="Q556" s="50" t="str">
        <f t="shared" si="5"/>
        <v/>
      </c>
      <c r="R556" s="51"/>
      <c r="S556" s="15">
        <f t="shared" si="6"/>
        <v>0</v>
      </c>
      <c r="T556" s="14">
        <f t="shared" si="4"/>
        <v>0</v>
      </c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</row>
    <row r="557">
      <c r="A557" s="6">
        <v>552.0</v>
      </c>
      <c r="B557" s="42"/>
      <c r="C557" s="43"/>
      <c r="D557" s="63"/>
      <c r="E557" s="45"/>
      <c r="F557" s="45"/>
      <c r="G557" s="45"/>
      <c r="H557" s="45"/>
      <c r="I557" s="45"/>
      <c r="J557" s="45"/>
      <c r="K557" s="45"/>
      <c r="L557" s="61"/>
      <c r="M557" s="48"/>
      <c r="N557" s="49"/>
      <c r="O557" s="48"/>
      <c r="P557" s="49"/>
      <c r="Q557" s="50" t="str">
        <f t="shared" si="5"/>
        <v/>
      </c>
      <c r="R557" s="51"/>
      <c r="S557" s="15">
        <f t="shared" si="6"/>
        <v>0</v>
      </c>
      <c r="T557" s="14">
        <f t="shared" si="4"/>
        <v>0</v>
      </c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</row>
    <row r="558">
      <c r="A558" s="6">
        <v>553.0</v>
      </c>
      <c r="B558" s="42"/>
      <c r="C558" s="43"/>
      <c r="D558" s="63"/>
      <c r="E558" s="45"/>
      <c r="F558" s="45"/>
      <c r="G558" s="45"/>
      <c r="H558" s="45"/>
      <c r="I558" s="45"/>
      <c r="J558" s="45"/>
      <c r="K558" s="45"/>
      <c r="L558" s="61"/>
      <c r="M558" s="48"/>
      <c r="N558" s="49"/>
      <c r="O558" s="48"/>
      <c r="P558" s="49"/>
      <c r="Q558" s="50" t="str">
        <f t="shared" si="5"/>
        <v/>
      </c>
      <c r="R558" s="51"/>
      <c r="S558" s="15">
        <f t="shared" si="6"/>
        <v>0</v>
      </c>
      <c r="T558" s="14">
        <f t="shared" si="4"/>
        <v>0</v>
      </c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</row>
    <row r="559">
      <c r="A559" s="6">
        <v>554.0</v>
      </c>
      <c r="B559" s="42"/>
      <c r="C559" s="43"/>
      <c r="D559" s="63"/>
      <c r="E559" s="45"/>
      <c r="F559" s="45"/>
      <c r="G559" s="45"/>
      <c r="H559" s="45"/>
      <c r="I559" s="45"/>
      <c r="J559" s="45"/>
      <c r="K559" s="45"/>
      <c r="L559" s="61"/>
      <c r="M559" s="48"/>
      <c r="N559" s="49"/>
      <c r="O559" s="48"/>
      <c r="P559" s="49"/>
      <c r="Q559" s="50" t="str">
        <f t="shared" si="5"/>
        <v/>
      </c>
      <c r="R559" s="51"/>
      <c r="S559" s="15">
        <f t="shared" si="6"/>
        <v>0</v>
      </c>
      <c r="T559" s="14">
        <f t="shared" si="4"/>
        <v>0</v>
      </c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</row>
    <row r="560">
      <c r="A560" s="6">
        <v>555.0</v>
      </c>
      <c r="B560" s="42"/>
      <c r="C560" s="43"/>
      <c r="D560" s="63"/>
      <c r="E560" s="45"/>
      <c r="F560" s="45"/>
      <c r="G560" s="45"/>
      <c r="H560" s="45"/>
      <c r="I560" s="45"/>
      <c r="J560" s="45"/>
      <c r="K560" s="45"/>
      <c r="L560" s="61"/>
      <c r="M560" s="48"/>
      <c r="N560" s="49"/>
      <c r="O560" s="48"/>
      <c r="P560" s="49"/>
      <c r="Q560" s="50" t="str">
        <f t="shared" si="5"/>
        <v/>
      </c>
      <c r="R560" s="51"/>
      <c r="S560" s="15">
        <f t="shared" si="6"/>
        <v>0</v>
      </c>
      <c r="T560" s="14">
        <f t="shared" si="4"/>
        <v>0</v>
      </c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</row>
    <row r="561">
      <c r="A561" s="6">
        <v>556.0</v>
      </c>
      <c r="B561" s="42"/>
      <c r="C561" s="43"/>
      <c r="D561" s="63"/>
      <c r="E561" s="45"/>
      <c r="F561" s="45"/>
      <c r="G561" s="45"/>
      <c r="H561" s="45"/>
      <c r="I561" s="45"/>
      <c r="J561" s="45"/>
      <c r="K561" s="45"/>
      <c r="L561" s="61"/>
      <c r="M561" s="48"/>
      <c r="N561" s="49"/>
      <c r="O561" s="48"/>
      <c r="P561" s="49"/>
      <c r="Q561" s="50" t="str">
        <f t="shared" si="5"/>
        <v/>
      </c>
      <c r="R561" s="51"/>
      <c r="S561" s="15">
        <f t="shared" si="6"/>
        <v>0</v>
      </c>
      <c r="T561" s="14">
        <f t="shared" si="4"/>
        <v>0</v>
      </c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</row>
    <row r="562">
      <c r="A562" s="6">
        <v>557.0</v>
      </c>
      <c r="B562" s="42"/>
      <c r="C562" s="43"/>
      <c r="D562" s="63"/>
      <c r="E562" s="45"/>
      <c r="F562" s="45"/>
      <c r="G562" s="45"/>
      <c r="H562" s="45"/>
      <c r="I562" s="45"/>
      <c r="J562" s="45"/>
      <c r="K562" s="45"/>
      <c r="L562" s="61"/>
      <c r="M562" s="48"/>
      <c r="N562" s="49"/>
      <c r="O562" s="48"/>
      <c r="P562" s="49"/>
      <c r="Q562" s="50" t="str">
        <f t="shared" si="5"/>
        <v/>
      </c>
      <c r="R562" s="51"/>
      <c r="S562" s="15">
        <f t="shared" si="6"/>
        <v>0</v>
      </c>
      <c r="T562" s="14">
        <f t="shared" si="4"/>
        <v>0</v>
      </c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</row>
    <row r="563">
      <c r="A563" s="6">
        <v>558.0</v>
      </c>
      <c r="B563" s="42"/>
      <c r="C563" s="43"/>
      <c r="D563" s="63"/>
      <c r="E563" s="45"/>
      <c r="F563" s="45"/>
      <c r="G563" s="45"/>
      <c r="H563" s="45"/>
      <c r="I563" s="45"/>
      <c r="J563" s="45"/>
      <c r="K563" s="45"/>
      <c r="L563" s="61"/>
      <c r="M563" s="48"/>
      <c r="N563" s="49"/>
      <c r="O563" s="48"/>
      <c r="P563" s="49"/>
      <c r="Q563" s="50" t="str">
        <f t="shared" si="5"/>
        <v/>
      </c>
      <c r="R563" s="51"/>
      <c r="S563" s="15">
        <f t="shared" si="6"/>
        <v>0</v>
      </c>
      <c r="T563" s="14">
        <f t="shared" si="4"/>
        <v>0</v>
      </c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</row>
    <row r="564">
      <c r="A564" s="6">
        <v>559.0</v>
      </c>
      <c r="B564" s="42"/>
      <c r="C564" s="43"/>
      <c r="D564" s="63"/>
      <c r="E564" s="45"/>
      <c r="F564" s="45"/>
      <c r="G564" s="45"/>
      <c r="H564" s="45"/>
      <c r="I564" s="45"/>
      <c r="J564" s="45"/>
      <c r="K564" s="45"/>
      <c r="L564" s="61"/>
      <c r="M564" s="48"/>
      <c r="N564" s="49"/>
      <c r="O564" s="48"/>
      <c r="P564" s="49"/>
      <c r="Q564" s="50" t="str">
        <f t="shared" si="5"/>
        <v/>
      </c>
      <c r="R564" s="51"/>
      <c r="S564" s="15">
        <f t="shared" si="6"/>
        <v>0</v>
      </c>
      <c r="T564" s="14">
        <f t="shared" si="4"/>
        <v>0</v>
      </c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</row>
    <row r="565">
      <c r="A565" s="6">
        <v>560.0</v>
      </c>
      <c r="B565" s="42"/>
      <c r="C565" s="43"/>
      <c r="D565" s="63"/>
      <c r="E565" s="45"/>
      <c r="F565" s="45"/>
      <c r="G565" s="45"/>
      <c r="H565" s="45"/>
      <c r="I565" s="45"/>
      <c r="J565" s="45"/>
      <c r="K565" s="45"/>
      <c r="L565" s="61"/>
      <c r="M565" s="48"/>
      <c r="N565" s="49"/>
      <c r="O565" s="48"/>
      <c r="P565" s="49"/>
      <c r="Q565" s="50" t="str">
        <f t="shared" si="5"/>
        <v/>
      </c>
      <c r="R565" s="51"/>
      <c r="S565" s="15">
        <f t="shared" si="6"/>
        <v>0</v>
      </c>
      <c r="T565" s="14">
        <f t="shared" si="4"/>
        <v>0</v>
      </c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</row>
    <row r="566">
      <c r="A566" s="6">
        <v>561.0</v>
      </c>
      <c r="B566" s="42"/>
      <c r="C566" s="43"/>
      <c r="D566" s="63"/>
      <c r="E566" s="45"/>
      <c r="F566" s="45"/>
      <c r="G566" s="45"/>
      <c r="H566" s="45"/>
      <c r="I566" s="45"/>
      <c r="J566" s="45"/>
      <c r="K566" s="45"/>
      <c r="L566" s="61"/>
      <c r="M566" s="48"/>
      <c r="N566" s="49"/>
      <c r="O566" s="48"/>
      <c r="P566" s="49"/>
      <c r="Q566" s="50" t="str">
        <f t="shared" si="5"/>
        <v/>
      </c>
      <c r="R566" s="51"/>
      <c r="S566" s="15">
        <f t="shared" si="6"/>
        <v>0</v>
      </c>
      <c r="T566" s="14">
        <f t="shared" si="4"/>
        <v>0</v>
      </c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</row>
    <row r="567">
      <c r="A567" s="6">
        <v>562.0</v>
      </c>
      <c r="B567" s="42"/>
      <c r="C567" s="43"/>
      <c r="D567" s="63"/>
      <c r="E567" s="45"/>
      <c r="F567" s="45"/>
      <c r="G567" s="45"/>
      <c r="H567" s="45"/>
      <c r="I567" s="45"/>
      <c r="J567" s="45"/>
      <c r="K567" s="45"/>
      <c r="L567" s="61"/>
      <c r="M567" s="48"/>
      <c r="N567" s="49"/>
      <c r="O567" s="48"/>
      <c r="P567" s="49"/>
      <c r="Q567" s="50" t="str">
        <f t="shared" si="5"/>
        <v/>
      </c>
      <c r="R567" s="51"/>
      <c r="S567" s="15">
        <f t="shared" si="6"/>
        <v>0</v>
      </c>
      <c r="T567" s="14">
        <f t="shared" si="4"/>
        <v>0</v>
      </c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</row>
    <row r="568">
      <c r="A568" s="6">
        <v>563.0</v>
      </c>
      <c r="B568" s="42"/>
      <c r="C568" s="43"/>
      <c r="D568" s="63"/>
      <c r="E568" s="45"/>
      <c r="F568" s="45"/>
      <c r="G568" s="45"/>
      <c r="H568" s="45"/>
      <c r="I568" s="45"/>
      <c r="J568" s="45"/>
      <c r="K568" s="45"/>
      <c r="L568" s="61"/>
      <c r="M568" s="48"/>
      <c r="N568" s="49"/>
      <c r="O568" s="48"/>
      <c r="P568" s="49"/>
      <c r="Q568" s="50" t="str">
        <f t="shared" si="5"/>
        <v/>
      </c>
      <c r="R568" s="51"/>
      <c r="S568" s="15">
        <f t="shared" si="6"/>
        <v>0</v>
      </c>
      <c r="T568" s="14">
        <f t="shared" si="4"/>
        <v>0</v>
      </c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</row>
    <row r="569">
      <c r="A569" s="6">
        <v>564.0</v>
      </c>
      <c r="B569" s="42"/>
      <c r="C569" s="43"/>
      <c r="D569" s="63"/>
      <c r="E569" s="45"/>
      <c r="F569" s="45"/>
      <c r="G569" s="45"/>
      <c r="H569" s="45"/>
      <c r="I569" s="45"/>
      <c r="J569" s="45"/>
      <c r="K569" s="45"/>
      <c r="L569" s="61"/>
      <c r="M569" s="48"/>
      <c r="N569" s="49"/>
      <c r="O569" s="48"/>
      <c r="P569" s="49"/>
      <c r="Q569" s="50" t="str">
        <f t="shared" si="5"/>
        <v/>
      </c>
      <c r="R569" s="51"/>
      <c r="S569" s="15">
        <f t="shared" si="6"/>
        <v>0</v>
      </c>
      <c r="T569" s="14">
        <f t="shared" si="4"/>
        <v>0</v>
      </c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</row>
    <row r="570">
      <c r="A570" s="6">
        <v>565.0</v>
      </c>
      <c r="B570" s="42"/>
      <c r="C570" s="43"/>
      <c r="D570" s="63"/>
      <c r="E570" s="45"/>
      <c r="F570" s="45"/>
      <c r="G570" s="45"/>
      <c r="H570" s="45"/>
      <c r="I570" s="45"/>
      <c r="J570" s="45"/>
      <c r="K570" s="45"/>
      <c r="L570" s="61"/>
      <c r="M570" s="48"/>
      <c r="N570" s="49"/>
      <c r="O570" s="48"/>
      <c r="P570" s="49"/>
      <c r="Q570" s="50" t="str">
        <f t="shared" si="5"/>
        <v/>
      </c>
      <c r="R570" s="51"/>
      <c r="S570" s="15">
        <f t="shared" si="6"/>
        <v>0</v>
      </c>
      <c r="T570" s="14">
        <f t="shared" si="4"/>
        <v>0</v>
      </c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</row>
    <row r="571">
      <c r="A571" s="6">
        <v>566.0</v>
      </c>
      <c r="B571" s="42"/>
      <c r="C571" s="43"/>
      <c r="D571" s="63"/>
      <c r="E571" s="45"/>
      <c r="F571" s="45"/>
      <c r="G571" s="45"/>
      <c r="H571" s="45"/>
      <c r="I571" s="45"/>
      <c r="J571" s="45"/>
      <c r="K571" s="45"/>
      <c r="L571" s="61"/>
      <c r="M571" s="48"/>
      <c r="N571" s="49"/>
      <c r="O571" s="48"/>
      <c r="P571" s="49"/>
      <c r="Q571" s="50" t="str">
        <f t="shared" si="5"/>
        <v/>
      </c>
      <c r="R571" s="51"/>
      <c r="S571" s="15">
        <f t="shared" si="6"/>
        <v>0</v>
      </c>
      <c r="T571" s="14">
        <f t="shared" si="4"/>
        <v>0</v>
      </c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</row>
    <row r="572">
      <c r="A572" s="6">
        <v>567.0</v>
      </c>
      <c r="B572" s="42"/>
      <c r="C572" s="43"/>
      <c r="D572" s="63"/>
      <c r="E572" s="45"/>
      <c r="F572" s="45"/>
      <c r="G572" s="45"/>
      <c r="H572" s="45"/>
      <c r="I572" s="45"/>
      <c r="J572" s="45"/>
      <c r="K572" s="45"/>
      <c r="L572" s="61"/>
      <c r="M572" s="48"/>
      <c r="N572" s="49"/>
      <c r="O572" s="48"/>
      <c r="P572" s="49"/>
      <c r="Q572" s="50" t="str">
        <f t="shared" si="5"/>
        <v/>
      </c>
      <c r="R572" s="51"/>
      <c r="S572" s="15">
        <f t="shared" si="6"/>
        <v>0</v>
      </c>
      <c r="T572" s="14">
        <f t="shared" si="4"/>
        <v>0</v>
      </c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</row>
    <row r="573">
      <c r="A573" s="6">
        <v>568.0</v>
      </c>
      <c r="B573" s="42"/>
      <c r="C573" s="43"/>
      <c r="D573" s="63"/>
      <c r="E573" s="45"/>
      <c r="F573" s="45"/>
      <c r="G573" s="45"/>
      <c r="H573" s="45"/>
      <c r="I573" s="45"/>
      <c r="J573" s="45"/>
      <c r="K573" s="45"/>
      <c r="L573" s="61"/>
      <c r="M573" s="48"/>
      <c r="N573" s="49"/>
      <c r="O573" s="48"/>
      <c r="P573" s="49"/>
      <c r="Q573" s="50" t="str">
        <f t="shared" si="5"/>
        <v/>
      </c>
      <c r="R573" s="51"/>
      <c r="S573" s="15">
        <f t="shared" si="6"/>
        <v>0</v>
      </c>
      <c r="T573" s="14">
        <f t="shared" si="4"/>
        <v>0</v>
      </c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</row>
    <row r="574">
      <c r="A574" s="6">
        <v>569.0</v>
      </c>
      <c r="B574" s="42"/>
      <c r="C574" s="43"/>
      <c r="D574" s="63"/>
      <c r="E574" s="45"/>
      <c r="F574" s="45"/>
      <c r="G574" s="45"/>
      <c r="H574" s="45"/>
      <c r="I574" s="45"/>
      <c r="J574" s="45"/>
      <c r="K574" s="45"/>
      <c r="L574" s="61"/>
      <c r="M574" s="48"/>
      <c r="N574" s="49"/>
      <c r="O574" s="48"/>
      <c r="P574" s="49"/>
      <c r="Q574" s="50" t="str">
        <f t="shared" si="5"/>
        <v/>
      </c>
      <c r="R574" s="51"/>
      <c r="S574" s="15">
        <f t="shared" si="6"/>
        <v>0</v>
      </c>
      <c r="T574" s="14">
        <f t="shared" si="4"/>
        <v>0</v>
      </c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</row>
    <row r="575">
      <c r="A575" s="6">
        <v>570.0</v>
      </c>
      <c r="B575" s="42"/>
      <c r="C575" s="43"/>
      <c r="D575" s="63"/>
      <c r="E575" s="45"/>
      <c r="F575" s="45"/>
      <c r="G575" s="45"/>
      <c r="H575" s="45"/>
      <c r="I575" s="45"/>
      <c r="J575" s="45"/>
      <c r="K575" s="45"/>
      <c r="L575" s="61"/>
      <c r="M575" s="48"/>
      <c r="N575" s="49"/>
      <c r="O575" s="48"/>
      <c r="P575" s="49"/>
      <c r="Q575" s="50" t="str">
        <f t="shared" si="5"/>
        <v/>
      </c>
      <c r="R575" s="51"/>
      <c r="S575" s="15">
        <f t="shared" si="6"/>
        <v>0</v>
      </c>
      <c r="T575" s="14">
        <f t="shared" si="4"/>
        <v>0</v>
      </c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</row>
    <row r="576">
      <c r="A576" s="6">
        <v>571.0</v>
      </c>
      <c r="B576" s="42"/>
      <c r="C576" s="43"/>
      <c r="D576" s="63"/>
      <c r="E576" s="45"/>
      <c r="F576" s="45"/>
      <c r="G576" s="45"/>
      <c r="H576" s="45"/>
      <c r="I576" s="45"/>
      <c r="J576" s="45"/>
      <c r="K576" s="45"/>
      <c r="L576" s="61"/>
      <c r="M576" s="48"/>
      <c r="N576" s="49"/>
      <c r="O576" s="48"/>
      <c r="P576" s="49"/>
      <c r="Q576" s="50" t="str">
        <f t="shared" si="5"/>
        <v/>
      </c>
      <c r="R576" s="51"/>
      <c r="S576" s="15">
        <f t="shared" si="6"/>
        <v>0</v>
      </c>
      <c r="T576" s="14">
        <f t="shared" si="4"/>
        <v>0</v>
      </c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</row>
    <row r="577">
      <c r="A577" s="6">
        <v>572.0</v>
      </c>
      <c r="B577" s="42"/>
      <c r="C577" s="43"/>
      <c r="D577" s="63"/>
      <c r="E577" s="45"/>
      <c r="F577" s="45"/>
      <c r="G577" s="45"/>
      <c r="H577" s="45"/>
      <c r="I577" s="45"/>
      <c r="J577" s="45"/>
      <c r="K577" s="45"/>
      <c r="L577" s="61"/>
      <c r="M577" s="48"/>
      <c r="N577" s="49"/>
      <c r="O577" s="48"/>
      <c r="P577" s="49"/>
      <c r="Q577" s="50" t="str">
        <f t="shared" si="5"/>
        <v/>
      </c>
      <c r="R577" s="51"/>
      <c r="S577" s="15">
        <f t="shared" si="6"/>
        <v>0</v>
      </c>
      <c r="T577" s="14">
        <f t="shared" si="4"/>
        <v>0</v>
      </c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</row>
    <row r="578">
      <c r="A578" s="6">
        <v>573.0</v>
      </c>
      <c r="B578" s="42"/>
      <c r="C578" s="43"/>
      <c r="D578" s="63"/>
      <c r="E578" s="45"/>
      <c r="F578" s="45"/>
      <c r="G578" s="45"/>
      <c r="H578" s="45"/>
      <c r="I578" s="45"/>
      <c r="J578" s="45"/>
      <c r="K578" s="45"/>
      <c r="L578" s="61"/>
      <c r="M578" s="48"/>
      <c r="N578" s="49"/>
      <c r="O578" s="48"/>
      <c r="P578" s="49"/>
      <c r="Q578" s="50" t="str">
        <f t="shared" si="5"/>
        <v/>
      </c>
      <c r="R578" s="51"/>
      <c r="S578" s="15">
        <f t="shared" si="6"/>
        <v>0</v>
      </c>
      <c r="T578" s="14">
        <f t="shared" si="4"/>
        <v>0</v>
      </c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</row>
    <row r="579">
      <c r="A579" s="6">
        <v>574.0</v>
      </c>
      <c r="B579" s="42"/>
      <c r="C579" s="43"/>
      <c r="D579" s="63"/>
      <c r="E579" s="45"/>
      <c r="F579" s="45"/>
      <c r="G579" s="45"/>
      <c r="H579" s="45"/>
      <c r="I579" s="45"/>
      <c r="J579" s="45"/>
      <c r="K579" s="45"/>
      <c r="L579" s="61"/>
      <c r="M579" s="48"/>
      <c r="N579" s="49"/>
      <c r="O579" s="48"/>
      <c r="P579" s="49"/>
      <c r="Q579" s="50" t="str">
        <f t="shared" si="5"/>
        <v/>
      </c>
      <c r="R579" s="51"/>
      <c r="S579" s="15">
        <f t="shared" si="6"/>
        <v>0</v>
      </c>
      <c r="T579" s="14">
        <f t="shared" si="4"/>
        <v>0</v>
      </c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</row>
    <row r="580">
      <c r="A580" s="6">
        <v>575.0</v>
      </c>
      <c r="B580" s="42"/>
      <c r="C580" s="43"/>
      <c r="D580" s="63"/>
      <c r="E580" s="45"/>
      <c r="F580" s="45"/>
      <c r="G580" s="45"/>
      <c r="H580" s="45"/>
      <c r="I580" s="45"/>
      <c r="J580" s="45"/>
      <c r="K580" s="45"/>
      <c r="L580" s="61"/>
      <c r="M580" s="48"/>
      <c r="N580" s="49"/>
      <c r="O580" s="48"/>
      <c r="P580" s="49"/>
      <c r="Q580" s="50" t="str">
        <f t="shared" si="5"/>
        <v/>
      </c>
      <c r="R580" s="51"/>
      <c r="S580" s="15">
        <f t="shared" si="6"/>
        <v>0</v>
      </c>
      <c r="T580" s="14">
        <f t="shared" si="4"/>
        <v>0</v>
      </c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</row>
    <row r="581">
      <c r="A581" s="6">
        <v>576.0</v>
      </c>
      <c r="B581" s="42"/>
      <c r="C581" s="43"/>
      <c r="D581" s="63"/>
      <c r="E581" s="45"/>
      <c r="F581" s="45"/>
      <c r="G581" s="45"/>
      <c r="H581" s="45"/>
      <c r="I581" s="45"/>
      <c r="J581" s="45"/>
      <c r="K581" s="45"/>
      <c r="L581" s="61"/>
      <c r="M581" s="48"/>
      <c r="N581" s="49"/>
      <c r="O581" s="48"/>
      <c r="P581" s="49"/>
      <c r="Q581" s="50" t="str">
        <f t="shared" si="5"/>
        <v/>
      </c>
      <c r="R581" s="51"/>
      <c r="S581" s="15">
        <f t="shared" si="6"/>
        <v>0</v>
      </c>
      <c r="T581" s="14">
        <f t="shared" si="4"/>
        <v>0</v>
      </c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</row>
    <row r="582">
      <c r="A582" s="6">
        <v>577.0</v>
      </c>
      <c r="B582" s="42"/>
      <c r="C582" s="43"/>
      <c r="D582" s="63"/>
      <c r="E582" s="45"/>
      <c r="F582" s="45"/>
      <c r="G582" s="45"/>
      <c r="H582" s="45"/>
      <c r="I582" s="45"/>
      <c r="J582" s="45"/>
      <c r="K582" s="45"/>
      <c r="L582" s="61"/>
      <c r="M582" s="48"/>
      <c r="N582" s="49"/>
      <c r="O582" s="48"/>
      <c r="P582" s="49"/>
      <c r="Q582" s="50" t="str">
        <f t="shared" si="5"/>
        <v/>
      </c>
      <c r="R582" s="51"/>
      <c r="S582" s="15">
        <f t="shared" si="6"/>
        <v>0</v>
      </c>
      <c r="T582" s="14">
        <f t="shared" si="4"/>
        <v>0</v>
      </c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</row>
    <row r="583">
      <c r="A583" s="6">
        <v>578.0</v>
      </c>
      <c r="B583" s="42"/>
      <c r="C583" s="43"/>
      <c r="D583" s="63"/>
      <c r="E583" s="45"/>
      <c r="F583" s="45"/>
      <c r="G583" s="45"/>
      <c r="H583" s="45"/>
      <c r="I583" s="45"/>
      <c r="J583" s="45"/>
      <c r="K583" s="45"/>
      <c r="L583" s="61"/>
      <c r="M583" s="48"/>
      <c r="N583" s="49"/>
      <c r="O583" s="48"/>
      <c r="P583" s="49"/>
      <c r="Q583" s="50" t="str">
        <f t="shared" si="5"/>
        <v/>
      </c>
      <c r="R583" s="51"/>
      <c r="S583" s="15">
        <f t="shared" si="6"/>
        <v>0</v>
      </c>
      <c r="T583" s="14">
        <f t="shared" si="4"/>
        <v>0</v>
      </c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</row>
    <row r="584">
      <c r="A584" s="6">
        <v>579.0</v>
      </c>
      <c r="B584" s="42"/>
      <c r="C584" s="43"/>
      <c r="D584" s="63"/>
      <c r="E584" s="45"/>
      <c r="F584" s="45"/>
      <c r="G584" s="45"/>
      <c r="H584" s="45"/>
      <c r="I584" s="45"/>
      <c r="J584" s="45"/>
      <c r="K584" s="45"/>
      <c r="L584" s="61"/>
      <c r="M584" s="48"/>
      <c r="N584" s="49"/>
      <c r="O584" s="48"/>
      <c r="P584" s="49"/>
      <c r="Q584" s="50" t="str">
        <f t="shared" si="5"/>
        <v/>
      </c>
      <c r="R584" s="51"/>
      <c r="S584" s="15">
        <f t="shared" si="6"/>
        <v>0</v>
      </c>
      <c r="T584" s="14">
        <f t="shared" si="4"/>
        <v>0</v>
      </c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</row>
    <row r="585">
      <c r="A585" s="6">
        <v>580.0</v>
      </c>
      <c r="B585" s="42"/>
      <c r="C585" s="43"/>
      <c r="D585" s="63"/>
      <c r="E585" s="45"/>
      <c r="F585" s="45"/>
      <c r="G585" s="45"/>
      <c r="H585" s="45"/>
      <c r="I585" s="45"/>
      <c r="J585" s="45"/>
      <c r="K585" s="45"/>
      <c r="L585" s="61"/>
      <c r="M585" s="48"/>
      <c r="N585" s="49"/>
      <c r="O585" s="48"/>
      <c r="P585" s="49"/>
      <c r="Q585" s="50" t="str">
        <f t="shared" si="5"/>
        <v/>
      </c>
      <c r="R585" s="51"/>
      <c r="S585" s="15">
        <f t="shared" si="6"/>
        <v>0</v>
      </c>
      <c r="T585" s="14">
        <f t="shared" si="4"/>
        <v>0</v>
      </c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</row>
    <row r="586">
      <c r="A586" s="6">
        <v>581.0</v>
      </c>
      <c r="B586" s="42"/>
      <c r="C586" s="43"/>
      <c r="D586" s="63"/>
      <c r="E586" s="45"/>
      <c r="F586" s="45"/>
      <c r="G586" s="45"/>
      <c r="H586" s="45"/>
      <c r="I586" s="45"/>
      <c r="J586" s="45"/>
      <c r="K586" s="45"/>
      <c r="L586" s="61"/>
      <c r="M586" s="48"/>
      <c r="N586" s="49"/>
      <c r="O586" s="48"/>
      <c r="P586" s="49"/>
      <c r="Q586" s="50" t="str">
        <f t="shared" si="5"/>
        <v/>
      </c>
      <c r="R586" s="51"/>
      <c r="S586" s="15">
        <f t="shared" si="6"/>
        <v>0</v>
      </c>
      <c r="T586" s="14">
        <f t="shared" si="4"/>
        <v>0</v>
      </c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</row>
    <row r="587">
      <c r="A587" s="6">
        <v>582.0</v>
      </c>
      <c r="B587" s="42"/>
      <c r="C587" s="43"/>
      <c r="D587" s="63"/>
      <c r="E587" s="45"/>
      <c r="F587" s="45"/>
      <c r="G587" s="45"/>
      <c r="H587" s="45"/>
      <c r="I587" s="45"/>
      <c r="J587" s="45"/>
      <c r="K587" s="45"/>
      <c r="L587" s="61"/>
      <c r="M587" s="48"/>
      <c r="N587" s="49"/>
      <c r="O587" s="48"/>
      <c r="P587" s="49"/>
      <c r="Q587" s="50" t="str">
        <f t="shared" si="5"/>
        <v/>
      </c>
      <c r="R587" s="51"/>
      <c r="S587" s="15">
        <f t="shared" si="6"/>
        <v>0</v>
      </c>
      <c r="T587" s="14">
        <f t="shared" si="4"/>
        <v>0</v>
      </c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</row>
    <row r="588">
      <c r="A588" s="6">
        <v>583.0</v>
      </c>
      <c r="B588" s="42"/>
      <c r="C588" s="43"/>
      <c r="D588" s="63"/>
      <c r="E588" s="45"/>
      <c r="F588" s="45"/>
      <c r="G588" s="45"/>
      <c r="H588" s="45"/>
      <c r="I588" s="45"/>
      <c r="J588" s="45"/>
      <c r="K588" s="45"/>
      <c r="L588" s="61"/>
      <c r="M588" s="48"/>
      <c r="N588" s="49"/>
      <c r="O588" s="48"/>
      <c r="P588" s="49"/>
      <c r="Q588" s="50" t="str">
        <f t="shared" si="5"/>
        <v/>
      </c>
      <c r="R588" s="51"/>
      <c r="S588" s="15">
        <f t="shared" si="6"/>
        <v>0</v>
      </c>
      <c r="T588" s="14">
        <f t="shared" si="4"/>
        <v>0</v>
      </c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</row>
    <row r="589">
      <c r="A589" s="6">
        <v>584.0</v>
      </c>
      <c r="B589" s="42"/>
      <c r="C589" s="43"/>
      <c r="D589" s="63"/>
      <c r="E589" s="45"/>
      <c r="F589" s="45"/>
      <c r="G589" s="45"/>
      <c r="H589" s="45"/>
      <c r="I589" s="45"/>
      <c r="J589" s="45"/>
      <c r="K589" s="45"/>
      <c r="L589" s="61"/>
      <c r="M589" s="48"/>
      <c r="N589" s="49"/>
      <c r="O589" s="48"/>
      <c r="P589" s="49"/>
      <c r="Q589" s="50" t="str">
        <f t="shared" si="5"/>
        <v/>
      </c>
      <c r="R589" s="51"/>
      <c r="S589" s="15">
        <f t="shared" si="6"/>
        <v>0</v>
      </c>
      <c r="T589" s="14">
        <f t="shared" si="4"/>
        <v>0</v>
      </c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</row>
    <row r="590">
      <c r="A590" s="6">
        <v>585.0</v>
      </c>
      <c r="B590" s="42"/>
      <c r="C590" s="43"/>
      <c r="D590" s="63"/>
      <c r="E590" s="45"/>
      <c r="F590" s="45"/>
      <c r="G590" s="45"/>
      <c r="H590" s="45"/>
      <c r="I590" s="45"/>
      <c r="J590" s="45"/>
      <c r="K590" s="45"/>
      <c r="L590" s="61"/>
      <c r="M590" s="48"/>
      <c r="N590" s="49"/>
      <c r="O590" s="48"/>
      <c r="P590" s="49"/>
      <c r="Q590" s="50" t="str">
        <f t="shared" si="5"/>
        <v/>
      </c>
      <c r="R590" s="51"/>
      <c r="S590" s="15">
        <f t="shared" si="6"/>
        <v>0</v>
      </c>
      <c r="T590" s="14">
        <f t="shared" si="4"/>
        <v>0</v>
      </c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</row>
    <row r="591">
      <c r="A591" s="6">
        <v>586.0</v>
      </c>
      <c r="B591" s="42"/>
      <c r="C591" s="43"/>
      <c r="D591" s="63"/>
      <c r="E591" s="45"/>
      <c r="F591" s="45"/>
      <c r="G591" s="45"/>
      <c r="H591" s="45"/>
      <c r="I591" s="45"/>
      <c r="J591" s="45"/>
      <c r="K591" s="45"/>
      <c r="L591" s="61"/>
      <c r="M591" s="48"/>
      <c r="N591" s="49"/>
      <c r="O591" s="48"/>
      <c r="P591" s="49"/>
      <c r="Q591" s="50" t="str">
        <f t="shared" si="5"/>
        <v/>
      </c>
      <c r="R591" s="51"/>
      <c r="S591" s="15">
        <f t="shared" si="6"/>
        <v>0</v>
      </c>
      <c r="T591" s="14">
        <f t="shared" si="4"/>
        <v>0</v>
      </c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</row>
    <row r="592">
      <c r="A592" s="6">
        <v>587.0</v>
      </c>
      <c r="B592" s="42"/>
      <c r="C592" s="43"/>
      <c r="D592" s="63"/>
      <c r="E592" s="45"/>
      <c r="F592" s="45"/>
      <c r="G592" s="45"/>
      <c r="H592" s="45"/>
      <c r="I592" s="45"/>
      <c r="J592" s="45"/>
      <c r="K592" s="45"/>
      <c r="L592" s="61"/>
      <c r="M592" s="48"/>
      <c r="N592" s="49"/>
      <c r="O592" s="48"/>
      <c r="P592" s="49"/>
      <c r="Q592" s="50" t="str">
        <f t="shared" si="5"/>
        <v/>
      </c>
      <c r="R592" s="51"/>
      <c r="S592" s="15">
        <f t="shared" si="6"/>
        <v>0</v>
      </c>
      <c r="T592" s="14">
        <f t="shared" si="4"/>
        <v>0</v>
      </c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</row>
    <row r="593">
      <c r="A593" s="6">
        <v>588.0</v>
      </c>
      <c r="B593" s="42"/>
      <c r="C593" s="43"/>
      <c r="D593" s="63"/>
      <c r="E593" s="45"/>
      <c r="F593" s="45"/>
      <c r="G593" s="45"/>
      <c r="H593" s="45"/>
      <c r="I593" s="45"/>
      <c r="J593" s="45"/>
      <c r="K593" s="45"/>
      <c r="L593" s="61"/>
      <c r="M593" s="48"/>
      <c r="N593" s="49"/>
      <c r="O593" s="48"/>
      <c r="P593" s="49"/>
      <c r="Q593" s="50" t="str">
        <f t="shared" si="5"/>
        <v/>
      </c>
      <c r="R593" s="51"/>
      <c r="S593" s="15">
        <f t="shared" si="6"/>
        <v>0</v>
      </c>
      <c r="T593" s="14">
        <f t="shared" si="4"/>
        <v>0</v>
      </c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</row>
    <row r="594">
      <c r="A594" s="6">
        <v>589.0</v>
      </c>
      <c r="B594" s="42"/>
      <c r="C594" s="43"/>
      <c r="D594" s="63"/>
      <c r="E594" s="45"/>
      <c r="F594" s="45"/>
      <c r="G594" s="45"/>
      <c r="H594" s="45"/>
      <c r="I594" s="45"/>
      <c r="J594" s="45"/>
      <c r="K594" s="45"/>
      <c r="L594" s="61"/>
      <c r="M594" s="48"/>
      <c r="N594" s="49"/>
      <c r="O594" s="48"/>
      <c r="P594" s="49"/>
      <c r="Q594" s="50" t="str">
        <f t="shared" si="5"/>
        <v/>
      </c>
      <c r="R594" s="51"/>
      <c r="S594" s="15">
        <f t="shared" si="6"/>
        <v>0</v>
      </c>
      <c r="T594" s="14">
        <f t="shared" si="4"/>
        <v>0</v>
      </c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</row>
    <row r="595">
      <c r="A595" s="6">
        <v>590.0</v>
      </c>
      <c r="B595" s="42"/>
      <c r="C595" s="43"/>
      <c r="D595" s="63"/>
      <c r="E595" s="45"/>
      <c r="F595" s="45"/>
      <c r="G595" s="45"/>
      <c r="H595" s="45"/>
      <c r="I595" s="45"/>
      <c r="J595" s="45"/>
      <c r="K595" s="45"/>
      <c r="L595" s="61"/>
      <c r="M595" s="48"/>
      <c r="N595" s="49"/>
      <c r="O595" s="48"/>
      <c r="P595" s="49"/>
      <c r="Q595" s="50" t="str">
        <f t="shared" si="5"/>
        <v/>
      </c>
      <c r="R595" s="51"/>
      <c r="S595" s="15">
        <f t="shared" si="6"/>
        <v>0</v>
      </c>
      <c r="T595" s="14">
        <f t="shared" si="4"/>
        <v>0</v>
      </c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</row>
    <row r="596">
      <c r="A596" s="6">
        <v>591.0</v>
      </c>
      <c r="B596" s="42"/>
      <c r="C596" s="43"/>
      <c r="D596" s="63"/>
      <c r="E596" s="45"/>
      <c r="F596" s="45"/>
      <c r="G596" s="45"/>
      <c r="H596" s="45"/>
      <c r="I596" s="45"/>
      <c r="J596" s="45"/>
      <c r="K596" s="45"/>
      <c r="L596" s="61"/>
      <c r="M596" s="48"/>
      <c r="N596" s="49"/>
      <c r="O596" s="48"/>
      <c r="P596" s="49"/>
      <c r="Q596" s="50" t="str">
        <f t="shared" si="5"/>
        <v/>
      </c>
      <c r="R596" s="51"/>
      <c r="S596" s="15">
        <f t="shared" si="6"/>
        <v>0</v>
      </c>
      <c r="T596" s="14">
        <f t="shared" si="4"/>
        <v>0</v>
      </c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</row>
    <row r="597">
      <c r="A597" s="6">
        <v>592.0</v>
      </c>
      <c r="B597" s="42"/>
      <c r="C597" s="43"/>
      <c r="D597" s="63"/>
      <c r="E597" s="45"/>
      <c r="F597" s="45"/>
      <c r="G597" s="45"/>
      <c r="H597" s="45"/>
      <c r="I597" s="45"/>
      <c r="J597" s="45"/>
      <c r="K597" s="45"/>
      <c r="L597" s="61"/>
      <c r="M597" s="48"/>
      <c r="N597" s="49"/>
      <c r="O597" s="48"/>
      <c r="P597" s="49"/>
      <c r="Q597" s="50" t="str">
        <f t="shared" si="5"/>
        <v/>
      </c>
      <c r="R597" s="51"/>
      <c r="S597" s="15">
        <f t="shared" si="6"/>
        <v>0</v>
      </c>
      <c r="T597" s="14">
        <f t="shared" si="4"/>
        <v>0</v>
      </c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</row>
    <row r="598">
      <c r="A598" s="6">
        <v>593.0</v>
      </c>
      <c r="B598" s="42"/>
      <c r="C598" s="43"/>
      <c r="D598" s="63"/>
      <c r="E598" s="45"/>
      <c r="F598" s="45"/>
      <c r="G598" s="45"/>
      <c r="H598" s="45"/>
      <c r="I598" s="45"/>
      <c r="J598" s="45"/>
      <c r="K598" s="45"/>
      <c r="L598" s="61"/>
      <c r="M598" s="48"/>
      <c r="N598" s="49"/>
      <c r="O598" s="48"/>
      <c r="P598" s="49"/>
      <c r="Q598" s="50" t="str">
        <f t="shared" si="5"/>
        <v/>
      </c>
      <c r="R598" s="51"/>
      <c r="S598" s="15">
        <f t="shared" si="6"/>
        <v>0</v>
      </c>
      <c r="T598" s="14">
        <f t="shared" si="4"/>
        <v>0</v>
      </c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</row>
    <row r="599">
      <c r="A599" s="6">
        <v>594.0</v>
      </c>
      <c r="B599" s="42"/>
      <c r="C599" s="43"/>
      <c r="D599" s="63"/>
      <c r="E599" s="45"/>
      <c r="F599" s="45"/>
      <c r="G599" s="45"/>
      <c r="H599" s="45"/>
      <c r="I599" s="45"/>
      <c r="J599" s="45"/>
      <c r="K599" s="45"/>
      <c r="L599" s="61"/>
      <c r="M599" s="48"/>
      <c r="N599" s="49"/>
      <c r="O599" s="48"/>
      <c r="P599" s="49"/>
      <c r="Q599" s="50" t="str">
        <f t="shared" si="5"/>
        <v/>
      </c>
      <c r="R599" s="51"/>
      <c r="S599" s="15">
        <f t="shared" si="6"/>
        <v>0</v>
      </c>
      <c r="T599" s="14">
        <f t="shared" si="4"/>
        <v>0</v>
      </c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</row>
    <row r="600">
      <c r="A600" s="6">
        <v>595.0</v>
      </c>
      <c r="B600" s="42"/>
      <c r="C600" s="43"/>
      <c r="D600" s="63"/>
      <c r="E600" s="45"/>
      <c r="F600" s="45"/>
      <c r="G600" s="45"/>
      <c r="H600" s="45"/>
      <c r="I600" s="45"/>
      <c r="J600" s="45"/>
      <c r="K600" s="45"/>
      <c r="L600" s="61"/>
      <c r="M600" s="48"/>
      <c r="N600" s="49"/>
      <c r="O600" s="48"/>
      <c r="P600" s="49"/>
      <c r="Q600" s="50" t="str">
        <f t="shared" si="5"/>
        <v/>
      </c>
      <c r="R600" s="51"/>
      <c r="S600" s="15">
        <f t="shared" si="6"/>
        <v>0</v>
      </c>
      <c r="T600" s="14">
        <f t="shared" si="4"/>
        <v>0</v>
      </c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</row>
    <row r="601">
      <c r="A601" s="6">
        <v>596.0</v>
      </c>
      <c r="B601" s="42"/>
      <c r="C601" s="43"/>
      <c r="D601" s="63"/>
      <c r="E601" s="45"/>
      <c r="F601" s="45"/>
      <c r="G601" s="45"/>
      <c r="H601" s="45"/>
      <c r="I601" s="45"/>
      <c r="J601" s="45"/>
      <c r="K601" s="45"/>
      <c r="L601" s="61"/>
      <c r="M601" s="48"/>
      <c r="N601" s="49"/>
      <c r="O601" s="48"/>
      <c r="P601" s="49"/>
      <c r="Q601" s="50" t="str">
        <f t="shared" si="5"/>
        <v/>
      </c>
      <c r="R601" s="51"/>
      <c r="S601" s="15">
        <f t="shared" si="6"/>
        <v>0</v>
      </c>
      <c r="T601" s="14">
        <f t="shared" si="4"/>
        <v>0</v>
      </c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</row>
    <row r="602">
      <c r="A602" s="6">
        <v>597.0</v>
      </c>
      <c r="B602" s="42"/>
      <c r="C602" s="43"/>
      <c r="D602" s="63"/>
      <c r="E602" s="45"/>
      <c r="F602" s="45"/>
      <c r="G602" s="45"/>
      <c r="H602" s="45"/>
      <c r="I602" s="45"/>
      <c r="J602" s="45"/>
      <c r="K602" s="45"/>
      <c r="L602" s="61"/>
      <c r="M602" s="48"/>
      <c r="N602" s="49"/>
      <c r="O602" s="48"/>
      <c r="P602" s="49"/>
      <c r="Q602" s="50" t="str">
        <f t="shared" si="5"/>
        <v/>
      </c>
      <c r="R602" s="51"/>
      <c r="S602" s="15">
        <f t="shared" si="6"/>
        <v>0</v>
      </c>
      <c r="T602" s="14">
        <f t="shared" si="4"/>
        <v>0</v>
      </c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</row>
    <row r="603">
      <c r="A603" s="6">
        <v>598.0</v>
      </c>
      <c r="B603" s="42"/>
      <c r="C603" s="43"/>
      <c r="D603" s="63"/>
      <c r="E603" s="45"/>
      <c r="F603" s="45"/>
      <c r="G603" s="45"/>
      <c r="H603" s="45"/>
      <c r="I603" s="45"/>
      <c r="J603" s="45"/>
      <c r="K603" s="45"/>
      <c r="L603" s="61"/>
      <c r="M603" s="48"/>
      <c r="N603" s="49"/>
      <c r="O603" s="48"/>
      <c r="P603" s="49"/>
      <c r="Q603" s="50" t="str">
        <f t="shared" si="5"/>
        <v/>
      </c>
      <c r="R603" s="51"/>
      <c r="S603" s="15">
        <f t="shared" si="6"/>
        <v>0</v>
      </c>
      <c r="T603" s="14">
        <f t="shared" si="4"/>
        <v>0</v>
      </c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</row>
    <row r="604">
      <c r="A604" s="6">
        <v>599.0</v>
      </c>
      <c r="B604" s="42"/>
      <c r="C604" s="43"/>
      <c r="D604" s="63"/>
      <c r="E604" s="45"/>
      <c r="F604" s="45"/>
      <c r="G604" s="45"/>
      <c r="H604" s="45"/>
      <c r="I604" s="45"/>
      <c r="J604" s="45"/>
      <c r="K604" s="45"/>
      <c r="L604" s="61"/>
      <c r="M604" s="48"/>
      <c r="N604" s="49"/>
      <c r="O604" s="48"/>
      <c r="P604" s="49"/>
      <c r="Q604" s="50" t="str">
        <f t="shared" si="5"/>
        <v/>
      </c>
      <c r="R604" s="51"/>
      <c r="S604" s="15">
        <f t="shared" si="6"/>
        <v>0</v>
      </c>
      <c r="T604" s="14">
        <f t="shared" si="4"/>
        <v>0</v>
      </c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</row>
    <row r="605">
      <c r="A605" s="6">
        <v>600.0</v>
      </c>
      <c r="B605" s="42"/>
      <c r="C605" s="43"/>
      <c r="D605" s="63"/>
      <c r="E605" s="45"/>
      <c r="F605" s="45"/>
      <c r="G605" s="45"/>
      <c r="H605" s="45"/>
      <c r="I605" s="45"/>
      <c r="J605" s="45"/>
      <c r="K605" s="45"/>
      <c r="L605" s="61"/>
      <c r="M605" s="48"/>
      <c r="N605" s="49"/>
      <c r="O605" s="48"/>
      <c r="P605" s="49"/>
      <c r="Q605" s="50" t="str">
        <f t="shared" si="5"/>
        <v/>
      </c>
      <c r="R605" s="51"/>
      <c r="S605" s="15">
        <f t="shared" si="6"/>
        <v>0</v>
      </c>
      <c r="T605" s="14">
        <f t="shared" si="4"/>
        <v>0</v>
      </c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</row>
    <row r="606">
      <c r="A606" s="6">
        <v>601.0</v>
      </c>
      <c r="B606" s="42"/>
      <c r="C606" s="43"/>
      <c r="D606" s="63"/>
      <c r="E606" s="45"/>
      <c r="F606" s="45"/>
      <c r="G606" s="45"/>
      <c r="H606" s="45"/>
      <c r="I606" s="45"/>
      <c r="J606" s="45"/>
      <c r="K606" s="45"/>
      <c r="L606" s="61"/>
      <c r="M606" s="48"/>
      <c r="N606" s="49"/>
      <c r="O606" s="48"/>
      <c r="P606" s="49"/>
      <c r="Q606" s="50" t="str">
        <f t="shared" si="5"/>
        <v/>
      </c>
      <c r="R606" s="51"/>
      <c r="S606" s="15">
        <f t="shared" si="6"/>
        <v>0</v>
      </c>
      <c r="T606" s="14">
        <f t="shared" si="4"/>
        <v>0</v>
      </c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</row>
    <row r="607">
      <c r="A607" s="6">
        <v>602.0</v>
      </c>
      <c r="B607" s="42"/>
      <c r="C607" s="43"/>
      <c r="D607" s="63"/>
      <c r="E607" s="45"/>
      <c r="F607" s="45"/>
      <c r="G607" s="45"/>
      <c r="H607" s="45"/>
      <c r="I607" s="45"/>
      <c r="J607" s="45"/>
      <c r="K607" s="45"/>
      <c r="L607" s="61"/>
      <c r="M607" s="48"/>
      <c r="N607" s="49"/>
      <c r="O607" s="48"/>
      <c r="P607" s="49"/>
      <c r="Q607" s="50" t="str">
        <f t="shared" si="5"/>
        <v/>
      </c>
      <c r="R607" s="51"/>
      <c r="S607" s="15">
        <f t="shared" si="6"/>
        <v>0</v>
      </c>
      <c r="T607" s="14">
        <f t="shared" si="4"/>
        <v>0</v>
      </c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</row>
    <row r="608">
      <c r="A608" s="6">
        <v>603.0</v>
      </c>
      <c r="B608" s="42"/>
      <c r="C608" s="43"/>
      <c r="D608" s="63"/>
      <c r="E608" s="45"/>
      <c r="F608" s="45"/>
      <c r="G608" s="45"/>
      <c r="H608" s="45"/>
      <c r="I608" s="45"/>
      <c r="J608" s="45"/>
      <c r="K608" s="45"/>
      <c r="L608" s="61"/>
      <c r="M608" s="48"/>
      <c r="N608" s="49"/>
      <c r="O608" s="48"/>
      <c r="P608" s="49"/>
      <c r="Q608" s="50" t="str">
        <f t="shared" si="5"/>
        <v/>
      </c>
      <c r="R608" s="51"/>
      <c r="S608" s="15">
        <f t="shared" si="6"/>
        <v>0</v>
      </c>
      <c r="T608" s="14">
        <f t="shared" si="4"/>
        <v>0</v>
      </c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</row>
    <row r="609">
      <c r="A609" s="6">
        <v>604.0</v>
      </c>
      <c r="B609" s="42"/>
      <c r="C609" s="43"/>
      <c r="D609" s="63"/>
      <c r="E609" s="45"/>
      <c r="F609" s="45"/>
      <c r="G609" s="45"/>
      <c r="H609" s="45"/>
      <c r="I609" s="45"/>
      <c r="J609" s="45"/>
      <c r="K609" s="45"/>
      <c r="L609" s="61"/>
      <c r="M609" s="48"/>
      <c r="N609" s="49"/>
      <c r="O609" s="48"/>
      <c r="P609" s="49"/>
      <c r="Q609" s="50" t="str">
        <f t="shared" si="5"/>
        <v/>
      </c>
      <c r="R609" s="51"/>
      <c r="S609" s="15">
        <f t="shared" si="6"/>
        <v>0</v>
      </c>
      <c r="T609" s="14">
        <f t="shared" si="4"/>
        <v>0</v>
      </c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</row>
    <row r="610">
      <c r="A610" s="6">
        <v>605.0</v>
      </c>
      <c r="B610" s="42"/>
      <c r="C610" s="43"/>
      <c r="D610" s="63"/>
      <c r="E610" s="45"/>
      <c r="F610" s="45"/>
      <c r="G610" s="45"/>
      <c r="H610" s="45"/>
      <c r="I610" s="45"/>
      <c r="J610" s="45"/>
      <c r="K610" s="45"/>
      <c r="L610" s="61"/>
      <c r="M610" s="48"/>
      <c r="N610" s="49"/>
      <c r="O610" s="48"/>
      <c r="P610" s="49"/>
      <c r="Q610" s="50" t="str">
        <f t="shared" si="5"/>
        <v/>
      </c>
      <c r="R610" s="51"/>
      <c r="S610" s="15">
        <f t="shared" si="6"/>
        <v>0</v>
      </c>
      <c r="T610" s="14">
        <f t="shared" si="4"/>
        <v>0</v>
      </c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</row>
    <row r="611">
      <c r="A611" s="6">
        <v>606.0</v>
      </c>
      <c r="B611" s="42"/>
      <c r="C611" s="43"/>
      <c r="D611" s="63"/>
      <c r="E611" s="45"/>
      <c r="F611" s="45"/>
      <c r="G611" s="45"/>
      <c r="H611" s="45"/>
      <c r="I611" s="45"/>
      <c r="J611" s="45"/>
      <c r="K611" s="45"/>
      <c r="L611" s="61"/>
      <c r="M611" s="48"/>
      <c r="N611" s="49"/>
      <c r="O611" s="48"/>
      <c r="P611" s="49"/>
      <c r="Q611" s="50" t="str">
        <f t="shared" si="5"/>
        <v/>
      </c>
      <c r="R611" s="51"/>
      <c r="S611" s="15">
        <f t="shared" si="6"/>
        <v>0</v>
      </c>
      <c r="T611" s="14">
        <f t="shared" si="4"/>
        <v>0</v>
      </c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</row>
    <row r="612">
      <c r="A612" s="6">
        <v>607.0</v>
      </c>
      <c r="B612" s="42"/>
      <c r="C612" s="43"/>
      <c r="D612" s="63"/>
      <c r="E612" s="45"/>
      <c r="F612" s="45"/>
      <c r="G612" s="45"/>
      <c r="H612" s="45"/>
      <c r="I612" s="45"/>
      <c r="J612" s="45"/>
      <c r="K612" s="45"/>
      <c r="L612" s="61"/>
      <c r="M612" s="48"/>
      <c r="N612" s="49"/>
      <c r="O612" s="48"/>
      <c r="P612" s="49"/>
      <c r="Q612" s="50" t="str">
        <f t="shared" si="5"/>
        <v/>
      </c>
      <c r="R612" s="51"/>
      <c r="S612" s="15">
        <f t="shared" si="6"/>
        <v>0</v>
      </c>
      <c r="T612" s="14">
        <f t="shared" si="4"/>
        <v>0</v>
      </c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</row>
    <row r="613">
      <c r="A613" s="6">
        <v>608.0</v>
      </c>
      <c r="B613" s="42"/>
      <c r="C613" s="43"/>
      <c r="D613" s="63"/>
      <c r="E613" s="45"/>
      <c r="F613" s="45"/>
      <c r="G613" s="45"/>
      <c r="H613" s="45"/>
      <c r="I613" s="45"/>
      <c r="J613" s="45"/>
      <c r="K613" s="45"/>
      <c r="L613" s="61"/>
      <c r="M613" s="48"/>
      <c r="N613" s="49"/>
      <c r="O613" s="48"/>
      <c r="P613" s="49"/>
      <c r="Q613" s="50" t="str">
        <f t="shared" si="5"/>
        <v/>
      </c>
      <c r="R613" s="51"/>
      <c r="S613" s="15">
        <f t="shared" si="6"/>
        <v>0</v>
      </c>
      <c r="T613" s="14">
        <f t="shared" si="4"/>
        <v>0</v>
      </c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</row>
    <row r="614">
      <c r="A614" s="6">
        <v>609.0</v>
      </c>
      <c r="B614" s="42"/>
      <c r="C614" s="43"/>
      <c r="D614" s="63"/>
      <c r="E614" s="45"/>
      <c r="F614" s="45"/>
      <c r="G614" s="45"/>
      <c r="H614" s="45"/>
      <c r="I614" s="45"/>
      <c r="J614" s="45"/>
      <c r="K614" s="45"/>
      <c r="L614" s="61"/>
      <c r="M614" s="48"/>
      <c r="N614" s="49"/>
      <c r="O614" s="48"/>
      <c r="P614" s="49"/>
      <c r="Q614" s="50" t="str">
        <f t="shared" si="5"/>
        <v/>
      </c>
      <c r="R614" s="51"/>
      <c r="S614" s="15">
        <f t="shared" si="6"/>
        <v>0</v>
      </c>
      <c r="T614" s="14">
        <f t="shared" si="4"/>
        <v>0</v>
      </c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</row>
    <row r="615">
      <c r="A615" s="6">
        <v>610.0</v>
      </c>
      <c r="B615" s="42"/>
      <c r="C615" s="43"/>
      <c r="D615" s="63"/>
      <c r="E615" s="45"/>
      <c r="F615" s="45"/>
      <c r="G615" s="45"/>
      <c r="H615" s="45"/>
      <c r="I615" s="45"/>
      <c r="J615" s="45"/>
      <c r="K615" s="45"/>
      <c r="L615" s="61"/>
      <c r="M615" s="48"/>
      <c r="N615" s="49"/>
      <c r="O615" s="48"/>
      <c r="P615" s="49"/>
      <c r="Q615" s="50" t="str">
        <f t="shared" si="5"/>
        <v/>
      </c>
      <c r="R615" s="51"/>
      <c r="S615" s="15">
        <f t="shared" si="6"/>
        <v>0</v>
      </c>
      <c r="T615" s="14">
        <f t="shared" si="4"/>
        <v>0</v>
      </c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</row>
    <row r="616">
      <c r="A616" s="6">
        <v>611.0</v>
      </c>
      <c r="B616" s="42"/>
      <c r="C616" s="43"/>
      <c r="D616" s="63"/>
      <c r="E616" s="45"/>
      <c r="F616" s="45"/>
      <c r="G616" s="45"/>
      <c r="H616" s="45"/>
      <c r="I616" s="45"/>
      <c r="J616" s="45"/>
      <c r="K616" s="45"/>
      <c r="L616" s="61"/>
      <c r="M616" s="48"/>
      <c r="N616" s="49"/>
      <c r="O616" s="48"/>
      <c r="P616" s="49"/>
      <c r="Q616" s="50" t="str">
        <f t="shared" si="5"/>
        <v/>
      </c>
      <c r="R616" s="51"/>
      <c r="S616" s="15">
        <f t="shared" si="6"/>
        <v>0</v>
      </c>
      <c r="T616" s="14">
        <f t="shared" si="4"/>
        <v>0</v>
      </c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</row>
    <row r="617">
      <c r="A617" s="6">
        <v>612.0</v>
      </c>
      <c r="B617" s="42"/>
      <c r="C617" s="43"/>
      <c r="D617" s="63"/>
      <c r="E617" s="45"/>
      <c r="F617" s="45"/>
      <c r="G617" s="45"/>
      <c r="H617" s="45"/>
      <c r="I617" s="45"/>
      <c r="J617" s="45"/>
      <c r="K617" s="45"/>
      <c r="L617" s="61"/>
      <c r="M617" s="48"/>
      <c r="N617" s="49"/>
      <c r="O617" s="48"/>
      <c r="P617" s="49"/>
      <c r="Q617" s="50" t="str">
        <f t="shared" si="5"/>
        <v/>
      </c>
      <c r="R617" s="51"/>
      <c r="S617" s="15">
        <f t="shared" si="6"/>
        <v>0</v>
      </c>
      <c r="T617" s="14">
        <f t="shared" si="4"/>
        <v>0</v>
      </c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</row>
    <row r="618">
      <c r="A618" s="6">
        <v>613.0</v>
      </c>
      <c r="B618" s="42"/>
      <c r="C618" s="43"/>
      <c r="D618" s="63"/>
      <c r="E618" s="45"/>
      <c r="F618" s="45"/>
      <c r="G618" s="45"/>
      <c r="H618" s="45"/>
      <c r="I618" s="45"/>
      <c r="J618" s="45"/>
      <c r="K618" s="45"/>
      <c r="L618" s="61"/>
      <c r="M618" s="48"/>
      <c r="N618" s="49"/>
      <c r="O618" s="48"/>
      <c r="P618" s="49"/>
      <c r="Q618" s="50" t="str">
        <f t="shared" si="5"/>
        <v/>
      </c>
      <c r="R618" s="51"/>
      <c r="S618" s="15">
        <f t="shared" si="6"/>
        <v>0</v>
      </c>
      <c r="T618" s="14">
        <f t="shared" si="4"/>
        <v>0</v>
      </c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</row>
    <row r="619">
      <c r="A619" s="6">
        <v>614.0</v>
      </c>
      <c r="B619" s="42"/>
      <c r="C619" s="43"/>
      <c r="D619" s="63"/>
      <c r="E619" s="45"/>
      <c r="F619" s="45"/>
      <c r="G619" s="45"/>
      <c r="H619" s="45"/>
      <c r="I619" s="45"/>
      <c r="J619" s="45"/>
      <c r="K619" s="45"/>
      <c r="L619" s="61"/>
      <c r="M619" s="48"/>
      <c r="N619" s="49"/>
      <c r="O619" s="48"/>
      <c r="P619" s="49"/>
      <c r="Q619" s="50" t="str">
        <f t="shared" si="5"/>
        <v/>
      </c>
      <c r="R619" s="51"/>
      <c r="S619" s="15">
        <f t="shared" si="6"/>
        <v>0</v>
      </c>
      <c r="T619" s="14">
        <f t="shared" si="4"/>
        <v>0</v>
      </c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</row>
    <row r="620">
      <c r="A620" s="6">
        <v>615.0</v>
      </c>
      <c r="B620" s="42"/>
      <c r="C620" s="43"/>
      <c r="D620" s="63"/>
      <c r="E620" s="45"/>
      <c r="F620" s="45"/>
      <c r="G620" s="45"/>
      <c r="H620" s="45"/>
      <c r="I620" s="45"/>
      <c r="J620" s="45"/>
      <c r="K620" s="45"/>
      <c r="L620" s="61"/>
      <c r="M620" s="48"/>
      <c r="N620" s="49"/>
      <c r="O620" s="48"/>
      <c r="P620" s="49"/>
      <c r="Q620" s="50" t="str">
        <f t="shared" si="5"/>
        <v/>
      </c>
      <c r="R620" s="51"/>
      <c r="S620" s="15">
        <f t="shared" si="6"/>
        <v>0</v>
      </c>
      <c r="T620" s="14">
        <f t="shared" si="4"/>
        <v>0</v>
      </c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</row>
    <row r="621">
      <c r="A621" s="6">
        <v>616.0</v>
      </c>
      <c r="B621" s="42"/>
      <c r="C621" s="43"/>
      <c r="D621" s="63"/>
      <c r="E621" s="45"/>
      <c r="F621" s="45"/>
      <c r="G621" s="45"/>
      <c r="H621" s="45"/>
      <c r="I621" s="45"/>
      <c r="J621" s="45"/>
      <c r="K621" s="45"/>
      <c r="L621" s="61"/>
      <c r="M621" s="48"/>
      <c r="N621" s="49"/>
      <c r="O621" s="48"/>
      <c r="P621" s="49"/>
      <c r="Q621" s="50" t="str">
        <f t="shared" si="5"/>
        <v/>
      </c>
      <c r="R621" s="51"/>
      <c r="S621" s="15">
        <f t="shared" si="6"/>
        <v>0</v>
      </c>
      <c r="T621" s="14">
        <f t="shared" si="4"/>
        <v>0</v>
      </c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</row>
    <row r="622">
      <c r="A622" s="6">
        <v>617.0</v>
      </c>
      <c r="B622" s="42"/>
      <c r="C622" s="43"/>
      <c r="D622" s="63"/>
      <c r="E622" s="45"/>
      <c r="F622" s="45"/>
      <c r="G622" s="45"/>
      <c r="H622" s="45"/>
      <c r="I622" s="45"/>
      <c r="J622" s="45"/>
      <c r="K622" s="45"/>
      <c r="L622" s="61"/>
      <c r="M622" s="48"/>
      <c r="N622" s="49"/>
      <c r="O622" s="48"/>
      <c r="P622" s="49"/>
      <c r="Q622" s="50" t="str">
        <f t="shared" si="5"/>
        <v/>
      </c>
      <c r="R622" s="51"/>
      <c r="S622" s="15">
        <f t="shared" si="6"/>
        <v>0</v>
      </c>
      <c r="T622" s="14">
        <f t="shared" si="4"/>
        <v>0</v>
      </c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</row>
    <row r="623">
      <c r="A623" s="6">
        <v>618.0</v>
      </c>
      <c r="B623" s="42"/>
      <c r="C623" s="43"/>
      <c r="D623" s="63"/>
      <c r="E623" s="45"/>
      <c r="F623" s="45"/>
      <c r="G623" s="45"/>
      <c r="H623" s="45"/>
      <c r="I623" s="45"/>
      <c r="J623" s="45"/>
      <c r="K623" s="45"/>
      <c r="L623" s="61"/>
      <c r="M623" s="48"/>
      <c r="N623" s="49"/>
      <c r="O623" s="48"/>
      <c r="P623" s="49"/>
      <c r="Q623" s="50" t="str">
        <f t="shared" si="5"/>
        <v/>
      </c>
      <c r="R623" s="51"/>
      <c r="S623" s="15">
        <f t="shared" si="6"/>
        <v>0</v>
      </c>
      <c r="T623" s="14">
        <f t="shared" si="4"/>
        <v>0</v>
      </c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</row>
    <row r="624">
      <c r="A624" s="6">
        <v>619.0</v>
      </c>
      <c r="B624" s="42"/>
      <c r="C624" s="43"/>
      <c r="D624" s="63"/>
      <c r="E624" s="45"/>
      <c r="F624" s="45"/>
      <c r="G624" s="45"/>
      <c r="H624" s="45"/>
      <c r="I624" s="45"/>
      <c r="J624" s="45"/>
      <c r="K624" s="45"/>
      <c r="L624" s="61"/>
      <c r="M624" s="48"/>
      <c r="N624" s="49"/>
      <c r="O624" s="48"/>
      <c r="P624" s="49"/>
      <c r="Q624" s="50" t="str">
        <f t="shared" si="5"/>
        <v/>
      </c>
      <c r="R624" s="51"/>
      <c r="S624" s="15">
        <f t="shared" si="6"/>
        <v>0</v>
      </c>
      <c r="T624" s="14">
        <f t="shared" si="4"/>
        <v>0</v>
      </c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</row>
    <row r="625">
      <c r="A625" s="6">
        <v>620.0</v>
      </c>
      <c r="B625" s="42"/>
      <c r="C625" s="43"/>
      <c r="D625" s="63"/>
      <c r="E625" s="45"/>
      <c r="F625" s="45"/>
      <c r="G625" s="45"/>
      <c r="H625" s="45"/>
      <c r="I625" s="45"/>
      <c r="J625" s="45"/>
      <c r="K625" s="45"/>
      <c r="L625" s="61"/>
      <c r="M625" s="48"/>
      <c r="N625" s="49"/>
      <c r="O625" s="48"/>
      <c r="P625" s="49"/>
      <c r="Q625" s="50" t="str">
        <f t="shared" si="5"/>
        <v/>
      </c>
      <c r="R625" s="51"/>
      <c r="S625" s="15">
        <f t="shared" si="6"/>
        <v>0</v>
      </c>
      <c r="T625" s="14">
        <f t="shared" si="4"/>
        <v>0</v>
      </c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</row>
    <row r="626">
      <c r="A626" s="6">
        <v>621.0</v>
      </c>
      <c r="B626" s="42"/>
      <c r="C626" s="43"/>
      <c r="D626" s="63"/>
      <c r="E626" s="45"/>
      <c r="F626" s="45"/>
      <c r="G626" s="45"/>
      <c r="H626" s="45"/>
      <c r="I626" s="45"/>
      <c r="J626" s="45"/>
      <c r="K626" s="45"/>
      <c r="L626" s="61"/>
      <c r="M626" s="48"/>
      <c r="N626" s="49"/>
      <c r="O626" s="48"/>
      <c r="P626" s="49"/>
      <c r="Q626" s="50" t="str">
        <f t="shared" si="5"/>
        <v/>
      </c>
      <c r="R626" s="51"/>
      <c r="S626" s="15">
        <f t="shared" si="6"/>
        <v>0</v>
      </c>
      <c r="T626" s="14">
        <f t="shared" si="4"/>
        <v>0</v>
      </c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</row>
    <row r="627">
      <c r="A627" s="6">
        <v>622.0</v>
      </c>
      <c r="B627" s="42"/>
      <c r="C627" s="43"/>
      <c r="D627" s="63"/>
      <c r="E627" s="45"/>
      <c r="F627" s="45"/>
      <c r="G627" s="45"/>
      <c r="H627" s="45"/>
      <c r="I627" s="45"/>
      <c r="J627" s="45"/>
      <c r="K627" s="45"/>
      <c r="L627" s="61"/>
      <c r="M627" s="48"/>
      <c r="N627" s="49"/>
      <c r="O627" s="48"/>
      <c r="P627" s="49"/>
      <c r="Q627" s="50" t="str">
        <f t="shared" si="5"/>
        <v/>
      </c>
      <c r="R627" s="51"/>
      <c r="S627" s="15">
        <f t="shared" si="6"/>
        <v>0</v>
      </c>
      <c r="T627" s="14">
        <f t="shared" si="4"/>
        <v>0</v>
      </c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</row>
    <row r="628">
      <c r="A628" s="6">
        <v>623.0</v>
      </c>
      <c r="B628" s="42"/>
      <c r="C628" s="43"/>
      <c r="D628" s="63"/>
      <c r="E628" s="45"/>
      <c r="F628" s="45"/>
      <c r="G628" s="45"/>
      <c r="H628" s="45"/>
      <c r="I628" s="45"/>
      <c r="J628" s="45"/>
      <c r="K628" s="45"/>
      <c r="L628" s="61"/>
      <c r="M628" s="48"/>
      <c r="N628" s="49"/>
      <c r="O628" s="48"/>
      <c r="P628" s="49"/>
      <c r="Q628" s="50" t="str">
        <f t="shared" si="5"/>
        <v/>
      </c>
      <c r="R628" s="51"/>
      <c r="S628" s="15">
        <f t="shared" si="6"/>
        <v>0</v>
      </c>
      <c r="T628" s="14">
        <f t="shared" si="4"/>
        <v>0</v>
      </c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</row>
    <row r="629">
      <c r="A629" s="6">
        <v>624.0</v>
      </c>
      <c r="B629" s="42"/>
      <c r="C629" s="43"/>
      <c r="D629" s="63"/>
      <c r="E629" s="45"/>
      <c r="F629" s="45"/>
      <c r="G629" s="45"/>
      <c r="H629" s="45"/>
      <c r="I629" s="45"/>
      <c r="J629" s="45"/>
      <c r="K629" s="45"/>
      <c r="L629" s="61"/>
      <c r="M629" s="48"/>
      <c r="N629" s="49"/>
      <c r="O629" s="48"/>
      <c r="P629" s="49"/>
      <c r="Q629" s="50" t="str">
        <f t="shared" si="5"/>
        <v/>
      </c>
      <c r="R629" s="51"/>
      <c r="S629" s="15">
        <f t="shared" si="6"/>
        <v>0</v>
      </c>
      <c r="T629" s="14">
        <f t="shared" si="4"/>
        <v>0</v>
      </c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</row>
    <row r="630">
      <c r="A630" s="6">
        <v>625.0</v>
      </c>
      <c r="B630" s="42"/>
      <c r="C630" s="43"/>
      <c r="D630" s="63"/>
      <c r="E630" s="45"/>
      <c r="F630" s="45"/>
      <c r="G630" s="45"/>
      <c r="H630" s="45"/>
      <c r="I630" s="45"/>
      <c r="J630" s="45"/>
      <c r="K630" s="45"/>
      <c r="L630" s="61"/>
      <c r="M630" s="48"/>
      <c r="N630" s="49"/>
      <c r="O630" s="48"/>
      <c r="P630" s="49"/>
      <c r="Q630" s="50" t="str">
        <f t="shared" si="5"/>
        <v/>
      </c>
      <c r="R630" s="51"/>
      <c r="S630" s="15">
        <f t="shared" si="6"/>
        <v>0</v>
      </c>
      <c r="T630" s="14">
        <f t="shared" si="4"/>
        <v>0</v>
      </c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</row>
    <row r="631">
      <c r="A631" s="6">
        <v>626.0</v>
      </c>
      <c r="B631" s="42"/>
      <c r="C631" s="43"/>
      <c r="D631" s="63"/>
      <c r="E631" s="45"/>
      <c r="F631" s="45"/>
      <c r="G631" s="45"/>
      <c r="H631" s="45"/>
      <c r="I631" s="45"/>
      <c r="J631" s="45"/>
      <c r="K631" s="45"/>
      <c r="L631" s="61"/>
      <c r="M631" s="48"/>
      <c r="N631" s="49"/>
      <c r="O631" s="48"/>
      <c r="P631" s="49"/>
      <c r="Q631" s="50" t="str">
        <f t="shared" si="5"/>
        <v/>
      </c>
      <c r="R631" s="51"/>
      <c r="S631" s="15">
        <f t="shared" si="6"/>
        <v>0</v>
      </c>
      <c r="T631" s="14">
        <f t="shared" si="4"/>
        <v>0</v>
      </c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</row>
    <row r="632">
      <c r="A632" s="6">
        <v>627.0</v>
      </c>
      <c r="B632" s="42"/>
      <c r="C632" s="43"/>
      <c r="D632" s="63"/>
      <c r="E632" s="45"/>
      <c r="F632" s="45"/>
      <c r="G632" s="45"/>
      <c r="H632" s="45"/>
      <c r="I632" s="45"/>
      <c r="J632" s="45"/>
      <c r="K632" s="45"/>
      <c r="L632" s="61"/>
      <c r="M632" s="48"/>
      <c r="N632" s="49"/>
      <c r="O632" s="48"/>
      <c r="P632" s="49"/>
      <c r="Q632" s="50" t="str">
        <f t="shared" si="5"/>
        <v/>
      </c>
      <c r="R632" s="51"/>
      <c r="S632" s="15">
        <f t="shared" si="6"/>
        <v>0</v>
      </c>
      <c r="T632" s="14">
        <f t="shared" si="4"/>
        <v>0</v>
      </c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</row>
    <row r="633">
      <c r="A633" s="6">
        <v>628.0</v>
      </c>
      <c r="B633" s="42"/>
      <c r="C633" s="43"/>
      <c r="D633" s="63"/>
      <c r="E633" s="45"/>
      <c r="F633" s="45"/>
      <c r="G633" s="45"/>
      <c r="H633" s="45"/>
      <c r="I633" s="45"/>
      <c r="J633" s="45"/>
      <c r="K633" s="45"/>
      <c r="L633" s="61"/>
      <c r="M633" s="48"/>
      <c r="N633" s="49"/>
      <c r="O633" s="48"/>
      <c r="P633" s="49"/>
      <c r="Q633" s="50" t="str">
        <f t="shared" si="5"/>
        <v/>
      </c>
      <c r="R633" s="51"/>
      <c r="S633" s="15">
        <f t="shared" si="6"/>
        <v>0</v>
      </c>
      <c r="T633" s="14">
        <f t="shared" si="4"/>
        <v>0</v>
      </c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</row>
    <row r="634">
      <c r="A634" s="6">
        <v>629.0</v>
      </c>
      <c r="B634" s="42"/>
      <c r="C634" s="43"/>
      <c r="D634" s="63"/>
      <c r="E634" s="45"/>
      <c r="F634" s="45"/>
      <c r="G634" s="45"/>
      <c r="H634" s="45"/>
      <c r="I634" s="45"/>
      <c r="J634" s="45"/>
      <c r="K634" s="45"/>
      <c r="L634" s="61"/>
      <c r="M634" s="48"/>
      <c r="N634" s="49"/>
      <c r="O634" s="48"/>
      <c r="P634" s="49"/>
      <c r="Q634" s="50" t="str">
        <f t="shared" si="5"/>
        <v/>
      </c>
      <c r="R634" s="51"/>
      <c r="S634" s="15">
        <f t="shared" si="6"/>
        <v>0</v>
      </c>
      <c r="T634" s="14">
        <f t="shared" si="4"/>
        <v>0</v>
      </c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</row>
    <row r="635">
      <c r="A635" s="6">
        <v>630.0</v>
      </c>
      <c r="B635" s="42"/>
      <c r="C635" s="43"/>
      <c r="D635" s="63"/>
      <c r="E635" s="45"/>
      <c r="F635" s="45"/>
      <c r="G635" s="45"/>
      <c r="H635" s="45"/>
      <c r="I635" s="45"/>
      <c r="J635" s="45"/>
      <c r="K635" s="45"/>
      <c r="L635" s="61"/>
      <c r="M635" s="48"/>
      <c r="N635" s="49"/>
      <c r="O635" s="48"/>
      <c r="P635" s="49"/>
      <c r="Q635" s="50" t="str">
        <f t="shared" si="5"/>
        <v/>
      </c>
      <c r="R635" s="51"/>
      <c r="S635" s="15">
        <f t="shared" si="6"/>
        <v>0</v>
      </c>
      <c r="T635" s="14">
        <f t="shared" si="4"/>
        <v>0</v>
      </c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</row>
    <row r="636">
      <c r="A636" s="6">
        <v>631.0</v>
      </c>
      <c r="B636" s="42"/>
      <c r="C636" s="43"/>
      <c r="D636" s="63"/>
      <c r="E636" s="45"/>
      <c r="F636" s="45"/>
      <c r="G636" s="45"/>
      <c r="H636" s="45"/>
      <c r="I636" s="45"/>
      <c r="J636" s="45"/>
      <c r="K636" s="45"/>
      <c r="L636" s="61"/>
      <c r="M636" s="48"/>
      <c r="N636" s="49"/>
      <c r="O636" s="48"/>
      <c r="P636" s="49"/>
      <c r="Q636" s="50" t="str">
        <f t="shared" si="5"/>
        <v/>
      </c>
      <c r="R636" s="51"/>
      <c r="S636" s="15">
        <f t="shared" si="6"/>
        <v>0</v>
      </c>
      <c r="T636" s="14">
        <f t="shared" si="4"/>
        <v>0</v>
      </c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</row>
    <row r="637">
      <c r="A637" s="6">
        <v>632.0</v>
      </c>
      <c r="B637" s="42"/>
      <c r="C637" s="43"/>
      <c r="D637" s="63"/>
      <c r="E637" s="45"/>
      <c r="F637" s="45"/>
      <c r="G637" s="45"/>
      <c r="H637" s="45"/>
      <c r="I637" s="45"/>
      <c r="J637" s="45"/>
      <c r="K637" s="45"/>
      <c r="L637" s="61"/>
      <c r="M637" s="48"/>
      <c r="N637" s="49"/>
      <c r="O637" s="48"/>
      <c r="P637" s="49"/>
      <c r="Q637" s="50" t="str">
        <f t="shared" si="5"/>
        <v/>
      </c>
      <c r="R637" s="51"/>
      <c r="S637" s="15">
        <f t="shared" si="6"/>
        <v>0</v>
      </c>
      <c r="T637" s="14">
        <f t="shared" si="4"/>
        <v>0</v>
      </c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</row>
    <row r="638">
      <c r="A638" s="6">
        <v>633.0</v>
      </c>
      <c r="B638" s="42"/>
      <c r="C638" s="43"/>
      <c r="D638" s="63"/>
      <c r="E638" s="45"/>
      <c r="F638" s="45"/>
      <c r="G638" s="45"/>
      <c r="H638" s="45"/>
      <c r="I638" s="45"/>
      <c r="J638" s="45"/>
      <c r="K638" s="45"/>
      <c r="L638" s="61"/>
      <c r="M638" s="48"/>
      <c r="N638" s="49"/>
      <c r="O638" s="48"/>
      <c r="P638" s="49"/>
      <c r="Q638" s="50" t="str">
        <f t="shared" si="5"/>
        <v/>
      </c>
      <c r="R638" s="51"/>
      <c r="S638" s="15">
        <f t="shared" si="6"/>
        <v>0</v>
      </c>
      <c r="T638" s="14">
        <f t="shared" si="4"/>
        <v>0</v>
      </c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</row>
    <row r="639">
      <c r="A639" s="6">
        <v>634.0</v>
      </c>
      <c r="B639" s="42"/>
      <c r="C639" s="43"/>
      <c r="D639" s="63"/>
      <c r="E639" s="45"/>
      <c r="F639" s="45"/>
      <c r="G639" s="45"/>
      <c r="H639" s="45"/>
      <c r="I639" s="45"/>
      <c r="J639" s="45"/>
      <c r="K639" s="45"/>
      <c r="L639" s="61"/>
      <c r="M639" s="48"/>
      <c r="N639" s="49"/>
      <c r="O639" s="48"/>
      <c r="P639" s="49"/>
      <c r="Q639" s="50" t="str">
        <f t="shared" si="5"/>
        <v/>
      </c>
      <c r="R639" s="51"/>
      <c r="S639" s="15">
        <f t="shared" si="6"/>
        <v>0</v>
      </c>
      <c r="T639" s="14">
        <f t="shared" si="4"/>
        <v>0</v>
      </c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</row>
    <row r="640">
      <c r="A640" s="6">
        <v>635.0</v>
      </c>
      <c r="B640" s="42"/>
      <c r="C640" s="43"/>
      <c r="D640" s="63"/>
      <c r="E640" s="45"/>
      <c r="F640" s="45"/>
      <c r="G640" s="45"/>
      <c r="H640" s="45"/>
      <c r="I640" s="45"/>
      <c r="J640" s="45"/>
      <c r="K640" s="45"/>
      <c r="L640" s="61"/>
      <c r="M640" s="48"/>
      <c r="N640" s="49"/>
      <c r="O640" s="48"/>
      <c r="P640" s="49"/>
      <c r="Q640" s="50" t="str">
        <f t="shared" si="5"/>
        <v/>
      </c>
      <c r="R640" s="51"/>
      <c r="S640" s="15">
        <f t="shared" si="6"/>
        <v>0</v>
      </c>
      <c r="T640" s="14">
        <f t="shared" si="4"/>
        <v>0</v>
      </c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</row>
    <row r="641">
      <c r="A641" s="6">
        <v>636.0</v>
      </c>
      <c r="B641" s="42"/>
      <c r="C641" s="43"/>
      <c r="D641" s="63"/>
      <c r="E641" s="45"/>
      <c r="F641" s="45"/>
      <c r="G641" s="45"/>
      <c r="H641" s="45"/>
      <c r="I641" s="45"/>
      <c r="J641" s="45"/>
      <c r="K641" s="45"/>
      <c r="L641" s="61"/>
      <c r="M641" s="48"/>
      <c r="N641" s="49"/>
      <c r="O641" s="48"/>
      <c r="P641" s="49"/>
      <c r="Q641" s="50" t="str">
        <f t="shared" si="5"/>
        <v/>
      </c>
      <c r="R641" s="51"/>
      <c r="S641" s="15">
        <f t="shared" si="6"/>
        <v>0</v>
      </c>
      <c r="T641" s="14">
        <f t="shared" si="4"/>
        <v>0</v>
      </c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</row>
    <row r="642">
      <c r="A642" s="6">
        <v>637.0</v>
      </c>
      <c r="B642" s="42"/>
      <c r="C642" s="43"/>
      <c r="D642" s="63"/>
      <c r="E642" s="45"/>
      <c r="F642" s="45"/>
      <c r="G642" s="45"/>
      <c r="H642" s="45"/>
      <c r="I642" s="45"/>
      <c r="J642" s="45"/>
      <c r="K642" s="45"/>
      <c r="L642" s="61"/>
      <c r="M642" s="48"/>
      <c r="N642" s="49"/>
      <c r="O642" s="48"/>
      <c r="P642" s="49"/>
      <c r="Q642" s="50" t="str">
        <f t="shared" si="5"/>
        <v/>
      </c>
      <c r="R642" s="51"/>
      <c r="S642" s="15">
        <f t="shared" si="6"/>
        <v>0</v>
      </c>
      <c r="T642" s="14">
        <f t="shared" si="4"/>
        <v>0</v>
      </c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</row>
    <row r="643">
      <c r="A643" s="6">
        <v>638.0</v>
      </c>
      <c r="B643" s="42"/>
      <c r="C643" s="43"/>
      <c r="D643" s="63"/>
      <c r="E643" s="45"/>
      <c r="F643" s="45"/>
      <c r="G643" s="45"/>
      <c r="H643" s="45"/>
      <c r="I643" s="45"/>
      <c r="J643" s="45"/>
      <c r="K643" s="45"/>
      <c r="L643" s="61"/>
      <c r="M643" s="48"/>
      <c r="N643" s="49"/>
      <c r="O643" s="48"/>
      <c r="P643" s="49"/>
      <c r="Q643" s="50" t="str">
        <f t="shared" si="5"/>
        <v/>
      </c>
      <c r="R643" s="51"/>
      <c r="S643" s="15">
        <f t="shared" si="6"/>
        <v>0</v>
      </c>
      <c r="T643" s="14">
        <f t="shared" si="4"/>
        <v>0</v>
      </c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</row>
    <row r="644">
      <c r="A644" s="6">
        <v>639.0</v>
      </c>
      <c r="B644" s="42"/>
      <c r="C644" s="43"/>
      <c r="D644" s="63"/>
      <c r="E644" s="45"/>
      <c r="F644" s="45"/>
      <c r="G644" s="45"/>
      <c r="H644" s="45"/>
      <c r="I644" s="45"/>
      <c r="J644" s="45"/>
      <c r="K644" s="45"/>
      <c r="L644" s="61"/>
      <c r="M644" s="48"/>
      <c r="N644" s="49"/>
      <c r="O644" s="48"/>
      <c r="P644" s="49"/>
      <c r="Q644" s="50" t="str">
        <f t="shared" si="5"/>
        <v/>
      </c>
      <c r="R644" s="51"/>
      <c r="S644" s="15">
        <f t="shared" si="6"/>
        <v>0</v>
      </c>
      <c r="T644" s="14">
        <f t="shared" si="4"/>
        <v>0</v>
      </c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</row>
    <row r="645">
      <c r="A645" s="6">
        <v>640.0</v>
      </c>
      <c r="B645" s="42"/>
      <c r="C645" s="43"/>
      <c r="D645" s="63"/>
      <c r="E645" s="45"/>
      <c r="F645" s="45"/>
      <c r="G645" s="45"/>
      <c r="H645" s="45"/>
      <c r="I645" s="45"/>
      <c r="J645" s="45"/>
      <c r="K645" s="45"/>
      <c r="L645" s="61"/>
      <c r="M645" s="48"/>
      <c r="N645" s="49"/>
      <c r="O645" s="48"/>
      <c r="P645" s="49"/>
      <c r="Q645" s="50" t="str">
        <f t="shared" si="5"/>
        <v/>
      </c>
      <c r="R645" s="51"/>
      <c r="S645" s="15">
        <f t="shared" si="6"/>
        <v>0</v>
      </c>
      <c r="T645" s="14">
        <f t="shared" si="4"/>
        <v>0</v>
      </c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</row>
    <row r="646">
      <c r="A646" s="6">
        <v>641.0</v>
      </c>
      <c r="B646" s="42"/>
      <c r="C646" s="43"/>
      <c r="D646" s="63"/>
      <c r="E646" s="45"/>
      <c r="F646" s="45"/>
      <c r="G646" s="45"/>
      <c r="H646" s="45"/>
      <c r="I646" s="45"/>
      <c r="J646" s="45"/>
      <c r="K646" s="45"/>
      <c r="L646" s="61"/>
      <c r="M646" s="48"/>
      <c r="N646" s="49"/>
      <c r="O646" s="48"/>
      <c r="P646" s="49"/>
      <c r="Q646" s="50" t="str">
        <f t="shared" si="5"/>
        <v/>
      </c>
      <c r="R646" s="51"/>
      <c r="S646" s="15">
        <f t="shared" si="6"/>
        <v>0</v>
      </c>
      <c r="T646" s="14">
        <f t="shared" si="4"/>
        <v>0</v>
      </c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</row>
    <row r="647">
      <c r="A647" s="6">
        <v>642.0</v>
      </c>
      <c r="B647" s="42"/>
      <c r="C647" s="43"/>
      <c r="D647" s="63"/>
      <c r="E647" s="45"/>
      <c r="F647" s="45"/>
      <c r="G647" s="45"/>
      <c r="H647" s="45"/>
      <c r="I647" s="45"/>
      <c r="J647" s="45"/>
      <c r="K647" s="45"/>
      <c r="L647" s="61"/>
      <c r="M647" s="48"/>
      <c r="N647" s="49"/>
      <c r="O647" s="48"/>
      <c r="P647" s="49"/>
      <c r="Q647" s="50" t="str">
        <f t="shared" si="5"/>
        <v/>
      </c>
      <c r="R647" s="51"/>
      <c r="S647" s="15">
        <f t="shared" si="6"/>
        <v>0</v>
      </c>
      <c r="T647" s="14">
        <f t="shared" si="4"/>
        <v>0</v>
      </c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</row>
    <row r="648">
      <c r="A648" s="6">
        <v>643.0</v>
      </c>
      <c r="B648" s="42"/>
      <c r="C648" s="43"/>
      <c r="D648" s="63"/>
      <c r="E648" s="45"/>
      <c r="F648" s="45"/>
      <c r="G648" s="45"/>
      <c r="H648" s="45"/>
      <c r="I648" s="45"/>
      <c r="J648" s="45"/>
      <c r="K648" s="45"/>
      <c r="L648" s="61"/>
      <c r="M648" s="48"/>
      <c r="N648" s="49"/>
      <c r="O648" s="48"/>
      <c r="P648" s="49"/>
      <c r="Q648" s="50" t="str">
        <f t="shared" si="5"/>
        <v/>
      </c>
      <c r="R648" s="51"/>
      <c r="S648" s="15">
        <f t="shared" si="6"/>
        <v>0</v>
      </c>
      <c r="T648" s="14">
        <f t="shared" si="4"/>
        <v>0</v>
      </c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</row>
    <row r="649">
      <c r="A649" s="6">
        <v>644.0</v>
      </c>
      <c r="B649" s="42"/>
      <c r="C649" s="43"/>
      <c r="D649" s="63"/>
      <c r="E649" s="45"/>
      <c r="F649" s="45"/>
      <c r="G649" s="45"/>
      <c r="H649" s="45"/>
      <c r="I649" s="45"/>
      <c r="J649" s="45"/>
      <c r="K649" s="45"/>
      <c r="L649" s="61"/>
      <c r="M649" s="48"/>
      <c r="N649" s="49"/>
      <c r="O649" s="48"/>
      <c r="P649" s="49"/>
      <c r="Q649" s="50" t="str">
        <f t="shared" si="5"/>
        <v/>
      </c>
      <c r="R649" s="51"/>
      <c r="S649" s="15">
        <f t="shared" si="6"/>
        <v>0</v>
      </c>
      <c r="T649" s="14">
        <f t="shared" si="4"/>
        <v>0</v>
      </c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</row>
    <row r="650">
      <c r="A650" s="6">
        <v>645.0</v>
      </c>
      <c r="B650" s="42"/>
      <c r="C650" s="43"/>
      <c r="D650" s="63"/>
      <c r="E650" s="45"/>
      <c r="F650" s="45"/>
      <c r="G650" s="45"/>
      <c r="H650" s="45"/>
      <c r="I650" s="45"/>
      <c r="J650" s="45"/>
      <c r="K650" s="45"/>
      <c r="L650" s="61"/>
      <c r="M650" s="48"/>
      <c r="N650" s="49"/>
      <c r="O650" s="48"/>
      <c r="P650" s="49"/>
      <c r="Q650" s="50" t="str">
        <f t="shared" si="5"/>
        <v/>
      </c>
      <c r="R650" s="51"/>
      <c r="S650" s="15">
        <f t="shared" si="6"/>
        <v>0</v>
      </c>
      <c r="T650" s="14">
        <f t="shared" si="4"/>
        <v>0</v>
      </c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</row>
    <row r="651">
      <c r="A651" s="6">
        <v>646.0</v>
      </c>
      <c r="B651" s="42"/>
      <c r="C651" s="43"/>
      <c r="D651" s="63"/>
      <c r="E651" s="45"/>
      <c r="F651" s="45"/>
      <c r="G651" s="45"/>
      <c r="H651" s="45"/>
      <c r="I651" s="45"/>
      <c r="J651" s="45"/>
      <c r="K651" s="45"/>
      <c r="L651" s="61"/>
      <c r="M651" s="48"/>
      <c r="N651" s="49"/>
      <c r="O651" s="48"/>
      <c r="P651" s="49"/>
      <c r="Q651" s="50" t="str">
        <f t="shared" si="5"/>
        <v/>
      </c>
      <c r="R651" s="51"/>
      <c r="S651" s="15">
        <f t="shared" si="6"/>
        <v>0</v>
      </c>
      <c r="T651" s="14">
        <f t="shared" si="4"/>
        <v>0</v>
      </c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</row>
    <row r="652">
      <c r="A652" s="6">
        <v>647.0</v>
      </c>
      <c r="B652" s="42"/>
      <c r="C652" s="43"/>
      <c r="D652" s="63"/>
      <c r="E652" s="45"/>
      <c r="F652" s="45"/>
      <c r="G652" s="45"/>
      <c r="H652" s="45"/>
      <c r="I652" s="45"/>
      <c r="J652" s="45"/>
      <c r="K652" s="45"/>
      <c r="L652" s="61"/>
      <c r="M652" s="48"/>
      <c r="N652" s="49"/>
      <c r="O652" s="48"/>
      <c r="P652" s="49"/>
      <c r="Q652" s="50" t="str">
        <f t="shared" si="5"/>
        <v/>
      </c>
      <c r="R652" s="51"/>
      <c r="S652" s="15">
        <f t="shared" si="6"/>
        <v>0</v>
      </c>
      <c r="T652" s="14">
        <f t="shared" si="4"/>
        <v>0</v>
      </c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</row>
    <row r="653">
      <c r="A653" s="6">
        <v>648.0</v>
      </c>
      <c r="B653" s="42"/>
      <c r="C653" s="43"/>
      <c r="D653" s="63"/>
      <c r="E653" s="45"/>
      <c r="F653" s="45"/>
      <c r="G653" s="45"/>
      <c r="H653" s="45"/>
      <c r="I653" s="45"/>
      <c r="J653" s="45"/>
      <c r="K653" s="45"/>
      <c r="L653" s="61"/>
      <c r="M653" s="48"/>
      <c r="N653" s="49"/>
      <c r="O653" s="48"/>
      <c r="P653" s="49"/>
      <c r="Q653" s="50" t="str">
        <f t="shared" si="5"/>
        <v/>
      </c>
      <c r="R653" s="51"/>
      <c r="S653" s="15">
        <f t="shared" si="6"/>
        <v>0</v>
      </c>
      <c r="T653" s="14">
        <f t="shared" si="4"/>
        <v>0</v>
      </c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</row>
    <row r="654">
      <c r="A654" s="6">
        <v>649.0</v>
      </c>
      <c r="B654" s="42"/>
      <c r="C654" s="43"/>
      <c r="D654" s="63"/>
      <c r="E654" s="45"/>
      <c r="F654" s="45"/>
      <c r="G654" s="45"/>
      <c r="H654" s="45"/>
      <c r="I654" s="45"/>
      <c r="J654" s="45"/>
      <c r="K654" s="45"/>
      <c r="L654" s="61"/>
      <c r="M654" s="48"/>
      <c r="N654" s="49"/>
      <c r="O654" s="48"/>
      <c r="P654" s="49"/>
      <c r="Q654" s="50" t="str">
        <f t="shared" si="5"/>
        <v/>
      </c>
      <c r="R654" s="51"/>
      <c r="S654" s="15">
        <f t="shared" si="6"/>
        <v>0</v>
      </c>
      <c r="T654" s="14">
        <f t="shared" si="4"/>
        <v>0</v>
      </c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</row>
    <row r="655">
      <c r="A655" s="6">
        <v>650.0</v>
      </c>
      <c r="B655" s="42"/>
      <c r="C655" s="43"/>
      <c r="D655" s="63"/>
      <c r="E655" s="45"/>
      <c r="F655" s="45"/>
      <c r="G655" s="45"/>
      <c r="H655" s="45"/>
      <c r="I655" s="45"/>
      <c r="J655" s="45"/>
      <c r="K655" s="45"/>
      <c r="L655" s="61"/>
      <c r="M655" s="48"/>
      <c r="N655" s="49"/>
      <c r="O655" s="48"/>
      <c r="P655" s="49"/>
      <c r="Q655" s="50" t="str">
        <f t="shared" si="5"/>
        <v/>
      </c>
      <c r="R655" s="51"/>
      <c r="S655" s="15">
        <f t="shared" si="6"/>
        <v>0</v>
      </c>
      <c r="T655" s="14">
        <f t="shared" si="4"/>
        <v>0</v>
      </c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</row>
    <row r="656">
      <c r="A656" s="6">
        <v>651.0</v>
      </c>
      <c r="B656" s="42"/>
      <c r="C656" s="43"/>
      <c r="D656" s="63"/>
      <c r="E656" s="45"/>
      <c r="F656" s="45"/>
      <c r="G656" s="45"/>
      <c r="H656" s="45"/>
      <c r="I656" s="45"/>
      <c r="J656" s="45"/>
      <c r="K656" s="45"/>
      <c r="L656" s="61"/>
      <c r="M656" s="48"/>
      <c r="N656" s="49"/>
      <c r="O656" s="48"/>
      <c r="P656" s="49"/>
      <c r="Q656" s="50" t="str">
        <f t="shared" si="5"/>
        <v/>
      </c>
      <c r="R656" s="51"/>
      <c r="S656" s="15">
        <f t="shared" si="6"/>
        <v>0</v>
      </c>
      <c r="T656" s="14">
        <f t="shared" si="4"/>
        <v>0</v>
      </c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</row>
    <row r="657">
      <c r="A657" s="6">
        <v>652.0</v>
      </c>
      <c r="B657" s="42"/>
      <c r="C657" s="43"/>
      <c r="D657" s="63"/>
      <c r="E657" s="45"/>
      <c r="F657" s="45"/>
      <c r="G657" s="45"/>
      <c r="H657" s="45"/>
      <c r="I657" s="45"/>
      <c r="J657" s="45"/>
      <c r="K657" s="45"/>
      <c r="L657" s="61"/>
      <c r="M657" s="48"/>
      <c r="N657" s="49"/>
      <c r="O657" s="48"/>
      <c r="P657" s="49"/>
      <c r="Q657" s="50" t="str">
        <f t="shared" si="5"/>
        <v/>
      </c>
      <c r="R657" s="51"/>
      <c r="S657" s="15">
        <f t="shared" si="6"/>
        <v>0</v>
      </c>
      <c r="T657" s="14">
        <f t="shared" si="4"/>
        <v>0</v>
      </c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</row>
    <row r="658">
      <c r="A658" s="6">
        <v>653.0</v>
      </c>
      <c r="B658" s="42"/>
      <c r="C658" s="43"/>
      <c r="D658" s="63"/>
      <c r="E658" s="45"/>
      <c r="F658" s="45"/>
      <c r="G658" s="45"/>
      <c r="H658" s="45"/>
      <c r="I658" s="45"/>
      <c r="J658" s="45"/>
      <c r="K658" s="45"/>
      <c r="L658" s="61"/>
      <c r="M658" s="48"/>
      <c r="N658" s="49"/>
      <c r="O658" s="48"/>
      <c r="P658" s="49"/>
      <c r="Q658" s="50" t="str">
        <f t="shared" si="5"/>
        <v/>
      </c>
      <c r="R658" s="51"/>
      <c r="S658" s="15">
        <f t="shared" si="6"/>
        <v>0</v>
      </c>
      <c r="T658" s="14">
        <f t="shared" si="4"/>
        <v>0</v>
      </c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</row>
    <row r="659">
      <c r="A659" s="6">
        <v>654.0</v>
      </c>
      <c r="B659" s="42"/>
      <c r="C659" s="43"/>
      <c r="D659" s="63"/>
      <c r="E659" s="45"/>
      <c r="F659" s="45"/>
      <c r="G659" s="45"/>
      <c r="H659" s="45"/>
      <c r="I659" s="45"/>
      <c r="J659" s="45"/>
      <c r="K659" s="45"/>
      <c r="L659" s="61"/>
      <c r="M659" s="48"/>
      <c r="N659" s="49"/>
      <c r="O659" s="48"/>
      <c r="P659" s="49"/>
      <c r="Q659" s="50" t="str">
        <f t="shared" si="5"/>
        <v/>
      </c>
      <c r="R659" s="51"/>
      <c r="S659" s="15">
        <f t="shared" si="6"/>
        <v>0</v>
      </c>
      <c r="T659" s="14">
        <f t="shared" si="4"/>
        <v>0</v>
      </c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</row>
    <row r="660">
      <c r="A660" s="6">
        <v>655.0</v>
      </c>
      <c r="B660" s="42"/>
      <c r="C660" s="43"/>
      <c r="D660" s="63"/>
      <c r="E660" s="45"/>
      <c r="F660" s="45"/>
      <c r="G660" s="45"/>
      <c r="H660" s="45"/>
      <c r="I660" s="45"/>
      <c r="J660" s="45"/>
      <c r="K660" s="45"/>
      <c r="L660" s="61"/>
      <c r="M660" s="48"/>
      <c r="N660" s="49"/>
      <c r="O660" s="48"/>
      <c r="P660" s="49"/>
      <c r="Q660" s="50" t="str">
        <f t="shared" si="5"/>
        <v/>
      </c>
      <c r="R660" s="51"/>
      <c r="S660" s="15">
        <f t="shared" si="6"/>
        <v>0</v>
      </c>
      <c r="T660" s="14">
        <f t="shared" si="4"/>
        <v>0</v>
      </c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</row>
    <row r="661">
      <c r="A661" s="6">
        <v>656.0</v>
      </c>
      <c r="B661" s="42"/>
      <c r="C661" s="43"/>
      <c r="D661" s="63"/>
      <c r="E661" s="45"/>
      <c r="F661" s="45"/>
      <c r="G661" s="45"/>
      <c r="H661" s="45"/>
      <c r="I661" s="45"/>
      <c r="J661" s="45"/>
      <c r="K661" s="45"/>
      <c r="L661" s="61"/>
      <c r="M661" s="48"/>
      <c r="N661" s="49"/>
      <c r="O661" s="48"/>
      <c r="P661" s="49"/>
      <c r="Q661" s="50" t="str">
        <f t="shared" si="5"/>
        <v/>
      </c>
      <c r="R661" s="51"/>
      <c r="S661" s="15">
        <f t="shared" si="6"/>
        <v>0</v>
      </c>
      <c r="T661" s="14">
        <f t="shared" si="4"/>
        <v>0</v>
      </c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</row>
    <row r="662">
      <c r="A662" s="6">
        <v>657.0</v>
      </c>
      <c r="B662" s="42"/>
      <c r="C662" s="43"/>
      <c r="D662" s="63"/>
      <c r="E662" s="45"/>
      <c r="F662" s="45"/>
      <c r="G662" s="45"/>
      <c r="H662" s="45"/>
      <c r="I662" s="45"/>
      <c r="J662" s="45"/>
      <c r="K662" s="45"/>
      <c r="L662" s="61"/>
      <c r="M662" s="48"/>
      <c r="N662" s="49"/>
      <c r="O662" s="48"/>
      <c r="P662" s="49"/>
      <c r="Q662" s="50" t="str">
        <f t="shared" si="5"/>
        <v/>
      </c>
      <c r="R662" s="51"/>
      <c r="S662" s="15">
        <f t="shared" si="6"/>
        <v>0</v>
      </c>
      <c r="T662" s="14">
        <f t="shared" si="4"/>
        <v>0</v>
      </c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</row>
    <row r="663">
      <c r="A663" s="6">
        <v>658.0</v>
      </c>
      <c r="B663" s="42"/>
      <c r="C663" s="43"/>
      <c r="D663" s="63"/>
      <c r="E663" s="45"/>
      <c r="F663" s="45"/>
      <c r="G663" s="45"/>
      <c r="H663" s="45"/>
      <c r="I663" s="45"/>
      <c r="J663" s="45"/>
      <c r="K663" s="45"/>
      <c r="L663" s="61"/>
      <c r="M663" s="48"/>
      <c r="N663" s="49"/>
      <c r="O663" s="48"/>
      <c r="P663" s="49"/>
      <c r="Q663" s="50" t="str">
        <f t="shared" si="5"/>
        <v/>
      </c>
      <c r="R663" s="51"/>
      <c r="S663" s="15">
        <f t="shared" si="6"/>
        <v>0</v>
      </c>
      <c r="T663" s="14">
        <f t="shared" si="4"/>
        <v>0</v>
      </c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</row>
    <row r="664">
      <c r="A664" s="6">
        <v>659.0</v>
      </c>
      <c r="B664" s="42"/>
      <c r="C664" s="43"/>
      <c r="D664" s="63"/>
      <c r="E664" s="45"/>
      <c r="F664" s="45"/>
      <c r="G664" s="45"/>
      <c r="H664" s="45"/>
      <c r="I664" s="45"/>
      <c r="J664" s="45"/>
      <c r="K664" s="45"/>
      <c r="L664" s="61"/>
      <c r="M664" s="48"/>
      <c r="N664" s="49"/>
      <c r="O664" s="48"/>
      <c r="P664" s="49"/>
      <c r="Q664" s="50" t="str">
        <f t="shared" si="5"/>
        <v/>
      </c>
      <c r="R664" s="51"/>
      <c r="S664" s="15">
        <f t="shared" si="6"/>
        <v>0</v>
      </c>
      <c r="T664" s="14">
        <f t="shared" si="4"/>
        <v>0</v>
      </c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</row>
    <row r="665">
      <c r="A665" s="6">
        <v>660.0</v>
      </c>
      <c r="B665" s="42"/>
      <c r="C665" s="43"/>
      <c r="D665" s="63"/>
      <c r="E665" s="45"/>
      <c r="F665" s="45"/>
      <c r="G665" s="45"/>
      <c r="H665" s="45"/>
      <c r="I665" s="45"/>
      <c r="J665" s="45"/>
      <c r="K665" s="45"/>
      <c r="L665" s="61"/>
      <c r="M665" s="48"/>
      <c r="N665" s="49"/>
      <c r="O665" s="48"/>
      <c r="P665" s="49"/>
      <c r="Q665" s="50" t="str">
        <f t="shared" si="5"/>
        <v/>
      </c>
      <c r="R665" s="51"/>
      <c r="S665" s="15">
        <f t="shared" si="6"/>
        <v>0</v>
      </c>
      <c r="T665" s="14">
        <f t="shared" si="4"/>
        <v>0</v>
      </c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</row>
    <row r="666">
      <c r="A666" s="6">
        <v>661.0</v>
      </c>
      <c r="B666" s="42"/>
      <c r="C666" s="43"/>
      <c r="D666" s="63"/>
      <c r="E666" s="45"/>
      <c r="F666" s="45"/>
      <c r="G666" s="45"/>
      <c r="H666" s="45"/>
      <c r="I666" s="45"/>
      <c r="J666" s="45"/>
      <c r="K666" s="45"/>
      <c r="L666" s="61"/>
      <c r="M666" s="48"/>
      <c r="N666" s="49"/>
      <c r="O666" s="48"/>
      <c r="P666" s="49"/>
      <c r="Q666" s="50" t="str">
        <f t="shared" si="5"/>
        <v/>
      </c>
      <c r="R666" s="51"/>
      <c r="S666" s="15">
        <f t="shared" si="6"/>
        <v>0</v>
      </c>
      <c r="T666" s="14">
        <f t="shared" si="4"/>
        <v>0</v>
      </c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</row>
    <row r="667">
      <c r="A667" s="6">
        <v>662.0</v>
      </c>
      <c r="B667" s="42"/>
      <c r="C667" s="43"/>
      <c r="D667" s="63"/>
      <c r="E667" s="45"/>
      <c r="F667" s="45"/>
      <c r="G667" s="45"/>
      <c r="H667" s="45"/>
      <c r="I667" s="45"/>
      <c r="J667" s="45"/>
      <c r="K667" s="45"/>
      <c r="L667" s="61"/>
      <c r="M667" s="48"/>
      <c r="N667" s="49"/>
      <c r="O667" s="48"/>
      <c r="P667" s="49"/>
      <c r="Q667" s="50" t="str">
        <f t="shared" si="5"/>
        <v/>
      </c>
      <c r="R667" s="51"/>
      <c r="S667" s="15">
        <f t="shared" si="6"/>
        <v>0</v>
      </c>
      <c r="T667" s="14">
        <f t="shared" si="4"/>
        <v>0</v>
      </c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</row>
    <row r="668">
      <c r="A668" s="6">
        <v>663.0</v>
      </c>
      <c r="B668" s="42"/>
      <c r="C668" s="43"/>
      <c r="D668" s="63"/>
      <c r="E668" s="45"/>
      <c r="F668" s="45"/>
      <c r="G668" s="45"/>
      <c r="H668" s="45"/>
      <c r="I668" s="45"/>
      <c r="J668" s="45"/>
      <c r="K668" s="45"/>
      <c r="L668" s="61"/>
      <c r="M668" s="48"/>
      <c r="N668" s="49"/>
      <c r="O668" s="48"/>
      <c r="P668" s="49"/>
      <c r="Q668" s="50" t="str">
        <f t="shared" si="5"/>
        <v/>
      </c>
      <c r="R668" s="51"/>
      <c r="S668" s="15">
        <f t="shared" si="6"/>
        <v>0</v>
      </c>
      <c r="T668" s="14">
        <f t="shared" si="4"/>
        <v>0</v>
      </c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</row>
    <row r="669">
      <c r="A669" s="6">
        <v>664.0</v>
      </c>
      <c r="B669" s="42"/>
      <c r="C669" s="43"/>
      <c r="D669" s="63"/>
      <c r="E669" s="45"/>
      <c r="F669" s="45"/>
      <c r="G669" s="45"/>
      <c r="H669" s="45"/>
      <c r="I669" s="45"/>
      <c r="J669" s="45"/>
      <c r="K669" s="45"/>
      <c r="L669" s="61"/>
      <c r="M669" s="48"/>
      <c r="N669" s="49"/>
      <c r="O669" s="48"/>
      <c r="P669" s="49"/>
      <c r="Q669" s="50" t="str">
        <f t="shared" si="5"/>
        <v/>
      </c>
      <c r="R669" s="51"/>
      <c r="S669" s="15">
        <f t="shared" si="6"/>
        <v>0</v>
      </c>
      <c r="T669" s="14">
        <f t="shared" si="4"/>
        <v>0</v>
      </c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</row>
    <row r="670">
      <c r="A670" s="6">
        <v>665.0</v>
      </c>
      <c r="B670" s="42"/>
      <c r="C670" s="43"/>
      <c r="D670" s="63"/>
      <c r="E670" s="45"/>
      <c r="F670" s="45"/>
      <c r="G670" s="45"/>
      <c r="H670" s="45"/>
      <c r="I670" s="45"/>
      <c r="J670" s="45"/>
      <c r="K670" s="45"/>
      <c r="L670" s="61"/>
      <c r="M670" s="48"/>
      <c r="N670" s="49"/>
      <c r="O670" s="48"/>
      <c r="P670" s="49"/>
      <c r="Q670" s="50" t="str">
        <f t="shared" si="5"/>
        <v/>
      </c>
      <c r="R670" s="51"/>
      <c r="S670" s="15">
        <f t="shared" si="6"/>
        <v>0</v>
      </c>
      <c r="T670" s="14">
        <f t="shared" si="4"/>
        <v>0</v>
      </c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</row>
    <row r="671">
      <c r="A671" s="6">
        <v>666.0</v>
      </c>
      <c r="B671" s="42"/>
      <c r="C671" s="43"/>
      <c r="D671" s="63"/>
      <c r="E671" s="45"/>
      <c r="F671" s="45"/>
      <c r="G671" s="45"/>
      <c r="H671" s="45"/>
      <c r="I671" s="45"/>
      <c r="J671" s="45"/>
      <c r="K671" s="45"/>
      <c r="L671" s="61"/>
      <c r="M671" s="48"/>
      <c r="N671" s="49"/>
      <c r="O671" s="48"/>
      <c r="P671" s="49"/>
      <c r="Q671" s="50" t="str">
        <f t="shared" si="5"/>
        <v/>
      </c>
      <c r="R671" s="51"/>
      <c r="S671" s="15">
        <f t="shared" si="6"/>
        <v>0</v>
      </c>
      <c r="T671" s="14">
        <f t="shared" si="4"/>
        <v>0</v>
      </c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</row>
    <row r="672">
      <c r="A672" s="6">
        <v>667.0</v>
      </c>
      <c r="B672" s="42"/>
      <c r="C672" s="43"/>
      <c r="D672" s="63"/>
      <c r="E672" s="45"/>
      <c r="F672" s="45"/>
      <c r="G672" s="45"/>
      <c r="H672" s="45"/>
      <c r="I672" s="45"/>
      <c r="J672" s="45"/>
      <c r="K672" s="45"/>
      <c r="L672" s="61"/>
      <c r="M672" s="48"/>
      <c r="N672" s="49"/>
      <c r="O672" s="48"/>
      <c r="P672" s="49"/>
      <c r="Q672" s="50" t="str">
        <f t="shared" si="5"/>
        <v/>
      </c>
      <c r="R672" s="51"/>
      <c r="S672" s="15">
        <f t="shared" si="6"/>
        <v>0</v>
      </c>
      <c r="T672" s="14">
        <f t="shared" si="4"/>
        <v>0</v>
      </c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</row>
    <row r="673">
      <c r="A673" s="6">
        <v>668.0</v>
      </c>
      <c r="B673" s="42"/>
      <c r="C673" s="43"/>
      <c r="D673" s="63"/>
      <c r="E673" s="45"/>
      <c r="F673" s="45"/>
      <c r="G673" s="45"/>
      <c r="H673" s="45"/>
      <c r="I673" s="45"/>
      <c r="J673" s="45"/>
      <c r="K673" s="45"/>
      <c r="L673" s="61"/>
      <c r="M673" s="48"/>
      <c r="N673" s="49"/>
      <c r="O673" s="48"/>
      <c r="P673" s="49"/>
      <c r="Q673" s="50" t="str">
        <f t="shared" si="5"/>
        <v/>
      </c>
      <c r="R673" s="51"/>
      <c r="S673" s="15">
        <f t="shared" si="6"/>
        <v>0</v>
      </c>
      <c r="T673" s="14">
        <f t="shared" si="4"/>
        <v>0</v>
      </c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</row>
    <row r="674">
      <c r="A674" s="6">
        <v>669.0</v>
      </c>
      <c r="B674" s="42"/>
      <c r="C674" s="43"/>
      <c r="D674" s="63"/>
      <c r="E674" s="45"/>
      <c r="F674" s="45"/>
      <c r="G674" s="45"/>
      <c r="H674" s="45"/>
      <c r="I674" s="45"/>
      <c r="J674" s="45"/>
      <c r="K674" s="45"/>
      <c r="L674" s="61"/>
      <c r="M674" s="48"/>
      <c r="N674" s="49"/>
      <c r="O674" s="48"/>
      <c r="P674" s="49"/>
      <c r="Q674" s="50" t="str">
        <f t="shared" si="5"/>
        <v/>
      </c>
      <c r="R674" s="51"/>
      <c r="S674" s="15">
        <f t="shared" si="6"/>
        <v>0</v>
      </c>
      <c r="T674" s="14">
        <f t="shared" si="4"/>
        <v>0</v>
      </c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</row>
    <row r="675">
      <c r="A675" s="6">
        <v>670.0</v>
      </c>
      <c r="B675" s="42"/>
      <c r="C675" s="43"/>
      <c r="D675" s="63"/>
      <c r="E675" s="45"/>
      <c r="F675" s="45"/>
      <c r="G675" s="45"/>
      <c r="H675" s="45"/>
      <c r="I675" s="45"/>
      <c r="J675" s="45"/>
      <c r="K675" s="45"/>
      <c r="L675" s="61"/>
      <c r="M675" s="48"/>
      <c r="N675" s="49"/>
      <c r="O675" s="48"/>
      <c r="P675" s="49"/>
      <c r="Q675" s="50" t="str">
        <f t="shared" si="5"/>
        <v/>
      </c>
      <c r="R675" s="51"/>
      <c r="S675" s="15">
        <f t="shared" si="6"/>
        <v>0</v>
      </c>
      <c r="T675" s="14">
        <f t="shared" si="4"/>
        <v>0</v>
      </c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</row>
    <row r="676">
      <c r="A676" s="6">
        <v>671.0</v>
      </c>
      <c r="B676" s="42"/>
      <c r="C676" s="43"/>
      <c r="D676" s="63"/>
      <c r="E676" s="45"/>
      <c r="F676" s="45"/>
      <c r="G676" s="45"/>
      <c r="H676" s="45"/>
      <c r="I676" s="45"/>
      <c r="J676" s="45"/>
      <c r="K676" s="45"/>
      <c r="L676" s="61"/>
      <c r="M676" s="48"/>
      <c r="N676" s="49"/>
      <c r="O676" s="48"/>
      <c r="P676" s="49"/>
      <c r="Q676" s="50" t="str">
        <f t="shared" si="5"/>
        <v/>
      </c>
      <c r="R676" s="51"/>
      <c r="S676" s="15">
        <f t="shared" si="6"/>
        <v>0</v>
      </c>
      <c r="T676" s="14">
        <f t="shared" si="4"/>
        <v>0</v>
      </c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</row>
    <row r="677">
      <c r="A677" s="6">
        <v>672.0</v>
      </c>
      <c r="B677" s="42"/>
      <c r="C677" s="43"/>
      <c r="D677" s="63"/>
      <c r="E677" s="45"/>
      <c r="F677" s="45"/>
      <c r="G677" s="45"/>
      <c r="H677" s="45"/>
      <c r="I677" s="45"/>
      <c r="J677" s="45"/>
      <c r="K677" s="45"/>
      <c r="L677" s="61"/>
      <c r="M677" s="48"/>
      <c r="N677" s="49"/>
      <c r="O677" s="48"/>
      <c r="P677" s="49"/>
      <c r="Q677" s="50" t="str">
        <f t="shared" si="5"/>
        <v/>
      </c>
      <c r="R677" s="51"/>
      <c r="S677" s="15">
        <f t="shared" si="6"/>
        <v>0</v>
      </c>
      <c r="T677" s="14">
        <f t="shared" si="4"/>
        <v>0</v>
      </c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</row>
    <row r="678">
      <c r="A678" s="6">
        <v>673.0</v>
      </c>
      <c r="B678" s="42"/>
      <c r="C678" s="43"/>
      <c r="D678" s="63"/>
      <c r="E678" s="45"/>
      <c r="F678" s="45"/>
      <c r="G678" s="45"/>
      <c r="H678" s="45"/>
      <c r="I678" s="45"/>
      <c r="J678" s="45"/>
      <c r="K678" s="45"/>
      <c r="L678" s="61"/>
      <c r="M678" s="48"/>
      <c r="N678" s="49"/>
      <c r="O678" s="48"/>
      <c r="P678" s="49"/>
      <c r="Q678" s="50" t="str">
        <f t="shared" si="5"/>
        <v/>
      </c>
      <c r="R678" s="51"/>
      <c r="S678" s="15">
        <f t="shared" si="6"/>
        <v>0</v>
      </c>
      <c r="T678" s="14">
        <f t="shared" si="4"/>
        <v>0</v>
      </c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</row>
    <row r="679">
      <c r="A679" s="6">
        <v>674.0</v>
      </c>
      <c r="B679" s="42"/>
      <c r="C679" s="43"/>
      <c r="D679" s="63"/>
      <c r="E679" s="45"/>
      <c r="F679" s="45"/>
      <c r="G679" s="45"/>
      <c r="H679" s="45"/>
      <c r="I679" s="45"/>
      <c r="J679" s="45"/>
      <c r="K679" s="45"/>
      <c r="L679" s="61"/>
      <c r="M679" s="48"/>
      <c r="N679" s="49"/>
      <c r="O679" s="48"/>
      <c r="P679" s="49"/>
      <c r="Q679" s="50" t="str">
        <f t="shared" si="5"/>
        <v/>
      </c>
      <c r="R679" s="51"/>
      <c r="S679" s="15">
        <f t="shared" si="6"/>
        <v>0</v>
      </c>
      <c r="T679" s="14">
        <f t="shared" si="4"/>
        <v>0</v>
      </c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</row>
    <row r="680">
      <c r="A680" s="6">
        <v>675.0</v>
      </c>
      <c r="B680" s="42"/>
      <c r="C680" s="43"/>
      <c r="D680" s="63"/>
      <c r="E680" s="45"/>
      <c r="F680" s="45"/>
      <c r="G680" s="45"/>
      <c r="H680" s="45"/>
      <c r="I680" s="45"/>
      <c r="J680" s="45"/>
      <c r="K680" s="45"/>
      <c r="L680" s="61"/>
      <c r="M680" s="48"/>
      <c r="N680" s="49"/>
      <c r="O680" s="48"/>
      <c r="P680" s="49"/>
      <c r="Q680" s="50" t="str">
        <f t="shared" si="5"/>
        <v/>
      </c>
      <c r="R680" s="51"/>
      <c r="S680" s="15">
        <f t="shared" si="6"/>
        <v>0</v>
      </c>
      <c r="T680" s="14">
        <f t="shared" si="4"/>
        <v>0</v>
      </c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</row>
    <row r="681">
      <c r="A681" s="6">
        <v>676.0</v>
      </c>
      <c r="B681" s="42"/>
      <c r="C681" s="43"/>
      <c r="D681" s="63"/>
      <c r="E681" s="45"/>
      <c r="F681" s="45"/>
      <c r="G681" s="45"/>
      <c r="H681" s="45"/>
      <c r="I681" s="45"/>
      <c r="J681" s="45"/>
      <c r="K681" s="45"/>
      <c r="L681" s="61"/>
      <c r="M681" s="48"/>
      <c r="N681" s="49"/>
      <c r="O681" s="48"/>
      <c r="P681" s="49"/>
      <c r="Q681" s="50" t="str">
        <f t="shared" si="5"/>
        <v/>
      </c>
      <c r="R681" s="51"/>
      <c r="S681" s="15">
        <f t="shared" si="6"/>
        <v>0</v>
      </c>
      <c r="T681" s="14">
        <f t="shared" si="4"/>
        <v>0</v>
      </c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</row>
    <row r="682">
      <c r="A682" s="6">
        <v>677.0</v>
      </c>
      <c r="B682" s="42"/>
      <c r="C682" s="43"/>
      <c r="D682" s="63"/>
      <c r="E682" s="45"/>
      <c r="F682" s="45"/>
      <c r="G682" s="45"/>
      <c r="H682" s="45"/>
      <c r="I682" s="45"/>
      <c r="J682" s="45"/>
      <c r="K682" s="45"/>
      <c r="L682" s="61"/>
      <c r="M682" s="48"/>
      <c r="N682" s="49"/>
      <c r="O682" s="48"/>
      <c r="P682" s="49"/>
      <c r="Q682" s="50" t="str">
        <f t="shared" si="5"/>
        <v/>
      </c>
      <c r="R682" s="51"/>
      <c r="S682" s="15">
        <f t="shared" si="6"/>
        <v>0</v>
      </c>
      <c r="T682" s="14">
        <f t="shared" si="4"/>
        <v>0</v>
      </c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</row>
    <row r="683">
      <c r="A683" s="6">
        <v>678.0</v>
      </c>
      <c r="B683" s="42"/>
      <c r="C683" s="43"/>
      <c r="D683" s="63"/>
      <c r="E683" s="45"/>
      <c r="F683" s="45"/>
      <c r="G683" s="45"/>
      <c r="H683" s="45"/>
      <c r="I683" s="45"/>
      <c r="J683" s="45"/>
      <c r="K683" s="45"/>
      <c r="L683" s="61"/>
      <c r="M683" s="48"/>
      <c r="N683" s="49"/>
      <c r="O683" s="48"/>
      <c r="P683" s="49"/>
      <c r="Q683" s="50" t="str">
        <f t="shared" si="5"/>
        <v/>
      </c>
      <c r="R683" s="51"/>
      <c r="S683" s="15">
        <f t="shared" si="6"/>
        <v>0</v>
      </c>
      <c r="T683" s="14">
        <f t="shared" si="4"/>
        <v>0</v>
      </c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</row>
    <row r="684">
      <c r="A684" s="6">
        <v>679.0</v>
      </c>
      <c r="B684" s="42"/>
      <c r="C684" s="43"/>
      <c r="D684" s="63"/>
      <c r="E684" s="45"/>
      <c r="F684" s="45"/>
      <c r="G684" s="45"/>
      <c r="H684" s="45"/>
      <c r="I684" s="45"/>
      <c r="J684" s="45"/>
      <c r="K684" s="45"/>
      <c r="L684" s="61"/>
      <c r="M684" s="48"/>
      <c r="N684" s="49"/>
      <c r="O684" s="48"/>
      <c r="P684" s="49"/>
      <c r="Q684" s="50" t="str">
        <f t="shared" si="5"/>
        <v/>
      </c>
      <c r="R684" s="51"/>
      <c r="S684" s="15">
        <f t="shared" si="6"/>
        <v>0</v>
      </c>
      <c r="T684" s="14">
        <f t="shared" si="4"/>
        <v>0</v>
      </c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</row>
    <row r="685">
      <c r="A685" s="6">
        <v>680.0</v>
      </c>
      <c r="B685" s="42"/>
      <c r="C685" s="43"/>
      <c r="D685" s="63"/>
      <c r="E685" s="45"/>
      <c r="F685" s="45"/>
      <c r="G685" s="45"/>
      <c r="H685" s="45"/>
      <c r="I685" s="45"/>
      <c r="J685" s="45"/>
      <c r="K685" s="45"/>
      <c r="L685" s="61"/>
      <c r="M685" s="48"/>
      <c r="N685" s="49"/>
      <c r="O685" s="48"/>
      <c r="P685" s="49"/>
      <c r="Q685" s="50" t="str">
        <f t="shared" si="5"/>
        <v/>
      </c>
      <c r="R685" s="51"/>
      <c r="S685" s="15">
        <f t="shared" si="6"/>
        <v>0</v>
      </c>
      <c r="T685" s="14">
        <f t="shared" si="4"/>
        <v>0</v>
      </c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</row>
    <row r="686">
      <c r="A686" s="6">
        <v>681.0</v>
      </c>
      <c r="B686" s="42"/>
      <c r="C686" s="43"/>
      <c r="D686" s="63"/>
      <c r="E686" s="45"/>
      <c r="F686" s="45"/>
      <c r="G686" s="45"/>
      <c r="H686" s="45"/>
      <c r="I686" s="45"/>
      <c r="J686" s="45"/>
      <c r="K686" s="45"/>
      <c r="L686" s="61"/>
      <c r="M686" s="48"/>
      <c r="N686" s="49"/>
      <c r="O686" s="48"/>
      <c r="P686" s="49"/>
      <c r="Q686" s="50" t="str">
        <f t="shared" si="5"/>
        <v/>
      </c>
      <c r="R686" s="51"/>
      <c r="S686" s="15">
        <f t="shared" si="6"/>
        <v>0</v>
      </c>
      <c r="T686" s="14">
        <f t="shared" si="4"/>
        <v>0</v>
      </c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</row>
    <row r="687">
      <c r="A687" s="6">
        <v>682.0</v>
      </c>
      <c r="B687" s="42"/>
      <c r="C687" s="43"/>
      <c r="D687" s="63"/>
      <c r="E687" s="45"/>
      <c r="F687" s="45"/>
      <c r="G687" s="45"/>
      <c r="H687" s="45"/>
      <c r="I687" s="45"/>
      <c r="J687" s="45"/>
      <c r="K687" s="45"/>
      <c r="L687" s="61"/>
      <c r="M687" s="48"/>
      <c r="N687" s="49"/>
      <c r="O687" s="48"/>
      <c r="P687" s="49"/>
      <c r="Q687" s="50" t="str">
        <f t="shared" si="5"/>
        <v/>
      </c>
      <c r="R687" s="51"/>
      <c r="S687" s="15">
        <f t="shared" si="6"/>
        <v>0</v>
      </c>
      <c r="T687" s="14">
        <f t="shared" si="4"/>
        <v>0</v>
      </c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</row>
    <row r="688">
      <c r="A688" s="6">
        <v>683.0</v>
      </c>
      <c r="B688" s="42"/>
      <c r="C688" s="43"/>
      <c r="D688" s="63"/>
      <c r="E688" s="45"/>
      <c r="F688" s="45"/>
      <c r="G688" s="45"/>
      <c r="H688" s="45"/>
      <c r="I688" s="45"/>
      <c r="J688" s="45"/>
      <c r="K688" s="45"/>
      <c r="L688" s="61"/>
      <c r="M688" s="48"/>
      <c r="N688" s="49"/>
      <c r="O688" s="48"/>
      <c r="P688" s="49"/>
      <c r="Q688" s="50" t="str">
        <f t="shared" si="5"/>
        <v/>
      </c>
      <c r="R688" s="51"/>
      <c r="S688" s="15">
        <f t="shared" si="6"/>
        <v>0</v>
      </c>
      <c r="T688" s="14">
        <f t="shared" si="4"/>
        <v>0</v>
      </c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</row>
    <row r="689">
      <c r="A689" s="6">
        <v>684.0</v>
      </c>
      <c r="B689" s="42"/>
      <c r="C689" s="43"/>
      <c r="D689" s="63"/>
      <c r="E689" s="45"/>
      <c r="F689" s="45"/>
      <c r="G689" s="45"/>
      <c r="H689" s="45"/>
      <c r="I689" s="45"/>
      <c r="J689" s="45"/>
      <c r="K689" s="45"/>
      <c r="L689" s="61"/>
      <c r="M689" s="48"/>
      <c r="N689" s="49"/>
      <c r="O689" s="48"/>
      <c r="P689" s="49"/>
      <c r="Q689" s="50" t="str">
        <f t="shared" si="5"/>
        <v/>
      </c>
      <c r="R689" s="51"/>
      <c r="S689" s="15">
        <f t="shared" si="6"/>
        <v>0</v>
      </c>
      <c r="T689" s="14">
        <f t="shared" si="4"/>
        <v>0</v>
      </c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</row>
    <row r="690">
      <c r="A690" s="6">
        <v>685.0</v>
      </c>
      <c r="B690" s="42"/>
      <c r="C690" s="43"/>
      <c r="D690" s="63"/>
      <c r="E690" s="45"/>
      <c r="F690" s="45"/>
      <c r="G690" s="45"/>
      <c r="H690" s="45"/>
      <c r="I690" s="45"/>
      <c r="J690" s="45"/>
      <c r="K690" s="45"/>
      <c r="L690" s="61"/>
      <c r="M690" s="48"/>
      <c r="N690" s="49"/>
      <c r="O690" s="48"/>
      <c r="P690" s="49"/>
      <c r="Q690" s="50" t="str">
        <f t="shared" si="5"/>
        <v/>
      </c>
      <c r="R690" s="51"/>
      <c r="S690" s="15">
        <f t="shared" si="6"/>
        <v>0</v>
      </c>
      <c r="T690" s="14">
        <f t="shared" si="4"/>
        <v>0</v>
      </c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</row>
    <row r="691">
      <c r="A691" s="6">
        <v>686.0</v>
      </c>
      <c r="B691" s="42"/>
      <c r="C691" s="43"/>
      <c r="D691" s="63"/>
      <c r="E691" s="45"/>
      <c r="F691" s="45"/>
      <c r="G691" s="45"/>
      <c r="H691" s="45"/>
      <c r="I691" s="45"/>
      <c r="J691" s="45"/>
      <c r="K691" s="45"/>
      <c r="L691" s="61"/>
      <c r="M691" s="48"/>
      <c r="N691" s="49"/>
      <c r="O691" s="48"/>
      <c r="P691" s="49"/>
      <c r="Q691" s="50" t="str">
        <f t="shared" si="5"/>
        <v/>
      </c>
      <c r="R691" s="51"/>
      <c r="S691" s="15">
        <f t="shared" si="6"/>
        <v>0</v>
      </c>
      <c r="T691" s="14">
        <f t="shared" si="4"/>
        <v>0</v>
      </c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</row>
    <row r="692">
      <c r="A692" s="6">
        <v>687.0</v>
      </c>
      <c r="B692" s="42"/>
      <c r="C692" s="43"/>
      <c r="D692" s="63"/>
      <c r="E692" s="45"/>
      <c r="F692" s="45"/>
      <c r="G692" s="45"/>
      <c r="H692" s="45"/>
      <c r="I692" s="45"/>
      <c r="J692" s="45"/>
      <c r="K692" s="45"/>
      <c r="L692" s="61"/>
      <c r="M692" s="48"/>
      <c r="N692" s="49"/>
      <c r="O692" s="48"/>
      <c r="P692" s="49"/>
      <c r="Q692" s="50" t="str">
        <f t="shared" si="5"/>
        <v/>
      </c>
      <c r="R692" s="51"/>
      <c r="S692" s="15">
        <f t="shared" si="6"/>
        <v>0</v>
      </c>
      <c r="T692" s="14">
        <f t="shared" si="4"/>
        <v>0</v>
      </c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</row>
    <row r="693">
      <c r="A693" s="6">
        <v>688.0</v>
      </c>
      <c r="B693" s="42"/>
      <c r="C693" s="43"/>
      <c r="D693" s="63"/>
      <c r="E693" s="45"/>
      <c r="F693" s="45"/>
      <c r="G693" s="45"/>
      <c r="H693" s="45"/>
      <c r="I693" s="45"/>
      <c r="J693" s="45"/>
      <c r="K693" s="45"/>
      <c r="L693" s="61"/>
      <c r="M693" s="48"/>
      <c r="N693" s="49"/>
      <c r="O693" s="48"/>
      <c r="P693" s="49"/>
      <c r="Q693" s="50" t="str">
        <f t="shared" si="5"/>
        <v/>
      </c>
      <c r="R693" s="51"/>
      <c r="S693" s="15">
        <f t="shared" si="6"/>
        <v>0</v>
      </c>
      <c r="T693" s="14">
        <f t="shared" si="4"/>
        <v>0</v>
      </c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</row>
    <row r="694">
      <c r="A694" s="6">
        <v>689.0</v>
      </c>
      <c r="B694" s="42"/>
      <c r="C694" s="43"/>
      <c r="D694" s="63"/>
      <c r="E694" s="45"/>
      <c r="F694" s="45"/>
      <c r="G694" s="45"/>
      <c r="H694" s="45"/>
      <c r="I694" s="45"/>
      <c r="J694" s="45"/>
      <c r="K694" s="45"/>
      <c r="L694" s="61"/>
      <c r="M694" s="48"/>
      <c r="N694" s="49"/>
      <c r="O694" s="48"/>
      <c r="P694" s="49"/>
      <c r="Q694" s="50" t="str">
        <f t="shared" si="5"/>
        <v/>
      </c>
      <c r="R694" s="51"/>
      <c r="S694" s="15">
        <f t="shared" si="6"/>
        <v>0</v>
      </c>
      <c r="T694" s="14">
        <f t="shared" si="4"/>
        <v>0</v>
      </c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</row>
    <row r="695">
      <c r="A695" s="6">
        <v>690.0</v>
      </c>
      <c r="B695" s="42"/>
      <c r="C695" s="43"/>
      <c r="D695" s="63"/>
      <c r="E695" s="45"/>
      <c r="F695" s="45"/>
      <c r="G695" s="45"/>
      <c r="H695" s="45"/>
      <c r="I695" s="45"/>
      <c r="J695" s="45"/>
      <c r="K695" s="45"/>
      <c r="L695" s="61"/>
      <c r="M695" s="48"/>
      <c r="N695" s="49"/>
      <c r="O695" s="48"/>
      <c r="P695" s="49"/>
      <c r="Q695" s="50" t="str">
        <f t="shared" si="5"/>
        <v/>
      </c>
      <c r="R695" s="51"/>
      <c r="S695" s="15">
        <f t="shared" si="6"/>
        <v>0</v>
      </c>
      <c r="T695" s="14">
        <f t="shared" si="4"/>
        <v>0</v>
      </c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</row>
    <row r="696">
      <c r="A696" s="6">
        <v>691.0</v>
      </c>
      <c r="B696" s="42"/>
      <c r="C696" s="43"/>
      <c r="D696" s="63"/>
      <c r="E696" s="45"/>
      <c r="F696" s="45"/>
      <c r="G696" s="45"/>
      <c r="H696" s="45"/>
      <c r="I696" s="45"/>
      <c r="J696" s="45"/>
      <c r="K696" s="45"/>
      <c r="L696" s="61"/>
      <c r="M696" s="48"/>
      <c r="N696" s="49"/>
      <c r="O696" s="48"/>
      <c r="P696" s="49"/>
      <c r="Q696" s="50" t="str">
        <f t="shared" si="5"/>
        <v/>
      </c>
      <c r="R696" s="51"/>
      <c r="S696" s="15">
        <f t="shared" si="6"/>
        <v>0</v>
      </c>
      <c r="T696" s="14">
        <f t="shared" si="4"/>
        <v>0</v>
      </c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</row>
    <row r="697">
      <c r="A697" s="6">
        <v>692.0</v>
      </c>
      <c r="B697" s="42"/>
      <c r="C697" s="43"/>
      <c r="D697" s="63"/>
      <c r="E697" s="45"/>
      <c r="F697" s="45"/>
      <c r="G697" s="45"/>
      <c r="H697" s="45"/>
      <c r="I697" s="45"/>
      <c r="J697" s="45"/>
      <c r="K697" s="45"/>
      <c r="L697" s="61"/>
      <c r="M697" s="48"/>
      <c r="N697" s="49"/>
      <c r="O697" s="48"/>
      <c r="P697" s="49"/>
      <c r="Q697" s="50" t="str">
        <f t="shared" si="5"/>
        <v/>
      </c>
      <c r="R697" s="51"/>
      <c r="S697" s="15">
        <f t="shared" si="6"/>
        <v>0</v>
      </c>
      <c r="T697" s="14">
        <f t="shared" si="4"/>
        <v>0</v>
      </c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</row>
    <row r="698">
      <c r="A698" s="6">
        <v>693.0</v>
      </c>
      <c r="B698" s="42"/>
      <c r="C698" s="43"/>
      <c r="D698" s="63"/>
      <c r="E698" s="45"/>
      <c r="F698" s="45"/>
      <c r="G698" s="45"/>
      <c r="H698" s="45"/>
      <c r="I698" s="45"/>
      <c r="J698" s="45"/>
      <c r="K698" s="45"/>
      <c r="L698" s="61"/>
      <c r="M698" s="48"/>
      <c r="N698" s="49"/>
      <c r="O698" s="48"/>
      <c r="P698" s="49"/>
      <c r="Q698" s="50" t="str">
        <f t="shared" si="5"/>
        <v/>
      </c>
      <c r="R698" s="51"/>
      <c r="S698" s="15">
        <f t="shared" si="6"/>
        <v>0</v>
      </c>
      <c r="T698" s="14">
        <f t="shared" si="4"/>
        <v>0</v>
      </c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</row>
    <row r="699">
      <c r="A699" s="6">
        <v>694.0</v>
      </c>
      <c r="B699" s="42"/>
      <c r="C699" s="43"/>
      <c r="D699" s="63"/>
      <c r="E699" s="45"/>
      <c r="F699" s="45"/>
      <c r="G699" s="45"/>
      <c r="H699" s="45"/>
      <c r="I699" s="45"/>
      <c r="J699" s="45"/>
      <c r="K699" s="45"/>
      <c r="L699" s="61"/>
      <c r="M699" s="48"/>
      <c r="N699" s="49"/>
      <c r="O699" s="48"/>
      <c r="P699" s="49"/>
      <c r="Q699" s="50" t="str">
        <f t="shared" si="5"/>
        <v/>
      </c>
      <c r="R699" s="51"/>
      <c r="S699" s="15">
        <f t="shared" si="6"/>
        <v>0</v>
      </c>
      <c r="T699" s="14">
        <f t="shared" si="4"/>
        <v>0</v>
      </c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</row>
    <row r="700">
      <c r="A700" s="6">
        <v>695.0</v>
      </c>
      <c r="B700" s="42"/>
      <c r="C700" s="43"/>
      <c r="D700" s="63"/>
      <c r="E700" s="45"/>
      <c r="F700" s="45"/>
      <c r="G700" s="45"/>
      <c r="H700" s="45"/>
      <c r="I700" s="45"/>
      <c r="J700" s="45"/>
      <c r="K700" s="45"/>
      <c r="L700" s="61"/>
      <c r="M700" s="48"/>
      <c r="N700" s="49"/>
      <c r="O700" s="48"/>
      <c r="P700" s="49"/>
      <c r="Q700" s="50" t="str">
        <f t="shared" si="5"/>
        <v/>
      </c>
      <c r="R700" s="51"/>
      <c r="S700" s="15">
        <f t="shared" si="6"/>
        <v>0</v>
      </c>
      <c r="T700" s="14">
        <f t="shared" si="4"/>
        <v>0</v>
      </c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</row>
    <row r="701">
      <c r="A701" s="6">
        <v>696.0</v>
      </c>
      <c r="B701" s="42"/>
      <c r="C701" s="43"/>
      <c r="D701" s="63"/>
      <c r="E701" s="45"/>
      <c r="F701" s="45"/>
      <c r="G701" s="45"/>
      <c r="H701" s="45"/>
      <c r="I701" s="45"/>
      <c r="J701" s="45"/>
      <c r="K701" s="45"/>
      <c r="L701" s="61"/>
      <c r="M701" s="48"/>
      <c r="N701" s="49"/>
      <c r="O701" s="48"/>
      <c r="P701" s="49"/>
      <c r="Q701" s="50" t="str">
        <f t="shared" si="5"/>
        <v/>
      </c>
      <c r="R701" s="51"/>
      <c r="S701" s="15">
        <f t="shared" si="6"/>
        <v>0</v>
      </c>
      <c r="T701" s="14">
        <f t="shared" si="4"/>
        <v>0</v>
      </c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</row>
    <row r="702">
      <c r="A702" s="6">
        <v>697.0</v>
      </c>
      <c r="B702" s="42"/>
      <c r="C702" s="43"/>
      <c r="D702" s="63"/>
      <c r="E702" s="45"/>
      <c r="F702" s="45"/>
      <c r="G702" s="45"/>
      <c r="H702" s="45"/>
      <c r="I702" s="45"/>
      <c r="J702" s="45"/>
      <c r="K702" s="45"/>
      <c r="L702" s="61"/>
      <c r="M702" s="48"/>
      <c r="N702" s="49"/>
      <c r="O702" s="48"/>
      <c r="P702" s="49"/>
      <c r="Q702" s="50" t="str">
        <f t="shared" si="5"/>
        <v/>
      </c>
      <c r="R702" s="51"/>
      <c r="S702" s="15">
        <f t="shared" si="6"/>
        <v>0</v>
      </c>
      <c r="T702" s="14">
        <f t="shared" si="4"/>
        <v>0</v>
      </c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</row>
    <row r="703">
      <c r="A703" s="6">
        <v>698.0</v>
      </c>
      <c r="B703" s="42"/>
      <c r="C703" s="43"/>
      <c r="D703" s="63"/>
      <c r="E703" s="45"/>
      <c r="F703" s="45"/>
      <c r="G703" s="45"/>
      <c r="H703" s="45"/>
      <c r="I703" s="45"/>
      <c r="J703" s="45"/>
      <c r="K703" s="45"/>
      <c r="L703" s="61"/>
      <c r="M703" s="48"/>
      <c r="N703" s="49"/>
      <c r="O703" s="48"/>
      <c r="P703" s="49"/>
      <c r="Q703" s="50" t="str">
        <f t="shared" si="5"/>
        <v/>
      </c>
      <c r="R703" s="51"/>
      <c r="S703" s="15">
        <f t="shared" si="6"/>
        <v>0</v>
      </c>
      <c r="T703" s="14">
        <f t="shared" si="4"/>
        <v>0</v>
      </c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</row>
    <row r="704">
      <c r="A704" s="6">
        <v>699.0</v>
      </c>
      <c r="B704" s="42"/>
      <c r="C704" s="43"/>
      <c r="D704" s="63"/>
      <c r="E704" s="45"/>
      <c r="F704" s="45"/>
      <c r="G704" s="45"/>
      <c r="H704" s="45"/>
      <c r="I704" s="45"/>
      <c r="J704" s="45"/>
      <c r="K704" s="45"/>
      <c r="L704" s="61"/>
      <c r="M704" s="48"/>
      <c r="N704" s="49"/>
      <c r="O704" s="48"/>
      <c r="P704" s="49"/>
      <c r="Q704" s="50" t="str">
        <f t="shared" si="5"/>
        <v/>
      </c>
      <c r="R704" s="51"/>
      <c r="S704" s="15">
        <f t="shared" si="6"/>
        <v>0</v>
      </c>
      <c r="T704" s="14">
        <f t="shared" si="4"/>
        <v>0</v>
      </c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</row>
    <row r="705">
      <c r="A705" s="6">
        <v>700.0</v>
      </c>
      <c r="B705" s="42"/>
      <c r="C705" s="43"/>
      <c r="D705" s="63"/>
      <c r="E705" s="45"/>
      <c r="F705" s="45"/>
      <c r="G705" s="45"/>
      <c r="H705" s="45"/>
      <c r="I705" s="45"/>
      <c r="J705" s="45"/>
      <c r="K705" s="45"/>
      <c r="L705" s="61"/>
      <c r="M705" s="48"/>
      <c r="N705" s="49"/>
      <c r="O705" s="48"/>
      <c r="P705" s="49"/>
      <c r="Q705" s="50" t="str">
        <f t="shared" si="5"/>
        <v/>
      </c>
      <c r="R705" s="51"/>
      <c r="S705" s="15">
        <f t="shared" si="6"/>
        <v>0</v>
      </c>
      <c r="T705" s="14">
        <f t="shared" si="4"/>
        <v>0</v>
      </c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</row>
    <row r="706">
      <c r="A706" s="6">
        <v>701.0</v>
      </c>
      <c r="B706" s="42"/>
      <c r="C706" s="43"/>
      <c r="D706" s="63"/>
      <c r="E706" s="45"/>
      <c r="F706" s="45"/>
      <c r="G706" s="45"/>
      <c r="H706" s="45"/>
      <c r="I706" s="45"/>
      <c r="J706" s="45"/>
      <c r="K706" s="45"/>
      <c r="L706" s="61"/>
      <c r="M706" s="48"/>
      <c r="N706" s="49"/>
      <c r="O706" s="48"/>
      <c r="P706" s="49"/>
      <c r="Q706" s="50" t="str">
        <f t="shared" si="5"/>
        <v/>
      </c>
      <c r="R706" s="51"/>
      <c r="S706" s="15">
        <f t="shared" si="6"/>
        <v>0</v>
      </c>
      <c r="T706" s="14">
        <f t="shared" si="4"/>
        <v>0</v>
      </c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</row>
    <row r="707">
      <c r="A707" s="6">
        <v>702.0</v>
      </c>
      <c r="B707" s="42"/>
      <c r="C707" s="43"/>
      <c r="D707" s="63"/>
      <c r="E707" s="45"/>
      <c r="F707" s="45"/>
      <c r="G707" s="45"/>
      <c r="H707" s="45"/>
      <c r="I707" s="45"/>
      <c r="J707" s="45"/>
      <c r="K707" s="45"/>
      <c r="L707" s="61"/>
      <c r="M707" s="48"/>
      <c r="N707" s="49"/>
      <c r="O707" s="48"/>
      <c r="P707" s="49"/>
      <c r="Q707" s="50" t="str">
        <f t="shared" si="5"/>
        <v/>
      </c>
      <c r="R707" s="51"/>
      <c r="S707" s="15">
        <f t="shared" si="6"/>
        <v>0</v>
      </c>
      <c r="T707" s="14">
        <f t="shared" si="4"/>
        <v>0</v>
      </c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</row>
    <row r="708">
      <c r="A708" s="6">
        <v>703.0</v>
      </c>
      <c r="B708" s="42"/>
      <c r="C708" s="43"/>
      <c r="D708" s="63"/>
      <c r="E708" s="45"/>
      <c r="F708" s="45"/>
      <c r="G708" s="45"/>
      <c r="H708" s="45"/>
      <c r="I708" s="45"/>
      <c r="J708" s="45"/>
      <c r="K708" s="45"/>
      <c r="L708" s="61"/>
      <c r="M708" s="48"/>
      <c r="N708" s="49"/>
      <c r="O708" s="48"/>
      <c r="P708" s="49"/>
      <c r="Q708" s="50" t="str">
        <f t="shared" si="5"/>
        <v/>
      </c>
      <c r="R708" s="51"/>
      <c r="S708" s="15">
        <f t="shared" si="6"/>
        <v>0</v>
      </c>
      <c r="T708" s="14">
        <f t="shared" si="4"/>
        <v>0</v>
      </c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</row>
    <row r="709">
      <c r="A709" s="6">
        <v>704.0</v>
      </c>
      <c r="B709" s="42"/>
      <c r="C709" s="43"/>
      <c r="D709" s="63"/>
      <c r="E709" s="45"/>
      <c r="F709" s="45"/>
      <c r="G709" s="45"/>
      <c r="H709" s="45"/>
      <c r="I709" s="45"/>
      <c r="J709" s="45"/>
      <c r="K709" s="45"/>
      <c r="L709" s="61"/>
      <c r="M709" s="48"/>
      <c r="N709" s="49"/>
      <c r="O709" s="48"/>
      <c r="P709" s="49"/>
      <c r="Q709" s="50" t="str">
        <f t="shared" si="5"/>
        <v/>
      </c>
      <c r="R709" s="51"/>
      <c r="S709" s="15">
        <f t="shared" si="6"/>
        <v>0</v>
      </c>
      <c r="T709" s="14">
        <f t="shared" si="4"/>
        <v>0</v>
      </c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</row>
    <row r="710">
      <c r="A710" s="6">
        <v>705.0</v>
      </c>
      <c r="B710" s="42"/>
      <c r="C710" s="43"/>
      <c r="D710" s="63"/>
      <c r="E710" s="45"/>
      <c r="F710" s="45"/>
      <c r="G710" s="45"/>
      <c r="H710" s="45"/>
      <c r="I710" s="45"/>
      <c r="J710" s="45"/>
      <c r="K710" s="45"/>
      <c r="L710" s="61"/>
      <c r="M710" s="48"/>
      <c r="N710" s="49"/>
      <c r="O710" s="48"/>
      <c r="P710" s="49"/>
      <c r="Q710" s="50" t="str">
        <f t="shared" si="5"/>
        <v/>
      </c>
      <c r="R710" s="51"/>
      <c r="S710" s="15">
        <f t="shared" si="6"/>
        <v>0</v>
      </c>
      <c r="T710" s="14">
        <f t="shared" si="4"/>
        <v>0</v>
      </c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</row>
    <row r="711">
      <c r="A711" s="6">
        <v>706.0</v>
      </c>
      <c r="B711" s="42"/>
      <c r="C711" s="43"/>
      <c r="D711" s="63"/>
      <c r="E711" s="45"/>
      <c r="F711" s="45"/>
      <c r="G711" s="45"/>
      <c r="H711" s="45"/>
      <c r="I711" s="45"/>
      <c r="J711" s="45"/>
      <c r="K711" s="45"/>
      <c r="L711" s="61"/>
      <c r="M711" s="48"/>
      <c r="N711" s="49"/>
      <c r="O711" s="48"/>
      <c r="P711" s="49"/>
      <c r="Q711" s="50" t="str">
        <f t="shared" si="5"/>
        <v/>
      </c>
      <c r="R711" s="51"/>
      <c r="S711" s="15">
        <f t="shared" si="6"/>
        <v>0</v>
      </c>
      <c r="T711" s="14">
        <f t="shared" si="4"/>
        <v>0</v>
      </c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</row>
    <row r="712">
      <c r="A712" s="6">
        <v>707.0</v>
      </c>
      <c r="B712" s="42"/>
      <c r="C712" s="43"/>
      <c r="D712" s="63"/>
      <c r="E712" s="45"/>
      <c r="F712" s="45"/>
      <c r="G712" s="45"/>
      <c r="H712" s="45"/>
      <c r="I712" s="45"/>
      <c r="J712" s="45"/>
      <c r="K712" s="45"/>
      <c r="L712" s="61"/>
      <c r="M712" s="48"/>
      <c r="N712" s="49"/>
      <c r="O712" s="48"/>
      <c r="P712" s="49"/>
      <c r="Q712" s="50" t="str">
        <f t="shared" si="5"/>
        <v/>
      </c>
      <c r="R712" s="51"/>
      <c r="S712" s="15">
        <f t="shared" si="6"/>
        <v>0</v>
      </c>
      <c r="T712" s="14">
        <f t="shared" si="4"/>
        <v>0</v>
      </c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</row>
    <row r="713">
      <c r="A713" s="6">
        <v>708.0</v>
      </c>
      <c r="B713" s="42"/>
      <c r="C713" s="43"/>
      <c r="D713" s="63"/>
      <c r="E713" s="45"/>
      <c r="F713" s="45"/>
      <c r="G713" s="45"/>
      <c r="H713" s="45"/>
      <c r="I713" s="45"/>
      <c r="J713" s="45"/>
      <c r="K713" s="45"/>
      <c r="L713" s="61"/>
      <c r="M713" s="48"/>
      <c r="N713" s="49"/>
      <c r="O713" s="48"/>
      <c r="P713" s="49"/>
      <c r="Q713" s="50" t="str">
        <f t="shared" si="5"/>
        <v/>
      </c>
      <c r="R713" s="51"/>
      <c r="S713" s="15">
        <f t="shared" si="6"/>
        <v>0</v>
      </c>
      <c r="T713" s="14">
        <f t="shared" si="4"/>
        <v>0</v>
      </c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</row>
    <row r="714">
      <c r="A714" s="6">
        <v>709.0</v>
      </c>
      <c r="B714" s="42"/>
      <c r="C714" s="43"/>
      <c r="D714" s="63"/>
      <c r="E714" s="45"/>
      <c r="F714" s="45"/>
      <c r="G714" s="45"/>
      <c r="H714" s="45"/>
      <c r="I714" s="45"/>
      <c r="J714" s="45"/>
      <c r="K714" s="45"/>
      <c r="L714" s="61"/>
      <c r="M714" s="48"/>
      <c r="N714" s="49"/>
      <c r="O714" s="48"/>
      <c r="P714" s="49"/>
      <c r="Q714" s="50" t="str">
        <f t="shared" si="5"/>
        <v/>
      </c>
      <c r="R714" s="51"/>
      <c r="S714" s="15">
        <f t="shared" si="6"/>
        <v>0</v>
      </c>
      <c r="T714" s="14">
        <f t="shared" si="4"/>
        <v>0</v>
      </c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</row>
    <row r="715">
      <c r="A715" s="6">
        <v>710.0</v>
      </c>
      <c r="B715" s="42"/>
      <c r="C715" s="43"/>
      <c r="D715" s="63"/>
      <c r="E715" s="45"/>
      <c r="F715" s="45"/>
      <c r="G715" s="45"/>
      <c r="H715" s="45"/>
      <c r="I715" s="45"/>
      <c r="J715" s="45"/>
      <c r="K715" s="45"/>
      <c r="L715" s="61"/>
      <c r="M715" s="48"/>
      <c r="N715" s="49"/>
      <c r="O715" s="48"/>
      <c r="P715" s="49"/>
      <c r="Q715" s="50" t="str">
        <f t="shared" si="5"/>
        <v/>
      </c>
      <c r="R715" s="51"/>
      <c r="S715" s="15">
        <f t="shared" si="6"/>
        <v>0</v>
      </c>
      <c r="T715" s="14">
        <f t="shared" si="4"/>
        <v>0</v>
      </c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</row>
    <row r="716">
      <c r="A716" s="6">
        <v>711.0</v>
      </c>
      <c r="B716" s="42"/>
      <c r="C716" s="43"/>
      <c r="D716" s="63"/>
      <c r="E716" s="45"/>
      <c r="F716" s="45"/>
      <c r="G716" s="45"/>
      <c r="H716" s="45"/>
      <c r="I716" s="45"/>
      <c r="J716" s="45"/>
      <c r="K716" s="45"/>
      <c r="L716" s="61"/>
      <c r="M716" s="48"/>
      <c r="N716" s="49"/>
      <c r="O716" s="48"/>
      <c r="P716" s="49"/>
      <c r="Q716" s="50" t="str">
        <f t="shared" si="5"/>
        <v/>
      </c>
      <c r="R716" s="51"/>
      <c r="S716" s="15">
        <f t="shared" si="6"/>
        <v>0</v>
      </c>
      <c r="T716" s="14">
        <f t="shared" si="4"/>
        <v>0</v>
      </c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</row>
    <row r="717">
      <c r="A717" s="6">
        <v>712.0</v>
      </c>
      <c r="B717" s="42"/>
      <c r="C717" s="43"/>
      <c r="D717" s="63"/>
      <c r="E717" s="45"/>
      <c r="F717" s="45"/>
      <c r="G717" s="45"/>
      <c r="H717" s="45"/>
      <c r="I717" s="45"/>
      <c r="J717" s="45"/>
      <c r="K717" s="45"/>
      <c r="L717" s="61"/>
      <c r="M717" s="48"/>
      <c r="N717" s="49"/>
      <c r="O717" s="48"/>
      <c r="P717" s="49"/>
      <c r="Q717" s="50" t="str">
        <f t="shared" si="5"/>
        <v/>
      </c>
      <c r="R717" s="51"/>
      <c r="S717" s="15">
        <f t="shared" si="6"/>
        <v>0</v>
      </c>
      <c r="T717" s="14">
        <f t="shared" si="4"/>
        <v>0</v>
      </c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</row>
    <row r="718">
      <c r="A718" s="6">
        <v>713.0</v>
      </c>
      <c r="B718" s="42"/>
      <c r="C718" s="43"/>
      <c r="D718" s="63"/>
      <c r="E718" s="45"/>
      <c r="F718" s="45"/>
      <c r="G718" s="45"/>
      <c r="H718" s="45"/>
      <c r="I718" s="45"/>
      <c r="J718" s="45"/>
      <c r="K718" s="45"/>
      <c r="L718" s="61"/>
      <c r="M718" s="48"/>
      <c r="N718" s="49"/>
      <c r="O718" s="48"/>
      <c r="P718" s="49"/>
      <c r="Q718" s="50" t="str">
        <f t="shared" si="5"/>
        <v/>
      </c>
      <c r="R718" s="51"/>
      <c r="S718" s="15">
        <f t="shared" si="6"/>
        <v>0</v>
      </c>
      <c r="T718" s="14">
        <f t="shared" si="4"/>
        <v>0</v>
      </c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</row>
    <row r="719">
      <c r="A719" s="6">
        <v>714.0</v>
      </c>
      <c r="B719" s="42"/>
      <c r="C719" s="43"/>
      <c r="D719" s="63"/>
      <c r="E719" s="45"/>
      <c r="F719" s="45"/>
      <c r="G719" s="45"/>
      <c r="H719" s="45"/>
      <c r="I719" s="45"/>
      <c r="J719" s="45"/>
      <c r="K719" s="45"/>
      <c r="L719" s="61"/>
      <c r="M719" s="48"/>
      <c r="N719" s="49"/>
      <c r="O719" s="48"/>
      <c r="P719" s="49"/>
      <c r="Q719" s="50" t="str">
        <f t="shared" si="5"/>
        <v/>
      </c>
      <c r="R719" s="51"/>
      <c r="S719" s="15">
        <f t="shared" si="6"/>
        <v>0</v>
      </c>
      <c r="T719" s="14">
        <f t="shared" si="4"/>
        <v>0</v>
      </c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</row>
    <row r="720">
      <c r="A720" s="6">
        <v>715.0</v>
      </c>
      <c r="B720" s="42"/>
      <c r="C720" s="43"/>
      <c r="D720" s="63"/>
      <c r="E720" s="45"/>
      <c r="F720" s="45"/>
      <c r="G720" s="45"/>
      <c r="H720" s="45"/>
      <c r="I720" s="45"/>
      <c r="J720" s="45"/>
      <c r="K720" s="45"/>
      <c r="L720" s="61"/>
      <c r="M720" s="48"/>
      <c r="N720" s="49"/>
      <c r="O720" s="48"/>
      <c r="P720" s="49"/>
      <c r="Q720" s="50" t="str">
        <f t="shared" si="5"/>
        <v/>
      </c>
      <c r="R720" s="51"/>
      <c r="S720" s="15">
        <f t="shared" si="6"/>
        <v>0</v>
      </c>
      <c r="T720" s="14">
        <f t="shared" si="4"/>
        <v>0</v>
      </c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</row>
    <row r="721">
      <c r="A721" s="6">
        <v>716.0</v>
      </c>
      <c r="B721" s="42"/>
      <c r="C721" s="43"/>
      <c r="D721" s="63"/>
      <c r="E721" s="45"/>
      <c r="F721" s="45"/>
      <c r="G721" s="45"/>
      <c r="H721" s="45"/>
      <c r="I721" s="45"/>
      <c r="J721" s="45"/>
      <c r="K721" s="45"/>
      <c r="L721" s="61"/>
      <c r="M721" s="48"/>
      <c r="N721" s="49"/>
      <c r="O721" s="48"/>
      <c r="P721" s="49"/>
      <c r="Q721" s="50" t="str">
        <f t="shared" si="5"/>
        <v/>
      </c>
      <c r="R721" s="51"/>
      <c r="S721" s="15">
        <f t="shared" si="6"/>
        <v>0</v>
      </c>
      <c r="T721" s="14">
        <f t="shared" si="4"/>
        <v>0</v>
      </c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</row>
    <row r="722">
      <c r="A722" s="6">
        <v>717.0</v>
      </c>
      <c r="B722" s="42"/>
      <c r="C722" s="43"/>
      <c r="D722" s="63"/>
      <c r="E722" s="45"/>
      <c r="F722" s="45"/>
      <c r="G722" s="45"/>
      <c r="H722" s="45"/>
      <c r="I722" s="45"/>
      <c r="J722" s="45"/>
      <c r="K722" s="45"/>
      <c r="L722" s="61"/>
      <c r="M722" s="48"/>
      <c r="N722" s="49"/>
      <c r="O722" s="48"/>
      <c r="P722" s="49"/>
      <c r="Q722" s="50" t="str">
        <f t="shared" si="5"/>
        <v/>
      </c>
      <c r="R722" s="51"/>
      <c r="S722" s="15">
        <f t="shared" si="6"/>
        <v>0</v>
      </c>
      <c r="T722" s="14">
        <f t="shared" si="4"/>
        <v>0</v>
      </c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</row>
    <row r="723">
      <c r="A723" s="6">
        <v>718.0</v>
      </c>
      <c r="B723" s="42"/>
      <c r="C723" s="43"/>
      <c r="D723" s="63"/>
      <c r="E723" s="45"/>
      <c r="F723" s="45"/>
      <c r="G723" s="45"/>
      <c r="H723" s="45"/>
      <c r="I723" s="45"/>
      <c r="J723" s="45"/>
      <c r="K723" s="45"/>
      <c r="L723" s="61"/>
      <c r="M723" s="48"/>
      <c r="N723" s="49"/>
      <c r="O723" s="48"/>
      <c r="P723" s="49"/>
      <c r="Q723" s="50" t="str">
        <f t="shared" si="5"/>
        <v/>
      </c>
      <c r="R723" s="51"/>
      <c r="S723" s="15">
        <f t="shared" si="6"/>
        <v>0</v>
      </c>
      <c r="T723" s="14">
        <f t="shared" si="4"/>
        <v>0</v>
      </c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</row>
    <row r="724">
      <c r="A724" s="6">
        <v>719.0</v>
      </c>
      <c r="B724" s="42"/>
      <c r="C724" s="43"/>
      <c r="D724" s="63"/>
      <c r="E724" s="45"/>
      <c r="F724" s="45"/>
      <c r="G724" s="45"/>
      <c r="H724" s="45"/>
      <c r="I724" s="45"/>
      <c r="J724" s="45"/>
      <c r="K724" s="45"/>
      <c r="L724" s="61"/>
      <c r="M724" s="48"/>
      <c r="N724" s="49"/>
      <c r="O724" s="48"/>
      <c r="P724" s="49"/>
      <c r="Q724" s="50" t="str">
        <f t="shared" si="5"/>
        <v/>
      </c>
      <c r="R724" s="51"/>
      <c r="S724" s="15">
        <f t="shared" si="6"/>
        <v>0</v>
      </c>
      <c r="T724" s="14">
        <f t="shared" si="4"/>
        <v>0</v>
      </c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</row>
    <row r="725">
      <c r="A725" s="6">
        <v>720.0</v>
      </c>
      <c r="B725" s="42"/>
      <c r="C725" s="43"/>
      <c r="D725" s="63"/>
      <c r="E725" s="45"/>
      <c r="F725" s="45"/>
      <c r="G725" s="45"/>
      <c r="H725" s="45"/>
      <c r="I725" s="45"/>
      <c r="J725" s="45"/>
      <c r="K725" s="45"/>
      <c r="L725" s="61"/>
      <c r="M725" s="48"/>
      <c r="N725" s="49"/>
      <c r="O725" s="48"/>
      <c r="P725" s="49"/>
      <c r="Q725" s="50" t="str">
        <f t="shared" si="5"/>
        <v/>
      </c>
      <c r="R725" s="51"/>
      <c r="S725" s="15">
        <f t="shared" si="6"/>
        <v>0</v>
      </c>
      <c r="T725" s="14">
        <f t="shared" si="4"/>
        <v>0</v>
      </c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</row>
    <row r="726">
      <c r="A726" s="6">
        <v>721.0</v>
      </c>
      <c r="B726" s="42"/>
      <c r="C726" s="43"/>
      <c r="D726" s="63"/>
      <c r="E726" s="45"/>
      <c r="F726" s="45"/>
      <c r="G726" s="45"/>
      <c r="H726" s="45"/>
      <c r="I726" s="45"/>
      <c r="J726" s="45"/>
      <c r="K726" s="45"/>
      <c r="L726" s="61"/>
      <c r="M726" s="48"/>
      <c r="N726" s="49"/>
      <c r="O726" s="48"/>
      <c r="P726" s="49"/>
      <c r="Q726" s="50" t="str">
        <f t="shared" si="5"/>
        <v/>
      </c>
      <c r="R726" s="51"/>
      <c r="S726" s="15">
        <f t="shared" si="6"/>
        <v>0</v>
      </c>
      <c r="T726" s="14">
        <f t="shared" si="4"/>
        <v>0</v>
      </c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</row>
    <row r="727">
      <c r="A727" s="6">
        <v>722.0</v>
      </c>
      <c r="B727" s="42"/>
      <c r="C727" s="43"/>
      <c r="D727" s="63"/>
      <c r="E727" s="45"/>
      <c r="F727" s="45"/>
      <c r="G727" s="45"/>
      <c r="H727" s="45"/>
      <c r="I727" s="45"/>
      <c r="J727" s="45"/>
      <c r="K727" s="45"/>
      <c r="L727" s="61"/>
      <c r="M727" s="48"/>
      <c r="N727" s="49"/>
      <c r="O727" s="48"/>
      <c r="P727" s="49"/>
      <c r="Q727" s="50" t="str">
        <f t="shared" si="5"/>
        <v/>
      </c>
      <c r="R727" s="51"/>
      <c r="S727" s="15">
        <f t="shared" si="6"/>
        <v>0</v>
      </c>
      <c r="T727" s="14">
        <f t="shared" si="4"/>
        <v>0</v>
      </c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</row>
    <row r="728">
      <c r="A728" s="6">
        <v>723.0</v>
      </c>
      <c r="B728" s="42"/>
      <c r="C728" s="43"/>
      <c r="D728" s="63"/>
      <c r="E728" s="45"/>
      <c r="F728" s="45"/>
      <c r="G728" s="45"/>
      <c r="H728" s="45"/>
      <c r="I728" s="45"/>
      <c r="J728" s="45"/>
      <c r="K728" s="45"/>
      <c r="L728" s="61"/>
      <c r="M728" s="48"/>
      <c r="N728" s="49"/>
      <c r="O728" s="48"/>
      <c r="P728" s="49"/>
      <c r="Q728" s="50" t="str">
        <f t="shared" si="5"/>
        <v/>
      </c>
      <c r="R728" s="51"/>
      <c r="S728" s="15">
        <f t="shared" si="6"/>
        <v>0</v>
      </c>
      <c r="T728" s="14">
        <f t="shared" si="4"/>
        <v>0</v>
      </c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</row>
    <row r="729">
      <c r="A729" s="6">
        <v>724.0</v>
      </c>
      <c r="B729" s="42"/>
      <c r="C729" s="43"/>
      <c r="D729" s="63"/>
      <c r="E729" s="45"/>
      <c r="F729" s="45"/>
      <c r="G729" s="45"/>
      <c r="H729" s="45"/>
      <c r="I729" s="45"/>
      <c r="J729" s="45"/>
      <c r="K729" s="45"/>
      <c r="L729" s="61"/>
      <c r="M729" s="48"/>
      <c r="N729" s="49"/>
      <c r="O729" s="48"/>
      <c r="P729" s="49"/>
      <c r="Q729" s="50" t="str">
        <f t="shared" si="5"/>
        <v/>
      </c>
      <c r="R729" s="51"/>
      <c r="S729" s="15">
        <f t="shared" si="6"/>
        <v>0</v>
      </c>
      <c r="T729" s="14">
        <f t="shared" si="4"/>
        <v>0</v>
      </c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</row>
    <row r="730">
      <c r="A730" s="6">
        <v>725.0</v>
      </c>
      <c r="B730" s="42"/>
      <c r="C730" s="43"/>
      <c r="D730" s="63"/>
      <c r="E730" s="45"/>
      <c r="F730" s="45"/>
      <c r="G730" s="45"/>
      <c r="H730" s="45"/>
      <c r="I730" s="45"/>
      <c r="J730" s="45"/>
      <c r="K730" s="45"/>
      <c r="L730" s="61"/>
      <c r="M730" s="48"/>
      <c r="N730" s="49"/>
      <c r="O730" s="48"/>
      <c r="P730" s="49"/>
      <c r="Q730" s="50" t="str">
        <f t="shared" si="5"/>
        <v/>
      </c>
      <c r="R730" s="51"/>
      <c r="S730" s="15">
        <f t="shared" si="6"/>
        <v>0</v>
      </c>
      <c r="T730" s="14">
        <f t="shared" si="4"/>
        <v>0</v>
      </c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</row>
    <row r="731">
      <c r="A731" s="6">
        <v>726.0</v>
      </c>
      <c r="B731" s="42"/>
      <c r="C731" s="43"/>
      <c r="D731" s="63"/>
      <c r="E731" s="45"/>
      <c r="F731" s="45"/>
      <c r="G731" s="45"/>
      <c r="H731" s="45"/>
      <c r="I731" s="45"/>
      <c r="J731" s="45"/>
      <c r="K731" s="45"/>
      <c r="L731" s="61"/>
      <c r="M731" s="48"/>
      <c r="N731" s="49"/>
      <c r="O731" s="48"/>
      <c r="P731" s="49"/>
      <c r="Q731" s="50" t="str">
        <f t="shared" si="5"/>
        <v/>
      </c>
      <c r="R731" s="51"/>
      <c r="S731" s="15">
        <f t="shared" si="6"/>
        <v>0</v>
      </c>
      <c r="T731" s="14">
        <f t="shared" si="4"/>
        <v>0</v>
      </c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</row>
    <row r="732">
      <c r="A732" s="6">
        <v>727.0</v>
      </c>
      <c r="B732" s="42"/>
      <c r="C732" s="43"/>
      <c r="D732" s="63"/>
      <c r="E732" s="45"/>
      <c r="F732" s="45"/>
      <c r="G732" s="45"/>
      <c r="H732" s="45"/>
      <c r="I732" s="45"/>
      <c r="J732" s="45"/>
      <c r="K732" s="45"/>
      <c r="L732" s="61"/>
      <c r="M732" s="48"/>
      <c r="N732" s="49"/>
      <c r="O732" s="48"/>
      <c r="P732" s="49"/>
      <c r="Q732" s="50" t="str">
        <f t="shared" si="5"/>
        <v/>
      </c>
      <c r="R732" s="51"/>
      <c r="S732" s="15">
        <f t="shared" si="6"/>
        <v>0</v>
      </c>
      <c r="T732" s="14">
        <f t="shared" si="4"/>
        <v>0</v>
      </c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</row>
    <row r="733">
      <c r="A733" s="6">
        <v>728.0</v>
      </c>
      <c r="B733" s="42"/>
      <c r="C733" s="43"/>
      <c r="D733" s="63"/>
      <c r="E733" s="45"/>
      <c r="F733" s="45"/>
      <c r="G733" s="45"/>
      <c r="H733" s="45"/>
      <c r="I733" s="45"/>
      <c r="J733" s="45"/>
      <c r="K733" s="45"/>
      <c r="L733" s="61"/>
      <c r="M733" s="48"/>
      <c r="N733" s="49"/>
      <c r="O733" s="48"/>
      <c r="P733" s="49"/>
      <c r="Q733" s="50" t="str">
        <f t="shared" si="5"/>
        <v/>
      </c>
      <c r="R733" s="51"/>
      <c r="S733" s="15">
        <f t="shared" si="6"/>
        <v>0</v>
      </c>
      <c r="T733" s="14">
        <f t="shared" si="4"/>
        <v>0</v>
      </c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</row>
    <row r="734">
      <c r="A734" s="6">
        <v>729.0</v>
      </c>
      <c r="B734" s="42"/>
      <c r="C734" s="43"/>
      <c r="D734" s="63"/>
      <c r="E734" s="45"/>
      <c r="F734" s="45"/>
      <c r="G734" s="45"/>
      <c r="H734" s="45"/>
      <c r="I734" s="45"/>
      <c r="J734" s="45"/>
      <c r="K734" s="45"/>
      <c r="L734" s="61"/>
      <c r="M734" s="48"/>
      <c r="N734" s="49"/>
      <c r="O734" s="48"/>
      <c r="P734" s="49"/>
      <c r="Q734" s="50" t="str">
        <f t="shared" si="5"/>
        <v/>
      </c>
      <c r="R734" s="51"/>
      <c r="S734" s="15">
        <f t="shared" si="6"/>
        <v>0</v>
      </c>
      <c r="T734" s="14">
        <f t="shared" si="4"/>
        <v>0</v>
      </c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</row>
    <row r="735">
      <c r="A735" s="6">
        <v>730.0</v>
      </c>
      <c r="B735" s="42"/>
      <c r="C735" s="43"/>
      <c r="D735" s="63"/>
      <c r="E735" s="45"/>
      <c r="F735" s="45"/>
      <c r="G735" s="45"/>
      <c r="H735" s="45"/>
      <c r="I735" s="45"/>
      <c r="J735" s="45"/>
      <c r="K735" s="45"/>
      <c r="L735" s="61"/>
      <c r="M735" s="48"/>
      <c r="N735" s="49"/>
      <c r="O735" s="48"/>
      <c r="P735" s="49"/>
      <c r="Q735" s="50" t="str">
        <f t="shared" si="5"/>
        <v/>
      </c>
      <c r="R735" s="51"/>
      <c r="S735" s="15">
        <f t="shared" si="6"/>
        <v>0</v>
      </c>
      <c r="T735" s="14">
        <f t="shared" si="4"/>
        <v>0</v>
      </c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</row>
    <row r="736">
      <c r="A736" s="6">
        <v>731.0</v>
      </c>
      <c r="B736" s="42"/>
      <c r="C736" s="43"/>
      <c r="D736" s="63"/>
      <c r="E736" s="45"/>
      <c r="F736" s="45"/>
      <c r="G736" s="45"/>
      <c r="H736" s="45"/>
      <c r="I736" s="45"/>
      <c r="J736" s="45"/>
      <c r="K736" s="45"/>
      <c r="L736" s="61"/>
      <c r="M736" s="48"/>
      <c r="N736" s="49"/>
      <c r="O736" s="48"/>
      <c r="P736" s="49"/>
      <c r="Q736" s="50" t="str">
        <f t="shared" si="5"/>
        <v/>
      </c>
      <c r="R736" s="51"/>
      <c r="S736" s="15">
        <f t="shared" si="6"/>
        <v>0</v>
      </c>
      <c r="T736" s="14">
        <f t="shared" si="4"/>
        <v>0</v>
      </c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</row>
    <row r="737">
      <c r="A737" s="6">
        <v>732.0</v>
      </c>
      <c r="B737" s="42"/>
      <c r="C737" s="43"/>
      <c r="D737" s="63"/>
      <c r="E737" s="45"/>
      <c r="F737" s="45"/>
      <c r="G737" s="45"/>
      <c r="H737" s="45"/>
      <c r="I737" s="45"/>
      <c r="J737" s="45"/>
      <c r="K737" s="45"/>
      <c r="L737" s="61"/>
      <c r="M737" s="48"/>
      <c r="N737" s="49"/>
      <c r="O737" s="48"/>
      <c r="P737" s="49"/>
      <c r="Q737" s="50" t="str">
        <f t="shared" si="5"/>
        <v/>
      </c>
      <c r="R737" s="51"/>
      <c r="S737" s="15">
        <f t="shared" si="6"/>
        <v>0</v>
      </c>
      <c r="T737" s="14">
        <f t="shared" si="4"/>
        <v>0</v>
      </c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</row>
    <row r="738">
      <c r="A738" s="6">
        <v>733.0</v>
      </c>
      <c r="B738" s="42"/>
      <c r="C738" s="43"/>
      <c r="D738" s="63"/>
      <c r="E738" s="45"/>
      <c r="F738" s="45"/>
      <c r="G738" s="45"/>
      <c r="H738" s="45"/>
      <c r="I738" s="45"/>
      <c r="J738" s="45"/>
      <c r="K738" s="45"/>
      <c r="L738" s="61"/>
      <c r="M738" s="48"/>
      <c r="N738" s="49"/>
      <c r="O738" s="48"/>
      <c r="P738" s="49"/>
      <c r="Q738" s="50" t="str">
        <f t="shared" si="5"/>
        <v/>
      </c>
      <c r="R738" s="51"/>
      <c r="S738" s="15">
        <f t="shared" si="6"/>
        <v>0</v>
      </c>
      <c r="T738" s="14">
        <f t="shared" si="4"/>
        <v>0</v>
      </c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</row>
    <row r="739">
      <c r="A739" s="6">
        <v>734.0</v>
      </c>
      <c r="B739" s="42"/>
      <c r="C739" s="43"/>
      <c r="D739" s="63"/>
      <c r="E739" s="45"/>
      <c r="F739" s="45"/>
      <c r="G739" s="45"/>
      <c r="H739" s="45"/>
      <c r="I739" s="45"/>
      <c r="J739" s="45"/>
      <c r="K739" s="45"/>
      <c r="L739" s="61"/>
      <c r="M739" s="48"/>
      <c r="N739" s="49"/>
      <c r="O739" s="48"/>
      <c r="P739" s="49"/>
      <c r="Q739" s="50" t="str">
        <f t="shared" si="5"/>
        <v/>
      </c>
      <c r="R739" s="51"/>
      <c r="S739" s="15">
        <f t="shared" si="6"/>
        <v>0</v>
      </c>
      <c r="T739" s="14">
        <f t="shared" si="4"/>
        <v>0</v>
      </c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</row>
    <row r="740">
      <c r="A740" s="6">
        <v>735.0</v>
      </c>
      <c r="B740" s="42"/>
      <c r="C740" s="43"/>
      <c r="D740" s="63"/>
      <c r="E740" s="45"/>
      <c r="F740" s="45"/>
      <c r="G740" s="45"/>
      <c r="H740" s="45"/>
      <c r="I740" s="45"/>
      <c r="J740" s="45"/>
      <c r="K740" s="45"/>
      <c r="L740" s="61"/>
      <c r="M740" s="48"/>
      <c r="N740" s="49"/>
      <c r="O740" s="48"/>
      <c r="P740" s="49"/>
      <c r="Q740" s="50" t="str">
        <f t="shared" si="5"/>
        <v/>
      </c>
      <c r="R740" s="51"/>
      <c r="S740" s="15">
        <f t="shared" si="6"/>
        <v>0</v>
      </c>
      <c r="T740" s="14">
        <f t="shared" si="4"/>
        <v>0</v>
      </c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</row>
    <row r="741">
      <c r="A741" s="6">
        <v>736.0</v>
      </c>
      <c r="B741" s="42"/>
      <c r="C741" s="43"/>
      <c r="D741" s="63"/>
      <c r="E741" s="45"/>
      <c r="F741" s="45"/>
      <c r="G741" s="45"/>
      <c r="H741" s="45"/>
      <c r="I741" s="45"/>
      <c r="J741" s="45"/>
      <c r="K741" s="45"/>
      <c r="L741" s="61"/>
      <c r="M741" s="48"/>
      <c r="N741" s="49"/>
      <c r="O741" s="48"/>
      <c r="P741" s="49"/>
      <c r="Q741" s="50" t="str">
        <f t="shared" si="5"/>
        <v/>
      </c>
      <c r="R741" s="51"/>
      <c r="S741" s="15">
        <f t="shared" si="6"/>
        <v>0</v>
      </c>
      <c r="T741" s="14">
        <f t="shared" si="4"/>
        <v>0</v>
      </c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</row>
    <row r="742">
      <c r="A742" s="6">
        <v>737.0</v>
      </c>
      <c r="B742" s="42"/>
      <c r="C742" s="43"/>
      <c r="D742" s="63"/>
      <c r="E742" s="45"/>
      <c r="F742" s="45"/>
      <c r="G742" s="45"/>
      <c r="H742" s="45"/>
      <c r="I742" s="45"/>
      <c r="J742" s="45"/>
      <c r="K742" s="45"/>
      <c r="L742" s="61"/>
      <c r="M742" s="48"/>
      <c r="N742" s="49"/>
      <c r="O742" s="48"/>
      <c r="P742" s="49"/>
      <c r="Q742" s="50" t="str">
        <f t="shared" si="5"/>
        <v/>
      </c>
      <c r="R742" s="51"/>
      <c r="S742" s="15">
        <f t="shared" si="6"/>
        <v>0</v>
      </c>
      <c r="T742" s="14">
        <f t="shared" si="4"/>
        <v>0</v>
      </c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</row>
    <row r="743">
      <c r="A743" s="6">
        <v>738.0</v>
      </c>
      <c r="B743" s="42"/>
      <c r="C743" s="43"/>
      <c r="D743" s="63"/>
      <c r="E743" s="45"/>
      <c r="F743" s="45"/>
      <c r="G743" s="45"/>
      <c r="H743" s="45"/>
      <c r="I743" s="45"/>
      <c r="J743" s="45"/>
      <c r="K743" s="45"/>
      <c r="L743" s="61"/>
      <c r="M743" s="48"/>
      <c r="N743" s="49"/>
      <c r="O743" s="48"/>
      <c r="P743" s="49"/>
      <c r="Q743" s="50" t="str">
        <f t="shared" si="5"/>
        <v/>
      </c>
      <c r="R743" s="51"/>
      <c r="S743" s="15">
        <f t="shared" si="6"/>
        <v>0</v>
      </c>
      <c r="T743" s="14">
        <f t="shared" si="4"/>
        <v>0</v>
      </c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</row>
    <row r="744">
      <c r="A744" s="6">
        <v>739.0</v>
      </c>
      <c r="B744" s="42"/>
      <c r="C744" s="43"/>
      <c r="D744" s="63"/>
      <c r="E744" s="45"/>
      <c r="F744" s="45"/>
      <c r="G744" s="45"/>
      <c r="H744" s="45"/>
      <c r="I744" s="45"/>
      <c r="J744" s="45"/>
      <c r="K744" s="45"/>
      <c r="L744" s="61"/>
      <c r="M744" s="48"/>
      <c r="N744" s="49"/>
      <c r="O744" s="48"/>
      <c r="P744" s="49"/>
      <c r="Q744" s="50" t="str">
        <f t="shared" si="5"/>
        <v/>
      </c>
      <c r="R744" s="51"/>
      <c r="S744" s="15">
        <f t="shared" si="6"/>
        <v>0</v>
      </c>
      <c r="T744" s="14">
        <f t="shared" si="4"/>
        <v>0</v>
      </c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</row>
    <row r="745">
      <c r="A745" s="6">
        <v>740.0</v>
      </c>
      <c r="B745" s="42"/>
      <c r="C745" s="43"/>
      <c r="D745" s="63"/>
      <c r="E745" s="45"/>
      <c r="F745" s="45"/>
      <c r="G745" s="45"/>
      <c r="H745" s="45"/>
      <c r="I745" s="45"/>
      <c r="J745" s="45"/>
      <c r="K745" s="45"/>
      <c r="L745" s="61"/>
      <c r="M745" s="48"/>
      <c r="N745" s="49"/>
      <c r="O745" s="48"/>
      <c r="P745" s="49"/>
      <c r="Q745" s="50" t="str">
        <f t="shared" si="5"/>
        <v/>
      </c>
      <c r="R745" s="51"/>
      <c r="S745" s="15">
        <f t="shared" si="6"/>
        <v>0</v>
      </c>
      <c r="T745" s="14">
        <f t="shared" si="4"/>
        <v>0</v>
      </c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</row>
    <row r="746">
      <c r="A746" s="6">
        <v>741.0</v>
      </c>
      <c r="B746" s="42"/>
      <c r="C746" s="43"/>
      <c r="D746" s="63"/>
      <c r="E746" s="45"/>
      <c r="F746" s="45"/>
      <c r="G746" s="45"/>
      <c r="H746" s="45"/>
      <c r="I746" s="45"/>
      <c r="J746" s="45"/>
      <c r="K746" s="45"/>
      <c r="L746" s="61"/>
      <c r="M746" s="48"/>
      <c r="N746" s="49"/>
      <c r="O746" s="48"/>
      <c r="P746" s="49"/>
      <c r="Q746" s="50" t="str">
        <f t="shared" si="5"/>
        <v/>
      </c>
      <c r="R746" s="51"/>
      <c r="S746" s="15">
        <f t="shared" si="6"/>
        <v>0</v>
      </c>
      <c r="T746" s="14">
        <f t="shared" si="4"/>
        <v>0</v>
      </c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</row>
    <row r="747">
      <c r="A747" s="6">
        <v>742.0</v>
      </c>
      <c r="B747" s="42"/>
      <c r="C747" s="43"/>
      <c r="D747" s="63"/>
      <c r="E747" s="45"/>
      <c r="F747" s="45"/>
      <c r="G747" s="45"/>
      <c r="H747" s="45"/>
      <c r="I747" s="45"/>
      <c r="J747" s="45"/>
      <c r="K747" s="45"/>
      <c r="L747" s="61"/>
      <c r="M747" s="48"/>
      <c r="N747" s="49"/>
      <c r="O747" s="48"/>
      <c r="P747" s="49"/>
      <c r="Q747" s="50" t="str">
        <f t="shared" si="5"/>
        <v/>
      </c>
      <c r="R747" s="51"/>
      <c r="S747" s="15">
        <f t="shared" si="6"/>
        <v>0</v>
      </c>
      <c r="T747" s="14">
        <f t="shared" si="4"/>
        <v>0</v>
      </c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</row>
    <row r="748">
      <c r="A748" s="6">
        <v>743.0</v>
      </c>
      <c r="B748" s="42"/>
      <c r="C748" s="43"/>
      <c r="D748" s="63"/>
      <c r="E748" s="45"/>
      <c r="F748" s="45"/>
      <c r="G748" s="45"/>
      <c r="H748" s="45"/>
      <c r="I748" s="45"/>
      <c r="J748" s="45"/>
      <c r="K748" s="45"/>
      <c r="L748" s="61"/>
      <c r="M748" s="48"/>
      <c r="N748" s="49"/>
      <c r="O748" s="48"/>
      <c r="P748" s="49"/>
      <c r="Q748" s="50" t="str">
        <f t="shared" si="5"/>
        <v/>
      </c>
      <c r="R748" s="51"/>
      <c r="S748" s="15">
        <f t="shared" si="6"/>
        <v>0</v>
      </c>
      <c r="T748" s="14">
        <f t="shared" si="4"/>
        <v>0</v>
      </c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</row>
    <row r="749">
      <c r="A749" s="6">
        <v>744.0</v>
      </c>
      <c r="B749" s="42"/>
      <c r="C749" s="43"/>
      <c r="D749" s="63"/>
      <c r="E749" s="45"/>
      <c r="F749" s="45"/>
      <c r="G749" s="45"/>
      <c r="H749" s="45"/>
      <c r="I749" s="45"/>
      <c r="J749" s="45"/>
      <c r="K749" s="45"/>
      <c r="L749" s="61"/>
      <c r="M749" s="48"/>
      <c r="N749" s="49"/>
      <c r="O749" s="48"/>
      <c r="P749" s="49"/>
      <c r="Q749" s="50" t="str">
        <f t="shared" si="5"/>
        <v/>
      </c>
      <c r="R749" s="51"/>
      <c r="S749" s="15">
        <f t="shared" si="6"/>
        <v>0</v>
      </c>
      <c r="T749" s="14">
        <f t="shared" si="4"/>
        <v>0</v>
      </c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</row>
    <row r="750">
      <c r="A750" s="6">
        <v>745.0</v>
      </c>
      <c r="B750" s="42"/>
      <c r="C750" s="43"/>
      <c r="D750" s="63"/>
      <c r="E750" s="45"/>
      <c r="F750" s="45"/>
      <c r="G750" s="45"/>
      <c r="H750" s="45"/>
      <c r="I750" s="45"/>
      <c r="J750" s="45"/>
      <c r="K750" s="45"/>
      <c r="L750" s="61"/>
      <c r="M750" s="48"/>
      <c r="N750" s="49"/>
      <c r="O750" s="48"/>
      <c r="P750" s="49"/>
      <c r="Q750" s="50" t="str">
        <f t="shared" si="5"/>
        <v/>
      </c>
      <c r="R750" s="51"/>
      <c r="S750" s="15">
        <f t="shared" si="6"/>
        <v>0</v>
      </c>
      <c r="T750" s="14">
        <f t="shared" si="4"/>
        <v>0</v>
      </c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</row>
    <row r="751">
      <c r="A751" s="6">
        <v>746.0</v>
      </c>
      <c r="B751" s="42"/>
      <c r="C751" s="43"/>
      <c r="D751" s="63"/>
      <c r="E751" s="45"/>
      <c r="F751" s="45"/>
      <c r="G751" s="45"/>
      <c r="H751" s="45"/>
      <c r="I751" s="45"/>
      <c r="J751" s="45"/>
      <c r="K751" s="45"/>
      <c r="L751" s="61"/>
      <c r="M751" s="48"/>
      <c r="N751" s="49"/>
      <c r="O751" s="48"/>
      <c r="P751" s="49"/>
      <c r="Q751" s="50" t="str">
        <f t="shared" si="5"/>
        <v/>
      </c>
      <c r="R751" s="51"/>
      <c r="S751" s="15">
        <f t="shared" si="6"/>
        <v>0</v>
      </c>
      <c r="T751" s="14">
        <f t="shared" si="4"/>
        <v>0</v>
      </c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</row>
    <row r="752">
      <c r="A752" s="6">
        <v>747.0</v>
      </c>
      <c r="B752" s="42"/>
      <c r="C752" s="43"/>
      <c r="D752" s="63"/>
      <c r="E752" s="45"/>
      <c r="F752" s="45"/>
      <c r="G752" s="45"/>
      <c r="H752" s="45"/>
      <c r="I752" s="45"/>
      <c r="J752" s="45"/>
      <c r="K752" s="45"/>
      <c r="L752" s="61"/>
      <c r="M752" s="48"/>
      <c r="N752" s="49"/>
      <c r="O752" s="48"/>
      <c r="P752" s="49"/>
      <c r="Q752" s="50" t="str">
        <f t="shared" si="5"/>
        <v/>
      </c>
      <c r="R752" s="51"/>
      <c r="S752" s="15">
        <f t="shared" si="6"/>
        <v>0</v>
      </c>
      <c r="T752" s="14">
        <f t="shared" si="4"/>
        <v>0</v>
      </c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</row>
    <row r="753">
      <c r="A753" s="6">
        <v>748.0</v>
      </c>
      <c r="B753" s="42"/>
      <c r="C753" s="43"/>
      <c r="D753" s="63"/>
      <c r="E753" s="45"/>
      <c r="F753" s="45"/>
      <c r="G753" s="45"/>
      <c r="H753" s="45"/>
      <c r="I753" s="45"/>
      <c r="J753" s="45"/>
      <c r="K753" s="45"/>
      <c r="L753" s="61"/>
      <c r="M753" s="48"/>
      <c r="N753" s="49"/>
      <c r="O753" s="48"/>
      <c r="P753" s="49"/>
      <c r="Q753" s="50" t="str">
        <f t="shared" si="5"/>
        <v/>
      </c>
      <c r="R753" s="51"/>
      <c r="S753" s="15">
        <f t="shared" si="6"/>
        <v>0</v>
      </c>
      <c r="T753" s="14">
        <f t="shared" si="4"/>
        <v>0</v>
      </c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</row>
    <row r="754">
      <c r="A754" s="6">
        <v>749.0</v>
      </c>
      <c r="B754" s="42"/>
      <c r="C754" s="43"/>
      <c r="D754" s="63"/>
      <c r="E754" s="45"/>
      <c r="F754" s="45"/>
      <c r="G754" s="45"/>
      <c r="H754" s="45"/>
      <c r="I754" s="45"/>
      <c r="J754" s="45"/>
      <c r="K754" s="45"/>
      <c r="L754" s="61"/>
      <c r="M754" s="48"/>
      <c r="N754" s="49"/>
      <c r="O754" s="48"/>
      <c r="P754" s="49"/>
      <c r="Q754" s="50" t="str">
        <f t="shared" si="5"/>
        <v/>
      </c>
      <c r="R754" s="51"/>
      <c r="S754" s="15">
        <f t="shared" si="6"/>
        <v>0</v>
      </c>
      <c r="T754" s="14">
        <f t="shared" si="4"/>
        <v>0</v>
      </c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</row>
    <row r="755">
      <c r="A755" s="6">
        <v>750.0</v>
      </c>
      <c r="B755" s="42"/>
      <c r="C755" s="43"/>
      <c r="D755" s="63"/>
      <c r="E755" s="45"/>
      <c r="F755" s="45"/>
      <c r="G755" s="45"/>
      <c r="H755" s="45"/>
      <c r="I755" s="45"/>
      <c r="J755" s="45"/>
      <c r="K755" s="45"/>
      <c r="L755" s="61"/>
      <c r="M755" s="48"/>
      <c r="N755" s="49"/>
      <c r="O755" s="48"/>
      <c r="P755" s="49"/>
      <c r="Q755" s="50" t="str">
        <f t="shared" si="5"/>
        <v/>
      </c>
      <c r="R755" s="51"/>
      <c r="S755" s="15">
        <f t="shared" si="6"/>
        <v>0</v>
      </c>
      <c r="T755" s="14">
        <f t="shared" si="4"/>
        <v>0</v>
      </c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</row>
    <row r="756">
      <c r="A756" s="6">
        <v>751.0</v>
      </c>
      <c r="B756" s="42"/>
      <c r="C756" s="43"/>
      <c r="D756" s="63"/>
      <c r="E756" s="45"/>
      <c r="F756" s="45"/>
      <c r="G756" s="45"/>
      <c r="H756" s="45"/>
      <c r="I756" s="45"/>
      <c r="J756" s="45"/>
      <c r="K756" s="45"/>
      <c r="L756" s="61"/>
      <c r="M756" s="48"/>
      <c r="N756" s="49"/>
      <c r="O756" s="48"/>
      <c r="P756" s="49"/>
      <c r="Q756" s="50" t="str">
        <f t="shared" si="5"/>
        <v/>
      </c>
      <c r="R756" s="51"/>
      <c r="S756" s="15">
        <f t="shared" si="6"/>
        <v>0</v>
      </c>
      <c r="T756" s="14">
        <f t="shared" si="4"/>
        <v>0</v>
      </c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</row>
    <row r="757">
      <c r="A757" s="6">
        <v>752.0</v>
      </c>
      <c r="B757" s="42"/>
      <c r="C757" s="43"/>
      <c r="D757" s="63"/>
      <c r="E757" s="45"/>
      <c r="F757" s="45"/>
      <c r="G757" s="45"/>
      <c r="H757" s="45"/>
      <c r="I757" s="45"/>
      <c r="J757" s="45"/>
      <c r="K757" s="45"/>
      <c r="L757" s="61"/>
      <c r="M757" s="48"/>
      <c r="N757" s="49"/>
      <c r="O757" s="48"/>
      <c r="P757" s="49"/>
      <c r="Q757" s="50" t="str">
        <f t="shared" si="5"/>
        <v/>
      </c>
      <c r="R757" s="51"/>
      <c r="S757" s="15">
        <f t="shared" si="6"/>
        <v>0</v>
      </c>
      <c r="T757" s="14">
        <f t="shared" si="4"/>
        <v>0</v>
      </c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</row>
    <row r="758">
      <c r="A758" s="6">
        <v>753.0</v>
      </c>
      <c r="B758" s="42"/>
      <c r="C758" s="43"/>
      <c r="D758" s="63"/>
      <c r="E758" s="45"/>
      <c r="F758" s="45"/>
      <c r="G758" s="45"/>
      <c r="H758" s="45"/>
      <c r="I758" s="45"/>
      <c r="J758" s="45"/>
      <c r="K758" s="45"/>
      <c r="L758" s="61"/>
      <c r="M758" s="48"/>
      <c r="N758" s="49"/>
      <c r="O758" s="48"/>
      <c r="P758" s="49"/>
      <c r="Q758" s="50" t="str">
        <f t="shared" si="5"/>
        <v/>
      </c>
      <c r="R758" s="51"/>
      <c r="S758" s="15">
        <f t="shared" si="6"/>
        <v>0</v>
      </c>
      <c r="T758" s="14">
        <f t="shared" si="4"/>
        <v>0</v>
      </c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</row>
    <row r="759">
      <c r="A759" s="6">
        <v>754.0</v>
      </c>
      <c r="B759" s="42"/>
      <c r="C759" s="43"/>
      <c r="D759" s="63"/>
      <c r="E759" s="45"/>
      <c r="F759" s="45"/>
      <c r="G759" s="45"/>
      <c r="H759" s="45"/>
      <c r="I759" s="45"/>
      <c r="J759" s="45"/>
      <c r="K759" s="45"/>
      <c r="L759" s="61"/>
      <c r="M759" s="48"/>
      <c r="N759" s="49"/>
      <c r="O759" s="48"/>
      <c r="P759" s="49"/>
      <c r="Q759" s="50" t="str">
        <f t="shared" si="5"/>
        <v/>
      </c>
      <c r="R759" s="51"/>
      <c r="S759" s="15">
        <f t="shared" si="6"/>
        <v>0</v>
      </c>
      <c r="T759" s="14">
        <f t="shared" si="4"/>
        <v>0</v>
      </c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</row>
    <row r="760">
      <c r="A760" s="6">
        <v>755.0</v>
      </c>
      <c r="B760" s="42"/>
      <c r="C760" s="43"/>
      <c r="D760" s="63"/>
      <c r="E760" s="45"/>
      <c r="F760" s="45"/>
      <c r="G760" s="45"/>
      <c r="H760" s="45"/>
      <c r="I760" s="45"/>
      <c r="J760" s="45"/>
      <c r="K760" s="45"/>
      <c r="L760" s="61"/>
      <c r="M760" s="48"/>
      <c r="N760" s="49"/>
      <c r="O760" s="48"/>
      <c r="P760" s="49"/>
      <c r="Q760" s="50" t="str">
        <f t="shared" si="5"/>
        <v/>
      </c>
      <c r="R760" s="51"/>
      <c r="S760" s="15">
        <f t="shared" si="6"/>
        <v>0</v>
      </c>
      <c r="T760" s="14">
        <f t="shared" si="4"/>
        <v>0</v>
      </c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</row>
    <row r="761">
      <c r="A761" s="6">
        <v>756.0</v>
      </c>
      <c r="B761" s="42"/>
      <c r="C761" s="43"/>
      <c r="D761" s="63"/>
      <c r="E761" s="45"/>
      <c r="F761" s="45"/>
      <c r="G761" s="45"/>
      <c r="H761" s="45"/>
      <c r="I761" s="45"/>
      <c r="J761" s="45"/>
      <c r="K761" s="45"/>
      <c r="L761" s="61"/>
      <c r="M761" s="48"/>
      <c r="N761" s="49"/>
      <c r="O761" s="48"/>
      <c r="P761" s="49"/>
      <c r="Q761" s="50" t="str">
        <f t="shared" si="5"/>
        <v/>
      </c>
      <c r="R761" s="51"/>
      <c r="S761" s="15">
        <f t="shared" si="6"/>
        <v>0</v>
      </c>
      <c r="T761" s="14">
        <f t="shared" si="4"/>
        <v>0</v>
      </c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</row>
    <row r="762">
      <c r="A762" s="6">
        <v>757.0</v>
      </c>
      <c r="B762" s="42"/>
      <c r="C762" s="43"/>
      <c r="D762" s="63"/>
      <c r="E762" s="45"/>
      <c r="F762" s="45"/>
      <c r="G762" s="45"/>
      <c r="H762" s="45"/>
      <c r="I762" s="45"/>
      <c r="J762" s="45"/>
      <c r="K762" s="45"/>
      <c r="L762" s="61"/>
      <c r="M762" s="48"/>
      <c r="N762" s="49"/>
      <c r="O762" s="48"/>
      <c r="P762" s="49"/>
      <c r="Q762" s="50" t="str">
        <f t="shared" si="5"/>
        <v/>
      </c>
      <c r="R762" s="51"/>
      <c r="S762" s="15">
        <f t="shared" si="6"/>
        <v>0</v>
      </c>
      <c r="T762" s="14">
        <f t="shared" si="4"/>
        <v>0</v>
      </c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</row>
    <row r="763">
      <c r="A763" s="6">
        <v>758.0</v>
      </c>
      <c r="B763" s="42"/>
      <c r="C763" s="43"/>
      <c r="D763" s="63"/>
      <c r="E763" s="45"/>
      <c r="F763" s="45"/>
      <c r="G763" s="45"/>
      <c r="H763" s="45"/>
      <c r="I763" s="45"/>
      <c r="J763" s="45"/>
      <c r="K763" s="45"/>
      <c r="L763" s="61"/>
      <c r="M763" s="48"/>
      <c r="N763" s="49"/>
      <c r="O763" s="48"/>
      <c r="P763" s="49"/>
      <c r="Q763" s="50" t="str">
        <f t="shared" si="5"/>
        <v/>
      </c>
      <c r="R763" s="51"/>
      <c r="S763" s="15">
        <f t="shared" si="6"/>
        <v>0</v>
      </c>
      <c r="T763" s="14">
        <f t="shared" si="4"/>
        <v>0</v>
      </c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</row>
    <row r="764">
      <c r="A764" s="6">
        <v>759.0</v>
      </c>
      <c r="B764" s="42"/>
      <c r="C764" s="43"/>
      <c r="D764" s="63"/>
      <c r="E764" s="45"/>
      <c r="F764" s="45"/>
      <c r="G764" s="45"/>
      <c r="H764" s="45"/>
      <c r="I764" s="45"/>
      <c r="J764" s="45"/>
      <c r="K764" s="45"/>
      <c r="L764" s="61"/>
      <c r="M764" s="48"/>
      <c r="N764" s="49"/>
      <c r="O764" s="48"/>
      <c r="P764" s="49"/>
      <c r="Q764" s="50" t="str">
        <f t="shared" si="5"/>
        <v/>
      </c>
      <c r="R764" s="51"/>
      <c r="S764" s="15">
        <f t="shared" si="6"/>
        <v>0</v>
      </c>
      <c r="T764" s="14">
        <f t="shared" si="4"/>
        <v>0</v>
      </c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</row>
    <row r="765">
      <c r="A765" s="6">
        <v>760.0</v>
      </c>
      <c r="B765" s="42"/>
      <c r="C765" s="43"/>
      <c r="D765" s="63"/>
      <c r="E765" s="45"/>
      <c r="F765" s="45"/>
      <c r="G765" s="45"/>
      <c r="H765" s="45"/>
      <c r="I765" s="45"/>
      <c r="J765" s="45"/>
      <c r="K765" s="45"/>
      <c r="L765" s="61"/>
      <c r="M765" s="48"/>
      <c r="N765" s="49"/>
      <c r="O765" s="48"/>
      <c r="P765" s="49"/>
      <c r="Q765" s="50" t="str">
        <f t="shared" si="5"/>
        <v/>
      </c>
      <c r="R765" s="51"/>
      <c r="S765" s="15">
        <f t="shared" si="6"/>
        <v>0</v>
      </c>
      <c r="T765" s="14">
        <f t="shared" si="4"/>
        <v>0</v>
      </c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</row>
    <row r="766">
      <c r="A766" s="6">
        <v>761.0</v>
      </c>
      <c r="B766" s="42"/>
      <c r="C766" s="43"/>
      <c r="D766" s="63"/>
      <c r="E766" s="45"/>
      <c r="F766" s="45"/>
      <c r="G766" s="45"/>
      <c r="H766" s="45"/>
      <c r="I766" s="45"/>
      <c r="J766" s="45"/>
      <c r="K766" s="45"/>
      <c r="L766" s="61"/>
      <c r="M766" s="48"/>
      <c r="N766" s="49"/>
      <c r="O766" s="48"/>
      <c r="P766" s="49"/>
      <c r="Q766" s="50" t="str">
        <f t="shared" si="5"/>
        <v/>
      </c>
      <c r="R766" s="51"/>
      <c r="S766" s="15">
        <f t="shared" si="6"/>
        <v>0</v>
      </c>
      <c r="T766" s="14">
        <f t="shared" si="4"/>
        <v>0</v>
      </c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</row>
    <row r="767">
      <c r="A767" s="6">
        <v>762.0</v>
      </c>
      <c r="B767" s="42"/>
      <c r="C767" s="43"/>
      <c r="D767" s="63"/>
      <c r="E767" s="45"/>
      <c r="F767" s="45"/>
      <c r="G767" s="45"/>
      <c r="H767" s="45"/>
      <c r="I767" s="45"/>
      <c r="J767" s="45"/>
      <c r="K767" s="45"/>
      <c r="L767" s="61"/>
      <c r="M767" s="48"/>
      <c r="N767" s="49"/>
      <c r="O767" s="48"/>
      <c r="P767" s="49"/>
      <c r="Q767" s="50" t="str">
        <f t="shared" si="5"/>
        <v/>
      </c>
      <c r="R767" s="51"/>
      <c r="S767" s="15">
        <f t="shared" si="6"/>
        <v>0</v>
      </c>
      <c r="T767" s="14">
        <f t="shared" si="4"/>
        <v>0</v>
      </c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</row>
    <row r="768">
      <c r="A768" s="6">
        <v>763.0</v>
      </c>
      <c r="B768" s="42"/>
      <c r="C768" s="43"/>
      <c r="D768" s="63"/>
      <c r="E768" s="45"/>
      <c r="F768" s="45"/>
      <c r="G768" s="45"/>
      <c r="H768" s="45"/>
      <c r="I768" s="45"/>
      <c r="J768" s="45"/>
      <c r="K768" s="45"/>
      <c r="L768" s="61"/>
      <c r="M768" s="48"/>
      <c r="N768" s="49"/>
      <c r="O768" s="48"/>
      <c r="P768" s="49"/>
      <c r="Q768" s="50" t="str">
        <f t="shared" si="5"/>
        <v/>
      </c>
      <c r="R768" s="51"/>
      <c r="S768" s="15">
        <f t="shared" si="6"/>
        <v>0</v>
      </c>
      <c r="T768" s="14">
        <f t="shared" si="4"/>
        <v>0</v>
      </c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</row>
    <row r="769">
      <c r="A769" s="6">
        <v>764.0</v>
      </c>
      <c r="B769" s="42"/>
      <c r="C769" s="43"/>
      <c r="D769" s="63"/>
      <c r="E769" s="45"/>
      <c r="F769" s="45"/>
      <c r="G769" s="45"/>
      <c r="H769" s="45"/>
      <c r="I769" s="45"/>
      <c r="J769" s="45"/>
      <c r="K769" s="45"/>
      <c r="L769" s="61"/>
      <c r="M769" s="48"/>
      <c r="N769" s="49"/>
      <c r="O769" s="48"/>
      <c r="P769" s="49"/>
      <c r="Q769" s="50" t="str">
        <f t="shared" si="5"/>
        <v/>
      </c>
      <c r="R769" s="51"/>
      <c r="S769" s="15">
        <f t="shared" si="6"/>
        <v>0</v>
      </c>
      <c r="T769" s="14">
        <f t="shared" si="4"/>
        <v>0</v>
      </c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</row>
    <row r="770">
      <c r="A770" s="6">
        <v>765.0</v>
      </c>
      <c r="B770" s="42"/>
      <c r="C770" s="43"/>
      <c r="D770" s="63"/>
      <c r="E770" s="45"/>
      <c r="F770" s="45"/>
      <c r="G770" s="45"/>
      <c r="H770" s="45"/>
      <c r="I770" s="45"/>
      <c r="J770" s="45"/>
      <c r="K770" s="45"/>
      <c r="L770" s="61"/>
      <c r="M770" s="48"/>
      <c r="N770" s="49"/>
      <c r="O770" s="48"/>
      <c r="P770" s="49"/>
      <c r="Q770" s="50" t="str">
        <f t="shared" si="5"/>
        <v/>
      </c>
      <c r="R770" s="51"/>
      <c r="S770" s="15">
        <f t="shared" si="6"/>
        <v>0</v>
      </c>
      <c r="T770" s="14">
        <f t="shared" si="4"/>
        <v>0</v>
      </c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</row>
    <row r="771">
      <c r="A771" s="6">
        <v>766.0</v>
      </c>
      <c r="B771" s="42"/>
      <c r="C771" s="43"/>
      <c r="D771" s="63"/>
      <c r="E771" s="45"/>
      <c r="F771" s="45"/>
      <c r="G771" s="45"/>
      <c r="H771" s="45"/>
      <c r="I771" s="45"/>
      <c r="J771" s="45"/>
      <c r="K771" s="45"/>
      <c r="L771" s="61"/>
      <c r="M771" s="48"/>
      <c r="N771" s="49"/>
      <c r="O771" s="48"/>
      <c r="P771" s="49"/>
      <c r="Q771" s="50" t="str">
        <f t="shared" si="5"/>
        <v/>
      </c>
      <c r="R771" s="51"/>
      <c r="S771" s="15">
        <f t="shared" si="6"/>
        <v>0</v>
      </c>
      <c r="T771" s="14">
        <f t="shared" si="4"/>
        <v>0</v>
      </c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</row>
    <row r="772">
      <c r="A772" s="6">
        <v>767.0</v>
      </c>
      <c r="B772" s="42"/>
      <c r="C772" s="43"/>
      <c r="D772" s="63"/>
      <c r="E772" s="45"/>
      <c r="F772" s="45"/>
      <c r="G772" s="45"/>
      <c r="H772" s="45"/>
      <c r="I772" s="45"/>
      <c r="J772" s="45"/>
      <c r="K772" s="45"/>
      <c r="L772" s="61"/>
      <c r="M772" s="48"/>
      <c r="N772" s="49"/>
      <c r="O772" s="48"/>
      <c r="P772" s="49"/>
      <c r="Q772" s="50" t="str">
        <f t="shared" si="5"/>
        <v/>
      </c>
      <c r="R772" s="51"/>
      <c r="S772" s="15">
        <f t="shared" si="6"/>
        <v>0</v>
      </c>
      <c r="T772" s="14">
        <f t="shared" si="4"/>
        <v>0</v>
      </c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</row>
    <row r="773">
      <c r="A773" s="6">
        <v>768.0</v>
      </c>
      <c r="B773" s="42"/>
      <c r="C773" s="43"/>
      <c r="D773" s="63"/>
      <c r="E773" s="45"/>
      <c r="F773" s="45"/>
      <c r="G773" s="45"/>
      <c r="H773" s="45"/>
      <c r="I773" s="45"/>
      <c r="J773" s="45"/>
      <c r="K773" s="45"/>
      <c r="L773" s="61"/>
      <c r="M773" s="48"/>
      <c r="N773" s="49"/>
      <c r="O773" s="48"/>
      <c r="P773" s="49"/>
      <c r="Q773" s="50" t="str">
        <f t="shared" si="5"/>
        <v/>
      </c>
      <c r="R773" s="51"/>
      <c r="S773" s="15">
        <f t="shared" si="6"/>
        <v>0</v>
      </c>
      <c r="T773" s="14">
        <f t="shared" si="4"/>
        <v>0</v>
      </c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</row>
    <row r="774">
      <c r="A774" s="6">
        <v>769.0</v>
      </c>
      <c r="B774" s="42"/>
      <c r="C774" s="43"/>
      <c r="D774" s="63"/>
      <c r="E774" s="45"/>
      <c r="F774" s="45"/>
      <c r="G774" s="45"/>
      <c r="H774" s="45"/>
      <c r="I774" s="45"/>
      <c r="J774" s="45"/>
      <c r="K774" s="45"/>
      <c r="L774" s="61"/>
      <c r="M774" s="48"/>
      <c r="N774" s="49"/>
      <c r="O774" s="48"/>
      <c r="P774" s="49"/>
      <c r="Q774" s="50" t="str">
        <f t="shared" si="5"/>
        <v/>
      </c>
      <c r="R774" s="51"/>
      <c r="S774" s="15">
        <f t="shared" si="6"/>
        <v>0</v>
      </c>
      <c r="T774" s="14">
        <f t="shared" si="4"/>
        <v>0</v>
      </c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</row>
    <row r="775">
      <c r="A775" s="6">
        <v>770.0</v>
      </c>
      <c r="B775" s="42"/>
      <c r="C775" s="43"/>
      <c r="D775" s="63"/>
      <c r="E775" s="45"/>
      <c r="F775" s="45"/>
      <c r="G775" s="45"/>
      <c r="H775" s="45"/>
      <c r="I775" s="45"/>
      <c r="J775" s="45"/>
      <c r="K775" s="45"/>
      <c r="L775" s="61"/>
      <c r="M775" s="48"/>
      <c r="N775" s="49"/>
      <c r="O775" s="48"/>
      <c r="P775" s="49"/>
      <c r="Q775" s="50" t="str">
        <f t="shared" si="5"/>
        <v/>
      </c>
      <c r="R775" s="51"/>
      <c r="S775" s="15">
        <f t="shared" si="6"/>
        <v>0</v>
      </c>
      <c r="T775" s="14">
        <f t="shared" si="4"/>
        <v>0</v>
      </c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</row>
    <row r="776">
      <c r="A776" s="6">
        <v>771.0</v>
      </c>
      <c r="B776" s="42"/>
      <c r="C776" s="43"/>
      <c r="D776" s="63"/>
      <c r="E776" s="45"/>
      <c r="F776" s="45"/>
      <c r="G776" s="45"/>
      <c r="H776" s="45"/>
      <c r="I776" s="45"/>
      <c r="J776" s="45"/>
      <c r="K776" s="45"/>
      <c r="L776" s="61"/>
      <c r="M776" s="48"/>
      <c r="N776" s="49"/>
      <c r="O776" s="48"/>
      <c r="P776" s="49"/>
      <c r="Q776" s="50" t="str">
        <f t="shared" si="5"/>
        <v/>
      </c>
      <c r="R776" s="51"/>
      <c r="S776" s="15">
        <f t="shared" si="6"/>
        <v>0</v>
      </c>
      <c r="T776" s="14">
        <f t="shared" si="4"/>
        <v>0</v>
      </c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</row>
    <row r="777">
      <c r="A777" s="6">
        <v>772.0</v>
      </c>
      <c r="B777" s="42"/>
      <c r="C777" s="43"/>
      <c r="D777" s="63"/>
      <c r="E777" s="45"/>
      <c r="F777" s="45"/>
      <c r="G777" s="45"/>
      <c r="H777" s="45"/>
      <c r="I777" s="45"/>
      <c r="J777" s="45"/>
      <c r="K777" s="45"/>
      <c r="L777" s="61"/>
      <c r="M777" s="48"/>
      <c r="N777" s="49"/>
      <c r="O777" s="48"/>
      <c r="P777" s="49"/>
      <c r="Q777" s="50" t="str">
        <f t="shared" si="5"/>
        <v/>
      </c>
      <c r="R777" s="51"/>
      <c r="S777" s="15">
        <f t="shared" si="6"/>
        <v>0</v>
      </c>
      <c r="T777" s="14">
        <f t="shared" si="4"/>
        <v>0</v>
      </c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</row>
    <row r="778">
      <c r="A778" s="6">
        <v>773.0</v>
      </c>
      <c r="B778" s="42"/>
      <c r="C778" s="43"/>
      <c r="D778" s="63"/>
      <c r="E778" s="45"/>
      <c r="F778" s="45"/>
      <c r="G778" s="45"/>
      <c r="H778" s="45"/>
      <c r="I778" s="45"/>
      <c r="J778" s="45"/>
      <c r="K778" s="45"/>
      <c r="L778" s="61"/>
      <c r="M778" s="48"/>
      <c r="N778" s="49"/>
      <c r="O778" s="48"/>
      <c r="P778" s="49"/>
      <c r="Q778" s="50" t="str">
        <f t="shared" si="5"/>
        <v/>
      </c>
      <c r="R778" s="51"/>
      <c r="S778" s="15">
        <f t="shared" si="6"/>
        <v>0</v>
      </c>
      <c r="T778" s="14">
        <f t="shared" si="4"/>
        <v>0</v>
      </c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</row>
    <row r="779">
      <c r="A779" s="6">
        <v>774.0</v>
      </c>
      <c r="B779" s="42"/>
      <c r="C779" s="43"/>
      <c r="D779" s="63"/>
      <c r="E779" s="45"/>
      <c r="F779" s="45"/>
      <c r="G779" s="45"/>
      <c r="H779" s="45"/>
      <c r="I779" s="45"/>
      <c r="J779" s="45"/>
      <c r="K779" s="45"/>
      <c r="L779" s="61"/>
      <c r="M779" s="48"/>
      <c r="N779" s="49"/>
      <c r="O779" s="48"/>
      <c r="P779" s="49"/>
      <c r="Q779" s="50" t="str">
        <f t="shared" si="5"/>
        <v/>
      </c>
      <c r="R779" s="51"/>
      <c r="S779" s="15">
        <f t="shared" si="6"/>
        <v>0</v>
      </c>
      <c r="T779" s="14">
        <f t="shared" si="4"/>
        <v>0</v>
      </c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</row>
    <row r="780">
      <c r="A780" s="6">
        <v>775.0</v>
      </c>
      <c r="B780" s="42"/>
      <c r="C780" s="43"/>
      <c r="D780" s="63"/>
      <c r="E780" s="45"/>
      <c r="F780" s="45"/>
      <c r="G780" s="45"/>
      <c r="H780" s="45"/>
      <c r="I780" s="45"/>
      <c r="J780" s="45"/>
      <c r="K780" s="45"/>
      <c r="L780" s="61"/>
      <c r="M780" s="48"/>
      <c r="N780" s="49"/>
      <c r="O780" s="48"/>
      <c r="P780" s="49"/>
      <c r="Q780" s="50" t="str">
        <f t="shared" si="5"/>
        <v/>
      </c>
      <c r="R780" s="51"/>
      <c r="S780" s="15">
        <f t="shared" si="6"/>
        <v>0</v>
      </c>
      <c r="T780" s="14">
        <f t="shared" si="4"/>
        <v>0</v>
      </c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</row>
    <row r="781">
      <c r="A781" s="6">
        <v>776.0</v>
      </c>
      <c r="B781" s="42"/>
      <c r="C781" s="43"/>
      <c r="D781" s="63"/>
      <c r="E781" s="45"/>
      <c r="F781" s="45"/>
      <c r="G781" s="45"/>
      <c r="H781" s="45"/>
      <c r="I781" s="45"/>
      <c r="J781" s="45"/>
      <c r="K781" s="45"/>
      <c r="L781" s="61"/>
      <c r="M781" s="48"/>
      <c r="N781" s="49"/>
      <c r="O781" s="48"/>
      <c r="P781" s="49"/>
      <c r="Q781" s="50" t="str">
        <f t="shared" si="5"/>
        <v/>
      </c>
      <c r="R781" s="51"/>
      <c r="S781" s="15">
        <f t="shared" si="6"/>
        <v>0</v>
      </c>
      <c r="T781" s="14">
        <f t="shared" si="4"/>
        <v>0</v>
      </c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</row>
    <row r="782">
      <c r="A782" s="6">
        <v>777.0</v>
      </c>
      <c r="B782" s="42"/>
      <c r="C782" s="43"/>
      <c r="D782" s="63"/>
      <c r="E782" s="45"/>
      <c r="F782" s="45"/>
      <c r="G782" s="45"/>
      <c r="H782" s="45"/>
      <c r="I782" s="45"/>
      <c r="J782" s="45"/>
      <c r="K782" s="45"/>
      <c r="L782" s="61"/>
      <c r="M782" s="48"/>
      <c r="N782" s="49"/>
      <c r="O782" s="48"/>
      <c r="P782" s="49"/>
      <c r="Q782" s="50" t="str">
        <f t="shared" si="5"/>
        <v/>
      </c>
      <c r="R782" s="51"/>
      <c r="S782" s="15">
        <f t="shared" si="6"/>
        <v>0</v>
      </c>
      <c r="T782" s="14">
        <f t="shared" si="4"/>
        <v>0</v>
      </c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</row>
    <row r="783">
      <c r="A783" s="6">
        <v>778.0</v>
      </c>
      <c r="B783" s="42"/>
      <c r="C783" s="43"/>
      <c r="D783" s="63"/>
      <c r="E783" s="45"/>
      <c r="F783" s="45"/>
      <c r="G783" s="45"/>
      <c r="H783" s="45"/>
      <c r="I783" s="45"/>
      <c r="J783" s="45"/>
      <c r="K783" s="45"/>
      <c r="L783" s="61"/>
      <c r="M783" s="48"/>
      <c r="N783" s="49"/>
      <c r="O783" s="48"/>
      <c r="P783" s="49"/>
      <c r="Q783" s="50" t="str">
        <f t="shared" si="5"/>
        <v/>
      </c>
      <c r="R783" s="51"/>
      <c r="S783" s="15">
        <f t="shared" si="6"/>
        <v>0</v>
      </c>
      <c r="T783" s="14">
        <f t="shared" si="4"/>
        <v>0</v>
      </c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</row>
    <row r="784">
      <c r="A784" s="6">
        <v>779.0</v>
      </c>
      <c r="B784" s="42"/>
      <c r="C784" s="43"/>
      <c r="D784" s="63"/>
      <c r="E784" s="45"/>
      <c r="F784" s="45"/>
      <c r="G784" s="45"/>
      <c r="H784" s="45"/>
      <c r="I784" s="45"/>
      <c r="J784" s="45"/>
      <c r="K784" s="45"/>
      <c r="L784" s="61"/>
      <c r="M784" s="48"/>
      <c r="N784" s="49"/>
      <c r="O784" s="48"/>
      <c r="P784" s="49"/>
      <c r="Q784" s="50" t="str">
        <f t="shared" si="5"/>
        <v/>
      </c>
      <c r="R784" s="51"/>
      <c r="S784" s="15">
        <f t="shared" si="6"/>
        <v>0</v>
      </c>
      <c r="T784" s="14">
        <f t="shared" si="4"/>
        <v>0</v>
      </c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</row>
    <row r="785">
      <c r="A785" s="6">
        <v>780.0</v>
      </c>
      <c r="B785" s="42"/>
      <c r="C785" s="43"/>
      <c r="D785" s="63"/>
      <c r="E785" s="45"/>
      <c r="F785" s="45"/>
      <c r="G785" s="45"/>
      <c r="H785" s="45"/>
      <c r="I785" s="45"/>
      <c r="J785" s="45"/>
      <c r="K785" s="45"/>
      <c r="L785" s="61"/>
      <c r="M785" s="48"/>
      <c r="N785" s="49"/>
      <c r="O785" s="48"/>
      <c r="P785" s="49"/>
      <c r="Q785" s="50" t="str">
        <f t="shared" si="5"/>
        <v/>
      </c>
      <c r="R785" s="51"/>
      <c r="S785" s="15">
        <f t="shared" si="6"/>
        <v>0</v>
      </c>
      <c r="T785" s="14">
        <f t="shared" si="4"/>
        <v>0</v>
      </c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</row>
    <row r="786">
      <c r="A786" s="6">
        <v>781.0</v>
      </c>
      <c r="B786" s="42"/>
      <c r="C786" s="43"/>
      <c r="D786" s="63"/>
      <c r="E786" s="45"/>
      <c r="F786" s="45"/>
      <c r="G786" s="45"/>
      <c r="H786" s="45"/>
      <c r="I786" s="45"/>
      <c r="J786" s="45"/>
      <c r="K786" s="45"/>
      <c r="L786" s="61"/>
      <c r="M786" s="48"/>
      <c r="N786" s="49"/>
      <c r="O786" s="48"/>
      <c r="P786" s="49"/>
      <c r="Q786" s="50" t="str">
        <f t="shared" si="5"/>
        <v/>
      </c>
      <c r="R786" s="51"/>
      <c r="S786" s="15">
        <f t="shared" si="6"/>
        <v>0</v>
      </c>
      <c r="T786" s="14">
        <f t="shared" si="4"/>
        <v>0</v>
      </c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</row>
    <row r="787">
      <c r="A787" s="6">
        <v>782.0</v>
      </c>
      <c r="B787" s="42"/>
      <c r="C787" s="43"/>
      <c r="D787" s="63"/>
      <c r="E787" s="45"/>
      <c r="F787" s="45"/>
      <c r="G787" s="45"/>
      <c r="H787" s="45"/>
      <c r="I787" s="45"/>
      <c r="J787" s="45"/>
      <c r="K787" s="45"/>
      <c r="L787" s="61"/>
      <c r="M787" s="48"/>
      <c r="N787" s="49"/>
      <c r="O787" s="48"/>
      <c r="P787" s="49"/>
      <c r="Q787" s="50" t="str">
        <f t="shared" si="5"/>
        <v/>
      </c>
      <c r="R787" s="51"/>
      <c r="S787" s="15">
        <f t="shared" si="6"/>
        <v>0</v>
      </c>
      <c r="T787" s="14">
        <f t="shared" si="4"/>
        <v>0</v>
      </c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</row>
    <row r="788">
      <c r="A788" s="6">
        <v>783.0</v>
      </c>
      <c r="B788" s="42"/>
      <c r="C788" s="43"/>
      <c r="D788" s="63"/>
      <c r="E788" s="45"/>
      <c r="F788" s="45"/>
      <c r="G788" s="45"/>
      <c r="H788" s="45"/>
      <c r="I788" s="45"/>
      <c r="J788" s="45"/>
      <c r="K788" s="45"/>
      <c r="L788" s="61"/>
      <c r="M788" s="48"/>
      <c r="N788" s="49"/>
      <c r="O788" s="48"/>
      <c r="P788" s="49"/>
      <c r="Q788" s="50" t="str">
        <f t="shared" si="5"/>
        <v/>
      </c>
      <c r="R788" s="51"/>
      <c r="S788" s="15">
        <f t="shared" si="6"/>
        <v>0</v>
      </c>
      <c r="T788" s="14">
        <f t="shared" si="4"/>
        <v>0</v>
      </c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</row>
    <row r="789">
      <c r="A789" s="6">
        <v>784.0</v>
      </c>
      <c r="B789" s="42"/>
      <c r="C789" s="43"/>
      <c r="D789" s="63"/>
      <c r="E789" s="45"/>
      <c r="F789" s="45"/>
      <c r="G789" s="45"/>
      <c r="H789" s="45"/>
      <c r="I789" s="45"/>
      <c r="J789" s="45"/>
      <c r="K789" s="45"/>
      <c r="L789" s="61"/>
      <c r="M789" s="48"/>
      <c r="N789" s="49"/>
      <c r="O789" s="48"/>
      <c r="P789" s="49"/>
      <c r="Q789" s="50" t="str">
        <f t="shared" si="5"/>
        <v/>
      </c>
      <c r="R789" s="51"/>
      <c r="S789" s="15">
        <f t="shared" si="6"/>
        <v>0</v>
      </c>
      <c r="T789" s="14">
        <f t="shared" si="4"/>
        <v>0</v>
      </c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</row>
    <row r="790">
      <c r="A790" s="6">
        <v>785.0</v>
      </c>
      <c r="B790" s="42"/>
      <c r="C790" s="43"/>
      <c r="D790" s="63"/>
      <c r="E790" s="45"/>
      <c r="F790" s="45"/>
      <c r="G790" s="45"/>
      <c r="H790" s="45"/>
      <c r="I790" s="45"/>
      <c r="J790" s="45"/>
      <c r="K790" s="45"/>
      <c r="L790" s="61"/>
      <c r="M790" s="48"/>
      <c r="N790" s="49"/>
      <c r="O790" s="48"/>
      <c r="P790" s="49"/>
      <c r="Q790" s="50" t="str">
        <f t="shared" si="5"/>
        <v/>
      </c>
      <c r="R790" s="51"/>
      <c r="S790" s="15">
        <f t="shared" si="6"/>
        <v>0</v>
      </c>
      <c r="T790" s="14">
        <f t="shared" si="4"/>
        <v>0</v>
      </c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</row>
    <row r="791">
      <c r="A791" s="6">
        <v>786.0</v>
      </c>
      <c r="B791" s="42"/>
      <c r="C791" s="43"/>
      <c r="D791" s="63"/>
      <c r="E791" s="45"/>
      <c r="F791" s="45"/>
      <c r="G791" s="45"/>
      <c r="H791" s="45"/>
      <c r="I791" s="45"/>
      <c r="J791" s="45"/>
      <c r="K791" s="45"/>
      <c r="L791" s="61"/>
      <c r="M791" s="48"/>
      <c r="N791" s="49"/>
      <c r="O791" s="48"/>
      <c r="P791" s="49"/>
      <c r="Q791" s="50" t="str">
        <f t="shared" si="5"/>
        <v/>
      </c>
      <c r="R791" s="51"/>
      <c r="S791" s="15">
        <f t="shared" si="6"/>
        <v>0</v>
      </c>
      <c r="T791" s="14">
        <f t="shared" si="4"/>
        <v>0</v>
      </c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</row>
    <row r="792">
      <c r="A792" s="6">
        <v>787.0</v>
      </c>
      <c r="B792" s="42"/>
      <c r="C792" s="43"/>
      <c r="D792" s="63"/>
      <c r="E792" s="45"/>
      <c r="F792" s="45"/>
      <c r="G792" s="45"/>
      <c r="H792" s="45"/>
      <c r="I792" s="45"/>
      <c r="J792" s="45"/>
      <c r="K792" s="45"/>
      <c r="L792" s="61"/>
      <c r="M792" s="48"/>
      <c r="N792" s="49"/>
      <c r="O792" s="48"/>
      <c r="P792" s="49"/>
      <c r="Q792" s="50" t="str">
        <f t="shared" si="5"/>
        <v/>
      </c>
      <c r="R792" s="51"/>
      <c r="S792" s="15">
        <f t="shared" si="6"/>
        <v>0</v>
      </c>
      <c r="T792" s="14">
        <f t="shared" si="4"/>
        <v>0</v>
      </c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</row>
    <row r="793">
      <c r="A793" s="6">
        <v>788.0</v>
      </c>
      <c r="B793" s="42"/>
      <c r="C793" s="43"/>
      <c r="D793" s="63"/>
      <c r="E793" s="45"/>
      <c r="F793" s="45"/>
      <c r="G793" s="45"/>
      <c r="H793" s="45"/>
      <c r="I793" s="45"/>
      <c r="J793" s="45"/>
      <c r="K793" s="45"/>
      <c r="L793" s="61"/>
      <c r="M793" s="48"/>
      <c r="N793" s="49"/>
      <c r="O793" s="48"/>
      <c r="P793" s="49"/>
      <c r="Q793" s="50" t="str">
        <f t="shared" si="5"/>
        <v/>
      </c>
      <c r="R793" s="51"/>
      <c r="S793" s="15">
        <f t="shared" si="6"/>
        <v>0</v>
      </c>
      <c r="T793" s="14">
        <f t="shared" si="4"/>
        <v>0</v>
      </c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</row>
    <row r="794">
      <c r="A794" s="6">
        <v>789.0</v>
      </c>
      <c r="B794" s="42"/>
      <c r="C794" s="43"/>
      <c r="D794" s="63"/>
      <c r="E794" s="45"/>
      <c r="F794" s="45"/>
      <c r="G794" s="45"/>
      <c r="H794" s="45"/>
      <c r="I794" s="45"/>
      <c r="J794" s="45"/>
      <c r="K794" s="45"/>
      <c r="L794" s="61"/>
      <c r="M794" s="48"/>
      <c r="N794" s="49"/>
      <c r="O794" s="48"/>
      <c r="P794" s="49"/>
      <c r="Q794" s="50" t="str">
        <f t="shared" si="5"/>
        <v/>
      </c>
      <c r="R794" s="51"/>
      <c r="S794" s="15">
        <f t="shared" si="6"/>
        <v>0</v>
      </c>
      <c r="T794" s="14">
        <f t="shared" si="4"/>
        <v>0</v>
      </c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</row>
    <row r="795">
      <c r="A795" s="6">
        <v>790.0</v>
      </c>
      <c r="B795" s="42"/>
      <c r="C795" s="43"/>
      <c r="D795" s="63"/>
      <c r="E795" s="45"/>
      <c r="F795" s="45"/>
      <c r="G795" s="45"/>
      <c r="H795" s="45"/>
      <c r="I795" s="45"/>
      <c r="J795" s="45"/>
      <c r="K795" s="45"/>
      <c r="L795" s="61"/>
      <c r="M795" s="48"/>
      <c r="N795" s="49"/>
      <c r="O795" s="48"/>
      <c r="P795" s="49"/>
      <c r="Q795" s="50" t="str">
        <f t="shared" si="5"/>
        <v/>
      </c>
      <c r="R795" s="51"/>
      <c r="S795" s="15">
        <f t="shared" si="6"/>
        <v>0</v>
      </c>
      <c r="T795" s="14">
        <f t="shared" si="4"/>
        <v>0</v>
      </c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</row>
    <row r="796">
      <c r="A796" s="6">
        <v>791.0</v>
      </c>
      <c r="B796" s="42"/>
      <c r="C796" s="43"/>
      <c r="D796" s="63"/>
      <c r="E796" s="45"/>
      <c r="F796" s="45"/>
      <c r="G796" s="45"/>
      <c r="H796" s="45"/>
      <c r="I796" s="45"/>
      <c r="J796" s="45"/>
      <c r="K796" s="45"/>
      <c r="L796" s="61"/>
      <c r="M796" s="48"/>
      <c r="N796" s="49"/>
      <c r="O796" s="48"/>
      <c r="P796" s="49"/>
      <c r="Q796" s="50" t="str">
        <f t="shared" si="5"/>
        <v/>
      </c>
      <c r="R796" s="51"/>
      <c r="S796" s="15">
        <f t="shared" si="6"/>
        <v>0</v>
      </c>
      <c r="T796" s="14">
        <f t="shared" si="4"/>
        <v>0</v>
      </c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</row>
    <row r="797">
      <c r="A797" s="6">
        <v>792.0</v>
      </c>
      <c r="B797" s="42"/>
      <c r="C797" s="43"/>
      <c r="D797" s="63"/>
      <c r="E797" s="45"/>
      <c r="F797" s="45"/>
      <c r="G797" s="45"/>
      <c r="H797" s="45"/>
      <c r="I797" s="45"/>
      <c r="J797" s="45"/>
      <c r="K797" s="45"/>
      <c r="L797" s="61"/>
      <c r="M797" s="48"/>
      <c r="N797" s="49"/>
      <c r="O797" s="48"/>
      <c r="P797" s="49"/>
      <c r="Q797" s="50" t="str">
        <f t="shared" si="5"/>
        <v/>
      </c>
      <c r="R797" s="51"/>
      <c r="S797" s="15">
        <f t="shared" si="6"/>
        <v>0</v>
      </c>
      <c r="T797" s="14">
        <f t="shared" si="4"/>
        <v>0</v>
      </c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</row>
    <row r="798">
      <c r="A798" s="6">
        <v>793.0</v>
      </c>
      <c r="B798" s="42"/>
      <c r="C798" s="43"/>
      <c r="D798" s="63"/>
      <c r="E798" s="45"/>
      <c r="F798" s="45"/>
      <c r="G798" s="45"/>
      <c r="H798" s="45"/>
      <c r="I798" s="45"/>
      <c r="J798" s="45"/>
      <c r="K798" s="45"/>
      <c r="L798" s="61"/>
      <c r="M798" s="48"/>
      <c r="N798" s="49"/>
      <c r="O798" s="48"/>
      <c r="P798" s="49"/>
      <c r="Q798" s="50" t="str">
        <f t="shared" si="5"/>
        <v/>
      </c>
      <c r="R798" s="51"/>
      <c r="S798" s="15">
        <f t="shared" si="6"/>
        <v>0</v>
      </c>
      <c r="T798" s="14">
        <f t="shared" si="4"/>
        <v>0</v>
      </c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</row>
    <row r="799">
      <c r="A799" s="6">
        <v>794.0</v>
      </c>
      <c r="B799" s="42"/>
      <c r="C799" s="43"/>
      <c r="D799" s="63"/>
      <c r="E799" s="45"/>
      <c r="F799" s="45"/>
      <c r="G799" s="45"/>
      <c r="H799" s="45"/>
      <c r="I799" s="45"/>
      <c r="J799" s="45"/>
      <c r="K799" s="45"/>
      <c r="L799" s="61"/>
      <c r="M799" s="48"/>
      <c r="N799" s="49"/>
      <c r="O799" s="48"/>
      <c r="P799" s="49"/>
      <c r="Q799" s="50" t="str">
        <f t="shared" si="5"/>
        <v/>
      </c>
      <c r="R799" s="51"/>
      <c r="S799" s="15">
        <f t="shared" si="6"/>
        <v>0</v>
      </c>
      <c r="T799" s="14">
        <f t="shared" si="4"/>
        <v>0</v>
      </c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</row>
    <row r="800">
      <c r="A800" s="6">
        <v>795.0</v>
      </c>
      <c r="B800" s="42"/>
      <c r="C800" s="43"/>
      <c r="D800" s="63"/>
      <c r="E800" s="45"/>
      <c r="F800" s="45"/>
      <c r="G800" s="45"/>
      <c r="H800" s="45"/>
      <c r="I800" s="45"/>
      <c r="J800" s="45"/>
      <c r="K800" s="45"/>
      <c r="L800" s="61"/>
      <c r="M800" s="48"/>
      <c r="N800" s="49"/>
      <c r="O800" s="48"/>
      <c r="P800" s="49"/>
      <c r="Q800" s="50" t="str">
        <f t="shared" si="5"/>
        <v/>
      </c>
      <c r="R800" s="51"/>
      <c r="S800" s="15">
        <f t="shared" si="6"/>
        <v>0</v>
      </c>
      <c r="T800" s="14">
        <f t="shared" si="4"/>
        <v>0</v>
      </c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</row>
    <row r="801">
      <c r="A801" s="6">
        <v>796.0</v>
      </c>
      <c r="B801" s="42"/>
      <c r="C801" s="43"/>
      <c r="D801" s="63"/>
      <c r="E801" s="45"/>
      <c r="F801" s="45"/>
      <c r="G801" s="45"/>
      <c r="H801" s="45"/>
      <c r="I801" s="45"/>
      <c r="J801" s="45"/>
      <c r="K801" s="45"/>
      <c r="L801" s="61"/>
      <c r="M801" s="48"/>
      <c r="N801" s="49"/>
      <c r="O801" s="48"/>
      <c r="P801" s="49"/>
      <c r="Q801" s="50" t="str">
        <f t="shared" si="5"/>
        <v/>
      </c>
      <c r="R801" s="51"/>
      <c r="S801" s="15">
        <f t="shared" si="6"/>
        <v>0</v>
      </c>
      <c r="T801" s="14">
        <f t="shared" si="4"/>
        <v>0</v>
      </c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</row>
    <row r="802">
      <c r="A802" s="6">
        <v>797.0</v>
      </c>
      <c r="B802" s="42"/>
      <c r="C802" s="43"/>
      <c r="D802" s="63"/>
      <c r="E802" s="45"/>
      <c r="F802" s="45"/>
      <c r="G802" s="45"/>
      <c r="H802" s="45"/>
      <c r="I802" s="45"/>
      <c r="J802" s="45"/>
      <c r="K802" s="45"/>
      <c r="L802" s="61"/>
      <c r="M802" s="48"/>
      <c r="N802" s="49"/>
      <c r="O802" s="48"/>
      <c r="P802" s="49"/>
      <c r="Q802" s="50" t="str">
        <f t="shared" si="5"/>
        <v/>
      </c>
      <c r="R802" s="51"/>
      <c r="S802" s="15">
        <f t="shared" si="6"/>
        <v>0</v>
      </c>
      <c r="T802" s="14">
        <f t="shared" si="4"/>
        <v>0</v>
      </c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</row>
    <row r="803">
      <c r="A803" s="6">
        <v>798.0</v>
      </c>
      <c r="B803" s="42"/>
      <c r="C803" s="43"/>
      <c r="D803" s="63"/>
      <c r="E803" s="45"/>
      <c r="F803" s="45"/>
      <c r="G803" s="45"/>
      <c r="H803" s="45"/>
      <c r="I803" s="45"/>
      <c r="J803" s="45"/>
      <c r="K803" s="45"/>
      <c r="L803" s="61"/>
      <c r="M803" s="48"/>
      <c r="N803" s="49"/>
      <c r="O803" s="48"/>
      <c r="P803" s="49"/>
      <c r="Q803" s="50" t="str">
        <f t="shared" si="5"/>
        <v/>
      </c>
      <c r="R803" s="51"/>
      <c r="S803" s="15">
        <f t="shared" si="6"/>
        <v>0</v>
      </c>
      <c r="T803" s="14">
        <f t="shared" si="4"/>
        <v>0</v>
      </c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</row>
    <row r="804">
      <c r="A804" s="6">
        <v>799.0</v>
      </c>
      <c r="B804" s="42"/>
      <c r="C804" s="43"/>
      <c r="D804" s="63"/>
      <c r="E804" s="45"/>
      <c r="F804" s="45"/>
      <c r="G804" s="45"/>
      <c r="H804" s="45"/>
      <c r="I804" s="45"/>
      <c r="J804" s="45"/>
      <c r="K804" s="45"/>
      <c r="L804" s="61"/>
      <c r="M804" s="48"/>
      <c r="N804" s="49"/>
      <c r="O804" s="48"/>
      <c r="P804" s="49"/>
      <c r="Q804" s="50" t="str">
        <f t="shared" si="5"/>
        <v/>
      </c>
      <c r="R804" s="51"/>
      <c r="S804" s="15">
        <f t="shared" si="6"/>
        <v>0</v>
      </c>
      <c r="T804" s="14">
        <f t="shared" si="4"/>
        <v>0</v>
      </c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</row>
    <row r="805">
      <c r="A805" s="6">
        <v>800.0</v>
      </c>
      <c r="B805" s="42"/>
      <c r="C805" s="43"/>
      <c r="D805" s="63"/>
      <c r="E805" s="45"/>
      <c r="F805" s="45"/>
      <c r="G805" s="45"/>
      <c r="H805" s="45"/>
      <c r="I805" s="45"/>
      <c r="J805" s="45"/>
      <c r="K805" s="45"/>
      <c r="L805" s="61"/>
      <c r="M805" s="48"/>
      <c r="N805" s="49"/>
      <c r="O805" s="48"/>
      <c r="P805" s="49"/>
      <c r="Q805" s="50" t="str">
        <f t="shared" si="5"/>
        <v/>
      </c>
      <c r="R805" s="51"/>
      <c r="S805" s="15">
        <f t="shared" si="6"/>
        <v>0</v>
      </c>
      <c r="T805" s="14">
        <f t="shared" si="4"/>
        <v>0</v>
      </c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</row>
    <row r="806">
      <c r="A806" s="6">
        <v>801.0</v>
      </c>
      <c r="B806" s="42"/>
      <c r="C806" s="43"/>
      <c r="D806" s="63"/>
      <c r="E806" s="45"/>
      <c r="F806" s="45"/>
      <c r="G806" s="45"/>
      <c r="H806" s="45"/>
      <c r="I806" s="45"/>
      <c r="J806" s="45"/>
      <c r="K806" s="45"/>
      <c r="L806" s="61"/>
      <c r="M806" s="48"/>
      <c r="N806" s="49"/>
      <c r="O806" s="48"/>
      <c r="P806" s="49"/>
      <c r="Q806" s="50" t="str">
        <f t="shared" si="5"/>
        <v/>
      </c>
      <c r="R806" s="51"/>
      <c r="S806" s="15">
        <f t="shared" si="6"/>
        <v>0</v>
      </c>
      <c r="T806" s="14">
        <f t="shared" si="4"/>
        <v>0</v>
      </c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</row>
    <row r="807">
      <c r="A807" s="6">
        <v>802.0</v>
      </c>
      <c r="B807" s="42"/>
      <c r="C807" s="43"/>
      <c r="D807" s="63"/>
      <c r="E807" s="45"/>
      <c r="F807" s="45"/>
      <c r="G807" s="45"/>
      <c r="H807" s="45"/>
      <c r="I807" s="45"/>
      <c r="J807" s="45"/>
      <c r="K807" s="45"/>
      <c r="L807" s="61"/>
      <c r="M807" s="48"/>
      <c r="N807" s="49"/>
      <c r="O807" s="48"/>
      <c r="P807" s="49"/>
      <c r="Q807" s="50" t="str">
        <f t="shared" si="5"/>
        <v/>
      </c>
      <c r="R807" s="51"/>
      <c r="S807" s="15">
        <f t="shared" si="6"/>
        <v>0</v>
      </c>
      <c r="T807" s="14">
        <f t="shared" si="4"/>
        <v>0</v>
      </c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</row>
    <row r="808">
      <c r="A808" s="6">
        <v>803.0</v>
      </c>
      <c r="B808" s="42"/>
      <c r="C808" s="43"/>
      <c r="D808" s="63"/>
      <c r="E808" s="45"/>
      <c r="F808" s="45"/>
      <c r="G808" s="45"/>
      <c r="H808" s="45"/>
      <c r="I808" s="45"/>
      <c r="J808" s="45"/>
      <c r="K808" s="45"/>
      <c r="L808" s="61"/>
      <c r="M808" s="48"/>
      <c r="N808" s="49"/>
      <c r="O808" s="48"/>
      <c r="P808" s="49"/>
      <c r="Q808" s="50" t="str">
        <f t="shared" si="5"/>
        <v/>
      </c>
      <c r="R808" s="51"/>
      <c r="S808" s="15">
        <f t="shared" si="6"/>
        <v>0</v>
      </c>
      <c r="T808" s="14">
        <f t="shared" si="4"/>
        <v>0</v>
      </c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</row>
    <row r="809">
      <c r="A809" s="6">
        <v>804.0</v>
      </c>
      <c r="B809" s="42"/>
      <c r="C809" s="43"/>
      <c r="D809" s="63"/>
      <c r="E809" s="45"/>
      <c r="F809" s="45"/>
      <c r="G809" s="45"/>
      <c r="H809" s="45"/>
      <c r="I809" s="45"/>
      <c r="J809" s="45"/>
      <c r="K809" s="45"/>
      <c r="L809" s="61"/>
      <c r="M809" s="48"/>
      <c r="N809" s="49"/>
      <c r="O809" s="48"/>
      <c r="P809" s="49"/>
      <c r="Q809" s="50" t="str">
        <f t="shared" si="5"/>
        <v/>
      </c>
      <c r="R809" s="51"/>
      <c r="S809" s="15">
        <f t="shared" si="6"/>
        <v>0</v>
      </c>
      <c r="T809" s="14">
        <f t="shared" si="4"/>
        <v>0</v>
      </c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</row>
    <row r="810">
      <c r="A810" s="6">
        <v>805.0</v>
      </c>
      <c r="B810" s="42"/>
      <c r="C810" s="43"/>
      <c r="D810" s="63"/>
      <c r="E810" s="45"/>
      <c r="F810" s="45"/>
      <c r="G810" s="45"/>
      <c r="H810" s="45"/>
      <c r="I810" s="45"/>
      <c r="J810" s="45"/>
      <c r="K810" s="45"/>
      <c r="L810" s="61"/>
      <c r="M810" s="48"/>
      <c r="N810" s="49"/>
      <c r="O810" s="48"/>
      <c r="P810" s="49"/>
      <c r="Q810" s="50" t="str">
        <f t="shared" si="5"/>
        <v/>
      </c>
      <c r="R810" s="51"/>
      <c r="S810" s="15">
        <f t="shared" si="6"/>
        <v>0</v>
      </c>
      <c r="T810" s="14">
        <f t="shared" si="4"/>
        <v>0</v>
      </c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</row>
    <row r="811">
      <c r="A811" s="6">
        <v>806.0</v>
      </c>
      <c r="B811" s="42"/>
      <c r="C811" s="43"/>
      <c r="D811" s="63"/>
      <c r="E811" s="45"/>
      <c r="F811" s="45"/>
      <c r="G811" s="45"/>
      <c r="H811" s="45"/>
      <c r="I811" s="45"/>
      <c r="J811" s="45"/>
      <c r="K811" s="45"/>
      <c r="L811" s="61"/>
      <c r="M811" s="48"/>
      <c r="N811" s="49"/>
      <c r="O811" s="48"/>
      <c r="P811" s="49"/>
      <c r="Q811" s="50" t="str">
        <f t="shared" si="5"/>
        <v/>
      </c>
      <c r="R811" s="51"/>
      <c r="S811" s="15">
        <f t="shared" si="6"/>
        <v>0</v>
      </c>
      <c r="T811" s="14">
        <f t="shared" si="4"/>
        <v>0</v>
      </c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</row>
    <row r="812">
      <c r="A812" s="6">
        <v>807.0</v>
      </c>
      <c r="B812" s="42"/>
      <c r="C812" s="43"/>
      <c r="D812" s="63"/>
      <c r="E812" s="45"/>
      <c r="F812" s="45"/>
      <c r="G812" s="45"/>
      <c r="H812" s="45"/>
      <c r="I812" s="45"/>
      <c r="J812" s="45"/>
      <c r="K812" s="45"/>
      <c r="L812" s="61"/>
      <c r="M812" s="48"/>
      <c r="N812" s="49"/>
      <c r="O812" s="48"/>
      <c r="P812" s="49"/>
      <c r="Q812" s="50" t="str">
        <f t="shared" si="5"/>
        <v/>
      </c>
      <c r="R812" s="51"/>
      <c r="S812" s="15">
        <f t="shared" si="6"/>
        <v>0</v>
      </c>
      <c r="T812" s="14">
        <f t="shared" si="4"/>
        <v>0</v>
      </c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</row>
    <row r="813">
      <c r="A813" s="6">
        <v>808.0</v>
      </c>
      <c r="B813" s="42"/>
      <c r="C813" s="43"/>
      <c r="D813" s="63"/>
      <c r="E813" s="45"/>
      <c r="F813" s="45"/>
      <c r="G813" s="45"/>
      <c r="H813" s="45"/>
      <c r="I813" s="45"/>
      <c r="J813" s="45"/>
      <c r="K813" s="45"/>
      <c r="L813" s="61"/>
      <c r="M813" s="48"/>
      <c r="N813" s="49"/>
      <c r="O813" s="48"/>
      <c r="P813" s="49"/>
      <c r="Q813" s="50" t="str">
        <f t="shared" si="5"/>
        <v/>
      </c>
      <c r="R813" s="51"/>
      <c r="S813" s="15">
        <f t="shared" si="6"/>
        <v>0</v>
      </c>
      <c r="T813" s="14">
        <f t="shared" si="4"/>
        <v>0</v>
      </c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</row>
    <row r="814">
      <c r="A814" s="6">
        <v>809.0</v>
      </c>
      <c r="B814" s="42"/>
      <c r="C814" s="43"/>
      <c r="D814" s="63"/>
      <c r="E814" s="45"/>
      <c r="F814" s="45"/>
      <c r="G814" s="45"/>
      <c r="H814" s="45"/>
      <c r="I814" s="45"/>
      <c r="J814" s="45"/>
      <c r="K814" s="45"/>
      <c r="L814" s="61"/>
      <c r="M814" s="48"/>
      <c r="N814" s="49"/>
      <c r="O814" s="48"/>
      <c r="P814" s="49"/>
      <c r="Q814" s="50" t="str">
        <f t="shared" si="5"/>
        <v/>
      </c>
      <c r="R814" s="51"/>
      <c r="S814" s="15">
        <f t="shared" si="6"/>
        <v>0</v>
      </c>
      <c r="T814" s="14">
        <f t="shared" si="4"/>
        <v>0</v>
      </c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</row>
    <row r="815">
      <c r="A815" s="6">
        <v>810.0</v>
      </c>
      <c r="B815" s="42"/>
      <c r="C815" s="43"/>
      <c r="D815" s="63"/>
      <c r="E815" s="45"/>
      <c r="F815" s="45"/>
      <c r="G815" s="45"/>
      <c r="H815" s="45"/>
      <c r="I815" s="45"/>
      <c r="J815" s="45"/>
      <c r="K815" s="45"/>
      <c r="L815" s="61"/>
      <c r="M815" s="48"/>
      <c r="N815" s="49"/>
      <c r="O815" s="48"/>
      <c r="P815" s="49"/>
      <c r="Q815" s="50" t="str">
        <f t="shared" si="5"/>
        <v/>
      </c>
      <c r="R815" s="51"/>
      <c r="S815" s="15">
        <f t="shared" si="6"/>
        <v>0</v>
      </c>
      <c r="T815" s="14">
        <f t="shared" si="4"/>
        <v>0</v>
      </c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</row>
    <row r="816">
      <c r="A816" s="6">
        <v>811.0</v>
      </c>
      <c r="B816" s="42"/>
      <c r="C816" s="43"/>
      <c r="D816" s="63"/>
      <c r="E816" s="45"/>
      <c r="F816" s="45"/>
      <c r="G816" s="45"/>
      <c r="H816" s="45"/>
      <c r="I816" s="45"/>
      <c r="J816" s="45"/>
      <c r="K816" s="45"/>
      <c r="L816" s="61"/>
      <c r="M816" s="48"/>
      <c r="N816" s="49"/>
      <c r="O816" s="48"/>
      <c r="P816" s="49"/>
      <c r="Q816" s="50" t="str">
        <f t="shared" si="5"/>
        <v/>
      </c>
      <c r="R816" s="51"/>
      <c r="S816" s="15">
        <f t="shared" si="6"/>
        <v>0</v>
      </c>
      <c r="T816" s="14">
        <f t="shared" si="4"/>
        <v>0</v>
      </c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</row>
    <row r="817">
      <c r="A817" s="6">
        <v>812.0</v>
      </c>
      <c r="B817" s="42"/>
      <c r="C817" s="43"/>
      <c r="D817" s="63"/>
      <c r="E817" s="45"/>
      <c r="F817" s="45"/>
      <c r="G817" s="45"/>
      <c r="H817" s="45"/>
      <c r="I817" s="45"/>
      <c r="J817" s="45"/>
      <c r="K817" s="45"/>
      <c r="L817" s="61"/>
      <c r="M817" s="48"/>
      <c r="N817" s="49"/>
      <c r="O817" s="48"/>
      <c r="P817" s="49"/>
      <c r="Q817" s="50" t="str">
        <f t="shared" si="5"/>
        <v/>
      </c>
      <c r="R817" s="51"/>
      <c r="S817" s="15">
        <f t="shared" si="6"/>
        <v>0</v>
      </c>
      <c r="T817" s="14">
        <f t="shared" si="4"/>
        <v>0</v>
      </c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</row>
    <row r="818">
      <c r="A818" s="6">
        <v>813.0</v>
      </c>
      <c r="B818" s="42"/>
      <c r="C818" s="43"/>
      <c r="D818" s="63"/>
      <c r="E818" s="45"/>
      <c r="F818" s="45"/>
      <c r="G818" s="45"/>
      <c r="H818" s="45"/>
      <c r="I818" s="45"/>
      <c r="J818" s="45"/>
      <c r="K818" s="45"/>
      <c r="L818" s="61"/>
      <c r="M818" s="48"/>
      <c r="N818" s="49"/>
      <c r="O818" s="48"/>
      <c r="P818" s="49"/>
      <c r="Q818" s="50" t="str">
        <f t="shared" si="5"/>
        <v/>
      </c>
      <c r="R818" s="51"/>
      <c r="S818" s="15">
        <f t="shared" si="6"/>
        <v>0</v>
      </c>
      <c r="T818" s="14">
        <f t="shared" si="4"/>
        <v>0</v>
      </c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</row>
    <row r="819">
      <c r="A819" s="6">
        <v>814.0</v>
      </c>
      <c r="B819" s="42"/>
      <c r="C819" s="43"/>
      <c r="D819" s="63"/>
      <c r="E819" s="45"/>
      <c r="F819" s="45"/>
      <c r="G819" s="45"/>
      <c r="H819" s="45"/>
      <c r="I819" s="45"/>
      <c r="J819" s="45"/>
      <c r="K819" s="45"/>
      <c r="L819" s="61"/>
      <c r="M819" s="48"/>
      <c r="N819" s="49"/>
      <c r="O819" s="48"/>
      <c r="P819" s="49"/>
      <c r="Q819" s="50" t="str">
        <f t="shared" si="5"/>
        <v/>
      </c>
      <c r="R819" s="51"/>
      <c r="S819" s="15">
        <f t="shared" si="6"/>
        <v>0</v>
      </c>
      <c r="T819" s="14">
        <f t="shared" si="4"/>
        <v>0</v>
      </c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</row>
    <row r="820">
      <c r="A820" s="6">
        <v>815.0</v>
      </c>
      <c r="B820" s="42"/>
      <c r="C820" s="43"/>
      <c r="D820" s="63"/>
      <c r="E820" s="45"/>
      <c r="F820" s="45"/>
      <c r="G820" s="45"/>
      <c r="H820" s="45"/>
      <c r="I820" s="45"/>
      <c r="J820" s="45"/>
      <c r="K820" s="45"/>
      <c r="L820" s="61"/>
      <c r="M820" s="48"/>
      <c r="N820" s="49"/>
      <c r="O820" s="48"/>
      <c r="P820" s="49"/>
      <c r="Q820" s="50" t="str">
        <f t="shared" si="5"/>
        <v/>
      </c>
      <c r="R820" s="51"/>
      <c r="S820" s="15">
        <f t="shared" si="6"/>
        <v>0</v>
      </c>
      <c r="T820" s="14">
        <f t="shared" si="4"/>
        <v>0</v>
      </c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</row>
    <row r="821">
      <c r="A821" s="6">
        <v>816.0</v>
      </c>
      <c r="B821" s="42"/>
      <c r="C821" s="43"/>
      <c r="D821" s="63"/>
      <c r="E821" s="45"/>
      <c r="F821" s="45"/>
      <c r="G821" s="45"/>
      <c r="H821" s="45"/>
      <c r="I821" s="45"/>
      <c r="J821" s="45"/>
      <c r="K821" s="45"/>
      <c r="L821" s="61"/>
      <c r="M821" s="48"/>
      <c r="N821" s="49"/>
      <c r="O821" s="48"/>
      <c r="P821" s="49"/>
      <c r="Q821" s="50" t="str">
        <f t="shared" si="5"/>
        <v/>
      </c>
      <c r="R821" s="51"/>
      <c r="S821" s="15">
        <f t="shared" si="6"/>
        <v>0</v>
      </c>
      <c r="T821" s="14">
        <f t="shared" si="4"/>
        <v>0</v>
      </c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</row>
    <row r="822">
      <c r="A822" s="6">
        <v>817.0</v>
      </c>
      <c r="B822" s="42"/>
      <c r="C822" s="43"/>
      <c r="D822" s="63"/>
      <c r="E822" s="45"/>
      <c r="F822" s="45"/>
      <c r="G822" s="45"/>
      <c r="H822" s="45"/>
      <c r="I822" s="45"/>
      <c r="J822" s="45"/>
      <c r="K822" s="45"/>
      <c r="L822" s="61"/>
      <c r="M822" s="48"/>
      <c r="N822" s="49"/>
      <c r="O822" s="48"/>
      <c r="P822" s="49"/>
      <c r="Q822" s="50" t="str">
        <f t="shared" si="5"/>
        <v/>
      </c>
      <c r="R822" s="51"/>
      <c r="S822" s="15">
        <f t="shared" si="6"/>
        <v>0</v>
      </c>
      <c r="T822" s="14">
        <f t="shared" si="4"/>
        <v>0</v>
      </c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</row>
    <row r="823">
      <c r="A823" s="6">
        <v>818.0</v>
      </c>
      <c r="B823" s="42"/>
      <c r="C823" s="43"/>
      <c r="D823" s="63"/>
      <c r="E823" s="45"/>
      <c r="F823" s="45"/>
      <c r="G823" s="45"/>
      <c r="H823" s="45"/>
      <c r="I823" s="45"/>
      <c r="J823" s="45"/>
      <c r="K823" s="45"/>
      <c r="L823" s="61"/>
      <c r="M823" s="48"/>
      <c r="N823" s="49"/>
      <c r="O823" s="48"/>
      <c r="P823" s="49"/>
      <c r="Q823" s="50" t="str">
        <f t="shared" si="5"/>
        <v/>
      </c>
      <c r="R823" s="51"/>
      <c r="S823" s="15">
        <f t="shared" si="6"/>
        <v>0</v>
      </c>
      <c r="T823" s="14">
        <f t="shared" si="4"/>
        <v>0</v>
      </c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</row>
    <row r="824">
      <c r="A824" s="6">
        <v>819.0</v>
      </c>
      <c r="B824" s="42"/>
      <c r="C824" s="43"/>
      <c r="D824" s="63"/>
      <c r="E824" s="45"/>
      <c r="F824" s="45"/>
      <c r="G824" s="45"/>
      <c r="H824" s="45"/>
      <c r="I824" s="45"/>
      <c r="J824" s="45"/>
      <c r="K824" s="45"/>
      <c r="L824" s="61"/>
      <c r="M824" s="48"/>
      <c r="N824" s="49"/>
      <c r="O824" s="48"/>
      <c r="P824" s="49"/>
      <c r="Q824" s="50" t="str">
        <f t="shared" si="5"/>
        <v/>
      </c>
      <c r="R824" s="51"/>
      <c r="S824" s="15">
        <f t="shared" si="6"/>
        <v>0</v>
      </c>
      <c r="T824" s="14">
        <f t="shared" si="4"/>
        <v>0</v>
      </c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</row>
    <row r="825">
      <c r="A825" s="6">
        <v>820.0</v>
      </c>
      <c r="B825" s="42"/>
      <c r="C825" s="43"/>
      <c r="D825" s="63"/>
      <c r="E825" s="45"/>
      <c r="F825" s="45"/>
      <c r="G825" s="45"/>
      <c r="H825" s="45"/>
      <c r="I825" s="45"/>
      <c r="J825" s="45"/>
      <c r="K825" s="45"/>
      <c r="L825" s="61"/>
      <c r="M825" s="48"/>
      <c r="N825" s="49"/>
      <c r="O825" s="48"/>
      <c r="P825" s="49"/>
      <c r="Q825" s="50" t="str">
        <f t="shared" si="5"/>
        <v/>
      </c>
      <c r="R825" s="51"/>
      <c r="S825" s="15">
        <f t="shared" si="6"/>
        <v>0</v>
      </c>
      <c r="T825" s="14">
        <f t="shared" si="4"/>
        <v>0</v>
      </c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</row>
    <row r="826">
      <c r="A826" s="6">
        <v>821.0</v>
      </c>
      <c r="B826" s="42"/>
      <c r="C826" s="43"/>
      <c r="D826" s="63"/>
      <c r="E826" s="45"/>
      <c r="F826" s="45"/>
      <c r="G826" s="45"/>
      <c r="H826" s="45"/>
      <c r="I826" s="45"/>
      <c r="J826" s="45"/>
      <c r="K826" s="45"/>
      <c r="L826" s="61"/>
      <c r="M826" s="48"/>
      <c r="N826" s="49"/>
      <c r="O826" s="48"/>
      <c r="P826" s="49"/>
      <c r="Q826" s="50" t="str">
        <f t="shared" si="5"/>
        <v/>
      </c>
      <c r="R826" s="51"/>
      <c r="S826" s="15">
        <f t="shared" si="6"/>
        <v>0</v>
      </c>
      <c r="T826" s="14">
        <f t="shared" si="4"/>
        <v>0</v>
      </c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</row>
    <row r="827">
      <c r="A827" s="6">
        <v>822.0</v>
      </c>
      <c r="B827" s="42"/>
      <c r="C827" s="43"/>
      <c r="D827" s="63"/>
      <c r="E827" s="45"/>
      <c r="F827" s="45"/>
      <c r="G827" s="45"/>
      <c r="H827" s="45"/>
      <c r="I827" s="45"/>
      <c r="J827" s="45"/>
      <c r="K827" s="45"/>
      <c r="L827" s="61"/>
      <c r="M827" s="48"/>
      <c r="N827" s="49"/>
      <c r="O827" s="48"/>
      <c r="P827" s="49"/>
      <c r="Q827" s="50" t="str">
        <f t="shared" si="5"/>
        <v/>
      </c>
      <c r="R827" s="51"/>
      <c r="S827" s="15">
        <f t="shared" si="6"/>
        <v>0</v>
      </c>
      <c r="T827" s="14">
        <f t="shared" si="4"/>
        <v>0</v>
      </c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</row>
    <row r="828">
      <c r="A828" s="6">
        <v>823.0</v>
      </c>
      <c r="B828" s="42"/>
      <c r="C828" s="43"/>
      <c r="D828" s="63"/>
      <c r="E828" s="45"/>
      <c r="F828" s="45"/>
      <c r="G828" s="45"/>
      <c r="H828" s="45"/>
      <c r="I828" s="45"/>
      <c r="J828" s="45"/>
      <c r="K828" s="45"/>
      <c r="L828" s="61"/>
      <c r="M828" s="48"/>
      <c r="N828" s="49"/>
      <c r="O828" s="48"/>
      <c r="P828" s="49"/>
      <c r="Q828" s="50" t="str">
        <f t="shared" si="5"/>
        <v/>
      </c>
      <c r="R828" s="51"/>
      <c r="S828" s="15">
        <f t="shared" si="6"/>
        <v>0</v>
      </c>
      <c r="T828" s="14">
        <f t="shared" si="4"/>
        <v>0</v>
      </c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</row>
    <row r="829">
      <c r="A829" s="6">
        <v>824.0</v>
      </c>
      <c r="B829" s="42"/>
      <c r="C829" s="43"/>
      <c r="D829" s="63"/>
      <c r="E829" s="45"/>
      <c r="F829" s="45"/>
      <c r="G829" s="45"/>
      <c r="H829" s="45"/>
      <c r="I829" s="45"/>
      <c r="J829" s="45"/>
      <c r="K829" s="45"/>
      <c r="L829" s="61"/>
      <c r="M829" s="48"/>
      <c r="N829" s="49"/>
      <c r="O829" s="48"/>
      <c r="P829" s="49"/>
      <c r="Q829" s="50" t="str">
        <f t="shared" si="5"/>
        <v/>
      </c>
      <c r="R829" s="51"/>
      <c r="S829" s="15">
        <f t="shared" si="6"/>
        <v>0</v>
      </c>
      <c r="T829" s="14">
        <f t="shared" si="4"/>
        <v>0</v>
      </c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</row>
    <row r="830">
      <c r="A830" s="6">
        <v>825.0</v>
      </c>
      <c r="B830" s="42"/>
      <c r="C830" s="43"/>
      <c r="D830" s="63"/>
      <c r="E830" s="45"/>
      <c r="F830" s="45"/>
      <c r="G830" s="45"/>
      <c r="H830" s="45"/>
      <c r="I830" s="45"/>
      <c r="J830" s="45"/>
      <c r="K830" s="45"/>
      <c r="L830" s="61"/>
      <c r="M830" s="48"/>
      <c r="N830" s="49"/>
      <c r="O830" s="48"/>
      <c r="P830" s="49"/>
      <c r="Q830" s="50" t="str">
        <f t="shared" si="5"/>
        <v/>
      </c>
      <c r="R830" s="51"/>
      <c r="S830" s="15">
        <f t="shared" si="6"/>
        <v>0</v>
      </c>
      <c r="T830" s="14">
        <f t="shared" si="4"/>
        <v>0</v>
      </c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</row>
    <row r="831">
      <c r="A831" s="6">
        <v>826.0</v>
      </c>
      <c r="B831" s="42"/>
      <c r="C831" s="43"/>
      <c r="D831" s="63"/>
      <c r="E831" s="45"/>
      <c r="F831" s="45"/>
      <c r="G831" s="45"/>
      <c r="H831" s="45"/>
      <c r="I831" s="45"/>
      <c r="J831" s="45"/>
      <c r="K831" s="45"/>
      <c r="L831" s="61"/>
      <c r="M831" s="48"/>
      <c r="N831" s="49"/>
      <c r="O831" s="48"/>
      <c r="P831" s="49"/>
      <c r="Q831" s="50" t="str">
        <f t="shared" si="5"/>
        <v/>
      </c>
      <c r="R831" s="51"/>
      <c r="S831" s="15">
        <f t="shared" si="6"/>
        <v>0</v>
      </c>
      <c r="T831" s="14">
        <f t="shared" si="4"/>
        <v>0</v>
      </c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</row>
    <row r="832">
      <c r="A832" s="6">
        <v>827.0</v>
      </c>
      <c r="B832" s="42"/>
      <c r="C832" s="43"/>
      <c r="D832" s="63"/>
      <c r="E832" s="45"/>
      <c r="F832" s="45"/>
      <c r="G832" s="45"/>
      <c r="H832" s="45"/>
      <c r="I832" s="45"/>
      <c r="J832" s="45"/>
      <c r="K832" s="45"/>
      <c r="L832" s="61"/>
      <c r="M832" s="48"/>
      <c r="N832" s="49"/>
      <c r="O832" s="48"/>
      <c r="P832" s="49"/>
      <c r="Q832" s="50" t="str">
        <f t="shared" si="5"/>
        <v/>
      </c>
      <c r="R832" s="51"/>
      <c r="S832" s="15">
        <f t="shared" si="6"/>
        <v>0</v>
      </c>
      <c r="T832" s="14">
        <f t="shared" si="4"/>
        <v>0</v>
      </c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</row>
    <row r="833">
      <c r="A833" s="6">
        <v>828.0</v>
      </c>
      <c r="B833" s="42"/>
      <c r="C833" s="43"/>
      <c r="D833" s="63"/>
      <c r="E833" s="45"/>
      <c r="F833" s="45"/>
      <c r="G833" s="45"/>
      <c r="H833" s="45"/>
      <c r="I833" s="45"/>
      <c r="J833" s="45"/>
      <c r="K833" s="45"/>
      <c r="L833" s="61"/>
      <c r="M833" s="48"/>
      <c r="N833" s="49"/>
      <c r="O833" s="48"/>
      <c r="P833" s="49"/>
      <c r="Q833" s="50" t="str">
        <f t="shared" si="5"/>
        <v/>
      </c>
      <c r="R833" s="51"/>
      <c r="S833" s="15">
        <f t="shared" si="6"/>
        <v>0</v>
      </c>
      <c r="T833" s="14">
        <f t="shared" si="4"/>
        <v>0</v>
      </c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</row>
    <row r="834">
      <c r="A834" s="6">
        <v>829.0</v>
      </c>
      <c r="B834" s="42"/>
      <c r="C834" s="43"/>
      <c r="D834" s="63"/>
      <c r="E834" s="45"/>
      <c r="F834" s="45"/>
      <c r="G834" s="45"/>
      <c r="H834" s="45"/>
      <c r="I834" s="45"/>
      <c r="J834" s="45"/>
      <c r="K834" s="45"/>
      <c r="L834" s="61"/>
      <c r="M834" s="48"/>
      <c r="N834" s="49"/>
      <c r="O834" s="48"/>
      <c r="P834" s="49"/>
      <c r="Q834" s="50" t="str">
        <f t="shared" si="5"/>
        <v/>
      </c>
      <c r="R834" s="51"/>
      <c r="S834" s="15">
        <f t="shared" si="6"/>
        <v>0</v>
      </c>
      <c r="T834" s="14">
        <f t="shared" si="4"/>
        <v>0</v>
      </c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</row>
    <row r="835">
      <c r="A835" s="6">
        <v>830.0</v>
      </c>
      <c r="B835" s="42"/>
      <c r="C835" s="43"/>
      <c r="D835" s="63"/>
      <c r="E835" s="45"/>
      <c r="F835" s="45"/>
      <c r="G835" s="45"/>
      <c r="H835" s="45"/>
      <c r="I835" s="45"/>
      <c r="J835" s="45"/>
      <c r="K835" s="45"/>
      <c r="L835" s="61"/>
      <c r="M835" s="48"/>
      <c r="N835" s="49"/>
      <c r="O835" s="48"/>
      <c r="P835" s="49"/>
      <c r="Q835" s="50" t="str">
        <f t="shared" si="5"/>
        <v/>
      </c>
      <c r="R835" s="51"/>
      <c r="S835" s="15">
        <f t="shared" si="6"/>
        <v>0</v>
      </c>
      <c r="T835" s="14">
        <f t="shared" si="4"/>
        <v>0</v>
      </c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</row>
    <row r="836">
      <c r="A836" s="6">
        <v>831.0</v>
      </c>
      <c r="B836" s="42"/>
      <c r="C836" s="43"/>
      <c r="D836" s="63"/>
      <c r="E836" s="45"/>
      <c r="F836" s="45"/>
      <c r="G836" s="45"/>
      <c r="H836" s="45"/>
      <c r="I836" s="45"/>
      <c r="J836" s="45"/>
      <c r="K836" s="45"/>
      <c r="L836" s="61"/>
      <c r="M836" s="48"/>
      <c r="N836" s="49"/>
      <c r="O836" s="48"/>
      <c r="P836" s="49"/>
      <c r="Q836" s="50" t="str">
        <f t="shared" si="5"/>
        <v/>
      </c>
      <c r="R836" s="51"/>
      <c r="S836" s="15">
        <f t="shared" si="6"/>
        <v>0</v>
      </c>
      <c r="T836" s="14">
        <f t="shared" si="4"/>
        <v>0</v>
      </c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</row>
    <row r="837">
      <c r="A837" s="6">
        <v>832.0</v>
      </c>
      <c r="B837" s="42"/>
      <c r="C837" s="43"/>
      <c r="D837" s="63"/>
      <c r="E837" s="45"/>
      <c r="F837" s="45"/>
      <c r="G837" s="45"/>
      <c r="H837" s="45"/>
      <c r="I837" s="45"/>
      <c r="J837" s="45"/>
      <c r="K837" s="45"/>
      <c r="L837" s="61"/>
      <c r="M837" s="48"/>
      <c r="N837" s="49"/>
      <c r="O837" s="48"/>
      <c r="P837" s="49"/>
      <c r="Q837" s="50" t="str">
        <f t="shared" si="5"/>
        <v/>
      </c>
      <c r="R837" s="51"/>
      <c r="S837" s="15">
        <f t="shared" si="6"/>
        <v>0</v>
      </c>
      <c r="T837" s="14">
        <f t="shared" si="4"/>
        <v>0</v>
      </c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</row>
    <row r="838">
      <c r="A838" s="6">
        <v>833.0</v>
      </c>
      <c r="B838" s="42"/>
      <c r="C838" s="43"/>
      <c r="D838" s="63"/>
      <c r="E838" s="45"/>
      <c r="F838" s="45"/>
      <c r="G838" s="45"/>
      <c r="H838" s="45"/>
      <c r="I838" s="45"/>
      <c r="J838" s="45"/>
      <c r="K838" s="45"/>
      <c r="L838" s="61"/>
      <c r="M838" s="48"/>
      <c r="N838" s="49"/>
      <c r="O838" s="48"/>
      <c r="P838" s="49"/>
      <c r="Q838" s="50" t="str">
        <f t="shared" si="5"/>
        <v/>
      </c>
      <c r="R838" s="51"/>
      <c r="S838" s="15">
        <f t="shared" si="6"/>
        <v>0</v>
      </c>
      <c r="T838" s="14">
        <f t="shared" si="4"/>
        <v>0</v>
      </c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</row>
    <row r="839">
      <c r="A839" s="6">
        <v>834.0</v>
      </c>
      <c r="B839" s="42"/>
      <c r="C839" s="43"/>
      <c r="D839" s="63"/>
      <c r="E839" s="45"/>
      <c r="F839" s="45"/>
      <c r="G839" s="45"/>
      <c r="H839" s="45"/>
      <c r="I839" s="45"/>
      <c r="J839" s="45"/>
      <c r="K839" s="45"/>
      <c r="L839" s="61"/>
      <c r="M839" s="48"/>
      <c r="N839" s="49"/>
      <c r="O839" s="48"/>
      <c r="P839" s="49"/>
      <c r="Q839" s="50" t="str">
        <f t="shared" si="5"/>
        <v/>
      </c>
      <c r="R839" s="51"/>
      <c r="S839" s="15">
        <f t="shared" si="6"/>
        <v>0</v>
      </c>
      <c r="T839" s="14">
        <f t="shared" si="4"/>
        <v>0</v>
      </c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</row>
    <row r="840">
      <c r="A840" s="6">
        <v>835.0</v>
      </c>
      <c r="B840" s="42"/>
      <c r="C840" s="43"/>
      <c r="D840" s="63"/>
      <c r="E840" s="45"/>
      <c r="F840" s="45"/>
      <c r="G840" s="45"/>
      <c r="H840" s="45"/>
      <c r="I840" s="45"/>
      <c r="J840" s="45"/>
      <c r="K840" s="45"/>
      <c r="L840" s="61"/>
      <c r="M840" s="48"/>
      <c r="N840" s="49"/>
      <c r="O840" s="48"/>
      <c r="P840" s="49"/>
      <c r="Q840" s="50" t="str">
        <f t="shared" si="5"/>
        <v/>
      </c>
      <c r="R840" s="51"/>
      <c r="S840" s="15">
        <f t="shared" si="6"/>
        <v>0</v>
      </c>
      <c r="T840" s="14">
        <f t="shared" si="4"/>
        <v>0</v>
      </c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</row>
    <row r="841">
      <c r="A841" s="6">
        <v>836.0</v>
      </c>
      <c r="B841" s="42"/>
      <c r="C841" s="43"/>
      <c r="D841" s="63"/>
      <c r="E841" s="45"/>
      <c r="F841" s="45"/>
      <c r="G841" s="45"/>
      <c r="H841" s="45"/>
      <c r="I841" s="45"/>
      <c r="J841" s="45"/>
      <c r="K841" s="45"/>
      <c r="L841" s="61"/>
      <c r="M841" s="48"/>
      <c r="N841" s="49"/>
      <c r="O841" s="48"/>
      <c r="P841" s="49"/>
      <c r="Q841" s="50" t="str">
        <f t="shared" si="5"/>
        <v/>
      </c>
      <c r="R841" s="51"/>
      <c r="S841" s="15">
        <f t="shared" si="6"/>
        <v>0</v>
      </c>
      <c r="T841" s="14">
        <f t="shared" si="4"/>
        <v>0</v>
      </c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</row>
    <row r="842">
      <c r="A842" s="6">
        <v>837.0</v>
      </c>
      <c r="B842" s="42"/>
      <c r="C842" s="43"/>
      <c r="D842" s="63"/>
      <c r="E842" s="45"/>
      <c r="F842" s="45"/>
      <c r="G842" s="45"/>
      <c r="H842" s="45"/>
      <c r="I842" s="45"/>
      <c r="J842" s="45"/>
      <c r="K842" s="45"/>
      <c r="L842" s="61"/>
      <c r="M842" s="48"/>
      <c r="N842" s="49"/>
      <c r="O842" s="48"/>
      <c r="P842" s="49"/>
      <c r="Q842" s="50" t="str">
        <f t="shared" si="5"/>
        <v/>
      </c>
      <c r="R842" s="51"/>
      <c r="S842" s="15">
        <f t="shared" si="6"/>
        <v>0</v>
      </c>
      <c r="T842" s="14">
        <f t="shared" si="4"/>
        <v>0</v>
      </c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</row>
    <row r="843">
      <c r="A843" s="6">
        <v>838.0</v>
      </c>
      <c r="B843" s="42"/>
      <c r="C843" s="43"/>
      <c r="D843" s="63"/>
      <c r="E843" s="45"/>
      <c r="F843" s="45"/>
      <c r="G843" s="45"/>
      <c r="H843" s="45"/>
      <c r="I843" s="45"/>
      <c r="J843" s="45"/>
      <c r="K843" s="45"/>
      <c r="L843" s="61"/>
      <c r="M843" s="48"/>
      <c r="N843" s="49"/>
      <c r="O843" s="48"/>
      <c r="P843" s="49"/>
      <c r="Q843" s="50" t="str">
        <f t="shared" si="5"/>
        <v/>
      </c>
      <c r="R843" s="51"/>
      <c r="S843" s="15">
        <f t="shared" si="6"/>
        <v>0</v>
      </c>
      <c r="T843" s="14">
        <f t="shared" si="4"/>
        <v>0</v>
      </c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</row>
    <row r="844">
      <c r="A844" s="6">
        <v>839.0</v>
      </c>
      <c r="B844" s="42"/>
      <c r="C844" s="43"/>
      <c r="D844" s="63"/>
      <c r="E844" s="45"/>
      <c r="F844" s="45"/>
      <c r="G844" s="45"/>
      <c r="H844" s="45"/>
      <c r="I844" s="45"/>
      <c r="J844" s="45"/>
      <c r="K844" s="45"/>
      <c r="L844" s="61"/>
      <c r="M844" s="48"/>
      <c r="N844" s="49"/>
      <c r="O844" s="48"/>
      <c r="P844" s="49"/>
      <c r="Q844" s="50" t="str">
        <f t="shared" si="5"/>
        <v/>
      </c>
      <c r="R844" s="51"/>
      <c r="S844" s="15">
        <f t="shared" si="6"/>
        <v>0</v>
      </c>
      <c r="T844" s="14">
        <f t="shared" si="4"/>
        <v>0</v>
      </c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</row>
    <row r="845">
      <c r="A845" s="6">
        <v>840.0</v>
      </c>
      <c r="B845" s="42"/>
      <c r="C845" s="43"/>
      <c r="D845" s="63"/>
      <c r="E845" s="45"/>
      <c r="F845" s="45"/>
      <c r="G845" s="45"/>
      <c r="H845" s="45"/>
      <c r="I845" s="45"/>
      <c r="J845" s="45"/>
      <c r="K845" s="45"/>
      <c r="L845" s="61"/>
      <c r="M845" s="48"/>
      <c r="N845" s="49"/>
      <c r="O845" s="48"/>
      <c r="P845" s="49"/>
      <c r="Q845" s="50" t="str">
        <f t="shared" si="5"/>
        <v/>
      </c>
      <c r="R845" s="51"/>
      <c r="S845" s="15">
        <f t="shared" si="6"/>
        <v>0</v>
      </c>
      <c r="T845" s="14">
        <f t="shared" si="4"/>
        <v>0</v>
      </c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</row>
    <row r="846">
      <c r="A846" s="6">
        <v>841.0</v>
      </c>
      <c r="B846" s="42"/>
      <c r="C846" s="43"/>
      <c r="D846" s="63"/>
      <c r="E846" s="45"/>
      <c r="F846" s="45"/>
      <c r="G846" s="45"/>
      <c r="H846" s="45"/>
      <c r="I846" s="45"/>
      <c r="J846" s="45"/>
      <c r="K846" s="45"/>
      <c r="L846" s="61"/>
      <c r="M846" s="48"/>
      <c r="N846" s="49"/>
      <c r="O846" s="48"/>
      <c r="P846" s="49"/>
      <c r="Q846" s="50" t="str">
        <f t="shared" si="5"/>
        <v/>
      </c>
      <c r="R846" s="51"/>
      <c r="S846" s="15">
        <f t="shared" si="6"/>
        <v>0</v>
      </c>
      <c r="T846" s="14">
        <f t="shared" si="4"/>
        <v>0</v>
      </c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</row>
    <row r="847">
      <c r="A847" s="6">
        <v>842.0</v>
      </c>
      <c r="B847" s="42"/>
      <c r="C847" s="43"/>
      <c r="D847" s="63"/>
      <c r="E847" s="45"/>
      <c r="F847" s="45"/>
      <c r="G847" s="45"/>
      <c r="H847" s="45"/>
      <c r="I847" s="45"/>
      <c r="J847" s="45"/>
      <c r="K847" s="45"/>
      <c r="L847" s="61"/>
      <c r="M847" s="48"/>
      <c r="N847" s="49"/>
      <c r="O847" s="48"/>
      <c r="P847" s="49"/>
      <c r="Q847" s="50" t="str">
        <f t="shared" si="5"/>
        <v/>
      </c>
      <c r="R847" s="51"/>
      <c r="S847" s="15">
        <f t="shared" si="6"/>
        <v>0</v>
      </c>
      <c r="T847" s="14">
        <f t="shared" si="4"/>
        <v>0</v>
      </c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</row>
    <row r="848">
      <c r="A848" s="6">
        <v>843.0</v>
      </c>
      <c r="B848" s="42"/>
      <c r="C848" s="43"/>
      <c r="D848" s="63"/>
      <c r="E848" s="45"/>
      <c r="F848" s="45"/>
      <c r="G848" s="45"/>
      <c r="H848" s="45"/>
      <c r="I848" s="45"/>
      <c r="J848" s="45"/>
      <c r="K848" s="45"/>
      <c r="L848" s="61"/>
      <c r="M848" s="48"/>
      <c r="N848" s="49"/>
      <c r="O848" s="48"/>
      <c r="P848" s="49"/>
      <c r="Q848" s="50" t="str">
        <f t="shared" si="5"/>
        <v/>
      </c>
      <c r="R848" s="51"/>
      <c r="S848" s="15">
        <f t="shared" si="6"/>
        <v>0</v>
      </c>
      <c r="T848" s="14">
        <f t="shared" si="4"/>
        <v>0</v>
      </c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</row>
    <row r="849">
      <c r="A849" s="6">
        <v>844.0</v>
      </c>
      <c r="B849" s="42"/>
      <c r="C849" s="43"/>
      <c r="D849" s="63"/>
      <c r="E849" s="45"/>
      <c r="F849" s="45"/>
      <c r="G849" s="45"/>
      <c r="H849" s="45"/>
      <c r="I849" s="45"/>
      <c r="J849" s="45"/>
      <c r="K849" s="45"/>
      <c r="L849" s="61"/>
      <c r="M849" s="48"/>
      <c r="N849" s="49"/>
      <c r="O849" s="48"/>
      <c r="P849" s="49"/>
      <c r="Q849" s="50" t="str">
        <f t="shared" si="5"/>
        <v/>
      </c>
      <c r="R849" s="51"/>
      <c r="S849" s="15">
        <f t="shared" si="6"/>
        <v>0</v>
      </c>
      <c r="T849" s="14">
        <f t="shared" si="4"/>
        <v>0</v>
      </c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</row>
    <row r="850">
      <c r="A850" s="6">
        <v>845.0</v>
      </c>
      <c r="B850" s="42"/>
      <c r="C850" s="43"/>
      <c r="D850" s="63"/>
      <c r="E850" s="45"/>
      <c r="F850" s="45"/>
      <c r="G850" s="45"/>
      <c r="H850" s="45"/>
      <c r="I850" s="45"/>
      <c r="J850" s="45"/>
      <c r="K850" s="45"/>
      <c r="L850" s="61"/>
      <c r="M850" s="48"/>
      <c r="N850" s="49"/>
      <c r="O850" s="48"/>
      <c r="P850" s="49"/>
      <c r="Q850" s="50" t="str">
        <f t="shared" si="5"/>
        <v/>
      </c>
      <c r="R850" s="51"/>
      <c r="S850" s="15">
        <f t="shared" si="6"/>
        <v>0</v>
      </c>
      <c r="T850" s="14">
        <f t="shared" si="4"/>
        <v>0</v>
      </c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</row>
    <row r="851">
      <c r="A851" s="6">
        <v>846.0</v>
      </c>
      <c r="B851" s="42"/>
      <c r="C851" s="43"/>
      <c r="D851" s="63"/>
      <c r="E851" s="45"/>
      <c r="F851" s="45"/>
      <c r="G851" s="45"/>
      <c r="H851" s="45"/>
      <c r="I851" s="45"/>
      <c r="J851" s="45"/>
      <c r="K851" s="45"/>
      <c r="L851" s="61"/>
      <c r="M851" s="48"/>
      <c r="N851" s="49"/>
      <c r="O851" s="48"/>
      <c r="P851" s="49"/>
      <c r="Q851" s="50" t="str">
        <f t="shared" si="5"/>
        <v/>
      </c>
      <c r="R851" s="51"/>
      <c r="S851" s="15">
        <f t="shared" si="6"/>
        <v>0</v>
      </c>
      <c r="T851" s="14">
        <f t="shared" si="4"/>
        <v>0</v>
      </c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</row>
    <row r="852">
      <c r="A852" s="6">
        <v>847.0</v>
      </c>
      <c r="B852" s="42"/>
      <c r="C852" s="43"/>
      <c r="D852" s="63"/>
      <c r="E852" s="45"/>
      <c r="F852" s="45"/>
      <c r="G852" s="45"/>
      <c r="H852" s="45"/>
      <c r="I852" s="45"/>
      <c r="J852" s="45"/>
      <c r="K852" s="45"/>
      <c r="L852" s="61"/>
      <c r="M852" s="48"/>
      <c r="N852" s="49"/>
      <c r="O852" s="48"/>
      <c r="P852" s="49"/>
      <c r="Q852" s="50" t="str">
        <f t="shared" si="5"/>
        <v/>
      </c>
      <c r="R852" s="51"/>
      <c r="S852" s="15">
        <f t="shared" si="6"/>
        <v>0</v>
      </c>
      <c r="T852" s="14">
        <f t="shared" si="4"/>
        <v>0</v>
      </c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</row>
    <row r="853">
      <c r="A853" s="6">
        <v>848.0</v>
      </c>
      <c r="B853" s="42"/>
      <c r="C853" s="43"/>
      <c r="D853" s="63"/>
      <c r="E853" s="45"/>
      <c r="F853" s="45"/>
      <c r="G853" s="45"/>
      <c r="H853" s="45"/>
      <c r="I853" s="45"/>
      <c r="J853" s="45"/>
      <c r="K853" s="45"/>
      <c r="L853" s="61"/>
      <c r="M853" s="48"/>
      <c r="N853" s="49"/>
      <c r="O853" s="48"/>
      <c r="P853" s="49"/>
      <c r="Q853" s="50" t="str">
        <f t="shared" si="5"/>
        <v/>
      </c>
      <c r="R853" s="51"/>
      <c r="S853" s="15">
        <f t="shared" si="6"/>
        <v>0</v>
      </c>
      <c r="T853" s="14">
        <f t="shared" si="4"/>
        <v>0</v>
      </c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</row>
    <row r="854">
      <c r="A854" s="6">
        <v>849.0</v>
      </c>
      <c r="B854" s="42"/>
      <c r="C854" s="43"/>
      <c r="D854" s="63"/>
      <c r="E854" s="45"/>
      <c r="F854" s="45"/>
      <c r="G854" s="45"/>
      <c r="H854" s="45"/>
      <c r="I854" s="45"/>
      <c r="J854" s="45"/>
      <c r="K854" s="45"/>
      <c r="L854" s="61"/>
      <c r="M854" s="48"/>
      <c r="N854" s="49"/>
      <c r="O854" s="48"/>
      <c r="P854" s="49"/>
      <c r="Q854" s="50" t="str">
        <f t="shared" si="5"/>
        <v/>
      </c>
      <c r="R854" s="51"/>
      <c r="S854" s="15">
        <f t="shared" si="6"/>
        <v>0</v>
      </c>
      <c r="T854" s="14">
        <f t="shared" si="4"/>
        <v>0</v>
      </c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</row>
    <row r="855">
      <c r="A855" s="6">
        <v>850.0</v>
      </c>
      <c r="B855" s="42"/>
      <c r="C855" s="43"/>
      <c r="D855" s="63"/>
      <c r="E855" s="45"/>
      <c r="F855" s="45"/>
      <c r="G855" s="45"/>
      <c r="H855" s="45"/>
      <c r="I855" s="45"/>
      <c r="J855" s="45"/>
      <c r="K855" s="45"/>
      <c r="L855" s="61"/>
      <c r="M855" s="48"/>
      <c r="N855" s="49"/>
      <c r="O855" s="48"/>
      <c r="P855" s="49"/>
      <c r="Q855" s="50" t="str">
        <f t="shared" si="5"/>
        <v/>
      </c>
      <c r="R855" s="51"/>
      <c r="S855" s="15">
        <f t="shared" si="6"/>
        <v>0</v>
      </c>
      <c r="T855" s="14">
        <f t="shared" si="4"/>
        <v>0</v>
      </c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</row>
    <row r="856">
      <c r="A856" s="6">
        <v>851.0</v>
      </c>
      <c r="B856" s="42"/>
      <c r="C856" s="43"/>
      <c r="D856" s="63"/>
      <c r="E856" s="45"/>
      <c r="F856" s="45"/>
      <c r="G856" s="45"/>
      <c r="H856" s="45"/>
      <c r="I856" s="45"/>
      <c r="J856" s="45"/>
      <c r="K856" s="45"/>
      <c r="L856" s="61"/>
      <c r="M856" s="48"/>
      <c r="N856" s="49"/>
      <c r="O856" s="48"/>
      <c r="P856" s="49"/>
      <c r="Q856" s="50" t="str">
        <f t="shared" si="5"/>
        <v/>
      </c>
      <c r="R856" s="51"/>
      <c r="S856" s="15">
        <f t="shared" si="6"/>
        <v>0</v>
      </c>
      <c r="T856" s="14">
        <f t="shared" si="4"/>
        <v>0</v>
      </c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</row>
    <row r="857">
      <c r="A857" s="6">
        <v>852.0</v>
      </c>
      <c r="B857" s="42"/>
      <c r="C857" s="43"/>
      <c r="D857" s="63"/>
      <c r="E857" s="45"/>
      <c r="F857" s="45"/>
      <c r="G857" s="45"/>
      <c r="H857" s="45"/>
      <c r="I857" s="45"/>
      <c r="J857" s="45"/>
      <c r="K857" s="45"/>
      <c r="L857" s="61"/>
      <c r="M857" s="48"/>
      <c r="N857" s="49"/>
      <c r="O857" s="48"/>
      <c r="P857" s="49"/>
      <c r="Q857" s="50" t="str">
        <f t="shared" si="5"/>
        <v/>
      </c>
      <c r="R857" s="51"/>
      <c r="S857" s="15">
        <f t="shared" si="6"/>
        <v>0</v>
      </c>
      <c r="T857" s="14">
        <f t="shared" si="4"/>
        <v>0</v>
      </c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</row>
    <row r="858">
      <c r="A858" s="6">
        <v>853.0</v>
      </c>
      <c r="B858" s="42"/>
      <c r="C858" s="43"/>
      <c r="D858" s="63"/>
      <c r="E858" s="45"/>
      <c r="F858" s="45"/>
      <c r="G858" s="45"/>
      <c r="H858" s="45"/>
      <c r="I858" s="45"/>
      <c r="J858" s="45"/>
      <c r="K858" s="45"/>
      <c r="L858" s="61"/>
      <c r="M858" s="48"/>
      <c r="N858" s="49"/>
      <c r="O858" s="48"/>
      <c r="P858" s="49"/>
      <c r="Q858" s="50" t="str">
        <f t="shared" si="5"/>
        <v/>
      </c>
      <c r="R858" s="51"/>
      <c r="S858" s="15">
        <f t="shared" si="6"/>
        <v>0</v>
      </c>
      <c r="T858" s="14">
        <f t="shared" si="4"/>
        <v>0</v>
      </c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</row>
    <row r="859">
      <c r="A859" s="6">
        <v>854.0</v>
      </c>
      <c r="B859" s="42"/>
      <c r="C859" s="43"/>
      <c r="D859" s="63"/>
      <c r="E859" s="45"/>
      <c r="F859" s="45"/>
      <c r="G859" s="45"/>
      <c r="H859" s="45"/>
      <c r="I859" s="45"/>
      <c r="J859" s="45"/>
      <c r="K859" s="45"/>
      <c r="L859" s="61"/>
      <c r="M859" s="48"/>
      <c r="N859" s="49"/>
      <c r="O859" s="48"/>
      <c r="P859" s="49"/>
      <c r="Q859" s="50" t="str">
        <f t="shared" si="5"/>
        <v/>
      </c>
      <c r="R859" s="51"/>
      <c r="S859" s="15">
        <f t="shared" si="6"/>
        <v>0</v>
      </c>
      <c r="T859" s="14">
        <f t="shared" si="4"/>
        <v>0</v>
      </c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</row>
    <row r="860">
      <c r="A860" s="6">
        <v>855.0</v>
      </c>
      <c r="B860" s="42"/>
      <c r="C860" s="43"/>
      <c r="D860" s="63"/>
      <c r="E860" s="45"/>
      <c r="F860" s="45"/>
      <c r="G860" s="45"/>
      <c r="H860" s="45"/>
      <c r="I860" s="45"/>
      <c r="J860" s="45"/>
      <c r="K860" s="45"/>
      <c r="L860" s="61"/>
      <c r="M860" s="48"/>
      <c r="N860" s="49"/>
      <c r="O860" s="48"/>
      <c r="P860" s="49"/>
      <c r="Q860" s="50" t="str">
        <f t="shared" si="5"/>
        <v/>
      </c>
      <c r="R860" s="51"/>
      <c r="S860" s="15">
        <f t="shared" si="6"/>
        <v>0</v>
      </c>
      <c r="T860" s="14">
        <f t="shared" si="4"/>
        <v>0</v>
      </c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</row>
    <row r="861">
      <c r="A861" s="6">
        <v>856.0</v>
      </c>
      <c r="B861" s="42"/>
      <c r="C861" s="43"/>
      <c r="D861" s="63"/>
      <c r="E861" s="45"/>
      <c r="F861" s="45"/>
      <c r="G861" s="45"/>
      <c r="H861" s="45"/>
      <c r="I861" s="45"/>
      <c r="J861" s="45"/>
      <c r="K861" s="45"/>
      <c r="L861" s="61"/>
      <c r="M861" s="48"/>
      <c r="N861" s="49"/>
      <c r="O861" s="48"/>
      <c r="P861" s="49"/>
      <c r="Q861" s="50" t="str">
        <f t="shared" si="5"/>
        <v/>
      </c>
      <c r="R861" s="51"/>
      <c r="S861" s="15">
        <f t="shared" si="6"/>
        <v>0</v>
      </c>
      <c r="T861" s="14">
        <f t="shared" si="4"/>
        <v>0</v>
      </c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</row>
    <row r="862">
      <c r="A862" s="6">
        <v>857.0</v>
      </c>
      <c r="B862" s="42"/>
      <c r="C862" s="43"/>
      <c r="D862" s="63"/>
      <c r="E862" s="45"/>
      <c r="F862" s="45"/>
      <c r="G862" s="45"/>
      <c r="H862" s="45"/>
      <c r="I862" s="45"/>
      <c r="J862" s="45"/>
      <c r="K862" s="45"/>
      <c r="L862" s="61"/>
      <c r="M862" s="48"/>
      <c r="N862" s="49"/>
      <c r="O862" s="48"/>
      <c r="P862" s="49"/>
      <c r="Q862" s="50" t="str">
        <f t="shared" si="5"/>
        <v/>
      </c>
      <c r="R862" s="51"/>
      <c r="S862" s="15">
        <f t="shared" si="6"/>
        <v>0</v>
      </c>
      <c r="T862" s="14">
        <f t="shared" si="4"/>
        <v>0</v>
      </c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</row>
    <row r="863">
      <c r="A863" s="6">
        <v>858.0</v>
      </c>
      <c r="B863" s="42"/>
      <c r="C863" s="43"/>
      <c r="D863" s="63"/>
      <c r="E863" s="45"/>
      <c r="F863" s="45"/>
      <c r="G863" s="45"/>
      <c r="H863" s="45"/>
      <c r="I863" s="45"/>
      <c r="J863" s="45"/>
      <c r="K863" s="45"/>
      <c r="L863" s="61"/>
      <c r="M863" s="48"/>
      <c r="N863" s="49"/>
      <c r="O863" s="48"/>
      <c r="P863" s="49"/>
      <c r="Q863" s="50" t="str">
        <f t="shared" si="5"/>
        <v/>
      </c>
      <c r="R863" s="51"/>
      <c r="S863" s="15">
        <f t="shared" si="6"/>
        <v>0</v>
      </c>
      <c r="T863" s="14">
        <f t="shared" si="4"/>
        <v>0</v>
      </c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</row>
    <row r="864">
      <c r="A864" s="6">
        <v>859.0</v>
      </c>
      <c r="B864" s="42"/>
      <c r="C864" s="43"/>
      <c r="D864" s="63"/>
      <c r="E864" s="45"/>
      <c r="F864" s="45"/>
      <c r="G864" s="45"/>
      <c r="H864" s="45"/>
      <c r="I864" s="45"/>
      <c r="J864" s="45"/>
      <c r="K864" s="45"/>
      <c r="L864" s="61"/>
      <c r="M864" s="48"/>
      <c r="N864" s="49"/>
      <c r="O864" s="48"/>
      <c r="P864" s="49"/>
      <c r="Q864" s="50" t="str">
        <f t="shared" si="5"/>
        <v/>
      </c>
      <c r="R864" s="51"/>
      <c r="S864" s="15">
        <f t="shared" si="6"/>
        <v>0</v>
      </c>
      <c r="T864" s="14">
        <f t="shared" si="4"/>
        <v>0</v>
      </c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</row>
    <row r="865">
      <c r="A865" s="6">
        <v>860.0</v>
      </c>
      <c r="B865" s="42"/>
      <c r="C865" s="43"/>
      <c r="D865" s="63"/>
      <c r="E865" s="45"/>
      <c r="F865" s="45"/>
      <c r="G865" s="45"/>
      <c r="H865" s="45"/>
      <c r="I865" s="45"/>
      <c r="J865" s="45"/>
      <c r="K865" s="45"/>
      <c r="L865" s="61"/>
      <c r="M865" s="48"/>
      <c r="N865" s="49"/>
      <c r="O865" s="48"/>
      <c r="P865" s="49"/>
      <c r="Q865" s="50" t="str">
        <f t="shared" si="5"/>
        <v/>
      </c>
      <c r="R865" s="51"/>
      <c r="S865" s="15">
        <f t="shared" si="6"/>
        <v>0</v>
      </c>
      <c r="T865" s="14">
        <f t="shared" si="4"/>
        <v>0</v>
      </c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</row>
    <row r="866">
      <c r="A866" s="6">
        <v>861.0</v>
      </c>
      <c r="B866" s="42"/>
      <c r="C866" s="43"/>
      <c r="D866" s="63"/>
      <c r="E866" s="45"/>
      <c r="F866" s="45"/>
      <c r="G866" s="45"/>
      <c r="H866" s="45"/>
      <c r="I866" s="45"/>
      <c r="J866" s="45"/>
      <c r="K866" s="45"/>
      <c r="L866" s="61"/>
      <c r="M866" s="48"/>
      <c r="N866" s="49"/>
      <c r="O866" s="48"/>
      <c r="P866" s="49"/>
      <c r="Q866" s="50" t="str">
        <f t="shared" si="5"/>
        <v/>
      </c>
      <c r="R866" s="51"/>
      <c r="S866" s="15">
        <f t="shared" si="6"/>
        <v>0</v>
      </c>
      <c r="T866" s="14">
        <f t="shared" si="4"/>
        <v>0</v>
      </c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</row>
    <row r="867">
      <c r="A867" s="6">
        <v>862.0</v>
      </c>
      <c r="B867" s="42"/>
      <c r="C867" s="43"/>
      <c r="D867" s="63"/>
      <c r="E867" s="45"/>
      <c r="F867" s="45"/>
      <c r="G867" s="45"/>
      <c r="H867" s="45"/>
      <c r="I867" s="45"/>
      <c r="J867" s="45"/>
      <c r="K867" s="45"/>
      <c r="L867" s="61"/>
      <c r="M867" s="48"/>
      <c r="N867" s="49"/>
      <c r="O867" s="48"/>
      <c r="P867" s="49"/>
      <c r="Q867" s="50" t="str">
        <f t="shared" si="5"/>
        <v/>
      </c>
      <c r="R867" s="51"/>
      <c r="S867" s="15">
        <f t="shared" si="6"/>
        <v>0</v>
      </c>
      <c r="T867" s="14">
        <f t="shared" si="4"/>
        <v>0</v>
      </c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</row>
    <row r="868">
      <c r="A868" s="6">
        <v>863.0</v>
      </c>
      <c r="B868" s="42"/>
      <c r="C868" s="43"/>
      <c r="D868" s="63"/>
      <c r="E868" s="45"/>
      <c r="F868" s="45"/>
      <c r="G868" s="45"/>
      <c r="H868" s="45"/>
      <c r="I868" s="45"/>
      <c r="J868" s="45"/>
      <c r="K868" s="45"/>
      <c r="L868" s="61"/>
      <c r="M868" s="48"/>
      <c r="N868" s="49"/>
      <c r="O868" s="48"/>
      <c r="P868" s="49"/>
      <c r="Q868" s="50" t="str">
        <f t="shared" si="5"/>
        <v/>
      </c>
      <c r="R868" s="51"/>
      <c r="S868" s="15">
        <f t="shared" si="6"/>
        <v>0</v>
      </c>
      <c r="T868" s="14">
        <f t="shared" si="4"/>
        <v>0</v>
      </c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</row>
    <row r="869">
      <c r="A869" s="6">
        <v>864.0</v>
      </c>
      <c r="B869" s="42"/>
      <c r="C869" s="43"/>
      <c r="D869" s="63"/>
      <c r="E869" s="45"/>
      <c r="F869" s="45"/>
      <c r="G869" s="45"/>
      <c r="H869" s="45"/>
      <c r="I869" s="45"/>
      <c r="J869" s="45"/>
      <c r="K869" s="45"/>
      <c r="L869" s="61"/>
      <c r="M869" s="48"/>
      <c r="N869" s="49"/>
      <c r="O869" s="48"/>
      <c r="P869" s="49"/>
      <c r="Q869" s="50" t="str">
        <f t="shared" si="5"/>
        <v/>
      </c>
      <c r="R869" s="51"/>
      <c r="S869" s="15">
        <f t="shared" si="6"/>
        <v>0</v>
      </c>
      <c r="T869" s="14">
        <f t="shared" si="4"/>
        <v>0</v>
      </c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</row>
    <row r="870">
      <c r="A870" s="6">
        <v>865.0</v>
      </c>
      <c r="B870" s="42"/>
      <c r="C870" s="43"/>
      <c r="D870" s="63"/>
      <c r="E870" s="45"/>
      <c r="F870" s="45"/>
      <c r="G870" s="45"/>
      <c r="H870" s="45"/>
      <c r="I870" s="45"/>
      <c r="J870" s="45"/>
      <c r="K870" s="45"/>
      <c r="L870" s="61"/>
      <c r="M870" s="48"/>
      <c r="N870" s="49"/>
      <c r="O870" s="48"/>
      <c r="P870" s="49"/>
      <c r="Q870" s="50" t="str">
        <f t="shared" si="5"/>
        <v/>
      </c>
      <c r="R870" s="51"/>
      <c r="S870" s="15">
        <f t="shared" si="6"/>
        <v>0</v>
      </c>
      <c r="T870" s="14">
        <f t="shared" si="4"/>
        <v>0</v>
      </c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</row>
    <row r="871">
      <c r="A871" s="6">
        <v>866.0</v>
      </c>
      <c r="B871" s="42"/>
      <c r="C871" s="43"/>
      <c r="D871" s="63"/>
      <c r="E871" s="45"/>
      <c r="F871" s="45"/>
      <c r="G871" s="45"/>
      <c r="H871" s="45"/>
      <c r="I871" s="45"/>
      <c r="J871" s="45"/>
      <c r="K871" s="45"/>
      <c r="L871" s="61"/>
      <c r="M871" s="48"/>
      <c r="N871" s="49"/>
      <c r="O871" s="48"/>
      <c r="P871" s="49"/>
      <c r="Q871" s="50" t="str">
        <f t="shared" si="5"/>
        <v/>
      </c>
      <c r="R871" s="51"/>
      <c r="S871" s="15">
        <f t="shared" si="6"/>
        <v>0</v>
      </c>
      <c r="T871" s="14">
        <f t="shared" si="4"/>
        <v>0</v>
      </c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</row>
    <row r="872">
      <c r="A872" s="6">
        <v>867.0</v>
      </c>
      <c r="B872" s="42"/>
      <c r="C872" s="43"/>
      <c r="D872" s="63"/>
      <c r="E872" s="45"/>
      <c r="F872" s="45"/>
      <c r="G872" s="45"/>
      <c r="H872" s="45"/>
      <c r="I872" s="45"/>
      <c r="J872" s="45"/>
      <c r="K872" s="45"/>
      <c r="L872" s="61"/>
      <c r="M872" s="48"/>
      <c r="N872" s="49"/>
      <c r="O872" s="48"/>
      <c r="P872" s="49"/>
      <c r="Q872" s="50" t="str">
        <f t="shared" si="5"/>
        <v/>
      </c>
      <c r="R872" s="51"/>
      <c r="S872" s="15">
        <f t="shared" si="6"/>
        <v>0</v>
      </c>
      <c r="T872" s="14">
        <f t="shared" si="4"/>
        <v>0</v>
      </c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</row>
    <row r="873">
      <c r="A873" s="6">
        <v>868.0</v>
      </c>
      <c r="B873" s="42"/>
      <c r="C873" s="43"/>
      <c r="D873" s="63"/>
      <c r="E873" s="45"/>
      <c r="F873" s="45"/>
      <c r="G873" s="45"/>
      <c r="H873" s="45"/>
      <c r="I873" s="45"/>
      <c r="J873" s="45"/>
      <c r="K873" s="45"/>
      <c r="L873" s="61"/>
      <c r="M873" s="48"/>
      <c r="N873" s="49"/>
      <c r="O873" s="48"/>
      <c r="P873" s="49"/>
      <c r="Q873" s="50" t="str">
        <f t="shared" si="5"/>
        <v/>
      </c>
      <c r="R873" s="51"/>
      <c r="S873" s="15">
        <f t="shared" si="6"/>
        <v>0</v>
      </c>
      <c r="T873" s="14">
        <f t="shared" si="4"/>
        <v>0</v>
      </c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</row>
    <row r="874">
      <c r="A874" s="6">
        <v>869.0</v>
      </c>
      <c r="B874" s="42"/>
      <c r="C874" s="43"/>
      <c r="D874" s="63"/>
      <c r="E874" s="45"/>
      <c r="F874" s="45"/>
      <c r="G874" s="45"/>
      <c r="H874" s="45"/>
      <c r="I874" s="45"/>
      <c r="J874" s="45"/>
      <c r="K874" s="45"/>
      <c r="L874" s="61"/>
      <c r="M874" s="48"/>
      <c r="N874" s="49"/>
      <c r="O874" s="48"/>
      <c r="P874" s="49"/>
      <c r="Q874" s="50" t="str">
        <f t="shared" si="5"/>
        <v/>
      </c>
      <c r="R874" s="51"/>
      <c r="S874" s="15">
        <f t="shared" si="6"/>
        <v>0</v>
      </c>
      <c r="T874" s="14">
        <f t="shared" si="4"/>
        <v>0</v>
      </c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</row>
    <row r="875">
      <c r="A875" s="6">
        <v>870.0</v>
      </c>
      <c r="B875" s="42"/>
      <c r="C875" s="43"/>
      <c r="D875" s="63"/>
      <c r="E875" s="45"/>
      <c r="F875" s="45"/>
      <c r="G875" s="45"/>
      <c r="H875" s="45"/>
      <c r="I875" s="45"/>
      <c r="J875" s="45"/>
      <c r="K875" s="45"/>
      <c r="L875" s="61"/>
      <c r="M875" s="48"/>
      <c r="N875" s="49"/>
      <c r="O875" s="48"/>
      <c r="P875" s="49"/>
      <c r="Q875" s="50" t="str">
        <f t="shared" si="5"/>
        <v/>
      </c>
      <c r="R875" s="51"/>
      <c r="S875" s="15">
        <f t="shared" si="6"/>
        <v>0</v>
      </c>
      <c r="T875" s="14">
        <f t="shared" si="4"/>
        <v>0</v>
      </c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</row>
    <row r="876">
      <c r="A876" s="6">
        <v>871.0</v>
      </c>
      <c r="B876" s="42"/>
      <c r="C876" s="43"/>
      <c r="D876" s="63"/>
      <c r="E876" s="45"/>
      <c r="F876" s="45"/>
      <c r="G876" s="45"/>
      <c r="H876" s="45"/>
      <c r="I876" s="45"/>
      <c r="J876" s="45"/>
      <c r="K876" s="45"/>
      <c r="L876" s="61"/>
      <c r="M876" s="48"/>
      <c r="N876" s="49"/>
      <c r="O876" s="48"/>
      <c r="P876" s="49"/>
      <c r="Q876" s="50" t="str">
        <f t="shared" si="5"/>
        <v/>
      </c>
      <c r="R876" s="51"/>
      <c r="S876" s="15">
        <f t="shared" si="6"/>
        <v>0</v>
      </c>
      <c r="T876" s="14">
        <f t="shared" si="4"/>
        <v>0</v>
      </c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</row>
    <row r="877">
      <c r="A877" s="6">
        <v>872.0</v>
      </c>
      <c r="B877" s="42"/>
      <c r="C877" s="43"/>
      <c r="D877" s="63"/>
      <c r="E877" s="45"/>
      <c r="F877" s="45"/>
      <c r="G877" s="45"/>
      <c r="H877" s="45"/>
      <c r="I877" s="45"/>
      <c r="J877" s="45"/>
      <c r="K877" s="45"/>
      <c r="L877" s="61"/>
      <c r="M877" s="48"/>
      <c r="N877" s="49"/>
      <c r="O877" s="48"/>
      <c r="P877" s="49"/>
      <c r="Q877" s="50" t="str">
        <f t="shared" si="5"/>
        <v/>
      </c>
      <c r="R877" s="51"/>
      <c r="S877" s="15">
        <f t="shared" si="6"/>
        <v>0</v>
      </c>
      <c r="T877" s="14">
        <f t="shared" si="4"/>
        <v>0</v>
      </c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</row>
    <row r="878">
      <c r="A878" s="6">
        <v>873.0</v>
      </c>
      <c r="B878" s="42"/>
      <c r="C878" s="43"/>
      <c r="D878" s="63"/>
      <c r="E878" s="45"/>
      <c r="F878" s="45"/>
      <c r="G878" s="45"/>
      <c r="H878" s="45"/>
      <c r="I878" s="45"/>
      <c r="J878" s="45"/>
      <c r="K878" s="45"/>
      <c r="L878" s="61"/>
      <c r="M878" s="48"/>
      <c r="N878" s="49"/>
      <c r="O878" s="48"/>
      <c r="P878" s="49"/>
      <c r="Q878" s="50" t="str">
        <f t="shared" si="5"/>
        <v/>
      </c>
      <c r="R878" s="51"/>
      <c r="S878" s="15">
        <f t="shared" si="6"/>
        <v>0</v>
      </c>
      <c r="T878" s="14">
        <f t="shared" si="4"/>
        <v>0</v>
      </c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</row>
    <row r="879">
      <c r="A879" s="6">
        <v>874.0</v>
      </c>
      <c r="B879" s="42"/>
      <c r="C879" s="43"/>
      <c r="D879" s="63"/>
      <c r="E879" s="45"/>
      <c r="F879" s="45"/>
      <c r="G879" s="45"/>
      <c r="H879" s="45"/>
      <c r="I879" s="45"/>
      <c r="J879" s="45"/>
      <c r="K879" s="45"/>
      <c r="L879" s="61"/>
      <c r="M879" s="48"/>
      <c r="N879" s="49"/>
      <c r="O879" s="48"/>
      <c r="P879" s="49"/>
      <c r="Q879" s="50" t="str">
        <f t="shared" si="5"/>
        <v/>
      </c>
      <c r="R879" s="51"/>
      <c r="S879" s="15">
        <f t="shared" si="6"/>
        <v>0</v>
      </c>
      <c r="T879" s="14">
        <f t="shared" si="4"/>
        <v>0</v>
      </c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</row>
    <row r="880">
      <c r="A880" s="6">
        <v>875.0</v>
      </c>
      <c r="B880" s="42"/>
      <c r="C880" s="43"/>
      <c r="D880" s="63"/>
      <c r="E880" s="45"/>
      <c r="F880" s="45"/>
      <c r="G880" s="45"/>
      <c r="H880" s="45"/>
      <c r="I880" s="45"/>
      <c r="J880" s="45"/>
      <c r="K880" s="45"/>
      <c r="L880" s="61"/>
      <c r="M880" s="48"/>
      <c r="N880" s="49"/>
      <c r="O880" s="48"/>
      <c r="P880" s="49"/>
      <c r="Q880" s="50" t="str">
        <f t="shared" si="5"/>
        <v/>
      </c>
      <c r="R880" s="51"/>
      <c r="S880" s="15">
        <f t="shared" si="6"/>
        <v>0</v>
      </c>
      <c r="T880" s="14">
        <f t="shared" si="4"/>
        <v>0</v>
      </c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</row>
    <row r="881">
      <c r="A881" s="6">
        <v>876.0</v>
      </c>
      <c r="B881" s="42"/>
      <c r="C881" s="43"/>
      <c r="D881" s="63"/>
      <c r="E881" s="45"/>
      <c r="F881" s="45"/>
      <c r="G881" s="45"/>
      <c r="H881" s="45"/>
      <c r="I881" s="45"/>
      <c r="J881" s="45"/>
      <c r="K881" s="45"/>
      <c r="L881" s="61"/>
      <c r="M881" s="48"/>
      <c r="N881" s="49"/>
      <c r="O881" s="48"/>
      <c r="P881" s="49"/>
      <c r="Q881" s="50" t="str">
        <f t="shared" si="5"/>
        <v/>
      </c>
      <c r="R881" s="51"/>
      <c r="S881" s="15">
        <f t="shared" si="6"/>
        <v>0</v>
      </c>
      <c r="T881" s="14">
        <f t="shared" si="4"/>
        <v>0</v>
      </c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</row>
    <row r="882">
      <c r="A882" s="6">
        <v>877.0</v>
      </c>
      <c r="B882" s="42"/>
      <c r="C882" s="43"/>
      <c r="D882" s="63"/>
      <c r="E882" s="45"/>
      <c r="F882" s="45"/>
      <c r="G882" s="45"/>
      <c r="H882" s="45"/>
      <c r="I882" s="45"/>
      <c r="J882" s="45"/>
      <c r="K882" s="45"/>
      <c r="L882" s="61"/>
      <c r="M882" s="48"/>
      <c r="N882" s="49"/>
      <c r="O882" s="48"/>
      <c r="P882" s="49"/>
      <c r="Q882" s="50" t="str">
        <f t="shared" si="5"/>
        <v/>
      </c>
      <c r="R882" s="51"/>
      <c r="S882" s="15">
        <f t="shared" si="6"/>
        <v>0</v>
      </c>
      <c r="T882" s="14">
        <f t="shared" si="4"/>
        <v>0</v>
      </c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</row>
    <row r="883">
      <c r="A883" s="6">
        <v>878.0</v>
      </c>
      <c r="B883" s="42"/>
      <c r="C883" s="43"/>
      <c r="D883" s="63"/>
      <c r="E883" s="45"/>
      <c r="F883" s="45"/>
      <c r="G883" s="45"/>
      <c r="H883" s="45"/>
      <c r="I883" s="45"/>
      <c r="J883" s="45"/>
      <c r="K883" s="45"/>
      <c r="L883" s="61"/>
      <c r="M883" s="48"/>
      <c r="N883" s="49"/>
      <c r="O883" s="48"/>
      <c r="P883" s="49"/>
      <c r="Q883" s="50" t="str">
        <f t="shared" si="5"/>
        <v/>
      </c>
      <c r="R883" s="51"/>
      <c r="S883" s="15">
        <f t="shared" si="6"/>
        <v>0</v>
      </c>
      <c r="T883" s="14">
        <f t="shared" si="4"/>
        <v>0</v>
      </c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</row>
    <row r="884">
      <c r="A884" s="6">
        <v>879.0</v>
      </c>
      <c r="B884" s="42"/>
      <c r="C884" s="43"/>
      <c r="D884" s="63"/>
      <c r="E884" s="45"/>
      <c r="F884" s="45"/>
      <c r="G884" s="45"/>
      <c r="H884" s="45"/>
      <c r="I884" s="45"/>
      <c r="J884" s="45"/>
      <c r="K884" s="45"/>
      <c r="L884" s="61"/>
      <c r="M884" s="48"/>
      <c r="N884" s="49"/>
      <c r="O884" s="48"/>
      <c r="P884" s="49"/>
      <c r="Q884" s="50" t="str">
        <f t="shared" si="5"/>
        <v/>
      </c>
      <c r="R884" s="51"/>
      <c r="S884" s="15">
        <f t="shared" si="6"/>
        <v>0</v>
      </c>
      <c r="T884" s="14">
        <f t="shared" si="4"/>
        <v>0</v>
      </c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</row>
    <row r="885">
      <c r="A885" s="6">
        <v>880.0</v>
      </c>
      <c r="B885" s="42"/>
      <c r="C885" s="43"/>
      <c r="D885" s="63"/>
      <c r="E885" s="45"/>
      <c r="F885" s="45"/>
      <c r="G885" s="45"/>
      <c r="H885" s="45"/>
      <c r="I885" s="45"/>
      <c r="J885" s="45"/>
      <c r="K885" s="45"/>
      <c r="L885" s="61"/>
      <c r="M885" s="48"/>
      <c r="N885" s="49"/>
      <c r="O885" s="48"/>
      <c r="P885" s="49"/>
      <c r="Q885" s="50" t="str">
        <f t="shared" si="5"/>
        <v/>
      </c>
      <c r="R885" s="51"/>
      <c r="S885" s="15">
        <f t="shared" si="6"/>
        <v>0</v>
      </c>
      <c r="T885" s="14">
        <f t="shared" si="4"/>
        <v>0</v>
      </c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</row>
    <row r="886">
      <c r="A886" s="6">
        <v>881.0</v>
      </c>
      <c r="B886" s="42"/>
      <c r="C886" s="43"/>
      <c r="D886" s="63"/>
      <c r="E886" s="45"/>
      <c r="F886" s="45"/>
      <c r="G886" s="45"/>
      <c r="H886" s="45"/>
      <c r="I886" s="45"/>
      <c r="J886" s="45"/>
      <c r="K886" s="45"/>
      <c r="L886" s="61"/>
      <c r="M886" s="48"/>
      <c r="N886" s="49"/>
      <c r="O886" s="48"/>
      <c r="P886" s="49"/>
      <c r="Q886" s="50" t="str">
        <f t="shared" si="5"/>
        <v/>
      </c>
      <c r="R886" s="51"/>
      <c r="S886" s="15">
        <f t="shared" si="6"/>
        <v>0</v>
      </c>
      <c r="T886" s="14">
        <f t="shared" si="4"/>
        <v>0</v>
      </c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</row>
    <row r="887">
      <c r="A887" s="6">
        <v>882.0</v>
      </c>
      <c r="B887" s="42"/>
      <c r="C887" s="43"/>
      <c r="D887" s="63"/>
      <c r="E887" s="45"/>
      <c r="F887" s="45"/>
      <c r="G887" s="45"/>
      <c r="H887" s="45"/>
      <c r="I887" s="45"/>
      <c r="J887" s="45"/>
      <c r="K887" s="45"/>
      <c r="L887" s="61"/>
      <c r="M887" s="48"/>
      <c r="N887" s="49"/>
      <c r="O887" s="48"/>
      <c r="P887" s="49"/>
      <c r="Q887" s="50" t="str">
        <f t="shared" si="5"/>
        <v/>
      </c>
      <c r="R887" s="51"/>
      <c r="S887" s="15">
        <f t="shared" si="6"/>
        <v>0</v>
      </c>
      <c r="T887" s="14">
        <f t="shared" si="4"/>
        <v>0</v>
      </c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</row>
    <row r="888">
      <c r="A888" s="6">
        <v>883.0</v>
      </c>
      <c r="B888" s="42"/>
      <c r="C888" s="43"/>
      <c r="D888" s="63"/>
      <c r="E888" s="45"/>
      <c r="F888" s="45"/>
      <c r="G888" s="45"/>
      <c r="H888" s="45"/>
      <c r="I888" s="45"/>
      <c r="J888" s="45"/>
      <c r="K888" s="45"/>
      <c r="L888" s="61"/>
      <c r="M888" s="48"/>
      <c r="N888" s="49"/>
      <c r="O888" s="48"/>
      <c r="P888" s="49"/>
      <c r="Q888" s="50" t="str">
        <f t="shared" si="5"/>
        <v/>
      </c>
      <c r="R888" s="51"/>
      <c r="S888" s="15">
        <f t="shared" si="6"/>
        <v>0</v>
      </c>
      <c r="T888" s="14">
        <f t="shared" si="4"/>
        <v>0</v>
      </c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</row>
    <row r="889">
      <c r="A889" s="6">
        <v>884.0</v>
      </c>
      <c r="B889" s="42"/>
      <c r="C889" s="43"/>
      <c r="D889" s="63"/>
      <c r="E889" s="45"/>
      <c r="F889" s="45"/>
      <c r="G889" s="45"/>
      <c r="H889" s="45"/>
      <c r="I889" s="45"/>
      <c r="J889" s="45"/>
      <c r="K889" s="45"/>
      <c r="L889" s="61"/>
      <c r="M889" s="48"/>
      <c r="N889" s="49"/>
      <c r="O889" s="48"/>
      <c r="P889" s="49"/>
      <c r="Q889" s="50" t="str">
        <f t="shared" si="5"/>
        <v/>
      </c>
      <c r="R889" s="51"/>
      <c r="S889" s="15">
        <f t="shared" si="6"/>
        <v>0</v>
      </c>
      <c r="T889" s="14">
        <f t="shared" si="4"/>
        <v>0</v>
      </c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</row>
    <row r="890">
      <c r="A890" s="6">
        <v>885.0</v>
      </c>
      <c r="B890" s="42"/>
      <c r="C890" s="43"/>
      <c r="D890" s="63"/>
      <c r="E890" s="45"/>
      <c r="F890" s="45"/>
      <c r="G890" s="45"/>
      <c r="H890" s="45"/>
      <c r="I890" s="45"/>
      <c r="J890" s="45"/>
      <c r="K890" s="45"/>
      <c r="L890" s="61"/>
      <c r="M890" s="48"/>
      <c r="N890" s="49"/>
      <c r="O890" s="48"/>
      <c r="P890" s="49"/>
      <c r="Q890" s="50" t="str">
        <f t="shared" si="5"/>
        <v/>
      </c>
      <c r="R890" s="51"/>
      <c r="S890" s="15">
        <f t="shared" si="6"/>
        <v>0</v>
      </c>
      <c r="T890" s="14">
        <f t="shared" si="4"/>
        <v>0</v>
      </c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</row>
    <row r="891">
      <c r="A891" s="6">
        <v>886.0</v>
      </c>
      <c r="B891" s="42"/>
      <c r="C891" s="43"/>
      <c r="D891" s="63"/>
      <c r="E891" s="45"/>
      <c r="F891" s="45"/>
      <c r="G891" s="45"/>
      <c r="H891" s="45"/>
      <c r="I891" s="45"/>
      <c r="J891" s="45"/>
      <c r="K891" s="45"/>
      <c r="L891" s="61"/>
      <c r="M891" s="48"/>
      <c r="N891" s="49"/>
      <c r="O891" s="48"/>
      <c r="P891" s="49"/>
      <c r="Q891" s="50" t="str">
        <f t="shared" si="5"/>
        <v/>
      </c>
      <c r="R891" s="51"/>
      <c r="S891" s="15">
        <f t="shared" si="6"/>
        <v>0</v>
      </c>
      <c r="T891" s="14">
        <f t="shared" si="4"/>
        <v>0</v>
      </c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</row>
    <row r="892">
      <c r="A892" s="6">
        <v>887.0</v>
      </c>
      <c r="B892" s="42"/>
      <c r="C892" s="43"/>
      <c r="D892" s="63"/>
      <c r="E892" s="45"/>
      <c r="F892" s="45"/>
      <c r="G892" s="45"/>
      <c r="H892" s="45"/>
      <c r="I892" s="45"/>
      <c r="J892" s="45"/>
      <c r="K892" s="45"/>
      <c r="L892" s="61"/>
      <c r="M892" s="48"/>
      <c r="N892" s="49"/>
      <c r="O892" s="48"/>
      <c r="P892" s="49"/>
      <c r="Q892" s="50" t="str">
        <f t="shared" si="5"/>
        <v/>
      </c>
      <c r="R892" s="51"/>
      <c r="S892" s="15">
        <f t="shared" si="6"/>
        <v>0</v>
      </c>
      <c r="T892" s="14">
        <f t="shared" si="4"/>
        <v>0</v>
      </c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</row>
    <row r="893">
      <c r="A893" s="6">
        <v>888.0</v>
      </c>
      <c r="B893" s="42"/>
      <c r="C893" s="43"/>
      <c r="D893" s="63"/>
      <c r="E893" s="45"/>
      <c r="F893" s="45"/>
      <c r="G893" s="45"/>
      <c r="H893" s="45"/>
      <c r="I893" s="45"/>
      <c r="J893" s="45"/>
      <c r="K893" s="45"/>
      <c r="L893" s="61"/>
      <c r="M893" s="48"/>
      <c r="N893" s="49"/>
      <c r="O893" s="48"/>
      <c r="P893" s="49"/>
      <c r="Q893" s="50" t="str">
        <f t="shared" si="5"/>
        <v/>
      </c>
      <c r="R893" s="51"/>
      <c r="S893" s="15">
        <f t="shared" si="6"/>
        <v>0</v>
      </c>
      <c r="T893" s="14">
        <f t="shared" si="4"/>
        <v>0</v>
      </c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</row>
    <row r="894">
      <c r="A894" s="6">
        <v>889.0</v>
      </c>
      <c r="B894" s="42"/>
      <c r="C894" s="43"/>
      <c r="D894" s="63"/>
      <c r="E894" s="45"/>
      <c r="F894" s="45"/>
      <c r="G894" s="45"/>
      <c r="H894" s="45"/>
      <c r="I894" s="45"/>
      <c r="J894" s="45"/>
      <c r="K894" s="45"/>
      <c r="L894" s="61"/>
      <c r="M894" s="48"/>
      <c r="N894" s="49"/>
      <c r="O894" s="48"/>
      <c r="P894" s="49"/>
      <c r="Q894" s="50" t="str">
        <f t="shared" si="5"/>
        <v/>
      </c>
      <c r="R894" s="51"/>
      <c r="S894" s="15">
        <f t="shared" si="6"/>
        <v>0</v>
      </c>
      <c r="T894" s="14">
        <f t="shared" si="4"/>
        <v>0</v>
      </c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</row>
    <row r="895">
      <c r="A895" s="6">
        <v>890.0</v>
      </c>
      <c r="B895" s="42"/>
      <c r="C895" s="43"/>
      <c r="D895" s="63"/>
      <c r="E895" s="45"/>
      <c r="F895" s="45"/>
      <c r="G895" s="45"/>
      <c r="H895" s="45"/>
      <c r="I895" s="45"/>
      <c r="J895" s="45"/>
      <c r="K895" s="45"/>
      <c r="L895" s="61"/>
      <c r="M895" s="48"/>
      <c r="N895" s="49"/>
      <c r="O895" s="48"/>
      <c r="P895" s="49"/>
      <c r="Q895" s="50" t="str">
        <f t="shared" si="5"/>
        <v/>
      </c>
      <c r="R895" s="51"/>
      <c r="S895" s="15">
        <f t="shared" si="6"/>
        <v>0</v>
      </c>
      <c r="T895" s="14">
        <f t="shared" si="4"/>
        <v>0</v>
      </c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</row>
    <row r="896">
      <c r="A896" s="6">
        <v>891.0</v>
      </c>
      <c r="B896" s="42"/>
      <c r="C896" s="43"/>
      <c r="D896" s="63"/>
      <c r="E896" s="45"/>
      <c r="F896" s="45"/>
      <c r="G896" s="45"/>
      <c r="H896" s="45"/>
      <c r="I896" s="45"/>
      <c r="J896" s="45"/>
      <c r="K896" s="45"/>
      <c r="L896" s="61"/>
      <c r="M896" s="48"/>
      <c r="N896" s="49"/>
      <c r="O896" s="48"/>
      <c r="P896" s="49"/>
      <c r="Q896" s="50" t="str">
        <f t="shared" si="5"/>
        <v/>
      </c>
      <c r="R896" s="51"/>
      <c r="S896" s="15">
        <f t="shared" si="6"/>
        <v>0</v>
      </c>
      <c r="T896" s="14">
        <f t="shared" si="4"/>
        <v>0</v>
      </c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</row>
    <row r="897">
      <c r="A897" s="6">
        <v>892.0</v>
      </c>
      <c r="B897" s="42"/>
      <c r="C897" s="43"/>
      <c r="D897" s="63"/>
      <c r="E897" s="45"/>
      <c r="F897" s="45"/>
      <c r="G897" s="45"/>
      <c r="H897" s="45"/>
      <c r="I897" s="45"/>
      <c r="J897" s="45"/>
      <c r="K897" s="45"/>
      <c r="L897" s="61"/>
      <c r="M897" s="48"/>
      <c r="N897" s="49"/>
      <c r="O897" s="48"/>
      <c r="P897" s="49"/>
      <c r="Q897" s="50" t="str">
        <f t="shared" si="5"/>
        <v/>
      </c>
      <c r="R897" s="51"/>
      <c r="S897" s="15">
        <f t="shared" si="6"/>
        <v>0</v>
      </c>
      <c r="T897" s="14">
        <f t="shared" si="4"/>
        <v>0</v>
      </c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</row>
    <row r="898">
      <c r="A898" s="6">
        <v>893.0</v>
      </c>
      <c r="B898" s="42"/>
      <c r="C898" s="43"/>
      <c r="D898" s="63"/>
      <c r="E898" s="45"/>
      <c r="F898" s="45"/>
      <c r="G898" s="45"/>
      <c r="H898" s="45"/>
      <c r="I898" s="45"/>
      <c r="J898" s="45"/>
      <c r="K898" s="45"/>
      <c r="L898" s="61"/>
      <c r="M898" s="48"/>
      <c r="N898" s="49"/>
      <c r="O898" s="48"/>
      <c r="P898" s="49"/>
      <c r="Q898" s="50" t="str">
        <f t="shared" si="5"/>
        <v/>
      </c>
      <c r="R898" s="51"/>
      <c r="S898" s="15">
        <f t="shared" si="6"/>
        <v>0</v>
      </c>
      <c r="T898" s="14">
        <f t="shared" si="4"/>
        <v>0</v>
      </c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</row>
    <row r="899">
      <c r="A899" s="6">
        <v>894.0</v>
      </c>
      <c r="B899" s="42"/>
      <c r="C899" s="43"/>
      <c r="D899" s="63"/>
      <c r="E899" s="45"/>
      <c r="F899" s="45"/>
      <c r="G899" s="45"/>
      <c r="H899" s="45"/>
      <c r="I899" s="45"/>
      <c r="J899" s="45"/>
      <c r="K899" s="45"/>
      <c r="L899" s="61"/>
      <c r="M899" s="48"/>
      <c r="N899" s="49"/>
      <c r="O899" s="48"/>
      <c r="P899" s="49"/>
      <c r="Q899" s="50" t="str">
        <f t="shared" si="5"/>
        <v/>
      </c>
      <c r="R899" s="51"/>
      <c r="S899" s="15">
        <f t="shared" si="6"/>
        <v>0</v>
      </c>
      <c r="T899" s="14">
        <f t="shared" si="4"/>
        <v>0</v>
      </c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</row>
    <row r="900">
      <c r="A900" s="6">
        <v>895.0</v>
      </c>
      <c r="B900" s="42"/>
      <c r="C900" s="43"/>
      <c r="D900" s="63"/>
      <c r="E900" s="45"/>
      <c r="F900" s="45"/>
      <c r="G900" s="45"/>
      <c r="H900" s="45"/>
      <c r="I900" s="45"/>
      <c r="J900" s="45"/>
      <c r="K900" s="45"/>
      <c r="L900" s="61"/>
      <c r="M900" s="48"/>
      <c r="N900" s="49"/>
      <c r="O900" s="48"/>
      <c r="P900" s="49"/>
      <c r="Q900" s="50" t="str">
        <f t="shared" si="5"/>
        <v/>
      </c>
      <c r="R900" s="51"/>
      <c r="S900" s="15">
        <f t="shared" si="6"/>
        <v>0</v>
      </c>
      <c r="T900" s="14">
        <f t="shared" si="4"/>
        <v>0</v>
      </c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</row>
    <row r="901">
      <c r="A901" s="6">
        <v>896.0</v>
      </c>
      <c r="B901" s="42"/>
      <c r="C901" s="43"/>
      <c r="D901" s="63"/>
      <c r="E901" s="45"/>
      <c r="F901" s="45"/>
      <c r="G901" s="45"/>
      <c r="H901" s="45"/>
      <c r="I901" s="45"/>
      <c r="J901" s="45"/>
      <c r="K901" s="45"/>
      <c r="L901" s="61"/>
      <c r="M901" s="48"/>
      <c r="N901" s="49"/>
      <c r="O901" s="48"/>
      <c r="P901" s="49"/>
      <c r="Q901" s="50" t="str">
        <f t="shared" si="5"/>
        <v/>
      </c>
      <c r="R901" s="51"/>
      <c r="S901" s="15">
        <f t="shared" si="6"/>
        <v>0</v>
      </c>
      <c r="T901" s="14">
        <f t="shared" si="4"/>
        <v>0</v>
      </c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</row>
    <row r="902">
      <c r="A902" s="6">
        <v>897.0</v>
      </c>
      <c r="B902" s="42"/>
      <c r="C902" s="43"/>
      <c r="D902" s="63"/>
      <c r="E902" s="45"/>
      <c r="F902" s="45"/>
      <c r="G902" s="45"/>
      <c r="H902" s="45"/>
      <c r="I902" s="45"/>
      <c r="J902" s="45"/>
      <c r="K902" s="45"/>
      <c r="L902" s="61"/>
      <c r="M902" s="48"/>
      <c r="N902" s="49"/>
      <c r="O902" s="48"/>
      <c r="P902" s="49"/>
      <c r="Q902" s="50" t="str">
        <f t="shared" si="5"/>
        <v/>
      </c>
      <c r="R902" s="51"/>
      <c r="S902" s="15">
        <f t="shared" si="6"/>
        <v>0</v>
      </c>
      <c r="T902" s="14">
        <f t="shared" si="4"/>
        <v>0</v>
      </c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</row>
    <row r="903">
      <c r="A903" s="6">
        <v>898.0</v>
      </c>
      <c r="B903" s="42"/>
      <c r="C903" s="43"/>
      <c r="D903" s="63"/>
      <c r="E903" s="45"/>
      <c r="F903" s="45"/>
      <c r="G903" s="45"/>
      <c r="H903" s="45"/>
      <c r="I903" s="45"/>
      <c r="J903" s="45"/>
      <c r="K903" s="45"/>
      <c r="L903" s="61"/>
      <c r="M903" s="48"/>
      <c r="N903" s="49"/>
      <c r="O903" s="48"/>
      <c r="P903" s="49"/>
      <c r="Q903" s="50" t="str">
        <f t="shared" si="5"/>
        <v/>
      </c>
      <c r="R903" s="51"/>
      <c r="S903" s="15">
        <f t="shared" si="6"/>
        <v>0</v>
      </c>
      <c r="T903" s="14">
        <f t="shared" si="4"/>
        <v>0</v>
      </c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</row>
    <row r="904">
      <c r="A904" s="6">
        <v>899.0</v>
      </c>
      <c r="B904" s="42"/>
      <c r="C904" s="43"/>
      <c r="D904" s="63"/>
      <c r="E904" s="45"/>
      <c r="F904" s="45"/>
      <c r="G904" s="45"/>
      <c r="H904" s="45"/>
      <c r="I904" s="45"/>
      <c r="J904" s="45"/>
      <c r="K904" s="45"/>
      <c r="L904" s="61"/>
      <c r="M904" s="48"/>
      <c r="N904" s="49"/>
      <c r="O904" s="48"/>
      <c r="P904" s="49"/>
      <c r="Q904" s="50" t="str">
        <f t="shared" si="5"/>
        <v/>
      </c>
      <c r="R904" s="51"/>
      <c r="S904" s="15">
        <f t="shared" si="6"/>
        <v>0</v>
      </c>
      <c r="T904" s="14">
        <f t="shared" si="4"/>
        <v>0</v>
      </c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</row>
    <row r="905">
      <c r="A905" s="6">
        <v>900.0</v>
      </c>
      <c r="B905" s="42"/>
      <c r="C905" s="43"/>
      <c r="D905" s="63"/>
      <c r="E905" s="45"/>
      <c r="F905" s="45"/>
      <c r="G905" s="45"/>
      <c r="H905" s="45"/>
      <c r="I905" s="45"/>
      <c r="J905" s="45"/>
      <c r="K905" s="45"/>
      <c r="L905" s="61"/>
      <c r="M905" s="48"/>
      <c r="N905" s="49"/>
      <c r="O905" s="48"/>
      <c r="P905" s="49"/>
      <c r="Q905" s="50" t="str">
        <f t="shared" si="5"/>
        <v/>
      </c>
      <c r="R905" s="51"/>
      <c r="S905" s="15">
        <f t="shared" si="6"/>
        <v>0</v>
      </c>
      <c r="T905" s="14">
        <f t="shared" si="4"/>
        <v>0</v>
      </c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</row>
    <row r="906">
      <c r="A906" s="6">
        <v>901.0</v>
      </c>
      <c r="B906" s="42"/>
      <c r="C906" s="43"/>
      <c r="D906" s="63"/>
      <c r="E906" s="45"/>
      <c r="F906" s="45"/>
      <c r="G906" s="45"/>
      <c r="H906" s="45"/>
      <c r="I906" s="45"/>
      <c r="J906" s="45"/>
      <c r="K906" s="45"/>
      <c r="L906" s="61"/>
      <c r="M906" s="48"/>
      <c r="N906" s="49"/>
      <c r="O906" s="48"/>
      <c r="P906" s="49"/>
      <c r="Q906" s="50" t="str">
        <f t="shared" si="5"/>
        <v/>
      </c>
      <c r="R906" s="51"/>
      <c r="S906" s="15">
        <f t="shared" si="6"/>
        <v>0</v>
      </c>
      <c r="T906" s="14">
        <f t="shared" si="4"/>
        <v>0</v>
      </c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</row>
    <row r="907">
      <c r="A907" s="6">
        <v>902.0</v>
      </c>
      <c r="B907" s="42"/>
      <c r="C907" s="43"/>
      <c r="D907" s="63"/>
      <c r="E907" s="45"/>
      <c r="F907" s="45"/>
      <c r="G907" s="45"/>
      <c r="H907" s="45"/>
      <c r="I907" s="45"/>
      <c r="J907" s="45"/>
      <c r="K907" s="45"/>
      <c r="L907" s="61"/>
      <c r="M907" s="48"/>
      <c r="N907" s="49"/>
      <c r="O907" s="48"/>
      <c r="P907" s="49"/>
      <c r="Q907" s="50" t="str">
        <f t="shared" si="5"/>
        <v/>
      </c>
      <c r="R907" s="51"/>
      <c r="S907" s="15">
        <f t="shared" si="6"/>
        <v>0</v>
      </c>
      <c r="T907" s="14">
        <f t="shared" si="4"/>
        <v>0</v>
      </c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</row>
    <row r="908">
      <c r="A908" s="6">
        <v>903.0</v>
      </c>
      <c r="B908" s="42"/>
      <c r="C908" s="43"/>
      <c r="D908" s="63"/>
      <c r="E908" s="45"/>
      <c r="F908" s="45"/>
      <c r="G908" s="45"/>
      <c r="H908" s="45"/>
      <c r="I908" s="45"/>
      <c r="J908" s="45"/>
      <c r="K908" s="45"/>
      <c r="L908" s="61"/>
      <c r="M908" s="48"/>
      <c r="N908" s="49"/>
      <c r="O908" s="48"/>
      <c r="P908" s="49"/>
      <c r="Q908" s="50" t="str">
        <f t="shared" si="5"/>
        <v/>
      </c>
      <c r="R908" s="51"/>
      <c r="S908" s="15">
        <f t="shared" si="6"/>
        <v>0</v>
      </c>
      <c r="T908" s="14">
        <f t="shared" si="4"/>
        <v>0</v>
      </c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</row>
    <row r="909">
      <c r="A909" s="6">
        <v>904.0</v>
      </c>
      <c r="B909" s="42"/>
      <c r="C909" s="43"/>
      <c r="D909" s="63"/>
      <c r="E909" s="45"/>
      <c r="F909" s="45"/>
      <c r="G909" s="45"/>
      <c r="H909" s="45"/>
      <c r="I909" s="45"/>
      <c r="J909" s="45"/>
      <c r="K909" s="45"/>
      <c r="L909" s="61"/>
      <c r="M909" s="48"/>
      <c r="N909" s="49"/>
      <c r="O909" s="48"/>
      <c r="P909" s="49"/>
      <c r="Q909" s="50" t="str">
        <f t="shared" si="5"/>
        <v/>
      </c>
      <c r="R909" s="51"/>
      <c r="S909" s="15">
        <f t="shared" si="6"/>
        <v>0</v>
      </c>
      <c r="T909" s="14">
        <f t="shared" si="4"/>
        <v>0</v>
      </c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</row>
    <row r="910">
      <c r="A910" s="6">
        <v>905.0</v>
      </c>
      <c r="B910" s="42"/>
      <c r="C910" s="43"/>
      <c r="D910" s="63"/>
      <c r="E910" s="45"/>
      <c r="F910" s="45"/>
      <c r="G910" s="45"/>
      <c r="H910" s="45"/>
      <c r="I910" s="45"/>
      <c r="J910" s="45"/>
      <c r="K910" s="45"/>
      <c r="L910" s="61"/>
      <c r="M910" s="48"/>
      <c r="N910" s="49"/>
      <c r="O910" s="48"/>
      <c r="P910" s="49"/>
      <c r="Q910" s="50" t="str">
        <f t="shared" si="5"/>
        <v/>
      </c>
      <c r="R910" s="51"/>
      <c r="S910" s="15">
        <f t="shared" si="6"/>
        <v>0</v>
      </c>
      <c r="T910" s="14">
        <f t="shared" si="4"/>
        <v>0</v>
      </c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</row>
    <row r="911">
      <c r="A911" s="6">
        <v>906.0</v>
      </c>
      <c r="B911" s="42"/>
      <c r="C911" s="43"/>
      <c r="D911" s="63"/>
      <c r="E911" s="45"/>
      <c r="F911" s="45"/>
      <c r="G911" s="45"/>
      <c r="H911" s="45"/>
      <c r="I911" s="45"/>
      <c r="J911" s="45"/>
      <c r="K911" s="45"/>
      <c r="L911" s="61"/>
      <c r="M911" s="48"/>
      <c r="N911" s="49"/>
      <c r="O911" s="48"/>
      <c r="P911" s="49"/>
      <c r="Q911" s="50" t="str">
        <f t="shared" si="5"/>
        <v/>
      </c>
      <c r="R911" s="51"/>
      <c r="S911" s="15">
        <f t="shared" si="6"/>
        <v>0</v>
      </c>
      <c r="T911" s="14">
        <f t="shared" si="4"/>
        <v>0</v>
      </c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</row>
    <row r="912">
      <c r="A912" s="6">
        <v>907.0</v>
      </c>
      <c r="B912" s="42"/>
      <c r="C912" s="43"/>
      <c r="D912" s="63"/>
      <c r="E912" s="45"/>
      <c r="F912" s="45"/>
      <c r="G912" s="45"/>
      <c r="H912" s="45"/>
      <c r="I912" s="45"/>
      <c r="J912" s="45"/>
      <c r="K912" s="45"/>
      <c r="L912" s="61"/>
      <c r="M912" s="48"/>
      <c r="N912" s="49"/>
      <c r="O912" s="48"/>
      <c r="P912" s="49"/>
      <c r="Q912" s="50" t="str">
        <f t="shared" si="5"/>
        <v/>
      </c>
      <c r="R912" s="51"/>
      <c r="S912" s="15">
        <f t="shared" si="6"/>
        <v>0</v>
      </c>
      <c r="T912" s="14">
        <f t="shared" si="4"/>
        <v>0</v>
      </c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</row>
    <row r="913">
      <c r="A913" s="6">
        <v>908.0</v>
      </c>
      <c r="B913" s="42"/>
      <c r="C913" s="43"/>
      <c r="D913" s="63"/>
      <c r="E913" s="45"/>
      <c r="F913" s="45"/>
      <c r="G913" s="45"/>
      <c r="H913" s="45"/>
      <c r="I913" s="45"/>
      <c r="J913" s="45"/>
      <c r="K913" s="45"/>
      <c r="L913" s="61"/>
      <c r="M913" s="48"/>
      <c r="N913" s="49"/>
      <c r="O913" s="48"/>
      <c r="P913" s="49"/>
      <c r="Q913" s="50" t="str">
        <f t="shared" si="5"/>
        <v/>
      </c>
      <c r="R913" s="51"/>
      <c r="S913" s="15">
        <f t="shared" si="6"/>
        <v>0</v>
      </c>
      <c r="T913" s="14">
        <f t="shared" si="4"/>
        <v>0</v>
      </c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</row>
    <row r="914">
      <c r="A914" s="6">
        <v>909.0</v>
      </c>
      <c r="B914" s="42"/>
      <c r="C914" s="43"/>
      <c r="D914" s="63"/>
      <c r="E914" s="45"/>
      <c r="F914" s="45"/>
      <c r="G914" s="45"/>
      <c r="H914" s="45"/>
      <c r="I914" s="45"/>
      <c r="J914" s="45"/>
      <c r="K914" s="45"/>
      <c r="L914" s="61"/>
      <c r="M914" s="48"/>
      <c r="N914" s="49"/>
      <c r="O914" s="48"/>
      <c r="P914" s="49"/>
      <c r="Q914" s="50" t="str">
        <f t="shared" si="5"/>
        <v/>
      </c>
      <c r="R914" s="51"/>
      <c r="S914" s="15">
        <f t="shared" si="6"/>
        <v>0</v>
      </c>
      <c r="T914" s="14">
        <f t="shared" si="4"/>
        <v>0</v>
      </c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</row>
    <row r="915">
      <c r="A915" s="6">
        <v>910.0</v>
      </c>
      <c r="B915" s="42"/>
      <c r="C915" s="43"/>
      <c r="D915" s="63"/>
      <c r="E915" s="45"/>
      <c r="F915" s="45"/>
      <c r="G915" s="45"/>
      <c r="H915" s="45"/>
      <c r="I915" s="45"/>
      <c r="J915" s="45"/>
      <c r="K915" s="45"/>
      <c r="L915" s="61"/>
      <c r="M915" s="48"/>
      <c r="N915" s="49"/>
      <c r="O915" s="48"/>
      <c r="P915" s="49"/>
      <c r="Q915" s="50" t="str">
        <f t="shared" si="5"/>
        <v/>
      </c>
      <c r="R915" s="51"/>
      <c r="S915" s="15">
        <f t="shared" si="6"/>
        <v>0</v>
      </c>
      <c r="T915" s="14">
        <f t="shared" si="4"/>
        <v>0</v>
      </c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</row>
    <row r="916">
      <c r="A916" s="6">
        <v>911.0</v>
      </c>
      <c r="B916" s="42"/>
      <c r="C916" s="43"/>
      <c r="D916" s="63"/>
      <c r="E916" s="45"/>
      <c r="F916" s="45"/>
      <c r="G916" s="45"/>
      <c r="H916" s="45"/>
      <c r="I916" s="45"/>
      <c r="J916" s="45"/>
      <c r="K916" s="45"/>
      <c r="L916" s="61"/>
      <c r="M916" s="48"/>
      <c r="N916" s="49"/>
      <c r="O916" s="48"/>
      <c r="P916" s="49"/>
      <c r="Q916" s="50" t="str">
        <f t="shared" si="5"/>
        <v/>
      </c>
      <c r="R916" s="51"/>
      <c r="S916" s="15">
        <f t="shared" si="6"/>
        <v>0</v>
      </c>
      <c r="T916" s="14">
        <f t="shared" si="4"/>
        <v>0</v>
      </c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</row>
    <row r="917">
      <c r="A917" s="6">
        <v>912.0</v>
      </c>
      <c r="B917" s="42"/>
      <c r="C917" s="43"/>
      <c r="D917" s="63"/>
      <c r="E917" s="45"/>
      <c r="F917" s="45"/>
      <c r="G917" s="45"/>
      <c r="H917" s="45"/>
      <c r="I917" s="45"/>
      <c r="J917" s="45"/>
      <c r="K917" s="45"/>
      <c r="L917" s="61"/>
      <c r="M917" s="48"/>
      <c r="N917" s="49"/>
      <c r="O917" s="48"/>
      <c r="P917" s="49"/>
      <c r="Q917" s="50" t="str">
        <f t="shared" si="5"/>
        <v/>
      </c>
      <c r="R917" s="51"/>
      <c r="S917" s="15">
        <f t="shared" si="6"/>
        <v>0</v>
      </c>
      <c r="T917" s="14">
        <f t="shared" si="4"/>
        <v>0</v>
      </c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</row>
    <row r="918">
      <c r="A918" s="6">
        <v>913.0</v>
      </c>
      <c r="B918" s="42"/>
      <c r="C918" s="43"/>
      <c r="D918" s="63"/>
      <c r="E918" s="45"/>
      <c r="F918" s="45"/>
      <c r="G918" s="45"/>
      <c r="H918" s="45"/>
      <c r="I918" s="45"/>
      <c r="J918" s="45"/>
      <c r="K918" s="45"/>
      <c r="L918" s="61"/>
      <c r="M918" s="48"/>
      <c r="N918" s="49"/>
      <c r="O918" s="48"/>
      <c r="P918" s="49"/>
      <c r="Q918" s="50" t="str">
        <f t="shared" si="5"/>
        <v/>
      </c>
      <c r="R918" s="51"/>
      <c r="S918" s="15">
        <f t="shared" si="6"/>
        <v>0</v>
      </c>
      <c r="T918" s="14">
        <f t="shared" si="4"/>
        <v>0</v>
      </c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</row>
    <row r="919">
      <c r="A919" s="6">
        <v>914.0</v>
      </c>
      <c r="B919" s="42"/>
      <c r="C919" s="43"/>
      <c r="D919" s="63"/>
      <c r="E919" s="45"/>
      <c r="F919" s="45"/>
      <c r="G919" s="45"/>
      <c r="H919" s="45"/>
      <c r="I919" s="45"/>
      <c r="J919" s="45"/>
      <c r="K919" s="45"/>
      <c r="L919" s="61"/>
      <c r="M919" s="48"/>
      <c r="N919" s="49"/>
      <c r="O919" s="48"/>
      <c r="P919" s="49"/>
      <c r="Q919" s="50" t="str">
        <f t="shared" si="5"/>
        <v/>
      </c>
      <c r="R919" s="51"/>
      <c r="S919" s="15">
        <f t="shared" si="6"/>
        <v>0</v>
      </c>
      <c r="T919" s="14">
        <f t="shared" si="4"/>
        <v>0</v>
      </c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</row>
    <row r="920">
      <c r="A920" s="6">
        <v>915.0</v>
      </c>
      <c r="B920" s="42"/>
      <c r="C920" s="43"/>
      <c r="D920" s="63"/>
      <c r="E920" s="45"/>
      <c r="F920" s="45"/>
      <c r="G920" s="45"/>
      <c r="H920" s="45"/>
      <c r="I920" s="45"/>
      <c r="J920" s="45"/>
      <c r="K920" s="45"/>
      <c r="L920" s="61"/>
      <c r="M920" s="48"/>
      <c r="N920" s="49"/>
      <c r="O920" s="48"/>
      <c r="P920" s="49"/>
      <c r="Q920" s="50" t="str">
        <f t="shared" si="5"/>
        <v/>
      </c>
      <c r="R920" s="51"/>
      <c r="S920" s="15">
        <f t="shared" si="6"/>
        <v>0</v>
      </c>
      <c r="T920" s="14">
        <f t="shared" si="4"/>
        <v>0</v>
      </c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</row>
    <row r="921">
      <c r="A921" s="6">
        <v>916.0</v>
      </c>
      <c r="B921" s="42"/>
      <c r="C921" s="43"/>
      <c r="D921" s="63"/>
      <c r="E921" s="45"/>
      <c r="F921" s="45"/>
      <c r="G921" s="45"/>
      <c r="H921" s="45"/>
      <c r="I921" s="45"/>
      <c r="J921" s="45"/>
      <c r="K921" s="45"/>
      <c r="L921" s="61"/>
      <c r="M921" s="48"/>
      <c r="N921" s="49"/>
      <c r="O921" s="48"/>
      <c r="P921" s="49"/>
      <c r="Q921" s="50" t="str">
        <f t="shared" si="5"/>
        <v/>
      </c>
      <c r="R921" s="51"/>
      <c r="S921" s="15">
        <f t="shared" si="6"/>
        <v>0</v>
      </c>
      <c r="T921" s="14">
        <f t="shared" si="4"/>
        <v>0</v>
      </c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</row>
    <row r="922">
      <c r="A922" s="6">
        <v>917.0</v>
      </c>
      <c r="B922" s="42"/>
      <c r="C922" s="43"/>
      <c r="D922" s="63"/>
      <c r="E922" s="45"/>
      <c r="F922" s="45"/>
      <c r="G922" s="45"/>
      <c r="H922" s="45"/>
      <c r="I922" s="45"/>
      <c r="J922" s="45"/>
      <c r="K922" s="45"/>
      <c r="L922" s="61"/>
      <c r="M922" s="48"/>
      <c r="N922" s="49"/>
      <c r="O922" s="48"/>
      <c r="P922" s="49"/>
      <c r="Q922" s="50" t="str">
        <f t="shared" si="5"/>
        <v/>
      </c>
      <c r="R922" s="51"/>
      <c r="S922" s="15">
        <f t="shared" si="6"/>
        <v>0</v>
      </c>
      <c r="T922" s="14">
        <f t="shared" si="4"/>
        <v>0</v>
      </c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</row>
    <row r="923">
      <c r="A923" s="6">
        <v>918.0</v>
      </c>
      <c r="B923" s="42"/>
      <c r="C923" s="43"/>
      <c r="D923" s="63"/>
      <c r="E923" s="45"/>
      <c r="F923" s="45"/>
      <c r="G923" s="45"/>
      <c r="H923" s="45"/>
      <c r="I923" s="45"/>
      <c r="J923" s="45"/>
      <c r="K923" s="45"/>
      <c r="L923" s="61"/>
      <c r="M923" s="48"/>
      <c r="N923" s="49"/>
      <c r="O923" s="48"/>
      <c r="P923" s="49"/>
      <c r="Q923" s="50" t="str">
        <f t="shared" si="5"/>
        <v/>
      </c>
      <c r="R923" s="51"/>
      <c r="S923" s="15">
        <f t="shared" si="6"/>
        <v>0</v>
      </c>
      <c r="T923" s="14">
        <f t="shared" si="4"/>
        <v>0</v>
      </c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</row>
    <row r="924">
      <c r="A924" s="6">
        <v>919.0</v>
      </c>
      <c r="B924" s="42"/>
      <c r="C924" s="43"/>
      <c r="D924" s="63"/>
      <c r="E924" s="45"/>
      <c r="F924" s="45"/>
      <c r="G924" s="45"/>
      <c r="H924" s="45"/>
      <c r="I924" s="45"/>
      <c r="J924" s="45"/>
      <c r="K924" s="45"/>
      <c r="L924" s="61"/>
      <c r="M924" s="48"/>
      <c r="N924" s="49"/>
      <c r="O924" s="48"/>
      <c r="P924" s="49"/>
      <c r="Q924" s="50" t="str">
        <f t="shared" si="5"/>
        <v/>
      </c>
      <c r="R924" s="51"/>
      <c r="S924" s="15">
        <f t="shared" si="6"/>
        <v>0</v>
      </c>
      <c r="T924" s="14">
        <f t="shared" si="4"/>
        <v>0</v>
      </c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</row>
    <row r="925">
      <c r="A925" s="6">
        <v>920.0</v>
      </c>
      <c r="B925" s="42"/>
      <c r="C925" s="43"/>
      <c r="D925" s="63"/>
      <c r="E925" s="45"/>
      <c r="F925" s="45"/>
      <c r="G925" s="45"/>
      <c r="H925" s="45"/>
      <c r="I925" s="45"/>
      <c r="J925" s="45"/>
      <c r="K925" s="45"/>
      <c r="L925" s="61"/>
      <c r="M925" s="48"/>
      <c r="N925" s="49"/>
      <c r="O925" s="48"/>
      <c r="P925" s="49"/>
      <c r="Q925" s="50" t="str">
        <f t="shared" si="5"/>
        <v/>
      </c>
      <c r="R925" s="51"/>
      <c r="S925" s="15">
        <f t="shared" si="6"/>
        <v>0</v>
      </c>
      <c r="T925" s="14">
        <f t="shared" si="4"/>
        <v>0</v>
      </c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</row>
    <row r="926">
      <c r="A926" s="6">
        <v>921.0</v>
      </c>
      <c r="B926" s="42"/>
      <c r="C926" s="43"/>
      <c r="D926" s="63"/>
      <c r="E926" s="45"/>
      <c r="F926" s="45"/>
      <c r="G926" s="45"/>
      <c r="H926" s="45"/>
      <c r="I926" s="45"/>
      <c r="J926" s="45"/>
      <c r="K926" s="45"/>
      <c r="L926" s="61"/>
      <c r="M926" s="48"/>
      <c r="N926" s="49"/>
      <c r="O926" s="48"/>
      <c r="P926" s="49"/>
      <c r="Q926" s="50" t="str">
        <f t="shared" si="5"/>
        <v/>
      </c>
      <c r="R926" s="51"/>
      <c r="S926" s="15">
        <f t="shared" si="6"/>
        <v>0</v>
      </c>
      <c r="T926" s="14">
        <f t="shared" si="4"/>
        <v>0</v>
      </c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</row>
    <row r="927">
      <c r="A927" s="6">
        <v>922.0</v>
      </c>
      <c r="B927" s="42"/>
      <c r="C927" s="43"/>
      <c r="D927" s="63"/>
      <c r="E927" s="45"/>
      <c r="F927" s="45"/>
      <c r="G927" s="45"/>
      <c r="H927" s="45"/>
      <c r="I927" s="45"/>
      <c r="J927" s="45"/>
      <c r="K927" s="45"/>
      <c r="L927" s="61"/>
      <c r="M927" s="48"/>
      <c r="N927" s="49"/>
      <c r="O927" s="48"/>
      <c r="P927" s="49"/>
      <c r="Q927" s="50" t="str">
        <f t="shared" si="5"/>
        <v/>
      </c>
      <c r="R927" s="51"/>
      <c r="S927" s="15">
        <f t="shared" si="6"/>
        <v>0</v>
      </c>
      <c r="T927" s="14">
        <f t="shared" si="4"/>
        <v>0</v>
      </c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</row>
    <row r="928">
      <c r="A928" s="6">
        <v>923.0</v>
      </c>
      <c r="B928" s="42"/>
      <c r="C928" s="43"/>
      <c r="D928" s="63"/>
      <c r="E928" s="45"/>
      <c r="F928" s="45"/>
      <c r="G928" s="45"/>
      <c r="H928" s="45"/>
      <c r="I928" s="45"/>
      <c r="J928" s="45"/>
      <c r="K928" s="45"/>
      <c r="L928" s="61"/>
      <c r="M928" s="48"/>
      <c r="N928" s="49"/>
      <c r="O928" s="48"/>
      <c r="P928" s="49"/>
      <c r="Q928" s="50" t="str">
        <f t="shared" si="5"/>
        <v/>
      </c>
      <c r="R928" s="51"/>
      <c r="S928" s="15">
        <f t="shared" si="6"/>
        <v>0</v>
      </c>
      <c r="T928" s="14">
        <f t="shared" si="4"/>
        <v>0</v>
      </c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</row>
    <row r="929">
      <c r="A929" s="6">
        <v>924.0</v>
      </c>
      <c r="B929" s="42"/>
      <c r="C929" s="43"/>
      <c r="D929" s="63"/>
      <c r="E929" s="45"/>
      <c r="F929" s="45"/>
      <c r="G929" s="45"/>
      <c r="H929" s="45"/>
      <c r="I929" s="45"/>
      <c r="J929" s="45"/>
      <c r="K929" s="45"/>
      <c r="L929" s="61"/>
      <c r="M929" s="48"/>
      <c r="N929" s="49"/>
      <c r="O929" s="48"/>
      <c r="P929" s="49"/>
      <c r="Q929" s="50" t="str">
        <f t="shared" si="5"/>
        <v/>
      </c>
      <c r="R929" s="51"/>
      <c r="S929" s="15">
        <f t="shared" si="6"/>
        <v>0</v>
      </c>
      <c r="T929" s="14">
        <f t="shared" si="4"/>
        <v>0</v>
      </c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</row>
    <row r="930">
      <c r="A930" s="6">
        <v>925.0</v>
      </c>
      <c r="B930" s="42"/>
      <c r="C930" s="43"/>
      <c r="D930" s="63"/>
      <c r="E930" s="45"/>
      <c r="F930" s="45"/>
      <c r="G930" s="45"/>
      <c r="H930" s="45"/>
      <c r="I930" s="45"/>
      <c r="J930" s="45"/>
      <c r="K930" s="45"/>
      <c r="L930" s="61"/>
      <c r="M930" s="48"/>
      <c r="N930" s="49"/>
      <c r="O930" s="48"/>
      <c r="P930" s="49"/>
      <c r="Q930" s="50" t="str">
        <f t="shared" si="5"/>
        <v/>
      </c>
      <c r="R930" s="51"/>
      <c r="S930" s="15">
        <f t="shared" si="6"/>
        <v>0</v>
      </c>
      <c r="T930" s="14">
        <f t="shared" si="4"/>
        <v>0</v>
      </c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</row>
    <row r="931">
      <c r="A931" s="6">
        <v>926.0</v>
      </c>
      <c r="B931" s="42"/>
      <c r="C931" s="43"/>
      <c r="D931" s="63"/>
      <c r="E931" s="45"/>
      <c r="F931" s="45"/>
      <c r="G931" s="45"/>
      <c r="H931" s="45"/>
      <c r="I931" s="45"/>
      <c r="J931" s="45"/>
      <c r="K931" s="45"/>
      <c r="L931" s="61"/>
      <c r="M931" s="48"/>
      <c r="N931" s="49"/>
      <c r="O931" s="48"/>
      <c r="P931" s="49"/>
      <c r="Q931" s="50" t="str">
        <f t="shared" si="5"/>
        <v/>
      </c>
      <c r="R931" s="51"/>
      <c r="S931" s="15">
        <f t="shared" si="6"/>
        <v>0</v>
      </c>
      <c r="T931" s="14">
        <f t="shared" si="4"/>
        <v>0</v>
      </c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</row>
    <row r="932">
      <c r="A932" s="6">
        <v>927.0</v>
      </c>
      <c r="B932" s="42"/>
      <c r="C932" s="43"/>
      <c r="D932" s="63"/>
      <c r="E932" s="45"/>
      <c r="F932" s="45"/>
      <c r="G932" s="45"/>
      <c r="H932" s="45"/>
      <c r="I932" s="45"/>
      <c r="J932" s="45"/>
      <c r="K932" s="45"/>
      <c r="L932" s="61"/>
      <c r="M932" s="48"/>
      <c r="N932" s="49"/>
      <c r="O932" s="48"/>
      <c r="P932" s="49"/>
      <c r="Q932" s="50" t="str">
        <f t="shared" si="5"/>
        <v/>
      </c>
      <c r="R932" s="51"/>
      <c r="S932" s="15">
        <f t="shared" si="6"/>
        <v>0</v>
      </c>
      <c r="T932" s="14">
        <f t="shared" si="4"/>
        <v>0</v>
      </c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</row>
    <row r="933">
      <c r="A933" s="6">
        <v>928.0</v>
      </c>
      <c r="B933" s="42"/>
      <c r="C933" s="43"/>
      <c r="D933" s="63"/>
      <c r="E933" s="45"/>
      <c r="F933" s="45"/>
      <c r="G933" s="45"/>
      <c r="H933" s="45"/>
      <c r="I933" s="45"/>
      <c r="J933" s="45"/>
      <c r="K933" s="45"/>
      <c r="L933" s="61"/>
      <c r="M933" s="48"/>
      <c r="N933" s="49"/>
      <c r="O933" s="48"/>
      <c r="P933" s="49"/>
      <c r="Q933" s="50" t="str">
        <f t="shared" si="5"/>
        <v/>
      </c>
      <c r="R933" s="51"/>
      <c r="S933" s="15">
        <f t="shared" si="6"/>
        <v>0</v>
      </c>
      <c r="T933" s="14">
        <f t="shared" si="4"/>
        <v>0</v>
      </c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</row>
    <row r="934">
      <c r="A934" s="6">
        <v>929.0</v>
      </c>
      <c r="B934" s="42"/>
      <c r="C934" s="43"/>
      <c r="D934" s="63"/>
      <c r="E934" s="45"/>
      <c r="F934" s="45"/>
      <c r="G934" s="45"/>
      <c r="H934" s="45"/>
      <c r="I934" s="45"/>
      <c r="J934" s="45"/>
      <c r="K934" s="45"/>
      <c r="L934" s="61"/>
      <c r="M934" s="48"/>
      <c r="N934" s="49"/>
      <c r="O934" s="48"/>
      <c r="P934" s="49"/>
      <c r="Q934" s="50" t="str">
        <f t="shared" si="5"/>
        <v/>
      </c>
      <c r="R934" s="51"/>
      <c r="S934" s="15">
        <f t="shared" si="6"/>
        <v>0</v>
      </c>
      <c r="T934" s="14">
        <f t="shared" si="4"/>
        <v>0</v>
      </c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</row>
    <row r="935">
      <c r="A935" s="6">
        <v>930.0</v>
      </c>
      <c r="B935" s="42"/>
      <c r="C935" s="43"/>
      <c r="D935" s="63"/>
      <c r="E935" s="45"/>
      <c r="F935" s="45"/>
      <c r="G935" s="45"/>
      <c r="H935" s="45"/>
      <c r="I935" s="45"/>
      <c r="J935" s="45"/>
      <c r="K935" s="45"/>
      <c r="L935" s="61"/>
      <c r="M935" s="48"/>
      <c r="N935" s="49"/>
      <c r="O935" s="48"/>
      <c r="P935" s="49"/>
      <c r="Q935" s="50" t="str">
        <f t="shared" si="5"/>
        <v/>
      </c>
      <c r="R935" s="51"/>
      <c r="S935" s="15">
        <f t="shared" si="6"/>
        <v>0</v>
      </c>
      <c r="T935" s="14">
        <f t="shared" si="4"/>
        <v>0</v>
      </c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</row>
    <row r="936">
      <c r="A936" s="6">
        <v>931.0</v>
      </c>
      <c r="B936" s="42"/>
      <c r="C936" s="43"/>
      <c r="D936" s="63"/>
      <c r="E936" s="45"/>
      <c r="F936" s="45"/>
      <c r="G936" s="45"/>
      <c r="H936" s="45"/>
      <c r="I936" s="45"/>
      <c r="J936" s="45"/>
      <c r="K936" s="45"/>
      <c r="L936" s="61"/>
      <c r="M936" s="48"/>
      <c r="N936" s="49"/>
      <c r="O936" s="48"/>
      <c r="P936" s="49"/>
      <c r="Q936" s="50" t="str">
        <f t="shared" si="5"/>
        <v/>
      </c>
      <c r="R936" s="51"/>
      <c r="S936" s="15">
        <f t="shared" si="6"/>
        <v>0</v>
      </c>
      <c r="T936" s="14">
        <f t="shared" si="4"/>
        <v>0</v>
      </c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</row>
    <row r="937">
      <c r="A937" s="6">
        <v>932.0</v>
      </c>
      <c r="B937" s="42"/>
      <c r="C937" s="43"/>
      <c r="D937" s="63"/>
      <c r="E937" s="45"/>
      <c r="F937" s="45"/>
      <c r="G937" s="45"/>
      <c r="H937" s="45"/>
      <c r="I937" s="45"/>
      <c r="J937" s="45"/>
      <c r="K937" s="45"/>
      <c r="L937" s="61"/>
      <c r="M937" s="48"/>
      <c r="N937" s="49"/>
      <c r="O937" s="48"/>
      <c r="P937" s="49"/>
      <c r="Q937" s="50" t="str">
        <f t="shared" si="5"/>
        <v/>
      </c>
      <c r="R937" s="51"/>
      <c r="S937" s="15">
        <f t="shared" si="6"/>
        <v>0</v>
      </c>
      <c r="T937" s="14">
        <f t="shared" si="4"/>
        <v>0</v>
      </c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</row>
    <row r="938">
      <c r="A938" s="6">
        <v>933.0</v>
      </c>
      <c r="B938" s="42"/>
      <c r="C938" s="43"/>
      <c r="D938" s="63"/>
      <c r="E938" s="45"/>
      <c r="F938" s="45"/>
      <c r="G938" s="45"/>
      <c r="H938" s="45"/>
      <c r="I938" s="45"/>
      <c r="J938" s="45"/>
      <c r="K938" s="45"/>
      <c r="L938" s="61"/>
      <c r="M938" s="48"/>
      <c r="N938" s="49"/>
      <c r="O938" s="48"/>
      <c r="P938" s="49"/>
      <c r="Q938" s="50" t="str">
        <f t="shared" si="5"/>
        <v/>
      </c>
      <c r="R938" s="51"/>
      <c r="S938" s="15">
        <f t="shared" si="6"/>
        <v>0</v>
      </c>
      <c r="T938" s="14">
        <f t="shared" si="4"/>
        <v>0</v>
      </c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</row>
    <row r="939">
      <c r="A939" s="6">
        <v>934.0</v>
      </c>
      <c r="B939" s="42"/>
      <c r="C939" s="43"/>
      <c r="D939" s="63"/>
      <c r="E939" s="45"/>
      <c r="F939" s="45"/>
      <c r="G939" s="45"/>
      <c r="H939" s="45"/>
      <c r="I939" s="45"/>
      <c r="J939" s="45"/>
      <c r="K939" s="45"/>
      <c r="L939" s="61"/>
      <c r="M939" s="48"/>
      <c r="N939" s="49"/>
      <c r="O939" s="48"/>
      <c r="P939" s="49"/>
      <c r="Q939" s="50" t="str">
        <f t="shared" si="5"/>
        <v/>
      </c>
      <c r="R939" s="51"/>
      <c r="S939" s="15">
        <f t="shared" si="6"/>
        <v>0</v>
      </c>
      <c r="T939" s="14">
        <f t="shared" si="4"/>
        <v>0</v>
      </c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</row>
    <row r="940">
      <c r="A940" s="6">
        <v>935.0</v>
      </c>
      <c r="B940" s="42"/>
      <c r="C940" s="43"/>
      <c r="D940" s="63"/>
      <c r="E940" s="45"/>
      <c r="F940" s="45"/>
      <c r="G940" s="45"/>
      <c r="H940" s="45"/>
      <c r="I940" s="45"/>
      <c r="J940" s="45"/>
      <c r="K940" s="45"/>
      <c r="L940" s="61"/>
      <c r="M940" s="48"/>
      <c r="N940" s="49"/>
      <c r="O940" s="48"/>
      <c r="P940" s="49"/>
      <c r="Q940" s="50" t="str">
        <f t="shared" si="5"/>
        <v/>
      </c>
      <c r="R940" s="51"/>
      <c r="S940" s="15">
        <f t="shared" si="6"/>
        <v>0</v>
      </c>
      <c r="T940" s="14">
        <f t="shared" si="4"/>
        <v>0</v>
      </c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</row>
    <row r="941">
      <c r="A941" s="6">
        <v>936.0</v>
      </c>
      <c r="B941" s="42"/>
      <c r="C941" s="43"/>
      <c r="D941" s="63"/>
      <c r="E941" s="45"/>
      <c r="F941" s="45"/>
      <c r="G941" s="45"/>
      <c r="H941" s="45"/>
      <c r="I941" s="45"/>
      <c r="J941" s="45"/>
      <c r="K941" s="45"/>
      <c r="L941" s="61"/>
      <c r="M941" s="48"/>
      <c r="N941" s="49"/>
      <c r="O941" s="48"/>
      <c r="P941" s="49"/>
      <c r="Q941" s="50" t="str">
        <f t="shared" si="5"/>
        <v/>
      </c>
      <c r="R941" s="51"/>
      <c r="S941" s="15">
        <f t="shared" si="6"/>
        <v>0</v>
      </c>
      <c r="T941" s="14">
        <f t="shared" si="4"/>
        <v>0</v>
      </c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</row>
    <row r="942">
      <c r="A942" s="6">
        <v>937.0</v>
      </c>
      <c r="B942" s="42"/>
      <c r="C942" s="43"/>
      <c r="D942" s="63"/>
      <c r="E942" s="45"/>
      <c r="F942" s="45"/>
      <c r="G942" s="45"/>
      <c r="H942" s="45"/>
      <c r="I942" s="45"/>
      <c r="J942" s="45"/>
      <c r="K942" s="45"/>
      <c r="L942" s="61"/>
      <c r="M942" s="48"/>
      <c r="N942" s="49"/>
      <c r="O942" s="48"/>
      <c r="P942" s="49"/>
      <c r="Q942" s="50" t="str">
        <f t="shared" si="5"/>
        <v/>
      </c>
      <c r="R942" s="51"/>
      <c r="S942" s="15">
        <f t="shared" si="6"/>
        <v>0</v>
      </c>
      <c r="T942" s="14">
        <f t="shared" si="4"/>
        <v>0</v>
      </c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</row>
    <row r="943">
      <c r="A943" s="6">
        <v>938.0</v>
      </c>
      <c r="B943" s="42"/>
      <c r="C943" s="43"/>
      <c r="D943" s="63"/>
      <c r="E943" s="45"/>
      <c r="F943" s="45"/>
      <c r="G943" s="45"/>
      <c r="H943" s="45"/>
      <c r="I943" s="45"/>
      <c r="J943" s="45"/>
      <c r="K943" s="45"/>
      <c r="L943" s="61"/>
      <c r="M943" s="48"/>
      <c r="N943" s="49"/>
      <c r="O943" s="48"/>
      <c r="P943" s="49"/>
      <c r="Q943" s="50" t="str">
        <f t="shared" si="5"/>
        <v/>
      </c>
      <c r="R943" s="51"/>
      <c r="S943" s="15">
        <f t="shared" si="6"/>
        <v>0</v>
      </c>
      <c r="T943" s="14">
        <f t="shared" si="4"/>
        <v>0</v>
      </c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</row>
    <row r="944">
      <c r="A944" s="6">
        <v>939.0</v>
      </c>
      <c r="B944" s="42"/>
      <c r="C944" s="43"/>
      <c r="D944" s="63"/>
      <c r="E944" s="45"/>
      <c r="F944" s="45"/>
      <c r="G944" s="45"/>
      <c r="H944" s="45"/>
      <c r="I944" s="45"/>
      <c r="J944" s="45"/>
      <c r="K944" s="45"/>
      <c r="L944" s="61"/>
      <c r="M944" s="48"/>
      <c r="N944" s="49"/>
      <c r="O944" s="48"/>
      <c r="P944" s="49"/>
      <c r="Q944" s="50" t="str">
        <f t="shared" si="5"/>
        <v/>
      </c>
      <c r="R944" s="51"/>
      <c r="S944" s="15">
        <f t="shared" si="6"/>
        <v>0</v>
      </c>
      <c r="T944" s="14">
        <f t="shared" si="4"/>
        <v>0</v>
      </c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</row>
    <row r="945">
      <c r="A945" s="6">
        <v>940.0</v>
      </c>
      <c r="B945" s="42"/>
      <c r="C945" s="43"/>
      <c r="D945" s="63"/>
      <c r="E945" s="45"/>
      <c r="F945" s="45"/>
      <c r="G945" s="45"/>
      <c r="H945" s="45"/>
      <c r="I945" s="45"/>
      <c r="J945" s="45"/>
      <c r="K945" s="45"/>
      <c r="L945" s="61"/>
      <c r="M945" s="48"/>
      <c r="N945" s="49"/>
      <c r="O945" s="48"/>
      <c r="P945" s="49"/>
      <c r="Q945" s="50" t="str">
        <f t="shared" si="5"/>
        <v/>
      </c>
      <c r="R945" s="51"/>
      <c r="S945" s="15">
        <f t="shared" si="6"/>
        <v>0</v>
      </c>
      <c r="T945" s="14">
        <f t="shared" si="4"/>
        <v>0</v>
      </c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</row>
    <row r="946">
      <c r="A946" s="6">
        <v>941.0</v>
      </c>
      <c r="B946" s="42"/>
      <c r="C946" s="43"/>
      <c r="D946" s="63"/>
      <c r="E946" s="45"/>
      <c r="F946" s="45"/>
      <c r="G946" s="45"/>
      <c r="H946" s="45"/>
      <c r="I946" s="45"/>
      <c r="J946" s="45"/>
      <c r="K946" s="45"/>
      <c r="L946" s="61"/>
      <c r="M946" s="48"/>
      <c r="N946" s="49"/>
      <c r="O946" s="48"/>
      <c r="P946" s="49"/>
      <c r="Q946" s="50" t="str">
        <f t="shared" si="5"/>
        <v/>
      </c>
      <c r="R946" s="51"/>
      <c r="S946" s="15">
        <f t="shared" si="6"/>
        <v>0</v>
      </c>
      <c r="T946" s="14">
        <f t="shared" si="4"/>
        <v>0</v>
      </c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</row>
    <row r="947">
      <c r="A947" s="6">
        <v>942.0</v>
      </c>
      <c r="B947" s="42"/>
      <c r="C947" s="43"/>
      <c r="D947" s="63"/>
      <c r="E947" s="45"/>
      <c r="F947" s="45"/>
      <c r="G947" s="45"/>
      <c r="H947" s="45"/>
      <c r="I947" s="45"/>
      <c r="J947" s="45"/>
      <c r="K947" s="45"/>
      <c r="L947" s="61"/>
      <c r="M947" s="48"/>
      <c r="N947" s="49"/>
      <c r="O947" s="48"/>
      <c r="P947" s="49"/>
      <c r="Q947" s="50" t="str">
        <f t="shared" si="5"/>
        <v/>
      </c>
      <c r="R947" s="51"/>
      <c r="S947" s="15">
        <f t="shared" si="6"/>
        <v>0</v>
      </c>
      <c r="T947" s="14">
        <f t="shared" si="4"/>
        <v>0</v>
      </c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</row>
    <row r="948">
      <c r="A948" s="6">
        <v>943.0</v>
      </c>
      <c r="B948" s="42"/>
      <c r="C948" s="43"/>
      <c r="D948" s="63"/>
      <c r="E948" s="45"/>
      <c r="F948" s="45"/>
      <c r="G948" s="45"/>
      <c r="H948" s="45"/>
      <c r="I948" s="45"/>
      <c r="J948" s="45"/>
      <c r="K948" s="45"/>
      <c r="L948" s="61"/>
      <c r="M948" s="48"/>
      <c r="N948" s="49"/>
      <c r="O948" s="48"/>
      <c r="P948" s="49"/>
      <c r="Q948" s="50" t="str">
        <f t="shared" si="5"/>
        <v/>
      </c>
      <c r="R948" s="51"/>
      <c r="S948" s="15">
        <f t="shared" si="6"/>
        <v>0</v>
      </c>
      <c r="T948" s="14">
        <f t="shared" si="4"/>
        <v>0</v>
      </c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</row>
    <row r="949">
      <c r="A949" s="6">
        <v>944.0</v>
      </c>
      <c r="B949" s="42"/>
      <c r="C949" s="43"/>
      <c r="D949" s="63"/>
      <c r="E949" s="45"/>
      <c r="F949" s="45"/>
      <c r="G949" s="45"/>
      <c r="H949" s="45"/>
      <c r="I949" s="45"/>
      <c r="J949" s="45"/>
      <c r="K949" s="45"/>
      <c r="L949" s="61"/>
      <c r="M949" s="48"/>
      <c r="N949" s="49"/>
      <c r="O949" s="48"/>
      <c r="P949" s="49"/>
      <c r="Q949" s="50" t="str">
        <f t="shared" si="5"/>
        <v/>
      </c>
      <c r="R949" s="51"/>
      <c r="S949" s="15">
        <f t="shared" si="6"/>
        <v>0</v>
      </c>
      <c r="T949" s="14">
        <f t="shared" si="4"/>
        <v>0</v>
      </c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</row>
    <row r="950">
      <c r="A950" s="6">
        <v>945.0</v>
      </c>
      <c r="B950" s="42"/>
      <c r="C950" s="43"/>
      <c r="D950" s="63"/>
      <c r="E950" s="45"/>
      <c r="F950" s="45"/>
      <c r="G950" s="45"/>
      <c r="H950" s="45"/>
      <c r="I950" s="45"/>
      <c r="J950" s="45"/>
      <c r="K950" s="45"/>
      <c r="L950" s="61"/>
      <c r="M950" s="48"/>
      <c r="N950" s="49"/>
      <c r="O950" s="48"/>
      <c r="P950" s="49"/>
      <c r="Q950" s="50" t="str">
        <f t="shared" si="5"/>
        <v/>
      </c>
      <c r="R950" s="51"/>
      <c r="S950" s="15">
        <f t="shared" si="6"/>
        <v>0</v>
      </c>
      <c r="T950" s="14">
        <f t="shared" si="4"/>
        <v>0</v>
      </c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</row>
    <row r="951">
      <c r="A951" s="6">
        <v>946.0</v>
      </c>
      <c r="B951" s="42"/>
      <c r="C951" s="43"/>
      <c r="D951" s="63"/>
      <c r="E951" s="45"/>
      <c r="F951" s="45"/>
      <c r="G951" s="45"/>
      <c r="H951" s="45"/>
      <c r="I951" s="45"/>
      <c r="J951" s="45"/>
      <c r="K951" s="45"/>
      <c r="L951" s="61"/>
      <c r="M951" s="48"/>
      <c r="N951" s="49"/>
      <c r="O951" s="48"/>
      <c r="P951" s="49"/>
      <c r="Q951" s="50" t="str">
        <f t="shared" si="5"/>
        <v/>
      </c>
      <c r="R951" s="51"/>
      <c r="S951" s="15">
        <f t="shared" si="6"/>
        <v>0</v>
      </c>
      <c r="T951" s="14">
        <f t="shared" si="4"/>
        <v>0</v>
      </c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</row>
    <row r="952">
      <c r="A952" s="6">
        <v>947.0</v>
      </c>
      <c r="B952" s="42"/>
      <c r="C952" s="43"/>
      <c r="D952" s="63"/>
      <c r="E952" s="45"/>
      <c r="F952" s="45"/>
      <c r="G952" s="45"/>
      <c r="H952" s="45"/>
      <c r="I952" s="45"/>
      <c r="J952" s="45"/>
      <c r="K952" s="45"/>
      <c r="L952" s="61"/>
      <c r="M952" s="48"/>
      <c r="N952" s="49"/>
      <c r="O952" s="48"/>
      <c r="P952" s="49"/>
      <c r="Q952" s="50" t="str">
        <f t="shared" si="5"/>
        <v/>
      </c>
      <c r="R952" s="51"/>
      <c r="S952" s="15">
        <f t="shared" si="6"/>
        <v>0</v>
      </c>
      <c r="T952" s="14">
        <f t="shared" si="4"/>
        <v>0</v>
      </c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</row>
    <row r="953">
      <c r="A953" s="6">
        <v>948.0</v>
      </c>
      <c r="B953" s="42"/>
      <c r="C953" s="43"/>
      <c r="D953" s="63"/>
      <c r="E953" s="45"/>
      <c r="F953" s="45"/>
      <c r="G953" s="45"/>
      <c r="H953" s="45"/>
      <c r="I953" s="45"/>
      <c r="J953" s="45"/>
      <c r="K953" s="45"/>
      <c r="L953" s="61"/>
      <c r="M953" s="48"/>
      <c r="N953" s="49"/>
      <c r="O953" s="48"/>
      <c r="P953" s="49"/>
      <c r="Q953" s="50" t="str">
        <f t="shared" si="5"/>
        <v/>
      </c>
      <c r="R953" s="51"/>
      <c r="S953" s="15">
        <f t="shared" si="6"/>
        <v>0</v>
      </c>
      <c r="T953" s="14">
        <f t="shared" si="4"/>
        <v>0</v>
      </c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</row>
    <row r="954">
      <c r="A954" s="6">
        <v>949.0</v>
      </c>
      <c r="B954" s="42"/>
      <c r="C954" s="43"/>
      <c r="D954" s="63"/>
      <c r="E954" s="45"/>
      <c r="F954" s="45"/>
      <c r="G954" s="45"/>
      <c r="H954" s="45"/>
      <c r="I954" s="45"/>
      <c r="J954" s="45"/>
      <c r="K954" s="45"/>
      <c r="L954" s="61"/>
      <c r="M954" s="48"/>
      <c r="N954" s="49"/>
      <c r="O954" s="48"/>
      <c r="P954" s="49"/>
      <c r="Q954" s="50" t="str">
        <f t="shared" si="5"/>
        <v/>
      </c>
      <c r="R954" s="51"/>
      <c r="S954" s="15">
        <f t="shared" si="6"/>
        <v>0</v>
      </c>
      <c r="T954" s="14">
        <f t="shared" si="4"/>
        <v>0</v>
      </c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</row>
    <row r="955">
      <c r="A955" s="6">
        <v>950.0</v>
      </c>
      <c r="B955" s="42"/>
      <c r="C955" s="43"/>
      <c r="D955" s="63"/>
      <c r="E955" s="45"/>
      <c r="F955" s="45"/>
      <c r="G955" s="45"/>
      <c r="H955" s="45"/>
      <c r="I955" s="45"/>
      <c r="J955" s="45"/>
      <c r="K955" s="45"/>
      <c r="L955" s="61"/>
      <c r="M955" s="48"/>
      <c r="N955" s="49"/>
      <c r="O955" s="48"/>
      <c r="P955" s="49"/>
      <c r="Q955" s="50" t="str">
        <f t="shared" si="5"/>
        <v/>
      </c>
      <c r="R955" s="51"/>
      <c r="S955" s="15">
        <f t="shared" si="6"/>
        <v>0</v>
      </c>
      <c r="T955" s="14">
        <f t="shared" si="4"/>
        <v>0</v>
      </c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</row>
    <row r="956">
      <c r="A956" s="6">
        <v>951.0</v>
      </c>
      <c r="B956" s="42"/>
      <c r="C956" s="43"/>
      <c r="D956" s="63"/>
      <c r="E956" s="45"/>
      <c r="F956" s="45"/>
      <c r="G956" s="45"/>
      <c r="H956" s="45"/>
      <c r="I956" s="45"/>
      <c r="J956" s="45"/>
      <c r="K956" s="45"/>
      <c r="L956" s="61"/>
      <c r="M956" s="48"/>
      <c r="N956" s="49"/>
      <c r="O956" s="48"/>
      <c r="P956" s="49"/>
      <c r="Q956" s="50" t="str">
        <f t="shared" si="5"/>
        <v/>
      </c>
      <c r="R956" s="51"/>
      <c r="S956" s="15">
        <f t="shared" si="6"/>
        <v>0</v>
      </c>
      <c r="T956" s="14">
        <f t="shared" si="4"/>
        <v>0</v>
      </c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</row>
    <row r="957">
      <c r="A957" s="6">
        <v>952.0</v>
      </c>
      <c r="B957" s="42"/>
      <c r="C957" s="43"/>
      <c r="D957" s="63"/>
      <c r="E957" s="45"/>
      <c r="F957" s="45"/>
      <c r="G957" s="45"/>
      <c r="H957" s="45"/>
      <c r="I957" s="45"/>
      <c r="J957" s="45"/>
      <c r="K957" s="45"/>
      <c r="L957" s="61"/>
      <c r="M957" s="48"/>
      <c r="N957" s="49"/>
      <c r="O957" s="48"/>
      <c r="P957" s="49"/>
      <c r="Q957" s="50" t="str">
        <f t="shared" si="5"/>
        <v/>
      </c>
      <c r="R957" s="51"/>
      <c r="S957" s="15">
        <f t="shared" si="6"/>
        <v>0</v>
      </c>
      <c r="T957" s="14">
        <f t="shared" si="4"/>
        <v>0</v>
      </c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</row>
    <row r="958">
      <c r="A958" s="6">
        <v>953.0</v>
      </c>
      <c r="B958" s="42"/>
      <c r="C958" s="43"/>
      <c r="D958" s="63"/>
      <c r="E958" s="45"/>
      <c r="F958" s="45"/>
      <c r="G958" s="45"/>
      <c r="H958" s="45"/>
      <c r="I958" s="45"/>
      <c r="J958" s="45"/>
      <c r="K958" s="45"/>
      <c r="L958" s="61"/>
      <c r="M958" s="48"/>
      <c r="N958" s="49"/>
      <c r="O958" s="48"/>
      <c r="P958" s="49"/>
      <c r="Q958" s="50" t="str">
        <f t="shared" si="5"/>
        <v/>
      </c>
      <c r="R958" s="51"/>
      <c r="S958" s="15">
        <f t="shared" si="6"/>
        <v>0</v>
      </c>
      <c r="T958" s="14">
        <f t="shared" si="4"/>
        <v>0</v>
      </c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</row>
    <row r="959">
      <c r="A959" s="6">
        <v>954.0</v>
      </c>
      <c r="B959" s="42"/>
      <c r="C959" s="43"/>
      <c r="D959" s="63"/>
      <c r="E959" s="45"/>
      <c r="F959" s="45"/>
      <c r="G959" s="45"/>
      <c r="H959" s="45"/>
      <c r="I959" s="45"/>
      <c r="J959" s="45"/>
      <c r="K959" s="45"/>
      <c r="L959" s="61"/>
      <c r="M959" s="48"/>
      <c r="N959" s="49"/>
      <c r="O959" s="48"/>
      <c r="P959" s="49"/>
      <c r="Q959" s="50" t="str">
        <f t="shared" si="5"/>
        <v/>
      </c>
      <c r="R959" s="51"/>
      <c r="S959" s="15">
        <f t="shared" si="6"/>
        <v>0</v>
      </c>
      <c r="T959" s="14">
        <f t="shared" si="4"/>
        <v>0</v>
      </c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</row>
    <row r="960">
      <c r="A960" s="6">
        <v>955.0</v>
      </c>
      <c r="B960" s="42"/>
      <c r="C960" s="43"/>
      <c r="D960" s="63"/>
      <c r="E960" s="45"/>
      <c r="F960" s="45"/>
      <c r="G960" s="45"/>
      <c r="H960" s="45"/>
      <c r="I960" s="45"/>
      <c r="J960" s="45"/>
      <c r="K960" s="45"/>
      <c r="L960" s="61"/>
      <c r="M960" s="48"/>
      <c r="N960" s="49"/>
      <c r="O960" s="48"/>
      <c r="P960" s="49"/>
      <c r="Q960" s="50" t="str">
        <f t="shared" si="5"/>
        <v/>
      </c>
      <c r="R960" s="51"/>
      <c r="S960" s="15">
        <f t="shared" si="6"/>
        <v>0</v>
      </c>
      <c r="T960" s="14">
        <f t="shared" si="4"/>
        <v>0</v>
      </c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</row>
    <row r="961">
      <c r="A961" s="6">
        <v>956.0</v>
      </c>
      <c r="B961" s="42"/>
      <c r="C961" s="43"/>
      <c r="D961" s="63"/>
      <c r="E961" s="45"/>
      <c r="F961" s="45"/>
      <c r="G961" s="45"/>
      <c r="H961" s="45"/>
      <c r="I961" s="45"/>
      <c r="J961" s="45"/>
      <c r="K961" s="45"/>
      <c r="L961" s="61"/>
      <c r="M961" s="48"/>
      <c r="N961" s="49"/>
      <c r="O961" s="48"/>
      <c r="P961" s="49"/>
      <c r="Q961" s="50" t="str">
        <f t="shared" si="5"/>
        <v/>
      </c>
      <c r="R961" s="51"/>
      <c r="S961" s="15">
        <f t="shared" si="6"/>
        <v>0</v>
      </c>
      <c r="T961" s="14">
        <f t="shared" si="4"/>
        <v>0</v>
      </c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</row>
    <row r="962">
      <c r="A962" s="6">
        <v>957.0</v>
      </c>
      <c r="B962" s="42"/>
      <c r="C962" s="43"/>
      <c r="D962" s="63"/>
      <c r="E962" s="45"/>
      <c r="F962" s="45"/>
      <c r="G962" s="45"/>
      <c r="H962" s="45"/>
      <c r="I962" s="45"/>
      <c r="J962" s="45"/>
      <c r="K962" s="45"/>
      <c r="L962" s="61"/>
      <c r="M962" s="48"/>
      <c r="N962" s="49"/>
      <c r="O962" s="48"/>
      <c r="P962" s="49"/>
      <c r="Q962" s="50" t="str">
        <f t="shared" si="5"/>
        <v/>
      </c>
      <c r="R962" s="51"/>
      <c r="S962" s="15">
        <f t="shared" si="6"/>
        <v>0</v>
      </c>
      <c r="T962" s="14">
        <f t="shared" si="4"/>
        <v>0</v>
      </c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</row>
    <row r="963">
      <c r="A963" s="6">
        <v>958.0</v>
      </c>
      <c r="B963" s="42"/>
      <c r="C963" s="43"/>
      <c r="D963" s="63"/>
      <c r="E963" s="45"/>
      <c r="F963" s="45"/>
      <c r="G963" s="45"/>
      <c r="H963" s="45"/>
      <c r="I963" s="45"/>
      <c r="J963" s="45"/>
      <c r="K963" s="45"/>
      <c r="L963" s="61"/>
      <c r="M963" s="48"/>
      <c r="N963" s="49"/>
      <c r="O963" s="48"/>
      <c r="P963" s="49"/>
      <c r="Q963" s="50" t="str">
        <f t="shared" si="5"/>
        <v/>
      </c>
      <c r="R963" s="51"/>
      <c r="S963" s="15">
        <f t="shared" si="6"/>
        <v>0</v>
      </c>
      <c r="T963" s="14">
        <f t="shared" si="4"/>
        <v>0</v>
      </c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</row>
    <row r="964">
      <c r="A964" s="6">
        <v>959.0</v>
      </c>
      <c r="B964" s="42"/>
      <c r="C964" s="43"/>
      <c r="D964" s="63"/>
      <c r="E964" s="45"/>
      <c r="F964" s="45"/>
      <c r="G964" s="45"/>
      <c r="H964" s="45"/>
      <c r="I964" s="45"/>
      <c r="J964" s="45"/>
      <c r="K964" s="45"/>
      <c r="L964" s="61"/>
      <c r="M964" s="48"/>
      <c r="N964" s="49"/>
      <c r="O964" s="48"/>
      <c r="P964" s="49"/>
      <c r="Q964" s="50" t="str">
        <f t="shared" si="5"/>
        <v/>
      </c>
      <c r="R964" s="51"/>
      <c r="S964" s="15">
        <f t="shared" si="6"/>
        <v>0</v>
      </c>
      <c r="T964" s="14">
        <f t="shared" si="4"/>
        <v>0</v>
      </c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</row>
    <row r="965">
      <c r="A965" s="6">
        <v>960.0</v>
      </c>
      <c r="B965" s="42"/>
      <c r="C965" s="43"/>
      <c r="D965" s="63"/>
      <c r="E965" s="45"/>
      <c r="F965" s="45"/>
      <c r="G965" s="45"/>
      <c r="H965" s="45"/>
      <c r="I965" s="45"/>
      <c r="J965" s="45"/>
      <c r="K965" s="45"/>
      <c r="L965" s="61"/>
      <c r="M965" s="48"/>
      <c r="N965" s="49"/>
      <c r="O965" s="48"/>
      <c r="P965" s="49"/>
      <c r="Q965" s="50" t="str">
        <f t="shared" si="5"/>
        <v/>
      </c>
      <c r="R965" s="51"/>
      <c r="S965" s="15">
        <f t="shared" si="6"/>
        <v>0</v>
      </c>
      <c r="T965" s="14">
        <f t="shared" si="4"/>
        <v>0</v>
      </c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</row>
    <row r="966">
      <c r="A966" s="6">
        <v>961.0</v>
      </c>
      <c r="B966" s="42"/>
      <c r="C966" s="43"/>
      <c r="D966" s="63"/>
      <c r="E966" s="45"/>
      <c r="F966" s="45"/>
      <c r="G966" s="45"/>
      <c r="H966" s="45"/>
      <c r="I966" s="45"/>
      <c r="J966" s="45"/>
      <c r="K966" s="45"/>
      <c r="L966" s="61"/>
      <c r="M966" s="48"/>
      <c r="N966" s="49"/>
      <c r="O966" s="48"/>
      <c r="P966" s="49"/>
      <c r="Q966" s="50" t="str">
        <f t="shared" si="5"/>
        <v/>
      </c>
      <c r="R966" s="51"/>
      <c r="S966" s="15">
        <f t="shared" si="6"/>
        <v>0</v>
      </c>
      <c r="T966" s="14">
        <f t="shared" si="4"/>
        <v>0</v>
      </c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</row>
    <row r="967">
      <c r="A967" s="6">
        <v>962.0</v>
      </c>
      <c r="B967" s="42"/>
      <c r="C967" s="43"/>
      <c r="D967" s="63"/>
      <c r="E967" s="45"/>
      <c r="F967" s="45"/>
      <c r="G967" s="45"/>
      <c r="H967" s="45"/>
      <c r="I967" s="45"/>
      <c r="J967" s="45"/>
      <c r="K967" s="45"/>
      <c r="L967" s="61"/>
      <c r="M967" s="48"/>
      <c r="N967" s="49"/>
      <c r="O967" s="48"/>
      <c r="P967" s="49"/>
      <c r="Q967" s="50" t="str">
        <f t="shared" si="5"/>
        <v/>
      </c>
      <c r="R967" s="51"/>
      <c r="S967" s="15">
        <f t="shared" si="6"/>
        <v>0</v>
      </c>
      <c r="T967" s="14">
        <f t="shared" si="4"/>
        <v>0</v>
      </c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</row>
    <row r="968">
      <c r="A968" s="6">
        <v>963.0</v>
      </c>
      <c r="B968" s="42"/>
      <c r="C968" s="43"/>
      <c r="D968" s="63"/>
      <c r="E968" s="45"/>
      <c r="F968" s="45"/>
      <c r="G968" s="45"/>
      <c r="H968" s="45"/>
      <c r="I968" s="45"/>
      <c r="J968" s="45"/>
      <c r="K968" s="45"/>
      <c r="L968" s="61"/>
      <c r="M968" s="48"/>
      <c r="N968" s="49"/>
      <c r="O968" s="48"/>
      <c r="P968" s="49"/>
      <c r="Q968" s="50" t="str">
        <f t="shared" si="5"/>
        <v/>
      </c>
      <c r="R968" s="51"/>
      <c r="S968" s="15">
        <f t="shared" si="6"/>
        <v>0</v>
      </c>
      <c r="T968" s="14">
        <f t="shared" si="4"/>
        <v>0</v>
      </c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</row>
    <row r="969">
      <c r="A969" s="6">
        <v>964.0</v>
      </c>
      <c r="B969" s="42"/>
      <c r="C969" s="43"/>
      <c r="D969" s="63"/>
      <c r="E969" s="45"/>
      <c r="F969" s="45"/>
      <c r="G969" s="45"/>
      <c r="H969" s="45"/>
      <c r="I969" s="45"/>
      <c r="J969" s="45"/>
      <c r="K969" s="45"/>
      <c r="L969" s="61"/>
      <c r="M969" s="48"/>
      <c r="N969" s="49"/>
      <c r="O969" s="48"/>
      <c r="P969" s="49"/>
      <c r="Q969" s="50" t="str">
        <f t="shared" si="5"/>
        <v/>
      </c>
      <c r="R969" s="51"/>
      <c r="S969" s="15">
        <f t="shared" si="6"/>
        <v>0</v>
      </c>
      <c r="T969" s="14">
        <f t="shared" si="4"/>
        <v>0</v>
      </c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</row>
    <row r="970">
      <c r="A970" s="6">
        <v>965.0</v>
      </c>
      <c r="B970" s="42"/>
      <c r="C970" s="43"/>
      <c r="D970" s="63"/>
      <c r="E970" s="45"/>
      <c r="F970" s="45"/>
      <c r="G970" s="45"/>
      <c r="H970" s="45"/>
      <c r="I970" s="45"/>
      <c r="J970" s="45"/>
      <c r="K970" s="45"/>
      <c r="L970" s="61"/>
      <c r="M970" s="48"/>
      <c r="N970" s="49"/>
      <c r="O970" s="48"/>
      <c r="P970" s="49"/>
      <c r="Q970" s="50" t="str">
        <f t="shared" si="5"/>
        <v/>
      </c>
      <c r="R970" s="51"/>
      <c r="S970" s="15">
        <f t="shared" si="6"/>
        <v>0</v>
      </c>
      <c r="T970" s="14">
        <f t="shared" si="4"/>
        <v>0</v>
      </c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</row>
    <row r="971">
      <c r="A971" s="6">
        <v>966.0</v>
      </c>
      <c r="B971" s="42"/>
      <c r="C971" s="43"/>
      <c r="D971" s="63"/>
      <c r="E971" s="45"/>
      <c r="F971" s="45"/>
      <c r="G971" s="45"/>
      <c r="H971" s="45"/>
      <c r="I971" s="45"/>
      <c r="J971" s="45"/>
      <c r="K971" s="45"/>
      <c r="L971" s="61"/>
      <c r="M971" s="48"/>
      <c r="N971" s="49"/>
      <c r="O971" s="48"/>
      <c r="P971" s="49"/>
      <c r="Q971" s="50" t="str">
        <f t="shared" si="5"/>
        <v/>
      </c>
      <c r="R971" s="51"/>
      <c r="S971" s="15">
        <f t="shared" si="6"/>
        <v>0</v>
      </c>
      <c r="T971" s="14">
        <f t="shared" si="4"/>
        <v>0</v>
      </c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</row>
    <row r="972">
      <c r="A972" s="6">
        <v>967.0</v>
      </c>
      <c r="B972" s="42"/>
      <c r="C972" s="43"/>
      <c r="D972" s="63"/>
      <c r="E972" s="45"/>
      <c r="F972" s="45"/>
      <c r="G972" s="45"/>
      <c r="H972" s="45"/>
      <c r="I972" s="45"/>
      <c r="J972" s="45"/>
      <c r="K972" s="45"/>
      <c r="L972" s="61"/>
      <c r="M972" s="48"/>
      <c r="N972" s="49"/>
      <c r="O972" s="48"/>
      <c r="P972" s="49"/>
      <c r="Q972" s="50" t="str">
        <f t="shared" si="5"/>
        <v/>
      </c>
      <c r="R972" s="51"/>
      <c r="S972" s="15">
        <f t="shared" si="6"/>
        <v>0</v>
      </c>
      <c r="T972" s="14">
        <f t="shared" si="4"/>
        <v>0</v>
      </c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</row>
    <row r="973">
      <c r="A973" s="6">
        <v>968.0</v>
      </c>
      <c r="B973" s="42"/>
      <c r="C973" s="43"/>
      <c r="D973" s="63"/>
      <c r="E973" s="45"/>
      <c r="F973" s="45"/>
      <c r="G973" s="45"/>
      <c r="H973" s="45"/>
      <c r="I973" s="45"/>
      <c r="J973" s="45"/>
      <c r="K973" s="45"/>
      <c r="L973" s="61"/>
      <c r="M973" s="48"/>
      <c r="N973" s="49"/>
      <c r="O973" s="48"/>
      <c r="P973" s="49"/>
      <c r="Q973" s="50" t="str">
        <f t="shared" si="5"/>
        <v/>
      </c>
      <c r="R973" s="51"/>
      <c r="S973" s="15">
        <f t="shared" si="6"/>
        <v>0</v>
      </c>
      <c r="T973" s="14">
        <f t="shared" si="4"/>
        <v>0</v>
      </c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</row>
    <row r="974">
      <c r="A974" s="6">
        <v>969.0</v>
      </c>
      <c r="B974" s="42"/>
      <c r="C974" s="43"/>
      <c r="D974" s="63"/>
      <c r="E974" s="45"/>
      <c r="F974" s="45"/>
      <c r="G974" s="45"/>
      <c r="H974" s="45"/>
      <c r="I974" s="45"/>
      <c r="J974" s="45"/>
      <c r="K974" s="45"/>
      <c r="L974" s="61"/>
      <c r="M974" s="48"/>
      <c r="N974" s="49"/>
      <c r="O974" s="48"/>
      <c r="P974" s="49"/>
      <c r="Q974" s="50" t="str">
        <f t="shared" si="5"/>
        <v/>
      </c>
      <c r="R974" s="51"/>
      <c r="S974" s="15">
        <f t="shared" si="6"/>
        <v>0</v>
      </c>
      <c r="T974" s="14">
        <f t="shared" si="4"/>
        <v>0</v>
      </c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</row>
    <row r="975">
      <c r="A975" s="6">
        <v>970.0</v>
      </c>
      <c r="B975" s="42"/>
      <c r="C975" s="43"/>
      <c r="D975" s="63"/>
      <c r="E975" s="45"/>
      <c r="F975" s="45"/>
      <c r="G975" s="45"/>
      <c r="H975" s="45"/>
      <c r="I975" s="45"/>
      <c r="J975" s="45"/>
      <c r="K975" s="45"/>
      <c r="L975" s="61"/>
      <c r="M975" s="48"/>
      <c r="N975" s="49"/>
      <c r="O975" s="48"/>
      <c r="P975" s="49"/>
      <c r="Q975" s="50" t="str">
        <f t="shared" si="5"/>
        <v/>
      </c>
      <c r="R975" s="51"/>
      <c r="S975" s="15">
        <f t="shared" si="6"/>
        <v>0</v>
      </c>
      <c r="T975" s="14">
        <f t="shared" si="4"/>
        <v>0</v>
      </c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</row>
    <row r="976">
      <c r="A976" s="6">
        <v>971.0</v>
      </c>
      <c r="B976" s="42"/>
      <c r="C976" s="43"/>
      <c r="D976" s="63"/>
      <c r="E976" s="45"/>
      <c r="F976" s="45"/>
      <c r="G976" s="45"/>
      <c r="H976" s="45"/>
      <c r="I976" s="45"/>
      <c r="J976" s="45"/>
      <c r="K976" s="45"/>
      <c r="L976" s="61"/>
      <c r="M976" s="48"/>
      <c r="N976" s="49"/>
      <c r="O976" s="48"/>
      <c r="P976" s="49"/>
      <c r="Q976" s="50" t="str">
        <f t="shared" si="5"/>
        <v/>
      </c>
      <c r="R976" s="51"/>
      <c r="S976" s="15">
        <f t="shared" si="6"/>
        <v>0</v>
      </c>
      <c r="T976" s="14">
        <f t="shared" si="4"/>
        <v>0</v>
      </c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</row>
    <row r="977">
      <c r="A977" s="6">
        <v>972.0</v>
      </c>
      <c r="B977" s="42"/>
      <c r="C977" s="43"/>
      <c r="D977" s="63"/>
      <c r="E977" s="45"/>
      <c r="F977" s="45"/>
      <c r="G977" s="45"/>
      <c r="H977" s="45"/>
      <c r="I977" s="45"/>
      <c r="J977" s="45"/>
      <c r="K977" s="45"/>
      <c r="L977" s="61"/>
      <c r="M977" s="48"/>
      <c r="N977" s="49"/>
      <c r="O977" s="48"/>
      <c r="P977" s="49"/>
      <c r="Q977" s="50" t="str">
        <f t="shared" si="5"/>
        <v/>
      </c>
      <c r="R977" s="51"/>
      <c r="S977" s="15">
        <f t="shared" si="6"/>
        <v>0</v>
      </c>
      <c r="T977" s="14">
        <f t="shared" si="4"/>
        <v>0</v>
      </c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</row>
    <row r="978">
      <c r="A978" s="6">
        <v>973.0</v>
      </c>
      <c r="B978" s="42"/>
      <c r="C978" s="43"/>
      <c r="D978" s="63"/>
      <c r="E978" s="45"/>
      <c r="F978" s="45"/>
      <c r="G978" s="45"/>
      <c r="H978" s="45"/>
      <c r="I978" s="45"/>
      <c r="J978" s="45"/>
      <c r="K978" s="45"/>
      <c r="L978" s="61"/>
      <c r="M978" s="48"/>
      <c r="N978" s="49"/>
      <c r="O978" s="48"/>
      <c r="P978" s="49"/>
      <c r="Q978" s="50" t="str">
        <f t="shared" si="5"/>
        <v/>
      </c>
      <c r="R978" s="51"/>
      <c r="S978" s="15">
        <f t="shared" si="6"/>
        <v>0</v>
      </c>
      <c r="T978" s="14">
        <f t="shared" si="4"/>
        <v>0</v>
      </c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</row>
    <row r="979">
      <c r="A979" s="6">
        <v>974.0</v>
      </c>
      <c r="B979" s="42"/>
      <c r="C979" s="43"/>
      <c r="D979" s="63"/>
      <c r="E979" s="45"/>
      <c r="F979" s="45"/>
      <c r="G979" s="45"/>
      <c r="H979" s="45"/>
      <c r="I979" s="45"/>
      <c r="J979" s="45"/>
      <c r="K979" s="45"/>
      <c r="L979" s="61"/>
      <c r="M979" s="48"/>
      <c r="N979" s="49"/>
      <c r="O979" s="48"/>
      <c r="P979" s="49"/>
      <c r="Q979" s="50" t="str">
        <f t="shared" si="5"/>
        <v/>
      </c>
      <c r="R979" s="51"/>
      <c r="S979" s="15">
        <f t="shared" si="6"/>
        <v>0</v>
      </c>
      <c r="T979" s="14">
        <f t="shared" si="4"/>
        <v>0</v>
      </c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</row>
    <row r="980">
      <c r="A980" s="6">
        <v>975.0</v>
      </c>
      <c r="B980" s="42"/>
      <c r="C980" s="43"/>
      <c r="D980" s="63"/>
      <c r="E980" s="45"/>
      <c r="F980" s="45"/>
      <c r="G980" s="45"/>
      <c r="H980" s="45"/>
      <c r="I980" s="45"/>
      <c r="J980" s="45"/>
      <c r="K980" s="45"/>
      <c r="L980" s="61"/>
      <c r="M980" s="48"/>
      <c r="N980" s="49"/>
      <c r="O980" s="48"/>
      <c r="P980" s="49"/>
      <c r="Q980" s="50" t="str">
        <f t="shared" si="5"/>
        <v/>
      </c>
      <c r="R980" s="51"/>
      <c r="S980" s="15">
        <f t="shared" si="6"/>
        <v>0</v>
      </c>
      <c r="T980" s="14">
        <f t="shared" si="4"/>
        <v>0</v>
      </c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</row>
    <row r="981">
      <c r="A981" s="6">
        <v>976.0</v>
      </c>
      <c r="B981" s="42"/>
      <c r="C981" s="43"/>
      <c r="D981" s="63"/>
      <c r="E981" s="45"/>
      <c r="F981" s="45"/>
      <c r="G981" s="45"/>
      <c r="H981" s="45"/>
      <c r="I981" s="45"/>
      <c r="J981" s="45"/>
      <c r="K981" s="45"/>
      <c r="L981" s="61"/>
      <c r="M981" s="48"/>
      <c r="N981" s="49"/>
      <c r="O981" s="48"/>
      <c r="P981" s="49"/>
      <c r="Q981" s="50" t="str">
        <f t="shared" si="5"/>
        <v/>
      </c>
      <c r="R981" s="51"/>
      <c r="S981" s="15">
        <f t="shared" si="6"/>
        <v>0</v>
      </c>
      <c r="T981" s="14">
        <f t="shared" si="4"/>
        <v>0</v>
      </c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</row>
    <row r="982">
      <c r="A982" s="6">
        <v>977.0</v>
      </c>
      <c r="B982" s="42"/>
      <c r="C982" s="43"/>
      <c r="D982" s="63"/>
      <c r="E982" s="45"/>
      <c r="F982" s="45"/>
      <c r="G982" s="45"/>
      <c r="H982" s="45"/>
      <c r="I982" s="45"/>
      <c r="J982" s="45"/>
      <c r="K982" s="45"/>
      <c r="L982" s="61"/>
      <c r="M982" s="48"/>
      <c r="N982" s="49"/>
      <c r="O982" s="48"/>
      <c r="P982" s="49"/>
      <c r="Q982" s="50" t="str">
        <f t="shared" si="5"/>
        <v/>
      </c>
      <c r="R982" s="51"/>
      <c r="S982" s="15">
        <f t="shared" si="6"/>
        <v>0</v>
      </c>
      <c r="T982" s="14">
        <f t="shared" si="4"/>
        <v>0</v>
      </c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</row>
    <row r="983">
      <c r="A983" s="6">
        <v>978.0</v>
      </c>
      <c r="B983" s="42"/>
      <c r="C983" s="43"/>
      <c r="D983" s="63"/>
      <c r="E983" s="45"/>
      <c r="F983" s="45"/>
      <c r="G983" s="45"/>
      <c r="H983" s="45"/>
      <c r="I983" s="45"/>
      <c r="J983" s="45"/>
      <c r="K983" s="45"/>
      <c r="L983" s="61"/>
      <c r="M983" s="48"/>
      <c r="N983" s="49"/>
      <c r="O983" s="48"/>
      <c r="P983" s="49"/>
      <c r="Q983" s="50" t="str">
        <f t="shared" si="5"/>
        <v/>
      </c>
      <c r="R983" s="51"/>
      <c r="S983" s="15">
        <f t="shared" si="6"/>
        <v>0</v>
      </c>
      <c r="T983" s="14">
        <f t="shared" si="4"/>
        <v>0</v>
      </c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</row>
    <row r="984">
      <c r="A984" s="6">
        <v>979.0</v>
      </c>
      <c r="B984" s="42"/>
      <c r="C984" s="43"/>
      <c r="D984" s="63"/>
      <c r="E984" s="45"/>
      <c r="F984" s="45"/>
      <c r="G984" s="45"/>
      <c r="H984" s="45"/>
      <c r="I984" s="45"/>
      <c r="J984" s="45"/>
      <c r="K984" s="45"/>
      <c r="L984" s="61"/>
      <c r="M984" s="48"/>
      <c r="N984" s="49"/>
      <c r="O984" s="48"/>
      <c r="P984" s="49"/>
      <c r="Q984" s="50" t="str">
        <f t="shared" si="5"/>
        <v/>
      </c>
      <c r="R984" s="51"/>
      <c r="S984" s="15">
        <f t="shared" si="6"/>
        <v>0</v>
      </c>
      <c r="T984" s="14">
        <f t="shared" si="4"/>
        <v>0</v>
      </c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</row>
    <row r="985">
      <c r="A985" s="6">
        <v>980.0</v>
      </c>
      <c r="B985" s="42"/>
      <c r="C985" s="43"/>
      <c r="D985" s="63"/>
      <c r="E985" s="45"/>
      <c r="F985" s="45"/>
      <c r="G985" s="45"/>
      <c r="H985" s="45"/>
      <c r="I985" s="45"/>
      <c r="J985" s="45"/>
      <c r="K985" s="45"/>
      <c r="L985" s="61"/>
      <c r="M985" s="48"/>
      <c r="N985" s="49"/>
      <c r="O985" s="48"/>
      <c r="P985" s="49"/>
      <c r="Q985" s="50" t="str">
        <f t="shared" si="5"/>
        <v/>
      </c>
      <c r="R985" s="51"/>
      <c r="S985" s="15">
        <f t="shared" si="6"/>
        <v>0</v>
      </c>
      <c r="T985" s="14">
        <f t="shared" si="4"/>
        <v>0</v>
      </c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</row>
    <row r="986">
      <c r="A986" s="6">
        <v>981.0</v>
      </c>
      <c r="B986" s="42"/>
      <c r="C986" s="43"/>
      <c r="D986" s="63"/>
      <c r="E986" s="45"/>
      <c r="F986" s="45"/>
      <c r="G986" s="45"/>
      <c r="H986" s="45"/>
      <c r="I986" s="45"/>
      <c r="J986" s="45"/>
      <c r="K986" s="45"/>
      <c r="L986" s="61"/>
      <c r="M986" s="48"/>
      <c r="N986" s="49"/>
      <c r="O986" s="48"/>
      <c r="P986" s="49"/>
      <c r="Q986" s="50" t="str">
        <f t="shared" si="5"/>
        <v/>
      </c>
      <c r="R986" s="51"/>
      <c r="S986" s="15">
        <f t="shared" si="6"/>
        <v>0</v>
      </c>
      <c r="T986" s="14">
        <f t="shared" si="4"/>
        <v>0</v>
      </c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</row>
    <row r="987">
      <c r="A987" s="6">
        <v>982.0</v>
      </c>
      <c r="B987" s="42"/>
      <c r="C987" s="43"/>
      <c r="D987" s="63"/>
      <c r="E987" s="45"/>
      <c r="F987" s="45"/>
      <c r="G987" s="45"/>
      <c r="H987" s="45"/>
      <c r="I987" s="45"/>
      <c r="J987" s="45"/>
      <c r="K987" s="45"/>
      <c r="L987" s="61"/>
      <c r="M987" s="48"/>
      <c r="N987" s="49"/>
      <c r="O987" s="48"/>
      <c r="P987" s="49"/>
      <c r="Q987" s="50" t="str">
        <f t="shared" si="5"/>
        <v/>
      </c>
      <c r="R987" s="51"/>
      <c r="S987" s="15">
        <f t="shared" si="6"/>
        <v>0</v>
      </c>
      <c r="T987" s="14">
        <f t="shared" si="4"/>
        <v>0</v>
      </c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</row>
    <row r="988">
      <c r="A988" s="6">
        <v>983.0</v>
      </c>
      <c r="B988" s="42"/>
      <c r="C988" s="43"/>
      <c r="D988" s="63"/>
      <c r="E988" s="45"/>
      <c r="F988" s="45"/>
      <c r="G988" s="45"/>
      <c r="H988" s="45"/>
      <c r="I988" s="45"/>
      <c r="J988" s="45"/>
      <c r="K988" s="45"/>
      <c r="L988" s="61"/>
      <c r="M988" s="48"/>
      <c r="N988" s="49"/>
      <c r="O988" s="48"/>
      <c r="P988" s="49"/>
      <c r="Q988" s="50" t="str">
        <f t="shared" si="5"/>
        <v/>
      </c>
      <c r="R988" s="51"/>
      <c r="S988" s="15">
        <f t="shared" si="6"/>
        <v>0</v>
      </c>
      <c r="T988" s="14">
        <f t="shared" si="4"/>
        <v>0</v>
      </c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</row>
    <row r="989">
      <c r="A989" s="6">
        <v>984.0</v>
      </c>
      <c r="B989" s="42"/>
      <c r="C989" s="43"/>
      <c r="D989" s="63"/>
      <c r="E989" s="45"/>
      <c r="F989" s="45"/>
      <c r="G989" s="45"/>
      <c r="H989" s="45"/>
      <c r="I989" s="45"/>
      <c r="J989" s="45"/>
      <c r="K989" s="45"/>
      <c r="L989" s="61"/>
      <c r="M989" s="48"/>
      <c r="N989" s="49"/>
      <c r="O989" s="48"/>
      <c r="P989" s="49"/>
      <c r="Q989" s="50" t="str">
        <f t="shared" si="5"/>
        <v/>
      </c>
      <c r="R989" s="51"/>
      <c r="S989" s="15">
        <f t="shared" si="6"/>
        <v>0</v>
      </c>
      <c r="T989" s="14">
        <f t="shared" si="4"/>
        <v>0</v>
      </c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</row>
    <row r="990">
      <c r="A990" s="6">
        <v>985.0</v>
      </c>
      <c r="B990" s="42"/>
      <c r="C990" s="43"/>
      <c r="D990" s="63"/>
      <c r="E990" s="45"/>
      <c r="F990" s="45"/>
      <c r="G990" s="45"/>
      <c r="H990" s="45"/>
      <c r="I990" s="45"/>
      <c r="J990" s="45"/>
      <c r="K990" s="45"/>
      <c r="L990" s="61"/>
      <c r="M990" s="48"/>
      <c r="N990" s="49"/>
      <c r="O990" s="48"/>
      <c r="P990" s="49"/>
      <c r="Q990" s="50" t="str">
        <f t="shared" si="5"/>
        <v/>
      </c>
      <c r="R990" s="51"/>
      <c r="S990" s="15">
        <f t="shared" si="6"/>
        <v>0</v>
      </c>
      <c r="T990" s="14">
        <f t="shared" si="4"/>
        <v>0</v>
      </c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</row>
    <row r="991">
      <c r="A991" s="6">
        <v>986.0</v>
      </c>
      <c r="B991" s="42"/>
      <c r="C991" s="43"/>
      <c r="D991" s="63"/>
      <c r="E991" s="45"/>
      <c r="F991" s="45"/>
      <c r="G991" s="45"/>
      <c r="H991" s="45"/>
      <c r="I991" s="45"/>
      <c r="J991" s="45"/>
      <c r="K991" s="45"/>
      <c r="L991" s="61"/>
      <c r="M991" s="48"/>
      <c r="N991" s="49"/>
      <c r="O991" s="48"/>
      <c r="P991" s="49"/>
      <c r="Q991" s="50" t="str">
        <f t="shared" si="5"/>
        <v/>
      </c>
      <c r="R991" s="51"/>
      <c r="S991" s="15">
        <f t="shared" si="6"/>
        <v>0</v>
      </c>
      <c r="T991" s="14">
        <f t="shared" si="4"/>
        <v>0</v>
      </c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</row>
    <row r="992">
      <c r="A992" s="6">
        <v>987.0</v>
      </c>
      <c r="B992" s="42"/>
      <c r="C992" s="43"/>
      <c r="D992" s="63"/>
      <c r="E992" s="45"/>
      <c r="F992" s="45"/>
      <c r="G992" s="45"/>
      <c r="H992" s="45"/>
      <c r="I992" s="45"/>
      <c r="J992" s="45"/>
      <c r="K992" s="45"/>
      <c r="L992" s="61"/>
      <c r="M992" s="48"/>
      <c r="N992" s="49"/>
      <c r="O992" s="48"/>
      <c r="P992" s="49"/>
      <c r="Q992" s="50" t="str">
        <f t="shared" si="5"/>
        <v/>
      </c>
      <c r="R992" s="51"/>
      <c r="S992" s="15">
        <f t="shared" si="6"/>
        <v>0</v>
      </c>
      <c r="T992" s="14">
        <f t="shared" si="4"/>
        <v>0</v>
      </c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</row>
    <row r="993">
      <c r="A993" s="6">
        <v>988.0</v>
      </c>
      <c r="B993" s="42"/>
      <c r="C993" s="43"/>
      <c r="D993" s="63"/>
      <c r="E993" s="45"/>
      <c r="F993" s="45"/>
      <c r="G993" s="45"/>
      <c r="H993" s="45"/>
      <c r="I993" s="45"/>
      <c r="J993" s="45"/>
      <c r="K993" s="45"/>
      <c r="L993" s="61"/>
      <c r="M993" s="48"/>
      <c r="N993" s="49"/>
      <c r="O993" s="48"/>
      <c r="P993" s="49"/>
      <c r="Q993" s="50" t="str">
        <f t="shared" si="5"/>
        <v/>
      </c>
      <c r="R993" s="51"/>
      <c r="S993" s="15">
        <f t="shared" si="6"/>
        <v>0</v>
      </c>
      <c r="T993" s="14">
        <f t="shared" si="4"/>
        <v>0</v>
      </c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</row>
    <row r="994">
      <c r="A994" s="6">
        <v>989.0</v>
      </c>
      <c r="B994" s="42"/>
      <c r="C994" s="43"/>
      <c r="D994" s="63"/>
      <c r="E994" s="45"/>
      <c r="F994" s="45"/>
      <c r="G994" s="45"/>
      <c r="H994" s="45"/>
      <c r="I994" s="45"/>
      <c r="J994" s="45"/>
      <c r="K994" s="45"/>
      <c r="L994" s="61"/>
      <c r="M994" s="48"/>
      <c r="N994" s="49"/>
      <c r="O994" s="48"/>
      <c r="P994" s="49"/>
      <c r="Q994" s="50" t="str">
        <f t="shared" si="5"/>
        <v/>
      </c>
      <c r="R994" s="51"/>
      <c r="S994" s="15">
        <f t="shared" si="6"/>
        <v>0</v>
      </c>
      <c r="T994" s="14">
        <f t="shared" si="4"/>
        <v>0</v>
      </c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</row>
    <row r="995">
      <c r="A995" s="6">
        <v>990.0</v>
      </c>
      <c r="B995" s="42"/>
      <c r="C995" s="43"/>
      <c r="D995" s="63"/>
      <c r="E995" s="45"/>
      <c r="F995" s="45"/>
      <c r="G995" s="45"/>
      <c r="H995" s="45"/>
      <c r="I995" s="45"/>
      <c r="J995" s="45"/>
      <c r="K995" s="45"/>
      <c r="L995" s="61"/>
      <c r="M995" s="48"/>
      <c r="N995" s="49"/>
      <c r="O995" s="48"/>
      <c r="P995" s="49"/>
      <c r="Q995" s="50" t="str">
        <f t="shared" si="5"/>
        <v/>
      </c>
      <c r="R995" s="51"/>
      <c r="S995" s="15">
        <f t="shared" si="6"/>
        <v>0</v>
      </c>
      <c r="T995" s="14">
        <f t="shared" si="4"/>
        <v>0</v>
      </c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</row>
    <row r="996">
      <c r="A996" s="6">
        <v>991.0</v>
      </c>
      <c r="B996" s="42"/>
      <c r="C996" s="43"/>
      <c r="D996" s="63"/>
      <c r="E996" s="45"/>
      <c r="F996" s="45"/>
      <c r="G996" s="45"/>
      <c r="H996" s="45"/>
      <c r="I996" s="45"/>
      <c r="J996" s="45"/>
      <c r="K996" s="45"/>
      <c r="L996" s="61"/>
      <c r="M996" s="48"/>
      <c r="N996" s="49"/>
      <c r="O996" s="48"/>
      <c r="P996" s="49"/>
      <c r="Q996" s="50" t="str">
        <f t="shared" si="5"/>
        <v/>
      </c>
      <c r="R996" s="51"/>
      <c r="S996" s="15">
        <f t="shared" si="6"/>
        <v>0</v>
      </c>
      <c r="T996" s="14">
        <f t="shared" si="4"/>
        <v>0</v>
      </c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</row>
    <row r="997">
      <c r="A997" s="6">
        <v>992.0</v>
      </c>
      <c r="B997" s="42"/>
      <c r="C997" s="43"/>
      <c r="D997" s="63"/>
      <c r="E997" s="45"/>
      <c r="F997" s="45"/>
      <c r="G997" s="45"/>
      <c r="H997" s="45"/>
      <c r="I997" s="45"/>
      <c r="J997" s="45"/>
      <c r="K997" s="45"/>
      <c r="L997" s="61"/>
      <c r="M997" s="48"/>
      <c r="N997" s="49"/>
      <c r="O997" s="48"/>
      <c r="P997" s="49"/>
      <c r="Q997" s="50" t="str">
        <f t="shared" si="5"/>
        <v/>
      </c>
      <c r="R997" s="51"/>
      <c r="S997" s="15">
        <f t="shared" si="6"/>
        <v>0</v>
      </c>
      <c r="T997" s="14">
        <f t="shared" si="4"/>
        <v>0</v>
      </c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</row>
    <row r="998">
      <c r="A998" s="6">
        <v>993.0</v>
      </c>
      <c r="B998" s="42"/>
      <c r="C998" s="43"/>
      <c r="D998" s="63"/>
      <c r="E998" s="45"/>
      <c r="F998" s="45"/>
      <c r="G998" s="45"/>
      <c r="H998" s="45"/>
      <c r="I998" s="45"/>
      <c r="J998" s="45"/>
      <c r="K998" s="45"/>
      <c r="L998" s="61"/>
      <c r="M998" s="48"/>
      <c r="N998" s="49"/>
      <c r="O998" s="48"/>
      <c r="P998" s="49"/>
      <c r="Q998" s="50" t="str">
        <f t="shared" si="5"/>
        <v/>
      </c>
      <c r="R998" s="51"/>
      <c r="S998" s="15">
        <f t="shared" si="6"/>
        <v>0</v>
      </c>
      <c r="T998" s="14">
        <f t="shared" si="4"/>
        <v>0</v>
      </c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</row>
    <row r="999">
      <c r="A999" s="6">
        <v>994.0</v>
      </c>
      <c r="B999" s="42"/>
      <c r="C999" s="43"/>
      <c r="D999" s="63"/>
      <c r="E999" s="45"/>
      <c r="F999" s="45"/>
      <c r="G999" s="45"/>
      <c r="H999" s="45"/>
      <c r="I999" s="45"/>
      <c r="J999" s="45"/>
      <c r="K999" s="45"/>
      <c r="L999" s="61"/>
      <c r="M999" s="48"/>
      <c r="N999" s="49"/>
      <c r="O999" s="48"/>
      <c r="P999" s="49"/>
      <c r="Q999" s="50" t="str">
        <f t="shared" si="5"/>
        <v/>
      </c>
      <c r="R999" s="51"/>
      <c r="S999" s="15">
        <f t="shared" si="6"/>
        <v>0</v>
      </c>
      <c r="T999" s="14">
        <f t="shared" si="4"/>
        <v>0</v>
      </c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</row>
    <row r="1000">
      <c r="A1000" s="6">
        <v>995.0</v>
      </c>
      <c r="B1000" s="42"/>
      <c r="C1000" s="43"/>
      <c r="D1000" s="63"/>
      <c r="E1000" s="45"/>
      <c r="F1000" s="45"/>
      <c r="G1000" s="45"/>
      <c r="H1000" s="45"/>
      <c r="I1000" s="45"/>
      <c r="J1000" s="45"/>
      <c r="K1000" s="45"/>
      <c r="L1000" s="61"/>
      <c r="M1000" s="48"/>
      <c r="N1000" s="49"/>
      <c r="O1000" s="48"/>
      <c r="P1000" s="49"/>
      <c r="Q1000" s="50" t="str">
        <f t="shared" si="5"/>
        <v/>
      </c>
      <c r="R1000" s="51"/>
      <c r="S1000" s="15">
        <f t="shared" si="6"/>
        <v>0</v>
      </c>
      <c r="T1000" s="14">
        <f t="shared" si="4"/>
        <v>0</v>
      </c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</row>
    <row r="1001">
      <c r="A1001" s="6">
        <v>996.0</v>
      </c>
      <c r="B1001" s="42"/>
      <c r="C1001" s="43"/>
      <c r="D1001" s="63"/>
      <c r="E1001" s="45"/>
      <c r="F1001" s="45"/>
      <c r="G1001" s="45"/>
      <c r="H1001" s="45"/>
      <c r="I1001" s="45"/>
      <c r="J1001" s="45"/>
      <c r="K1001" s="45"/>
      <c r="L1001" s="61"/>
      <c r="M1001" s="48"/>
      <c r="N1001" s="49"/>
      <c r="O1001" s="48"/>
      <c r="P1001" s="49"/>
      <c r="Q1001" s="50" t="str">
        <f t="shared" si="5"/>
        <v/>
      </c>
      <c r="R1001" s="51"/>
      <c r="S1001" s="15">
        <f t="shared" si="6"/>
        <v>0</v>
      </c>
      <c r="T1001" s="14">
        <f t="shared" si="4"/>
        <v>0</v>
      </c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</row>
    <row r="1002">
      <c r="A1002" s="6">
        <v>997.0</v>
      </c>
      <c r="B1002" s="42"/>
      <c r="C1002" s="43"/>
      <c r="D1002" s="63"/>
      <c r="E1002" s="45"/>
      <c r="F1002" s="45"/>
      <c r="G1002" s="45"/>
      <c r="H1002" s="45"/>
      <c r="I1002" s="45"/>
      <c r="J1002" s="45"/>
      <c r="K1002" s="45"/>
      <c r="L1002" s="61"/>
      <c r="M1002" s="48"/>
      <c r="N1002" s="49"/>
      <c r="O1002" s="48"/>
      <c r="P1002" s="49"/>
      <c r="Q1002" s="50" t="str">
        <f t="shared" si="5"/>
        <v/>
      </c>
      <c r="R1002" s="51"/>
      <c r="S1002" s="15">
        <f t="shared" si="6"/>
        <v>0</v>
      </c>
      <c r="T1002" s="14">
        <f t="shared" si="4"/>
        <v>0</v>
      </c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</row>
    <row r="1003">
      <c r="A1003" s="6">
        <v>998.0</v>
      </c>
      <c r="B1003" s="42"/>
      <c r="C1003" s="43"/>
      <c r="D1003" s="63"/>
      <c r="E1003" s="45"/>
      <c r="F1003" s="45"/>
      <c r="G1003" s="45"/>
      <c r="H1003" s="45"/>
      <c r="I1003" s="45"/>
      <c r="J1003" s="45"/>
      <c r="K1003" s="45"/>
      <c r="L1003" s="61"/>
      <c r="M1003" s="48"/>
      <c r="N1003" s="49"/>
      <c r="O1003" s="48"/>
      <c r="P1003" s="49"/>
      <c r="Q1003" s="50" t="str">
        <f t="shared" si="5"/>
        <v/>
      </c>
      <c r="R1003" s="51"/>
      <c r="S1003" s="15">
        <f t="shared" si="6"/>
        <v>0</v>
      </c>
      <c r="T1003" s="14">
        <f t="shared" si="4"/>
        <v>0</v>
      </c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</row>
    <row r="1004">
      <c r="A1004" s="6">
        <v>999.0</v>
      </c>
      <c r="B1004" s="42"/>
      <c r="C1004" s="43"/>
      <c r="D1004" s="63"/>
      <c r="E1004" s="45"/>
      <c r="F1004" s="45"/>
      <c r="G1004" s="45"/>
      <c r="H1004" s="45"/>
      <c r="I1004" s="45"/>
      <c r="J1004" s="45"/>
      <c r="K1004" s="45"/>
      <c r="L1004" s="61"/>
      <c r="M1004" s="48"/>
      <c r="N1004" s="49"/>
      <c r="O1004" s="48"/>
      <c r="P1004" s="49"/>
      <c r="Q1004" s="50" t="str">
        <f t="shared" si="5"/>
        <v/>
      </c>
      <c r="R1004" s="51"/>
      <c r="S1004" s="15">
        <f t="shared" si="6"/>
        <v>0</v>
      </c>
      <c r="T1004" s="14">
        <f t="shared" si="4"/>
        <v>0</v>
      </c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</row>
    <row r="1005">
      <c r="A1005" s="6">
        <v>1000.0</v>
      </c>
      <c r="B1005" s="42"/>
      <c r="C1005" s="43"/>
      <c r="D1005" s="63"/>
      <c r="E1005" s="45"/>
      <c r="F1005" s="45"/>
      <c r="G1005" s="45"/>
      <c r="H1005" s="45"/>
      <c r="I1005" s="45"/>
      <c r="J1005" s="45"/>
      <c r="K1005" s="45"/>
      <c r="L1005" s="61"/>
      <c r="M1005" s="48"/>
      <c r="N1005" s="49"/>
      <c r="O1005" s="48"/>
      <c r="P1005" s="49"/>
      <c r="Q1005" s="50"/>
      <c r="R1005" s="51"/>
      <c r="S1005" s="15"/>
      <c r="T1005" s="14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</row>
    <row r="1006">
      <c r="A1006" s="6"/>
      <c r="B1006" s="42"/>
      <c r="C1006" s="43"/>
      <c r="D1006" s="63"/>
      <c r="E1006" s="45"/>
      <c r="F1006" s="45"/>
      <c r="G1006" s="45"/>
      <c r="H1006" s="45"/>
      <c r="I1006" s="45"/>
      <c r="J1006" s="45"/>
      <c r="K1006" s="45"/>
      <c r="L1006" s="61"/>
      <c r="M1006" s="48"/>
      <c r="N1006" s="49"/>
      <c r="O1006" s="48"/>
      <c r="P1006" s="49"/>
      <c r="Q1006" s="50"/>
      <c r="R1006" s="51"/>
      <c r="S1006" s="15"/>
      <c r="T1006" s="14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52"/>
    </row>
    <row r="1007">
      <c r="A1007" s="6"/>
      <c r="B1007" s="42"/>
      <c r="C1007" s="43"/>
      <c r="D1007" s="63"/>
      <c r="E1007" s="45"/>
      <c r="F1007" s="45"/>
      <c r="G1007" s="45"/>
      <c r="H1007" s="45"/>
      <c r="I1007" s="45"/>
      <c r="J1007" s="45"/>
      <c r="K1007" s="45"/>
      <c r="L1007" s="61"/>
      <c r="M1007" s="48"/>
      <c r="N1007" s="49"/>
      <c r="O1007" s="48"/>
      <c r="P1007" s="49"/>
      <c r="Q1007" s="50"/>
      <c r="R1007" s="51"/>
      <c r="S1007" s="15"/>
      <c r="T1007" s="14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52"/>
    </row>
    <row r="1008">
      <c r="A1008" s="6"/>
      <c r="B1008" s="42"/>
      <c r="C1008" s="43"/>
      <c r="D1008" s="63"/>
      <c r="E1008" s="45"/>
      <c r="F1008" s="45"/>
      <c r="G1008" s="45"/>
      <c r="H1008" s="45"/>
      <c r="I1008" s="45"/>
      <c r="J1008" s="45"/>
      <c r="K1008" s="45"/>
      <c r="L1008" s="61"/>
      <c r="M1008" s="48"/>
      <c r="N1008" s="49"/>
      <c r="O1008" s="48"/>
      <c r="P1008" s="49"/>
      <c r="Q1008" s="50"/>
      <c r="R1008" s="51"/>
      <c r="S1008" s="15"/>
      <c r="T1008" s="14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  <c r="BP1008" s="52"/>
      <c r="BQ1008" s="52"/>
      <c r="BR1008" s="52"/>
    </row>
    <row r="1009">
      <c r="A1009" s="6"/>
      <c r="B1009" s="42"/>
      <c r="C1009" s="43"/>
      <c r="D1009" s="63"/>
      <c r="E1009" s="45"/>
      <c r="F1009" s="45"/>
      <c r="G1009" s="45"/>
      <c r="H1009" s="45"/>
      <c r="I1009" s="45"/>
      <c r="J1009" s="45"/>
      <c r="K1009" s="45"/>
      <c r="L1009" s="61"/>
      <c r="M1009" s="48"/>
      <c r="N1009" s="49"/>
      <c r="O1009" s="48"/>
      <c r="P1009" s="49"/>
      <c r="Q1009" s="50"/>
      <c r="R1009" s="51"/>
      <c r="S1009" s="15"/>
      <c r="T1009" s="14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  <c r="BP1009" s="52"/>
      <c r="BQ1009" s="52"/>
      <c r="BR1009" s="52"/>
    </row>
    <row r="1010">
      <c r="A1010" s="6"/>
      <c r="B1010" s="42"/>
      <c r="C1010" s="43"/>
      <c r="D1010" s="63"/>
      <c r="E1010" s="45"/>
      <c r="F1010" s="45"/>
      <c r="G1010" s="45"/>
      <c r="H1010" s="45"/>
      <c r="I1010" s="45"/>
      <c r="J1010" s="45"/>
      <c r="K1010" s="45"/>
      <c r="L1010" s="61"/>
      <c r="M1010" s="48"/>
      <c r="N1010" s="49"/>
      <c r="O1010" s="48"/>
      <c r="P1010" s="49"/>
      <c r="Q1010" s="50"/>
      <c r="R1010" s="51"/>
      <c r="S1010" s="15"/>
      <c r="T1010" s="14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  <c r="BP1010" s="52"/>
      <c r="BQ1010" s="52"/>
      <c r="BR1010" s="52"/>
    </row>
    <row r="1011">
      <c r="A1011" s="6"/>
      <c r="B1011" s="42"/>
      <c r="C1011" s="43"/>
      <c r="D1011" s="63"/>
      <c r="E1011" s="45"/>
      <c r="F1011" s="45"/>
      <c r="G1011" s="45"/>
      <c r="H1011" s="45"/>
      <c r="I1011" s="45"/>
      <c r="J1011" s="45"/>
      <c r="K1011" s="45"/>
      <c r="L1011" s="61"/>
      <c r="M1011" s="48"/>
      <c r="N1011" s="49"/>
      <c r="O1011" s="48"/>
      <c r="P1011" s="49"/>
      <c r="Q1011" s="50"/>
      <c r="R1011" s="51"/>
      <c r="S1011" s="15"/>
      <c r="T1011" s="14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  <c r="BP1011" s="52"/>
      <c r="BQ1011" s="52"/>
      <c r="BR1011" s="52"/>
    </row>
    <row r="1012">
      <c r="A1012" s="6"/>
      <c r="B1012" s="42"/>
      <c r="C1012" s="43"/>
      <c r="D1012" s="63"/>
      <c r="E1012" s="45"/>
      <c r="F1012" s="45"/>
      <c r="G1012" s="45"/>
      <c r="H1012" s="45"/>
      <c r="I1012" s="45"/>
      <c r="J1012" s="45"/>
      <c r="K1012" s="45"/>
      <c r="L1012" s="61"/>
      <c r="M1012" s="48"/>
      <c r="N1012" s="49"/>
      <c r="O1012" s="48"/>
      <c r="P1012" s="49"/>
      <c r="Q1012" s="50"/>
      <c r="R1012" s="51"/>
      <c r="S1012" s="15"/>
      <c r="T1012" s="14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  <c r="BP1012" s="52"/>
      <c r="BQ1012" s="52"/>
      <c r="BR1012" s="52"/>
    </row>
    <row r="1013">
      <c r="A1013" s="6"/>
      <c r="B1013" s="42"/>
      <c r="C1013" s="43"/>
      <c r="D1013" s="63"/>
      <c r="E1013" s="45"/>
      <c r="F1013" s="45"/>
      <c r="G1013" s="45"/>
      <c r="H1013" s="45"/>
      <c r="I1013" s="45"/>
      <c r="J1013" s="45"/>
      <c r="K1013" s="45"/>
      <c r="L1013" s="61"/>
      <c r="M1013" s="48"/>
      <c r="N1013" s="49"/>
      <c r="O1013" s="48"/>
      <c r="P1013" s="49"/>
      <c r="Q1013" s="50"/>
      <c r="R1013" s="51"/>
      <c r="S1013" s="15"/>
      <c r="T1013" s="14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  <c r="BP1013" s="52"/>
      <c r="BQ1013" s="52"/>
      <c r="BR1013" s="52"/>
    </row>
    <row r="1014">
      <c r="A1014" s="6"/>
      <c r="B1014" s="42"/>
      <c r="C1014" s="43"/>
      <c r="D1014" s="63"/>
      <c r="E1014" s="45"/>
      <c r="F1014" s="45"/>
      <c r="G1014" s="45"/>
      <c r="H1014" s="45"/>
      <c r="I1014" s="45"/>
      <c r="J1014" s="45"/>
      <c r="K1014" s="45"/>
      <c r="L1014" s="61"/>
      <c r="M1014" s="48"/>
      <c r="N1014" s="49"/>
      <c r="O1014" s="48"/>
      <c r="P1014" s="49"/>
      <c r="Q1014" s="50"/>
      <c r="R1014" s="51"/>
      <c r="S1014" s="15"/>
      <c r="T1014" s="14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  <c r="BP1014" s="52"/>
      <c r="BQ1014" s="52"/>
      <c r="BR1014" s="52"/>
    </row>
    <row r="1015">
      <c r="A1015" s="6"/>
      <c r="B1015" s="42"/>
      <c r="C1015" s="43"/>
      <c r="D1015" s="63"/>
      <c r="E1015" s="45"/>
      <c r="F1015" s="45"/>
      <c r="G1015" s="45"/>
      <c r="H1015" s="45"/>
      <c r="I1015" s="45"/>
      <c r="J1015" s="45"/>
      <c r="K1015" s="45"/>
      <c r="L1015" s="61"/>
      <c r="M1015" s="48"/>
      <c r="N1015" s="49"/>
      <c r="O1015" s="48"/>
      <c r="P1015" s="49"/>
      <c r="Q1015" s="50"/>
      <c r="R1015" s="51"/>
      <c r="S1015" s="15"/>
      <c r="T1015" s="14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2"/>
      <c r="BQ1015" s="52"/>
      <c r="BR1015" s="52"/>
    </row>
    <row r="1016">
      <c r="A1016" s="6"/>
      <c r="B1016" s="42"/>
      <c r="C1016" s="43"/>
      <c r="D1016" s="63"/>
      <c r="E1016" s="45"/>
      <c r="F1016" s="45"/>
      <c r="G1016" s="45"/>
      <c r="H1016" s="45"/>
      <c r="I1016" s="45"/>
      <c r="J1016" s="45"/>
      <c r="K1016" s="45"/>
      <c r="L1016" s="61"/>
      <c r="M1016" s="48"/>
      <c r="N1016" s="49"/>
      <c r="O1016" s="48"/>
      <c r="P1016" s="49"/>
      <c r="Q1016" s="50"/>
      <c r="R1016" s="51"/>
      <c r="S1016" s="15"/>
      <c r="T1016" s="14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52"/>
    </row>
    <row r="1017">
      <c r="A1017" s="6"/>
      <c r="B1017" s="42"/>
      <c r="C1017" s="43"/>
      <c r="D1017" s="63"/>
      <c r="E1017" s="45"/>
      <c r="F1017" s="45"/>
      <c r="G1017" s="45"/>
      <c r="H1017" s="45"/>
      <c r="I1017" s="45"/>
      <c r="J1017" s="45"/>
      <c r="K1017" s="45"/>
      <c r="L1017" s="61"/>
      <c r="M1017" s="48"/>
      <c r="N1017" s="49"/>
      <c r="O1017" s="48"/>
      <c r="P1017" s="49"/>
      <c r="Q1017" s="50"/>
      <c r="R1017" s="51"/>
      <c r="S1017" s="15"/>
      <c r="T1017" s="14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52"/>
    </row>
    <row r="1018">
      <c r="A1018" s="6"/>
      <c r="B1018" s="42"/>
      <c r="C1018" s="43"/>
      <c r="D1018" s="63"/>
      <c r="E1018" s="45"/>
      <c r="F1018" s="45"/>
      <c r="G1018" s="45"/>
      <c r="H1018" s="45"/>
      <c r="I1018" s="45"/>
      <c r="J1018" s="45"/>
      <c r="K1018" s="45"/>
      <c r="L1018" s="61"/>
      <c r="M1018" s="48"/>
      <c r="N1018" s="49"/>
      <c r="O1018" s="48"/>
      <c r="P1018" s="49"/>
      <c r="Q1018" s="50"/>
      <c r="R1018" s="51"/>
      <c r="S1018" s="15"/>
      <c r="T1018" s="14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  <c r="BQ1018" s="52"/>
      <c r="BR1018" s="52"/>
    </row>
    <row r="1019">
      <c r="A1019" s="6"/>
      <c r="B1019" s="42"/>
      <c r="C1019" s="43"/>
      <c r="D1019" s="63"/>
      <c r="E1019" s="45"/>
      <c r="F1019" s="45"/>
      <c r="G1019" s="45"/>
      <c r="H1019" s="45"/>
      <c r="I1019" s="45"/>
      <c r="J1019" s="45"/>
      <c r="K1019" s="45"/>
      <c r="L1019" s="61"/>
      <c r="M1019" s="48"/>
      <c r="N1019" s="49"/>
      <c r="O1019" s="48"/>
      <c r="P1019" s="49"/>
      <c r="Q1019" s="50"/>
      <c r="R1019" s="51"/>
      <c r="S1019" s="15"/>
      <c r="T1019" s="14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  <c r="BP1019" s="52"/>
      <c r="BQ1019" s="52"/>
      <c r="BR1019" s="52"/>
    </row>
    <row r="1020">
      <c r="A1020" s="6"/>
      <c r="B1020" s="42"/>
      <c r="C1020" s="43"/>
      <c r="D1020" s="63"/>
      <c r="E1020" s="45"/>
      <c r="F1020" s="45"/>
      <c r="G1020" s="45"/>
      <c r="H1020" s="45"/>
      <c r="I1020" s="45"/>
      <c r="J1020" s="45"/>
      <c r="K1020" s="45"/>
      <c r="L1020" s="61"/>
      <c r="M1020" s="48"/>
      <c r="N1020" s="49"/>
      <c r="O1020" s="48"/>
      <c r="P1020" s="49"/>
      <c r="Q1020" s="50"/>
      <c r="R1020" s="51"/>
      <c r="S1020" s="15"/>
      <c r="T1020" s="14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  <c r="AY1020" s="52"/>
      <c r="AZ1020" s="52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2"/>
      <c r="BK1020" s="52"/>
      <c r="BL1020" s="52"/>
      <c r="BM1020" s="52"/>
      <c r="BN1020" s="52"/>
      <c r="BO1020" s="52"/>
      <c r="BP1020" s="52"/>
      <c r="BQ1020" s="52"/>
      <c r="BR1020" s="52"/>
    </row>
    <row r="1021">
      <c r="A1021" s="6"/>
      <c r="B1021" s="42"/>
      <c r="C1021" s="43"/>
      <c r="D1021" s="63"/>
      <c r="E1021" s="45"/>
      <c r="F1021" s="45"/>
      <c r="G1021" s="45"/>
      <c r="H1021" s="45"/>
      <c r="I1021" s="45"/>
      <c r="J1021" s="45"/>
      <c r="K1021" s="45"/>
      <c r="L1021" s="61"/>
      <c r="M1021" s="48"/>
      <c r="N1021" s="49"/>
      <c r="O1021" s="48"/>
      <c r="P1021" s="49"/>
      <c r="Q1021" s="50"/>
      <c r="R1021" s="51"/>
      <c r="S1021" s="15"/>
      <c r="T1021" s="14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  <c r="AY1021" s="52"/>
      <c r="AZ1021" s="52"/>
      <c r="BA1021" s="52"/>
      <c r="BB1021" s="52"/>
      <c r="BC1021" s="52"/>
      <c r="BD1021" s="52"/>
      <c r="BE1021" s="52"/>
      <c r="BF1021" s="52"/>
      <c r="BG1021" s="52"/>
      <c r="BH1021" s="52"/>
      <c r="BI1021" s="52"/>
      <c r="BJ1021" s="52"/>
      <c r="BK1021" s="52"/>
      <c r="BL1021" s="52"/>
      <c r="BM1021" s="52"/>
      <c r="BN1021" s="52"/>
      <c r="BO1021" s="52"/>
      <c r="BP1021" s="52"/>
      <c r="BQ1021" s="52"/>
      <c r="BR1021" s="52"/>
    </row>
    <row r="1022">
      <c r="A1022" s="6"/>
      <c r="B1022" s="42"/>
      <c r="C1022" s="43"/>
      <c r="D1022" s="63"/>
      <c r="E1022" s="45"/>
      <c r="F1022" s="45"/>
      <c r="G1022" s="45"/>
      <c r="H1022" s="45"/>
      <c r="I1022" s="45"/>
      <c r="J1022" s="45"/>
      <c r="K1022" s="45"/>
      <c r="L1022" s="61"/>
      <c r="M1022" s="48"/>
      <c r="N1022" s="49"/>
      <c r="O1022" s="48"/>
      <c r="P1022" s="49"/>
      <c r="Q1022" s="50"/>
      <c r="R1022" s="51"/>
      <c r="S1022" s="15"/>
      <c r="T1022" s="14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2"/>
      <c r="BN1022" s="52"/>
      <c r="BO1022" s="52"/>
      <c r="BP1022" s="52"/>
      <c r="BQ1022" s="52"/>
      <c r="BR1022" s="52"/>
    </row>
    <row r="1023">
      <c r="A1023" s="6"/>
      <c r="B1023" s="42"/>
      <c r="C1023" s="43"/>
      <c r="D1023" s="63"/>
      <c r="E1023" s="45"/>
      <c r="F1023" s="45"/>
      <c r="G1023" s="45"/>
      <c r="H1023" s="45"/>
      <c r="I1023" s="45"/>
      <c r="J1023" s="45"/>
      <c r="K1023" s="45"/>
      <c r="L1023" s="61"/>
      <c r="M1023" s="48"/>
      <c r="N1023" s="49"/>
      <c r="O1023" s="48"/>
      <c r="P1023" s="49"/>
      <c r="Q1023" s="50"/>
      <c r="R1023" s="51"/>
      <c r="S1023" s="15"/>
      <c r="T1023" s="14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  <c r="AY1023" s="52"/>
      <c r="AZ1023" s="52"/>
      <c r="BA1023" s="52"/>
      <c r="BB1023" s="52"/>
      <c r="BC1023" s="52"/>
      <c r="BD1023" s="52"/>
      <c r="BE1023" s="52"/>
      <c r="BF1023" s="52"/>
      <c r="BG1023" s="52"/>
      <c r="BH1023" s="52"/>
      <c r="BI1023" s="52"/>
      <c r="BJ1023" s="52"/>
      <c r="BK1023" s="52"/>
      <c r="BL1023" s="52"/>
      <c r="BM1023" s="52"/>
      <c r="BN1023" s="52"/>
      <c r="BO1023" s="52"/>
      <c r="BP1023" s="52"/>
      <c r="BQ1023" s="52"/>
      <c r="BR1023" s="52"/>
    </row>
    <row r="1024">
      <c r="A1024" s="6"/>
      <c r="B1024" s="42"/>
      <c r="C1024" s="43"/>
      <c r="D1024" s="63"/>
      <c r="E1024" s="45"/>
      <c r="F1024" s="45"/>
      <c r="G1024" s="45"/>
      <c r="H1024" s="45"/>
      <c r="I1024" s="45"/>
      <c r="J1024" s="45"/>
      <c r="K1024" s="45"/>
      <c r="L1024" s="61"/>
      <c r="M1024" s="48"/>
      <c r="N1024" s="49"/>
      <c r="O1024" s="48"/>
      <c r="P1024" s="49"/>
      <c r="Q1024" s="50"/>
      <c r="R1024" s="51"/>
      <c r="S1024" s="15"/>
      <c r="T1024" s="14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  <c r="AY1024" s="52"/>
      <c r="AZ1024" s="52"/>
      <c r="BA1024" s="52"/>
      <c r="BB1024" s="52"/>
      <c r="BC1024" s="52"/>
      <c r="BD1024" s="52"/>
      <c r="BE1024" s="52"/>
      <c r="BF1024" s="52"/>
      <c r="BG1024" s="52"/>
      <c r="BH1024" s="52"/>
      <c r="BI1024" s="52"/>
      <c r="BJ1024" s="52"/>
      <c r="BK1024" s="52"/>
      <c r="BL1024" s="52"/>
      <c r="BM1024" s="52"/>
      <c r="BN1024" s="52"/>
      <c r="BO1024" s="52"/>
      <c r="BP1024" s="52"/>
      <c r="BQ1024" s="52"/>
      <c r="BR1024" s="52"/>
    </row>
    <row r="1025">
      <c r="A1025" s="6"/>
      <c r="B1025" s="42"/>
      <c r="C1025" s="43"/>
      <c r="D1025" s="63"/>
      <c r="E1025" s="45"/>
      <c r="F1025" s="45"/>
      <c r="G1025" s="45"/>
      <c r="H1025" s="45"/>
      <c r="I1025" s="45"/>
      <c r="J1025" s="45"/>
      <c r="K1025" s="45"/>
      <c r="L1025" s="61"/>
      <c r="M1025" s="48"/>
      <c r="N1025" s="49"/>
      <c r="O1025" s="48"/>
      <c r="P1025" s="49"/>
      <c r="Q1025" s="50"/>
      <c r="R1025" s="51"/>
      <c r="S1025" s="15"/>
      <c r="T1025" s="14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2"/>
      <c r="BN1025" s="52"/>
      <c r="BO1025" s="52"/>
      <c r="BP1025" s="52"/>
      <c r="BQ1025" s="52"/>
      <c r="BR1025" s="52"/>
    </row>
    <row r="1026">
      <c r="A1026" s="6"/>
      <c r="B1026" s="42"/>
      <c r="C1026" s="43"/>
      <c r="D1026" s="63"/>
      <c r="E1026" s="45"/>
      <c r="F1026" s="45"/>
      <c r="G1026" s="45"/>
      <c r="H1026" s="45"/>
      <c r="I1026" s="45"/>
      <c r="J1026" s="45"/>
      <c r="K1026" s="45"/>
      <c r="L1026" s="61"/>
      <c r="M1026" s="48"/>
      <c r="N1026" s="49"/>
      <c r="O1026" s="48"/>
      <c r="P1026" s="49"/>
      <c r="Q1026" s="50"/>
      <c r="R1026" s="51"/>
      <c r="S1026" s="15"/>
      <c r="T1026" s="14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  <c r="AY1026" s="52"/>
      <c r="AZ1026" s="52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  <c r="BP1026" s="52"/>
      <c r="BQ1026" s="52"/>
      <c r="BR1026" s="52"/>
    </row>
    <row r="1027">
      <c r="A1027" s="6"/>
      <c r="B1027" s="42"/>
      <c r="C1027" s="43"/>
      <c r="D1027" s="63"/>
      <c r="E1027" s="45"/>
      <c r="F1027" s="45"/>
      <c r="G1027" s="45"/>
      <c r="H1027" s="45"/>
      <c r="I1027" s="45"/>
      <c r="J1027" s="45"/>
      <c r="K1027" s="45"/>
      <c r="L1027" s="61"/>
      <c r="M1027" s="48"/>
      <c r="N1027" s="49"/>
      <c r="O1027" s="48"/>
      <c r="P1027" s="49"/>
      <c r="Q1027" s="50"/>
      <c r="R1027" s="51"/>
      <c r="S1027" s="15"/>
      <c r="T1027" s="14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  <c r="AY1027" s="52"/>
      <c r="AZ1027" s="52"/>
      <c r="BA1027" s="52"/>
      <c r="BB1027" s="52"/>
      <c r="BC1027" s="52"/>
      <c r="BD1027" s="52"/>
      <c r="BE1027" s="52"/>
      <c r="BF1027" s="52"/>
      <c r="BG1027" s="52"/>
      <c r="BH1027" s="52"/>
      <c r="BI1027" s="52"/>
      <c r="BJ1027" s="52"/>
      <c r="BK1027" s="52"/>
      <c r="BL1027" s="52"/>
      <c r="BM1027" s="52"/>
      <c r="BN1027" s="52"/>
      <c r="BO1027" s="52"/>
      <c r="BP1027" s="52"/>
      <c r="BQ1027" s="52"/>
      <c r="BR1027" s="52"/>
    </row>
    <row r="1028">
      <c r="A1028" s="6"/>
      <c r="B1028" s="42"/>
      <c r="C1028" s="43"/>
      <c r="D1028" s="63"/>
      <c r="E1028" s="45"/>
      <c r="F1028" s="45"/>
      <c r="G1028" s="45"/>
      <c r="H1028" s="45"/>
      <c r="I1028" s="45"/>
      <c r="J1028" s="45"/>
      <c r="K1028" s="45"/>
      <c r="L1028" s="61"/>
      <c r="M1028" s="48"/>
      <c r="N1028" s="49"/>
      <c r="O1028" s="48"/>
      <c r="P1028" s="49"/>
      <c r="Q1028" s="50"/>
      <c r="R1028" s="51"/>
      <c r="S1028" s="15"/>
      <c r="T1028" s="14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  <c r="AY1028" s="52"/>
      <c r="AZ1028" s="52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2"/>
      <c r="BK1028" s="52"/>
      <c r="BL1028" s="52"/>
      <c r="BM1028" s="52"/>
      <c r="BN1028" s="52"/>
      <c r="BO1028" s="52"/>
      <c r="BP1028" s="52"/>
      <c r="BQ1028" s="52"/>
      <c r="BR1028" s="52"/>
    </row>
    <row r="1029">
      <c r="A1029" s="6"/>
      <c r="B1029" s="42"/>
      <c r="C1029" s="43"/>
      <c r="D1029" s="63"/>
      <c r="E1029" s="45"/>
      <c r="F1029" s="45"/>
      <c r="G1029" s="45"/>
      <c r="H1029" s="45"/>
      <c r="I1029" s="45"/>
      <c r="J1029" s="45"/>
      <c r="K1029" s="45"/>
      <c r="L1029" s="61"/>
      <c r="M1029" s="48"/>
      <c r="N1029" s="49"/>
      <c r="O1029" s="48"/>
      <c r="P1029" s="49"/>
      <c r="Q1029" s="50"/>
      <c r="R1029" s="51"/>
      <c r="S1029" s="15"/>
      <c r="T1029" s="14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  <c r="AY1029" s="52"/>
      <c r="AZ1029" s="52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2"/>
      <c r="BK1029" s="52"/>
      <c r="BL1029" s="52"/>
      <c r="BM1029" s="52"/>
      <c r="BN1029" s="52"/>
      <c r="BO1029" s="52"/>
      <c r="BP1029" s="52"/>
      <c r="BQ1029" s="52"/>
      <c r="BR1029" s="52"/>
    </row>
    <row r="1030">
      <c r="A1030" s="6"/>
      <c r="B1030" s="42"/>
      <c r="C1030" s="43"/>
      <c r="D1030" s="63"/>
      <c r="E1030" s="45"/>
      <c r="F1030" s="45"/>
      <c r="G1030" s="45"/>
      <c r="H1030" s="45"/>
      <c r="I1030" s="45"/>
      <c r="J1030" s="45"/>
      <c r="K1030" s="45"/>
      <c r="L1030" s="61"/>
      <c r="M1030" s="48"/>
      <c r="N1030" s="49"/>
      <c r="O1030" s="48"/>
      <c r="P1030" s="49"/>
      <c r="Q1030" s="50"/>
      <c r="R1030" s="51"/>
      <c r="S1030" s="15"/>
      <c r="T1030" s="14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  <c r="AY1030" s="52"/>
      <c r="AZ1030" s="52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2"/>
      <c r="BK1030" s="52"/>
      <c r="BL1030" s="52"/>
      <c r="BM1030" s="52"/>
      <c r="BN1030" s="52"/>
      <c r="BO1030" s="52"/>
      <c r="BP1030" s="52"/>
      <c r="BQ1030" s="52"/>
      <c r="BR1030" s="52"/>
    </row>
    <row r="1031">
      <c r="A1031" s="6"/>
      <c r="B1031" s="42"/>
      <c r="C1031" s="43"/>
      <c r="D1031" s="63"/>
      <c r="E1031" s="45"/>
      <c r="F1031" s="45"/>
      <c r="G1031" s="45"/>
      <c r="H1031" s="45"/>
      <c r="I1031" s="45"/>
      <c r="J1031" s="45"/>
      <c r="K1031" s="45"/>
      <c r="L1031" s="61"/>
      <c r="M1031" s="48"/>
      <c r="N1031" s="49"/>
      <c r="O1031" s="48"/>
      <c r="P1031" s="49"/>
      <c r="Q1031" s="50"/>
      <c r="R1031" s="51"/>
      <c r="S1031" s="15"/>
      <c r="T1031" s="14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2"/>
      <c r="BN1031" s="52"/>
      <c r="BO1031" s="52"/>
      <c r="BP1031" s="52"/>
      <c r="BQ1031" s="52"/>
      <c r="BR1031" s="52"/>
    </row>
    <row r="1032">
      <c r="A1032" s="6"/>
      <c r="B1032" s="42"/>
      <c r="C1032" s="43"/>
      <c r="D1032" s="63"/>
      <c r="E1032" s="45"/>
      <c r="F1032" s="45"/>
      <c r="G1032" s="45"/>
      <c r="H1032" s="45"/>
      <c r="I1032" s="45"/>
      <c r="J1032" s="45"/>
      <c r="K1032" s="45"/>
      <c r="L1032" s="61"/>
      <c r="M1032" s="48"/>
      <c r="N1032" s="49"/>
      <c r="O1032" s="48"/>
      <c r="P1032" s="49"/>
      <c r="Q1032" s="50"/>
      <c r="R1032" s="51"/>
      <c r="S1032" s="15"/>
      <c r="T1032" s="14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2"/>
      <c r="BK1032" s="52"/>
      <c r="BL1032" s="52"/>
      <c r="BM1032" s="52"/>
      <c r="BN1032" s="52"/>
      <c r="BO1032" s="52"/>
      <c r="BP1032" s="52"/>
      <c r="BQ1032" s="52"/>
      <c r="BR1032" s="52"/>
    </row>
    <row r="1033">
      <c r="A1033" s="6"/>
      <c r="B1033" s="42"/>
      <c r="C1033" s="43"/>
      <c r="D1033" s="63"/>
      <c r="E1033" s="45"/>
      <c r="F1033" s="45"/>
      <c r="G1033" s="45"/>
      <c r="H1033" s="45"/>
      <c r="I1033" s="45"/>
      <c r="J1033" s="45"/>
      <c r="K1033" s="45"/>
      <c r="L1033" s="61"/>
      <c r="M1033" s="48"/>
      <c r="N1033" s="49"/>
      <c r="O1033" s="48"/>
      <c r="P1033" s="49"/>
      <c r="Q1033" s="50"/>
      <c r="R1033" s="51"/>
      <c r="S1033" s="15"/>
      <c r="T1033" s="14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  <c r="AY1033" s="52"/>
      <c r="AZ1033" s="52"/>
      <c r="BA1033" s="52"/>
      <c r="BB1033" s="52"/>
      <c r="BC1033" s="52"/>
      <c r="BD1033" s="52"/>
      <c r="BE1033" s="52"/>
      <c r="BF1033" s="52"/>
      <c r="BG1033" s="52"/>
      <c r="BH1033" s="52"/>
      <c r="BI1033" s="52"/>
      <c r="BJ1033" s="52"/>
      <c r="BK1033" s="52"/>
      <c r="BL1033" s="52"/>
      <c r="BM1033" s="52"/>
      <c r="BN1033" s="52"/>
      <c r="BO1033" s="52"/>
      <c r="BP1033" s="52"/>
      <c r="BQ1033" s="52"/>
      <c r="BR1033" s="52"/>
    </row>
    <row r="1034">
      <c r="A1034" s="6"/>
      <c r="B1034" s="42"/>
      <c r="C1034" s="43"/>
      <c r="D1034" s="63"/>
      <c r="E1034" s="45"/>
      <c r="F1034" s="45"/>
      <c r="G1034" s="45"/>
      <c r="H1034" s="45"/>
      <c r="I1034" s="45"/>
      <c r="J1034" s="45"/>
      <c r="K1034" s="45"/>
      <c r="L1034" s="61"/>
      <c r="M1034" s="48"/>
      <c r="N1034" s="49"/>
      <c r="O1034" s="48"/>
      <c r="P1034" s="49"/>
      <c r="Q1034" s="50"/>
      <c r="R1034" s="51"/>
      <c r="S1034" s="15"/>
      <c r="T1034" s="14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2"/>
      <c r="BN1034" s="52"/>
      <c r="BO1034" s="52"/>
      <c r="BP1034" s="52"/>
      <c r="BQ1034" s="52"/>
      <c r="BR1034" s="52"/>
    </row>
    <row r="1035">
      <c r="A1035" s="6"/>
      <c r="B1035" s="42"/>
      <c r="C1035" s="43"/>
      <c r="D1035" s="63"/>
      <c r="E1035" s="45"/>
      <c r="F1035" s="45"/>
      <c r="G1035" s="45"/>
      <c r="H1035" s="45"/>
      <c r="I1035" s="45"/>
      <c r="J1035" s="45"/>
      <c r="K1035" s="45"/>
      <c r="L1035" s="61"/>
      <c r="M1035" s="48"/>
      <c r="N1035" s="49"/>
      <c r="O1035" s="48"/>
      <c r="P1035" s="49"/>
      <c r="Q1035" s="50"/>
      <c r="R1035" s="51"/>
      <c r="S1035" s="15"/>
      <c r="T1035" s="14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  <c r="AY1035" s="52"/>
      <c r="AZ1035" s="52"/>
      <c r="BA1035" s="52"/>
      <c r="BB1035" s="52"/>
      <c r="BC1035" s="52"/>
      <c r="BD1035" s="52"/>
      <c r="BE1035" s="52"/>
      <c r="BF1035" s="52"/>
      <c r="BG1035" s="52"/>
      <c r="BH1035" s="52"/>
      <c r="BI1035" s="52"/>
      <c r="BJ1035" s="52"/>
      <c r="BK1035" s="52"/>
      <c r="BL1035" s="52"/>
      <c r="BM1035" s="52"/>
      <c r="BN1035" s="52"/>
      <c r="BO1035" s="52"/>
      <c r="BP1035" s="52"/>
      <c r="BQ1035" s="52"/>
      <c r="BR1035" s="52"/>
    </row>
    <row r="1036">
      <c r="A1036" s="6"/>
      <c r="B1036" s="42"/>
      <c r="C1036" s="43"/>
      <c r="D1036" s="63"/>
      <c r="E1036" s="45"/>
      <c r="F1036" s="45"/>
      <c r="G1036" s="45"/>
      <c r="H1036" s="45"/>
      <c r="I1036" s="45"/>
      <c r="J1036" s="45"/>
      <c r="K1036" s="45"/>
      <c r="L1036" s="61"/>
      <c r="M1036" s="48"/>
      <c r="N1036" s="49"/>
      <c r="O1036" s="48"/>
      <c r="P1036" s="49"/>
      <c r="Q1036" s="50"/>
      <c r="R1036" s="51"/>
      <c r="S1036" s="15"/>
      <c r="T1036" s="14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  <c r="AY1036" s="52"/>
      <c r="AZ1036" s="52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2"/>
      <c r="BK1036" s="52"/>
      <c r="BL1036" s="52"/>
      <c r="BM1036" s="52"/>
      <c r="BN1036" s="52"/>
      <c r="BO1036" s="52"/>
      <c r="BP1036" s="52"/>
      <c r="BQ1036" s="52"/>
      <c r="BR1036" s="52"/>
    </row>
    <row r="1037">
      <c r="A1037" s="6"/>
      <c r="B1037" s="42"/>
      <c r="C1037" s="43"/>
      <c r="D1037" s="63"/>
      <c r="E1037" s="45"/>
      <c r="F1037" s="45"/>
      <c r="G1037" s="45"/>
      <c r="H1037" s="45"/>
      <c r="I1037" s="45"/>
      <c r="J1037" s="45"/>
      <c r="K1037" s="45"/>
      <c r="L1037" s="61"/>
      <c r="M1037" s="48"/>
      <c r="N1037" s="49"/>
      <c r="O1037" s="48"/>
      <c r="P1037" s="49"/>
      <c r="Q1037" s="50"/>
      <c r="R1037" s="51"/>
      <c r="S1037" s="15"/>
      <c r="T1037" s="14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  <c r="AY1037" s="52"/>
      <c r="AZ1037" s="52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2"/>
      <c r="BN1037" s="52"/>
      <c r="BO1037" s="52"/>
      <c r="BP1037" s="52"/>
      <c r="BQ1037" s="52"/>
      <c r="BR1037" s="52"/>
    </row>
    <row r="1038">
      <c r="A1038" s="6"/>
      <c r="B1038" s="42"/>
      <c r="C1038" s="43"/>
      <c r="D1038" s="63"/>
      <c r="E1038" s="45"/>
      <c r="F1038" s="45"/>
      <c r="G1038" s="45"/>
      <c r="H1038" s="45"/>
      <c r="I1038" s="45"/>
      <c r="J1038" s="45"/>
      <c r="K1038" s="45"/>
      <c r="L1038" s="61"/>
      <c r="M1038" s="48"/>
      <c r="N1038" s="49"/>
      <c r="O1038" s="48"/>
      <c r="P1038" s="49"/>
      <c r="Q1038" s="50"/>
      <c r="R1038" s="51"/>
      <c r="S1038" s="15"/>
      <c r="T1038" s="14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  <c r="AY1038" s="52"/>
      <c r="AZ1038" s="52"/>
      <c r="BA1038" s="52"/>
      <c r="BB1038" s="52"/>
      <c r="BC1038" s="52"/>
      <c r="BD1038" s="52"/>
      <c r="BE1038" s="52"/>
      <c r="BF1038" s="52"/>
      <c r="BG1038" s="52"/>
      <c r="BH1038" s="52"/>
      <c r="BI1038" s="52"/>
      <c r="BJ1038" s="52"/>
      <c r="BK1038" s="52"/>
      <c r="BL1038" s="52"/>
      <c r="BM1038" s="52"/>
      <c r="BN1038" s="52"/>
      <c r="BO1038" s="52"/>
      <c r="BP1038" s="52"/>
      <c r="BQ1038" s="52"/>
      <c r="BR1038" s="52"/>
    </row>
    <row r="1039">
      <c r="A1039" s="6"/>
      <c r="B1039" s="42"/>
      <c r="C1039" s="43"/>
      <c r="D1039" s="63"/>
      <c r="E1039" s="45"/>
      <c r="F1039" s="45"/>
      <c r="G1039" s="45"/>
      <c r="H1039" s="45"/>
      <c r="I1039" s="45"/>
      <c r="J1039" s="45"/>
      <c r="K1039" s="45"/>
      <c r="L1039" s="61"/>
      <c r="M1039" s="48"/>
      <c r="N1039" s="49"/>
      <c r="O1039" s="48"/>
      <c r="P1039" s="49"/>
      <c r="Q1039" s="50"/>
      <c r="R1039" s="51"/>
      <c r="S1039" s="15"/>
      <c r="T1039" s="14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  <c r="AY1039" s="52"/>
      <c r="AZ1039" s="52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2"/>
      <c r="BK1039" s="52"/>
      <c r="BL1039" s="52"/>
      <c r="BM1039" s="52"/>
      <c r="BN1039" s="52"/>
      <c r="BO1039" s="52"/>
      <c r="BP1039" s="52"/>
      <c r="BQ1039" s="52"/>
      <c r="BR1039" s="52"/>
    </row>
    <row r="1040">
      <c r="A1040" s="6"/>
      <c r="B1040" s="42"/>
      <c r="C1040" s="43"/>
      <c r="D1040" s="63"/>
      <c r="E1040" s="45"/>
      <c r="F1040" s="45"/>
      <c r="G1040" s="45"/>
      <c r="H1040" s="45"/>
      <c r="I1040" s="45"/>
      <c r="J1040" s="45"/>
      <c r="K1040" s="45"/>
      <c r="L1040" s="61"/>
      <c r="M1040" s="48"/>
      <c r="N1040" s="49"/>
      <c r="O1040" s="48"/>
      <c r="P1040" s="49"/>
      <c r="Q1040" s="50"/>
      <c r="R1040" s="51"/>
      <c r="S1040" s="15"/>
      <c r="T1040" s="14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2"/>
      <c r="BN1040" s="52"/>
      <c r="BO1040" s="52"/>
      <c r="BP1040" s="52"/>
      <c r="BQ1040" s="52"/>
      <c r="BR1040" s="52"/>
    </row>
    <row r="1041">
      <c r="A1041" s="6"/>
      <c r="B1041" s="42"/>
      <c r="C1041" s="43"/>
      <c r="D1041" s="63"/>
      <c r="E1041" s="45"/>
      <c r="F1041" s="45"/>
      <c r="G1041" s="45"/>
      <c r="H1041" s="45"/>
      <c r="I1041" s="45"/>
      <c r="J1041" s="45"/>
      <c r="K1041" s="45"/>
      <c r="L1041" s="61"/>
      <c r="M1041" s="48"/>
      <c r="N1041" s="49"/>
      <c r="O1041" s="48"/>
      <c r="P1041" s="49"/>
      <c r="Q1041" s="50"/>
      <c r="R1041" s="51"/>
      <c r="S1041" s="15"/>
      <c r="T1041" s="14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  <c r="AY1041" s="52"/>
      <c r="AZ1041" s="52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2"/>
      <c r="BK1041" s="52"/>
      <c r="BL1041" s="52"/>
      <c r="BM1041" s="52"/>
      <c r="BN1041" s="52"/>
      <c r="BO1041" s="52"/>
      <c r="BP1041" s="52"/>
      <c r="BQ1041" s="52"/>
      <c r="BR1041" s="52"/>
    </row>
    <row r="1042">
      <c r="A1042" s="6"/>
      <c r="B1042" s="42"/>
      <c r="C1042" s="43"/>
      <c r="D1042" s="63"/>
      <c r="E1042" s="45"/>
      <c r="F1042" s="45"/>
      <c r="G1042" s="45"/>
      <c r="H1042" s="45"/>
      <c r="I1042" s="45"/>
      <c r="J1042" s="45"/>
      <c r="K1042" s="45"/>
      <c r="L1042" s="61"/>
      <c r="M1042" s="48"/>
      <c r="N1042" s="49"/>
      <c r="O1042" s="48"/>
      <c r="P1042" s="49"/>
      <c r="Q1042" s="50"/>
      <c r="R1042" s="51"/>
      <c r="S1042" s="15"/>
      <c r="T1042" s="14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  <c r="BP1042" s="52"/>
      <c r="BQ1042" s="52"/>
      <c r="BR1042" s="52"/>
    </row>
    <row r="1043">
      <c r="A1043" s="6"/>
      <c r="B1043" s="42"/>
      <c r="C1043" s="43"/>
      <c r="D1043" s="63"/>
      <c r="E1043" s="45"/>
      <c r="F1043" s="45"/>
      <c r="G1043" s="45"/>
      <c r="H1043" s="45"/>
      <c r="I1043" s="45"/>
      <c r="J1043" s="45"/>
      <c r="K1043" s="45"/>
      <c r="L1043" s="61"/>
      <c r="M1043" s="48"/>
      <c r="N1043" s="49"/>
      <c r="O1043" s="48"/>
      <c r="P1043" s="49"/>
      <c r="Q1043" s="50"/>
      <c r="R1043" s="51"/>
      <c r="S1043" s="15"/>
      <c r="T1043" s="14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  <c r="AY1043" s="52"/>
      <c r="AZ1043" s="52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2"/>
      <c r="BN1043" s="52"/>
      <c r="BO1043" s="52"/>
      <c r="BP1043" s="52"/>
      <c r="BQ1043" s="52"/>
      <c r="BR1043" s="52"/>
    </row>
    <row r="1044">
      <c r="A1044" s="6"/>
      <c r="B1044" s="42"/>
      <c r="C1044" s="43"/>
      <c r="D1044" s="63"/>
      <c r="E1044" s="45"/>
      <c r="F1044" s="45"/>
      <c r="G1044" s="45"/>
      <c r="H1044" s="45"/>
      <c r="I1044" s="45"/>
      <c r="J1044" s="45"/>
      <c r="K1044" s="45"/>
      <c r="L1044" s="61"/>
      <c r="M1044" s="48"/>
      <c r="N1044" s="49"/>
      <c r="O1044" s="48"/>
      <c r="P1044" s="49"/>
      <c r="Q1044" s="50"/>
      <c r="R1044" s="51"/>
      <c r="S1044" s="15"/>
      <c r="T1044" s="14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  <c r="AY1044" s="52"/>
      <c r="AZ1044" s="52"/>
      <c r="BA1044" s="52"/>
      <c r="BB1044" s="52"/>
      <c r="BC1044" s="52"/>
      <c r="BD1044" s="52"/>
      <c r="BE1044" s="52"/>
      <c r="BF1044" s="52"/>
      <c r="BG1044" s="52"/>
      <c r="BH1044" s="52"/>
      <c r="BI1044" s="52"/>
      <c r="BJ1044" s="52"/>
      <c r="BK1044" s="52"/>
      <c r="BL1044" s="52"/>
      <c r="BM1044" s="52"/>
      <c r="BN1044" s="52"/>
      <c r="BO1044" s="52"/>
      <c r="BP1044" s="52"/>
      <c r="BQ1044" s="52"/>
      <c r="BR1044" s="52"/>
    </row>
    <row r="1045">
      <c r="A1045" s="6"/>
      <c r="B1045" s="42"/>
      <c r="C1045" s="43"/>
      <c r="D1045" s="63"/>
      <c r="E1045" s="45"/>
      <c r="F1045" s="45"/>
      <c r="G1045" s="45"/>
      <c r="H1045" s="45"/>
      <c r="I1045" s="45"/>
      <c r="J1045" s="45"/>
      <c r="K1045" s="45"/>
      <c r="L1045" s="61"/>
      <c r="M1045" s="48"/>
      <c r="N1045" s="49"/>
      <c r="O1045" s="48"/>
      <c r="P1045" s="49"/>
      <c r="Q1045" s="50"/>
      <c r="R1045" s="51"/>
      <c r="S1045" s="15"/>
      <c r="T1045" s="14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  <c r="BP1045" s="52"/>
      <c r="BQ1045" s="52"/>
      <c r="BR1045" s="52"/>
    </row>
    <row r="1046">
      <c r="A1046" s="6"/>
      <c r="B1046" s="42"/>
      <c r="C1046" s="43"/>
      <c r="D1046" s="63"/>
      <c r="E1046" s="45"/>
      <c r="F1046" s="45"/>
      <c r="G1046" s="45"/>
      <c r="H1046" s="45"/>
      <c r="I1046" s="45"/>
      <c r="J1046" s="45"/>
      <c r="K1046" s="45"/>
      <c r="L1046" s="61"/>
      <c r="M1046" s="48"/>
      <c r="N1046" s="49"/>
      <c r="O1046" s="48"/>
      <c r="P1046" s="49"/>
      <c r="Q1046" s="50"/>
      <c r="R1046" s="51"/>
      <c r="S1046" s="15"/>
      <c r="T1046" s="14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2"/>
      <c r="BL1046" s="52"/>
      <c r="BM1046" s="52"/>
      <c r="BN1046" s="52"/>
      <c r="BO1046" s="52"/>
      <c r="BP1046" s="52"/>
      <c r="BQ1046" s="52"/>
      <c r="BR1046" s="52"/>
    </row>
    <row r="1047">
      <c r="A1047" s="6"/>
      <c r="B1047" s="42"/>
      <c r="C1047" s="43"/>
      <c r="D1047" s="63"/>
      <c r="E1047" s="45"/>
      <c r="F1047" s="45"/>
      <c r="G1047" s="45"/>
      <c r="H1047" s="45"/>
      <c r="I1047" s="45"/>
      <c r="J1047" s="45"/>
      <c r="K1047" s="45"/>
      <c r="L1047" s="61"/>
      <c r="M1047" s="48"/>
      <c r="N1047" s="49"/>
      <c r="O1047" s="48"/>
      <c r="P1047" s="49"/>
      <c r="Q1047" s="50"/>
      <c r="R1047" s="51"/>
      <c r="S1047" s="15"/>
      <c r="T1047" s="14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2"/>
      <c r="BK1047" s="52"/>
      <c r="BL1047" s="52"/>
      <c r="BM1047" s="52"/>
      <c r="BN1047" s="52"/>
      <c r="BO1047" s="52"/>
      <c r="BP1047" s="52"/>
      <c r="BQ1047" s="52"/>
      <c r="BR1047" s="52"/>
    </row>
    <row r="1048">
      <c r="A1048" s="6"/>
      <c r="B1048" s="42"/>
      <c r="C1048" s="43"/>
      <c r="D1048" s="63"/>
      <c r="E1048" s="45"/>
      <c r="F1048" s="45"/>
      <c r="G1048" s="45"/>
      <c r="H1048" s="45"/>
      <c r="I1048" s="45"/>
      <c r="J1048" s="45"/>
      <c r="K1048" s="45"/>
      <c r="L1048" s="61"/>
      <c r="M1048" s="48"/>
      <c r="N1048" s="49"/>
      <c r="O1048" s="48"/>
      <c r="P1048" s="49"/>
      <c r="Q1048" s="50"/>
      <c r="R1048" s="51"/>
      <c r="S1048" s="15"/>
      <c r="T1048" s="14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2"/>
      <c r="BK1048" s="52"/>
      <c r="BL1048" s="52"/>
      <c r="BM1048" s="52"/>
      <c r="BN1048" s="52"/>
      <c r="BO1048" s="52"/>
      <c r="BP1048" s="52"/>
      <c r="BQ1048" s="52"/>
      <c r="BR1048" s="52"/>
    </row>
    <row r="1049">
      <c r="A1049" s="6"/>
      <c r="B1049" s="42"/>
      <c r="C1049" s="43"/>
      <c r="D1049" s="63"/>
      <c r="E1049" s="45"/>
      <c r="F1049" s="45"/>
      <c r="G1049" s="45"/>
      <c r="H1049" s="45"/>
      <c r="I1049" s="45"/>
      <c r="J1049" s="45"/>
      <c r="K1049" s="45"/>
      <c r="L1049" s="61"/>
      <c r="M1049" s="48"/>
      <c r="N1049" s="49"/>
      <c r="O1049" s="48"/>
      <c r="P1049" s="49"/>
      <c r="Q1049" s="50"/>
      <c r="R1049" s="51"/>
      <c r="S1049" s="15"/>
      <c r="T1049" s="14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2"/>
      <c r="BN1049" s="52"/>
      <c r="BO1049" s="52"/>
      <c r="BP1049" s="52"/>
      <c r="BQ1049" s="52"/>
      <c r="BR1049" s="52"/>
    </row>
    <row r="1050">
      <c r="A1050" s="6"/>
      <c r="B1050" s="42"/>
      <c r="C1050" s="43"/>
      <c r="D1050" s="63"/>
      <c r="E1050" s="45"/>
      <c r="F1050" s="45"/>
      <c r="G1050" s="45"/>
      <c r="H1050" s="45"/>
      <c r="I1050" s="45"/>
      <c r="J1050" s="45"/>
      <c r="K1050" s="45"/>
      <c r="L1050" s="61"/>
      <c r="M1050" s="48"/>
      <c r="N1050" s="49"/>
      <c r="O1050" s="48"/>
      <c r="P1050" s="49"/>
      <c r="Q1050" s="50"/>
      <c r="R1050" s="51"/>
      <c r="S1050" s="15"/>
      <c r="T1050" s="14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  <c r="BP1050" s="52"/>
      <c r="BQ1050" s="52"/>
      <c r="BR1050" s="52"/>
    </row>
    <row r="1051">
      <c r="A1051" s="6"/>
      <c r="B1051" s="42"/>
      <c r="C1051" s="43"/>
      <c r="D1051" s="63"/>
      <c r="E1051" s="45"/>
      <c r="F1051" s="45"/>
      <c r="G1051" s="45"/>
      <c r="H1051" s="45"/>
      <c r="I1051" s="45"/>
      <c r="J1051" s="45"/>
      <c r="K1051" s="45"/>
      <c r="L1051" s="61"/>
      <c r="M1051" s="48"/>
      <c r="N1051" s="49"/>
      <c r="O1051" s="48"/>
      <c r="P1051" s="49"/>
      <c r="Q1051" s="50"/>
      <c r="R1051" s="51"/>
      <c r="S1051" s="15"/>
      <c r="T1051" s="14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  <c r="BP1051" s="52"/>
      <c r="BQ1051" s="52"/>
      <c r="BR1051" s="52"/>
    </row>
    <row r="1052">
      <c r="A1052" s="6"/>
      <c r="B1052" s="42"/>
      <c r="C1052" s="43"/>
      <c r="D1052" s="63"/>
      <c r="E1052" s="45"/>
      <c r="F1052" s="45"/>
      <c r="G1052" s="45"/>
      <c r="H1052" s="45"/>
      <c r="I1052" s="45"/>
      <c r="J1052" s="45"/>
      <c r="K1052" s="45"/>
      <c r="L1052" s="61"/>
      <c r="M1052" s="48"/>
      <c r="N1052" s="49"/>
      <c r="O1052" s="48"/>
      <c r="P1052" s="49"/>
      <c r="Q1052" s="50"/>
      <c r="R1052" s="51"/>
      <c r="S1052" s="15"/>
      <c r="T1052" s="14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  <c r="BP1052" s="52"/>
      <c r="BQ1052" s="52"/>
      <c r="BR1052" s="52"/>
    </row>
    <row r="1053">
      <c r="A1053" s="6"/>
      <c r="B1053" s="42"/>
      <c r="C1053" s="43"/>
      <c r="D1053" s="63"/>
      <c r="E1053" s="45"/>
      <c r="F1053" s="45"/>
      <c r="G1053" s="45"/>
      <c r="H1053" s="45"/>
      <c r="I1053" s="45"/>
      <c r="J1053" s="45"/>
      <c r="K1053" s="45"/>
      <c r="L1053" s="61"/>
      <c r="M1053" s="48"/>
      <c r="N1053" s="49"/>
      <c r="O1053" s="48"/>
      <c r="P1053" s="49"/>
      <c r="Q1053" s="50"/>
      <c r="R1053" s="51"/>
      <c r="S1053" s="15"/>
      <c r="T1053" s="14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  <c r="BP1053" s="52"/>
      <c r="BQ1053" s="52"/>
      <c r="BR1053" s="52"/>
    </row>
    <row r="1054">
      <c r="A1054" s="6"/>
      <c r="B1054" s="42"/>
      <c r="C1054" s="43"/>
      <c r="D1054" s="63"/>
      <c r="E1054" s="45"/>
      <c r="F1054" s="45"/>
      <c r="G1054" s="45"/>
      <c r="H1054" s="45"/>
      <c r="I1054" s="45"/>
      <c r="J1054" s="45"/>
      <c r="K1054" s="45"/>
      <c r="L1054" s="61"/>
      <c r="M1054" s="48"/>
      <c r="N1054" s="49"/>
      <c r="O1054" s="48"/>
      <c r="P1054" s="49"/>
      <c r="Q1054" s="50"/>
      <c r="R1054" s="51"/>
      <c r="S1054" s="15"/>
      <c r="T1054" s="14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  <c r="AY1054" s="52"/>
      <c r="AZ1054" s="52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  <c r="BP1054" s="52"/>
      <c r="BQ1054" s="52"/>
      <c r="BR1054" s="52"/>
    </row>
    <row r="1055">
      <c r="A1055" s="6"/>
      <c r="B1055" s="42"/>
      <c r="C1055" s="43"/>
      <c r="D1055" s="63"/>
      <c r="E1055" s="45"/>
      <c r="F1055" s="45"/>
      <c r="G1055" s="45"/>
      <c r="H1055" s="45"/>
      <c r="I1055" s="45"/>
      <c r="J1055" s="45"/>
      <c r="K1055" s="45"/>
      <c r="L1055" s="61"/>
      <c r="M1055" s="48"/>
      <c r="N1055" s="49"/>
      <c r="O1055" s="48"/>
      <c r="P1055" s="49"/>
      <c r="Q1055" s="50"/>
      <c r="R1055" s="51"/>
      <c r="S1055" s="15"/>
      <c r="T1055" s="14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  <c r="BP1055" s="52"/>
      <c r="BQ1055" s="52"/>
      <c r="BR1055" s="52"/>
    </row>
    <row r="1056">
      <c r="A1056" s="6"/>
      <c r="B1056" s="42"/>
      <c r="C1056" s="43"/>
      <c r="D1056" s="63"/>
      <c r="E1056" s="45"/>
      <c r="F1056" s="45"/>
      <c r="G1056" s="45"/>
      <c r="H1056" s="45"/>
      <c r="I1056" s="45"/>
      <c r="J1056" s="45"/>
      <c r="K1056" s="45"/>
      <c r="L1056" s="61"/>
      <c r="M1056" s="48"/>
      <c r="N1056" s="49"/>
      <c r="O1056" s="48"/>
      <c r="P1056" s="49"/>
      <c r="Q1056" s="50"/>
      <c r="R1056" s="51"/>
      <c r="S1056" s="15"/>
      <c r="T1056" s="14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  <c r="BP1056" s="52"/>
      <c r="BQ1056" s="52"/>
      <c r="BR1056" s="52"/>
    </row>
    <row r="1057">
      <c r="A1057" s="6"/>
      <c r="B1057" s="42"/>
      <c r="C1057" s="43"/>
      <c r="D1057" s="63"/>
      <c r="E1057" s="45"/>
      <c r="F1057" s="45"/>
      <c r="G1057" s="45"/>
      <c r="H1057" s="45"/>
      <c r="I1057" s="45"/>
      <c r="J1057" s="45"/>
      <c r="K1057" s="45"/>
      <c r="L1057" s="61"/>
      <c r="M1057" s="48"/>
      <c r="N1057" s="49"/>
      <c r="O1057" s="48"/>
      <c r="P1057" s="49"/>
      <c r="Q1057" s="50"/>
      <c r="R1057" s="51"/>
      <c r="S1057" s="15"/>
      <c r="T1057" s="14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  <c r="BP1057" s="52"/>
      <c r="BQ1057" s="52"/>
      <c r="BR1057" s="52"/>
    </row>
    <row r="1058">
      <c r="A1058" s="6"/>
      <c r="B1058" s="42"/>
      <c r="C1058" s="43"/>
      <c r="D1058" s="63"/>
      <c r="E1058" s="45"/>
      <c r="F1058" s="45"/>
      <c r="G1058" s="45"/>
      <c r="H1058" s="45"/>
      <c r="I1058" s="45"/>
      <c r="J1058" s="45"/>
      <c r="K1058" s="45"/>
      <c r="L1058" s="61"/>
      <c r="M1058" s="48"/>
      <c r="N1058" s="49"/>
      <c r="O1058" s="48"/>
      <c r="P1058" s="49"/>
      <c r="Q1058" s="50"/>
      <c r="R1058" s="51"/>
      <c r="S1058" s="15"/>
      <c r="T1058" s="14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  <c r="BP1058" s="52"/>
      <c r="BQ1058" s="52"/>
      <c r="BR1058" s="52"/>
    </row>
    <row r="1059">
      <c r="A1059" s="6"/>
      <c r="B1059" s="42"/>
      <c r="C1059" s="43"/>
      <c r="D1059" s="63"/>
      <c r="E1059" s="45"/>
      <c r="F1059" s="45"/>
      <c r="G1059" s="45"/>
      <c r="H1059" s="45"/>
      <c r="I1059" s="45"/>
      <c r="J1059" s="45"/>
      <c r="K1059" s="45"/>
      <c r="L1059" s="61"/>
      <c r="M1059" s="48"/>
      <c r="N1059" s="49"/>
      <c r="O1059" s="48"/>
      <c r="P1059" s="49"/>
      <c r="Q1059" s="50"/>
      <c r="R1059" s="51"/>
      <c r="S1059" s="15"/>
      <c r="T1059" s="14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  <c r="BQ1059" s="52"/>
      <c r="BR1059" s="52"/>
    </row>
    <row r="1060">
      <c r="A1060" s="6"/>
      <c r="B1060" s="42"/>
      <c r="C1060" s="43"/>
      <c r="D1060" s="63"/>
      <c r="E1060" s="45"/>
      <c r="F1060" s="45"/>
      <c r="G1060" s="45"/>
      <c r="H1060" s="45"/>
      <c r="I1060" s="45"/>
      <c r="J1060" s="45"/>
      <c r="K1060" s="45"/>
      <c r="L1060" s="61"/>
      <c r="M1060" s="48"/>
      <c r="N1060" s="49"/>
      <c r="O1060" s="48"/>
      <c r="P1060" s="49"/>
      <c r="Q1060" s="50"/>
      <c r="R1060" s="51"/>
      <c r="S1060" s="15"/>
      <c r="T1060" s="14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  <c r="AY1060" s="52"/>
      <c r="AZ1060" s="52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2"/>
      <c r="BK1060" s="52"/>
      <c r="BL1060" s="52"/>
      <c r="BM1060" s="52"/>
      <c r="BN1060" s="52"/>
      <c r="BO1060" s="52"/>
      <c r="BP1060" s="52"/>
      <c r="BQ1060" s="52"/>
      <c r="BR1060" s="52"/>
    </row>
    <row r="1061">
      <c r="A1061" s="6"/>
      <c r="B1061" s="42"/>
      <c r="C1061" s="43"/>
      <c r="D1061" s="63"/>
      <c r="E1061" s="45"/>
      <c r="F1061" s="45"/>
      <c r="G1061" s="45"/>
      <c r="H1061" s="45"/>
      <c r="I1061" s="45"/>
      <c r="J1061" s="45"/>
      <c r="K1061" s="45"/>
      <c r="L1061" s="61"/>
      <c r="M1061" s="48"/>
      <c r="N1061" s="49"/>
      <c r="O1061" s="48"/>
      <c r="P1061" s="49"/>
      <c r="Q1061" s="50"/>
      <c r="R1061" s="51"/>
      <c r="S1061" s="15"/>
      <c r="T1061" s="14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2"/>
      <c r="BN1061" s="52"/>
      <c r="BO1061" s="52"/>
      <c r="BP1061" s="52"/>
      <c r="BQ1061" s="52"/>
      <c r="BR1061" s="52"/>
    </row>
    <row r="1062">
      <c r="A1062" s="6"/>
      <c r="B1062" s="42"/>
      <c r="C1062" s="43"/>
      <c r="D1062" s="63"/>
      <c r="E1062" s="45"/>
      <c r="F1062" s="45"/>
      <c r="G1062" s="45"/>
      <c r="H1062" s="45"/>
      <c r="I1062" s="45"/>
      <c r="J1062" s="45"/>
      <c r="K1062" s="45"/>
      <c r="L1062" s="61"/>
      <c r="M1062" s="48"/>
      <c r="N1062" s="49"/>
      <c r="O1062" s="48"/>
      <c r="P1062" s="49"/>
      <c r="Q1062" s="50"/>
      <c r="R1062" s="51"/>
      <c r="S1062" s="15"/>
      <c r="T1062" s="14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  <c r="AY1062" s="52"/>
      <c r="AZ1062" s="52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  <c r="BP1062" s="52"/>
      <c r="BQ1062" s="52"/>
      <c r="BR1062" s="52"/>
    </row>
    <row r="1063">
      <c r="A1063" s="6"/>
      <c r="B1063" s="42"/>
      <c r="C1063" s="43"/>
      <c r="D1063" s="63"/>
      <c r="E1063" s="45"/>
      <c r="F1063" s="45"/>
      <c r="G1063" s="45"/>
      <c r="H1063" s="45"/>
      <c r="I1063" s="45"/>
      <c r="J1063" s="45"/>
      <c r="K1063" s="45"/>
      <c r="L1063" s="61"/>
      <c r="M1063" s="48"/>
      <c r="N1063" s="49"/>
      <c r="O1063" s="48"/>
      <c r="P1063" s="49"/>
      <c r="Q1063" s="50"/>
      <c r="R1063" s="51"/>
      <c r="S1063" s="15"/>
      <c r="T1063" s="14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  <c r="AY1063" s="52"/>
      <c r="AZ1063" s="52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2"/>
      <c r="BK1063" s="52"/>
      <c r="BL1063" s="52"/>
      <c r="BM1063" s="52"/>
      <c r="BN1063" s="52"/>
      <c r="BO1063" s="52"/>
      <c r="BP1063" s="52"/>
      <c r="BQ1063" s="52"/>
      <c r="BR1063" s="52"/>
    </row>
    <row r="1064">
      <c r="A1064" s="6"/>
      <c r="B1064" s="42"/>
      <c r="C1064" s="43"/>
      <c r="D1064" s="63"/>
      <c r="E1064" s="45"/>
      <c r="F1064" s="45"/>
      <c r="G1064" s="45"/>
      <c r="H1064" s="45"/>
      <c r="I1064" s="45"/>
      <c r="J1064" s="45"/>
      <c r="K1064" s="45"/>
      <c r="L1064" s="61"/>
      <c r="M1064" s="48"/>
      <c r="N1064" s="49"/>
      <c r="O1064" s="48"/>
      <c r="P1064" s="49"/>
      <c r="Q1064" s="50"/>
      <c r="R1064" s="51"/>
      <c r="S1064" s="15"/>
      <c r="T1064" s="14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2"/>
      <c r="BN1064" s="52"/>
      <c r="BO1064" s="52"/>
      <c r="BP1064" s="52"/>
      <c r="BQ1064" s="52"/>
      <c r="BR1064" s="52"/>
    </row>
    <row r="1065">
      <c r="A1065" s="6"/>
      <c r="B1065" s="42"/>
      <c r="C1065" s="43"/>
      <c r="D1065" s="63"/>
      <c r="E1065" s="45"/>
      <c r="F1065" s="45"/>
      <c r="G1065" s="45"/>
      <c r="H1065" s="45"/>
      <c r="I1065" s="45"/>
      <c r="J1065" s="45"/>
      <c r="K1065" s="45"/>
      <c r="L1065" s="61"/>
      <c r="M1065" s="48"/>
      <c r="N1065" s="49"/>
      <c r="O1065" s="48"/>
      <c r="P1065" s="49"/>
      <c r="Q1065" s="50"/>
      <c r="R1065" s="51"/>
      <c r="S1065" s="15"/>
      <c r="T1065" s="14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  <c r="AY1065" s="52"/>
      <c r="AZ1065" s="52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2"/>
      <c r="BK1065" s="52"/>
      <c r="BL1065" s="52"/>
      <c r="BM1065" s="52"/>
      <c r="BN1065" s="52"/>
      <c r="BO1065" s="52"/>
      <c r="BP1065" s="52"/>
      <c r="BQ1065" s="52"/>
      <c r="BR1065" s="52"/>
    </row>
    <row r="1066">
      <c r="A1066" s="6"/>
      <c r="B1066" s="42"/>
      <c r="C1066" s="43"/>
      <c r="D1066" s="63"/>
      <c r="E1066" s="45"/>
      <c r="F1066" s="45"/>
      <c r="G1066" s="45"/>
      <c r="H1066" s="45"/>
      <c r="I1066" s="45"/>
      <c r="J1066" s="45"/>
      <c r="K1066" s="45"/>
      <c r="L1066" s="61"/>
      <c r="M1066" s="48"/>
      <c r="N1066" s="49"/>
      <c r="O1066" s="48"/>
      <c r="P1066" s="49"/>
      <c r="Q1066" s="50"/>
      <c r="R1066" s="51"/>
      <c r="S1066" s="15"/>
      <c r="T1066" s="14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  <c r="AY1066" s="52"/>
      <c r="AZ1066" s="52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2"/>
      <c r="BK1066" s="52"/>
      <c r="BL1066" s="52"/>
      <c r="BM1066" s="52"/>
      <c r="BN1066" s="52"/>
      <c r="BO1066" s="52"/>
      <c r="BP1066" s="52"/>
      <c r="BQ1066" s="52"/>
      <c r="BR1066" s="52"/>
    </row>
    <row r="1067">
      <c r="A1067" s="6"/>
      <c r="B1067" s="42"/>
      <c r="C1067" s="43"/>
      <c r="D1067" s="63"/>
      <c r="E1067" s="45"/>
      <c r="F1067" s="45"/>
      <c r="G1067" s="45"/>
      <c r="H1067" s="45"/>
      <c r="I1067" s="45"/>
      <c r="J1067" s="45"/>
      <c r="K1067" s="45"/>
      <c r="L1067" s="61"/>
      <c r="M1067" s="48"/>
      <c r="N1067" s="49"/>
      <c r="O1067" s="48"/>
      <c r="P1067" s="49"/>
      <c r="Q1067" s="50"/>
      <c r="R1067" s="51"/>
      <c r="S1067" s="15"/>
      <c r="T1067" s="14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2"/>
      <c r="BN1067" s="52"/>
      <c r="BO1067" s="52"/>
      <c r="BP1067" s="52"/>
      <c r="BQ1067" s="52"/>
      <c r="BR1067" s="52"/>
    </row>
    <row r="1068">
      <c r="A1068" s="6"/>
      <c r="B1068" s="42"/>
      <c r="C1068" s="43"/>
      <c r="D1068" s="63"/>
      <c r="E1068" s="45"/>
      <c r="F1068" s="45"/>
      <c r="G1068" s="45"/>
      <c r="H1068" s="45"/>
      <c r="I1068" s="45"/>
      <c r="J1068" s="45"/>
      <c r="K1068" s="45"/>
      <c r="L1068" s="61"/>
      <c r="M1068" s="48"/>
      <c r="N1068" s="49"/>
      <c r="O1068" s="48"/>
      <c r="P1068" s="49"/>
      <c r="Q1068" s="50"/>
      <c r="R1068" s="51"/>
      <c r="S1068" s="15"/>
      <c r="T1068" s="14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  <c r="AY1068" s="52"/>
      <c r="AZ1068" s="52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  <c r="BP1068" s="52"/>
      <c r="BQ1068" s="52"/>
      <c r="BR1068" s="52"/>
    </row>
    <row r="1069">
      <c r="A1069" s="6"/>
      <c r="B1069" s="42"/>
      <c r="C1069" s="43"/>
      <c r="D1069" s="63"/>
      <c r="E1069" s="45"/>
      <c r="F1069" s="45"/>
      <c r="G1069" s="45"/>
      <c r="H1069" s="45"/>
      <c r="I1069" s="45"/>
      <c r="J1069" s="45"/>
      <c r="K1069" s="45"/>
      <c r="L1069" s="61"/>
      <c r="M1069" s="48"/>
      <c r="N1069" s="49"/>
      <c r="O1069" s="48"/>
      <c r="P1069" s="49"/>
      <c r="Q1069" s="50"/>
      <c r="R1069" s="51"/>
      <c r="S1069" s="15"/>
      <c r="T1069" s="14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  <c r="AY1069" s="52"/>
      <c r="AZ1069" s="52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2"/>
      <c r="BK1069" s="52"/>
      <c r="BL1069" s="52"/>
      <c r="BM1069" s="52"/>
      <c r="BN1069" s="52"/>
      <c r="BO1069" s="52"/>
      <c r="BP1069" s="52"/>
      <c r="BQ1069" s="52"/>
      <c r="BR1069" s="52"/>
    </row>
    <row r="1070">
      <c r="A1070" s="6"/>
      <c r="B1070" s="42"/>
      <c r="C1070" s="43"/>
      <c r="D1070" s="63"/>
      <c r="E1070" s="45"/>
      <c r="F1070" s="45"/>
      <c r="G1070" s="45"/>
      <c r="H1070" s="45"/>
      <c r="I1070" s="45"/>
      <c r="J1070" s="45"/>
      <c r="K1070" s="45"/>
      <c r="L1070" s="61"/>
      <c r="M1070" s="48"/>
      <c r="N1070" s="49"/>
      <c r="O1070" s="48"/>
      <c r="P1070" s="49"/>
      <c r="Q1070" s="50"/>
      <c r="R1070" s="51"/>
      <c r="S1070" s="15"/>
      <c r="T1070" s="14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2"/>
      <c r="BN1070" s="52"/>
      <c r="BO1070" s="52"/>
      <c r="BP1070" s="52"/>
      <c r="BQ1070" s="52"/>
      <c r="BR1070" s="52"/>
    </row>
    <row r="1071">
      <c r="A1071" s="6"/>
      <c r="B1071" s="42"/>
      <c r="C1071" s="43"/>
      <c r="D1071" s="63"/>
      <c r="E1071" s="45"/>
      <c r="F1071" s="45"/>
      <c r="G1071" s="45"/>
      <c r="H1071" s="45"/>
      <c r="I1071" s="45"/>
      <c r="J1071" s="45"/>
      <c r="K1071" s="45"/>
      <c r="L1071" s="61"/>
      <c r="M1071" s="48"/>
      <c r="N1071" s="49"/>
      <c r="O1071" s="48"/>
      <c r="P1071" s="49"/>
      <c r="Q1071" s="50"/>
      <c r="R1071" s="51"/>
      <c r="S1071" s="15"/>
      <c r="T1071" s="14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  <c r="AY1071" s="52"/>
      <c r="AZ1071" s="52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2"/>
      <c r="BK1071" s="52"/>
      <c r="BL1071" s="52"/>
      <c r="BM1071" s="52"/>
      <c r="BN1071" s="52"/>
      <c r="BO1071" s="52"/>
      <c r="BP1071" s="52"/>
      <c r="BQ1071" s="52"/>
      <c r="BR1071" s="52"/>
    </row>
    <row r="1072">
      <c r="A1072" s="6"/>
      <c r="B1072" s="42"/>
      <c r="C1072" s="43"/>
      <c r="D1072" s="63"/>
      <c r="E1072" s="45"/>
      <c r="F1072" s="45"/>
      <c r="G1072" s="45"/>
      <c r="H1072" s="45"/>
      <c r="I1072" s="45"/>
      <c r="J1072" s="45"/>
      <c r="K1072" s="45"/>
      <c r="L1072" s="61"/>
      <c r="M1072" s="48"/>
      <c r="N1072" s="49"/>
      <c r="O1072" s="48"/>
      <c r="P1072" s="49"/>
      <c r="Q1072" s="50"/>
      <c r="R1072" s="51"/>
      <c r="S1072" s="15"/>
      <c r="T1072" s="14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  <c r="AY1072" s="52"/>
      <c r="AZ1072" s="52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2"/>
      <c r="BK1072" s="52"/>
      <c r="BL1072" s="52"/>
      <c r="BM1072" s="52"/>
      <c r="BN1072" s="52"/>
      <c r="BO1072" s="52"/>
      <c r="BP1072" s="52"/>
      <c r="BQ1072" s="52"/>
      <c r="BR1072" s="52"/>
    </row>
    <row r="1073">
      <c r="A1073" s="6"/>
      <c r="B1073" s="42"/>
      <c r="C1073" s="43"/>
      <c r="D1073" s="63"/>
      <c r="E1073" s="45"/>
      <c r="F1073" s="45"/>
      <c r="G1073" s="45"/>
      <c r="H1073" s="45"/>
      <c r="I1073" s="45"/>
      <c r="J1073" s="45"/>
      <c r="K1073" s="45"/>
      <c r="L1073" s="61"/>
      <c r="M1073" s="48"/>
      <c r="N1073" s="49"/>
      <c r="O1073" s="48"/>
      <c r="P1073" s="49"/>
      <c r="Q1073" s="50"/>
      <c r="R1073" s="51"/>
      <c r="S1073" s="15"/>
      <c r="T1073" s="14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2"/>
      <c r="BN1073" s="52"/>
      <c r="BO1073" s="52"/>
      <c r="BP1073" s="52"/>
      <c r="BQ1073" s="52"/>
      <c r="BR1073" s="52"/>
    </row>
    <row r="1074">
      <c r="A1074" s="6"/>
      <c r="B1074" s="42"/>
      <c r="C1074" s="43"/>
      <c r="D1074" s="63"/>
      <c r="E1074" s="45"/>
      <c r="F1074" s="45"/>
      <c r="G1074" s="45"/>
      <c r="H1074" s="45"/>
      <c r="I1074" s="45"/>
      <c r="J1074" s="45"/>
      <c r="K1074" s="45"/>
      <c r="L1074" s="61"/>
      <c r="M1074" s="48"/>
      <c r="N1074" s="49"/>
      <c r="O1074" s="48"/>
      <c r="P1074" s="49"/>
      <c r="Q1074" s="50"/>
      <c r="R1074" s="51"/>
      <c r="S1074" s="15"/>
      <c r="T1074" s="14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  <c r="AY1074" s="52"/>
      <c r="AZ1074" s="52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2"/>
      <c r="BK1074" s="52"/>
      <c r="BL1074" s="52"/>
      <c r="BM1074" s="52"/>
      <c r="BN1074" s="52"/>
      <c r="BO1074" s="52"/>
      <c r="BP1074" s="52"/>
      <c r="BQ1074" s="52"/>
      <c r="BR1074" s="52"/>
    </row>
    <row r="1075">
      <c r="A1075" s="6"/>
      <c r="B1075" s="42"/>
      <c r="C1075" s="43"/>
      <c r="D1075" s="63"/>
      <c r="E1075" s="45"/>
      <c r="F1075" s="45"/>
      <c r="G1075" s="45"/>
      <c r="H1075" s="45"/>
      <c r="I1075" s="45"/>
      <c r="J1075" s="45"/>
      <c r="K1075" s="45"/>
      <c r="L1075" s="61"/>
      <c r="M1075" s="48"/>
      <c r="N1075" s="49"/>
      <c r="O1075" s="48"/>
      <c r="P1075" s="49"/>
      <c r="Q1075" s="50"/>
      <c r="R1075" s="51"/>
      <c r="S1075" s="15"/>
      <c r="T1075" s="14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  <c r="BP1075" s="52"/>
      <c r="BQ1075" s="52"/>
      <c r="BR1075" s="52"/>
    </row>
    <row r="1076">
      <c r="A1076" s="6"/>
      <c r="B1076" s="42"/>
      <c r="C1076" s="43"/>
      <c r="D1076" s="63"/>
      <c r="E1076" s="45"/>
      <c r="F1076" s="45"/>
      <c r="G1076" s="45"/>
      <c r="H1076" s="45"/>
      <c r="I1076" s="45"/>
      <c r="J1076" s="45"/>
      <c r="K1076" s="45"/>
      <c r="L1076" s="61"/>
      <c r="M1076" s="48"/>
      <c r="N1076" s="49"/>
      <c r="O1076" s="48"/>
      <c r="P1076" s="49"/>
      <c r="Q1076" s="50"/>
      <c r="R1076" s="51"/>
      <c r="S1076" s="15"/>
      <c r="T1076" s="14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2"/>
      <c r="BN1076" s="52"/>
      <c r="BO1076" s="52"/>
      <c r="BP1076" s="52"/>
      <c r="BQ1076" s="52"/>
      <c r="BR1076" s="52"/>
    </row>
    <row r="1077">
      <c r="A1077" s="6"/>
      <c r="B1077" s="42"/>
      <c r="C1077" s="43"/>
      <c r="D1077" s="63"/>
      <c r="E1077" s="45"/>
      <c r="F1077" s="45"/>
      <c r="G1077" s="45"/>
      <c r="H1077" s="45"/>
      <c r="I1077" s="45"/>
      <c r="J1077" s="45"/>
      <c r="K1077" s="45"/>
      <c r="L1077" s="61"/>
      <c r="M1077" s="48"/>
      <c r="N1077" s="49"/>
      <c r="O1077" s="48"/>
      <c r="P1077" s="49"/>
      <c r="Q1077" s="50"/>
      <c r="R1077" s="51"/>
      <c r="S1077" s="15"/>
      <c r="T1077" s="14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  <c r="AY1077" s="52"/>
      <c r="AZ1077" s="52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2"/>
      <c r="BK1077" s="52"/>
      <c r="BL1077" s="52"/>
      <c r="BM1077" s="52"/>
      <c r="BN1077" s="52"/>
      <c r="BO1077" s="52"/>
      <c r="BP1077" s="52"/>
      <c r="BQ1077" s="52"/>
      <c r="BR1077" s="52"/>
    </row>
    <row r="1078">
      <c r="A1078" s="6"/>
      <c r="B1078" s="42"/>
      <c r="C1078" s="43"/>
      <c r="D1078" s="63"/>
      <c r="E1078" s="45"/>
      <c r="F1078" s="45"/>
      <c r="G1078" s="45"/>
      <c r="H1078" s="45"/>
      <c r="I1078" s="45"/>
      <c r="J1078" s="45"/>
      <c r="K1078" s="45"/>
      <c r="L1078" s="61"/>
      <c r="M1078" s="48"/>
      <c r="N1078" s="49"/>
      <c r="O1078" s="48"/>
      <c r="P1078" s="49"/>
      <c r="Q1078" s="50"/>
      <c r="R1078" s="51"/>
      <c r="S1078" s="15"/>
      <c r="T1078" s="14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  <c r="AY1078" s="52"/>
      <c r="AZ1078" s="52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2"/>
      <c r="BK1078" s="52"/>
      <c r="BL1078" s="52"/>
      <c r="BM1078" s="52"/>
      <c r="BN1078" s="52"/>
      <c r="BO1078" s="52"/>
      <c r="BP1078" s="52"/>
      <c r="BQ1078" s="52"/>
      <c r="BR1078" s="52"/>
    </row>
    <row r="1079">
      <c r="A1079" s="6"/>
      <c r="B1079" s="42"/>
      <c r="C1079" s="43"/>
      <c r="D1079" s="63"/>
      <c r="E1079" s="45"/>
      <c r="F1079" s="45"/>
      <c r="G1079" s="45"/>
      <c r="H1079" s="45"/>
      <c r="I1079" s="45"/>
      <c r="J1079" s="45"/>
      <c r="K1079" s="45"/>
      <c r="L1079" s="61"/>
      <c r="M1079" s="48"/>
      <c r="N1079" s="49"/>
      <c r="O1079" s="48"/>
      <c r="P1079" s="49"/>
      <c r="Q1079" s="50"/>
      <c r="R1079" s="51"/>
      <c r="S1079" s="15"/>
      <c r="T1079" s="14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2"/>
      <c r="BN1079" s="52"/>
      <c r="BO1079" s="52"/>
      <c r="BP1079" s="52"/>
      <c r="BQ1079" s="52"/>
      <c r="BR1079" s="52"/>
    </row>
    <row r="1080">
      <c r="A1080" s="6"/>
      <c r="B1080" s="42"/>
      <c r="C1080" s="43"/>
      <c r="D1080" s="63"/>
      <c r="E1080" s="45"/>
      <c r="F1080" s="45"/>
      <c r="G1080" s="45"/>
      <c r="H1080" s="45"/>
      <c r="I1080" s="45"/>
      <c r="J1080" s="45"/>
      <c r="K1080" s="45"/>
      <c r="L1080" s="61"/>
      <c r="M1080" s="48"/>
      <c r="N1080" s="49"/>
      <c r="O1080" s="48"/>
      <c r="P1080" s="49"/>
      <c r="Q1080" s="50"/>
      <c r="R1080" s="51"/>
      <c r="S1080" s="15"/>
      <c r="T1080" s="14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  <c r="AY1080" s="52"/>
      <c r="AZ1080" s="52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2"/>
      <c r="BK1080" s="52"/>
      <c r="BL1080" s="52"/>
      <c r="BM1080" s="52"/>
      <c r="BN1080" s="52"/>
      <c r="BO1080" s="52"/>
      <c r="BP1080" s="52"/>
      <c r="BQ1080" s="52"/>
      <c r="BR1080" s="52"/>
    </row>
    <row r="1081">
      <c r="A1081" s="6"/>
      <c r="B1081" s="42"/>
      <c r="C1081" s="43"/>
      <c r="D1081" s="63"/>
      <c r="E1081" s="45"/>
      <c r="F1081" s="45"/>
      <c r="G1081" s="45"/>
      <c r="H1081" s="45"/>
      <c r="I1081" s="45"/>
      <c r="J1081" s="45"/>
      <c r="K1081" s="45"/>
      <c r="L1081" s="61"/>
      <c r="M1081" s="48"/>
      <c r="N1081" s="49"/>
      <c r="O1081" s="48"/>
      <c r="P1081" s="49"/>
      <c r="Q1081" s="50"/>
      <c r="R1081" s="51"/>
      <c r="S1081" s="15"/>
      <c r="T1081" s="14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  <c r="AY1081" s="52"/>
      <c r="AZ1081" s="52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2"/>
      <c r="BK1081" s="52"/>
      <c r="BL1081" s="52"/>
      <c r="BM1081" s="52"/>
      <c r="BN1081" s="52"/>
      <c r="BO1081" s="52"/>
      <c r="BP1081" s="52"/>
      <c r="BQ1081" s="52"/>
      <c r="BR1081" s="52"/>
    </row>
    <row r="1082">
      <c r="A1082" s="6"/>
      <c r="B1082" s="42"/>
      <c r="C1082" s="43"/>
      <c r="D1082" s="63"/>
      <c r="E1082" s="45"/>
      <c r="F1082" s="45"/>
      <c r="G1082" s="45"/>
      <c r="H1082" s="45"/>
      <c r="I1082" s="45"/>
      <c r="J1082" s="45"/>
      <c r="K1082" s="45"/>
      <c r="L1082" s="61"/>
      <c r="M1082" s="48"/>
      <c r="N1082" s="49"/>
      <c r="O1082" s="48"/>
      <c r="P1082" s="49"/>
      <c r="Q1082" s="50"/>
      <c r="R1082" s="51"/>
      <c r="S1082" s="15"/>
      <c r="T1082" s="14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  <c r="AY1082" s="52"/>
      <c r="AZ1082" s="52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2"/>
      <c r="BN1082" s="52"/>
      <c r="BO1082" s="52"/>
      <c r="BP1082" s="52"/>
      <c r="BQ1082" s="52"/>
      <c r="BR1082" s="52"/>
    </row>
    <row r="1083">
      <c r="A1083" s="6"/>
      <c r="B1083" s="42"/>
      <c r="C1083" s="43"/>
      <c r="D1083" s="63"/>
      <c r="E1083" s="45"/>
      <c r="F1083" s="45"/>
      <c r="G1083" s="45"/>
      <c r="H1083" s="45"/>
      <c r="I1083" s="45"/>
      <c r="J1083" s="45"/>
      <c r="K1083" s="45"/>
      <c r="L1083" s="61"/>
      <c r="M1083" s="48"/>
      <c r="N1083" s="49"/>
      <c r="O1083" s="48"/>
      <c r="P1083" s="49"/>
      <c r="Q1083" s="50"/>
      <c r="R1083" s="51"/>
      <c r="S1083" s="15"/>
      <c r="T1083" s="14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  <c r="AY1083" s="52"/>
      <c r="AZ1083" s="52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2"/>
      <c r="BK1083" s="52"/>
      <c r="BL1083" s="52"/>
      <c r="BM1083" s="52"/>
      <c r="BN1083" s="52"/>
      <c r="BO1083" s="52"/>
      <c r="BP1083" s="52"/>
      <c r="BQ1083" s="52"/>
      <c r="BR1083" s="52"/>
    </row>
    <row r="1084">
      <c r="A1084" s="6"/>
      <c r="B1084" s="42"/>
      <c r="C1084" s="43"/>
      <c r="D1084" s="63"/>
      <c r="E1084" s="45"/>
      <c r="F1084" s="45"/>
      <c r="G1084" s="45"/>
      <c r="H1084" s="45"/>
      <c r="I1084" s="45"/>
      <c r="J1084" s="45"/>
      <c r="K1084" s="45"/>
      <c r="L1084" s="61"/>
      <c r="M1084" s="48"/>
      <c r="N1084" s="49"/>
      <c r="O1084" s="48"/>
      <c r="P1084" s="49"/>
      <c r="Q1084" s="50"/>
      <c r="R1084" s="51"/>
      <c r="S1084" s="15"/>
      <c r="T1084" s="14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2"/>
      <c r="BK1084" s="52"/>
      <c r="BL1084" s="52"/>
      <c r="BM1084" s="52"/>
      <c r="BN1084" s="52"/>
      <c r="BO1084" s="52"/>
      <c r="BP1084" s="52"/>
      <c r="BQ1084" s="52"/>
      <c r="BR1084" s="52"/>
    </row>
    <row r="1085">
      <c r="A1085" s="6"/>
      <c r="B1085" s="42"/>
      <c r="C1085" s="43"/>
      <c r="D1085" s="63"/>
      <c r="E1085" s="45"/>
      <c r="F1085" s="45"/>
      <c r="G1085" s="45"/>
      <c r="H1085" s="45"/>
      <c r="I1085" s="45"/>
      <c r="J1085" s="45"/>
      <c r="K1085" s="45"/>
      <c r="L1085" s="61"/>
      <c r="M1085" s="48"/>
      <c r="N1085" s="49"/>
      <c r="O1085" s="48"/>
      <c r="P1085" s="49"/>
      <c r="Q1085" s="50"/>
      <c r="R1085" s="51"/>
      <c r="S1085" s="15"/>
      <c r="T1085" s="14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2"/>
      <c r="BN1085" s="52"/>
      <c r="BO1085" s="52"/>
      <c r="BP1085" s="52"/>
      <c r="BQ1085" s="52"/>
      <c r="BR1085" s="52"/>
    </row>
    <row r="1086">
      <c r="A1086" s="6"/>
      <c r="B1086" s="42"/>
      <c r="C1086" s="43"/>
      <c r="D1086" s="63"/>
      <c r="E1086" s="45"/>
      <c r="F1086" s="45"/>
      <c r="G1086" s="45"/>
      <c r="H1086" s="45"/>
      <c r="I1086" s="45"/>
      <c r="J1086" s="45"/>
      <c r="K1086" s="45"/>
      <c r="L1086" s="61"/>
      <c r="M1086" s="48"/>
      <c r="N1086" s="49"/>
      <c r="O1086" s="48"/>
      <c r="P1086" s="49"/>
      <c r="Q1086" s="50"/>
      <c r="R1086" s="51"/>
      <c r="S1086" s="15"/>
      <c r="T1086" s="14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  <c r="AY1086" s="52"/>
      <c r="AZ1086" s="52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2"/>
      <c r="BK1086" s="52"/>
      <c r="BL1086" s="52"/>
      <c r="BM1086" s="52"/>
      <c r="BN1086" s="52"/>
      <c r="BO1086" s="52"/>
      <c r="BP1086" s="52"/>
      <c r="BQ1086" s="52"/>
      <c r="BR1086" s="52"/>
    </row>
    <row r="1087">
      <c r="A1087" s="6"/>
      <c r="B1087" s="42"/>
      <c r="C1087" s="43"/>
      <c r="D1087" s="63"/>
      <c r="E1087" s="45"/>
      <c r="F1087" s="45"/>
      <c r="G1087" s="45"/>
      <c r="H1087" s="45"/>
      <c r="I1087" s="45"/>
      <c r="J1087" s="45"/>
      <c r="K1087" s="45"/>
      <c r="L1087" s="61"/>
      <c r="M1087" s="48"/>
      <c r="N1087" s="49"/>
      <c r="O1087" s="48"/>
      <c r="P1087" s="49"/>
      <c r="Q1087" s="50"/>
      <c r="R1087" s="51"/>
      <c r="S1087" s="15"/>
      <c r="T1087" s="14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  <c r="AY1087" s="52"/>
      <c r="AZ1087" s="52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2"/>
      <c r="BK1087" s="52"/>
      <c r="BL1087" s="52"/>
      <c r="BM1087" s="52"/>
      <c r="BN1087" s="52"/>
      <c r="BO1087" s="52"/>
      <c r="BP1087" s="52"/>
      <c r="BQ1087" s="52"/>
      <c r="BR1087" s="52"/>
    </row>
    <row r="1088">
      <c r="A1088" s="6"/>
      <c r="B1088" s="42"/>
      <c r="C1088" s="43"/>
      <c r="D1088" s="63"/>
      <c r="E1088" s="45"/>
      <c r="F1088" s="45"/>
      <c r="G1088" s="45"/>
      <c r="H1088" s="45"/>
      <c r="I1088" s="45"/>
      <c r="J1088" s="45"/>
      <c r="K1088" s="45"/>
      <c r="L1088" s="61"/>
      <c r="M1088" s="48"/>
      <c r="N1088" s="49"/>
      <c r="O1088" s="48"/>
      <c r="P1088" s="49"/>
      <c r="Q1088" s="50"/>
      <c r="R1088" s="51"/>
      <c r="S1088" s="15"/>
      <c r="T1088" s="14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2"/>
      <c r="BN1088" s="52"/>
      <c r="BO1088" s="52"/>
      <c r="BP1088" s="52"/>
      <c r="BQ1088" s="52"/>
      <c r="BR1088" s="52"/>
    </row>
    <row r="1089">
      <c r="A1089" s="6"/>
      <c r="B1089" s="42"/>
      <c r="C1089" s="43"/>
      <c r="D1089" s="63"/>
      <c r="E1089" s="45"/>
      <c r="F1089" s="45"/>
      <c r="G1089" s="45"/>
      <c r="H1089" s="45"/>
      <c r="I1089" s="45"/>
      <c r="J1089" s="45"/>
      <c r="K1089" s="45"/>
      <c r="L1089" s="61"/>
      <c r="M1089" s="48"/>
      <c r="N1089" s="49"/>
      <c r="O1089" s="48"/>
      <c r="P1089" s="49"/>
      <c r="Q1089" s="50"/>
      <c r="R1089" s="51"/>
      <c r="S1089" s="15"/>
      <c r="T1089" s="14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  <c r="AY1089" s="52"/>
      <c r="AZ1089" s="52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2"/>
      <c r="BK1089" s="52"/>
      <c r="BL1089" s="52"/>
      <c r="BM1089" s="52"/>
      <c r="BN1089" s="52"/>
      <c r="BO1089" s="52"/>
      <c r="BP1089" s="52"/>
      <c r="BQ1089" s="52"/>
      <c r="BR1089" s="52"/>
    </row>
    <row r="1090">
      <c r="A1090" s="6"/>
      <c r="B1090" s="42"/>
      <c r="C1090" s="43"/>
      <c r="D1090" s="63"/>
      <c r="E1090" s="45"/>
      <c r="F1090" s="45"/>
      <c r="G1090" s="45"/>
      <c r="H1090" s="45"/>
      <c r="I1090" s="45"/>
      <c r="J1090" s="45"/>
      <c r="K1090" s="45"/>
      <c r="L1090" s="61"/>
      <c r="M1090" s="48"/>
      <c r="N1090" s="49"/>
      <c r="O1090" s="48"/>
      <c r="P1090" s="49"/>
      <c r="Q1090" s="50"/>
      <c r="R1090" s="51"/>
      <c r="S1090" s="15"/>
      <c r="T1090" s="14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  <c r="AY1090" s="52"/>
      <c r="AZ1090" s="52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2"/>
      <c r="BK1090" s="52"/>
      <c r="BL1090" s="52"/>
      <c r="BM1090" s="52"/>
      <c r="BN1090" s="52"/>
      <c r="BO1090" s="52"/>
      <c r="BP1090" s="52"/>
      <c r="BQ1090" s="52"/>
      <c r="BR1090" s="52"/>
    </row>
    <row r="1091">
      <c r="A1091" s="6"/>
      <c r="B1091" s="42"/>
      <c r="C1091" s="43"/>
      <c r="D1091" s="63"/>
      <c r="E1091" s="45"/>
      <c r="F1091" s="45"/>
      <c r="G1091" s="45"/>
      <c r="H1091" s="45"/>
      <c r="I1091" s="45"/>
      <c r="J1091" s="45"/>
      <c r="K1091" s="45"/>
      <c r="L1091" s="61"/>
      <c r="M1091" s="48"/>
      <c r="N1091" s="49"/>
      <c r="O1091" s="48"/>
      <c r="P1091" s="49"/>
      <c r="Q1091" s="50"/>
      <c r="R1091" s="51"/>
      <c r="S1091" s="15"/>
      <c r="T1091" s="14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2"/>
      <c r="BN1091" s="52"/>
      <c r="BO1091" s="52"/>
      <c r="BP1091" s="52"/>
      <c r="BQ1091" s="52"/>
      <c r="BR1091" s="52"/>
    </row>
    <row r="1092">
      <c r="A1092" s="6"/>
      <c r="B1092" s="42"/>
      <c r="C1092" s="43"/>
      <c r="D1092" s="63"/>
      <c r="E1092" s="45"/>
      <c r="F1092" s="45"/>
      <c r="G1092" s="45"/>
      <c r="H1092" s="45"/>
      <c r="I1092" s="45"/>
      <c r="J1092" s="45"/>
      <c r="K1092" s="45"/>
      <c r="L1092" s="61"/>
      <c r="M1092" s="48"/>
      <c r="N1092" s="49"/>
      <c r="O1092" s="48"/>
      <c r="P1092" s="49"/>
      <c r="Q1092" s="50"/>
      <c r="R1092" s="51"/>
      <c r="S1092" s="15"/>
      <c r="T1092" s="14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  <c r="BP1092" s="52"/>
      <c r="BQ1092" s="52"/>
      <c r="BR1092" s="52"/>
    </row>
    <row r="1093">
      <c r="A1093" s="6"/>
      <c r="B1093" s="42"/>
      <c r="C1093" s="43"/>
      <c r="D1093" s="63"/>
      <c r="E1093" s="45"/>
      <c r="F1093" s="45"/>
      <c r="G1093" s="45"/>
      <c r="H1093" s="45"/>
      <c r="I1093" s="45"/>
      <c r="J1093" s="45"/>
      <c r="K1093" s="45"/>
      <c r="L1093" s="61"/>
      <c r="M1093" s="48"/>
      <c r="N1093" s="49"/>
      <c r="O1093" s="48"/>
      <c r="P1093" s="49"/>
      <c r="Q1093" s="50"/>
      <c r="R1093" s="51"/>
      <c r="S1093" s="15"/>
      <c r="T1093" s="14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  <c r="AY1093" s="52"/>
      <c r="AZ1093" s="52"/>
      <c r="BA1093" s="52"/>
      <c r="BB1093" s="52"/>
      <c r="BC1093" s="52"/>
      <c r="BD1093" s="52"/>
      <c r="BE1093" s="52"/>
      <c r="BF1093" s="52"/>
      <c r="BG1093" s="52"/>
      <c r="BH1093" s="52"/>
      <c r="BI1093" s="52"/>
      <c r="BJ1093" s="52"/>
      <c r="BK1093" s="52"/>
      <c r="BL1093" s="52"/>
      <c r="BM1093" s="52"/>
      <c r="BN1093" s="52"/>
      <c r="BO1093" s="52"/>
      <c r="BP1093" s="52"/>
      <c r="BQ1093" s="52"/>
      <c r="BR1093" s="52"/>
    </row>
    <row r="1094">
      <c r="A1094" s="6"/>
      <c r="B1094" s="42"/>
      <c r="C1094" s="43"/>
      <c r="D1094" s="63"/>
      <c r="E1094" s="45"/>
      <c r="F1094" s="45"/>
      <c r="G1094" s="45"/>
      <c r="H1094" s="45"/>
      <c r="I1094" s="45"/>
      <c r="J1094" s="45"/>
      <c r="K1094" s="45"/>
      <c r="L1094" s="61"/>
      <c r="M1094" s="48"/>
      <c r="N1094" s="49"/>
      <c r="O1094" s="48"/>
      <c r="P1094" s="49"/>
      <c r="Q1094" s="50"/>
      <c r="R1094" s="51"/>
      <c r="S1094" s="15"/>
      <c r="T1094" s="14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  <c r="AY1094" s="52"/>
      <c r="AZ1094" s="52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2"/>
      <c r="BN1094" s="52"/>
      <c r="BO1094" s="52"/>
      <c r="BP1094" s="52"/>
      <c r="BQ1094" s="52"/>
      <c r="BR1094" s="52"/>
    </row>
    <row r="1095">
      <c r="A1095" s="6"/>
      <c r="B1095" s="42"/>
      <c r="C1095" s="43"/>
      <c r="D1095" s="63"/>
      <c r="E1095" s="45"/>
      <c r="F1095" s="45"/>
      <c r="G1095" s="45"/>
      <c r="H1095" s="45"/>
      <c r="I1095" s="45"/>
      <c r="J1095" s="45"/>
      <c r="K1095" s="45"/>
      <c r="L1095" s="61"/>
      <c r="M1095" s="48"/>
      <c r="N1095" s="49"/>
      <c r="O1095" s="48"/>
      <c r="P1095" s="49"/>
      <c r="Q1095" s="50"/>
      <c r="R1095" s="51"/>
      <c r="S1095" s="15"/>
      <c r="T1095" s="14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52"/>
      <c r="AU1095" s="52"/>
      <c r="AV1095" s="52"/>
      <c r="AW1095" s="52"/>
      <c r="AX1095" s="52"/>
      <c r="AY1095" s="52"/>
      <c r="AZ1095" s="52"/>
      <c r="BA1095" s="52"/>
      <c r="BB1095" s="52"/>
      <c r="BC1095" s="52"/>
      <c r="BD1095" s="52"/>
      <c r="BE1095" s="52"/>
      <c r="BF1095" s="52"/>
      <c r="BG1095" s="52"/>
      <c r="BH1095" s="52"/>
      <c r="BI1095" s="52"/>
      <c r="BJ1095" s="52"/>
      <c r="BK1095" s="52"/>
      <c r="BL1095" s="52"/>
      <c r="BM1095" s="52"/>
      <c r="BN1095" s="52"/>
      <c r="BO1095" s="52"/>
      <c r="BP1095" s="52"/>
      <c r="BQ1095" s="52"/>
      <c r="BR1095" s="52"/>
    </row>
    <row r="1096">
      <c r="A1096" s="6"/>
      <c r="B1096" s="42"/>
      <c r="C1096" s="43"/>
      <c r="D1096" s="63"/>
      <c r="E1096" s="45"/>
      <c r="F1096" s="45"/>
      <c r="G1096" s="45"/>
      <c r="H1096" s="45"/>
      <c r="I1096" s="45"/>
      <c r="J1096" s="45"/>
      <c r="K1096" s="45"/>
      <c r="L1096" s="61"/>
      <c r="M1096" s="48"/>
      <c r="N1096" s="49"/>
      <c r="O1096" s="48"/>
      <c r="P1096" s="49"/>
      <c r="Q1096" s="50"/>
      <c r="R1096" s="51"/>
      <c r="S1096" s="15"/>
      <c r="T1096" s="14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  <c r="AQ1096" s="52"/>
      <c r="AR1096" s="52"/>
      <c r="AS1096" s="52"/>
      <c r="AT1096" s="52"/>
      <c r="AU1096" s="52"/>
      <c r="AV1096" s="52"/>
      <c r="AW1096" s="52"/>
      <c r="AX1096" s="52"/>
      <c r="AY1096" s="52"/>
      <c r="AZ1096" s="52"/>
      <c r="BA1096" s="52"/>
      <c r="BB1096" s="52"/>
      <c r="BC1096" s="52"/>
      <c r="BD1096" s="52"/>
      <c r="BE1096" s="52"/>
      <c r="BF1096" s="52"/>
      <c r="BG1096" s="52"/>
      <c r="BH1096" s="52"/>
      <c r="BI1096" s="52"/>
      <c r="BJ1096" s="52"/>
      <c r="BK1096" s="52"/>
      <c r="BL1096" s="52"/>
      <c r="BM1096" s="52"/>
      <c r="BN1096" s="52"/>
      <c r="BO1096" s="52"/>
      <c r="BP1096" s="52"/>
      <c r="BQ1096" s="52"/>
      <c r="BR1096" s="52"/>
    </row>
    <row r="1097">
      <c r="A1097" s="6"/>
      <c r="B1097" s="42"/>
      <c r="C1097" s="43"/>
      <c r="D1097" s="63"/>
      <c r="E1097" s="45"/>
      <c r="F1097" s="45"/>
      <c r="G1097" s="45"/>
      <c r="H1097" s="45"/>
      <c r="I1097" s="45"/>
      <c r="J1097" s="45"/>
      <c r="K1097" s="45"/>
      <c r="L1097" s="61"/>
      <c r="M1097" s="48"/>
      <c r="N1097" s="49"/>
      <c r="O1097" s="48"/>
      <c r="P1097" s="49"/>
      <c r="Q1097" s="50"/>
      <c r="R1097" s="51"/>
      <c r="S1097" s="15"/>
      <c r="T1097" s="14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  <c r="AY1097" s="52"/>
      <c r="AZ1097" s="52"/>
      <c r="BA1097" s="52"/>
      <c r="BB1097" s="52"/>
      <c r="BC1097" s="52"/>
      <c r="BD1097" s="52"/>
      <c r="BE1097" s="52"/>
      <c r="BF1097" s="52"/>
      <c r="BG1097" s="52"/>
      <c r="BH1097" s="52"/>
      <c r="BI1097" s="52"/>
      <c r="BJ1097" s="52"/>
      <c r="BK1097" s="52"/>
      <c r="BL1097" s="52"/>
      <c r="BM1097" s="52"/>
      <c r="BN1097" s="52"/>
      <c r="BO1097" s="52"/>
      <c r="BP1097" s="52"/>
      <c r="BQ1097" s="52"/>
      <c r="BR1097" s="52"/>
    </row>
    <row r="1098">
      <c r="A1098" s="6"/>
      <c r="B1098" s="42"/>
      <c r="C1098" s="43"/>
      <c r="D1098" s="63"/>
      <c r="E1098" s="45"/>
      <c r="F1098" s="45"/>
      <c r="G1098" s="45"/>
      <c r="H1098" s="45"/>
      <c r="I1098" s="45"/>
      <c r="J1098" s="45"/>
      <c r="K1098" s="45"/>
      <c r="L1098" s="61"/>
      <c r="M1098" s="48"/>
      <c r="N1098" s="49"/>
      <c r="O1098" s="48"/>
      <c r="P1098" s="49"/>
      <c r="Q1098" s="50"/>
      <c r="R1098" s="51"/>
      <c r="S1098" s="15"/>
      <c r="T1098" s="14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  <c r="AX1098" s="52"/>
      <c r="AY1098" s="52"/>
      <c r="AZ1098" s="52"/>
      <c r="BA1098" s="52"/>
      <c r="BB1098" s="52"/>
      <c r="BC1098" s="52"/>
      <c r="BD1098" s="52"/>
      <c r="BE1098" s="52"/>
      <c r="BF1098" s="52"/>
      <c r="BG1098" s="52"/>
      <c r="BH1098" s="52"/>
      <c r="BI1098" s="52"/>
      <c r="BJ1098" s="52"/>
      <c r="BK1098" s="52"/>
      <c r="BL1098" s="52"/>
      <c r="BM1098" s="52"/>
      <c r="BN1098" s="52"/>
      <c r="BO1098" s="52"/>
      <c r="BP1098" s="52"/>
      <c r="BQ1098" s="52"/>
      <c r="BR1098" s="52"/>
    </row>
    <row r="1099">
      <c r="A1099" s="6"/>
      <c r="B1099" s="42"/>
      <c r="C1099" s="43"/>
      <c r="D1099" s="63"/>
      <c r="E1099" s="45"/>
      <c r="F1099" s="45"/>
      <c r="G1099" s="45"/>
      <c r="H1099" s="45"/>
      <c r="I1099" s="45"/>
      <c r="J1099" s="45"/>
      <c r="K1099" s="45"/>
      <c r="L1099" s="61"/>
      <c r="M1099" s="48"/>
      <c r="N1099" s="49"/>
      <c r="O1099" s="48"/>
      <c r="P1099" s="49"/>
      <c r="Q1099" s="50"/>
      <c r="R1099" s="51"/>
      <c r="S1099" s="15"/>
      <c r="T1099" s="14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  <c r="AX1099" s="52"/>
      <c r="AY1099" s="52"/>
      <c r="AZ1099" s="52"/>
      <c r="BA1099" s="52"/>
      <c r="BB1099" s="52"/>
      <c r="BC1099" s="52"/>
      <c r="BD1099" s="52"/>
      <c r="BE1099" s="52"/>
      <c r="BF1099" s="52"/>
      <c r="BG1099" s="52"/>
      <c r="BH1099" s="52"/>
      <c r="BI1099" s="52"/>
      <c r="BJ1099" s="52"/>
      <c r="BK1099" s="52"/>
      <c r="BL1099" s="52"/>
      <c r="BM1099" s="52"/>
      <c r="BN1099" s="52"/>
      <c r="BO1099" s="52"/>
      <c r="BP1099" s="52"/>
      <c r="BQ1099" s="52"/>
      <c r="BR1099" s="52"/>
    </row>
    <row r="1100">
      <c r="A1100" s="6"/>
      <c r="B1100" s="42"/>
      <c r="C1100" s="43"/>
      <c r="D1100" s="63"/>
      <c r="E1100" s="45"/>
      <c r="F1100" s="45"/>
      <c r="G1100" s="45"/>
      <c r="H1100" s="45"/>
      <c r="I1100" s="45"/>
      <c r="J1100" s="45"/>
      <c r="K1100" s="45"/>
      <c r="L1100" s="61"/>
      <c r="M1100" s="48"/>
      <c r="N1100" s="49"/>
      <c r="O1100" s="48"/>
      <c r="P1100" s="49"/>
      <c r="Q1100" s="50"/>
      <c r="R1100" s="51"/>
      <c r="S1100" s="15"/>
      <c r="T1100" s="14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  <c r="AY1100" s="52"/>
      <c r="AZ1100" s="52"/>
      <c r="BA1100" s="52"/>
      <c r="BB1100" s="52"/>
      <c r="BC1100" s="52"/>
      <c r="BD1100" s="52"/>
      <c r="BE1100" s="52"/>
      <c r="BF1100" s="52"/>
      <c r="BG1100" s="52"/>
      <c r="BH1100" s="52"/>
      <c r="BI1100" s="52"/>
      <c r="BJ1100" s="52"/>
      <c r="BK1100" s="52"/>
      <c r="BL1100" s="52"/>
      <c r="BM1100" s="52"/>
      <c r="BN1100" s="52"/>
      <c r="BO1100" s="52"/>
      <c r="BP1100" s="52"/>
      <c r="BQ1100" s="52"/>
      <c r="BR1100" s="52"/>
    </row>
    <row r="1101">
      <c r="A1101" s="6"/>
      <c r="B1101" s="42"/>
      <c r="C1101" s="43"/>
      <c r="D1101" s="63"/>
      <c r="E1101" s="45"/>
      <c r="F1101" s="45"/>
      <c r="G1101" s="45"/>
      <c r="H1101" s="45"/>
      <c r="I1101" s="45"/>
      <c r="J1101" s="45"/>
      <c r="K1101" s="45"/>
      <c r="L1101" s="61"/>
      <c r="M1101" s="48"/>
      <c r="N1101" s="49"/>
      <c r="O1101" s="48"/>
      <c r="P1101" s="49"/>
      <c r="Q1101" s="50"/>
      <c r="R1101" s="51"/>
      <c r="S1101" s="15"/>
      <c r="T1101" s="14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  <c r="AX1101" s="52"/>
      <c r="AY1101" s="52"/>
      <c r="AZ1101" s="52"/>
      <c r="BA1101" s="52"/>
      <c r="BB1101" s="52"/>
      <c r="BC1101" s="52"/>
      <c r="BD1101" s="52"/>
      <c r="BE1101" s="52"/>
      <c r="BF1101" s="52"/>
      <c r="BG1101" s="52"/>
      <c r="BH1101" s="52"/>
      <c r="BI1101" s="52"/>
      <c r="BJ1101" s="52"/>
      <c r="BK1101" s="52"/>
      <c r="BL1101" s="52"/>
      <c r="BM1101" s="52"/>
      <c r="BN1101" s="52"/>
      <c r="BO1101" s="52"/>
      <c r="BP1101" s="52"/>
      <c r="BQ1101" s="52"/>
      <c r="BR1101" s="52"/>
    </row>
    <row r="1102">
      <c r="A1102" s="6"/>
      <c r="B1102" s="42"/>
      <c r="C1102" s="43"/>
      <c r="D1102" s="63"/>
      <c r="E1102" s="45"/>
      <c r="F1102" s="45"/>
      <c r="G1102" s="45"/>
      <c r="H1102" s="45"/>
      <c r="I1102" s="45"/>
      <c r="J1102" s="45"/>
      <c r="K1102" s="45"/>
      <c r="L1102" s="61"/>
      <c r="M1102" s="48"/>
      <c r="N1102" s="49"/>
      <c r="O1102" s="48"/>
      <c r="P1102" s="49"/>
      <c r="Q1102" s="50"/>
      <c r="R1102" s="51"/>
      <c r="S1102" s="15"/>
      <c r="T1102" s="14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  <c r="AX1102" s="52"/>
      <c r="AY1102" s="52"/>
      <c r="AZ1102" s="52"/>
      <c r="BA1102" s="52"/>
      <c r="BB1102" s="52"/>
      <c r="BC1102" s="52"/>
      <c r="BD1102" s="52"/>
      <c r="BE1102" s="52"/>
      <c r="BF1102" s="52"/>
      <c r="BG1102" s="52"/>
      <c r="BH1102" s="52"/>
      <c r="BI1102" s="52"/>
      <c r="BJ1102" s="52"/>
      <c r="BK1102" s="52"/>
      <c r="BL1102" s="52"/>
      <c r="BM1102" s="52"/>
      <c r="BN1102" s="52"/>
      <c r="BO1102" s="52"/>
      <c r="BP1102" s="52"/>
      <c r="BQ1102" s="52"/>
      <c r="BR1102" s="52"/>
    </row>
    <row r="1103">
      <c r="A1103" s="6"/>
      <c r="B1103" s="42"/>
      <c r="C1103" s="43"/>
      <c r="D1103" s="63"/>
      <c r="E1103" s="45"/>
      <c r="F1103" s="45"/>
      <c r="G1103" s="45"/>
      <c r="H1103" s="45"/>
      <c r="I1103" s="45"/>
      <c r="J1103" s="45"/>
      <c r="K1103" s="45"/>
      <c r="L1103" s="61"/>
      <c r="M1103" s="48"/>
      <c r="N1103" s="49"/>
      <c r="O1103" s="48"/>
      <c r="P1103" s="49"/>
      <c r="Q1103" s="50"/>
      <c r="R1103" s="51"/>
      <c r="S1103" s="15"/>
      <c r="T1103" s="14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  <c r="AY1103" s="52"/>
      <c r="AZ1103" s="52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2"/>
      <c r="BK1103" s="52"/>
      <c r="BL1103" s="52"/>
      <c r="BM1103" s="52"/>
      <c r="BN1103" s="52"/>
      <c r="BO1103" s="52"/>
      <c r="BP1103" s="52"/>
      <c r="BQ1103" s="52"/>
      <c r="BR1103" s="52"/>
    </row>
    <row r="1104">
      <c r="A1104" s="6"/>
      <c r="B1104" s="42"/>
      <c r="C1104" s="43"/>
      <c r="D1104" s="63"/>
      <c r="E1104" s="45"/>
      <c r="F1104" s="45"/>
      <c r="G1104" s="45"/>
      <c r="H1104" s="45"/>
      <c r="I1104" s="45"/>
      <c r="J1104" s="45"/>
      <c r="K1104" s="45"/>
      <c r="L1104" s="61"/>
      <c r="M1104" s="48"/>
      <c r="N1104" s="49"/>
      <c r="O1104" s="48"/>
      <c r="P1104" s="49"/>
      <c r="Q1104" s="50"/>
      <c r="R1104" s="51"/>
      <c r="S1104" s="15"/>
      <c r="T1104" s="14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  <c r="AQ1104" s="52"/>
      <c r="AR1104" s="52"/>
      <c r="AS1104" s="52"/>
      <c r="AT1104" s="52"/>
      <c r="AU1104" s="52"/>
      <c r="AV1104" s="52"/>
      <c r="AW1104" s="52"/>
      <c r="AX1104" s="52"/>
      <c r="AY1104" s="52"/>
      <c r="AZ1104" s="52"/>
      <c r="BA1104" s="52"/>
      <c r="BB1104" s="52"/>
      <c r="BC1104" s="52"/>
      <c r="BD1104" s="52"/>
      <c r="BE1104" s="52"/>
      <c r="BF1104" s="52"/>
      <c r="BG1104" s="52"/>
      <c r="BH1104" s="52"/>
      <c r="BI1104" s="52"/>
      <c r="BJ1104" s="52"/>
      <c r="BK1104" s="52"/>
      <c r="BL1104" s="52"/>
      <c r="BM1104" s="52"/>
      <c r="BN1104" s="52"/>
      <c r="BO1104" s="52"/>
      <c r="BP1104" s="52"/>
      <c r="BQ1104" s="52"/>
      <c r="BR1104" s="52"/>
    </row>
    <row r="1105">
      <c r="A1105" s="6"/>
      <c r="B1105" s="42"/>
      <c r="C1105" s="43"/>
      <c r="D1105" s="63"/>
      <c r="E1105" s="45"/>
      <c r="F1105" s="45"/>
      <c r="G1105" s="45"/>
      <c r="H1105" s="45"/>
      <c r="I1105" s="45"/>
      <c r="J1105" s="45"/>
      <c r="K1105" s="45"/>
      <c r="L1105" s="61"/>
      <c r="M1105" s="48"/>
      <c r="N1105" s="49"/>
      <c r="O1105" s="48"/>
      <c r="P1105" s="49"/>
      <c r="Q1105" s="50"/>
      <c r="R1105" s="51"/>
      <c r="S1105" s="15"/>
      <c r="T1105" s="14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  <c r="AX1105" s="52"/>
      <c r="AY1105" s="52"/>
      <c r="AZ1105" s="52"/>
      <c r="BA1105" s="52"/>
      <c r="BB1105" s="52"/>
      <c r="BC1105" s="52"/>
      <c r="BD1105" s="52"/>
      <c r="BE1105" s="52"/>
      <c r="BF1105" s="52"/>
      <c r="BG1105" s="52"/>
      <c r="BH1105" s="52"/>
      <c r="BI1105" s="52"/>
      <c r="BJ1105" s="52"/>
      <c r="BK1105" s="52"/>
      <c r="BL1105" s="52"/>
      <c r="BM1105" s="52"/>
      <c r="BN1105" s="52"/>
      <c r="BO1105" s="52"/>
      <c r="BP1105" s="52"/>
      <c r="BQ1105" s="52"/>
      <c r="BR1105" s="52"/>
    </row>
    <row r="1106">
      <c r="A1106" s="6"/>
      <c r="B1106" s="42"/>
      <c r="C1106" s="43"/>
      <c r="D1106" s="63"/>
      <c r="E1106" s="45"/>
      <c r="F1106" s="45"/>
      <c r="G1106" s="45"/>
      <c r="H1106" s="45"/>
      <c r="I1106" s="45"/>
      <c r="J1106" s="45"/>
      <c r="K1106" s="45"/>
      <c r="L1106" s="61"/>
      <c r="M1106" s="48"/>
      <c r="N1106" s="49"/>
      <c r="O1106" s="48"/>
      <c r="P1106" s="49"/>
      <c r="Q1106" s="50"/>
      <c r="R1106" s="51"/>
      <c r="S1106" s="15"/>
      <c r="T1106" s="14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  <c r="AY1106" s="52"/>
      <c r="AZ1106" s="52"/>
      <c r="BA1106" s="52"/>
      <c r="BB1106" s="52"/>
      <c r="BC1106" s="52"/>
      <c r="BD1106" s="52"/>
      <c r="BE1106" s="52"/>
      <c r="BF1106" s="52"/>
      <c r="BG1106" s="52"/>
      <c r="BH1106" s="52"/>
      <c r="BI1106" s="52"/>
      <c r="BJ1106" s="52"/>
      <c r="BK1106" s="52"/>
      <c r="BL1106" s="52"/>
      <c r="BM1106" s="52"/>
      <c r="BN1106" s="52"/>
      <c r="BO1106" s="52"/>
      <c r="BP1106" s="52"/>
      <c r="BQ1106" s="52"/>
      <c r="BR1106" s="52"/>
    </row>
    <row r="1107">
      <c r="A1107" s="6"/>
      <c r="B1107" s="42"/>
      <c r="C1107" s="43"/>
      <c r="D1107" s="63"/>
      <c r="E1107" s="45"/>
      <c r="F1107" s="45"/>
      <c r="G1107" s="45"/>
      <c r="H1107" s="45"/>
      <c r="I1107" s="45"/>
      <c r="J1107" s="45"/>
      <c r="K1107" s="45"/>
      <c r="L1107" s="61"/>
      <c r="M1107" s="48"/>
      <c r="N1107" s="49"/>
      <c r="O1107" s="48"/>
      <c r="P1107" s="49"/>
      <c r="Q1107" s="50"/>
      <c r="R1107" s="51"/>
      <c r="S1107" s="15"/>
      <c r="T1107" s="14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  <c r="AU1107" s="52"/>
      <c r="AV1107" s="52"/>
      <c r="AW1107" s="52"/>
      <c r="AX1107" s="52"/>
      <c r="AY1107" s="52"/>
      <c r="AZ1107" s="52"/>
      <c r="BA1107" s="52"/>
      <c r="BB1107" s="52"/>
      <c r="BC1107" s="52"/>
      <c r="BD1107" s="52"/>
      <c r="BE1107" s="52"/>
      <c r="BF1107" s="52"/>
      <c r="BG1107" s="52"/>
      <c r="BH1107" s="52"/>
      <c r="BI1107" s="52"/>
      <c r="BJ1107" s="52"/>
      <c r="BK1107" s="52"/>
      <c r="BL1107" s="52"/>
      <c r="BM1107" s="52"/>
      <c r="BN1107" s="52"/>
      <c r="BO1107" s="52"/>
      <c r="BP1107" s="52"/>
      <c r="BQ1107" s="52"/>
      <c r="BR1107" s="52"/>
    </row>
    <row r="1108">
      <c r="A1108" s="6"/>
      <c r="B1108" s="42"/>
      <c r="C1108" s="43"/>
      <c r="D1108" s="63"/>
      <c r="E1108" s="45"/>
      <c r="F1108" s="45"/>
      <c r="G1108" s="45"/>
      <c r="H1108" s="45"/>
      <c r="I1108" s="45"/>
      <c r="J1108" s="45"/>
      <c r="K1108" s="45"/>
      <c r="L1108" s="61"/>
      <c r="M1108" s="48"/>
      <c r="N1108" s="49"/>
      <c r="O1108" s="48"/>
      <c r="P1108" s="49"/>
      <c r="Q1108" s="50"/>
      <c r="R1108" s="51"/>
      <c r="S1108" s="15"/>
      <c r="T1108" s="14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  <c r="AX1108" s="52"/>
      <c r="AY1108" s="52"/>
      <c r="AZ1108" s="52"/>
      <c r="BA1108" s="52"/>
      <c r="BB1108" s="52"/>
      <c r="BC1108" s="52"/>
      <c r="BD1108" s="52"/>
      <c r="BE1108" s="52"/>
      <c r="BF1108" s="52"/>
      <c r="BG1108" s="52"/>
      <c r="BH1108" s="52"/>
      <c r="BI1108" s="52"/>
      <c r="BJ1108" s="52"/>
      <c r="BK1108" s="52"/>
      <c r="BL1108" s="52"/>
      <c r="BM1108" s="52"/>
      <c r="BN1108" s="52"/>
      <c r="BO1108" s="52"/>
      <c r="BP1108" s="52"/>
      <c r="BQ1108" s="52"/>
      <c r="BR1108" s="52"/>
    </row>
    <row r="1109">
      <c r="A1109" s="6"/>
      <c r="B1109" s="42"/>
      <c r="C1109" s="43"/>
      <c r="D1109" s="63"/>
      <c r="E1109" s="45"/>
      <c r="F1109" s="45"/>
      <c r="G1109" s="45"/>
      <c r="H1109" s="45"/>
      <c r="I1109" s="45"/>
      <c r="J1109" s="45"/>
      <c r="K1109" s="45"/>
      <c r="L1109" s="61"/>
      <c r="M1109" s="48"/>
      <c r="N1109" s="49"/>
      <c r="O1109" s="48"/>
      <c r="P1109" s="49"/>
      <c r="Q1109" s="50"/>
      <c r="R1109" s="51"/>
      <c r="S1109" s="15"/>
      <c r="T1109" s="14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  <c r="AY1109" s="52"/>
      <c r="AZ1109" s="52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2"/>
      <c r="BK1109" s="52"/>
      <c r="BL1109" s="52"/>
      <c r="BM1109" s="52"/>
      <c r="BN1109" s="52"/>
      <c r="BO1109" s="52"/>
      <c r="BP1109" s="52"/>
      <c r="BQ1109" s="52"/>
      <c r="BR1109" s="52"/>
    </row>
    <row r="1110">
      <c r="A1110" s="6"/>
      <c r="B1110" s="42"/>
      <c r="C1110" s="43"/>
      <c r="D1110" s="63"/>
      <c r="E1110" s="45"/>
      <c r="F1110" s="45"/>
      <c r="G1110" s="45"/>
      <c r="H1110" s="45"/>
      <c r="I1110" s="45"/>
      <c r="J1110" s="45"/>
      <c r="K1110" s="45"/>
      <c r="L1110" s="61"/>
      <c r="M1110" s="48"/>
      <c r="N1110" s="49"/>
      <c r="O1110" s="48"/>
      <c r="P1110" s="49"/>
      <c r="Q1110" s="50"/>
      <c r="R1110" s="51"/>
      <c r="S1110" s="15"/>
      <c r="T1110" s="14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  <c r="AX1110" s="52"/>
      <c r="AY1110" s="52"/>
      <c r="AZ1110" s="52"/>
      <c r="BA1110" s="52"/>
      <c r="BB1110" s="52"/>
      <c r="BC1110" s="52"/>
      <c r="BD1110" s="52"/>
      <c r="BE1110" s="52"/>
      <c r="BF1110" s="52"/>
      <c r="BG1110" s="52"/>
      <c r="BH1110" s="52"/>
      <c r="BI1110" s="52"/>
      <c r="BJ1110" s="52"/>
      <c r="BK1110" s="52"/>
      <c r="BL1110" s="52"/>
      <c r="BM1110" s="52"/>
      <c r="BN1110" s="52"/>
      <c r="BO1110" s="52"/>
      <c r="BP1110" s="52"/>
      <c r="BQ1110" s="52"/>
      <c r="BR1110" s="52"/>
    </row>
    <row r="1111">
      <c r="A1111" s="6"/>
      <c r="B1111" s="42"/>
      <c r="C1111" s="43"/>
      <c r="D1111" s="63"/>
      <c r="E1111" s="45"/>
      <c r="F1111" s="45"/>
      <c r="G1111" s="45"/>
      <c r="H1111" s="45"/>
      <c r="I1111" s="45"/>
      <c r="J1111" s="45"/>
      <c r="K1111" s="45"/>
      <c r="L1111" s="61"/>
      <c r="M1111" s="48"/>
      <c r="N1111" s="49"/>
      <c r="O1111" s="48"/>
      <c r="P1111" s="49"/>
      <c r="Q1111" s="50"/>
      <c r="R1111" s="51"/>
      <c r="S1111" s="15"/>
      <c r="T1111" s="14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52"/>
      <c r="AU1111" s="52"/>
      <c r="AV1111" s="52"/>
      <c r="AW1111" s="52"/>
      <c r="AX1111" s="52"/>
      <c r="AY1111" s="52"/>
      <c r="AZ1111" s="52"/>
      <c r="BA1111" s="52"/>
      <c r="BB1111" s="52"/>
      <c r="BC1111" s="52"/>
      <c r="BD1111" s="52"/>
      <c r="BE1111" s="52"/>
      <c r="BF1111" s="52"/>
      <c r="BG1111" s="52"/>
      <c r="BH1111" s="52"/>
      <c r="BI1111" s="52"/>
      <c r="BJ1111" s="52"/>
      <c r="BK1111" s="52"/>
      <c r="BL1111" s="52"/>
      <c r="BM1111" s="52"/>
      <c r="BN1111" s="52"/>
      <c r="BO1111" s="52"/>
      <c r="BP1111" s="52"/>
      <c r="BQ1111" s="52"/>
      <c r="BR1111" s="52"/>
    </row>
    <row r="1112">
      <c r="A1112" s="6"/>
      <c r="B1112" s="42"/>
      <c r="C1112" s="43"/>
      <c r="D1112" s="63"/>
      <c r="E1112" s="45"/>
      <c r="F1112" s="45"/>
      <c r="G1112" s="45"/>
      <c r="H1112" s="45"/>
      <c r="I1112" s="45"/>
      <c r="J1112" s="45"/>
      <c r="K1112" s="45"/>
      <c r="L1112" s="61"/>
      <c r="M1112" s="48"/>
      <c r="N1112" s="49"/>
      <c r="O1112" s="48"/>
      <c r="P1112" s="49"/>
      <c r="Q1112" s="50"/>
      <c r="R1112" s="51"/>
      <c r="S1112" s="15"/>
      <c r="T1112" s="14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  <c r="AY1112" s="52"/>
      <c r="AZ1112" s="52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2"/>
      <c r="BK1112" s="52"/>
      <c r="BL1112" s="52"/>
      <c r="BM1112" s="52"/>
      <c r="BN1112" s="52"/>
      <c r="BO1112" s="52"/>
      <c r="BP1112" s="52"/>
      <c r="BQ1112" s="52"/>
      <c r="BR1112" s="52"/>
    </row>
    <row r="1113">
      <c r="A1113" s="6"/>
      <c r="B1113" s="42"/>
      <c r="C1113" s="43"/>
      <c r="D1113" s="63"/>
      <c r="E1113" s="45"/>
      <c r="F1113" s="45"/>
      <c r="G1113" s="45"/>
      <c r="H1113" s="45"/>
      <c r="I1113" s="45"/>
      <c r="J1113" s="45"/>
      <c r="K1113" s="45"/>
      <c r="L1113" s="61"/>
      <c r="M1113" s="48"/>
      <c r="N1113" s="49"/>
      <c r="O1113" s="48"/>
      <c r="P1113" s="49"/>
      <c r="Q1113" s="50"/>
      <c r="R1113" s="51"/>
      <c r="S1113" s="15"/>
      <c r="T1113" s="14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  <c r="AX1113" s="52"/>
      <c r="AY1113" s="52"/>
      <c r="AZ1113" s="52"/>
      <c r="BA1113" s="52"/>
      <c r="BB1113" s="52"/>
      <c r="BC1113" s="52"/>
      <c r="BD1113" s="52"/>
      <c r="BE1113" s="52"/>
      <c r="BF1113" s="52"/>
      <c r="BG1113" s="52"/>
      <c r="BH1113" s="52"/>
      <c r="BI1113" s="52"/>
      <c r="BJ1113" s="52"/>
      <c r="BK1113" s="52"/>
      <c r="BL1113" s="52"/>
      <c r="BM1113" s="52"/>
      <c r="BN1113" s="52"/>
      <c r="BO1113" s="52"/>
      <c r="BP1113" s="52"/>
      <c r="BQ1113" s="52"/>
      <c r="BR1113" s="52"/>
    </row>
    <row r="1114">
      <c r="A1114" s="6"/>
      <c r="B1114" s="42"/>
      <c r="C1114" s="43"/>
      <c r="D1114" s="63"/>
      <c r="E1114" s="45"/>
      <c r="F1114" s="45"/>
      <c r="G1114" s="45"/>
      <c r="H1114" s="45"/>
      <c r="I1114" s="45"/>
      <c r="J1114" s="45"/>
      <c r="K1114" s="45"/>
      <c r="L1114" s="61"/>
      <c r="M1114" s="48"/>
      <c r="N1114" s="49"/>
      <c r="O1114" s="48"/>
      <c r="P1114" s="49"/>
      <c r="Q1114" s="50"/>
      <c r="R1114" s="51"/>
      <c r="S1114" s="15"/>
      <c r="T1114" s="14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  <c r="AX1114" s="52"/>
      <c r="AY1114" s="52"/>
      <c r="AZ1114" s="52"/>
      <c r="BA1114" s="52"/>
      <c r="BB1114" s="52"/>
      <c r="BC1114" s="52"/>
      <c r="BD1114" s="52"/>
      <c r="BE1114" s="52"/>
      <c r="BF1114" s="52"/>
      <c r="BG1114" s="52"/>
      <c r="BH1114" s="52"/>
      <c r="BI1114" s="52"/>
      <c r="BJ1114" s="52"/>
      <c r="BK1114" s="52"/>
      <c r="BL1114" s="52"/>
      <c r="BM1114" s="52"/>
      <c r="BN1114" s="52"/>
      <c r="BO1114" s="52"/>
      <c r="BP1114" s="52"/>
      <c r="BQ1114" s="52"/>
      <c r="BR1114" s="52"/>
    </row>
    <row r="1115">
      <c r="A1115" s="6"/>
      <c r="B1115" s="42"/>
      <c r="C1115" s="43"/>
      <c r="D1115" s="63"/>
      <c r="E1115" s="45"/>
      <c r="F1115" s="45"/>
      <c r="G1115" s="45"/>
      <c r="H1115" s="45"/>
      <c r="I1115" s="45"/>
      <c r="J1115" s="45"/>
      <c r="K1115" s="45"/>
      <c r="L1115" s="61"/>
      <c r="M1115" s="48"/>
      <c r="N1115" s="49"/>
      <c r="O1115" s="48"/>
      <c r="P1115" s="49"/>
      <c r="Q1115" s="50"/>
      <c r="R1115" s="51"/>
      <c r="S1115" s="15"/>
      <c r="T1115" s="14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  <c r="AY1115" s="52"/>
      <c r="AZ1115" s="52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2"/>
      <c r="BN1115" s="52"/>
      <c r="BO1115" s="52"/>
      <c r="BP1115" s="52"/>
      <c r="BQ1115" s="52"/>
      <c r="BR1115" s="52"/>
    </row>
    <row r="1116">
      <c r="A1116" s="6"/>
      <c r="B1116" s="42"/>
      <c r="C1116" s="43"/>
      <c r="D1116" s="63"/>
      <c r="E1116" s="45"/>
      <c r="F1116" s="45"/>
      <c r="G1116" s="45"/>
      <c r="H1116" s="45"/>
      <c r="I1116" s="45"/>
      <c r="J1116" s="45"/>
      <c r="K1116" s="45"/>
      <c r="L1116" s="61"/>
      <c r="M1116" s="48"/>
      <c r="N1116" s="49"/>
      <c r="O1116" s="48"/>
      <c r="P1116" s="49"/>
      <c r="Q1116" s="50"/>
      <c r="R1116" s="51"/>
      <c r="S1116" s="15"/>
      <c r="T1116" s="14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  <c r="AY1116" s="52"/>
      <c r="AZ1116" s="52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2"/>
      <c r="BK1116" s="52"/>
      <c r="BL1116" s="52"/>
      <c r="BM1116" s="52"/>
      <c r="BN1116" s="52"/>
      <c r="BO1116" s="52"/>
      <c r="BP1116" s="52"/>
      <c r="BQ1116" s="52"/>
      <c r="BR1116" s="52"/>
    </row>
    <row r="1117">
      <c r="A1117" s="6"/>
      <c r="B1117" s="42"/>
      <c r="C1117" s="43"/>
      <c r="D1117" s="63"/>
      <c r="E1117" s="45"/>
      <c r="F1117" s="45"/>
      <c r="G1117" s="45"/>
      <c r="H1117" s="45"/>
      <c r="I1117" s="45"/>
      <c r="J1117" s="45"/>
      <c r="K1117" s="45"/>
      <c r="L1117" s="61"/>
      <c r="M1117" s="48"/>
      <c r="N1117" s="49"/>
      <c r="O1117" s="48"/>
      <c r="P1117" s="49"/>
      <c r="Q1117" s="50"/>
      <c r="R1117" s="51"/>
      <c r="S1117" s="15"/>
      <c r="T1117" s="14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52"/>
      <c r="AU1117" s="52"/>
      <c r="AV1117" s="52"/>
      <c r="AW1117" s="52"/>
      <c r="AX1117" s="52"/>
      <c r="AY1117" s="52"/>
      <c r="AZ1117" s="52"/>
      <c r="BA1117" s="52"/>
      <c r="BB1117" s="52"/>
      <c r="BC1117" s="52"/>
      <c r="BD1117" s="52"/>
      <c r="BE1117" s="52"/>
      <c r="BF1117" s="52"/>
      <c r="BG1117" s="52"/>
      <c r="BH1117" s="52"/>
      <c r="BI1117" s="52"/>
      <c r="BJ1117" s="52"/>
      <c r="BK1117" s="52"/>
      <c r="BL1117" s="52"/>
      <c r="BM1117" s="52"/>
      <c r="BN1117" s="52"/>
      <c r="BO1117" s="52"/>
      <c r="BP1117" s="52"/>
      <c r="BQ1117" s="52"/>
      <c r="BR1117" s="52"/>
    </row>
    <row r="1118">
      <c r="A1118" s="6"/>
      <c r="B1118" s="42"/>
      <c r="C1118" s="43"/>
      <c r="D1118" s="63"/>
      <c r="E1118" s="45"/>
      <c r="F1118" s="45"/>
      <c r="G1118" s="45"/>
      <c r="H1118" s="45"/>
      <c r="I1118" s="45"/>
      <c r="J1118" s="45"/>
      <c r="K1118" s="45"/>
      <c r="L1118" s="61"/>
      <c r="M1118" s="48"/>
      <c r="N1118" s="49"/>
      <c r="O1118" s="48"/>
      <c r="P1118" s="49"/>
      <c r="Q1118" s="50"/>
      <c r="R1118" s="51"/>
      <c r="S1118" s="15"/>
      <c r="T1118" s="14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  <c r="AY1118" s="52"/>
      <c r="AZ1118" s="52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2"/>
      <c r="BK1118" s="52"/>
      <c r="BL1118" s="52"/>
      <c r="BM1118" s="52"/>
      <c r="BN1118" s="52"/>
      <c r="BO1118" s="52"/>
      <c r="BP1118" s="52"/>
      <c r="BQ1118" s="52"/>
      <c r="BR1118" s="52"/>
    </row>
    <row r="1119">
      <c r="A1119" s="6"/>
      <c r="B1119" s="42"/>
      <c r="C1119" s="43"/>
      <c r="D1119" s="63"/>
      <c r="E1119" s="45"/>
      <c r="F1119" s="45"/>
      <c r="G1119" s="45"/>
      <c r="H1119" s="45"/>
      <c r="I1119" s="45"/>
      <c r="J1119" s="45"/>
      <c r="K1119" s="45"/>
      <c r="L1119" s="61"/>
      <c r="M1119" s="48"/>
      <c r="N1119" s="49"/>
      <c r="O1119" s="48"/>
      <c r="P1119" s="49"/>
      <c r="Q1119" s="50"/>
      <c r="R1119" s="51"/>
      <c r="S1119" s="15"/>
      <c r="T1119" s="14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  <c r="BP1119" s="52"/>
      <c r="BQ1119" s="52"/>
      <c r="BR1119" s="52"/>
    </row>
    <row r="1120">
      <c r="A1120" s="6"/>
      <c r="B1120" s="42"/>
      <c r="C1120" s="43"/>
      <c r="D1120" s="63"/>
      <c r="E1120" s="45"/>
      <c r="F1120" s="45"/>
      <c r="G1120" s="45"/>
      <c r="H1120" s="45"/>
      <c r="I1120" s="45"/>
      <c r="J1120" s="45"/>
      <c r="K1120" s="45"/>
      <c r="L1120" s="61"/>
      <c r="M1120" s="48"/>
      <c r="N1120" s="49"/>
      <c r="O1120" s="48"/>
      <c r="P1120" s="49"/>
      <c r="Q1120" s="50"/>
      <c r="R1120" s="51"/>
      <c r="S1120" s="15"/>
      <c r="T1120" s="14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  <c r="AY1120" s="52"/>
      <c r="AZ1120" s="52"/>
      <c r="BA1120" s="52"/>
      <c r="BB1120" s="52"/>
      <c r="BC1120" s="52"/>
      <c r="BD1120" s="52"/>
      <c r="BE1120" s="52"/>
      <c r="BF1120" s="52"/>
      <c r="BG1120" s="52"/>
      <c r="BH1120" s="52"/>
      <c r="BI1120" s="52"/>
      <c r="BJ1120" s="52"/>
      <c r="BK1120" s="52"/>
      <c r="BL1120" s="52"/>
      <c r="BM1120" s="52"/>
      <c r="BN1120" s="52"/>
      <c r="BO1120" s="52"/>
      <c r="BP1120" s="52"/>
      <c r="BQ1120" s="52"/>
      <c r="BR1120" s="52"/>
    </row>
    <row r="1121">
      <c r="A1121" s="6"/>
      <c r="B1121" s="42"/>
      <c r="C1121" s="43"/>
      <c r="D1121" s="63"/>
      <c r="E1121" s="45"/>
      <c r="F1121" s="45"/>
      <c r="G1121" s="45"/>
      <c r="H1121" s="45"/>
      <c r="I1121" s="45"/>
      <c r="J1121" s="45"/>
      <c r="K1121" s="45"/>
      <c r="L1121" s="61"/>
      <c r="M1121" s="48"/>
      <c r="N1121" s="49"/>
      <c r="O1121" s="48"/>
      <c r="P1121" s="49"/>
      <c r="Q1121" s="50"/>
      <c r="R1121" s="51"/>
      <c r="S1121" s="15"/>
      <c r="T1121" s="14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2"/>
      <c r="BN1121" s="52"/>
      <c r="BO1121" s="52"/>
      <c r="BP1121" s="52"/>
      <c r="BQ1121" s="52"/>
      <c r="BR1121" s="52"/>
    </row>
    <row r="1122">
      <c r="A1122" s="6"/>
      <c r="B1122" s="42"/>
      <c r="C1122" s="43"/>
      <c r="D1122" s="63"/>
      <c r="E1122" s="45"/>
      <c r="F1122" s="45"/>
      <c r="G1122" s="45"/>
      <c r="H1122" s="45"/>
      <c r="I1122" s="45"/>
      <c r="J1122" s="45"/>
      <c r="K1122" s="45"/>
      <c r="L1122" s="61"/>
      <c r="M1122" s="48"/>
      <c r="N1122" s="49"/>
      <c r="O1122" s="48"/>
      <c r="P1122" s="49"/>
      <c r="Q1122" s="50"/>
      <c r="R1122" s="51"/>
      <c r="S1122" s="15"/>
      <c r="T1122" s="14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52"/>
      <c r="AS1122" s="52"/>
      <c r="AT1122" s="52"/>
      <c r="AU1122" s="52"/>
      <c r="AV1122" s="52"/>
      <c r="AW1122" s="52"/>
      <c r="AX1122" s="52"/>
      <c r="AY1122" s="52"/>
      <c r="AZ1122" s="52"/>
      <c r="BA1122" s="52"/>
      <c r="BB1122" s="52"/>
      <c r="BC1122" s="52"/>
      <c r="BD1122" s="52"/>
      <c r="BE1122" s="52"/>
      <c r="BF1122" s="52"/>
      <c r="BG1122" s="52"/>
      <c r="BH1122" s="52"/>
      <c r="BI1122" s="52"/>
      <c r="BJ1122" s="52"/>
      <c r="BK1122" s="52"/>
      <c r="BL1122" s="52"/>
      <c r="BM1122" s="52"/>
      <c r="BN1122" s="52"/>
      <c r="BO1122" s="52"/>
      <c r="BP1122" s="52"/>
      <c r="BQ1122" s="52"/>
      <c r="BR1122" s="52"/>
    </row>
    <row r="1123">
      <c r="A1123" s="6"/>
      <c r="B1123" s="42"/>
      <c r="C1123" s="43"/>
      <c r="D1123" s="63"/>
      <c r="E1123" s="45"/>
      <c r="F1123" s="45"/>
      <c r="G1123" s="45"/>
      <c r="H1123" s="45"/>
      <c r="I1123" s="45"/>
      <c r="J1123" s="45"/>
      <c r="K1123" s="45"/>
      <c r="L1123" s="61"/>
      <c r="M1123" s="48"/>
      <c r="N1123" s="49"/>
      <c r="O1123" s="48"/>
      <c r="P1123" s="49"/>
      <c r="Q1123" s="50"/>
      <c r="R1123" s="51"/>
      <c r="S1123" s="15"/>
      <c r="T1123" s="14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  <c r="BP1123" s="52"/>
      <c r="BQ1123" s="52"/>
      <c r="BR1123" s="52"/>
    </row>
    <row r="1124">
      <c r="A1124" s="6"/>
      <c r="B1124" s="42"/>
      <c r="C1124" s="43"/>
      <c r="D1124" s="63"/>
      <c r="E1124" s="45"/>
      <c r="F1124" s="45"/>
      <c r="G1124" s="45"/>
      <c r="H1124" s="45"/>
      <c r="I1124" s="45"/>
      <c r="J1124" s="45"/>
      <c r="K1124" s="45"/>
      <c r="L1124" s="61"/>
      <c r="M1124" s="48"/>
      <c r="N1124" s="49"/>
      <c r="O1124" s="48"/>
      <c r="P1124" s="49"/>
      <c r="Q1124" s="50"/>
      <c r="R1124" s="51"/>
      <c r="S1124" s="15"/>
      <c r="T1124" s="14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2"/>
      <c r="BN1124" s="52"/>
      <c r="BO1124" s="52"/>
      <c r="BP1124" s="52"/>
      <c r="BQ1124" s="52"/>
      <c r="BR1124" s="52"/>
    </row>
    <row r="1125">
      <c r="A1125" s="6"/>
      <c r="B1125" s="42"/>
      <c r="C1125" s="43"/>
      <c r="D1125" s="63"/>
      <c r="E1125" s="45"/>
      <c r="F1125" s="45"/>
      <c r="G1125" s="45"/>
      <c r="H1125" s="45"/>
      <c r="I1125" s="45"/>
      <c r="J1125" s="45"/>
      <c r="K1125" s="45"/>
      <c r="L1125" s="61"/>
      <c r="M1125" s="48"/>
      <c r="N1125" s="49"/>
      <c r="O1125" s="48"/>
      <c r="P1125" s="49"/>
      <c r="Q1125" s="50"/>
      <c r="R1125" s="51"/>
      <c r="S1125" s="15"/>
      <c r="T1125" s="14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52"/>
      <c r="AU1125" s="52"/>
      <c r="AV1125" s="52"/>
      <c r="AW1125" s="52"/>
      <c r="AX1125" s="52"/>
      <c r="AY1125" s="52"/>
      <c r="AZ1125" s="52"/>
      <c r="BA1125" s="52"/>
      <c r="BB1125" s="52"/>
      <c r="BC1125" s="52"/>
      <c r="BD1125" s="52"/>
      <c r="BE1125" s="52"/>
      <c r="BF1125" s="52"/>
      <c r="BG1125" s="52"/>
      <c r="BH1125" s="52"/>
      <c r="BI1125" s="52"/>
      <c r="BJ1125" s="52"/>
      <c r="BK1125" s="52"/>
      <c r="BL1125" s="52"/>
      <c r="BM1125" s="52"/>
      <c r="BN1125" s="52"/>
      <c r="BO1125" s="52"/>
      <c r="BP1125" s="52"/>
      <c r="BQ1125" s="52"/>
      <c r="BR1125" s="52"/>
    </row>
    <row r="1126">
      <c r="A1126" s="6"/>
      <c r="B1126" s="42"/>
      <c r="C1126" s="43"/>
      <c r="D1126" s="63"/>
      <c r="E1126" s="45"/>
      <c r="F1126" s="45"/>
      <c r="G1126" s="45"/>
      <c r="H1126" s="45"/>
      <c r="I1126" s="45"/>
      <c r="J1126" s="45"/>
      <c r="K1126" s="45"/>
      <c r="L1126" s="61"/>
      <c r="M1126" s="48"/>
      <c r="N1126" s="49"/>
      <c r="O1126" s="48"/>
      <c r="P1126" s="49"/>
      <c r="Q1126" s="50"/>
      <c r="R1126" s="51"/>
      <c r="S1126" s="15"/>
      <c r="T1126" s="14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  <c r="AY1126" s="52"/>
      <c r="AZ1126" s="52"/>
      <c r="BA1126" s="52"/>
      <c r="BB1126" s="52"/>
      <c r="BC1126" s="52"/>
      <c r="BD1126" s="52"/>
      <c r="BE1126" s="52"/>
      <c r="BF1126" s="52"/>
      <c r="BG1126" s="52"/>
      <c r="BH1126" s="52"/>
      <c r="BI1126" s="52"/>
      <c r="BJ1126" s="52"/>
      <c r="BK1126" s="52"/>
      <c r="BL1126" s="52"/>
      <c r="BM1126" s="52"/>
      <c r="BN1126" s="52"/>
      <c r="BO1126" s="52"/>
      <c r="BP1126" s="52"/>
      <c r="BQ1126" s="52"/>
      <c r="BR1126" s="52"/>
    </row>
    <row r="1127">
      <c r="A1127" s="6"/>
      <c r="B1127" s="42"/>
      <c r="C1127" s="43"/>
      <c r="D1127" s="63"/>
      <c r="E1127" s="45"/>
      <c r="F1127" s="45"/>
      <c r="G1127" s="45"/>
      <c r="H1127" s="45"/>
      <c r="I1127" s="45"/>
      <c r="J1127" s="45"/>
      <c r="K1127" s="45"/>
      <c r="L1127" s="61"/>
      <c r="M1127" s="48"/>
      <c r="N1127" s="49"/>
      <c r="O1127" s="48"/>
      <c r="P1127" s="49"/>
      <c r="Q1127" s="50"/>
      <c r="R1127" s="51"/>
      <c r="S1127" s="15"/>
      <c r="T1127" s="14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  <c r="AY1127" s="52"/>
      <c r="AZ1127" s="52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2"/>
      <c r="BK1127" s="52"/>
      <c r="BL1127" s="52"/>
      <c r="BM1127" s="52"/>
      <c r="BN1127" s="52"/>
      <c r="BO1127" s="52"/>
      <c r="BP1127" s="52"/>
      <c r="BQ1127" s="52"/>
      <c r="BR1127" s="52"/>
    </row>
    <row r="1128">
      <c r="A1128" s="6"/>
      <c r="B1128" s="42"/>
      <c r="C1128" s="43"/>
      <c r="D1128" s="63"/>
      <c r="E1128" s="45"/>
      <c r="F1128" s="45"/>
      <c r="G1128" s="45"/>
      <c r="H1128" s="45"/>
      <c r="I1128" s="45"/>
      <c r="J1128" s="45"/>
      <c r="K1128" s="45"/>
      <c r="L1128" s="61"/>
      <c r="M1128" s="48"/>
      <c r="N1128" s="49"/>
      <c r="O1128" s="48"/>
      <c r="P1128" s="49"/>
      <c r="Q1128" s="50"/>
      <c r="R1128" s="51"/>
      <c r="S1128" s="15"/>
      <c r="T1128" s="14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  <c r="AY1128" s="52"/>
      <c r="AZ1128" s="52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2"/>
      <c r="BK1128" s="52"/>
      <c r="BL1128" s="52"/>
      <c r="BM1128" s="52"/>
      <c r="BN1128" s="52"/>
      <c r="BO1128" s="52"/>
      <c r="BP1128" s="52"/>
      <c r="BQ1128" s="52"/>
      <c r="BR1128" s="52"/>
    </row>
    <row r="1129">
      <c r="A1129" s="6"/>
      <c r="B1129" s="42"/>
      <c r="C1129" s="43"/>
      <c r="D1129" s="63"/>
      <c r="E1129" s="45"/>
      <c r="F1129" s="45"/>
      <c r="G1129" s="45"/>
      <c r="H1129" s="45"/>
      <c r="I1129" s="45"/>
      <c r="J1129" s="45"/>
      <c r="K1129" s="45"/>
      <c r="L1129" s="61"/>
      <c r="M1129" s="48"/>
      <c r="N1129" s="49"/>
      <c r="O1129" s="48"/>
      <c r="P1129" s="49"/>
      <c r="Q1129" s="50"/>
      <c r="R1129" s="51"/>
      <c r="S1129" s="15"/>
      <c r="T1129" s="14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52"/>
      <c r="AU1129" s="52"/>
      <c r="AV1129" s="52"/>
      <c r="AW1129" s="52"/>
      <c r="AX1129" s="52"/>
      <c r="AY1129" s="52"/>
      <c r="AZ1129" s="52"/>
      <c r="BA1129" s="52"/>
      <c r="BB1129" s="52"/>
      <c r="BC1129" s="52"/>
      <c r="BD1129" s="52"/>
      <c r="BE1129" s="52"/>
      <c r="BF1129" s="52"/>
      <c r="BG1129" s="52"/>
      <c r="BH1129" s="52"/>
      <c r="BI1129" s="52"/>
      <c r="BJ1129" s="52"/>
      <c r="BK1129" s="52"/>
      <c r="BL1129" s="52"/>
      <c r="BM1129" s="52"/>
      <c r="BN1129" s="52"/>
      <c r="BO1129" s="52"/>
      <c r="BP1129" s="52"/>
      <c r="BQ1129" s="52"/>
      <c r="BR1129" s="52"/>
    </row>
    <row r="1130">
      <c r="A1130" s="6"/>
      <c r="B1130" s="42"/>
      <c r="C1130" s="43"/>
      <c r="D1130" s="63"/>
      <c r="E1130" s="45"/>
      <c r="F1130" s="45"/>
      <c r="G1130" s="45"/>
      <c r="H1130" s="45"/>
      <c r="I1130" s="45"/>
      <c r="J1130" s="45"/>
      <c r="K1130" s="45"/>
      <c r="L1130" s="61"/>
      <c r="M1130" s="48"/>
      <c r="N1130" s="49"/>
      <c r="O1130" s="48"/>
      <c r="P1130" s="49"/>
      <c r="Q1130" s="50"/>
      <c r="R1130" s="51"/>
      <c r="S1130" s="15"/>
      <c r="T1130" s="14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  <c r="AY1130" s="52"/>
      <c r="AZ1130" s="52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2"/>
      <c r="BK1130" s="52"/>
      <c r="BL1130" s="52"/>
      <c r="BM1130" s="52"/>
      <c r="BN1130" s="52"/>
      <c r="BO1130" s="52"/>
      <c r="BP1130" s="52"/>
      <c r="BQ1130" s="52"/>
      <c r="BR1130" s="52"/>
    </row>
    <row r="1131">
      <c r="A1131" s="6"/>
      <c r="B1131" s="42"/>
      <c r="C1131" s="43"/>
      <c r="D1131" s="63"/>
      <c r="E1131" s="45"/>
      <c r="F1131" s="45"/>
      <c r="G1131" s="45"/>
      <c r="H1131" s="45"/>
      <c r="I1131" s="45"/>
      <c r="J1131" s="45"/>
      <c r="K1131" s="45"/>
      <c r="L1131" s="61"/>
      <c r="M1131" s="48"/>
      <c r="N1131" s="49"/>
      <c r="O1131" s="48"/>
      <c r="P1131" s="49"/>
      <c r="Q1131" s="50"/>
      <c r="R1131" s="51"/>
      <c r="S1131" s="15"/>
      <c r="T1131" s="14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  <c r="AX1131" s="52"/>
      <c r="AY1131" s="52"/>
      <c r="AZ1131" s="52"/>
      <c r="BA1131" s="52"/>
      <c r="BB1131" s="52"/>
      <c r="BC1131" s="52"/>
      <c r="BD1131" s="52"/>
      <c r="BE1131" s="52"/>
      <c r="BF1131" s="52"/>
      <c r="BG1131" s="52"/>
      <c r="BH1131" s="52"/>
      <c r="BI1131" s="52"/>
      <c r="BJ1131" s="52"/>
      <c r="BK1131" s="52"/>
      <c r="BL1131" s="52"/>
      <c r="BM1131" s="52"/>
      <c r="BN1131" s="52"/>
      <c r="BO1131" s="52"/>
      <c r="BP1131" s="52"/>
      <c r="BQ1131" s="52"/>
      <c r="BR1131" s="52"/>
    </row>
    <row r="1132">
      <c r="A1132" s="6"/>
      <c r="B1132" s="42"/>
      <c r="C1132" s="43"/>
      <c r="D1132" s="63"/>
      <c r="E1132" s="45"/>
      <c r="F1132" s="45"/>
      <c r="G1132" s="45"/>
      <c r="H1132" s="45"/>
      <c r="I1132" s="45"/>
      <c r="J1132" s="45"/>
      <c r="K1132" s="45"/>
      <c r="L1132" s="61"/>
      <c r="M1132" s="48"/>
      <c r="N1132" s="49"/>
      <c r="O1132" s="48"/>
      <c r="P1132" s="49"/>
      <c r="Q1132" s="50"/>
      <c r="R1132" s="51"/>
      <c r="S1132" s="15"/>
      <c r="T1132" s="14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  <c r="AX1132" s="52"/>
      <c r="AY1132" s="52"/>
      <c r="AZ1132" s="52"/>
      <c r="BA1132" s="52"/>
      <c r="BB1132" s="52"/>
      <c r="BC1132" s="52"/>
      <c r="BD1132" s="52"/>
      <c r="BE1132" s="52"/>
      <c r="BF1132" s="52"/>
      <c r="BG1132" s="52"/>
      <c r="BH1132" s="52"/>
      <c r="BI1132" s="52"/>
      <c r="BJ1132" s="52"/>
      <c r="BK1132" s="52"/>
      <c r="BL1132" s="52"/>
      <c r="BM1132" s="52"/>
      <c r="BN1132" s="52"/>
      <c r="BO1132" s="52"/>
      <c r="BP1132" s="52"/>
      <c r="BQ1132" s="52"/>
      <c r="BR1132" s="52"/>
    </row>
    <row r="1133">
      <c r="A1133" s="6"/>
      <c r="B1133" s="42"/>
      <c r="C1133" s="43"/>
      <c r="D1133" s="63"/>
      <c r="E1133" s="45"/>
      <c r="F1133" s="45"/>
      <c r="G1133" s="45"/>
      <c r="H1133" s="45"/>
      <c r="I1133" s="45"/>
      <c r="J1133" s="45"/>
      <c r="K1133" s="45"/>
      <c r="L1133" s="61"/>
      <c r="M1133" s="48"/>
      <c r="N1133" s="49"/>
      <c r="O1133" s="48"/>
      <c r="P1133" s="49"/>
      <c r="Q1133" s="50"/>
      <c r="R1133" s="51"/>
      <c r="S1133" s="15"/>
      <c r="T1133" s="14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  <c r="AY1133" s="52"/>
      <c r="AZ1133" s="52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2"/>
      <c r="BK1133" s="52"/>
      <c r="BL1133" s="52"/>
      <c r="BM1133" s="52"/>
      <c r="BN1133" s="52"/>
      <c r="BO1133" s="52"/>
      <c r="BP1133" s="52"/>
      <c r="BQ1133" s="52"/>
      <c r="BR1133" s="52"/>
    </row>
    <row r="1134">
      <c r="A1134" s="6"/>
      <c r="B1134" s="42"/>
      <c r="C1134" s="43"/>
      <c r="D1134" s="63"/>
      <c r="E1134" s="45"/>
      <c r="F1134" s="45"/>
      <c r="G1134" s="45"/>
      <c r="H1134" s="45"/>
      <c r="I1134" s="45"/>
      <c r="J1134" s="45"/>
      <c r="K1134" s="45"/>
      <c r="L1134" s="61"/>
      <c r="M1134" s="48"/>
      <c r="N1134" s="49"/>
      <c r="O1134" s="48"/>
      <c r="P1134" s="49"/>
      <c r="Q1134" s="50"/>
      <c r="R1134" s="51"/>
      <c r="S1134" s="15"/>
      <c r="T1134" s="14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  <c r="AX1134" s="52"/>
      <c r="AY1134" s="52"/>
      <c r="AZ1134" s="52"/>
      <c r="BA1134" s="52"/>
      <c r="BB1134" s="52"/>
      <c r="BC1134" s="52"/>
      <c r="BD1134" s="52"/>
      <c r="BE1134" s="52"/>
      <c r="BF1134" s="52"/>
      <c r="BG1134" s="52"/>
      <c r="BH1134" s="52"/>
      <c r="BI1134" s="52"/>
      <c r="BJ1134" s="52"/>
      <c r="BK1134" s="52"/>
      <c r="BL1134" s="52"/>
      <c r="BM1134" s="52"/>
      <c r="BN1134" s="52"/>
      <c r="BO1134" s="52"/>
      <c r="BP1134" s="52"/>
      <c r="BQ1134" s="52"/>
      <c r="BR1134" s="52"/>
    </row>
    <row r="1135">
      <c r="A1135" s="6"/>
      <c r="B1135" s="42"/>
      <c r="C1135" s="43"/>
      <c r="D1135" s="63"/>
      <c r="E1135" s="45"/>
      <c r="F1135" s="45"/>
      <c r="G1135" s="45"/>
      <c r="H1135" s="45"/>
      <c r="I1135" s="45"/>
      <c r="J1135" s="45"/>
      <c r="K1135" s="45"/>
      <c r="L1135" s="61"/>
      <c r="M1135" s="48"/>
      <c r="N1135" s="49"/>
      <c r="O1135" s="48"/>
      <c r="P1135" s="49"/>
      <c r="Q1135" s="50"/>
      <c r="R1135" s="51"/>
      <c r="S1135" s="15"/>
      <c r="T1135" s="14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  <c r="AX1135" s="52"/>
      <c r="AY1135" s="52"/>
      <c r="AZ1135" s="52"/>
      <c r="BA1135" s="52"/>
      <c r="BB1135" s="52"/>
      <c r="BC1135" s="52"/>
      <c r="BD1135" s="52"/>
      <c r="BE1135" s="52"/>
      <c r="BF1135" s="52"/>
      <c r="BG1135" s="52"/>
      <c r="BH1135" s="52"/>
      <c r="BI1135" s="52"/>
      <c r="BJ1135" s="52"/>
      <c r="BK1135" s="52"/>
      <c r="BL1135" s="52"/>
      <c r="BM1135" s="52"/>
      <c r="BN1135" s="52"/>
      <c r="BO1135" s="52"/>
      <c r="BP1135" s="52"/>
      <c r="BQ1135" s="52"/>
      <c r="BR1135" s="52"/>
    </row>
    <row r="1136">
      <c r="A1136" s="6"/>
      <c r="B1136" s="42"/>
      <c r="C1136" s="43"/>
      <c r="D1136" s="63"/>
      <c r="E1136" s="45"/>
      <c r="F1136" s="45"/>
      <c r="G1136" s="45"/>
      <c r="H1136" s="45"/>
      <c r="I1136" s="45"/>
      <c r="J1136" s="45"/>
      <c r="K1136" s="45"/>
      <c r="L1136" s="61"/>
      <c r="M1136" s="48"/>
      <c r="N1136" s="49"/>
      <c r="O1136" s="48"/>
      <c r="P1136" s="49"/>
      <c r="Q1136" s="50"/>
      <c r="R1136" s="51"/>
      <c r="S1136" s="15"/>
      <c r="T1136" s="14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  <c r="AY1136" s="52"/>
      <c r="AZ1136" s="52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2"/>
      <c r="BK1136" s="52"/>
      <c r="BL1136" s="52"/>
      <c r="BM1136" s="52"/>
      <c r="BN1136" s="52"/>
      <c r="BO1136" s="52"/>
      <c r="BP1136" s="52"/>
      <c r="BQ1136" s="52"/>
      <c r="BR1136" s="52"/>
    </row>
    <row r="1137">
      <c r="A1137" s="6"/>
      <c r="B1137" s="42"/>
      <c r="C1137" s="43"/>
      <c r="D1137" s="63"/>
      <c r="E1137" s="45"/>
      <c r="F1137" s="45"/>
      <c r="G1137" s="45"/>
      <c r="H1137" s="45"/>
      <c r="I1137" s="45"/>
      <c r="J1137" s="45"/>
      <c r="K1137" s="45"/>
      <c r="L1137" s="61"/>
      <c r="M1137" s="48"/>
      <c r="N1137" s="49"/>
      <c r="O1137" s="48"/>
      <c r="P1137" s="49"/>
      <c r="Q1137" s="50"/>
      <c r="R1137" s="51"/>
      <c r="S1137" s="15"/>
      <c r="T1137" s="14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  <c r="AX1137" s="52"/>
      <c r="AY1137" s="52"/>
      <c r="AZ1137" s="52"/>
      <c r="BA1137" s="52"/>
      <c r="BB1137" s="52"/>
      <c r="BC1137" s="52"/>
      <c r="BD1137" s="52"/>
      <c r="BE1137" s="52"/>
      <c r="BF1137" s="52"/>
      <c r="BG1137" s="52"/>
      <c r="BH1137" s="52"/>
      <c r="BI1137" s="52"/>
      <c r="BJ1137" s="52"/>
      <c r="BK1137" s="52"/>
      <c r="BL1137" s="52"/>
      <c r="BM1137" s="52"/>
      <c r="BN1137" s="52"/>
      <c r="BO1137" s="52"/>
      <c r="BP1137" s="52"/>
      <c r="BQ1137" s="52"/>
      <c r="BR1137" s="52"/>
    </row>
    <row r="1138">
      <c r="A1138" s="6"/>
      <c r="B1138" s="42"/>
      <c r="C1138" s="43"/>
      <c r="D1138" s="63"/>
      <c r="E1138" s="45"/>
      <c r="F1138" s="45"/>
      <c r="G1138" s="45"/>
      <c r="H1138" s="45"/>
      <c r="I1138" s="45"/>
      <c r="J1138" s="45"/>
      <c r="K1138" s="45"/>
      <c r="L1138" s="61"/>
      <c r="M1138" s="48"/>
      <c r="N1138" s="49"/>
      <c r="O1138" s="48"/>
      <c r="P1138" s="49"/>
      <c r="Q1138" s="50"/>
      <c r="R1138" s="51"/>
      <c r="S1138" s="15"/>
      <c r="T1138" s="14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52"/>
      <c r="AR1138" s="52"/>
      <c r="AS1138" s="52"/>
      <c r="AT1138" s="52"/>
      <c r="AU1138" s="52"/>
      <c r="AV1138" s="52"/>
      <c r="AW1138" s="52"/>
      <c r="AX1138" s="52"/>
      <c r="AY1138" s="52"/>
      <c r="AZ1138" s="52"/>
      <c r="BA1138" s="52"/>
      <c r="BB1138" s="52"/>
      <c r="BC1138" s="52"/>
      <c r="BD1138" s="52"/>
      <c r="BE1138" s="52"/>
      <c r="BF1138" s="52"/>
      <c r="BG1138" s="52"/>
      <c r="BH1138" s="52"/>
      <c r="BI1138" s="52"/>
      <c r="BJ1138" s="52"/>
      <c r="BK1138" s="52"/>
      <c r="BL1138" s="52"/>
      <c r="BM1138" s="52"/>
      <c r="BN1138" s="52"/>
      <c r="BO1138" s="52"/>
      <c r="BP1138" s="52"/>
      <c r="BQ1138" s="52"/>
      <c r="BR1138" s="52"/>
    </row>
    <row r="1139">
      <c r="A1139" s="6"/>
      <c r="B1139" s="42"/>
      <c r="C1139" s="43"/>
      <c r="D1139" s="63"/>
      <c r="E1139" s="45"/>
      <c r="F1139" s="45"/>
      <c r="G1139" s="45"/>
      <c r="H1139" s="45"/>
      <c r="I1139" s="45"/>
      <c r="J1139" s="45"/>
      <c r="K1139" s="45"/>
      <c r="L1139" s="61"/>
      <c r="M1139" s="48"/>
      <c r="N1139" s="49"/>
      <c r="O1139" s="48"/>
      <c r="P1139" s="49"/>
      <c r="Q1139" s="50"/>
      <c r="R1139" s="51"/>
      <c r="S1139" s="15"/>
      <c r="T1139" s="14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  <c r="AY1139" s="52"/>
      <c r="AZ1139" s="52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2"/>
      <c r="BK1139" s="52"/>
      <c r="BL1139" s="52"/>
      <c r="BM1139" s="52"/>
      <c r="BN1139" s="52"/>
      <c r="BO1139" s="52"/>
      <c r="BP1139" s="52"/>
      <c r="BQ1139" s="52"/>
      <c r="BR1139" s="52"/>
    </row>
    <row r="1140">
      <c r="A1140" s="6"/>
      <c r="B1140" s="42"/>
      <c r="C1140" s="43"/>
      <c r="D1140" s="63"/>
      <c r="E1140" s="45"/>
      <c r="F1140" s="45"/>
      <c r="G1140" s="45"/>
      <c r="H1140" s="45"/>
      <c r="I1140" s="45"/>
      <c r="J1140" s="45"/>
      <c r="K1140" s="45"/>
      <c r="L1140" s="61"/>
      <c r="M1140" s="48"/>
      <c r="N1140" s="49"/>
      <c r="O1140" s="48"/>
      <c r="P1140" s="49"/>
      <c r="Q1140" s="50"/>
      <c r="R1140" s="51"/>
      <c r="S1140" s="15"/>
      <c r="T1140" s="14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  <c r="AQ1140" s="52"/>
      <c r="AR1140" s="52"/>
      <c r="AS1140" s="52"/>
      <c r="AT1140" s="52"/>
      <c r="AU1140" s="52"/>
      <c r="AV1140" s="52"/>
      <c r="AW1140" s="52"/>
      <c r="AX1140" s="52"/>
      <c r="AY1140" s="52"/>
      <c r="AZ1140" s="52"/>
      <c r="BA1140" s="52"/>
      <c r="BB1140" s="52"/>
      <c r="BC1140" s="52"/>
      <c r="BD1140" s="52"/>
      <c r="BE1140" s="52"/>
      <c r="BF1140" s="52"/>
      <c r="BG1140" s="52"/>
      <c r="BH1140" s="52"/>
      <c r="BI1140" s="52"/>
      <c r="BJ1140" s="52"/>
      <c r="BK1140" s="52"/>
      <c r="BL1140" s="52"/>
      <c r="BM1140" s="52"/>
      <c r="BN1140" s="52"/>
      <c r="BO1140" s="52"/>
      <c r="BP1140" s="52"/>
      <c r="BQ1140" s="52"/>
      <c r="BR1140" s="52"/>
    </row>
    <row r="1141">
      <c r="A1141" s="6"/>
      <c r="B1141" s="42"/>
      <c r="C1141" s="43"/>
      <c r="D1141" s="63"/>
      <c r="E1141" s="45"/>
      <c r="F1141" s="45"/>
      <c r="G1141" s="45"/>
      <c r="H1141" s="45"/>
      <c r="I1141" s="45"/>
      <c r="J1141" s="45"/>
      <c r="K1141" s="45"/>
      <c r="L1141" s="61"/>
      <c r="M1141" s="48"/>
      <c r="N1141" s="49"/>
      <c r="O1141" s="48"/>
      <c r="P1141" s="49"/>
      <c r="Q1141" s="50"/>
      <c r="R1141" s="51"/>
      <c r="S1141" s="15"/>
      <c r="T1141" s="14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52"/>
      <c r="AU1141" s="52"/>
      <c r="AV1141" s="52"/>
      <c r="AW1141" s="52"/>
      <c r="AX1141" s="52"/>
      <c r="AY1141" s="52"/>
      <c r="AZ1141" s="52"/>
      <c r="BA1141" s="52"/>
      <c r="BB1141" s="52"/>
      <c r="BC1141" s="52"/>
      <c r="BD1141" s="52"/>
      <c r="BE1141" s="52"/>
      <c r="BF1141" s="52"/>
      <c r="BG1141" s="52"/>
      <c r="BH1141" s="52"/>
      <c r="BI1141" s="52"/>
      <c r="BJ1141" s="52"/>
      <c r="BK1141" s="52"/>
      <c r="BL1141" s="52"/>
      <c r="BM1141" s="52"/>
      <c r="BN1141" s="52"/>
      <c r="BO1141" s="52"/>
      <c r="BP1141" s="52"/>
      <c r="BQ1141" s="52"/>
      <c r="BR1141" s="52"/>
    </row>
    <row r="1142">
      <c r="A1142" s="6"/>
      <c r="B1142" s="42"/>
      <c r="C1142" s="43"/>
      <c r="D1142" s="63"/>
      <c r="E1142" s="45"/>
      <c r="F1142" s="45"/>
      <c r="G1142" s="45"/>
      <c r="H1142" s="45"/>
      <c r="I1142" s="45"/>
      <c r="J1142" s="45"/>
      <c r="K1142" s="45"/>
      <c r="L1142" s="61"/>
      <c r="M1142" s="48"/>
      <c r="N1142" s="49"/>
      <c r="O1142" s="48"/>
      <c r="P1142" s="49"/>
      <c r="Q1142" s="50"/>
      <c r="R1142" s="51"/>
      <c r="S1142" s="15"/>
      <c r="T1142" s="14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  <c r="AY1142" s="52"/>
      <c r="AZ1142" s="52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2"/>
      <c r="BK1142" s="52"/>
      <c r="BL1142" s="52"/>
      <c r="BM1142" s="52"/>
      <c r="BN1142" s="52"/>
      <c r="BO1142" s="52"/>
      <c r="BP1142" s="52"/>
      <c r="BQ1142" s="52"/>
      <c r="BR1142" s="52"/>
    </row>
    <row r="1143">
      <c r="A1143" s="6"/>
      <c r="B1143" s="42"/>
      <c r="C1143" s="43"/>
      <c r="D1143" s="63"/>
      <c r="E1143" s="45"/>
      <c r="F1143" s="45"/>
      <c r="G1143" s="45"/>
      <c r="H1143" s="45"/>
      <c r="I1143" s="45"/>
      <c r="J1143" s="45"/>
      <c r="K1143" s="45"/>
      <c r="L1143" s="61"/>
      <c r="M1143" s="48"/>
      <c r="N1143" s="49"/>
      <c r="O1143" s="48"/>
      <c r="P1143" s="49"/>
      <c r="Q1143" s="50"/>
      <c r="R1143" s="51"/>
      <c r="S1143" s="15"/>
      <c r="T1143" s="14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  <c r="AX1143" s="52"/>
      <c r="AY1143" s="52"/>
      <c r="AZ1143" s="52"/>
      <c r="BA1143" s="52"/>
      <c r="BB1143" s="52"/>
      <c r="BC1143" s="52"/>
      <c r="BD1143" s="52"/>
      <c r="BE1143" s="52"/>
      <c r="BF1143" s="52"/>
      <c r="BG1143" s="52"/>
      <c r="BH1143" s="52"/>
      <c r="BI1143" s="52"/>
      <c r="BJ1143" s="52"/>
      <c r="BK1143" s="52"/>
      <c r="BL1143" s="52"/>
      <c r="BM1143" s="52"/>
      <c r="BN1143" s="52"/>
      <c r="BO1143" s="52"/>
      <c r="BP1143" s="52"/>
      <c r="BQ1143" s="52"/>
      <c r="BR1143" s="52"/>
    </row>
    <row r="1144">
      <c r="A1144" s="6"/>
      <c r="B1144" s="42"/>
      <c r="C1144" s="43"/>
      <c r="D1144" s="63"/>
      <c r="E1144" s="45"/>
      <c r="F1144" s="45"/>
      <c r="G1144" s="45"/>
      <c r="H1144" s="45"/>
      <c r="I1144" s="45"/>
      <c r="J1144" s="45"/>
      <c r="K1144" s="45"/>
      <c r="L1144" s="61"/>
      <c r="M1144" s="48"/>
      <c r="N1144" s="49"/>
      <c r="O1144" s="48"/>
      <c r="P1144" s="49"/>
      <c r="Q1144" s="50"/>
      <c r="R1144" s="51"/>
      <c r="S1144" s="15"/>
      <c r="T1144" s="14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  <c r="AX1144" s="52"/>
      <c r="AY1144" s="52"/>
      <c r="AZ1144" s="52"/>
      <c r="BA1144" s="52"/>
      <c r="BB1144" s="52"/>
      <c r="BC1144" s="52"/>
      <c r="BD1144" s="52"/>
      <c r="BE1144" s="52"/>
      <c r="BF1144" s="52"/>
      <c r="BG1144" s="52"/>
      <c r="BH1144" s="52"/>
      <c r="BI1144" s="52"/>
      <c r="BJ1144" s="52"/>
      <c r="BK1144" s="52"/>
      <c r="BL1144" s="52"/>
      <c r="BM1144" s="52"/>
      <c r="BN1144" s="52"/>
      <c r="BO1144" s="52"/>
      <c r="BP1144" s="52"/>
      <c r="BQ1144" s="52"/>
      <c r="BR1144" s="52"/>
    </row>
    <row r="1145">
      <c r="A1145" s="6"/>
      <c r="B1145" s="42"/>
      <c r="C1145" s="43"/>
      <c r="D1145" s="63"/>
      <c r="E1145" s="45"/>
      <c r="F1145" s="45"/>
      <c r="G1145" s="45"/>
      <c r="H1145" s="45"/>
      <c r="I1145" s="45"/>
      <c r="J1145" s="45"/>
      <c r="K1145" s="45"/>
      <c r="L1145" s="61"/>
      <c r="M1145" s="48"/>
      <c r="N1145" s="49"/>
      <c r="O1145" s="48"/>
      <c r="P1145" s="49"/>
      <c r="Q1145" s="50"/>
      <c r="R1145" s="51"/>
      <c r="S1145" s="15"/>
      <c r="T1145" s="14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  <c r="AY1145" s="52"/>
      <c r="AZ1145" s="52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2"/>
      <c r="BK1145" s="52"/>
      <c r="BL1145" s="52"/>
      <c r="BM1145" s="52"/>
      <c r="BN1145" s="52"/>
      <c r="BO1145" s="52"/>
      <c r="BP1145" s="52"/>
      <c r="BQ1145" s="52"/>
      <c r="BR1145" s="52"/>
    </row>
    <row r="1146">
      <c r="A1146" s="6"/>
      <c r="B1146" s="42"/>
      <c r="C1146" s="43"/>
      <c r="D1146" s="63"/>
      <c r="E1146" s="45"/>
      <c r="F1146" s="45"/>
      <c r="G1146" s="45"/>
      <c r="H1146" s="45"/>
      <c r="I1146" s="45"/>
      <c r="J1146" s="45"/>
      <c r="K1146" s="45"/>
      <c r="L1146" s="61"/>
      <c r="M1146" s="48"/>
      <c r="N1146" s="49"/>
      <c r="O1146" s="48"/>
      <c r="P1146" s="49"/>
      <c r="Q1146" s="50"/>
      <c r="R1146" s="51"/>
      <c r="S1146" s="15"/>
      <c r="T1146" s="14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2"/>
      <c r="AS1146" s="52"/>
      <c r="AT1146" s="52"/>
      <c r="AU1146" s="52"/>
      <c r="AV1146" s="52"/>
      <c r="AW1146" s="52"/>
      <c r="AX1146" s="52"/>
      <c r="AY1146" s="52"/>
      <c r="AZ1146" s="52"/>
      <c r="BA1146" s="52"/>
      <c r="BB1146" s="52"/>
      <c r="BC1146" s="52"/>
      <c r="BD1146" s="52"/>
      <c r="BE1146" s="52"/>
      <c r="BF1146" s="52"/>
      <c r="BG1146" s="52"/>
      <c r="BH1146" s="52"/>
      <c r="BI1146" s="52"/>
      <c r="BJ1146" s="52"/>
      <c r="BK1146" s="52"/>
      <c r="BL1146" s="52"/>
      <c r="BM1146" s="52"/>
      <c r="BN1146" s="52"/>
      <c r="BO1146" s="52"/>
      <c r="BP1146" s="52"/>
      <c r="BQ1146" s="52"/>
      <c r="BR1146" s="52"/>
    </row>
    <row r="1147">
      <c r="A1147" s="6"/>
      <c r="B1147" s="42"/>
      <c r="C1147" s="43"/>
      <c r="D1147" s="63"/>
      <c r="E1147" s="45"/>
      <c r="F1147" s="45"/>
      <c r="G1147" s="45"/>
      <c r="H1147" s="45"/>
      <c r="I1147" s="45"/>
      <c r="J1147" s="45"/>
      <c r="K1147" s="45"/>
      <c r="L1147" s="61"/>
      <c r="M1147" s="48"/>
      <c r="N1147" s="49"/>
      <c r="O1147" s="48"/>
      <c r="P1147" s="49"/>
      <c r="Q1147" s="50"/>
      <c r="R1147" s="51"/>
      <c r="S1147" s="15"/>
      <c r="T1147" s="14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  <c r="AX1147" s="52"/>
      <c r="AY1147" s="52"/>
      <c r="AZ1147" s="52"/>
      <c r="BA1147" s="52"/>
      <c r="BB1147" s="52"/>
      <c r="BC1147" s="52"/>
      <c r="BD1147" s="52"/>
      <c r="BE1147" s="52"/>
      <c r="BF1147" s="52"/>
      <c r="BG1147" s="52"/>
      <c r="BH1147" s="52"/>
      <c r="BI1147" s="52"/>
      <c r="BJ1147" s="52"/>
      <c r="BK1147" s="52"/>
      <c r="BL1147" s="52"/>
      <c r="BM1147" s="52"/>
      <c r="BN1147" s="52"/>
      <c r="BO1147" s="52"/>
      <c r="BP1147" s="52"/>
      <c r="BQ1147" s="52"/>
      <c r="BR1147" s="52"/>
    </row>
    <row r="1148">
      <c r="A1148" s="6"/>
      <c r="B1148" s="42"/>
      <c r="C1148" s="43"/>
      <c r="D1148" s="63"/>
      <c r="E1148" s="45"/>
      <c r="F1148" s="45"/>
      <c r="G1148" s="45"/>
      <c r="H1148" s="45"/>
      <c r="I1148" s="45"/>
      <c r="J1148" s="45"/>
      <c r="K1148" s="45"/>
      <c r="L1148" s="61"/>
      <c r="M1148" s="48"/>
      <c r="N1148" s="49"/>
      <c r="O1148" s="48"/>
      <c r="P1148" s="49"/>
      <c r="Q1148" s="50"/>
      <c r="R1148" s="51"/>
      <c r="S1148" s="15"/>
      <c r="T1148" s="14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  <c r="AX1148" s="52"/>
      <c r="AY1148" s="52"/>
      <c r="AZ1148" s="52"/>
      <c r="BA1148" s="52"/>
      <c r="BB1148" s="52"/>
      <c r="BC1148" s="52"/>
      <c r="BD1148" s="52"/>
      <c r="BE1148" s="52"/>
      <c r="BF1148" s="52"/>
      <c r="BG1148" s="52"/>
      <c r="BH1148" s="52"/>
      <c r="BI1148" s="52"/>
      <c r="BJ1148" s="52"/>
      <c r="BK1148" s="52"/>
      <c r="BL1148" s="52"/>
      <c r="BM1148" s="52"/>
      <c r="BN1148" s="52"/>
      <c r="BO1148" s="52"/>
      <c r="BP1148" s="52"/>
      <c r="BQ1148" s="52"/>
      <c r="BR1148" s="52"/>
    </row>
    <row r="1149">
      <c r="A1149" s="6"/>
      <c r="B1149" s="42"/>
      <c r="C1149" s="43"/>
      <c r="D1149" s="63"/>
      <c r="E1149" s="45"/>
      <c r="F1149" s="45"/>
      <c r="G1149" s="45"/>
      <c r="H1149" s="45"/>
      <c r="I1149" s="45"/>
      <c r="J1149" s="45"/>
      <c r="K1149" s="45"/>
      <c r="L1149" s="61"/>
      <c r="M1149" s="48"/>
      <c r="N1149" s="49"/>
      <c r="O1149" s="48"/>
      <c r="P1149" s="49"/>
      <c r="Q1149" s="50"/>
      <c r="R1149" s="51"/>
      <c r="S1149" s="15"/>
      <c r="T1149" s="14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  <c r="AX1149" s="52"/>
      <c r="AY1149" s="52"/>
      <c r="AZ1149" s="52"/>
      <c r="BA1149" s="52"/>
      <c r="BB1149" s="52"/>
      <c r="BC1149" s="52"/>
      <c r="BD1149" s="52"/>
      <c r="BE1149" s="52"/>
      <c r="BF1149" s="52"/>
      <c r="BG1149" s="52"/>
      <c r="BH1149" s="52"/>
      <c r="BI1149" s="52"/>
      <c r="BJ1149" s="52"/>
      <c r="BK1149" s="52"/>
      <c r="BL1149" s="52"/>
      <c r="BM1149" s="52"/>
      <c r="BN1149" s="52"/>
      <c r="BO1149" s="52"/>
      <c r="BP1149" s="52"/>
      <c r="BQ1149" s="52"/>
      <c r="BR1149" s="52"/>
    </row>
    <row r="1150">
      <c r="A1150" s="6"/>
      <c r="B1150" s="42"/>
      <c r="C1150" s="43"/>
      <c r="D1150" s="63"/>
      <c r="E1150" s="45"/>
      <c r="F1150" s="45"/>
      <c r="G1150" s="45"/>
      <c r="H1150" s="45"/>
      <c r="I1150" s="45"/>
      <c r="J1150" s="45"/>
      <c r="K1150" s="45"/>
      <c r="L1150" s="61"/>
      <c r="M1150" s="48"/>
      <c r="N1150" s="49"/>
      <c r="O1150" s="48"/>
      <c r="P1150" s="49"/>
      <c r="Q1150" s="50"/>
      <c r="R1150" s="51"/>
      <c r="S1150" s="15"/>
      <c r="T1150" s="14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  <c r="AX1150" s="52"/>
      <c r="AY1150" s="52"/>
      <c r="AZ1150" s="52"/>
      <c r="BA1150" s="52"/>
      <c r="BB1150" s="52"/>
      <c r="BC1150" s="52"/>
      <c r="BD1150" s="52"/>
      <c r="BE1150" s="52"/>
      <c r="BF1150" s="52"/>
      <c r="BG1150" s="52"/>
      <c r="BH1150" s="52"/>
      <c r="BI1150" s="52"/>
      <c r="BJ1150" s="52"/>
      <c r="BK1150" s="52"/>
      <c r="BL1150" s="52"/>
      <c r="BM1150" s="52"/>
      <c r="BN1150" s="52"/>
      <c r="BO1150" s="52"/>
      <c r="BP1150" s="52"/>
      <c r="BQ1150" s="52"/>
      <c r="BR1150" s="52"/>
    </row>
    <row r="1151">
      <c r="A1151" s="6"/>
      <c r="B1151" s="42"/>
      <c r="C1151" s="43"/>
      <c r="D1151" s="63"/>
      <c r="E1151" s="45"/>
      <c r="F1151" s="45"/>
      <c r="G1151" s="45"/>
      <c r="H1151" s="45"/>
      <c r="I1151" s="45"/>
      <c r="J1151" s="45"/>
      <c r="K1151" s="45"/>
      <c r="L1151" s="61"/>
      <c r="M1151" s="48"/>
      <c r="N1151" s="49"/>
      <c r="O1151" s="48"/>
      <c r="P1151" s="49"/>
      <c r="Q1151" s="50"/>
      <c r="R1151" s="51"/>
      <c r="S1151" s="15"/>
      <c r="T1151" s="14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52"/>
      <c r="AU1151" s="52"/>
      <c r="AV1151" s="52"/>
      <c r="AW1151" s="52"/>
      <c r="AX1151" s="52"/>
      <c r="AY1151" s="52"/>
      <c r="AZ1151" s="52"/>
      <c r="BA1151" s="52"/>
      <c r="BB1151" s="52"/>
      <c r="BC1151" s="52"/>
      <c r="BD1151" s="52"/>
      <c r="BE1151" s="52"/>
      <c r="BF1151" s="52"/>
      <c r="BG1151" s="52"/>
      <c r="BH1151" s="52"/>
      <c r="BI1151" s="52"/>
      <c r="BJ1151" s="52"/>
      <c r="BK1151" s="52"/>
      <c r="BL1151" s="52"/>
      <c r="BM1151" s="52"/>
      <c r="BN1151" s="52"/>
      <c r="BO1151" s="52"/>
      <c r="BP1151" s="52"/>
      <c r="BQ1151" s="52"/>
      <c r="BR1151" s="52"/>
    </row>
    <row r="1152">
      <c r="A1152" s="6"/>
      <c r="B1152" s="42"/>
      <c r="C1152" s="43"/>
      <c r="D1152" s="63"/>
      <c r="E1152" s="45"/>
      <c r="F1152" s="45"/>
      <c r="G1152" s="45"/>
      <c r="H1152" s="45"/>
      <c r="I1152" s="45"/>
      <c r="J1152" s="45"/>
      <c r="K1152" s="45"/>
      <c r="L1152" s="61"/>
      <c r="M1152" s="48"/>
      <c r="N1152" s="49"/>
      <c r="O1152" s="48"/>
      <c r="P1152" s="49"/>
      <c r="Q1152" s="50"/>
      <c r="R1152" s="51"/>
      <c r="S1152" s="15"/>
      <c r="T1152" s="14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  <c r="AQ1152" s="52"/>
      <c r="AR1152" s="52"/>
      <c r="AS1152" s="52"/>
      <c r="AT1152" s="52"/>
      <c r="AU1152" s="52"/>
      <c r="AV1152" s="52"/>
      <c r="AW1152" s="52"/>
      <c r="AX1152" s="52"/>
      <c r="AY1152" s="52"/>
      <c r="AZ1152" s="52"/>
      <c r="BA1152" s="52"/>
      <c r="BB1152" s="52"/>
      <c r="BC1152" s="52"/>
      <c r="BD1152" s="52"/>
      <c r="BE1152" s="52"/>
      <c r="BF1152" s="52"/>
      <c r="BG1152" s="52"/>
      <c r="BH1152" s="52"/>
      <c r="BI1152" s="52"/>
      <c r="BJ1152" s="52"/>
      <c r="BK1152" s="52"/>
      <c r="BL1152" s="52"/>
      <c r="BM1152" s="52"/>
      <c r="BN1152" s="52"/>
      <c r="BO1152" s="52"/>
      <c r="BP1152" s="52"/>
      <c r="BQ1152" s="52"/>
      <c r="BR1152" s="52"/>
    </row>
    <row r="1153">
      <c r="A1153" s="6"/>
      <c r="B1153" s="42"/>
      <c r="C1153" s="43"/>
      <c r="D1153" s="63"/>
      <c r="E1153" s="45"/>
      <c r="F1153" s="45"/>
      <c r="G1153" s="45"/>
      <c r="H1153" s="45"/>
      <c r="I1153" s="45"/>
      <c r="J1153" s="45"/>
      <c r="K1153" s="45"/>
      <c r="L1153" s="61"/>
      <c r="M1153" s="48"/>
      <c r="N1153" s="49"/>
      <c r="O1153" s="48"/>
      <c r="P1153" s="49"/>
      <c r="Q1153" s="50"/>
      <c r="R1153" s="51"/>
      <c r="S1153" s="15"/>
      <c r="T1153" s="14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  <c r="AX1153" s="52"/>
      <c r="AY1153" s="52"/>
      <c r="AZ1153" s="52"/>
      <c r="BA1153" s="52"/>
      <c r="BB1153" s="52"/>
      <c r="BC1153" s="52"/>
      <c r="BD1153" s="52"/>
      <c r="BE1153" s="52"/>
      <c r="BF1153" s="52"/>
      <c r="BG1153" s="52"/>
      <c r="BH1153" s="52"/>
      <c r="BI1153" s="52"/>
      <c r="BJ1153" s="52"/>
      <c r="BK1153" s="52"/>
      <c r="BL1153" s="52"/>
      <c r="BM1153" s="52"/>
      <c r="BN1153" s="52"/>
      <c r="BO1153" s="52"/>
      <c r="BP1153" s="52"/>
      <c r="BQ1153" s="52"/>
      <c r="BR1153" s="52"/>
    </row>
    <row r="1154">
      <c r="A1154" s="6"/>
      <c r="B1154" s="42"/>
      <c r="C1154" s="43"/>
      <c r="D1154" s="63"/>
      <c r="E1154" s="45"/>
      <c r="F1154" s="45"/>
      <c r="G1154" s="45"/>
      <c r="H1154" s="45"/>
      <c r="I1154" s="45"/>
      <c r="J1154" s="45"/>
      <c r="K1154" s="45"/>
      <c r="L1154" s="61"/>
      <c r="M1154" s="48"/>
      <c r="N1154" s="49"/>
      <c r="O1154" s="48"/>
      <c r="P1154" s="49"/>
      <c r="Q1154" s="50"/>
      <c r="R1154" s="51"/>
      <c r="S1154" s="15"/>
      <c r="T1154" s="14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52"/>
      <c r="AS1154" s="52"/>
      <c r="AT1154" s="52"/>
      <c r="AU1154" s="52"/>
      <c r="AV1154" s="52"/>
      <c r="AW1154" s="52"/>
      <c r="AX1154" s="52"/>
      <c r="AY1154" s="52"/>
      <c r="AZ1154" s="52"/>
      <c r="BA1154" s="52"/>
      <c r="BB1154" s="52"/>
      <c r="BC1154" s="52"/>
      <c r="BD1154" s="52"/>
      <c r="BE1154" s="52"/>
      <c r="BF1154" s="52"/>
      <c r="BG1154" s="52"/>
      <c r="BH1154" s="52"/>
      <c r="BI1154" s="52"/>
      <c r="BJ1154" s="52"/>
      <c r="BK1154" s="52"/>
      <c r="BL1154" s="52"/>
      <c r="BM1154" s="52"/>
      <c r="BN1154" s="52"/>
      <c r="BO1154" s="52"/>
      <c r="BP1154" s="52"/>
      <c r="BQ1154" s="52"/>
      <c r="BR1154" s="52"/>
    </row>
    <row r="1155">
      <c r="A1155" s="6"/>
      <c r="B1155" s="42"/>
      <c r="C1155" s="43"/>
      <c r="D1155" s="63"/>
      <c r="E1155" s="45"/>
      <c r="F1155" s="45"/>
      <c r="G1155" s="45"/>
      <c r="H1155" s="45"/>
      <c r="I1155" s="45"/>
      <c r="J1155" s="45"/>
      <c r="K1155" s="45"/>
      <c r="L1155" s="61"/>
      <c r="M1155" s="48"/>
      <c r="N1155" s="49"/>
      <c r="O1155" s="48"/>
      <c r="P1155" s="49"/>
      <c r="Q1155" s="50"/>
      <c r="R1155" s="51"/>
      <c r="S1155" s="15"/>
      <c r="T1155" s="14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52"/>
      <c r="AU1155" s="52"/>
      <c r="AV1155" s="52"/>
      <c r="AW1155" s="52"/>
      <c r="AX1155" s="52"/>
      <c r="AY1155" s="52"/>
      <c r="AZ1155" s="52"/>
      <c r="BA1155" s="52"/>
      <c r="BB1155" s="52"/>
      <c r="BC1155" s="52"/>
      <c r="BD1155" s="52"/>
      <c r="BE1155" s="52"/>
      <c r="BF1155" s="52"/>
      <c r="BG1155" s="52"/>
      <c r="BH1155" s="52"/>
      <c r="BI1155" s="52"/>
      <c r="BJ1155" s="52"/>
      <c r="BK1155" s="52"/>
      <c r="BL1155" s="52"/>
      <c r="BM1155" s="52"/>
      <c r="BN1155" s="52"/>
      <c r="BO1155" s="52"/>
      <c r="BP1155" s="52"/>
      <c r="BQ1155" s="52"/>
      <c r="BR1155" s="52"/>
    </row>
    <row r="1156">
      <c r="A1156" s="6"/>
      <c r="B1156" s="42"/>
      <c r="C1156" s="43"/>
      <c r="D1156" s="63"/>
      <c r="E1156" s="45"/>
      <c r="F1156" s="45"/>
      <c r="G1156" s="45"/>
      <c r="H1156" s="45"/>
      <c r="I1156" s="45"/>
      <c r="J1156" s="45"/>
      <c r="K1156" s="45"/>
      <c r="L1156" s="61"/>
      <c r="M1156" s="48"/>
      <c r="N1156" s="49"/>
      <c r="O1156" s="48"/>
      <c r="P1156" s="49"/>
      <c r="Q1156" s="50"/>
      <c r="R1156" s="51"/>
      <c r="S1156" s="15"/>
      <c r="T1156" s="14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  <c r="AX1156" s="52"/>
      <c r="AY1156" s="52"/>
      <c r="AZ1156" s="52"/>
      <c r="BA1156" s="52"/>
      <c r="BB1156" s="52"/>
      <c r="BC1156" s="52"/>
      <c r="BD1156" s="52"/>
      <c r="BE1156" s="52"/>
      <c r="BF1156" s="52"/>
      <c r="BG1156" s="52"/>
      <c r="BH1156" s="52"/>
      <c r="BI1156" s="52"/>
      <c r="BJ1156" s="52"/>
      <c r="BK1156" s="52"/>
      <c r="BL1156" s="52"/>
      <c r="BM1156" s="52"/>
      <c r="BN1156" s="52"/>
      <c r="BO1156" s="52"/>
      <c r="BP1156" s="52"/>
      <c r="BQ1156" s="52"/>
      <c r="BR1156" s="52"/>
    </row>
    <row r="1157">
      <c r="A1157" s="6"/>
      <c r="B1157" s="42"/>
      <c r="C1157" s="43"/>
      <c r="D1157" s="63"/>
      <c r="E1157" s="45"/>
      <c r="F1157" s="45"/>
      <c r="G1157" s="45"/>
      <c r="H1157" s="45"/>
      <c r="I1157" s="45"/>
      <c r="J1157" s="45"/>
      <c r="K1157" s="45"/>
      <c r="L1157" s="61"/>
      <c r="M1157" s="48"/>
      <c r="N1157" s="49"/>
      <c r="O1157" s="48"/>
      <c r="P1157" s="49"/>
      <c r="Q1157" s="50"/>
      <c r="R1157" s="51"/>
      <c r="S1157" s="15"/>
      <c r="T1157" s="14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52"/>
      <c r="AU1157" s="52"/>
      <c r="AV1157" s="52"/>
      <c r="AW1157" s="52"/>
      <c r="AX1157" s="52"/>
      <c r="AY1157" s="52"/>
      <c r="AZ1157" s="52"/>
      <c r="BA1157" s="52"/>
      <c r="BB1157" s="52"/>
      <c r="BC1157" s="52"/>
      <c r="BD1157" s="52"/>
      <c r="BE1157" s="52"/>
      <c r="BF1157" s="52"/>
      <c r="BG1157" s="52"/>
      <c r="BH1157" s="52"/>
      <c r="BI1157" s="52"/>
      <c r="BJ1157" s="52"/>
      <c r="BK1157" s="52"/>
      <c r="BL1157" s="52"/>
      <c r="BM1157" s="52"/>
      <c r="BN1157" s="52"/>
      <c r="BO1157" s="52"/>
      <c r="BP1157" s="52"/>
      <c r="BQ1157" s="52"/>
      <c r="BR1157" s="52"/>
    </row>
    <row r="1158">
      <c r="A1158" s="6"/>
      <c r="B1158" s="42"/>
      <c r="C1158" s="43"/>
      <c r="D1158" s="63"/>
      <c r="E1158" s="45"/>
      <c r="F1158" s="45"/>
      <c r="G1158" s="45"/>
      <c r="H1158" s="45"/>
      <c r="I1158" s="45"/>
      <c r="J1158" s="45"/>
      <c r="K1158" s="45"/>
      <c r="L1158" s="61"/>
      <c r="M1158" s="48"/>
      <c r="N1158" s="49"/>
      <c r="O1158" s="48"/>
      <c r="P1158" s="49"/>
      <c r="Q1158" s="50"/>
      <c r="R1158" s="51"/>
      <c r="S1158" s="15"/>
      <c r="T1158" s="14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52"/>
      <c r="AS1158" s="52"/>
      <c r="AT1158" s="52"/>
      <c r="AU1158" s="52"/>
      <c r="AV1158" s="52"/>
      <c r="AW1158" s="52"/>
      <c r="AX1158" s="52"/>
      <c r="AY1158" s="52"/>
      <c r="AZ1158" s="52"/>
      <c r="BA1158" s="52"/>
      <c r="BB1158" s="52"/>
      <c r="BC1158" s="52"/>
      <c r="BD1158" s="52"/>
      <c r="BE1158" s="52"/>
      <c r="BF1158" s="52"/>
      <c r="BG1158" s="52"/>
      <c r="BH1158" s="52"/>
      <c r="BI1158" s="52"/>
      <c r="BJ1158" s="52"/>
      <c r="BK1158" s="52"/>
      <c r="BL1158" s="52"/>
      <c r="BM1158" s="52"/>
      <c r="BN1158" s="52"/>
      <c r="BO1158" s="52"/>
      <c r="BP1158" s="52"/>
      <c r="BQ1158" s="52"/>
      <c r="BR1158" s="52"/>
    </row>
    <row r="1159">
      <c r="A1159" s="6"/>
      <c r="B1159" s="42"/>
      <c r="C1159" s="43"/>
      <c r="D1159" s="63"/>
      <c r="E1159" s="45"/>
      <c r="F1159" s="45"/>
      <c r="G1159" s="45"/>
      <c r="H1159" s="45"/>
      <c r="I1159" s="45"/>
      <c r="J1159" s="45"/>
      <c r="K1159" s="45"/>
      <c r="L1159" s="61"/>
      <c r="M1159" s="48"/>
      <c r="N1159" s="49"/>
      <c r="O1159" s="48"/>
      <c r="P1159" s="49"/>
      <c r="Q1159" s="50"/>
      <c r="R1159" s="51"/>
      <c r="S1159" s="15"/>
      <c r="T1159" s="14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  <c r="AY1159" s="52"/>
      <c r="AZ1159" s="52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2"/>
      <c r="BK1159" s="52"/>
      <c r="BL1159" s="52"/>
      <c r="BM1159" s="52"/>
      <c r="BN1159" s="52"/>
      <c r="BO1159" s="52"/>
      <c r="BP1159" s="52"/>
      <c r="BQ1159" s="52"/>
      <c r="BR1159" s="52"/>
    </row>
    <row r="1160">
      <c r="A1160" s="6"/>
      <c r="B1160" s="42"/>
      <c r="C1160" s="43"/>
      <c r="D1160" s="63"/>
      <c r="E1160" s="45"/>
      <c r="F1160" s="45"/>
      <c r="G1160" s="45"/>
      <c r="H1160" s="45"/>
      <c r="I1160" s="45"/>
      <c r="J1160" s="45"/>
      <c r="K1160" s="45"/>
      <c r="L1160" s="61"/>
      <c r="M1160" s="48"/>
      <c r="N1160" s="49"/>
      <c r="O1160" s="48"/>
      <c r="P1160" s="49"/>
      <c r="Q1160" s="50"/>
      <c r="R1160" s="51"/>
      <c r="S1160" s="15"/>
      <c r="T1160" s="14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  <c r="AY1160" s="52"/>
      <c r="AZ1160" s="52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2"/>
      <c r="BK1160" s="52"/>
      <c r="BL1160" s="52"/>
      <c r="BM1160" s="52"/>
      <c r="BN1160" s="52"/>
      <c r="BO1160" s="52"/>
      <c r="BP1160" s="52"/>
      <c r="BQ1160" s="52"/>
      <c r="BR1160" s="52"/>
    </row>
    <row r="1161">
      <c r="A1161" s="6"/>
      <c r="B1161" s="42"/>
      <c r="C1161" s="43"/>
      <c r="D1161" s="63"/>
      <c r="E1161" s="45"/>
      <c r="F1161" s="45"/>
      <c r="G1161" s="45"/>
      <c r="H1161" s="45"/>
      <c r="I1161" s="45"/>
      <c r="J1161" s="45"/>
      <c r="K1161" s="45"/>
      <c r="L1161" s="61"/>
      <c r="M1161" s="48"/>
      <c r="N1161" s="49"/>
      <c r="O1161" s="48"/>
      <c r="P1161" s="49"/>
      <c r="Q1161" s="50"/>
      <c r="R1161" s="51"/>
      <c r="S1161" s="15"/>
      <c r="T1161" s="14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  <c r="AY1161" s="52"/>
      <c r="AZ1161" s="52"/>
      <c r="BA1161" s="52"/>
      <c r="BB1161" s="52"/>
      <c r="BC1161" s="52"/>
      <c r="BD1161" s="52"/>
      <c r="BE1161" s="52"/>
      <c r="BF1161" s="52"/>
      <c r="BG1161" s="52"/>
      <c r="BH1161" s="52"/>
      <c r="BI1161" s="52"/>
      <c r="BJ1161" s="52"/>
      <c r="BK1161" s="52"/>
      <c r="BL1161" s="52"/>
      <c r="BM1161" s="52"/>
      <c r="BN1161" s="52"/>
      <c r="BO1161" s="52"/>
      <c r="BP1161" s="52"/>
      <c r="BQ1161" s="52"/>
      <c r="BR1161" s="52"/>
    </row>
    <row r="1162">
      <c r="A1162" s="6"/>
      <c r="B1162" s="42"/>
      <c r="C1162" s="43"/>
      <c r="D1162" s="63"/>
      <c r="E1162" s="45"/>
      <c r="F1162" s="45"/>
      <c r="G1162" s="45"/>
      <c r="H1162" s="45"/>
      <c r="I1162" s="45"/>
      <c r="J1162" s="45"/>
      <c r="K1162" s="45"/>
      <c r="L1162" s="61"/>
      <c r="M1162" s="48"/>
      <c r="N1162" s="49"/>
      <c r="O1162" s="48"/>
      <c r="P1162" s="49"/>
      <c r="Q1162" s="50"/>
      <c r="R1162" s="51"/>
      <c r="S1162" s="15"/>
      <c r="T1162" s="14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2"/>
      <c r="AS1162" s="52"/>
      <c r="AT1162" s="52"/>
      <c r="AU1162" s="52"/>
      <c r="AV1162" s="52"/>
      <c r="AW1162" s="52"/>
      <c r="AX1162" s="52"/>
      <c r="AY1162" s="52"/>
      <c r="AZ1162" s="52"/>
      <c r="BA1162" s="52"/>
      <c r="BB1162" s="52"/>
      <c r="BC1162" s="52"/>
      <c r="BD1162" s="52"/>
      <c r="BE1162" s="52"/>
      <c r="BF1162" s="52"/>
      <c r="BG1162" s="52"/>
      <c r="BH1162" s="52"/>
      <c r="BI1162" s="52"/>
      <c r="BJ1162" s="52"/>
      <c r="BK1162" s="52"/>
      <c r="BL1162" s="52"/>
      <c r="BM1162" s="52"/>
      <c r="BN1162" s="52"/>
      <c r="BO1162" s="52"/>
      <c r="BP1162" s="52"/>
      <c r="BQ1162" s="52"/>
      <c r="BR1162" s="52"/>
    </row>
    <row r="1163">
      <c r="A1163" s="6"/>
      <c r="B1163" s="42"/>
      <c r="C1163" s="43"/>
      <c r="D1163" s="63"/>
      <c r="E1163" s="45"/>
      <c r="F1163" s="45"/>
      <c r="G1163" s="45"/>
      <c r="H1163" s="45"/>
      <c r="I1163" s="45"/>
      <c r="J1163" s="45"/>
      <c r="K1163" s="45"/>
      <c r="L1163" s="61"/>
      <c r="M1163" s="48"/>
      <c r="N1163" s="49"/>
      <c r="O1163" s="48"/>
      <c r="P1163" s="49"/>
      <c r="Q1163" s="50"/>
      <c r="R1163" s="51"/>
      <c r="S1163" s="15"/>
      <c r="T1163" s="14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  <c r="AY1163" s="52"/>
      <c r="AZ1163" s="52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2"/>
      <c r="BK1163" s="52"/>
      <c r="BL1163" s="52"/>
      <c r="BM1163" s="52"/>
      <c r="BN1163" s="52"/>
      <c r="BO1163" s="52"/>
      <c r="BP1163" s="52"/>
      <c r="BQ1163" s="52"/>
      <c r="BR1163" s="52"/>
    </row>
    <row r="1164">
      <c r="A1164" s="6"/>
      <c r="B1164" s="42"/>
      <c r="C1164" s="43"/>
      <c r="D1164" s="63"/>
      <c r="E1164" s="45"/>
      <c r="F1164" s="45"/>
      <c r="G1164" s="45"/>
      <c r="H1164" s="45"/>
      <c r="I1164" s="45"/>
      <c r="J1164" s="45"/>
      <c r="K1164" s="45"/>
      <c r="L1164" s="61"/>
      <c r="M1164" s="48"/>
      <c r="N1164" s="49"/>
      <c r="O1164" s="48"/>
      <c r="P1164" s="49"/>
      <c r="Q1164" s="50"/>
      <c r="R1164" s="51"/>
      <c r="S1164" s="15"/>
      <c r="T1164" s="14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  <c r="AX1164" s="52"/>
      <c r="AY1164" s="52"/>
      <c r="AZ1164" s="52"/>
      <c r="BA1164" s="52"/>
      <c r="BB1164" s="52"/>
      <c r="BC1164" s="52"/>
      <c r="BD1164" s="52"/>
      <c r="BE1164" s="52"/>
      <c r="BF1164" s="52"/>
      <c r="BG1164" s="52"/>
      <c r="BH1164" s="52"/>
      <c r="BI1164" s="52"/>
      <c r="BJ1164" s="52"/>
      <c r="BK1164" s="52"/>
      <c r="BL1164" s="52"/>
      <c r="BM1164" s="52"/>
      <c r="BN1164" s="52"/>
      <c r="BO1164" s="52"/>
      <c r="BP1164" s="52"/>
      <c r="BQ1164" s="52"/>
      <c r="BR1164" s="52"/>
    </row>
    <row r="1165">
      <c r="A1165" s="6"/>
      <c r="B1165" s="42"/>
      <c r="C1165" s="43"/>
      <c r="D1165" s="63"/>
      <c r="E1165" s="45"/>
      <c r="F1165" s="45"/>
      <c r="G1165" s="45"/>
      <c r="H1165" s="45"/>
      <c r="I1165" s="45"/>
      <c r="J1165" s="45"/>
      <c r="K1165" s="45"/>
      <c r="L1165" s="61"/>
      <c r="M1165" s="48"/>
      <c r="N1165" s="49"/>
      <c r="O1165" s="48"/>
      <c r="P1165" s="49"/>
      <c r="Q1165" s="50"/>
      <c r="R1165" s="51"/>
      <c r="S1165" s="15"/>
      <c r="T1165" s="14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52"/>
      <c r="AU1165" s="52"/>
      <c r="AV1165" s="52"/>
      <c r="AW1165" s="52"/>
      <c r="AX1165" s="52"/>
      <c r="AY1165" s="52"/>
      <c r="AZ1165" s="52"/>
      <c r="BA1165" s="52"/>
      <c r="BB1165" s="52"/>
      <c r="BC1165" s="52"/>
      <c r="BD1165" s="52"/>
      <c r="BE1165" s="52"/>
      <c r="BF1165" s="52"/>
      <c r="BG1165" s="52"/>
      <c r="BH1165" s="52"/>
      <c r="BI1165" s="52"/>
      <c r="BJ1165" s="52"/>
      <c r="BK1165" s="52"/>
      <c r="BL1165" s="52"/>
      <c r="BM1165" s="52"/>
      <c r="BN1165" s="52"/>
      <c r="BO1165" s="52"/>
      <c r="BP1165" s="52"/>
      <c r="BQ1165" s="52"/>
      <c r="BR1165" s="52"/>
    </row>
    <row r="1166">
      <c r="A1166" s="6"/>
      <c r="B1166" s="42"/>
      <c r="C1166" s="43"/>
      <c r="D1166" s="63"/>
      <c r="E1166" s="45"/>
      <c r="F1166" s="45"/>
      <c r="G1166" s="45"/>
      <c r="H1166" s="45"/>
      <c r="I1166" s="45"/>
      <c r="J1166" s="45"/>
      <c r="K1166" s="45"/>
      <c r="L1166" s="61"/>
      <c r="M1166" s="48"/>
      <c r="N1166" s="49"/>
      <c r="O1166" s="48"/>
      <c r="P1166" s="49"/>
      <c r="Q1166" s="50"/>
      <c r="R1166" s="51"/>
      <c r="S1166" s="15"/>
      <c r="T1166" s="14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  <c r="AQ1166" s="52"/>
      <c r="AR1166" s="52"/>
      <c r="AS1166" s="52"/>
      <c r="AT1166" s="52"/>
      <c r="AU1166" s="52"/>
      <c r="AV1166" s="52"/>
      <c r="AW1166" s="52"/>
      <c r="AX1166" s="52"/>
      <c r="AY1166" s="52"/>
      <c r="AZ1166" s="52"/>
      <c r="BA1166" s="52"/>
      <c r="BB1166" s="52"/>
      <c r="BC1166" s="52"/>
      <c r="BD1166" s="52"/>
      <c r="BE1166" s="52"/>
      <c r="BF1166" s="52"/>
      <c r="BG1166" s="52"/>
      <c r="BH1166" s="52"/>
      <c r="BI1166" s="52"/>
      <c r="BJ1166" s="52"/>
      <c r="BK1166" s="52"/>
      <c r="BL1166" s="52"/>
      <c r="BM1166" s="52"/>
      <c r="BN1166" s="52"/>
      <c r="BO1166" s="52"/>
      <c r="BP1166" s="52"/>
      <c r="BQ1166" s="52"/>
      <c r="BR1166" s="52"/>
    </row>
    <row r="1167">
      <c r="A1167" s="6"/>
      <c r="B1167" s="42"/>
      <c r="C1167" s="43"/>
      <c r="D1167" s="63"/>
      <c r="E1167" s="45"/>
      <c r="F1167" s="45"/>
      <c r="G1167" s="45"/>
      <c r="H1167" s="45"/>
      <c r="I1167" s="45"/>
      <c r="J1167" s="45"/>
      <c r="K1167" s="45"/>
      <c r="L1167" s="61"/>
      <c r="M1167" s="48"/>
      <c r="N1167" s="49"/>
      <c r="O1167" s="48"/>
      <c r="P1167" s="49"/>
      <c r="Q1167" s="50"/>
      <c r="R1167" s="51"/>
      <c r="S1167" s="15"/>
      <c r="T1167" s="14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  <c r="AX1167" s="52"/>
      <c r="AY1167" s="52"/>
      <c r="AZ1167" s="52"/>
      <c r="BA1167" s="52"/>
      <c r="BB1167" s="52"/>
      <c r="BC1167" s="52"/>
      <c r="BD1167" s="52"/>
      <c r="BE1167" s="52"/>
      <c r="BF1167" s="52"/>
      <c r="BG1167" s="52"/>
      <c r="BH1167" s="52"/>
      <c r="BI1167" s="52"/>
      <c r="BJ1167" s="52"/>
      <c r="BK1167" s="52"/>
      <c r="BL1167" s="52"/>
      <c r="BM1167" s="52"/>
      <c r="BN1167" s="52"/>
      <c r="BO1167" s="52"/>
      <c r="BP1167" s="52"/>
      <c r="BQ1167" s="52"/>
      <c r="BR1167" s="52"/>
    </row>
    <row r="1168">
      <c r="A1168" s="6"/>
      <c r="B1168" s="42"/>
      <c r="C1168" s="43"/>
      <c r="D1168" s="63"/>
      <c r="E1168" s="45"/>
      <c r="F1168" s="45"/>
      <c r="G1168" s="45"/>
      <c r="H1168" s="45"/>
      <c r="I1168" s="45"/>
      <c r="J1168" s="45"/>
      <c r="K1168" s="45"/>
      <c r="L1168" s="61"/>
      <c r="M1168" s="48"/>
      <c r="N1168" s="49"/>
      <c r="O1168" s="48"/>
      <c r="P1168" s="49"/>
      <c r="Q1168" s="50"/>
      <c r="R1168" s="51"/>
      <c r="S1168" s="15"/>
      <c r="T1168" s="14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  <c r="AX1168" s="52"/>
      <c r="AY1168" s="52"/>
      <c r="AZ1168" s="52"/>
      <c r="BA1168" s="52"/>
      <c r="BB1168" s="52"/>
      <c r="BC1168" s="52"/>
      <c r="BD1168" s="52"/>
      <c r="BE1168" s="52"/>
      <c r="BF1168" s="52"/>
      <c r="BG1168" s="52"/>
      <c r="BH1168" s="52"/>
      <c r="BI1168" s="52"/>
      <c r="BJ1168" s="52"/>
      <c r="BK1168" s="52"/>
      <c r="BL1168" s="52"/>
      <c r="BM1168" s="52"/>
      <c r="BN1168" s="52"/>
      <c r="BO1168" s="52"/>
      <c r="BP1168" s="52"/>
      <c r="BQ1168" s="52"/>
      <c r="BR1168" s="52"/>
    </row>
    <row r="1169">
      <c r="A1169" s="6"/>
      <c r="B1169" s="42"/>
      <c r="C1169" s="43"/>
      <c r="D1169" s="63"/>
      <c r="E1169" s="45"/>
      <c r="F1169" s="45"/>
      <c r="G1169" s="45"/>
      <c r="H1169" s="45"/>
      <c r="I1169" s="45"/>
      <c r="J1169" s="45"/>
      <c r="K1169" s="45"/>
      <c r="L1169" s="61"/>
      <c r="M1169" s="48"/>
      <c r="N1169" s="49"/>
      <c r="O1169" s="48"/>
      <c r="P1169" s="49"/>
      <c r="Q1169" s="50"/>
      <c r="R1169" s="51"/>
      <c r="S1169" s="15"/>
      <c r="T1169" s="14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  <c r="AX1169" s="52"/>
      <c r="AY1169" s="52"/>
      <c r="AZ1169" s="52"/>
      <c r="BA1169" s="52"/>
      <c r="BB1169" s="52"/>
      <c r="BC1169" s="52"/>
      <c r="BD1169" s="52"/>
      <c r="BE1169" s="52"/>
      <c r="BF1169" s="52"/>
      <c r="BG1169" s="52"/>
      <c r="BH1169" s="52"/>
      <c r="BI1169" s="52"/>
      <c r="BJ1169" s="52"/>
      <c r="BK1169" s="52"/>
      <c r="BL1169" s="52"/>
      <c r="BM1169" s="52"/>
      <c r="BN1169" s="52"/>
      <c r="BO1169" s="52"/>
      <c r="BP1169" s="52"/>
      <c r="BQ1169" s="52"/>
      <c r="BR1169" s="52"/>
    </row>
    <row r="1170">
      <c r="A1170" s="6"/>
      <c r="B1170" s="42"/>
      <c r="C1170" s="43"/>
      <c r="D1170" s="63"/>
      <c r="E1170" s="45"/>
      <c r="F1170" s="45"/>
      <c r="G1170" s="45"/>
      <c r="H1170" s="45"/>
      <c r="I1170" s="45"/>
      <c r="J1170" s="45"/>
      <c r="K1170" s="45"/>
      <c r="L1170" s="61"/>
      <c r="M1170" s="48"/>
      <c r="N1170" s="49"/>
      <c r="O1170" s="48"/>
      <c r="P1170" s="49"/>
      <c r="Q1170" s="50"/>
      <c r="R1170" s="51"/>
      <c r="S1170" s="15"/>
      <c r="T1170" s="14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  <c r="AX1170" s="52"/>
      <c r="AY1170" s="52"/>
      <c r="AZ1170" s="52"/>
      <c r="BA1170" s="52"/>
      <c r="BB1170" s="52"/>
      <c r="BC1170" s="52"/>
      <c r="BD1170" s="52"/>
      <c r="BE1170" s="52"/>
      <c r="BF1170" s="52"/>
      <c r="BG1170" s="52"/>
      <c r="BH1170" s="52"/>
      <c r="BI1170" s="52"/>
      <c r="BJ1170" s="52"/>
      <c r="BK1170" s="52"/>
      <c r="BL1170" s="52"/>
      <c r="BM1170" s="52"/>
      <c r="BN1170" s="52"/>
      <c r="BO1170" s="52"/>
      <c r="BP1170" s="52"/>
      <c r="BQ1170" s="52"/>
      <c r="BR1170" s="52"/>
    </row>
    <row r="1171">
      <c r="A1171" s="6"/>
      <c r="B1171" s="42"/>
      <c r="C1171" s="43"/>
      <c r="D1171" s="63"/>
      <c r="E1171" s="45"/>
      <c r="F1171" s="45"/>
      <c r="G1171" s="45"/>
      <c r="H1171" s="45"/>
      <c r="I1171" s="45"/>
      <c r="J1171" s="45"/>
      <c r="K1171" s="45"/>
      <c r="L1171" s="61"/>
      <c r="M1171" s="48"/>
      <c r="N1171" s="49"/>
      <c r="O1171" s="48"/>
      <c r="P1171" s="49"/>
      <c r="Q1171" s="50"/>
      <c r="R1171" s="51"/>
      <c r="S1171" s="15"/>
      <c r="T1171" s="14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  <c r="AX1171" s="52"/>
      <c r="AY1171" s="52"/>
      <c r="AZ1171" s="52"/>
      <c r="BA1171" s="52"/>
      <c r="BB1171" s="52"/>
      <c r="BC1171" s="52"/>
      <c r="BD1171" s="52"/>
      <c r="BE1171" s="52"/>
      <c r="BF1171" s="52"/>
      <c r="BG1171" s="52"/>
      <c r="BH1171" s="52"/>
      <c r="BI1171" s="52"/>
      <c r="BJ1171" s="52"/>
      <c r="BK1171" s="52"/>
      <c r="BL1171" s="52"/>
      <c r="BM1171" s="52"/>
      <c r="BN1171" s="52"/>
      <c r="BO1171" s="52"/>
      <c r="BP1171" s="52"/>
      <c r="BQ1171" s="52"/>
      <c r="BR1171" s="52"/>
    </row>
    <row r="1172">
      <c r="A1172" s="6"/>
      <c r="B1172" s="42"/>
      <c r="C1172" s="43"/>
      <c r="D1172" s="63"/>
      <c r="E1172" s="45"/>
      <c r="F1172" s="45"/>
      <c r="G1172" s="45"/>
      <c r="H1172" s="45"/>
      <c r="I1172" s="45"/>
      <c r="J1172" s="45"/>
      <c r="K1172" s="45"/>
      <c r="L1172" s="61"/>
      <c r="M1172" s="48"/>
      <c r="N1172" s="49"/>
      <c r="O1172" s="48"/>
      <c r="P1172" s="49"/>
      <c r="Q1172" s="50"/>
      <c r="R1172" s="51"/>
      <c r="S1172" s="15"/>
      <c r="T1172" s="14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  <c r="AQ1172" s="52"/>
      <c r="AR1172" s="52"/>
      <c r="AS1172" s="52"/>
      <c r="AT1172" s="52"/>
      <c r="AU1172" s="52"/>
      <c r="AV1172" s="52"/>
      <c r="AW1172" s="52"/>
      <c r="AX1172" s="52"/>
      <c r="AY1172" s="52"/>
      <c r="AZ1172" s="52"/>
      <c r="BA1172" s="52"/>
      <c r="BB1172" s="52"/>
      <c r="BC1172" s="52"/>
      <c r="BD1172" s="52"/>
      <c r="BE1172" s="52"/>
      <c r="BF1172" s="52"/>
      <c r="BG1172" s="52"/>
      <c r="BH1172" s="52"/>
      <c r="BI1172" s="52"/>
      <c r="BJ1172" s="52"/>
      <c r="BK1172" s="52"/>
      <c r="BL1172" s="52"/>
      <c r="BM1172" s="52"/>
      <c r="BN1172" s="52"/>
      <c r="BO1172" s="52"/>
      <c r="BP1172" s="52"/>
      <c r="BQ1172" s="52"/>
      <c r="BR1172" s="52"/>
    </row>
    <row r="1173">
      <c r="A1173" s="6"/>
      <c r="B1173" s="42"/>
      <c r="C1173" s="43"/>
      <c r="D1173" s="63"/>
      <c r="E1173" s="45"/>
      <c r="F1173" s="45"/>
      <c r="G1173" s="45"/>
      <c r="H1173" s="45"/>
      <c r="I1173" s="45"/>
      <c r="J1173" s="45"/>
      <c r="K1173" s="45"/>
      <c r="L1173" s="61"/>
      <c r="M1173" s="48"/>
      <c r="N1173" s="49"/>
      <c r="O1173" s="48"/>
      <c r="P1173" s="49"/>
      <c r="Q1173" s="50"/>
      <c r="R1173" s="51"/>
      <c r="S1173" s="15"/>
      <c r="T1173" s="14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  <c r="AU1173" s="52"/>
      <c r="AV1173" s="52"/>
      <c r="AW1173" s="52"/>
      <c r="AX1173" s="52"/>
      <c r="AY1173" s="52"/>
      <c r="AZ1173" s="52"/>
      <c r="BA1173" s="52"/>
      <c r="BB1173" s="52"/>
      <c r="BC1173" s="52"/>
      <c r="BD1173" s="52"/>
      <c r="BE1173" s="52"/>
      <c r="BF1173" s="52"/>
      <c r="BG1173" s="52"/>
      <c r="BH1173" s="52"/>
      <c r="BI1173" s="52"/>
      <c r="BJ1173" s="52"/>
      <c r="BK1173" s="52"/>
      <c r="BL1173" s="52"/>
      <c r="BM1173" s="52"/>
      <c r="BN1173" s="52"/>
      <c r="BO1173" s="52"/>
      <c r="BP1173" s="52"/>
      <c r="BQ1173" s="52"/>
      <c r="BR1173" s="52"/>
    </row>
    <row r="1174">
      <c r="A1174" s="6"/>
      <c r="B1174" s="42"/>
      <c r="C1174" s="43"/>
      <c r="D1174" s="63"/>
      <c r="E1174" s="45"/>
      <c r="F1174" s="45"/>
      <c r="G1174" s="45"/>
      <c r="H1174" s="45"/>
      <c r="I1174" s="45"/>
      <c r="J1174" s="45"/>
      <c r="K1174" s="45"/>
      <c r="L1174" s="61"/>
      <c r="M1174" s="48"/>
      <c r="N1174" s="49"/>
      <c r="O1174" s="48"/>
      <c r="P1174" s="49"/>
      <c r="Q1174" s="50"/>
      <c r="R1174" s="51"/>
      <c r="S1174" s="15"/>
      <c r="T1174" s="14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  <c r="AY1174" s="52"/>
      <c r="AZ1174" s="52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2"/>
      <c r="BK1174" s="52"/>
      <c r="BL1174" s="52"/>
      <c r="BM1174" s="52"/>
      <c r="BN1174" s="52"/>
      <c r="BO1174" s="52"/>
      <c r="BP1174" s="52"/>
      <c r="BQ1174" s="52"/>
      <c r="BR1174" s="52"/>
    </row>
    <row r="1175">
      <c r="A1175" s="6"/>
      <c r="B1175" s="42"/>
      <c r="C1175" s="43"/>
      <c r="D1175" s="63"/>
      <c r="E1175" s="45"/>
      <c r="F1175" s="45"/>
      <c r="G1175" s="45"/>
      <c r="H1175" s="45"/>
      <c r="I1175" s="45"/>
      <c r="J1175" s="45"/>
      <c r="K1175" s="45"/>
      <c r="L1175" s="61"/>
      <c r="M1175" s="48"/>
      <c r="N1175" s="49"/>
      <c r="O1175" s="48"/>
      <c r="P1175" s="49"/>
      <c r="Q1175" s="50"/>
      <c r="R1175" s="51"/>
      <c r="S1175" s="15"/>
      <c r="T1175" s="14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52"/>
      <c r="AU1175" s="52"/>
      <c r="AV1175" s="52"/>
      <c r="AW1175" s="52"/>
      <c r="AX1175" s="52"/>
      <c r="AY1175" s="52"/>
      <c r="AZ1175" s="52"/>
      <c r="BA1175" s="52"/>
      <c r="BB1175" s="52"/>
      <c r="BC1175" s="52"/>
      <c r="BD1175" s="52"/>
      <c r="BE1175" s="52"/>
      <c r="BF1175" s="52"/>
      <c r="BG1175" s="52"/>
      <c r="BH1175" s="52"/>
      <c r="BI1175" s="52"/>
      <c r="BJ1175" s="52"/>
      <c r="BK1175" s="52"/>
      <c r="BL1175" s="52"/>
      <c r="BM1175" s="52"/>
      <c r="BN1175" s="52"/>
      <c r="BO1175" s="52"/>
      <c r="BP1175" s="52"/>
      <c r="BQ1175" s="52"/>
      <c r="BR1175" s="52"/>
    </row>
    <row r="1176">
      <c r="A1176" s="6"/>
      <c r="B1176" s="42"/>
      <c r="C1176" s="43"/>
      <c r="D1176" s="63"/>
      <c r="E1176" s="45"/>
      <c r="F1176" s="45"/>
      <c r="G1176" s="45"/>
      <c r="H1176" s="45"/>
      <c r="I1176" s="45"/>
      <c r="J1176" s="45"/>
      <c r="K1176" s="45"/>
      <c r="L1176" s="61"/>
      <c r="M1176" s="48"/>
      <c r="N1176" s="49"/>
      <c r="O1176" s="48"/>
      <c r="P1176" s="49"/>
      <c r="Q1176" s="50"/>
      <c r="R1176" s="51"/>
      <c r="S1176" s="15"/>
      <c r="T1176" s="14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  <c r="AY1176" s="52"/>
      <c r="AZ1176" s="52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2"/>
      <c r="BK1176" s="52"/>
      <c r="BL1176" s="52"/>
      <c r="BM1176" s="52"/>
      <c r="BN1176" s="52"/>
      <c r="BO1176" s="52"/>
      <c r="BP1176" s="52"/>
      <c r="BQ1176" s="52"/>
      <c r="BR1176" s="52"/>
    </row>
    <row r="1177">
      <c r="A1177" s="6"/>
      <c r="B1177" s="42"/>
      <c r="C1177" s="43"/>
      <c r="D1177" s="63"/>
      <c r="E1177" s="45"/>
      <c r="F1177" s="45"/>
      <c r="G1177" s="45"/>
      <c r="H1177" s="45"/>
      <c r="I1177" s="45"/>
      <c r="J1177" s="45"/>
      <c r="K1177" s="45"/>
      <c r="L1177" s="61"/>
      <c r="M1177" s="48"/>
      <c r="N1177" s="49"/>
      <c r="O1177" s="48"/>
      <c r="P1177" s="49"/>
      <c r="Q1177" s="50"/>
      <c r="R1177" s="51"/>
      <c r="S1177" s="15"/>
      <c r="T1177" s="14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  <c r="AX1177" s="52"/>
      <c r="AY1177" s="52"/>
      <c r="AZ1177" s="52"/>
      <c r="BA1177" s="52"/>
      <c r="BB1177" s="52"/>
      <c r="BC1177" s="52"/>
      <c r="BD1177" s="52"/>
      <c r="BE1177" s="52"/>
      <c r="BF1177" s="52"/>
      <c r="BG1177" s="52"/>
      <c r="BH1177" s="52"/>
      <c r="BI1177" s="52"/>
      <c r="BJ1177" s="52"/>
      <c r="BK1177" s="52"/>
      <c r="BL1177" s="52"/>
      <c r="BM1177" s="52"/>
      <c r="BN1177" s="52"/>
      <c r="BO1177" s="52"/>
      <c r="BP1177" s="52"/>
      <c r="BQ1177" s="52"/>
      <c r="BR1177" s="52"/>
    </row>
    <row r="1178">
      <c r="A1178" s="6"/>
      <c r="B1178" s="42"/>
      <c r="C1178" s="43"/>
      <c r="D1178" s="63"/>
      <c r="E1178" s="45"/>
      <c r="F1178" s="45"/>
      <c r="G1178" s="45"/>
      <c r="H1178" s="45"/>
      <c r="I1178" s="45"/>
      <c r="J1178" s="45"/>
      <c r="K1178" s="45"/>
      <c r="L1178" s="61"/>
      <c r="M1178" s="48"/>
      <c r="N1178" s="49"/>
      <c r="O1178" s="48"/>
      <c r="P1178" s="49"/>
      <c r="Q1178" s="50"/>
      <c r="R1178" s="51"/>
      <c r="S1178" s="15"/>
      <c r="T1178" s="14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  <c r="AX1178" s="52"/>
      <c r="AY1178" s="52"/>
      <c r="AZ1178" s="52"/>
      <c r="BA1178" s="52"/>
      <c r="BB1178" s="52"/>
      <c r="BC1178" s="52"/>
      <c r="BD1178" s="52"/>
      <c r="BE1178" s="52"/>
      <c r="BF1178" s="52"/>
      <c r="BG1178" s="52"/>
      <c r="BH1178" s="52"/>
      <c r="BI1178" s="52"/>
      <c r="BJ1178" s="52"/>
      <c r="BK1178" s="52"/>
      <c r="BL1178" s="52"/>
      <c r="BM1178" s="52"/>
      <c r="BN1178" s="52"/>
      <c r="BO1178" s="52"/>
      <c r="BP1178" s="52"/>
      <c r="BQ1178" s="52"/>
      <c r="BR1178" s="52"/>
    </row>
    <row r="1179">
      <c r="A1179" s="6"/>
      <c r="B1179" s="42"/>
      <c r="C1179" s="43"/>
      <c r="D1179" s="63"/>
      <c r="E1179" s="45"/>
      <c r="F1179" s="45"/>
      <c r="G1179" s="45"/>
      <c r="H1179" s="45"/>
      <c r="I1179" s="45"/>
      <c r="J1179" s="45"/>
      <c r="K1179" s="45"/>
      <c r="L1179" s="61"/>
      <c r="M1179" s="48"/>
      <c r="N1179" s="49"/>
      <c r="O1179" s="48"/>
      <c r="P1179" s="49"/>
      <c r="Q1179" s="50"/>
      <c r="R1179" s="51"/>
      <c r="S1179" s="15"/>
      <c r="T1179" s="14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52"/>
      <c r="AU1179" s="52"/>
      <c r="AV1179" s="52"/>
      <c r="AW1179" s="52"/>
      <c r="AX1179" s="52"/>
      <c r="AY1179" s="52"/>
      <c r="AZ1179" s="52"/>
      <c r="BA1179" s="52"/>
      <c r="BB1179" s="52"/>
      <c r="BC1179" s="52"/>
      <c r="BD1179" s="52"/>
      <c r="BE1179" s="52"/>
      <c r="BF1179" s="52"/>
      <c r="BG1179" s="52"/>
      <c r="BH1179" s="52"/>
      <c r="BI1179" s="52"/>
      <c r="BJ1179" s="52"/>
      <c r="BK1179" s="52"/>
      <c r="BL1179" s="52"/>
      <c r="BM1179" s="52"/>
      <c r="BN1179" s="52"/>
      <c r="BO1179" s="52"/>
      <c r="BP1179" s="52"/>
      <c r="BQ1179" s="52"/>
      <c r="BR1179" s="52"/>
    </row>
    <row r="1180">
      <c r="A1180" s="6"/>
      <c r="B1180" s="42"/>
      <c r="C1180" s="43"/>
      <c r="D1180" s="63"/>
      <c r="E1180" s="45"/>
      <c r="F1180" s="45"/>
      <c r="G1180" s="45"/>
      <c r="H1180" s="45"/>
      <c r="I1180" s="45"/>
      <c r="J1180" s="45"/>
      <c r="K1180" s="45"/>
      <c r="L1180" s="61"/>
      <c r="M1180" s="48"/>
      <c r="N1180" s="49"/>
      <c r="O1180" s="48"/>
      <c r="P1180" s="49"/>
      <c r="Q1180" s="50"/>
      <c r="R1180" s="51"/>
      <c r="S1180" s="15"/>
      <c r="T1180" s="14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2"/>
      <c r="AS1180" s="52"/>
      <c r="AT1180" s="52"/>
      <c r="AU1180" s="52"/>
      <c r="AV1180" s="52"/>
      <c r="AW1180" s="52"/>
      <c r="AX1180" s="52"/>
      <c r="AY1180" s="52"/>
      <c r="AZ1180" s="52"/>
      <c r="BA1180" s="52"/>
      <c r="BB1180" s="52"/>
      <c r="BC1180" s="52"/>
      <c r="BD1180" s="52"/>
      <c r="BE1180" s="52"/>
      <c r="BF1180" s="52"/>
      <c r="BG1180" s="52"/>
      <c r="BH1180" s="52"/>
      <c r="BI1180" s="52"/>
      <c r="BJ1180" s="52"/>
      <c r="BK1180" s="52"/>
      <c r="BL1180" s="52"/>
      <c r="BM1180" s="52"/>
      <c r="BN1180" s="52"/>
      <c r="BO1180" s="52"/>
      <c r="BP1180" s="52"/>
      <c r="BQ1180" s="52"/>
      <c r="BR1180" s="52"/>
    </row>
    <row r="1181">
      <c r="A1181" s="6"/>
      <c r="B1181" s="42"/>
      <c r="C1181" s="43"/>
      <c r="D1181" s="63"/>
      <c r="E1181" s="45"/>
      <c r="F1181" s="45"/>
      <c r="G1181" s="45"/>
      <c r="H1181" s="45"/>
      <c r="I1181" s="45"/>
      <c r="J1181" s="45"/>
      <c r="K1181" s="45"/>
      <c r="L1181" s="61"/>
      <c r="M1181" s="48"/>
      <c r="N1181" s="49"/>
      <c r="O1181" s="48"/>
      <c r="P1181" s="49"/>
      <c r="Q1181" s="50"/>
      <c r="R1181" s="51"/>
      <c r="S1181" s="15"/>
      <c r="T1181" s="14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  <c r="AX1181" s="52"/>
      <c r="AY1181" s="52"/>
      <c r="AZ1181" s="52"/>
      <c r="BA1181" s="52"/>
      <c r="BB1181" s="52"/>
      <c r="BC1181" s="52"/>
      <c r="BD1181" s="52"/>
      <c r="BE1181" s="52"/>
      <c r="BF1181" s="52"/>
      <c r="BG1181" s="52"/>
      <c r="BH1181" s="52"/>
      <c r="BI1181" s="52"/>
      <c r="BJ1181" s="52"/>
      <c r="BK1181" s="52"/>
      <c r="BL1181" s="52"/>
      <c r="BM1181" s="52"/>
      <c r="BN1181" s="52"/>
      <c r="BO1181" s="52"/>
      <c r="BP1181" s="52"/>
      <c r="BQ1181" s="52"/>
      <c r="BR1181" s="52"/>
    </row>
    <row r="1182">
      <c r="A1182" s="6"/>
      <c r="B1182" s="42"/>
      <c r="C1182" s="43"/>
      <c r="D1182" s="63"/>
      <c r="E1182" s="45"/>
      <c r="F1182" s="45"/>
      <c r="G1182" s="45"/>
      <c r="H1182" s="45"/>
      <c r="I1182" s="45"/>
      <c r="J1182" s="45"/>
      <c r="K1182" s="45"/>
      <c r="L1182" s="61"/>
      <c r="M1182" s="48"/>
      <c r="N1182" s="49"/>
      <c r="O1182" s="48"/>
      <c r="P1182" s="49"/>
      <c r="Q1182" s="50"/>
      <c r="R1182" s="51"/>
      <c r="S1182" s="15"/>
      <c r="T1182" s="14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  <c r="AY1182" s="52"/>
      <c r="AZ1182" s="52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2"/>
      <c r="BK1182" s="52"/>
      <c r="BL1182" s="52"/>
      <c r="BM1182" s="52"/>
      <c r="BN1182" s="52"/>
      <c r="BO1182" s="52"/>
      <c r="BP1182" s="52"/>
      <c r="BQ1182" s="52"/>
      <c r="BR1182" s="52"/>
    </row>
    <row r="1183">
      <c r="A1183" s="6"/>
      <c r="B1183" s="42"/>
      <c r="C1183" s="43"/>
      <c r="D1183" s="63"/>
      <c r="E1183" s="45"/>
      <c r="F1183" s="45"/>
      <c r="G1183" s="45"/>
      <c r="H1183" s="45"/>
      <c r="I1183" s="45"/>
      <c r="J1183" s="45"/>
      <c r="K1183" s="45"/>
      <c r="L1183" s="61"/>
      <c r="M1183" s="48"/>
      <c r="N1183" s="49"/>
      <c r="O1183" s="48"/>
      <c r="P1183" s="49"/>
      <c r="Q1183" s="50"/>
      <c r="R1183" s="51"/>
      <c r="S1183" s="15"/>
      <c r="T1183" s="14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  <c r="AX1183" s="52"/>
      <c r="AY1183" s="52"/>
      <c r="AZ1183" s="52"/>
      <c r="BA1183" s="52"/>
      <c r="BB1183" s="52"/>
      <c r="BC1183" s="52"/>
      <c r="BD1183" s="52"/>
      <c r="BE1183" s="52"/>
      <c r="BF1183" s="52"/>
      <c r="BG1183" s="52"/>
      <c r="BH1183" s="52"/>
      <c r="BI1183" s="52"/>
      <c r="BJ1183" s="52"/>
      <c r="BK1183" s="52"/>
      <c r="BL1183" s="52"/>
      <c r="BM1183" s="52"/>
      <c r="BN1183" s="52"/>
      <c r="BO1183" s="52"/>
      <c r="BP1183" s="52"/>
      <c r="BQ1183" s="52"/>
      <c r="BR1183" s="52"/>
    </row>
    <row r="1184">
      <c r="A1184" s="6"/>
      <c r="B1184" s="42"/>
      <c r="C1184" s="43"/>
      <c r="D1184" s="63"/>
      <c r="E1184" s="45"/>
      <c r="F1184" s="45"/>
      <c r="G1184" s="45"/>
      <c r="H1184" s="45"/>
      <c r="I1184" s="45"/>
      <c r="J1184" s="45"/>
      <c r="K1184" s="45"/>
      <c r="L1184" s="61"/>
      <c r="M1184" s="48"/>
      <c r="N1184" s="49"/>
      <c r="O1184" s="48"/>
      <c r="P1184" s="49"/>
      <c r="Q1184" s="50"/>
      <c r="R1184" s="51"/>
      <c r="S1184" s="15"/>
      <c r="T1184" s="14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  <c r="AY1184" s="52"/>
      <c r="AZ1184" s="52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2"/>
      <c r="BK1184" s="52"/>
      <c r="BL1184" s="52"/>
      <c r="BM1184" s="52"/>
      <c r="BN1184" s="52"/>
      <c r="BO1184" s="52"/>
      <c r="BP1184" s="52"/>
      <c r="BQ1184" s="52"/>
      <c r="BR1184" s="52"/>
    </row>
    <row r="1185">
      <c r="A1185" s="6"/>
      <c r="B1185" s="42"/>
      <c r="C1185" s="43"/>
      <c r="D1185" s="63"/>
      <c r="E1185" s="45"/>
      <c r="F1185" s="45"/>
      <c r="G1185" s="45"/>
      <c r="H1185" s="45"/>
      <c r="I1185" s="45"/>
      <c r="J1185" s="45"/>
      <c r="K1185" s="45"/>
      <c r="L1185" s="61"/>
      <c r="M1185" s="48"/>
      <c r="N1185" s="49"/>
      <c r="O1185" s="48"/>
      <c r="P1185" s="49"/>
      <c r="Q1185" s="50"/>
      <c r="R1185" s="51"/>
      <c r="S1185" s="15"/>
      <c r="T1185" s="14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  <c r="AX1185" s="52"/>
      <c r="AY1185" s="52"/>
      <c r="AZ1185" s="52"/>
      <c r="BA1185" s="52"/>
      <c r="BB1185" s="52"/>
      <c r="BC1185" s="52"/>
      <c r="BD1185" s="52"/>
      <c r="BE1185" s="52"/>
      <c r="BF1185" s="52"/>
      <c r="BG1185" s="52"/>
      <c r="BH1185" s="52"/>
      <c r="BI1185" s="52"/>
      <c r="BJ1185" s="52"/>
      <c r="BK1185" s="52"/>
      <c r="BL1185" s="52"/>
      <c r="BM1185" s="52"/>
      <c r="BN1185" s="52"/>
      <c r="BO1185" s="52"/>
      <c r="BP1185" s="52"/>
      <c r="BQ1185" s="52"/>
      <c r="BR1185" s="52"/>
    </row>
    <row r="1186">
      <c r="A1186" s="6"/>
      <c r="B1186" s="42"/>
      <c r="C1186" s="43"/>
      <c r="D1186" s="63"/>
      <c r="E1186" s="45"/>
      <c r="F1186" s="45"/>
      <c r="G1186" s="45"/>
      <c r="H1186" s="45"/>
      <c r="I1186" s="45"/>
      <c r="J1186" s="45"/>
      <c r="K1186" s="45"/>
      <c r="L1186" s="61"/>
      <c r="M1186" s="48"/>
      <c r="N1186" s="49"/>
      <c r="O1186" s="48"/>
      <c r="P1186" s="49"/>
      <c r="Q1186" s="50"/>
      <c r="R1186" s="51"/>
      <c r="S1186" s="15"/>
      <c r="T1186" s="14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  <c r="AX1186" s="52"/>
      <c r="AY1186" s="52"/>
      <c r="AZ1186" s="52"/>
      <c r="BA1186" s="52"/>
      <c r="BB1186" s="52"/>
      <c r="BC1186" s="52"/>
      <c r="BD1186" s="52"/>
      <c r="BE1186" s="52"/>
      <c r="BF1186" s="52"/>
      <c r="BG1186" s="52"/>
      <c r="BH1186" s="52"/>
      <c r="BI1186" s="52"/>
      <c r="BJ1186" s="52"/>
      <c r="BK1186" s="52"/>
      <c r="BL1186" s="52"/>
      <c r="BM1186" s="52"/>
      <c r="BN1186" s="52"/>
      <c r="BO1186" s="52"/>
      <c r="BP1186" s="52"/>
      <c r="BQ1186" s="52"/>
      <c r="BR1186" s="52"/>
    </row>
    <row r="1187">
      <c r="A1187" s="6"/>
      <c r="B1187" s="42"/>
      <c r="C1187" s="43"/>
      <c r="D1187" s="63"/>
      <c r="E1187" s="45"/>
      <c r="F1187" s="45"/>
      <c r="G1187" s="45"/>
      <c r="H1187" s="45"/>
      <c r="I1187" s="45"/>
      <c r="J1187" s="45"/>
      <c r="K1187" s="45"/>
      <c r="L1187" s="61"/>
      <c r="M1187" s="48"/>
      <c r="N1187" s="49"/>
      <c r="O1187" s="48"/>
      <c r="P1187" s="49"/>
      <c r="Q1187" s="50"/>
      <c r="R1187" s="51"/>
      <c r="S1187" s="15"/>
      <c r="T1187" s="14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  <c r="AY1187" s="52"/>
      <c r="AZ1187" s="52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2"/>
      <c r="BK1187" s="52"/>
      <c r="BL1187" s="52"/>
      <c r="BM1187" s="52"/>
      <c r="BN1187" s="52"/>
      <c r="BO1187" s="52"/>
      <c r="BP1187" s="52"/>
      <c r="BQ1187" s="52"/>
      <c r="BR1187" s="52"/>
    </row>
    <row r="1188">
      <c r="A1188" s="6"/>
      <c r="B1188" s="42"/>
      <c r="C1188" s="43"/>
      <c r="D1188" s="63"/>
      <c r="E1188" s="45"/>
      <c r="F1188" s="45"/>
      <c r="G1188" s="45"/>
      <c r="H1188" s="45"/>
      <c r="I1188" s="45"/>
      <c r="J1188" s="45"/>
      <c r="K1188" s="45"/>
      <c r="L1188" s="61"/>
      <c r="M1188" s="48"/>
      <c r="N1188" s="49"/>
      <c r="O1188" s="48"/>
      <c r="P1188" s="49"/>
      <c r="Q1188" s="50"/>
      <c r="R1188" s="51"/>
      <c r="S1188" s="15"/>
      <c r="T1188" s="14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  <c r="AY1188" s="52"/>
      <c r="AZ1188" s="52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2"/>
      <c r="BK1188" s="52"/>
      <c r="BL1188" s="52"/>
      <c r="BM1188" s="52"/>
      <c r="BN1188" s="52"/>
      <c r="BO1188" s="52"/>
      <c r="BP1188" s="52"/>
      <c r="BQ1188" s="52"/>
      <c r="BR1188" s="52"/>
    </row>
    <row r="1189">
      <c r="A1189" s="6"/>
      <c r="B1189" s="42"/>
      <c r="C1189" s="43"/>
      <c r="D1189" s="63"/>
      <c r="E1189" s="45"/>
      <c r="F1189" s="45"/>
      <c r="G1189" s="45"/>
      <c r="H1189" s="45"/>
      <c r="I1189" s="45"/>
      <c r="J1189" s="45"/>
      <c r="K1189" s="45"/>
      <c r="L1189" s="61"/>
      <c r="M1189" s="48"/>
      <c r="N1189" s="49"/>
      <c r="O1189" s="48"/>
      <c r="P1189" s="49"/>
      <c r="Q1189" s="50"/>
      <c r="R1189" s="51"/>
      <c r="S1189" s="15"/>
      <c r="T1189" s="14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  <c r="AY1189" s="52"/>
      <c r="AZ1189" s="52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2"/>
      <c r="BK1189" s="52"/>
      <c r="BL1189" s="52"/>
      <c r="BM1189" s="52"/>
      <c r="BN1189" s="52"/>
      <c r="BO1189" s="52"/>
      <c r="BP1189" s="52"/>
      <c r="BQ1189" s="52"/>
      <c r="BR1189" s="52"/>
    </row>
    <row r="1190">
      <c r="A1190" s="6"/>
      <c r="B1190" s="42"/>
      <c r="C1190" s="43"/>
      <c r="D1190" s="63"/>
      <c r="E1190" s="45"/>
      <c r="F1190" s="45"/>
      <c r="G1190" s="45"/>
      <c r="H1190" s="45"/>
      <c r="I1190" s="45"/>
      <c r="J1190" s="45"/>
      <c r="K1190" s="45"/>
      <c r="L1190" s="61"/>
      <c r="M1190" s="48"/>
      <c r="N1190" s="49"/>
      <c r="O1190" s="48"/>
      <c r="P1190" s="49"/>
      <c r="Q1190" s="50"/>
      <c r="R1190" s="51"/>
      <c r="S1190" s="15"/>
      <c r="T1190" s="14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  <c r="AY1190" s="52"/>
      <c r="AZ1190" s="52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2"/>
      <c r="BK1190" s="52"/>
      <c r="BL1190" s="52"/>
      <c r="BM1190" s="52"/>
      <c r="BN1190" s="52"/>
      <c r="BO1190" s="52"/>
      <c r="BP1190" s="52"/>
      <c r="BQ1190" s="52"/>
      <c r="BR1190" s="52"/>
    </row>
    <row r="1191">
      <c r="A1191" s="6"/>
      <c r="B1191" s="42"/>
      <c r="C1191" s="43"/>
      <c r="D1191" s="63"/>
      <c r="E1191" s="45"/>
      <c r="F1191" s="45"/>
      <c r="G1191" s="45"/>
      <c r="H1191" s="45"/>
      <c r="I1191" s="45"/>
      <c r="J1191" s="45"/>
      <c r="K1191" s="45"/>
      <c r="L1191" s="61"/>
      <c r="M1191" s="48"/>
      <c r="N1191" s="49"/>
      <c r="O1191" s="48"/>
      <c r="P1191" s="49"/>
      <c r="Q1191" s="50"/>
      <c r="R1191" s="51"/>
      <c r="S1191" s="15"/>
      <c r="T1191" s="14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  <c r="AY1191" s="52"/>
      <c r="AZ1191" s="52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2"/>
      <c r="BK1191" s="52"/>
      <c r="BL1191" s="52"/>
      <c r="BM1191" s="52"/>
      <c r="BN1191" s="52"/>
      <c r="BO1191" s="52"/>
      <c r="BP1191" s="52"/>
      <c r="BQ1191" s="52"/>
      <c r="BR1191" s="52"/>
    </row>
    <row r="1192">
      <c r="A1192" s="6"/>
      <c r="B1192" s="42"/>
      <c r="C1192" s="43"/>
      <c r="D1192" s="63"/>
      <c r="E1192" s="45"/>
      <c r="F1192" s="45"/>
      <c r="G1192" s="45"/>
      <c r="H1192" s="45"/>
      <c r="I1192" s="45"/>
      <c r="J1192" s="45"/>
      <c r="K1192" s="45"/>
      <c r="L1192" s="61"/>
      <c r="M1192" s="48"/>
      <c r="N1192" s="49"/>
      <c r="O1192" s="48"/>
      <c r="P1192" s="49"/>
      <c r="Q1192" s="50"/>
      <c r="R1192" s="51"/>
      <c r="S1192" s="15"/>
      <c r="T1192" s="14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  <c r="AY1192" s="52"/>
      <c r="AZ1192" s="52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2"/>
      <c r="BK1192" s="52"/>
      <c r="BL1192" s="52"/>
      <c r="BM1192" s="52"/>
      <c r="BN1192" s="52"/>
      <c r="BO1192" s="52"/>
      <c r="BP1192" s="52"/>
      <c r="BQ1192" s="52"/>
      <c r="BR1192" s="52"/>
    </row>
    <row r="1193">
      <c r="A1193" s="6"/>
      <c r="B1193" s="42"/>
      <c r="C1193" s="43"/>
      <c r="D1193" s="63"/>
      <c r="E1193" s="45"/>
      <c r="F1193" s="45"/>
      <c r="G1193" s="45"/>
      <c r="H1193" s="45"/>
      <c r="I1193" s="45"/>
      <c r="J1193" s="45"/>
      <c r="K1193" s="45"/>
      <c r="L1193" s="61"/>
      <c r="M1193" s="48"/>
      <c r="N1193" s="49"/>
      <c r="O1193" s="48"/>
      <c r="P1193" s="49"/>
      <c r="Q1193" s="50"/>
      <c r="R1193" s="51"/>
      <c r="S1193" s="15"/>
      <c r="T1193" s="14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  <c r="AY1193" s="52"/>
      <c r="AZ1193" s="52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2"/>
      <c r="BK1193" s="52"/>
      <c r="BL1193" s="52"/>
      <c r="BM1193" s="52"/>
      <c r="BN1193" s="52"/>
      <c r="BO1193" s="52"/>
      <c r="BP1193" s="52"/>
      <c r="BQ1193" s="52"/>
      <c r="BR1193" s="52"/>
    </row>
    <row r="1194">
      <c r="A1194" s="6"/>
      <c r="B1194" s="42"/>
      <c r="C1194" s="43"/>
      <c r="D1194" s="63"/>
      <c r="E1194" s="45"/>
      <c r="F1194" s="45"/>
      <c r="G1194" s="45"/>
      <c r="H1194" s="45"/>
      <c r="I1194" s="45"/>
      <c r="J1194" s="45"/>
      <c r="K1194" s="45"/>
      <c r="L1194" s="61"/>
      <c r="M1194" s="48"/>
      <c r="N1194" s="49"/>
      <c r="O1194" s="48"/>
      <c r="P1194" s="49"/>
      <c r="Q1194" s="50"/>
      <c r="R1194" s="51"/>
      <c r="S1194" s="15"/>
      <c r="T1194" s="14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  <c r="AX1194" s="52"/>
      <c r="AY1194" s="52"/>
      <c r="AZ1194" s="52"/>
      <c r="BA1194" s="52"/>
      <c r="BB1194" s="52"/>
      <c r="BC1194" s="52"/>
      <c r="BD1194" s="52"/>
      <c r="BE1194" s="52"/>
      <c r="BF1194" s="52"/>
      <c r="BG1194" s="52"/>
      <c r="BH1194" s="52"/>
      <c r="BI1194" s="52"/>
      <c r="BJ1194" s="52"/>
      <c r="BK1194" s="52"/>
      <c r="BL1194" s="52"/>
      <c r="BM1194" s="52"/>
      <c r="BN1194" s="52"/>
      <c r="BO1194" s="52"/>
      <c r="BP1194" s="52"/>
      <c r="BQ1194" s="52"/>
      <c r="BR1194" s="52"/>
    </row>
    <row r="1195">
      <c r="A1195" s="6"/>
      <c r="B1195" s="42"/>
      <c r="C1195" s="43"/>
      <c r="D1195" s="63"/>
      <c r="E1195" s="45"/>
      <c r="F1195" s="45"/>
      <c r="G1195" s="45"/>
      <c r="H1195" s="45"/>
      <c r="I1195" s="45"/>
      <c r="J1195" s="45"/>
      <c r="K1195" s="45"/>
      <c r="L1195" s="61"/>
      <c r="M1195" s="48"/>
      <c r="N1195" s="49"/>
      <c r="O1195" s="48"/>
      <c r="P1195" s="49"/>
      <c r="Q1195" s="50"/>
      <c r="R1195" s="51"/>
      <c r="S1195" s="15"/>
      <c r="T1195" s="14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  <c r="AY1195" s="52"/>
      <c r="AZ1195" s="52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2"/>
      <c r="BK1195" s="52"/>
      <c r="BL1195" s="52"/>
      <c r="BM1195" s="52"/>
      <c r="BN1195" s="52"/>
      <c r="BO1195" s="52"/>
      <c r="BP1195" s="52"/>
      <c r="BQ1195" s="52"/>
      <c r="BR1195" s="52"/>
    </row>
    <row r="1196">
      <c r="A1196" s="6"/>
      <c r="B1196" s="42"/>
      <c r="C1196" s="43"/>
      <c r="D1196" s="63"/>
      <c r="E1196" s="45"/>
      <c r="F1196" s="45"/>
      <c r="G1196" s="45"/>
      <c r="H1196" s="45"/>
      <c r="I1196" s="45"/>
      <c r="J1196" s="45"/>
      <c r="K1196" s="45"/>
      <c r="L1196" s="61"/>
      <c r="M1196" s="48"/>
      <c r="N1196" s="49"/>
      <c r="O1196" s="48"/>
      <c r="P1196" s="49"/>
      <c r="Q1196" s="50"/>
      <c r="R1196" s="51"/>
      <c r="S1196" s="15"/>
      <c r="T1196" s="14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  <c r="AX1196" s="52"/>
      <c r="AY1196" s="52"/>
      <c r="AZ1196" s="52"/>
      <c r="BA1196" s="52"/>
      <c r="BB1196" s="52"/>
      <c r="BC1196" s="52"/>
      <c r="BD1196" s="52"/>
      <c r="BE1196" s="52"/>
      <c r="BF1196" s="52"/>
      <c r="BG1196" s="52"/>
      <c r="BH1196" s="52"/>
      <c r="BI1196" s="52"/>
      <c r="BJ1196" s="52"/>
      <c r="BK1196" s="52"/>
      <c r="BL1196" s="52"/>
      <c r="BM1196" s="52"/>
      <c r="BN1196" s="52"/>
      <c r="BO1196" s="52"/>
      <c r="BP1196" s="52"/>
      <c r="BQ1196" s="52"/>
      <c r="BR1196" s="52"/>
    </row>
    <row r="1197">
      <c r="A1197" s="6"/>
      <c r="B1197" s="42"/>
      <c r="C1197" s="43"/>
      <c r="D1197" s="63"/>
      <c r="E1197" s="45"/>
      <c r="F1197" s="45"/>
      <c r="G1197" s="45"/>
      <c r="H1197" s="45"/>
      <c r="I1197" s="45"/>
      <c r="J1197" s="45"/>
      <c r="K1197" s="45"/>
      <c r="L1197" s="61"/>
      <c r="M1197" s="48"/>
      <c r="N1197" s="49"/>
      <c r="O1197" s="48"/>
      <c r="P1197" s="49"/>
      <c r="Q1197" s="50"/>
      <c r="R1197" s="51"/>
      <c r="S1197" s="15"/>
      <c r="T1197" s="14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  <c r="AX1197" s="52"/>
      <c r="AY1197" s="52"/>
      <c r="AZ1197" s="52"/>
      <c r="BA1197" s="52"/>
      <c r="BB1197" s="52"/>
      <c r="BC1197" s="52"/>
      <c r="BD1197" s="52"/>
      <c r="BE1197" s="52"/>
      <c r="BF1197" s="52"/>
      <c r="BG1197" s="52"/>
      <c r="BH1197" s="52"/>
      <c r="BI1197" s="52"/>
      <c r="BJ1197" s="52"/>
      <c r="BK1197" s="52"/>
      <c r="BL1197" s="52"/>
      <c r="BM1197" s="52"/>
      <c r="BN1197" s="52"/>
      <c r="BO1197" s="52"/>
      <c r="BP1197" s="52"/>
      <c r="BQ1197" s="52"/>
      <c r="BR1197" s="52"/>
    </row>
    <row r="1198">
      <c r="A1198" s="6"/>
      <c r="B1198" s="42"/>
      <c r="C1198" s="43"/>
      <c r="D1198" s="63"/>
      <c r="E1198" s="45"/>
      <c r="F1198" s="45"/>
      <c r="G1198" s="45"/>
      <c r="H1198" s="45"/>
      <c r="I1198" s="45"/>
      <c r="J1198" s="45"/>
      <c r="K1198" s="45"/>
      <c r="L1198" s="61"/>
      <c r="M1198" s="48"/>
      <c r="N1198" s="49"/>
      <c r="O1198" s="48"/>
      <c r="P1198" s="49"/>
      <c r="Q1198" s="50"/>
      <c r="R1198" s="51"/>
      <c r="S1198" s="15"/>
      <c r="T1198" s="14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  <c r="AY1198" s="52"/>
      <c r="AZ1198" s="52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2"/>
      <c r="BK1198" s="52"/>
      <c r="BL1198" s="52"/>
      <c r="BM1198" s="52"/>
      <c r="BN1198" s="52"/>
      <c r="BO1198" s="52"/>
      <c r="BP1198" s="52"/>
      <c r="BQ1198" s="52"/>
      <c r="BR1198" s="52"/>
    </row>
    <row r="1199">
      <c r="A1199" s="6"/>
      <c r="B1199" s="42"/>
      <c r="C1199" s="43"/>
      <c r="D1199" s="63"/>
      <c r="E1199" s="45"/>
      <c r="F1199" s="45"/>
      <c r="G1199" s="45"/>
      <c r="H1199" s="45"/>
      <c r="I1199" s="45"/>
      <c r="J1199" s="45"/>
      <c r="K1199" s="45"/>
      <c r="L1199" s="61"/>
      <c r="M1199" s="48"/>
      <c r="N1199" s="49"/>
      <c r="O1199" s="48"/>
      <c r="P1199" s="49"/>
      <c r="Q1199" s="50"/>
      <c r="R1199" s="51"/>
      <c r="S1199" s="15"/>
      <c r="T1199" s="14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  <c r="AX1199" s="52"/>
      <c r="AY1199" s="52"/>
      <c r="AZ1199" s="52"/>
      <c r="BA1199" s="52"/>
      <c r="BB1199" s="52"/>
      <c r="BC1199" s="52"/>
      <c r="BD1199" s="52"/>
      <c r="BE1199" s="52"/>
      <c r="BF1199" s="52"/>
      <c r="BG1199" s="52"/>
      <c r="BH1199" s="52"/>
      <c r="BI1199" s="52"/>
      <c r="BJ1199" s="52"/>
      <c r="BK1199" s="52"/>
      <c r="BL1199" s="52"/>
      <c r="BM1199" s="52"/>
      <c r="BN1199" s="52"/>
      <c r="BO1199" s="52"/>
      <c r="BP1199" s="52"/>
      <c r="BQ1199" s="52"/>
      <c r="BR1199" s="52"/>
    </row>
    <row r="1200">
      <c r="A1200" s="6"/>
      <c r="B1200" s="42"/>
      <c r="C1200" s="43"/>
      <c r="D1200" s="63"/>
      <c r="E1200" s="45"/>
      <c r="F1200" s="45"/>
      <c r="G1200" s="45"/>
      <c r="H1200" s="45"/>
      <c r="I1200" s="45"/>
      <c r="J1200" s="45"/>
      <c r="K1200" s="45"/>
      <c r="L1200" s="61"/>
      <c r="M1200" s="48"/>
      <c r="N1200" s="49"/>
      <c r="O1200" s="48"/>
      <c r="P1200" s="49"/>
      <c r="Q1200" s="50"/>
      <c r="R1200" s="51"/>
      <c r="S1200" s="15"/>
      <c r="T1200" s="14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  <c r="AX1200" s="52"/>
      <c r="AY1200" s="52"/>
      <c r="AZ1200" s="52"/>
      <c r="BA1200" s="52"/>
      <c r="BB1200" s="52"/>
      <c r="BC1200" s="52"/>
      <c r="BD1200" s="52"/>
      <c r="BE1200" s="52"/>
      <c r="BF1200" s="52"/>
      <c r="BG1200" s="52"/>
      <c r="BH1200" s="52"/>
      <c r="BI1200" s="52"/>
      <c r="BJ1200" s="52"/>
      <c r="BK1200" s="52"/>
      <c r="BL1200" s="52"/>
      <c r="BM1200" s="52"/>
      <c r="BN1200" s="52"/>
      <c r="BO1200" s="52"/>
      <c r="BP1200" s="52"/>
      <c r="BQ1200" s="52"/>
      <c r="BR1200" s="52"/>
    </row>
    <row r="1201">
      <c r="A1201" s="6"/>
      <c r="B1201" s="42"/>
      <c r="C1201" s="43"/>
      <c r="D1201" s="63"/>
      <c r="E1201" s="45"/>
      <c r="F1201" s="45"/>
      <c r="G1201" s="45"/>
      <c r="H1201" s="45"/>
      <c r="I1201" s="45"/>
      <c r="J1201" s="45"/>
      <c r="K1201" s="45"/>
      <c r="L1201" s="61"/>
      <c r="M1201" s="48"/>
      <c r="N1201" s="49"/>
      <c r="O1201" s="48"/>
      <c r="P1201" s="49"/>
      <c r="Q1201" s="50"/>
      <c r="R1201" s="51"/>
      <c r="S1201" s="15"/>
      <c r="T1201" s="14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52"/>
      <c r="AU1201" s="52"/>
      <c r="AV1201" s="52"/>
      <c r="AW1201" s="52"/>
      <c r="AX1201" s="52"/>
      <c r="AY1201" s="52"/>
      <c r="AZ1201" s="52"/>
      <c r="BA1201" s="52"/>
      <c r="BB1201" s="52"/>
      <c r="BC1201" s="52"/>
      <c r="BD1201" s="52"/>
      <c r="BE1201" s="52"/>
      <c r="BF1201" s="52"/>
      <c r="BG1201" s="52"/>
      <c r="BH1201" s="52"/>
      <c r="BI1201" s="52"/>
      <c r="BJ1201" s="52"/>
      <c r="BK1201" s="52"/>
      <c r="BL1201" s="52"/>
      <c r="BM1201" s="52"/>
      <c r="BN1201" s="52"/>
      <c r="BO1201" s="52"/>
      <c r="BP1201" s="52"/>
      <c r="BQ1201" s="52"/>
      <c r="BR1201" s="52"/>
    </row>
    <row r="1202">
      <c r="A1202" s="6"/>
      <c r="B1202" s="42"/>
      <c r="C1202" s="43"/>
      <c r="D1202" s="63"/>
      <c r="E1202" s="45"/>
      <c r="F1202" s="45"/>
      <c r="G1202" s="45"/>
      <c r="H1202" s="45"/>
      <c r="I1202" s="45"/>
      <c r="J1202" s="45"/>
      <c r="K1202" s="45"/>
      <c r="L1202" s="61"/>
      <c r="M1202" s="48"/>
      <c r="N1202" s="49"/>
      <c r="O1202" s="48"/>
      <c r="P1202" s="49"/>
      <c r="Q1202" s="50"/>
      <c r="R1202" s="51"/>
      <c r="S1202" s="15"/>
      <c r="T1202" s="14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2"/>
      <c r="AJ1202" s="52"/>
      <c r="AK1202" s="52"/>
      <c r="AL1202" s="52"/>
      <c r="AM1202" s="52"/>
      <c r="AN1202" s="52"/>
      <c r="AO1202" s="52"/>
      <c r="AP1202" s="52"/>
      <c r="AQ1202" s="52"/>
      <c r="AR1202" s="52"/>
      <c r="AS1202" s="52"/>
      <c r="AT1202" s="52"/>
      <c r="AU1202" s="52"/>
      <c r="AV1202" s="52"/>
      <c r="AW1202" s="52"/>
      <c r="AX1202" s="52"/>
      <c r="AY1202" s="52"/>
      <c r="AZ1202" s="52"/>
      <c r="BA1202" s="52"/>
      <c r="BB1202" s="52"/>
      <c r="BC1202" s="52"/>
      <c r="BD1202" s="52"/>
      <c r="BE1202" s="52"/>
      <c r="BF1202" s="52"/>
      <c r="BG1202" s="52"/>
      <c r="BH1202" s="52"/>
      <c r="BI1202" s="52"/>
      <c r="BJ1202" s="52"/>
      <c r="BK1202" s="52"/>
      <c r="BL1202" s="52"/>
      <c r="BM1202" s="52"/>
      <c r="BN1202" s="52"/>
      <c r="BO1202" s="52"/>
      <c r="BP1202" s="52"/>
      <c r="BQ1202" s="52"/>
      <c r="BR1202" s="52"/>
    </row>
    <row r="1203">
      <c r="A1203" s="6"/>
      <c r="B1203" s="42"/>
      <c r="C1203" s="43"/>
      <c r="D1203" s="63"/>
      <c r="E1203" s="45"/>
      <c r="F1203" s="45"/>
      <c r="G1203" s="45"/>
      <c r="H1203" s="45"/>
      <c r="I1203" s="45"/>
      <c r="J1203" s="45"/>
      <c r="K1203" s="45"/>
      <c r="L1203" s="61"/>
      <c r="M1203" s="48"/>
      <c r="N1203" s="49"/>
      <c r="O1203" s="48"/>
      <c r="P1203" s="49"/>
      <c r="Q1203" s="50"/>
      <c r="R1203" s="51"/>
      <c r="S1203" s="15"/>
      <c r="T1203" s="14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  <c r="AX1203" s="52"/>
      <c r="AY1203" s="52"/>
      <c r="AZ1203" s="52"/>
      <c r="BA1203" s="52"/>
      <c r="BB1203" s="52"/>
      <c r="BC1203" s="52"/>
      <c r="BD1203" s="52"/>
      <c r="BE1203" s="52"/>
      <c r="BF1203" s="52"/>
      <c r="BG1203" s="52"/>
      <c r="BH1203" s="52"/>
      <c r="BI1203" s="52"/>
      <c r="BJ1203" s="52"/>
      <c r="BK1203" s="52"/>
      <c r="BL1203" s="52"/>
      <c r="BM1203" s="52"/>
      <c r="BN1203" s="52"/>
      <c r="BO1203" s="52"/>
      <c r="BP1203" s="52"/>
      <c r="BQ1203" s="52"/>
      <c r="BR1203" s="52"/>
    </row>
    <row r="1204">
      <c r="A1204" s="6"/>
      <c r="B1204" s="42"/>
      <c r="C1204" s="43"/>
      <c r="D1204" s="63"/>
      <c r="E1204" s="45"/>
      <c r="F1204" s="45"/>
      <c r="G1204" s="45"/>
      <c r="H1204" s="45"/>
      <c r="I1204" s="45"/>
      <c r="J1204" s="45"/>
      <c r="K1204" s="45"/>
      <c r="L1204" s="61"/>
      <c r="M1204" s="48"/>
      <c r="N1204" s="49"/>
      <c r="O1204" s="48"/>
      <c r="P1204" s="49"/>
      <c r="Q1204" s="50"/>
      <c r="R1204" s="51"/>
      <c r="S1204" s="15"/>
      <c r="T1204" s="14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2"/>
      <c r="AJ1204" s="52"/>
      <c r="AK1204" s="52"/>
      <c r="AL1204" s="52"/>
      <c r="AM1204" s="52"/>
      <c r="AN1204" s="52"/>
      <c r="AO1204" s="52"/>
      <c r="AP1204" s="52"/>
      <c r="AQ1204" s="52"/>
      <c r="AR1204" s="52"/>
      <c r="AS1204" s="52"/>
      <c r="AT1204" s="52"/>
      <c r="AU1204" s="52"/>
      <c r="AV1204" s="52"/>
      <c r="AW1204" s="52"/>
      <c r="AX1204" s="52"/>
      <c r="AY1204" s="52"/>
      <c r="AZ1204" s="52"/>
      <c r="BA1204" s="52"/>
      <c r="BB1204" s="52"/>
      <c r="BC1204" s="52"/>
      <c r="BD1204" s="52"/>
      <c r="BE1204" s="52"/>
      <c r="BF1204" s="52"/>
      <c r="BG1204" s="52"/>
      <c r="BH1204" s="52"/>
      <c r="BI1204" s="52"/>
      <c r="BJ1204" s="52"/>
      <c r="BK1204" s="52"/>
      <c r="BL1204" s="52"/>
      <c r="BM1204" s="52"/>
      <c r="BN1204" s="52"/>
      <c r="BO1204" s="52"/>
      <c r="BP1204" s="52"/>
      <c r="BQ1204" s="52"/>
      <c r="BR1204" s="52"/>
    </row>
    <row r="1205">
      <c r="A1205" s="6"/>
      <c r="B1205" s="42"/>
      <c r="C1205" s="43"/>
      <c r="D1205" s="63"/>
      <c r="E1205" s="45"/>
      <c r="F1205" s="45"/>
      <c r="G1205" s="45"/>
      <c r="H1205" s="45"/>
      <c r="I1205" s="45"/>
      <c r="J1205" s="45"/>
      <c r="K1205" s="45"/>
      <c r="L1205" s="61"/>
      <c r="M1205" s="48"/>
      <c r="N1205" s="49"/>
      <c r="O1205" s="48"/>
      <c r="P1205" s="49"/>
      <c r="Q1205" s="50"/>
      <c r="R1205" s="51"/>
      <c r="S1205" s="15"/>
      <c r="T1205" s="14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52"/>
      <c r="AU1205" s="52"/>
      <c r="AV1205" s="52"/>
      <c r="AW1205" s="52"/>
      <c r="AX1205" s="52"/>
      <c r="AY1205" s="52"/>
      <c r="AZ1205" s="52"/>
      <c r="BA1205" s="52"/>
      <c r="BB1205" s="52"/>
      <c r="BC1205" s="52"/>
      <c r="BD1205" s="52"/>
      <c r="BE1205" s="52"/>
      <c r="BF1205" s="52"/>
      <c r="BG1205" s="52"/>
      <c r="BH1205" s="52"/>
      <c r="BI1205" s="52"/>
      <c r="BJ1205" s="52"/>
      <c r="BK1205" s="52"/>
      <c r="BL1205" s="52"/>
      <c r="BM1205" s="52"/>
      <c r="BN1205" s="52"/>
      <c r="BO1205" s="52"/>
      <c r="BP1205" s="52"/>
      <c r="BQ1205" s="52"/>
      <c r="BR1205" s="52"/>
    </row>
    <row r="1206">
      <c r="A1206" s="6"/>
      <c r="B1206" s="42"/>
      <c r="C1206" s="43"/>
      <c r="D1206" s="63"/>
      <c r="E1206" s="45"/>
      <c r="F1206" s="45"/>
      <c r="G1206" s="45"/>
      <c r="H1206" s="45"/>
      <c r="I1206" s="45"/>
      <c r="J1206" s="45"/>
      <c r="K1206" s="45"/>
      <c r="L1206" s="61"/>
      <c r="M1206" s="48"/>
      <c r="N1206" s="49"/>
      <c r="O1206" s="48"/>
      <c r="P1206" s="49"/>
      <c r="Q1206" s="50"/>
      <c r="R1206" s="51"/>
      <c r="S1206" s="15"/>
      <c r="T1206" s="14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2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  <c r="AX1206" s="52"/>
      <c r="AY1206" s="52"/>
      <c r="AZ1206" s="52"/>
      <c r="BA1206" s="52"/>
      <c r="BB1206" s="52"/>
      <c r="BC1206" s="52"/>
      <c r="BD1206" s="52"/>
      <c r="BE1206" s="52"/>
      <c r="BF1206" s="52"/>
      <c r="BG1206" s="52"/>
      <c r="BH1206" s="52"/>
      <c r="BI1206" s="52"/>
      <c r="BJ1206" s="52"/>
      <c r="BK1206" s="52"/>
      <c r="BL1206" s="52"/>
      <c r="BM1206" s="52"/>
      <c r="BN1206" s="52"/>
      <c r="BO1206" s="52"/>
      <c r="BP1206" s="52"/>
      <c r="BQ1206" s="52"/>
      <c r="BR1206" s="52"/>
    </row>
    <row r="1207">
      <c r="A1207" s="6"/>
      <c r="B1207" s="42"/>
      <c r="C1207" s="43"/>
      <c r="D1207" s="63"/>
      <c r="E1207" s="45"/>
      <c r="F1207" s="45"/>
      <c r="G1207" s="45"/>
      <c r="H1207" s="45"/>
      <c r="I1207" s="45"/>
      <c r="J1207" s="45"/>
      <c r="K1207" s="45"/>
      <c r="L1207" s="61"/>
      <c r="M1207" s="48"/>
      <c r="N1207" s="49"/>
      <c r="O1207" s="48"/>
      <c r="P1207" s="49"/>
      <c r="Q1207" s="50"/>
      <c r="R1207" s="51"/>
      <c r="S1207" s="15"/>
      <c r="T1207" s="14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52"/>
      <c r="AU1207" s="52"/>
      <c r="AV1207" s="52"/>
      <c r="AW1207" s="52"/>
      <c r="AX1207" s="52"/>
      <c r="AY1207" s="52"/>
      <c r="AZ1207" s="52"/>
      <c r="BA1207" s="52"/>
      <c r="BB1207" s="52"/>
      <c r="BC1207" s="52"/>
      <c r="BD1207" s="52"/>
      <c r="BE1207" s="52"/>
      <c r="BF1207" s="52"/>
      <c r="BG1207" s="52"/>
      <c r="BH1207" s="52"/>
      <c r="BI1207" s="52"/>
      <c r="BJ1207" s="52"/>
      <c r="BK1207" s="52"/>
      <c r="BL1207" s="52"/>
      <c r="BM1207" s="52"/>
      <c r="BN1207" s="52"/>
      <c r="BO1207" s="52"/>
      <c r="BP1207" s="52"/>
      <c r="BQ1207" s="52"/>
      <c r="BR1207" s="52"/>
    </row>
    <row r="1208">
      <c r="A1208" s="6"/>
      <c r="B1208" s="42"/>
      <c r="C1208" s="43"/>
      <c r="D1208" s="63"/>
      <c r="E1208" s="45"/>
      <c r="F1208" s="45"/>
      <c r="G1208" s="45"/>
      <c r="H1208" s="45"/>
      <c r="I1208" s="45"/>
      <c r="J1208" s="45"/>
      <c r="K1208" s="45"/>
      <c r="L1208" s="61"/>
      <c r="M1208" s="48"/>
      <c r="N1208" s="49"/>
      <c r="O1208" s="48"/>
      <c r="P1208" s="49"/>
      <c r="Q1208" s="50"/>
      <c r="R1208" s="51"/>
      <c r="S1208" s="15"/>
      <c r="T1208" s="14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2"/>
      <c r="AJ1208" s="52"/>
      <c r="AK1208" s="52"/>
      <c r="AL1208" s="52"/>
      <c r="AM1208" s="52"/>
      <c r="AN1208" s="52"/>
      <c r="AO1208" s="52"/>
      <c r="AP1208" s="52"/>
      <c r="AQ1208" s="52"/>
      <c r="AR1208" s="52"/>
      <c r="AS1208" s="52"/>
      <c r="AT1208" s="52"/>
      <c r="AU1208" s="52"/>
      <c r="AV1208" s="52"/>
      <c r="AW1208" s="52"/>
      <c r="AX1208" s="52"/>
      <c r="AY1208" s="52"/>
      <c r="AZ1208" s="52"/>
      <c r="BA1208" s="52"/>
      <c r="BB1208" s="52"/>
      <c r="BC1208" s="52"/>
      <c r="BD1208" s="52"/>
      <c r="BE1208" s="52"/>
      <c r="BF1208" s="52"/>
      <c r="BG1208" s="52"/>
      <c r="BH1208" s="52"/>
      <c r="BI1208" s="52"/>
      <c r="BJ1208" s="52"/>
      <c r="BK1208" s="52"/>
      <c r="BL1208" s="52"/>
      <c r="BM1208" s="52"/>
      <c r="BN1208" s="52"/>
      <c r="BO1208" s="52"/>
      <c r="BP1208" s="52"/>
      <c r="BQ1208" s="52"/>
      <c r="BR1208" s="52"/>
    </row>
    <row r="1209">
      <c r="A1209" s="6"/>
      <c r="B1209" s="42"/>
      <c r="C1209" s="43"/>
      <c r="D1209" s="63"/>
      <c r="E1209" s="45"/>
      <c r="F1209" s="45"/>
      <c r="G1209" s="45"/>
      <c r="H1209" s="45"/>
      <c r="I1209" s="45"/>
      <c r="J1209" s="45"/>
      <c r="K1209" s="45"/>
      <c r="L1209" s="61"/>
      <c r="M1209" s="48"/>
      <c r="N1209" s="49"/>
      <c r="O1209" s="48"/>
      <c r="P1209" s="49"/>
      <c r="Q1209" s="50"/>
      <c r="R1209" s="51"/>
      <c r="S1209" s="15"/>
      <c r="T1209" s="14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52"/>
      <c r="AU1209" s="52"/>
      <c r="AV1209" s="52"/>
      <c r="AW1209" s="52"/>
      <c r="AX1209" s="52"/>
      <c r="AY1209" s="52"/>
      <c r="AZ1209" s="52"/>
      <c r="BA1209" s="52"/>
      <c r="BB1209" s="52"/>
      <c r="BC1209" s="52"/>
      <c r="BD1209" s="52"/>
      <c r="BE1209" s="52"/>
      <c r="BF1209" s="52"/>
      <c r="BG1209" s="52"/>
      <c r="BH1209" s="52"/>
      <c r="BI1209" s="52"/>
      <c r="BJ1209" s="52"/>
      <c r="BK1209" s="52"/>
      <c r="BL1209" s="52"/>
      <c r="BM1209" s="52"/>
      <c r="BN1209" s="52"/>
      <c r="BO1209" s="52"/>
      <c r="BP1209" s="52"/>
      <c r="BQ1209" s="52"/>
      <c r="BR1209" s="52"/>
    </row>
    <row r="1210">
      <c r="A1210" s="6"/>
      <c r="B1210" s="42"/>
      <c r="C1210" s="43"/>
      <c r="D1210" s="63"/>
      <c r="E1210" s="45"/>
      <c r="F1210" s="45"/>
      <c r="G1210" s="45"/>
      <c r="H1210" s="45"/>
      <c r="I1210" s="45"/>
      <c r="J1210" s="45"/>
      <c r="K1210" s="45"/>
      <c r="L1210" s="61"/>
      <c r="M1210" s="48"/>
      <c r="N1210" s="49"/>
      <c r="O1210" s="48"/>
      <c r="P1210" s="49"/>
      <c r="Q1210" s="50"/>
      <c r="R1210" s="51"/>
      <c r="S1210" s="15"/>
      <c r="T1210" s="14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2"/>
      <c r="AJ1210" s="52"/>
      <c r="AK1210" s="52"/>
      <c r="AL1210" s="52"/>
      <c r="AM1210" s="52"/>
      <c r="AN1210" s="52"/>
      <c r="AO1210" s="52"/>
      <c r="AP1210" s="52"/>
      <c r="AQ1210" s="52"/>
      <c r="AR1210" s="52"/>
      <c r="AS1210" s="52"/>
      <c r="AT1210" s="52"/>
      <c r="AU1210" s="52"/>
      <c r="AV1210" s="52"/>
      <c r="AW1210" s="52"/>
      <c r="AX1210" s="52"/>
      <c r="AY1210" s="52"/>
      <c r="AZ1210" s="52"/>
      <c r="BA1210" s="52"/>
      <c r="BB1210" s="52"/>
      <c r="BC1210" s="52"/>
      <c r="BD1210" s="52"/>
      <c r="BE1210" s="52"/>
      <c r="BF1210" s="52"/>
      <c r="BG1210" s="52"/>
      <c r="BH1210" s="52"/>
      <c r="BI1210" s="52"/>
      <c r="BJ1210" s="52"/>
      <c r="BK1210" s="52"/>
      <c r="BL1210" s="52"/>
      <c r="BM1210" s="52"/>
      <c r="BN1210" s="52"/>
      <c r="BO1210" s="52"/>
      <c r="BP1210" s="52"/>
      <c r="BQ1210" s="52"/>
      <c r="BR1210" s="52"/>
    </row>
    <row r="1211">
      <c r="A1211" s="6"/>
      <c r="B1211" s="42"/>
      <c r="C1211" s="43"/>
      <c r="D1211" s="63"/>
      <c r="E1211" s="45"/>
      <c r="F1211" s="45"/>
      <c r="G1211" s="45"/>
      <c r="H1211" s="45"/>
      <c r="I1211" s="45"/>
      <c r="J1211" s="45"/>
      <c r="K1211" s="45"/>
      <c r="L1211" s="61"/>
      <c r="M1211" s="48"/>
      <c r="N1211" s="49"/>
      <c r="O1211" s="48"/>
      <c r="P1211" s="49"/>
      <c r="Q1211" s="50"/>
      <c r="R1211" s="51"/>
      <c r="S1211" s="15"/>
      <c r="T1211" s="14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  <c r="AX1211" s="52"/>
      <c r="AY1211" s="52"/>
      <c r="AZ1211" s="52"/>
      <c r="BA1211" s="52"/>
      <c r="BB1211" s="52"/>
      <c r="BC1211" s="52"/>
      <c r="BD1211" s="52"/>
      <c r="BE1211" s="52"/>
      <c r="BF1211" s="52"/>
      <c r="BG1211" s="52"/>
      <c r="BH1211" s="52"/>
      <c r="BI1211" s="52"/>
      <c r="BJ1211" s="52"/>
      <c r="BK1211" s="52"/>
      <c r="BL1211" s="52"/>
      <c r="BM1211" s="52"/>
      <c r="BN1211" s="52"/>
      <c r="BO1211" s="52"/>
      <c r="BP1211" s="52"/>
      <c r="BQ1211" s="52"/>
      <c r="BR1211" s="52"/>
    </row>
    <row r="1212">
      <c r="A1212" s="6"/>
      <c r="B1212" s="42"/>
      <c r="C1212" s="43"/>
      <c r="D1212" s="63"/>
      <c r="E1212" s="45"/>
      <c r="F1212" s="45"/>
      <c r="G1212" s="45"/>
      <c r="H1212" s="45"/>
      <c r="I1212" s="45"/>
      <c r="J1212" s="45"/>
      <c r="K1212" s="45"/>
      <c r="L1212" s="61"/>
      <c r="M1212" s="48"/>
      <c r="N1212" s="49"/>
      <c r="O1212" s="48"/>
      <c r="P1212" s="49"/>
      <c r="Q1212" s="50"/>
      <c r="R1212" s="51"/>
      <c r="S1212" s="15"/>
      <c r="T1212" s="14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2"/>
      <c r="AJ1212" s="52"/>
      <c r="AK1212" s="52"/>
      <c r="AL1212" s="52"/>
      <c r="AM1212" s="52"/>
      <c r="AN1212" s="52"/>
      <c r="AO1212" s="52"/>
      <c r="AP1212" s="52"/>
      <c r="AQ1212" s="52"/>
      <c r="AR1212" s="52"/>
      <c r="AS1212" s="52"/>
      <c r="AT1212" s="52"/>
      <c r="AU1212" s="52"/>
      <c r="AV1212" s="52"/>
      <c r="AW1212" s="52"/>
      <c r="AX1212" s="52"/>
      <c r="AY1212" s="52"/>
      <c r="AZ1212" s="52"/>
      <c r="BA1212" s="52"/>
      <c r="BB1212" s="52"/>
      <c r="BC1212" s="52"/>
      <c r="BD1212" s="52"/>
      <c r="BE1212" s="52"/>
      <c r="BF1212" s="52"/>
      <c r="BG1212" s="52"/>
      <c r="BH1212" s="52"/>
      <c r="BI1212" s="52"/>
      <c r="BJ1212" s="52"/>
      <c r="BK1212" s="52"/>
      <c r="BL1212" s="52"/>
      <c r="BM1212" s="52"/>
      <c r="BN1212" s="52"/>
      <c r="BO1212" s="52"/>
      <c r="BP1212" s="52"/>
      <c r="BQ1212" s="52"/>
      <c r="BR1212" s="52"/>
    </row>
    <row r="1213">
      <c r="A1213" s="6"/>
      <c r="B1213" s="42"/>
      <c r="C1213" s="43"/>
      <c r="D1213" s="63"/>
      <c r="E1213" s="45"/>
      <c r="F1213" s="45"/>
      <c r="G1213" s="45"/>
      <c r="H1213" s="45"/>
      <c r="I1213" s="45"/>
      <c r="J1213" s="45"/>
      <c r="K1213" s="45"/>
      <c r="L1213" s="61"/>
      <c r="M1213" s="48"/>
      <c r="N1213" s="49"/>
      <c r="O1213" s="48"/>
      <c r="P1213" s="49"/>
      <c r="Q1213" s="50"/>
      <c r="R1213" s="51"/>
      <c r="S1213" s="15"/>
      <c r="T1213" s="14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52"/>
      <c r="AU1213" s="52"/>
      <c r="AV1213" s="52"/>
      <c r="AW1213" s="52"/>
      <c r="AX1213" s="52"/>
      <c r="AY1213" s="52"/>
      <c r="AZ1213" s="52"/>
      <c r="BA1213" s="52"/>
      <c r="BB1213" s="52"/>
      <c r="BC1213" s="52"/>
      <c r="BD1213" s="52"/>
      <c r="BE1213" s="52"/>
      <c r="BF1213" s="52"/>
      <c r="BG1213" s="52"/>
      <c r="BH1213" s="52"/>
      <c r="BI1213" s="52"/>
      <c r="BJ1213" s="52"/>
      <c r="BK1213" s="52"/>
      <c r="BL1213" s="52"/>
      <c r="BM1213" s="52"/>
      <c r="BN1213" s="52"/>
      <c r="BO1213" s="52"/>
      <c r="BP1213" s="52"/>
      <c r="BQ1213" s="52"/>
      <c r="BR1213" s="52"/>
    </row>
    <row r="1214">
      <c r="A1214" s="6"/>
      <c r="B1214" s="42"/>
      <c r="C1214" s="43"/>
      <c r="D1214" s="63"/>
      <c r="E1214" s="45"/>
      <c r="F1214" s="45"/>
      <c r="G1214" s="45"/>
      <c r="H1214" s="45"/>
      <c r="I1214" s="45"/>
      <c r="J1214" s="45"/>
      <c r="K1214" s="45"/>
      <c r="L1214" s="61"/>
      <c r="M1214" s="48"/>
      <c r="N1214" s="49"/>
      <c r="O1214" s="48"/>
      <c r="P1214" s="49"/>
      <c r="Q1214" s="50"/>
      <c r="R1214" s="51"/>
      <c r="S1214" s="15"/>
      <c r="T1214" s="14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  <c r="AX1214" s="52"/>
      <c r="AY1214" s="52"/>
      <c r="AZ1214" s="52"/>
      <c r="BA1214" s="52"/>
      <c r="BB1214" s="52"/>
      <c r="BC1214" s="52"/>
      <c r="BD1214" s="52"/>
      <c r="BE1214" s="52"/>
      <c r="BF1214" s="52"/>
      <c r="BG1214" s="52"/>
      <c r="BH1214" s="52"/>
      <c r="BI1214" s="52"/>
      <c r="BJ1214" s="52"/>
      <c r="BK1214" s="52"/>
      <c r="BL1214" s="52"/>
      <c r="BM1214" s="52"/>
      <c r="BN1214" s="52"/>
      <c r="BO1214" s="52"/>
      <c r="BP1214" s="52"/>
      <c r="BQ1214" s="52"/>
      <c r="BR1214" s="52"/>
    </row>
    <row r="1215">
      <c r="A1215" s="6"/>
      <c r="B1215" s="42"/>
      <c r="C1215" s="43"/>
      <c r="D1215" s="63"/>
      <c r="E1215" s="45"/>
      <c r="F1215" s="45"/>
      <c r="G1215" s="45"/>
      <c r="H1215" s="45"/>
      <c r="I1215" s="45"/>
      <c r="J1215" s="45"/>
      <c r="K1215" s="45"/>
      <c r="L1215" s="61"/>
      <c r="M1215" s="48"/>
      <c r="N1215" s="49"/>
      <c r="O1215" s="48"/>
      <c r="P1215" s="49"/>
      <c r="Q1215" s="50"/>
      <c r="R1215" s="51"/>
      <c r="S1215" s="15"/>
      <c r="T1215" s="14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  <c r="AX1215" s="52"/>
      <c r="AY1215" s="52"/>
      <c r="AZ1215" s="52"/>
      <c r="BA1215" s="52"/>
      <c r="BB1215" s="52"/>
      <c r="BC1215" s="52"/>
      <c r="BD1215" s="52"/>
      <c r="BE1215" s="52"/>
      <c r="BF1215" s="52"/>
      <c r="BG1215" s="52"/>
      <c r="BH1215" s="52"/>
      <c r="BI1215" s="52"/>
      <c r="BJ1215" s="52"/>
      <c r="BK1215" s="52"/>
      <c r="BL1215" s="52"/>
      <c r="BM1215" s="52"/>
      <c r="BN1215" s="52"/>
      <c r="BO1215" s="52"/>
      <c r="BP1215" s="52"/>
      <c r="BQ1215" s="52"/>
      <c r="BR1215" s="52"/>
    </row>
    <row r="1216">
      <c r="A1216" s="6"/>
      <c r="B1216" s="42"/>
      <c r="C1216" s="43"/>
      <c r="D1216" s="63"/>
      <c r="E1216" s="45"/>
      <c r="F1216" s="45"/>
      <c r="G1216" s="45"/>
      <c r="H1216" s="45"/>
      <c r="I1216" s="45"/>
      <c r="J1216" s="45"/>
      <c r="K1216" s="45"/>
      <c r="L1216" s="61"/>
      <c r="M1216" s="48"/>
      <c r="N1216" s="49"/>
      <c r="O1216" s="48"/>
      <c r="P1216" s="49"/>
      <c r="Q1216" s="50"/>
      <c r="R1216" s="51"/>
      <c r="S1216" s="15"/>
      <c r="T1216" s="14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  <c r="AX1216" s="52"/>
      <c r="AY1216" s="52"/>
      <c r="AZ1216" s="52"/>
      <c r="BA1216" s="52"/>
      <c r="BB1216" s="52"/>
      <c r="BC1216" s="52"/>
      <c r="BD1216" s="52"/>
      <c r="BE1216" s="52"/>
      <c r="BF1216" s="52"/>
      <c r="BG1216" s="52"/>
      <c r="BH1216" s="52"/>
      <c r="BI1216" s="52"/>
      <c r="BJ1216" s="52"/>
      <c r="BK1216" s="52"/>
      <c r="BL1216" s="52"/>
      <c r="BM1216" s="52"/>
      <c r="BN1216" s="52"/>
      <c r="BO1216" s="52"/>
      <c r="BP1216" s="52"/>
      <c r="BQ1216" s="52"/>
      <c r="BR1216" s="52"/>
    </row>
    <row r="1217">
      <c r="A1217" s="6"/>
      <c r="B1217" s="42"/>
      <c r="C1217" s="43"/>
      <c r="D1217" s="63"/>
      <c r="E1217" s="45"/>
      <c r="F1217" s="45"/>
      <c r="G1217" s="45"/>
      <c r="H1217" s="45"/>
      <c r="I1217" s="45"/>
      <c r="J1217" s="45"/>
      <c r="K1217" s="45"/>
      <c r="L1217" s="61"/>
      <c r="M1217" s="48"/>
      <c r="N1217" s="49"/>
      <c r="O1217" s="48"/>
      <c r="P1217" s="49"/>
      <c r="Q1217" s="50"/>
      <c r="R1217" s="51"/>
      <c r="S1217" s="15"/>
      <c r="T1217" s="14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52"/>
      <c r="AU1217" s="52"/>
      <c r="AV1217" s="52"/>
      <c r="AW1217" s="52"/>
      <c r="AX1217" s="52"/>
      <c r="AY1217" s="52"/>
      <c r="AZ1217" s="52"/>
      <c r="BA1217" s="52"/>
      <c r="BB1217" s="52"/>
      <c r="BC1217" s="52"/>
      <c r="BD1217" s="52"/>
      <c r="BE1217" s="52"/>
      <c r="BF1217" s="52"/>
      <c r="BG1217" s="52"/>
      <c r="BH1217" s="52"/>
      <c r="BI1217" s="52"/>
      <c r="BJ1217" s="52"/>
      <c r="BK1217" s="52"/>
      <c r="BL1217" s="52"/>
      <c r="BM1217" s="52"/>
      <c r="BN1217" s="52"/>
      <c r="BO1217" s="52"/>
      <c r="BP1217" s="52"/>
      <c r="BQ1217" s="52"/>
      <c r="BR1217" s="52"/>
    </row>
    <row r="1218">
      <c r="A1218" s="6"/>
      <c r="B1218" s="42"/>
      <c r="C1218" s="43"/>
      <c r="D1218" s="63"/>
      <c r="E1218" s="45"/>
      <c r="F1218" s="45"/>
      <c r="G1218" s="45"/>
      <c r="H1218" s="45"/>
      <c r="I1218" s="45"/>
      <c r="J1218" s="45"/>
      <c r="K1218" s="45"/>
      <c r="L1218" s="61"/>
      <c r="M1218" s="48"/>
      <c r="N1218" s="49"/>
      <c r="O1218" s="48"/>
      <c r="P1218" s="49"/>
      <c r="Q1218" s="50"/>
      <c r="R1218" s="51"/>
      <c r="S1218" s="15"/>
      <c r="T1218" s="14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2"/>
      <c r="AS1218" s="52"/>
      <c r="AT1218" s="52"/>
      <c r="AU1218" s="52"/>
      <c r="AV1218" s="52"/>
      <c r="AW1218" s="52"/>
      <c r="AX1218" s="52"/>
      <c r="AY1218" s="52"/>
      <c r="AZ1218" s="52"/>
      <c r="BA1218" s="52"/>
      <c r="BB1218" s="52"/>
      <c r="BC1218" s="52"/>
      <c r="BD1218" s="52"/>
      <c r="BE1218" s="52"/>
      <c r="BF1218" s="52"/>
      <c r="BG1218" s="52"/>
      <c r="BH1218" s="52"/>
      <c r="BI1218" s="52"/>
      <c r="BJ1218" s="52"/>
      <c r="BK1218" s="52"/>
      <c r="BL1218" s="52"/>
      <c r="BM1218" s="52"/>
      <c r="BN1218" s="52"/>
      <c r="BO1218" s="52"/>
      <c r="BP1218" s="52"/>
      <c r="BQ1218" s="52"/>
      <c r="BR1218" s="52"/>
    </row>
    <row r="1219">
      <c r="A1219" s="6"/>
      <c r="B1219" s="42"/>
      <c r="C1219" s="43"/>
      <c r="D1219" s="63"/>
      <c r="E1219" s="45"/>
      <c r="F1219" s="45"/>
      <c r="G1219" s="45"/>
      <c r="H1219" s="45"/>
      <c r="I1219" s="45"/>
      <c r="J1219" s="45"/>
      <c r="K1219" s="45"/>
      <c r="L1219" s="61"/>
      <c r="M1219" s="48"/>
      <c r="N1219" s="49"/>
      <c r="O1219" s="48"/>
      <c r="P1219" s="49"/>
      <c r="Q1219" s="50"/>
      <c r="R1219" s="51"/>
      <c r="S1219" s="15"/>
      <c r="T1219" s="14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  <c r="AX1219" s="52"/>
      <c r="AY1219" s="52"/>
      <c r="AZ1219" s="52"/>
      <c r="BA1219" s="52"/>
      <c r="BB1219" s="52"/>
      <c r="BC1219" s="52"/>
      <c r="BD1219" s="52"/>
      <c r="BE1219" s="52"/>
      <c r="BF1219" s="52"/>
      <c r="BG1219" s="52"/>
      <c r="BH1219" s="52"/>
      <c r="BI1219" s="52"/>
      <c r="BJ1219" s="52"/>
      <c r="BK1219" s="52"/>
      <c r="BL1219" s="52"/>
      <c r="BM1219" s="52"/>
      <c r="BN1219" s="52"/>
      <c r="BO1219" s="52"/>
      <c r="BP1219" s="52"/>
      <c r="BQ1219" s="52"/>
      <c r="BR1219" s="52"/>
    </row>
    <row r="1220">
      <c r="A1220" s="6"/>
      <c r="B1220" s="42"/>
      <c r="C1220" s="43"/>
      <c r="D1220" s="63"/>
      <c r="E1220" s="45"/>
      <c r="F1220" s="45"/>
      <c r="G1220" s="45"/>
      <c r="H1220" s="45"/>
      <c r="I1220" s="45"/>
      <c r="J1220" s="45"/>
      <c r="K1220" s="45"/>
      <c r="L1220" s="61"/>
      <c r="M1220" s="48"/>
      <c r="N1220" s="49"/>
      <c r="O1220" s="48"/>
      <c r="P1220" s="49"/>
      <c r="Q1220" s="50"/>
      <c r="R1220" s="51"/>
      <c r="S1220" s="15"/>
      <c r="T1220" s="14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  <c r="AX1220" s="52"/>
      <c r="AY1220" s="52"/>
      <c r="AZ1220" s="52"/>
      <c r="BA1220" s="52"/>
      <c r="BB1220" s="52"/>
      <c r="BC1220" s="52"/>
      <c r="BD1220" s="52"/>
      <c r="BE1220" s="52"/>
      <c r="BF1220" s="52"/>
      <c r="BG1220" s="52"/>
      <c r="BH1220" s="52"/>
      <c r="BI1220" s="52"/>
      <c r="BJ1220" s="52"/>
      <c r="BK1220" s="52"/>
      <c r="BL1220" s="52"/>
      <c r="BM1220" s="52"/>
      <c r="BN1220" s="52"/>
      <c r="BO1220" s="52"/>
      <c r="BP1220" s="52"/>
      <c r="BQ1220" s="52"/>
      <c r="BR1220" s="52"/>
    </row>
    <row r="1221">
      <c r="A1221" s="6"/>
      <c r="B1221" s="42"/>
      <c r="C1221" s="43"/>
      <c r="D1221" s="63"/>
      <c r="E1221" s="45"/>
      <c r="F1221" s="45"/>
      <c r="G1221" s="45"/>
      <c r="H1221" s="45"/>
      <c r="I1221" s="45"/>
      <c r="J1221" s="45"/>
      <c r="K1221" s="45"/>
      <c r="L1221" s="61"/>
      <c r="M1221" s="48"/>
      <c r="N1221" s="49"/>
      <c r="O1221" s="48"/>
      <c r="P1221" s="49"/>
      <c r="Q1221" s="50"/>
      <c r="R1221" s="51"/>
      <c r="S1221" s="15"/>
      <c r="T1221" s="14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  <c r="AX1221" s="52"/>
      <c r="AY1221" s="52"/>
      <c r="AZ1221" s="52"/>
      <c r="BA1221" s="52"/>
      <c r="BB1221" s="52"/>
      <c r="BC1221" s="52"/>
      <c r="BD1221" s="52"/>
      <c r="BE1221" s="52"/>
      <c r="BF1221" s="52"/>
      <c r="BG1221" s="52"/>
      <c r="BH1221" s="52"/>
      <c r="BI1221" s="52"/>
      <c r="BJ1221" s="52"/>
      <c r="BK1221" s="52"/>
      <c r="BL1221" s="52"/>
      <c r="BM1221" s="52"/>
      <c r="BN1221" s="52"/>
      <c r="BO1221" s="52"/>
      <c r="BP1221" s="52"/>
      <c r="BQ1221" s="52"/>
      <c r="BR1221" s="52"/>
    </row>
    <row r="1222">
      <c r="A1222" s="6"/>
      <c r="B1222" s="42"/>
      <c r="C1222" s="43"/>
      <c r="D1222" s="63"/>
      <c r="E1222" s="45"/>
      <c r="F1222" s="45"/>
      <c r="G1222" s="45"/>
      <c r="H1222" s="45"/>
      <c r="I1222" s="45"/>
      <c r="J1222" s="45"/>
      <c r="K1222" s="45"/>
      <c r="L1222" s="61"/>
      <c r="M1222" s="48"/>
      <c r="N1222" s="49"/>
      <c r="O1222" s="48"/>
      <c r="P1222" s="49"/>
      <c r="Q1222" s="50"/>
      <c r="R1222" s="51"/>
      <c r="S1222" s="15"/>
      <c r="T1222" s="14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2"/>
      <c r="AM1222" s="52"/>
      <c r="AN1222" s="52"/>
      <c r="AO1222" s="52"/>
      <c r="AP1222" s="52"/>
      <c r="AQ1222" s="52"/>
      <c r="AR1222" s="52"/>
      <c r="AS1222" s="52"/>
      <c r="AT1222" s="52"/>
      <c r="AU1222" s="52"/>
      <c r="AV1222" s="52"/>
      <c r="AW1222" s="52"/>
      <c r="AX1222" s="52"/>
      <c r="AY1222" s="52"/>
      <c r="AZ1222" s="52"/>
      <c r="BA1222" s="52"/>
      <c r="BB1222" s="52"/>
      <c r="BC1222" s="52"/>
      <c r="BD1222" s="52"/>
      <c r="BE1222" s="52"/>
      <c r="BF1222" s="52"/>
      <c r="BG1222" s="52"/>
      <c r="BH1222" s="52"/>
      <c r="BI1222" s="52"/>
      <c r="BJ1222" s="52"/>
      <c r="BK1222" s="52"/>
      <c r="BL1222" s="52"/>
      <c r="BM1222" s="52"/>
      <c r="BN1222" s="52"/>
      <c r="BO1222" s="52"/>
      <c r="BP1222" s="52"/>
      <c r="BQ1222" s="52"/>
      <c r="BR1222" s="52"/>
    </row>
    <row r="1223">
      <c r="A1223" s="6"/>
      <c r="B1223" s="42"/>
      <c r="C1223" s="43"/>
      <c r="D1223" s="63"/>
      <c r="E1223" s="45"/>
      <c r="F1223" s="45"/>
      <c r="G1223" s="45"/>
      <c r="H1223" s="45"/>
      <c r="I1223" s="45"/>
      <c r="J1223" s="45"/>
      <c r="K1223" s="45"/>
      <c r="L1223" s="61"/>
      <c r="M1223" s="48"/>
      <c r="N1223" s="49"/>
      <c r="O1223" s="48"/>
      <c r="P1223" s="49"/>
      <c r="Q1223" s="50"/>
      <c r="R1223" s="51"/>
      <c r="S1223" s="15"/>
      <c r="T1223" s="14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52"/>
      <c r="AU1223" s="52"/>
      <c r="AV1223" s="52"/>
      <c r="AW1223" s="52"/>
      <c r="AX1223" s="52"/>
      <c r="AY1223" s="52"/>
      <c r="AZ1223" s="52"/>
      <c r="BA1223" s="52"/>
      <c r="BB1223" s="52"/>
      <c r="BC1223" s="52"/>
      <c r="BD1223" s="52"/>
      <c r="BE1223" s="52"/>
      <c r="BF1223" s="52"/>
      <c r="BG1223" s="52"/>
      <c r="BH1223" s="52"/>
      <c r="BI1223" s="52"/>
      <c r="BJ1223" s="52"/>
      <c r="BK1223" s="52"/>
      <c r="BL1223" s="52"/>
      <c r="BM1223" s="52"/>
      <c r="BN1223" s="52"/>
      <c r="BO1223" s="52"/>
      <c r="BP1223" s="52"/>
      <c r="BQ1223" s="52"/>
      <c r="BR1223" s="52"/>
    </row>
    <row r="1224">
      <c r="A1224" s="6"/>
      <c r="B1224" s="42"/>
      <c r="C1224" s="43"/>
      <c r="D1224" s="63"/>
      <c r="E1224" s="45"/>
      <c r="F1224" s="45"/>
      <c r="G1224" s="45"/>
      <c r="H1224" s="45"/>
      <c r="I1224" s="45"/>
      <c r="J1224" s="45"/>
      <c r="K1224" s="45"/>
      <c r="L1224" s="61"/>
      <c r="M1224" s="48"/>
      <c r="N1224" s="49"/>
      <c r="O1224" s="48"/>
      <c r="P1224" s="49"/>
      <c r="Q1224" s="50"/>
      <c r="R1224" s="51"/>
      <c r="S1224" s="15"/>
      <c r="T1224" s="14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  <c r="AX1224" s="52"/>
      <c r="AY1224" s="52"/>
      <c r="AZ1224" s="52"/>
      <c r="BA1224" s="52"/>
      <c r="BB1224" s="52"/>
      <c r="BC1224" s="52"/>
      <c r="BD1224" s="52"/>
      <c r="BE1224" s="52"/>
      <c r="BF1224" s="52"/>
      <c r="BG1224" s="52"/>
      <c r="BH1224" s="52"/>
      <c r="BI1224" s="52"/>
      <c r="BJ1224" s="52"/>
      <c r="BK1224" s="52"/>
      <c r="BL1224" s="52"/>
      <c r="BM1224" s="52"/>
      <c r="BN1224" s="52"/>
      <c r="BO1224" s="52"/>
      <c r="BP1224" s="52"/>
      <c r="BQ1224" s="52"/>
      <c r="BR1224" s="52"/>
    </row>
    <row r="1225">
      <c r="A1225" s="6"/>
      <c r="B1225" s="42"/>
      <c r="C1225" s="43"/>
      <c r="D1225" s="63"/>
      <c r="E1225" s="45"/>
      <c r="F1225" s="45"/>
      <c r="G1225" s="45"/>
      <c r="H1225" s="45"/>
      <c r="I1225" s="45"/>
      <c r="J1225" s="45"/>
      <c r="K1225" s="45"/>
      <c r="L1225" s="61"/>
      <c r="M1225" s="48"/>
      <c r="N1225" s="49"/>
      <c r="O1225" s="48"/>
      <c r="P1225" s="49"/>
      <c r="Q1225" s="50"/>
      <c r="R1225" s="51"/>
      <c r="S1225" s="15"/>
      <c r="T1225" s="14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  <c r="AX1225" s="52"/>
      <c r="AY1225" s="52"/>
      <c r="AZ1225" s="52"/>
      <c r="BA1225" s="52"/>
      <c r="BB1225" s="52"/>
      <c r="BC1225" s="52"/>
      <c r="BD1225" s="52"/>
      <c r="BE1225" s="52"/>
      <c r="BF1225" s="52"/>
      <c r="BG1225" s="52"/>
      <c r="BH1225" s="52"/>
      <c r="BI1225" s="52"/>
      <c r="BJ1225" s="52"/>
      <c r="BK1225" s="52"/>
      <c r="BL1225" s="52"/>
      <c r="BM1225" s="52"/>
      <c r="BN1225" s="52"/>
      <c r="BO1225" s="52"/>
      <c r="BP1225" s="52"/>
      <c r="BQ1225" s="52"/>
      <c r="BR1225" s="52"/>
    </row>
    <row r="1226">
      <c r="A1226" s="6"/>
      <c r="B1226" s="42"/>
      <c r="C1226" s="43"/>
      <c r="D1226" s="63"/>
      <c r="E1226" s="45"/>
      <c r="F1226" s="45"/>
      <c r="G1226" s="45"/>
      <c r="H1226" s="45"/>
      <c r="I1226" s="45"/>
      <c r="J1226" s="45"/>
      <c r="K1226" s="45"/>
      <c r="L1226" s="61"/>
      <c r="M1226" s="48"/>
      <c r="N1226" s="49"/>
      <c r="O1226" s="48"/>
      <c r="P1226" s="49"/>
      <c r="Q1226" s="50"/>
      <c r="R1226" s="51"/>
      <c r="S1226" s="15"/>
      <c r="T1226" s="14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  <c r="AX1226" s="52"/>
      <c r="AY1226" s="52"/>
      <c r="AZ1226" s="52"/>
      <c r="BA1226" s="52"/>
      <c r="BB1226" s="52"/>
      <c r="BC1226" s="52"/>
      <c r="BD1226" s="52"/>
      <c r="BE1226" s="52"/>
      <c r="BF1226" s="52"/>
      <c r="BG1226" s="52"/>
      <c r="BH1226" s="52"/>
      <c r="BI1226" s="52"/>
      <c r="BJ1226" s="52"/>
      <c r="BK1226" s="52"/>
      <c r="BL1226" s="52"/>
      <c r="BM1226" s="52"/>
      <c r="BN1226" s="52"/>
      <c r="BO1226" s="52"/>
      <c r="BP1226" s="52"/>
      <c r="BQ1226" s="52"/>
      <c r="BR1226" s="52"/>
    </row>
    <row r="1227">
      <c r="A1227" s="6"/>
      <c r="B1227" s="42"/>
      <c r="C1227" s="43"/>
      <c r="D1227" s="63"/>
      <c r="E1227" s="45"/>
      <c r="F1227" s="45"/>
      <c r="G1227" s="45"/>
      <c r="H1227" s="45"/>
      <c r="I1227" s="45"/>
      <c r="J1227" s="45"/>
      <c r="K1227" s="45"/>
      <c r="L1227" s="61"/>
      <c r="M1227" s="48"/>
      <c r="N1227" s="49"/>
      <c r="O1227" s="48"/>
      <c r="P1227" s="49"/>
      <c r="Q1227" s="50"/>
      <c r="R1227" s="51"/>
      <c r="S1227" s="15"/>
      <c r="T1227" s="14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  <c r="AX1227" s="52"/>
      <c r="AY1227" s="52"/>
      <c r="AZ1227" s="52"/>
      <c r="BA1227" s="52"/>
      <c r="BB1227" s="52"/>
      <c r="BC1227" s="52"/>
      <c r="BD1227" s="52"/>
      <c r="BE1227" s="52"/>
      <c r="BF1227" s="52"/>
      <c r="BG1227" s="52"/>
      <c r="BH1227" s="52"/>
      <c r="BI1227" s="52"/>
      <c r="BJ1227" s="52"/>
      <c r="BK1227" s="52"/>
      <c r="BL1227" s="52"/>
      <c r="BM1227" s="52"/>
      <c r="BN1227" s="52"/>
      <c r="BO1227" s="52"/>
      <c r="BP1227" s="52"/>
      <c r="BQ1227" s="52"/>
      <c r="BR1227" s="52"/>
    </row>
    <row r="1228">
      <c r="A1228" s="6"/>
      <c r="B1228" s="42"/>
      <c r="C1228" s="43"/>
      <c r="D1228" s="63"/>
      <c r="E1228" s="45"/>
      <c r="F1228" s="45"/>
      <c r="G1228" s="45"/>
      <c r="H1228" s="45"/>
      <c r="I1228" s="45"/>
      <c r="J1228" s="45"/>
      <c r="K1228" s="45"/>
      <c r="L1228" s="61"/>
      <c r="M1228" s="48"/>
      <c r="N1228" s="49"/>
      <c r="O1228" s="48"/>
      <c r="P1228" s="49"/>
      <c r="Q1228" s="50"/>
      <c r="R1228" s="51"/>
      <c r="S1228" s="15"/>
      <c r="T1228" s="14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  <c r="AX1228" s="52"/>
      <c r="AY1228" s="52"/>
      <c r="AZ1228" s="52"/>
      <c r="BA1228" s="52"/>
      <c r="BB1228" s="52"/>
      <c r="BC1228" s="52"/>
      <c r="BD1228" s="52"/>
      <c r="BE1228" s="52"/>
      <c r="BF1228" s="52"/>
      <c r="BG1228" s="52"/>
      <c r="BH1228" s="52"/>
      <c r="BI1228" s="52"/>
      <c r="BJ1228" s="52"/>
      <c r="BK1228" s="52"/>
      <c r="BL1228" s="52"/>
      <c r="BM1228" s="52"/>
      <c r="BN1228" s="52"/>
      <c r="BO1228" s="52"/>
      <c r="BP1228" s="52"/>
      <c r="BQ1228" s="52"/>
      <c r="BR1228" s="52"/>
    </row>
    <row r="1229">
      <c r="A1229" s="6"/>
      <c r="B1229" s="42"/>
      <c r="C1229" s="43"/>
      <c r="D1229" s="63"/>
      <c r="E1229" s="45"/>
      <c r="F1229" s="45"/>
      <c r="G1229" s="45"/>
      <c r="H1229" s="45"/>
      <c r="I1229" s="45"/>
      <c r="J1229" s="45"/>
      <c r="K1229" s="45"/>
      <c r="L1229" s="61"/>
      <c r="M1229" s="48"/>
      <c r="N1229" s="49"/>
      <c r="O1229" s="48"/>
      <c r="P1229" s="49"/>
      <c r="Q1229" s="50"/>
      <c r="R1229" s="51"/>
      <c r="S1229" s="15"/>
      <c r="T1229" s="14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  <c r="AX1229" s="52"/>
      <c r="AY1229" s="52"/>
      <c r="AZ1229" s="52"/>
      <c r="BA1229" s="52"/>
      <c r="BB1229" s="52"/>
      <c r="BC1229" s="52"/>
      <c r="BD1229" s="52"/>
      <c r="BE1229" s="52"/>
      <c r="BF1229" s="52"/>
      <c r="BG1229" s="52"/>
      <c r="BH1229" s="52"/>
      <c r="BI1229" s="52"/>
      <c r="BJ1229" s="52"/>
      <c r="BK1229" s="52"/>
      <c r="BL1229" s="52"/>
      <c r="BM1229" s="52"/>
      <c r="BN1229" s="52"/>
      <c r="BO1229" s="52"/>
      <c r="BP1229" s="52"/>
      <c r="BQ1229" s="52"/>
      <c r="BR1229" s="52"/>
    </row>
    <row r="1230">
      <c r="A1230" s="6"/>
      <c r="B1230" s="42"/>
      <c r="C1230" s="43"/>
      <c r="D1230" s="63"/>
      <c r="E1230" s="45"/>
      <c r="F1230" s="45"/>
      <c r="G1230" s="45"/>
      <c r="H1230" s="45"/>
      <c r="I1230" s="45"/>
      <c r="J1230" s="45"/>
      <c r="K1230" s="45"/>
      <c r="L1230" s="61"/>
      <c r="M1230" s="48"/>
      <c r="N1230" s="49"/>
      <c r="O1230" s="48"/>
      <c r="P1230" s="49"/>
      <c r="Q1230" s="50"/>
      <c r="R1230" s="51"/>
      <c r="S1230" s="15"/>
      <c r="T1230" s="14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  <c r="AX1230" s="52"/>
      <c r="AY1230" s="52"/>
      <c r="AZ1230" s="52"/>
      <c r="BA1230" s="52"/>
      <c r="BB1230" s="52"/>
      <c r="BC1230" s="52"/>
      <c r="BD1230" s="52"/>
      <c r="BE1230" s="52"/>
      <c r="BF1230" s="52"/>
      <c r="BG1230" s="52"/>
      <c r="BH1230" s="52"/>
      <c r="BI1230" s="52"/>
      <c r="BJ1230" s="52"/>
      <c r="BK1230" s="52"/>
      <c r="BL1230" s="52"/>
      <c r="BM1230" s="52"/>
      <c r="BN1230" s="52"/>
      <c r="BO1230" s="52"/>
      <c r="BP1230" s="52"/>
      <c r="BQ1230" s="52"/>
      <c r="BR1230" s="52"/>
    </row>
    <row r="1231">
      <c r="A1231" s="6"/>
      <c r="B1231" s="42"/>
      <c r="C1231" s="43"/>
      <c r="D1231" s="63"/>
      <c r="E1231" s="45"/>
      <c r="F1231" s="45"/>
      <c r="G1231" s="45"/>
      <c r="H1231" s="45"/>
      <c r="I1231" s="45"/>
      <c r="J1231" s="45"/>
      <c r="K1231" s="45"/>
      <c r="L1231" s="61"/>
      <c r="M1231" s="48"/>
      <c r="N1231" s="49"/>
      <c r="O1231" s="48"/>
      <c r="P1231" s="49"/>
      <c r="Q1231" s="50"/>
      <c r="R1231" s="51"/>
      <c r="S1231" s="15"/>
      <c r="T1231" s="14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52"/>
      <c r="AU1231" s="52"/>
      <c r="AV1231" s="52"/>
      <c r="AW1231" s="52"/>
      <c r="AX1231" s="52"/>
      <c r="AY1231" s="52"/>
      <c r="AZ1231" s="52"/>
      <c r="BA1231" s="52"/>
      <c r="BB1231" s="52"/>
      <c r="BC1231" s="52"/>
      <c r="BD1231" s="52"/>
      <c r="BE1231" s="52"/>
      <c r="BF1231" s="52"/>
      <c r="BG1231" s="52"/>
      <c r="BH1231" s="52"/>
      <c r="BI1231" s="52"/>
      <c r="BJ1231" s="52"/>
      <c r="BK1231" s="52"/>
      <c r="BL1231" s="52"/>
      <c r="BM1231" s="52"/>
      <c r="BN1231" s="52"/>
      <c r="BO1231" s="52"/>
      <c r="BP1231" s="52"/>
      <c r="BQ1231" s="52"/>
      <c r="BR1231" s="52"/>
    </row>
    <row r="1232">
      <c r="A1232" s="6"/>
      <c r="B1232" s="42"/>
      <c r="C1232" s="43"/>
      <c r="D1232" s="63"/>
      <c r="E1232" s="45"/>
      <c r="F1232" s="45"/>
      <c r="G1232" s="45"/>
      <c r="H1232" s="45"/>
      <c r="I1232" s="45"/>
      <c r="J1232" s="45"/>
      <c r="K1232" s="45"/>
      <c r="L1232" s="61"/>
      <c r="M1232" s="48"/>
      <c r="N1232" s="49"/>
      <c r="O1232" s="48"/>
      <c r="P1232" s="49"/>
      <c r="Q1232" s="50"/>
      <c r="R1232" s="51"/>
      <c r="S1232" s="15"/>
      <c r="T1232" s="14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2"/>
      <c r="AM1232" s="52"/>
      <c r="AN1232" s="52"/>
      <c r="AO1232" s="52"/>
      <c r="AP1232" s="52"/>
      <c r="AQ1232" s="52"/>
      <c r="AR1232" s="52"/>
      <c r="AS1232" s="52"/>
      <c r="AT1232" s="52"/>
      <c r="AU1232" s="52"/>
      <c r="AV1232" s="52"/>
      <c r="AW1232" s="52"/>
      <c r="AX1232" s="52"/>
      <c r="AY1232" s="52"/>
      <c r="AZ1232" s="52"/>
      <c r="BA1232" s="52"/>
      <c r="BB1232" s="52"/>
      <c r="BC1232" s="52"/>
      <c r="BD1232" s="52"/>
      <c r="BE1232" s="52"/>
      <c r="BF1232" s="52"/>
      <c r="BG1232" s="52"/>
      <c r="BH1232" s="52"/>
      <c r="BI1232" s="52"/>
      <c r="BJ1232" s="52"/>
      <c r="BK1232" s="52"/>
      <c r="BL1232" s="52"/>
      <c r="BM1232" s="52"/>
      <c r="BN1232" s="52"/>
      <c r="BO1232" s="52"/>
      <c r="BP1232" s="52"/>
      <c r="BQ1232" s="52"/>
      <c r="BR1232" s="52"/>
    </row>
    <row r="1233">
      <c r="A1233" s="6"/>
      <c r="B1233" s="42"/>
      <c r="C1233" s="43"/>
      <c r="D1233" s="63"/>
      <c r="E1233" s="45"/>
      <c r="F1233" s="45"/>
      <c r="G1233" s="45"/>
      <c r="H1233" s="45"/>
      <c r="I1233" s="45"/>
      <c r="J1233" s="45"/>
      <c r="K1233" s="45"/>
      <c r="L1233" s="61"/>
      <c r="M1233" s="48"/>
      <c r="N1233" s="49"/>
      <c r="O1233" s="48"/>
      <c r="P1233" s="49"/>
      <c r="Q1233" s="50"/>
      <c r="R1233" s="51"/>
      <c r="S1233" s="15"/>
      <c r="T1233" s="14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  <c r="AX1233" s="52"/>
      <c r="AY1233" s="52"/>
      <c r="AZ1233" s="52"/>
      <c r="BA1233" s="52"/>
      <c r="BB1233" s="52"/>
      <c r="BC1233" s="52"/>
      <c r="BD1233" s="52"/>
      <c r="BE1233" s="52"/>
      <c r="BF1233" s="52"/>
      <c r="BG1233" s="52"/>
      <c r="BH1233" s="52"/>
      <c r="BI1233" s="52"/>
      <c r="BJ1233" s="52"/>
      <c r="BK1233" s="52"/>
      <c r="BL1233" s="52"/>
      <c r="BM1233" s="52"/>
      <c r="BN1233" s="52"/>
      <c r="BO1233" s="52"/>
      <c r="BP1233" s="52"/>
      <c r="BQ1233" s="52"/>
      <c r="BR1233" s="52"/>
    </row>
    <row r="1234">
      <c r="A1234" s="6"/>
      <c r="B1234" s="42"/>
      <c r="C1234" s="43"/>
      <c r="D1234" s="63"/>
      <c r="E1234" s="45"/>
      <c r="F1234" s="45"/>
      <c r="G1234" s="45"/>
      <c r="H1234" s="45"/>
      <c r="I1234" s="45"/>
      <c r="J1234" s="45"/>
      <c r="K1234" s="45"/>
      <c r="L1234" s="61"/>
      <c r="M1234" s="48"/>
      <c r="N1234" s="49"/>
      <c r="O1234" s="48"/>
      <c r="P1234" s="49"/>
      <c r="Q1234" s="50"/>
      <c r="R1234" s="51"/>
      <c r="S1234" s="15"/>
      <c r="T1234" s="14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2"/>
      <c r="AS1234" s="52"/>
      <c r="AT1234" s="52"/>
      <c r="AU1234" s="52"/>
      <c r="AV1234" s="52"/>
      <c r="AW1234" s="52"/>
      <c r="AX1234" s="52"/>
      <c r="AY1234" s="52"/>
      <c r="AZ1234" s="52"/>
      <c r="BA1234" s="52"/>
      <c r="BB1234" s="52"/>
      <c r="BC1234" s="52"/>
      <c r="BD1234" s="52"/>
      <c r="BE1234" s="52"/>
      <c r="BF1234" s="52"/>
      <c r="BG1234" s="52"/>
      <c r="BH1234" s="52"/>
      <c r="BI1234" s="52"/>
      <c r="BJ1234" s="52"/>
      <c r="BK1234" s="52"/>
      <c r="BL1234" s="52"/>
      <c r="BM1234" s="52"/>
      <c r="BN1234" s="52"/>
      <c r="BO1234" s="52"/>
      <c r="BP1234" s="52"/>
      <c r="BQ1234" s="52"/>
      <c r="BR1234" s="52"/>
    </row>
    <row r="1235">
      <c r="A1235" s="6"/>
      <c r="B1235" s="42"/>
      <c r="C1235" s="43"/>
      <c r="D1235" s="63"/>
      <c r="E1235" s="45"/>
      <c r="F1235" s="45"/>
      <c r="G1235" s="45"/>
      <c r="H1235" s="45"/>
      <c r="I1235" s="45"/>
      <c r="J1235" s="45"/>
      <c r="K1235" s="45"/>
      <c r="L1235" s="61"/>
      <c r="M1235" s="48"/>
      <c r="N1235" s="49"/>
      <c r="O1235" s="48"/>
      <c r="P1235" s="49"/>
      <c r="Q1235" s="50"/>
      <c r="R1235" s="51"/>
      <c r="S1235" s="15"/>
      <c r="T1235" s="14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52"/>
      <c r="AU1235" s="52"/>
      <c r="AV1235" s="52"/>
      <c r="AW1235" s="52"/>
      <c r="AX1235" s="52"/>
      <c r="AY1235" s="52"/>
      <c r="AZ1235" s="52"/>
      <c r="BA1235" s="52"/>
      <c r="BB1235" s="52"/>
      <c r="BC1235" s="52"/>
      <c r="BD1235" s="52"/>
      <c r="BE1235" s="52"/>
      <c r="BF1235" s="52"/>
      <c r="BG1235" s="52"/>
      <c r="BH1235" s="52"/>
      <c r="BI1235" s="52"/>
      <c r="BJ1235" s="52"/>
      <c r="BK1235" s="52"/>
      <c r="BL1235" s="52"/>
      <c r="BM1235" s="52"/>
      <c r="BN1235" s="52"/>
      <c r="BO1235" s="52"/>
      <c r="BP1235" s="52"/>
      <c r="BQ1235" s="52"/>
      <c r="BR1235" s="52"/>
    </row>
    <row r="1236">
      <c r="A1236" s="6"/>
      <c r="B1236" s="42"/>
      <c r="C1236" s="43"/>
      <c r="D1236" s="63"/>
      <c r="E1236" s="45"/>
      <c r="F1236" s="45"/>
      <c r="G1236" s="45"/>
      <c r="H1236" s="45"/>
      <c r="I1236" s="45"/>
      <c r="J1236" s="45"/>
      <c r="K1236" s="45"/>
      <c r="L1236" s="61"/>
      <c r="M1236" s="48"/>
      <c r="N1236" s="49"/>
      <c r="O1236" s="48"/>
      <c r="P1236" s="49"/>
      <c r="Q1236" s="50"/>
      <c r="R1236" s="51"/>
      <c r="S1236" s="15"/>
      <c r="T1236" s="14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2"/>
      <c r="AS1236" s="52"/>
      <c r="AT1236" s="52"/>
      <c r="AU1236" s="52"/>
      <c r="AV1236" s="52"/>
      <c r="AW1236" s="52"/>
      <c r="AX1236" s="52"/>
      <c r="AY1236" s="52"/>
      <c r="AZ1236" s="52"/>
      <c r="BA1236" s="52"/>
      <c r="BB1236" s="52"/>
      <c r="BC1236" s="52"/>
      <c r="BD1236" s="52"/>
      <c r="BE1236" s="52"/>
      <c r="BF1236" s="52"/>
      <c r="BG1236" s="52"/>
      <c r="BH1236" s="52"/>
      <c r="BI1236" s="52"/>
      <c r="BJ1236" s="52"/>
      <c r="BK1236" s="52"/>
      <c r="BL1236" s="52"/>
      <c r="BM1236" s="52"/>
      <c r="BN1236" s="52"/>
      <c r="BO1236" s="52"/>
      <c r="BP1236" s="52"/>
      <c r="BQ1236" s="52"/>
      <c r="BR1236" s="52"/>
    </row>
    <row r="1237">
      <c r="A1237" s="6"/>
      <c r="B1237" s="42"/>
      <c r="C1237" s="43"/>
      <c r="D1237" s="63"/>
      <c r="E1237" s="45"/>
      <c r="F1237" s="45"/>
      <c r="G1237" s="45"/>
      <c r="H1237" s="45"/>
      <c r="I1237" s="45"/>
      <c r="J1237" s="45"/>
      <c r="K1237" s="45"/>
      <c r="L1237" s="61"/>
      <c r="M1237" s="48"/>
      <c r="N1237" s="49"/>
      <c r="O1237" s="48"/>
      <c r="P1237" s="49"/>
      <c r="Q1237" s="50"/>
      <c r="R1237" s="51"/>
      <c r="S1237" s="15"/>
      <c r="T1237" s="14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  <c r="AY1237" s="52"/>
      <c r="AZ1237" s="52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2"/>
      <c r="BK1237" s="52"/>
      <c r="BL1237" s="52"/>
      <c r="BM1237" s="52"/>
      <c r="BN1237" s="52"/>
      <c r="BO1237" s="52"/>
      <c r="BP1237" s="52"/>
      <c r="BQ1237" s="52"/>
      <c r="BR1237" s="52"/>
    </row>
    <row r="1238">
      <c r="A1238" s="6"/>
      <c r="B1238" s="42"/>
      <c r="C1238" s="43"/>
      <c r="D1238" s="63"/>
      <c r="E1238" s="45"/>
      <c r="F1238" s="45"/>
      <c r="G1238" s="45"/>
      <c r="H1238" s="45"/>
      <c r="I1238" s="45"/>
      <c r="J1238" s="45"/>
      <c r="K1238" s="45"/>
      <c r="L1238" s="61"/>
      <c r="M1238" s="48"/>
      <c r="N1238" s="49"/>
      <c r="O1238" s="48"/>
      <c r="P1238" s="49"/>
      <c r="Q1238" s="50"/>
      <c r="R1238" s="51"/>
      <c r="S1238" s="15"/>
      <c r="T1238" s="14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  <c r="AX1238" s="52"/>
      <c r="AY1238" s="52"/>
      <c r="AZ1238" s="52"/>
      <c r="BA1238" s="52"/>
      <c r="BB1238" s="52"/>
      <c r="BC1238" s="52"/>
      <c r="BD1238" s="52"/>
      <c r="BE1238" s="52"/>
      <c r="BF1238" s="52"/>
      <c r="BG1238" s="52"/>
      <c r="BH1238" s="52"/>
      <c r="BI1238" s="52"/>
      <c r="BJ1238" s="52"/>
      <c r="BK1238" s="52"/>
      <c r="BL1238" s="52"/>
      <c r="BM1238" s="52"/>
      <c r="BN1238" s="52"/>
      <c r="BO1238" s="52"/>
      <c r="BP1238" s="52"/>
      <c r="BQ1238" s="52"/>
      <c r="BR1238" s="52"/>
    </row>
    <row r="1239">
      <c r="A1239" s="6"/>
      <c r="B1239" s="42"/>
      <c r="C1239" s="43"/>
      <c r="D1239" s="63"/>
      <c r="E1239" s="45"/>
      <c r="F1239" s="45"/>
      <c r="G1239" s="45"/>
      <c r="H1239" s="45"/>
      <c r="I1239" s="45"/>
      <c r="J1239" s="45"/>
      <c r="K1239" s="45"/>
      <c r="L1239" s="61"/>
      <c r="M1239" s="48"/>
      <c r="N1239" s="49"/>
      <c r="O1239" s="48"/>
      <c r="P1239" s="49"/>
      <c r="Q1239" s="50"/>
      <c r="R1239" s="51"/>
      <c r="S1239" s="15"/>
      <c r="T1239" s="14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  <c r="AX1239" s="52"/>
      <c r="AY1239" s="52"/>
      <c r="AZ1239" s="52"/>
      <c r="BA1239" s="52"/>
      <c r="BB1239" s="52"/>
      <c r="BC1239" s="52"/>
      <c r="BD1239" s="52"/>
      <c r="BE1239" s="52"/>
      <c r="BF1239" s="52"/>
      <c r="BG1239" s="52"/>
      <c r="BH1239" s="52"/>
      <c r="BI1239" s="52"/>
      <c r="BJ1239" s="52"/>
      <c r="BK1239" s="52"/>
      <c r="BL1239" s="52"/>
      <c r="BM1239" s="52"/>
      <c r="BN1239" s="52"/>
      <c r="BO1239" s="52"/>
      <c r="BP1239" s="52"/>
      <c r="BQ1239" s="52"/>
      <c r="BR1239" s="52"/>
    </row>
    <row r="1240">
      <c r="A1240" s="6"/>
      <c r="B1240" s="42"/>
      <c r="C1240" s="43"/>
      <c r="D1240" s="63"/>
      <c r="E1240" s="45"/>
      <c r="F1240" s="45"/>
      <c r="G1240" s="45"/>
      <c r="H1240" s="45"/>
      <c r="I1240" s="45"/>
      <c r="J1240" s="45"/>
      <c r="K1240" s="45"/>
      <c r="L1240" s="61"/>
      <c r="M1240" s="48"/>
      <c r="N1240" s="49"/>
      <c r="O1240" s="48"/>
      <c r="P1240" s="49"/>
      <c r="Q1240" s="50"/>
      <c r="R1240" s="51"/>
      <c r="S1240" s="15"/>
      <c r="T1240" s="14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2"/>
      <c r="AJ1240" s="52"/>
      <c r="AK1240" s="52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  <c r="AX1240" s="52"/>
      <c r="AY1240" s="52"/>
      <c r="AZ1240" s="52"/>
      <c r="BA1240" s="52"/>
      <c r="BB1240" s="52"/>
      <c r="BC1240" s="52"/>
      <c r="BD1240" s="52"/>
      <c r="BE1240" s="52"/>
      <c r="BF1240" s="52"/>
      <c r="BG1240" s="52"/>
      <c r="BH1240" s="52"/>
      <c r="BI1240" s="52"/>
      <c r="BJ1240" s="52"/>
      <c r="BK1240" s="52"/>
      <c r="BL1240" s="52"/>
      <c r="BM1240" s="52"/>
      <c r="BN1240" s="52"/>
      <c r="BO1240" s="52"/>
      <c r="BP1240" s="52"/>
      <c r="BQ1240" s="52"/>
      <c r="BR1240" s="52"/>
    </row>
    <row r="1241">
      <c r="A1241" s="6"/>
      <c r="B1241" s="42"/>
      <c r="C1241" s="43"/>
      <c r="D1241" s="63"/>
      <c r="E1241" s="45"/>
      <c r="F1241" s="45"/>
      <c r="G1241" s="45"/>
      <c r="H1241" s="45"/>
      <c r="I1241" s="45"/>
      <c r="J1241" s="45"/>
      <c r="K1241" s="45"/>
      <c r="L1241" s="61"/>
      <c r="M1241" s="48"/>
      <c r="N1241" s="49"/>
      <c r="O1241" s="48"/>
      <c r="P1241" s="49"/>
      <c r="Q1241" s="50"/>
      <c r="R1241" s="51"/>
      <c r="S1241" s="15"/>
      <c r="T1241" s="14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  <c r="AX1241" s="52"/>
      <c r="AY1241" s="52"/>
      <c r="AZ1241" s="52"/>
      <c r="BA1241" s="52"/>
      <c r="BB1241" s="52"/>
      <c r="BC1241" s="52"/>
      <c r="BD1241" s="52"/>
      <c r="BE1241" s="52"/>
      <c r="BF1241" s="52"/>
      <c r="BG1241" s="52"/>
      <c r="BH1241" s="52"/>
      <c r="BI1241" s="52"/>
      <c r="BJ1241" s="52"/>
      <c r="BK1241" s="52"/>
      <c r="BL1241" s="52"/>
      <c r="BM1241" s="52"/>
      <c r="BN1241" s="52"/>
      <c r="BO1241" s="52"/>
      <c r="BP1241" s="52"/>
      <c r="BQ1241" s="52"/>
      <c r="BR1241" s="52"/>
    </row>
    <row r="1242">
      <c r="A1242" s="6"/>
      <c r="B1242" s="42"/>
      <c r="C1242" s="43"/>
      <c r="D1242" s="63"/>
      <c r="E1242" s="45"/>
      <c r="F1242" s="45"/>
      <c r="G1242" s="45"/>
      <c r="H1242" s="45"/>
      <c r="I1242" s="45"/>
      <c r="J1242" s="45"/>
      <c r="K1242" s="45"/>
      <c r="L1242" s="61"/>
      <c r="M1242" s="48"/>
      <c r="N1242" s="49"/>
      <c r="O1242" s="48"/>
      <c r="P1242" s="49"/>
      <c r="Q1242" s="50"/>
      <c r="R1242" s="51"/>
      <c r="S1242" s="15"/>
      <c r="T1242" s="14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  <c r="AX1242" s="52"/>
      <c r="AY1242" s="52"/>
      <c r="AZ1242" s="52"/>
      <c r="BA1242" s="52"/>
      <c r="BB1242" s="52"/>
      <c r="BC1242" s="52"/>
      <c r="BD1242" s="52"/>
      <c r="BE1242" s="52"/>
      <c r="BF1242" s="52"/>
      <c r="BG1242" s="52"/>
      <c r="BH1242" s="52"/>
      <c r="BI1242" s="52"/>
      <c r="BJ1242" s="52"/>
      <c r="BK1242" s="52"/>
      <c r="BL1242" s="52"/>
      <c r="BM1242" s="52"/>
      <c r="BN1242" s="52"/>
      <c r="BO1242" s="52"/>
      <c r="BP1242" s="52"/>
      <c r="BQ1242" s="52"/>
      <c r="BR1242" s="52"/>
    </row>
    <row r="1243">
      <c r="A1243" s="6"/>
      <c r="B1243" s="42"/>
      <c r="C1243" s="43"/>
      <c r="D1243" s="63"/>
      <c r="E1243" s="45"/>
      <c r="F1243" s="45"/>
      <c r="G1243" s="45"/>
      <c r="H1243" s="45"/>
      <c r="I1243" s="45"/>
      <c r="J1243" s="45"/>
      <c r="K1243" s="45"/>
      <c r="L1243" s="61"/>
      <c r="M1243" s="48"/>
      <c r="N1243" s="49"/>
      <c r="O1243" s="48"/>
      <c r="P1243" s="49"/>
      <c r="Q1243" s="50"/>
      <c r="R1243" s="51"/>
      <c r="S1243" s="15"/>
      <c r="T1243" s="14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  <c r="AX1243" s="52"/>
      <c r="AY1243" s="52"/>
      <c r="AZ1243" s="52"/>
      <c r="BA1243" s="52"/>
      <c r="BB1243" s="52"/>
      <c r="BC1243" s="52"/>
      <c r="BD1243" s="52"/>
      <c r="BE1243" s="52"/>
      <c r="BF1243" s="52"/>
      <c r="BG1243" s="52"/>
      <c r="BH1243" s="52"/>
      <c r="BI1243" s="52"/>
      <c r="BJ1243" s="52"/>
      <c r="BK1243" s="52"/>
      <c r="BL1243" s="52"/>
      <c r="BM1243" s="52"/>
      <c r="BN1243" s="52"/>
      <c r="BO1243" s="52"/>
      <c r="BP1243" s="52"/>
      <c r="BQ1243" s="52"/>
      <c r="BR1243" s="52"/>
    </row>
    <row r="1244">
      <c r="A1244" s="6"/>
      <c r="B1244" s="42"/>
      <c r="C1244" s="43"/>
      <c r="D1244" s="63"/>
      <c r="E1244" s="45"/>
      <c r="F1244" s="45"/>
      <c r="G1244" s="45"/>
      <c r="H1244" s="45"/>
      <c r="I1244" s="45"/>
      <c r="J1244" s="45"/>
      <c r="K1244" s="45"/>
      <c r="L1244" s="61"/>
      <c r="M1244" s="48"/>
      <c r="N1244" s="49"/>
      <c r="O1244" s="48"/>
      <c r="P1244" s="49"/>
      <c r="Q1244" s="50"/>
      <c r="R1244" s="51"/>
      <c r="S1244" s="15"/>
      <c r="T1244" s="14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2"/>
      <c r="AJ1244" s="52"/>
      <c r="AK1244" s="52"/>
      <c r="AL1244" s="52"/>
      <c r="AM1244" s="52"/>
      <c r="AN1244" s="52"/>
      <c r="AO1244" s="52"/>
      <c r="AP1244" s="52"/>
      <c r="AQ1244" s="52"/>
      <c r="AR1244" s="52"/>
      <c r="AS1244" s="52"/>
      <c r="AT1244" s="52"/>
      <c r="AU1244" s="52"/>
      <c r="AV1244" s="52"/>
      <c r="AW1244" s="52"/>
      <c r="AX1244" s="52"/>
      <c r="AY1244" s="52"/>
      <c r="AZ1244" s="52"/>
      <c r="BA1244" s="52"/>
      <c r="BB1244" s="52"/>
      <c r="BC1244" s="52"/>
      <c r="BD1244" s="52"/>
      <c r="BE1244" s="52"/>
      <c r="BF1244" s="52"/>
      <c r="BG1244" s="52"/>
      <c r="BH1244" s="52"/>
      <c r="BI1244" s="52"/>
      <c r="BJ1244" s="52"/>
      <c r="BK1244" s="52"/>
      <c r="BL1244" s="52"/>
      <c r="BM1244" s="52"/>
      <c r="BN1244" s="52"/>
      <c r="BO1244" s="52"/>
      <c r="BP1244" s="52"/>
      <c r="BQ1244" s="52"/>
      <c r="BR1244" s="52"/>
    </row>
    <row r="1245">
      <c r="A1245" s="6"/>
      <c r="B1245" s="42"/>
      <c r="C1245" s="43"/>
      <c r="D1245" s="63"/>
      <c r="E1245" s="45"/>
      <c r="F1245" s="45"/>
      <c r="G1245" s="45"/>
      <c r="H1245" s="45"/>
      <c r="I1245" s="45"/>
      <c r="J1245" s="45"/>
      <c r="K1245" s="45"/>
      <c r="L1245" s="61"/>
      <c r="M1245" s="48"/>
      <c r="N1245" s="49"/>
      <c r="O1245" s="48"/>
      <c r="P1245" s="49"/>
      <c r="Q1245" s="50"/>
      <c r="R1245" s="51"/>
      <c r="S1245" s="15"/>
      <c r="T1245" s="14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52"/>
      <c r="AU1245" s="52"/>
      <c r="AV1245" s="52"/>
      <c r="AW1245" s="52"/>
      <c r="AX1245" s="52"/>
      <c r="AY1245" s="52"/>
      <c r="AZ1245" s="52"/>
      <c r="BA1245" s="52"/>
      <c r="BB1245" s="52"/>
      <c r="BC1245" s="52"/>
      <c r="BD1245" s="52"/>
      <c r="BE1245" s="52"/>
      <c r="BF1245" s="52"/>
      <c r="BG1245" s="52"/>
      <c r="BH1245" s="52"/>
      <c r="BI1245" s="52"/>
      <c r="BJ1245" s="52"/>
      <c r="BK1245" s="52"/>
      <c r="BL1245" s="52"/>
      <c r="BM1245" s="52"/>
      <c r="BN1245" s="52"/>
      <c r="BO1245" s="52"/>
      <c r="BP1245" s="52"/>
      <c r="BQ1245" s="52"/>
      <c r="BR1245" s="52"/>
    </row>
    <row r="1246">
      <c r="A1246" s="6"/>
      <c r="B1246" s="42"/>
      <c r="C1246" s="43"/>
      <c r="D1246" s="63"/>
      <c r="E1246" s="45"/>
      <c r="F1246" s="45"/>
      <c r="G1246" s="45"/>
      <c r="H1246" s="45"/>
      <c r="I1246" s="45"/>
      <c r="J1246" s="45"/>
      <c r="K1246" s="45"/>
      <c r="L1246" s="61"/>
      <c r="M1246" s="48"/>
      <c r="N1246" s="49"/>
      <c r="O1246" s="48"/>
      <c r="P1246" s="49"/>
      <c r="Q1246" s="50"/>
      <c r="R1246" s="51"/>
      <c r="S1246" s="15"/>
      <c r="T1246" s="14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2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  <c r="AX1246" s="52"/>
      <c r="AY1246" s="52"/>
      <c r="AZ1246" s="52"/>
      <c r="BA1246" s="52"/>
      <c r="BB1246" s="52"/>
      <c r="BC1246" s="52"/>
      <c r="BD1246" s="52"/>
      <c r="BE1246" s="52"/>
      <c r="BF1246" s="52"/>
      <c r="BG1246" s="52"/>
      <c r="BH1246" s="52"/>
      <c r="BI1246" s="52"/>
      <c r="BJ1246" s="52"/>
      <c r="BK1246" s="52"/>
      <c r="BL1246" s="52"/>
      <c r="BM1246" s="52"/>
      <c r="BN1246" s="52"/>
      <c r="BO1246" s="52"/>
      <c r="BP1246" s="52"/>
      <c r="BQ1246" s="52"/>
      <c r="BR1246" s="52"/>
    </row>
    <row r="1247">
      <c r="A1247" s="6"/>
      <c r="B1247" s="42"/>
      <c r="C1247" s="43"/>
      <c r="D1247" s="63"/>
      <c r="E1247" s="45"/>
      <c r="F1247" s="45"/>
      <c r="G1247" s="45"/>
      <c r="H1247" s="45"/>
      <c r="I1247" s="45"/>
      <c r="J1247" s="45"/>
      <c r="K1247" s="45"/>
      <c r="L1247" s="61"/>
      <c r="M1247" s="48"/>
      <c r="N1247" s="49"/>
      <c r="O1247" s="48"/>
      <c r="P1247" s="49"/>
      <c r="Q1247" s="50"/>
      <c r="R1247" s="51"/>
      <c r="S1247" s="15"/>
      <c r="T1247" s="14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52"/>
      <c r="AU1247" s="52"/>
      <c r="AV1247" s="52"/>
      <c r="AW1247" s="52"/>
      <c r="AX1247" s="52"/>
      <c r="AY1247" s="52"/>
      <c r="AZ1247" s="52"/>
      <c r="BA1247" s="52"/>
      <c r="BB1247" s="52"/>
      <c r="BC1247" s="52"/>
      <c r="BD1247" s="52"/>
      <c r="BE1247" s="52"/>
      <c r="BF1247" s="52"/>
      <c r="BG1247" s="52"/>
      <c r="BH1247" s="52"/>
      <c r="BI1247" s="52"/>
      <c r="BJ1247" s="52"/>
      <c r="BK1247" s="52"/>
      <c r="BL1247" s="52"/>
      <c r="BM1247" s="52"/>
      <c r="BN1247" s="52"/>
      <c r="BO1247" s="52"/>
      <c r="BP1247" s="52"/>
      <c r="BQ1247" s="52"/>
      <c r="BR1247" s="52"/>
    </row>
    <row r="1248">
      <c r="A1248" s="6"/>
      <c r="B1248" s="42"/>
      <c r="C1248" s="43"/>
      <c r="D1248" s="63"/>
      <c r="E1248" s="45"/>
      <c r="F1248" s="45"/>
      <c r="G1248" s="45"/>
      <c r="H1248" s="45"/>
      <c r="I1248" s="45"/>
      <c r="J1248" s="45"/>
      <c r="K1248" s="45"/>
      <c r="L1248" s="61"/>
      <c r="M1248" s="48"/>
      <c r="N1248" s="49"/>
      <c r="O1248" s="48"/>
      <c r="P1248" s="49"/>
      <c r="Q1248" s="50"/>
      <c r="R1248" s="51"/>
      <c r="S1248" s="15"/>
      <c r="T1248" s="14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  <c r="AJ1248" s="52"/>
      <c r="AK1248" s="52"/>
      <c r="AL1248" s="52"/>
      <c r="AM1248" s="52"/>
      <c r="AN1248" s="52"/>
      <c r="AO1248" s="52"/>
      <c r="AP1248" s="52"/>
      <c r="AQ1248" s="52"/>
      <c r="AR1248" s="52"/>
      <c r="AS1248" s="52"/>
      <c r="AT1248" s="52"/>
      <c r="AU1248" s="52"/>
      <c r="AV1248" s="52"/>
      <c r="AW1248" s="52"/>
      <c r="AX1248" s="52"/>
      <c r="AY1248" s="52"/>
      <c r="AZ1248" s="52"/>
      <c r="BA1248" s="52"/>
      <c r="BB1248" s="52"/>
      <c r="BC1248" s="52"/>
      <c r="BD1248" s="52"/>
      <c r="BE1248" s="52"/>
      <c r="BF1248" s="52"/>
      <c r="BG1248" s="52"/>
      <c r="BH1248" s="52"/>
      <c r="BI1248" s="52"/>
      <c r="BJ1248" s="52"/>
      <c r="BK1248" s="52"/>
      <c r="BL1248" s="52"/>
      <c r="BM1248" s="52"/>
      <c r="BN1248" s="52"/>
      <c r="BO1248" s="52"/>
      <c r="BP1248" s="52"/>
      <c r="BQ1248" s="52"/>
      <c r="BR1248" s="52"/>
    </row>
    <row r="1249">
      <c r="A1249" s="6"/>
      <c r="B1249" s="42"/>
      <c r="C1249" s="43"/>
      <c r="D1249" s="63"/>
      <c r="E1249" s="45"/>
      <c r="F1249" s="45"/>
      <c r="G1249" s="45"/>
      <c r="H1249" s="45"/>
      <c r="I1249" s="45"/>
      <c r="J1249" s="45"/>
      <c r="K1249" s="45"/>
      <c r="L1249" s="61"/>
      <c r="M1249" s="48"/>
      <c r="N1249" s="49"/>
      <c r="O1249" s="48"/>
      <c r="P1249" s="49"/>
      <c r="Q1249" s="50"/>
      <c r="R1249" s="51"/>
      <c r="S1249" s="15"/>
      <c r="T1249" s="14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  <c r="AX1249" s="52"/>
      <c r="AY1249" s="52"/>
      <c r="AZ1249" s="52"/>
      <c r="BA1249" s="52"/>
      <c r="BB1249" s="52"/>
      <c r="BC1249" s="52"/>
      <c r="BD1249" s="52"/>
      <c r="BE1249" s="52"/>
      <c r="BF1249" s="52"/>
      <c r="BG1249" s="52"/>
      <c r="BH1249" s="52"/>
      <c r="BI1249" s="52"/>
      <c r="BJ1249" s="52"/>
      <c r="BK1249" s="52"/>
      <c r="BL1249" s="52"/>
      <c r="BM1249" s="52"/>
      <c r="BN1249" s="52"/>
      <c r="BO1249" s="52"/>
      <c r="BP1249" s="52"/>
      <c r="BQ1249" s="52"/>
      <c r="BR1249" s="52"/>
    </row>
    <row r="1250">
      <c r="A1250" s="6"/>
      <c r="B1250" s="42"/>
      <c r="C1250" s="43"/>
      <c r="D1250" s="63"/>
      <c r="E1250" s="45"/>
      <c r="F1250" s="45"/>
      <c r="G1250" s="45"/>
      <c r="H1250" s="45"/>
      <c r="I1250" s="45"/>
      <c r="J1250" s="45"/>
      <c r="K1250" s="45"/>
      <c r="L1250" s="61"/>
      <c r="M1250" s="48"/>
      <c r="N1250" s="49"/>
      <c r="O1250" s="48"/>
      <c r="P1250" s="49"/>
      <c r="Q1250" s="50"/>
      <c r="R1250" s="51"/>
      <c r="S1250" s="15"/>
      <c r="T1250" s="14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52"/>
      <c r="AX1250" s="52"/>
      <c r="AY1250" s="52"/>
      <c r="AZ1250" s="52"/>
      <c r="BA1250" s="52"/>
      <c r="BB1250" s="52"/>
      <c r="BC1250" s="52"/>
      <c r="BD1250" s="52"/>
      <c r="BE1250" s="52"/>
      <c r="BF1250" s="52"/>
      <c r="BG1250" s="52"/>
      <c r="BH1250" s="52"/>
      <c r="BI1250" s="52"/>
      <c r="BJ1250" s="52"/>
      <c r="BK1250" s="52"/>
      <c r="BL1250" s="52"/>
      <c r="BM1250" s="52"/>
      <c r="BN1250" s="52"/>
      <c r="BO1250" s="52"/>
      <c r="BP1250" s="52"/>
      <c r="BQ1250" s="52"/>
      <c r="BR1250" s="52"/>
    </row>
    <row r="1251">
      <c r="A1251" s="6"/>
      <c r="B1251" s="42"/>
      <c r="C1251" s="43"/>
      <c r="D1251" s="63"/>
      <c r="E1251" s="45"/>
      <c r="F1251" s="45"/>
      <c r="G1251" s="45"/>
      <c r="H1251" s="45"/>
      <c r="I1251" s="45"/>
      <c r="J1251" s="45"/>
      <c r="K1251" s="45"/>
      <c r="L1251" s="61"/>
      <c r="M1251" s="48"/>
      <c r="N1251" s="49"/>
      <c r="O1251" s="48"/>
      <c r="P1251" s="49"/>
      <c r="Q1251" s="50"/>
      <c r="R1251" s="51"/>
      <c r="S1251" s="15"/>
      <c r="T1251" s="14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52"/>
      <c r="AU1251" s="52"/>
      <c r="AV1251" s="52"/>
      <c r="AW1251" s="52"/>
      <c r="AX1251" s="52"/>
      <c r="AY1251" s="52"/>
      <c r="AZ1251" s="52"/>
      <c r="BA1251" s="52"/>
      <c r="BB1251" s="52"/>
      <c r="BC1251" s="52"/>
      <c r="BD1251" s="52"/>
      <c r="BE1251" s="52"/>
      <c r="BF1251" s="52"/>
      <c r="BG1251" s="52"/>
      <c r="BH1251" s="52"/>
      <c r="BI1251" s="52"/>
      <c r="BJ1251" s="52"/>
      <c r="BK1251" s="52"/>
      <c r="BL1251" s="52"/>
      <c r="BM1251" s="52"/>
      <c r="BN1251" s="52"/>
      <c r="BO1251" s="52"/>
      <c r="BP1251" s="52"/>
      <c r="BQ1251" s="52"/>
      <c r="BR1251" s="52"/>
    </row>
    <row r="1252">
      <c r="A1252" s="6"/>
      <c r="B1252" s="42"/>
      <c r="C1252" s="43"/>
      <c r="D1252" s="63"/>
      <c r="E1252" s="45"/>
      <c r="F1252" s="45"/>
      <c r="G1252" s="45"/>
      <c r="H1252" s="45"/>
      <c r="I1252" s="45"/>
      <c r="J1252" s="45"/>
      <c r="K1252" s="45"/>
      <c r="L1252" s="61"/>
      <c r="M1252" s="48"/>
      <c r="N1252" s="49"/>
      <c r="O1252" s="48"/>
      <c r="P1252" s="49"/>
      <c r="Q1252" s="50"/>
      <c r="R1252" s="51"/>
      <c r="S1252" s="15"/>
      <c r="T1252" s="14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  <c r="AX1252" s="52"/>
      <c r="AY1252" s="52"/>
      <c r="AZ1252" s="52"/>
      <c r="BA1252" s="52"/>
      <c r="BB1252" s="52"/>
      <c r="BC1252" s="52"/>
      <c r="BD1252" s="52"/>
      <c r="BE1252" s="52"/>
      <c r="BF1252" s="52"/>
      <c r="BG1252" s="52"/>
      <c r="BH1252" s="52"/>
      <c r="BI1252" s="52"/>
      <c r="BJ1252" s="52"/>
      <c r="BK1252" s="52"/>
      <c r="BL1252" s="52"/>
      <c r="BM1252" s="52"/>
      <c r="BN1252" s="52"/>
      <c r="BO1252" s="52"/>
      <c r="BP1252" s="52"/>
      <c r="BQ1252" s="52"/>
      <c r="BR1252" s="52"/>
    </row>
    <row r="1253">
      <c r="A1253" s="6"/>
      <c r="B1253" s="42"/>
      <c r="C1253" s="43"/>
      <c r="D1253" s="63"/>
      <c r="E1253" s="45"/>
      <c r="F1253" s="45"/>
      <c r="G1253" s="45"/>
      <c r="H1253" s="45"/>
      <c r="I1253" s="45"/>
      <c r="J1253" s="45"/>
      <c r="K1253" s="45"/>
      <c r="L1253" s="61"/>
      <c r="M1253" s="48"/>
      <c r="N1253" s="49"/>
      <c r="O1253" s="48"/>
      <c r="P1253" s="49"/>
      <c r="Q1253" s="50"/>
      <c r="R1253" s="51"/>
      <c r="S1253" s="15"/>
      <c r="T1253" s="14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  <c r="AX1253" s="52"/>
      <c r="AY1253" s="52"/>
      <c r="AZ1253" s="52"/>
      <c r="BA1253" s="52"/>
      <c r="BB1253" s="52"/>
      <c r="BC1253" s="52"/>
      <c r="BD1253" s="52"/>
      <c r="BE1253" s="52"/>
      <c r="BF1253" s="52"/>
      <c r="BG1253" s="52"/>
      <c r="BH1253" s="52"/>
      <c r="BI1253" s="52"/>
      <c r="BJ1253" s="52"/>
      <c r="BK1253" s="52"/>
      <c r="BL1253" s="52"/>
      <c r="BM1253" s="52"/>
      <c r="BN1253" s="52"/>
      <c r="BO1253" s="52"/>
      <c r="BP1253" s="52"/>
      <c r="BQ1253" s="52"/>
      <c r="BR1253" s="52"/>
    </row>
    <row r="1254">
      <c r="A1254" s="6"/>
      <c r="B1254" s="42"/>
      <c r="C1254" s="43"/>
      <c r="D1254" s="63"/>
      <c r="E1254" s="45"/>
      <c r="F1254" s="45"/>
      <c r="G1254" s="45"/>
      <c r="H1254" s="45"/>
      <c r="I1254" s="45"/>
      <c r="J1254" s="45"/>
      <c r="K1254" s="45"/>
      <c r="L1254" s="61"/>
      <c r="M1254" s="48"/>
      <c r="N1254" s="49"/>
      <c r="O1254" s="48"/>
      <c r="P1254" s="49"/>
      <c r="Q1254" s="50"/>
      <c r="R1254" s="51"/>
      <c r="S1254" s="15"/>
      <c r="T1254" s="14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  <c r="AX1254" s="52"/>
      <c r="AY1254" s="52"/>
      <c r="AZ1254" s="52"/>
      <c r="BA1254" s="52"/>
      <c r="BB1254" s="52"/>
      <c r="BC1254" s="52"/>
      <c r="BD1254" s="52"/>
      <c r="BE1254" s="52"/>
      <c r="BF1254" s="52"/>
      <c r="BG1254" s="52"/>
      <c r="BH1254" s="52"/>
      <c r="BI1254" s="52"/>
      <c r="BJ1254" s="52"/>
      <c r="BK1254" s="52"/>
      <c r="BL1254" s="52"/>
      <c r="BM1254" s="52"/>
      <c r="BN1254" s="52"/>
      <c r="BO1254" s="52"/>
      <c r="BP1254" s="52"/>
      <c r="BQ1254" s="52"/>
      <c r="BR1254" s="52"/>
    </row>
    <row r="1255">
      <c r="A1255" s="6"/>
      <c r="B1255" s="42"/>
      <c r="C1255" s="43"/>
      <c r="D1255" s="63"/>
      <c r="E1255" s="45"/>
      <c r="F1255" s="45"/>
      <c r="G1255" s="45"/>
      <c r="H1255" s="45"/>
      <c r="I1255" s="45"/>
      <c r="J1255" s="45"/>
      <c r="K1255" s="45"/>
      <c r="L1255" s="61"/>
      <c r="M1255" s="48"/>
      <c r="N1255" s="49"/>
      <c r="O1255" s="48"/>
      <c r="P1255" s="49"/>
      <c r="Q1255" s="50"/>
      <c r="R1255" s="51"/>
      <c r="S1255" s="15"/>
      <c r="T1255" s="14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  <c r="AX1255" s="52"/>
      <c r="AY1255" s="52"/>
      <c r="AZ1255" s="52"/>
      <c r="BA1255" s="52"/>
      <c r="BB1255" s="52"/>
      <c r="BC1255" s="52"/>
      <c r="BD1255" s="52"/>
      <c r="BE1255" s="52"/>
      <c r="BF1255" s="52"/>
      <c r="BG1255" s="52"/>
      <c r="BH1255" s="52"/>
      <c r="BI1255" s="52"/>
      <c r="BJ1255" s="52"/>
      <c r="BK1255" s="52"/>
      <c r="BL1255" s="52"/>
      <c r="BM1255" s="52"/>
      <c r="BN1255" s="52"/>
      <c r="BO1255" s="52"/>
      <c r="BP1255" s="52"/>
      <c r="BQ1255" s="52"/>
      <c r="BR1255" s="52"/>
    </row>
    <row r="1256">
      <c r="A1256" s="6"/>
      <c r="B1256" s="42"/>
      <c r="C1256" s="43"/>
      <c r="D1256" s="63"/>
      <c r="E1256" s="45"/>
      <c r="F1256" s="45"/>
      <c r="G1256" s="45"/>
      <c r="H1256" s="45"/>
      <c r="I1256" s="45"/>
      <c r="J1256" s="45"/>
      <c r="K1256" s="45"/>
      <c r="L1256" s="61"/>
      <c r="M1256" s="48"/>
      <c r="N1256" s="49"/>
      <c r="O1256" s="48"/>
      <c r="P1256" s="49"/>
      <c r="Q1256" s="50"/>
      <c r="R1256" s="51"/>
      <c r="S1256" s="15"/>
      <c r="T1256" s="14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  <c r="AX1256" s="52"/>
      <c r="AY1256" s="52"/>
      <c r="AZ1256" s="52"/>
      <c r="BA1256" s="52"/>
      <c r="BB1256" s="52"/>
      <c r="BC1256" s="52"/>
      <c r="BD1256" s="52"/>
      <c r="BE1256" s="52"/>
      <c r="BF1256" s="52"/>
      <c r="BG1256" s="52"/>
      <c r="BH1256" s="52"/>
      <c r="BI1256" s="52"/>
      <c r="BJ1256" s="52"/>
      <c r="BK1256" s="52"/>
      <c r="BL1256" s="52"/>
      <c r="BM1256" s="52"/>
      <c r="BN1256" s="52"/>
      <c r="BO1256" s="52"/>
      <c r="BP1256" s="52"/>
      <c r="BQ1256" s="52"/>
      <c r="BR1256" s="52"/>
    </row>
    <row r="1257">
      <c r="A1257" s="6"/>
      <c r="B1257" s="42"/>
      <c r="C1257" s="43"/>
      <c r="D1257" s="63"/>
      <c r="E1257" s="45"/>
      <c r="F1257" s="45"/>
      <c r="G1257" s="45"/>
      <c r="H1257" s="45"/>
      <c r="I1257" s="45"/>
      <c r="J1257" s="45"/>
      <c r="K1257" s="45"/>
      <c r="L1257" s="61"/>
      <c r="M1257" s="48"/>
      <c r="N1257" s="49"/>
      <c r="O1257" s="48"/>
      <c r="P1257" s="49"/>
      <c r="Q1257" s="50"/>
      <c r="R1257" s="51"/>
      <c r="S1257" s="15"/>
      <c r="T1257" s="14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  <c r="AY1257" s="52"/>
      <c r="AZ1257" s="52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2"/>
      <c r="BK1257" s="52"/>
      <c r="BL1257" s="52"/>
      <c r="BM1257" s="52"/>
      <c r="BN1257" s="52"/>
      <c r="BO1257" s="52"/>
      <c r="BP1257" s="52"/>
      <c r="BQ1257" s="52"/>
      <c r="BR1257" s="52"/>
    </row>
    <row r="1258">
      <c r="A1258" s="6"/>
      <c r="B1258" s="42"/>
      <c r="C1258" s="43"/>
      <c r="D1258" s="63"/>
      <c r="E1258" s="45"/>
      <c r="F1258" s="45"/>
      <c r="G1258" s="45"/>
      <c r="H1258" s="45"/>
      <c r="I1258" s="45"/>
      <c r="J1258" s="45"/>
      <c r="K1258" s="45"/>
      <c r="L1258" s="61"/>
      <c r="M1258" s="48"/>
      <c r="N1258" s="49"/>
      <c r="O1258" s="48"/>
      <c r="P1258" s="49"/>
      <c r="Q1258" s="50"/>
      <c r="R1258" s="51"/>
      <c r="S1258" s="15"/>
      <c r="T1258" s="14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  <c r="AX1258" s="52"/>
      <c r="AY1258" s="52"/>
      <c r="AZ1258" s="52"/>
      <c r="BA1258" s="52"/>
      <c r="BB1258" s="52"/>
      <c r="BC1258" s="52"/>
      <c r="BD1258" s="52"/>
      <c r="BE1258" s="52"/>
      <c r="BF1258" s="52"/>
      <c r="BG1258" s="52"/>
      <c r="BH1258" s="52"/>
      <c r="BI1258" s="52"/>
      <c r="BJ1258" s="52"/>
      <c r="BK1258" s="52"/>
      <c r="BL1258" s="52"/>
      <c r="BM1258" s="52"/>
      <c r="BN1258" s="52"/>
      <c r="BO1258" s="52"/>
      <c r="BP1258" s="52"/>
      <c r="BQ1258" s="52"/>
      <c r="BR1258" s="52"/>
    </row>
    <row r="1259">
      <c r="A1259" s="6"/>
      <c r="B1259" s="42"/>
      <c r="C1259" s="43"/>
      <c r="D1259" s="63"/>
      <c r="E1259" s="45"/>
      <c r="F1259" s="45"/>
      <c r="G1259" s="45"/>
      <c r="H1259" s="45"/>
      <c r="I1259" s="45"/>
      <c r="J1259" s="45"/>
      <c r="K1259" s="45"/>
      <c r="L1259" s="61"/>
      <c r="M1259" s="48"/>
      <c r="N1259" s="49"/>
      <c r="O1259" s="48"/>
      <c r="P1259" s="49"/>
      <c r="Q1259" s="50"/>
      <c r="R1259" s="51"/>
      <c r="S1259" s="15"/>
      <c r="T1259" s="14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  <c r="AX1259" s="52"/>
      <c r="AY1259" s="52"/>
      <c r="AZ1259" s="52"/>
      <c r="BA1259" s="52"/>
      <c r="BB1259" s="52"/>
      <c r="BC1259" s="52"/>
      <c r="BD1259" s="52"/>
      <c r="BE1259" s="52"/>
      <c r="BF1259" s="52"/>
      <c r="BG1259" s="52"/>
      <c r="BH1259" s="52"/>
      <c r="BI1259" s="52"/>
      <c r="BJ1259" s="52"/>
      <c r="BK1259" s="52"/>
      <c r="BL1259" s="52"/>
      <c r="BM1259" s="52"/>
      <c r="BN1259" s="52"/>
      <c r="BO1259" s="52"/>
      <c r="BP1259" s="52"/>
      <c r="BQ1259" s="52"/>
      <c r="BR1259" s="52"/>
    </row>
    <row r="1260">
      <c r="A1260" s="6"/>
      <c r="B1260" s="42"/>
      <c r="C1260" s="43"/>
      <c r="D1260" s="63"/>
      <c r="E1260" s="45"/>
      <c r="F1260" s="45"/>
      <c r="G1260" s="45"/>
      <c r="H1260" s="45"/>
      <c r="I1260" s="45"/>
      <c r="J1260" s="45"/>
      <c r="K1260" s="45"/>
      <c r="L1260" s="61"/>
      <c r="M1260" s="48"/>
      <c r="N1260" s="49"/>
      <c r="O1260" s="48"/>
      <c r="P1260" s="49"/>
      <c r="Q1260" s="50"/>
      <c r="R1260" s="51"/>
      <c r="S1260" s="15"/>
      <c r="T1260" s="14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  <c r="AY1260" s="52"/>
      <c r="AZ1260" s="52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2"/>
      <c r="BK1260" s="52"/>
      <c r="BL1260" s="52"/>
      <c r="BM1260" s="52"/>
      <c r="BN1260" s="52"/>
      <c r="BO1260" s="52"/>
      <c r="BP1260" s="52"/>
      <c r="BQ1260" s="52"/>
      <c r="BR1260" s="52"/>
    </row>
    <row r="1261">
      <c r="A1261" s="6"/>
      <c r="B1261" s="42"/>
      <c r="C1261" s="43"/>
      <c r="D1261" s="63"/>
      <c r="E1261" s="45"/>
      <c r="F1261" s="45"/>
      <c r="G1261" s="45"/>
      <c r="H1261" s="45"/>
      <c r="I1261" s="45"/>
      <c r="J1261" s="45"/>
      <c r="K1261" s="45"/>
      <c r="L1261" s="61"/>
      <c r="M1261" s="48"/>
      <c r="N1261" s="49"/>
      <c r="O1261" s="48"/>
      <c r="P1261" s="49"/>
      <c r="Q1261" s="50"/>
      <c r="R1261" s="51"/>
      <c r="S1261" s="15"/>
      <c r="T1261" s="14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  <c r="AX1261" s="52"/>
      <c r="AY1261" s="52"/>
      <c r="AZ1261" s="52"/>
      <c r="BA1261" s="52"/>
      <c r="BB1261" s="52"/>
      <c r="BC1261" s="52"/>
      <c r="BD1261" s="52"/>
      <c r="BE1261" s="52"/>
      <c r="BF1261" s="52"/>
      <c r="BG1261" s="52"/>
      <c r="BH1261" s="52"/>
      <c r="BI1261" s="52"/>
      <c r="BJ1261" s="52"/>
      <c r="BK1261" s="52"/>
      <c r="BL1261" s="52"/>
      <c r="BM1261" s="52"/>
      <c r="BN1261" s="52"/>
      <c r="BO1261" s="52"/>
      <c r="BP1261" s="52"/>
      <c r="BQ1261" s="52"/>
      <c r="BR1261" s="52"/>
    </row>
    <row r="1262">
      <c r="A1262" s="6"/>
      <c r="B1262" s="42"/>
      <c r="C1262" s="43"/>
      <c r="D1262" s="63"/>
      <c r="E1262" s="45"/>
      <c r="F1262" s="45"/>
      <c r="G1262" s="45"/>
      <c r="H1262" s="45"/>
      <c r="I1262" s="45"/>
      <c r="J1262" s="45"/>
      <c r="K1262" s="45"/>
      <c r="L1262" s="61"/>
      <c r="M1262" s="48"/>
      <c r="N1262" s="49"/>
      <c r="O1262" s="48"/>
      <c r="P1262" s="49"/>
      <c r="Q1262" s="50"/>
      <c r="R1262" s="51"/>
      <c r="S1262" s="15"/>
      <c r="T1262" s="14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2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  <c r="AX1262" s="52"/>
      <c r="AY1262" s="52"/>
      <c r="AZ1262" s="52"/>
      <c r="BA1262" s="52"/>
      <c r="BB1262" s="52"/>
      <c r="BC1262" s="52"/>
      <c r="BD1262" s="52"/>
      <c r="BE1262" s="52"/>
      <c r="BF1262" s="52"/>
      <c r="BG1262" s="52"/>
      <c r="BH1262" s="52"/>
      <c r="BI1262" s="52"/>
      <c r="BJ1262" s="52"/>
      <c r="BK1262" s="52"/>
      <c r="BL1262" s="52"/>
      <c r="BM1262" s="52"/>
      <c r="BN1262" s="52"/>
      <c r="BO1262" s="52"/>
      <c r="BP1262" s="52"/>
      <c r="BQ1262" s="52"/>
      <c r="BR1262" s="52"/>
    </row>
    <row r="1263">
      <c r="A1263" s="6"/>
      <c r="B1263" s="42"/>
      <c r="C1263" s="43"/>
      <c r="D1263" s="63"/>
      <c r="E1263" s="45"/>
      <c r="F1263" s="45"/>
      <c r="G1263" s="45"/>
      <c r="H1263" s="45"/>
      <c r="I1263" s="45"/>
      <c r="J1263" s="45"/>
      <c r="K1263" s="45"/>
      <c r="L1263" s="61"/>
      <c r="M1263" s="48"/>
      <c r="N1263" s="49"/>
      <c r="O1263" s="48"/>
      <c r="P1263" s="49"/>
      <c r="Q1263" s="50"/>
      <c r="R1263" s="51"/>
      <c r="S1263" s="15"/>
      <c r="T1263" s="14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52"/>
      <c r="AU1263" s="52"/>
      <c r="AV1263" s="52"/>
      <c r="AW1263" s="52"/>
      <c r="AX1263" s="52"/>
      <c r="AY1263" s="52"/>
      <c r="AZ1263" s="52"/>
      <c r="BA1263" s="52"/>
      <c r="BB1263" s="52"/>
      <c r="BC1263" s="52"/>
      <c r="BD1263" s="52"/>
      <c r="BE1263" s="52"/>
      <c r="BF1263" s="52"/>
      <c r="BG1263" s="52"/>
      <c r="BH1263" s="52"/>
      <c r="BI1263" s="52"/>
      <c r="BJ1263" s="52"/>
      <c r="BK1263" s="52"/>
      <c r="BL1263" s="52"/>
      <c r="BM1263" s="52"/>
      <c r="BN1263" s="52"/>
      <c r="BO1263" s="52"/>
      <c r="BP1263" s="52"/>
      <c r="BQ1263" s="52"/>
      <c r="BR1263" s="52"/>
    </row>
    <row r="1264">
      <c r="A1264" s="6"/>
      <c r="B1264" s="42"/>
      <c r="C1264" s="43"/>
      <c r="D1264" s="63"/>
      <c r="E1264" s="45"/>
      <c r="F1264" s="45"/>
      <c r="G1264" s="45"/>
      <c r="H1264" s="45"/>
      <c r="I1264" s="45"/>
      <c r="J1264" s="45"/>
      <c r="K1264" s="45"/>
      <c r="L1264" s="61"/>
      <c r="M1264" s="48"/>
      <c r="N1264" s="49"/>
      <c r="O1264" s="48"/>
      <c r="P1264" s="49"/>
      <c r="Q1264" s="50"/>
      <c r="R1264" s="51"/>
      <c r="S1264" s="15"/>
      <c r="T1264" s="14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2"/>
      <c r="AJ1264" s="52"/>
      <c r="AK1264" s="52"/>
      <c r="AL1264" s="52"/>
      <c r="AM1264" s="52"/>
      <c r="AN1264" s="52"/>
      <c r="AO1264" s="52"/>
      <c r="AP1264" s="52"/>
      <c r="AQ1264" s="52"/>
      <c r="AR1264" s="52"/>
      <c r="AS1264" s="52"/>
      <c r="AT1264" s="52"/>
      <c r="AU1264" s="52"/>
      <c r="AV1264" s="52"/>
      <c r="AW1264" s="52"/>
      <c r="AX1264" s="52"/>
      <c r="AY1264" s="52"/>
      <c r="AZ1264" s="52"/>
      <c r="BA1264" s="52"/>
      <c r="BB1264" s="52"/>
      <c r="BC1264" s="52"/>
      <c r="BD1264" s="52"/>
      <c r="BE1264" s="52"/>
      <c r="BF1264" s="52"/>
      <c r="BG1264" s="52"/>
      <c r="BH1264" s="52"/>
      <c r="BI1264" s="52"/>
      <c r="BJ1264" s="52"/>
      <c r="BK1264" s="52"/>
      <c r="BL1264" s="52"/>
      <c r="BM1264" s="52"/>
      <c r="BN1264" s="52"/>
      <c r="BO1264" s="52"/>
      <c r="BP1264" s="52"/>
      <c r="BQ1264" s="52"/>
      <c r="BR1264" s="52"/>
    </row>
    <row r="1265">
      <c r="A1265" s="6"/>
      <c r="B1265" s="42"/>
      <c r="C1265" s="43"/>
      <c r="D1265" s="63"/>
      <c r="E1265" s="45"/>
      <c r="F1265" s="45"/>
      <c r="G1265" s="45"/>
      <c r="H1265" s="45"/>
      <c r="I1265" s="45"/>
      <c r="J1265" s="45"/>
      <c r="K1265" s="45"/>
      <c r="L1265" s="61"/>
      <c r="M1265" s="48"/>
      <c r="N1265" s="49"/>
      <c r="O1265" s="48"/>
      <c r="P1265" s="49"/>
      <c r="Q1265" s="50"/>
      <c r="R1265" s="51"/>
      <c r="S1265" s="15"/>
      <c r="T1265" s="14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52"/>
      <c r="AU1265" s="52"/>
      <c r="AV1265" s="52"/>
      <c r="AW1265" s="52"/>
      <c r="AX1265" s="52"/>
      <c r="AY1265" s="52"/>
      <c r="AZ1265" s="52"/>
      <c r="BA1265" s="52"/>
      <c r="BB1265" s="52"/>
      <c r="BC1265" s="52"/>
      <c r="BD1265" s="52"/>
      <c r="BE1265" s="52"/>
      <c r="BF1265" s="52"/>
      <c r="BG1265" s="52"/>
      <c r="BH1265" s="52"/>
      <c r="BI1265" s="52"/>
      <c r="BJ1265" s="52"/>
      <c r="BK1265" s="52"/>
      <c r="BL1265" s="52"/>
      <c r="BM1265" s="52"/>
      <c r="BN1265" s="52"/>
      <c r="BO1265" s="52"/>
      <c r="BP1265" s="52"/>
      <c r="BQ1265" s="52"/>
      <c r="BR1265" s="52"/>
    </row>
    <row r="1266">
      <c r="A1266" s="6"/>
      <c r="B1266" s="42"/>
      <c r="C1266" s="43"/>
      <c r="D1266" s="63"/>
      <c r="E1266" s="45"/>
      <c r="F1266" s="45"/>
      <c r="G1266" s="45"/>
      <c r="H1266" s="45"/>
      <c r="I1266" s="45"/>
      <c r="J1266" s="45"/>
      <c r="K1266" s="45"/>
      <c r="L1266" s="61"/>
      <c r="M1266" s="48"/>
      <c r="N1266" s="49"/>
      <c r="O1266" s="48"/>
      <c r="P1266" s="49"/>
      <c r="Q1266" s="50"/>
      <c r="R1266" s="51"/>
      <c r="S1266" s="15"/>
      <c r="T1266" s="14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2"/>
      <c r="AJ1266" s="52"/>
      <c r="AK1266" s="52"/>
      <c r="AL1266" s="52"/>
      <c r="AM1266" s="52"/>
      <c r="AN1266" s="52"/>
      <c r="AO1266" s="52"/>
      <c r="AP1266" s="52"/>
      <c r="AQ1266" s="52"/>
      <c r="AR1266" s="52"/>
      <c r="AS1266" s="52"/>
      <c r="AT1266" s="52"/>
      <c r="AU1266" s="52"/>
      <c r="AV1266" s="52"/>
      <c r="AW1266" s="52"/>
      <c r="AX1266" s="52"/>
      <c r="AY1266" s="52"/>
      <c r="AZ1266" s="52"/>
      <c r="BA1266" s="52"/>
      <c r="BB1266" s="52"/>
      <c r="BC1266" s="52"/>
      <c r="BD1266" s="52"/>
      <c r="BE1266" s="52"/>
      <c r="BF1266" s="52"/>
      <c r="BG1266" s="52"/>
      <c r="BH1266" s="52"/>
      <c r="BI1266" s="52"/>
      <c r="BJ1266" s="52"/>
      <c r="BK1266" s="52"/>
      <c r="BL1266" s="52"/>
      <c r="BM1266" s="52"/>
      <c r="BN1266" s="52"/>
      <c r="BO1266" s="52"/>
      <c r="BP1266" s="52"/>
      <c r="BQ1266" s="52"/>
      <c r="BR1266" s="52"/>
    </row>
    <row r="1267">
      <c r="A1267" s="6"/>
      <c r="B1267" s="42"/>
      <c r="C1267" s="43"/>
      <c r="D1267" s="63"/>
      <c r="E1267" s="45"/>
      <c r="F1267" s="45"/>
      <c r="G1267" s="45"/>
      <c r="H1267" s="45"/>
      <c r="I1267" s="45"/>
      <c r="J1267" s="45"/>
      <c r="K1267" s="45"/>
      <c r="L1267" s="61"/>
      <c r="M1267" s="48"/>
      <c r="N1267" s="49"/>
      <c r="O1267" s="48"/>
      <c r="P1267" s="49"/>
      <c r="Q1267" s="50"/>
      <c r="R1267" s="51"/>
      <c r="S1267" s="15"/>
      <c r="T1267" s="14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2"/>
      <c r="AU1267" s="52"/>
      <c r="AV1267" s="52"/>
      <c r="AW1267" s="52"/>
      <c r="AX1267" s="52"/>
      <c r="AY1267" s="52"/>
      <c r="AZ1267" s="52"/>
      <c r="BA1267" s="52"/>
      <c r="BB1267" s="52"/>
      <c r="BC1267" s="52"/>
      <c r="BD1267" s="52"/>
      <c r="BE1267" s="52"/>
      <c r="BF1267" s="52"/>
      <c r="BG1267" s="52"/>
      <c r="BH1267" s="52"/>
      <c r="BI1267" s="52"/>
      <c r="BJ1267" s="52"/>
      <c r="BK1267" s="52"/>
      <c r="BL1267" s="52"/>
      <c r="BM1267" s="52"/>
      <c r="BN1267" s="52"/>
      <c r="BO1267" s="52"/>
      <c r="BP1267" s="52"/>
      <c r="BQ1267" s="52"/>
      <c r="BR1267" s="52"/>
    </row>
    <row r="1268">
      <c r="A1268" s="6"/>
      <c r="B1268" s="42"/>
      <c r="C1268" s="43"/>
      <c r="D1268" s="63"/>
      <c r="E1268" s="45"/>
      <c r="F1268" s="45"/>
      <c r="G1268" s="45"/>
      <c r="H1268" s="45"/>
      <c r="I1268" s="45"/>
      <c r="J1268" s="45"/>
      <c r="K1268" s="45"/>
      <c r="L1268" s="61"/>
      <c r="M1268" s="48"/>
      <c r="N1268" s="49"/>
      <c r="O1268" s="48"/>
      <c r="P1268" s="49"/>
      <c r="Q1268" s="50"/>
      <c r="R1268" s="51"/>
      <c r="S1268" s="15"/>
      <c r="T1268" s="14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2"/>
      <c r="AU1268" s="52"/>
      <c r="AV1268" s="52"/>
      <c r="AW1268" s="52"/>
      <c r="AX1268" s="52"/>
      <c r="AY1268" s="52"/>
      <c r="AZ1268" s="52"/>
      <c r="BA1268" s="52"/>
      <c r="BB1268" s="52"/>
      <c r="BC1268" s="52"/>
      <c r="BD1268" s="52"/>
      <c r="BE1268" s="52"/>
      <c r="BF1268" s="52"/>
      <c r="BG1268" s="52"/>
      <c r="BH1268" s="52"/>
      <c r="BI1268" s="52"/>
      <c r="BJ1268" s="52"/>
      <c r="BK1268" s="52"/>
      <c r="BL1268" s="52"/>
      <c r="BM1268" s="52"/>
      <c r="BN1268" s="52"/>
      <c r="BO1268" s="52"/>
      <c r="BP1268" s="52"/>
      <c r="BQ1268" s="52"/>
      <c r="BR1268" s="52"/>
    </row>
    <row r="1269">
      <c r="A1269" s="6"/>
      <c r="B1269" s="42"/>
      <c r="C1269" s="43"/>
      <c r="D1269" s="63"/>
      <c r="E1269" s="45"/>
      <c r="F1269" s="45"/>
      <c r="G1269" s="45"/>
      <c r="H1269" s="45"/>
      <c r="I1269" s="45"/>
      <c r="J1269" s="45"/>
      <c r="K1269" s="45"/>
      <c r="L1269" s="61"/>
      <c r="M1269" s="48"/>
      <c r="N1269" s="49"/>
      <c r="O1269" s="48"/>
      <c r="P1269" s="49"/>
      <c r="Q1269" s="50"/>
      <c r="R1269" s="51"/>
      <c r="S1269" s="15"/>
      <c r="T1269" s="14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  <c r="AX1269" s="52"/>
      <c r="AY1269" s="52"/>
      <c r="AZ1269" s="52"/>
      <c r="BA1269" s="52"/>
      <c r="BB1269" s="52"/>
      <c r="BC1269" s="52"/>
      <c r="BD1269" s="52"/>
      <c r="BE1269" s="52"/>
      <c r="BF1269" s="52"/>
      <c r="BG1269" s="52"/>
      <c r="BH1269" s="52"/>
      <c r="BI1269" s="52"/>
      <c r="BJ1269" s="52"/>
      <c r="BK1269" s="52"/>
      <c r="BL1269" s="52"/>
      <c r="BM1269" s="52"/>
      <c r="BN1269" s="52"/>
      <c r="BO1269" s="52"/>
      <c r="BP1269" s="52"/>
      <c r="BQ1269" s="52"/>
      <c r="BR1269" s="52"/>
    </row>
    <row r="1270">
      <c r="A1270" s="6"/>
      <c r="B1270" s="42"/>
      <c r="C1270" s="43"/>
      <c r="D1270" s="63"/>
      <c r="E1270" s="45"/>
      <c r="F1270" s="45"/>
      <c r="G1270" s="45"/>
      <c r="H1270" s="45"/>
      <c r="I1270" s="45"/>
      <c r="J1270" s="45"/>
      <c r="K1270" s="45"/>
      <c r="L1270" s="61"/>
      <c r="M1270" s="48"/>
      <c r="N1270" s="49"/>
      <c r="O1270" s="48"/>
      <c r="P1270" s="49"/>
      <c r="Q1270" s="50"/>
      <c r="R1270" s="51"/>
      <c r="S1270" s="15"/>
      <c r="T1270" s="14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  <c r="AX1270" s="52"/>
      <c r="AY1270" s="52"/>
      <c r="AZ1270" s="52"/>
      <c r="BA1270" s="52"/>
      <c r="BB1270" s="52"/>
      <c r="BC1270" s="52"/>
      <c r="BD1270" s="52"/>
      <c r="BE1270" s="52"/>
      <c r="BF1270" s="52"/>
      <c r="BG1270" s="52"/>
      <c r="BH1270" s="52"/>
      <c r="BI1270" s="52"/>
      <c r="BJ1270" s="52"/>
      <c r="BK1270" s="52"/>
      <c r="BL1270" s="52"/>
      <c r="BM1270" s="52"/>
      <c r="BN1270" s="52"/>
      <c r="BO1270" s="52"/>
      <c r="BP1270" s="52"/>
      <c r="BQ1270" s="52"/>
      <c r="BR1270" s="52"/>
    </row>
    <row r="1271">
      <c r="A1271" s="6"/>
      <c r="B1271" s="42"/>
      <c r="C1271" s="43"/>
      <c r="D1271" s="63"/>
      <c r="E1271" s="45"/>
      <c r="F1271" s="45"/>
      <c r="G1271" s="45"/>
      <c r="H1271" s="45"/>
      <c r="I1271" s="45"/>
      <c r="J1271" s="45"/>
      <c r="K1271" s="45"/>
      <c r="L1271" s="61"/>
      <c r="M1271" s="48"/>
      <c r="N1271" s="49"/>
      <c r="O1271" s="48"/>
      <c r="P1271" s="49"/>
      <c r="Q1271" s="50"/>
      <c r="R1271" s="51"/>
      <c r="S1271" s="15"/>
      <c r="T1271" s="14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  <c r="AY1271" s="52"/>
      <c r="AZ1271" s="52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2"/>
      <c r="BK1271" s="52"/>
      <c r="BL1271" s="52"/>
      <c r="BM1271" s="52"/>
      <c r="BN1271" s="52"/>
      <c r="BO1271" s="52"/>
      <c r="BP1271" s="52"/>
      <c r="BQ1271" s="52"/>
      <c r="BR1271" s="52"/>
    </row>
    <row r="1272">
      <c r="A1272" s="6"/>
      <c r="B1272" s="42"/>
      <c r="C1272" s="43"/>
      <c r="D1272" s="63"/>
      <c r="E1272" s="45"/>
      <c r="F1272" s="45"/>
      <c r="G1272" s="45"/>
      <c r="H1272" s="45"/>
      <c r="I1272" s="45"/>
      <c r="J1272" s="45"/>
      <c r="K1272" s="45"/>
      <c r="L1272" s="61"/>
      <c r="M1272" s="48"/>
      <c r="N1272" s="49"/>
      <c r="O1272" s="48"/>
      <c r="P1272" s="49"/>
      <c r="Q1272" s="50"/>
      <c r="R1272" s="51"/>
      <c r="S1272" s="15"/>
      <c r="T1272" s="14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2"/>
      <c r="AS1272" s="52"/>
      <c r="AT1272" s="52"/>
      <c r="AU1272" s="52"/>
      <c r="AV1272" s="52"/>
      <c r="AW1272" s="52"/>
      <c r="AX1272" s="52"/>
      <c r="AY1272" s="52"/>
      <c r="AZ1272" s="52"/>
      <c r="BA1272" s="52"/>
      <c r="BB1272" s="52"/>
      <c r="BC1272" s="52"/>
      <c r="BD1272" s="52"/>
      <c r="BE1272" s="52"/>
      <c r="BF1272" s="52"/>
      <c r="BG1272" s="52"/>
      <c r="BH1272" s="52"/>
      <c r="BI1272" s="52"/>
      <c r="BJ1272" s="52"/>
      <c r="BK1272" s="52"/>
      <c r="BL1272" s="52"/>
      <c r="BM1272" s="52"/>
      <c r="BN1272" s="52"/>
      <c r="BO1272" s="52"/>
      <c r="BP1272" s="52"/>
      <c r="BQ1272" s="52"/>
      <c r="BR1272" s="52"/>
    </row>
    <row r="1273">
      <c r="A1273" s="6"/>
      <c r="B1273" s="42"/>
      <c r="C1273" s="43"/>
      <c r="D1273" s="63"/>
      <c r="E1273" s="45"/>
      <c r="F1273" s="45"/>
      <c r="G1273" s="45"/>
      <c r="H1273" s="45"/>
      <c r="I1273" s="45"/>
      <c r="J1273" s="45"/>
      <c r="K1273" s="45"/>
      <c r="L1273" s="61"/>
      <c r="M1273" s="48"/>
      <c r="N1273" s="49"/>
      <c r="O1273" s="48"/>
      <c r="P1273" s="49"/>
      <c r="Q1273" s="50"/>
      <c r="R1273" s="51"/>
      <c r="S1273" s="15"/>
      <c r="T1273" s="14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52"/>
      <c r="AU1273" s="52"/>
      <c r="AV1273" s="52"/>
      <c r="AW1273" s="52"/>
      <c r="AX1273" s="52"/>
      <c r="AY1273" s="52"/>
      <c r="AZ1273" s="52"/>
      <c r="BA1273" s="52"/>
      <c r="BB1273" s="52"/>
      <c r="BC1273" s="52"/>
      <c r="BD1273" s="52"/>
      <c r="BE1273" s="52"/>
      <c r="BF1273" s="52"/>
      <c r="BG1273" s="52"/>
      <c r="BH1273" s="52"/>
      <c r="BI1273" s="52"/>
      <c r="BJ1273" s="52"/>
      <c r="BK1273" s="52"/>
      <c r="BL1273" s="52"/>
      <c r="BM1273" s="52"/>
      <c r="BN1273" s="52"/>
      <c r="BO1273" s="52"/>
      <c r="BP1273" s="52"/>
      <c r="BQ1273" s="52"/>
      <c r="BR1273" s="52"/>
    </row>
    <row r="1274">
      <c r="A1274" s="6"/>
      <c r="B1274" s="42"/>
      <c r="C1274" s="43"/>
      <c r="D1274" s="63"/>
      <c r="E1274" s="45"/>
      <c r="F1274" s="45"/>
      <c r="G1274" s="45"/>
      <c r="H1274" s="45"/>
      <c r="I1274" s="45"/>
      <c r="J1274" s="45"/>
      <c r="K1274" s="45"/>
      <c r="L1274" s="61"/>
      <c r="M1274" s="48"/>
      <c r="N1274" s="49"/>
      <c r="O1274" s="48"/>
      <c r="P1274" s="49"/>
      <c r="Q1274" s="50"/>
      <c r="R1274" s="51"/>
      <c r="S1274" s="15"/>
      <c r="T1274" s="14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  <c r="AX1274" s="52"/>
      <c r="AY1274" s="52"/>
      <c r="AZ1274" s="52"/>
      <c r="BA1274" s="52"/>
      <c r="BB1274" s="52"/>
      <c r="BC1274" s="52"/>
      <c r="BD1274" s="52"/>
      <c r="BE1274" s="52"/>
      <c r="BF1274" s="52"/>
      <c r="BG1274" s="52"/>
      <c r="BH1274" s="52"/>
      <c r="BI1274" s="52"/>
      <c r="BJ1274" s="52"/>
      <c r="BK1274" s="52"/>
      <c r="BL1274" s="52"/>
      <c r="BM1274" s="52"/>
      <c r="BN1274" s="52"/>
      <c r="BO1274" s="52"/>
      <c r="BP1274" s="52"/>
      <c r="BQ1274" s="52"/>
      <c r="BR1274" s="52"/>
    </row>
    <row r="1275">
      <c r="A1275" s="6"/>
      <c r="B1275" s="42"/>
      <c r="C1275" s="43"/>
      <c r="D1275" s="63"/>
      <c r="E1275" s="45"/>
      <c r="F1275" s="45"/>
      <c r="G1275" s="45"/>
      <c r="H1275" s="45"/>
      <c r="I1275" s="45"/>
      <c r="J1275" s="45"/>
      <c r="K1275" s="45"/>
      <c r="L1275" s="61"/>
      <c r="M1275" s="48"/>
      <c r="N1275" s="49"/>
      <c r="O1275" s="48"/>
      <c r="P1275" s="49"/>
      <c r="Q1275" s="50"/>
      <c r="R1275" s="51"/>
      <c r="S1275" s="15"/>
      <c r="T1275" s="14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  <c r="AX1275" s="52"/>
      <c r="AY1275" s="52"/>
      <c r="AZ1275" s="52"/>
      <c r="BA1275" s="52"/>
      <c r="BB1275" s="52"/>
      <c r="BC1275" s="52"/>
      <c r="BD1275" s="52"/>
      <c r="BE1275" s="52"/>
      <c r="BF1275" s="52"/>
      <c r="BG1275" s="52"/>
      <c r="BH1275" s="52"/>
      <c r="BI1275" s="52"/>
      <c r="BJ1275" s="52"/>
      <c r="BK1275" s="52"/>
      <c r="BL1275" s="52"/>
      <c r="BM1275" s="52"/>
      <c r="BN1275" s="52"/>
      <c r="BO1275" s="52"/>
      <c r="BP1275" s="52"/>
      <c r="BQ1275" s="52"/>
      <c r="BR1275" s="52"/>
    </row>
    <row r="1276">
      <c r="A1276" s="6"/>
      <c r="B1276" s="42"/>
      <c r="C1276" s="43"/>
      <c r="D1276" s="63"/>
      <c r="E1276" s="45"/>
      <c r="F1276" s="45"/>
      <c r="G1276" s="45"/>
      <c r="H1276" s="45"/>
      <c r="I1276" s="45"/>
      <c r="J1276" s="45"/>
      <c r="K1276" s="45"/>
      <c r="L1276" s="61"/>
      <c r="M1276" s="48"/>
      <c r="N1276" s="49"/>
      <c r="O1276" s="48"/>
      <c r="P1276" s="49"/>
      <c r="Q1276" s="50"/>
      <c r="R1276" s="51"/>
      <c r="S1276" s="15"/>
      <c r="T1276" s="14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  <c r="AX1276" s="52"/>
      <c r="AY1276" s="52"/>
      <c r="AZ1276" s="52"/>
      <c r="BA1276" s="52"/>
      <c r="BB1276" s="52"/>
      <c r="BC1276" s="52"/>
      <c r="BD1276" s="52"/>
      <c r="BE1276" s="52"/>
      <c r="BF1276" s="52"/>
      <c r="BG1276" s="52"/>
      <c r="BH1276" s="52"/>
      <c r="BI1276" s="52"/>
      <c r="BJ1276" s="52"/>
      <c r="BK1276" s="52"/>
      <c r="BL1276" s="52"/>
      <c r="BM1276" s="52"/>
      <c r="BN1276" s="52"/>
      <c r="BO1276" s="52"/>
      <c r="BP1276" s="52"/>
      <c r="BQ1276" s="52"/>
      <c r="BR1276" s="52"/>
    </row>
    <row r="1277">
      <c r="A1277" s="6"/>
      <c r="B1277" s="42"/>
      <c r="C1277" s="43"/>
      <c r="D1277" s="63"/>
      <c r="E1277" s="45"/>
      <c r="F1277" s="45"/>
      <c r="G1277" s="45"/>
      <c r="H1277" s="45"/>
      <c r="I1277" s="45"/>
      <c r="J1277" s="45"/>
      <c r="K1277" s="45"/>
      <c r="L1277" s="61"/>
      <c r="M1277" s="48"/>
      <c r="N1277" s="49"/>
      <c r="O1277" s="48"/>
      <c r="P1277" s="49"/>
      <c r="Q1277" s="50"/>
      <c r="R1277" s="51"/>
      <c r="S1277" s="15"/>
      <c r="T1277" s="14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52"/>
      <c r="AU1277" s="52"/>
      <c r="AV1277" s="52"/>
      <c r="AW1277" s="52"/>
      <c r="AX1277" s="52"/>
      <c r="AY1277" s="52"/>
      <c r="AZ1277" s="52"/>
      <c r="BA1277" s="52"/>
      <c r="BB1277" s="52"/>
      <c r="BC1277" s="52"/>
      <c r="BD1277" s="52"/>
      <c r="BE1277" s="52"/>
      <c r="BF1277" s="52"/>
      <c r="BG1277" s="52"/>
      <c r="BH1277" s="52"/>
      <c r="BI1277" s="52"/>
      <c r="BJ1277" s="52"/>
      <c r="BK1277" s="52"/>
      <c r="BL1277" s="52"/>
      <c r="BM1277" s="52"/>
      <c r="BN1277" s="52"/>
      <c r="BO1277" s="52"/>
      <c r="BP1277" s="52"/>
      <c r="BQ1277" s="52"/>
      <c r="BR1277" s="52"/>
    </row>
    <row r="1278">
      <c r="A1278" s="6"/>
      <c r="B1278" s="42"/>
      <c r="C1278" s="43"/>
      <c r="D1278" s="63"/>
      <c r="E1278" s="45"/>
      <c r="F1278" s="45"/>
      <c r="G1278" s="45"/>
      <c r="H1278" s="45"/>
      <c r="I1278" s="45"/>
      <c r="J1278" s="45"/>
      <c r="K1278" s="45"/>
      <c r="L1278" s="61"/>
      <c r="M1278" s="48"/>
      <c r="N1278" s="49"/>
      <c r="O1278" s="48"/>
      <c r="P1278" s="49"/>
      <c r="Q1278" s="50"/>
      <c r="R1278" s="51"/>
      <c r="S1278" s="15"/>
      <c r="T1278" s="14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2"/>
      <c r="AJ1278" s="52"/>
      <c r="AK1278" s="52"/>
      <c r="AL1278" s="52"/>
      <c r="AM1278" s="52"/>
      <c r="AN1278" s="52"/>
      <c r="AO1278" s="52"/>
      <c r="AP1278" s="52"/>
      <c r="AQ1278" s="52"/>
      <c r="AR1278" s="52"/>
      <c r="AS1278" s="52"/>
      <c r="AT1278" s="52"/>
      <c r="AU1278" s="52"/>
      <c r="AV1278" s="52"/>
      <c r="AW1278" s="52"/>
      <c r="AX1278" s="52"/>
      <c r="AY1278" s="52"/>
      <c r="AZ1278" s="52"/>
      <c r="BA1278" s="52"/>
      <c r="BB1278" s="52"/>
      <c r="BC1278" s="52"/>
      <c r="BD1278" s="52"/>
      <c r="BE1278" s="52"/>
      <c r="BF1278" s="52"/>
      <c r="BG1278" s="52"/>
      <c r="BH1278" s="52"/>
      <c r="BI1278" s="52"/>
      <c r="BJ1278" s="52"/>
      <c r="BK1278" s="52"/>
      <c r="BL1278" s="52"/>
      <c r="BM1278" s="52"/>
      <c r="BN1278" s="52"/>
      <c r="BO1278" s="52"/>
      <c r="BP1278" s="52"/>
      <c r="BQ1278" s="52"/>
      <c r="BR1278" s="52"/>
    </row>
    <row r="1279">
      <c r="A1279" s="6"/>
      <c r="B1279" s="42"/>
      <c r="C1279" s="43"/>
      <c r="D1279" s="63"/>
      <c r="E1279" s="45"/>
      <c r="F1279" s="45"/>
      <c r="G1279" s="45"/>
      <c r="H1279" s="45"/>
      <c r="I1279" s="45"/>
      <c r="J1279" s="45"/>
      <c r="K1279" s="45"/>
      <c r="L1279" s="61"/>
      <c r="M1279" s="48"/>
      <c r="N1279" s="49"/>
      <c r="O1279" s="48"/>
      <c r="P1279" s="49"/>
      <c r="Q1279" s="50"/>
      <c r="R1279" s="51"/>
      <c r="S1279" s="15"/>
      <c r="T1279" s="14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52"/>
      <c r="AU1279" s="52"/>
      <c r="AV1279" s="52"/>
      <c r="AW1279" s="52"/>
      <c r="AX1279" s="52"/>
      <c r="AY1279" s="52"/>
      <c r="AZ1279" s="52"/>
      <c r="BA1279" s="52"/>
      <c r="BB1279" s="52"/>
      <c r="BC1279" s="52"/>
      <c r="BD1279" s="52"/>
      <c r="BE1279" s="52"/>
      <c r="BF1279" s="52"/>
      <c r="BG1279" s="52"/>
      <c r="BH1279" s="52"/>
      <c r="BI1279" s="52"/>
      <c r="BJ1279" s="52"/>
      <c r="BK1279" s="52"/>
      <c r="BL1279" s="52"/>
      <c r="BM1279" s="52"/>
      <c r="BN1279" s="52"/>
      <c r="BO1279" s="52"/>
      <c r="BP1279" s="52"/>
      <c r="BQ1279" s="52"/>
      <c r="BR1279" s="52"/>
    </row>
    <row r="1280">
      <c r="A1280" s="6"/>
      <c r="B1280" s="42"/>
      <c r="C1280" s="43"/>
      <c r="D1280" s="63"/>
      <c r="E1280" s="45"/>
      <c r="F1280" s="45"/>
      <c r="G1280" s="45"/>
      <c r="H1280" s="45"/>
      <c r="I1280" s="45"/>
      <c r="J1280" s="45"/>
      <c r="K1280" s="45"/>
      <c r="L1280" s="61"/>
      <c r="M1280" s="48"/>
      <c r="N1280" s="49"/>
      <c r="O1280" s="48"/>
      <c r="P1280" s="49"/>
      <c r="Q1280" s="50"/>
      <c r="R1280" s="51"/>
      <c r="S1280" s="15"/>
      <c r="T1280" s="14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  <c r="AU1280" s="52"/>
      <c r="AV1280" s="52"/>
      <c r="AW1280" s="52"/>
      <c r="AX1280" s="52"/>
      <c r="AY1280" s="52"/>
      <c r="AZ1280" s="52"/>
      <c r="BA1280" s="52"/>
      <c r="BB1280" s="52"/>
      <c r="BC1280" s="52"/>
      <c r="BD1280" s="52"/>
      <c r="BE1280" s="52"/>
      <c r="BF1280" s="52"/>
      <c r="BG1280" s="52"/>
      <c r="BH1280" s="52"/>
      <c r="BI1280" s="52"/>
      <c r="BJ1280" s="52"/>
      <c r="BK1280" s="52"/>
      <c r="BL1280" s="52"/>
      <c r="BM1280" s="52"/>
      <c r="BN1280" s="52"/>
      <c r="BO1280" s="52"/>
      <c r="BP1280" s="52"/>
      <c r="BQ1280" s="52"/>
      <c r="BR1280" s="52"/>
    </row>
    <row r="1281">
      <c r="A1281" s="6"/>
      <c r="B1281" s="42"/>
      <c r="C1281" s="43"/>
      <c r="D1281" s="63"/>
      <c r="E1281" s="45"/>
      <c r="F1281" s="45"/>
      <c r="G1281" s="45"/>
      <c r="H1281" s="45"/>
      <c r="I1281" s="45"/>
      <c r="J1281" s="45"/>
      <c r="K1281" s="45"/>
      <c r="L1281" s="61"/>
      <c r="M1281" s="48"/>
      <c r="N1281" s="49"/>
      <c r="O1281" s="48"/>
      <c r="P1281" s="49"/>
      <c r="Q1281" s="50"/>
      <c r="R1281" s="51"/>
      <c r="S1281" s="15"/>
      <c r="T1281" s="14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  <c r="AY1281" s="52"/>
      <c r="AZ1281" s="52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2"/>
      <c r="BK1281" s="52"/>
      <c r="BL1281" s="52"/>
      <c r="BM1281" s="52"/>
      <c r="BN1281" s="52"/>
      <c r="BO1281" s="52"/>
      <c r="BP1281" s="52"/>
      <c r="BQ1281" s="52"/>
      <c r="BR1281" s="52"/>
    </row>
    <row r="1282">
      <c r="A1282" s="6"/>
      <c r="B1282" s="42"/>
      <c r="C1282" s="43"/>
      <c r="D1282" s="63"/>
      <c r="E1282" s="45"/>
      <c r="F1282" s="45"/>
      <c r="G1282" s="45"/>
      <c r="H1282" s="45"/>
      <c r="I1282" s="45"/>
      <c r="J1282" s="45"/>
      <c r="K1282" s="45"/>
      <c r="L1282" s="61"/>
      <c r="M1282" s="48"/>
      <c r="N1282" s="49"/>
      <c r="O1282" s="48"/>
      <c r="P1282" s="49"/>
      <c r="Q1282" s="50"/>
      <c r="R1282" s="51"/>
      <c r="S1282" s="15"/>
      <c r="T1282" s="14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2"/>
      <c r="AJ1282" s="52"/>
      <c r="AK1282" s="52"/>
      <c r="AL1282" s="52"/>
      <c r="AM1282" s="52"/>
      <c r="AN1282" s="52"/>
      <c r="AO1282" s="52"/>
      <c r="AP1282" s="52"/>
      <c r="AQ1282" s="52"/>
      <c r="AR1282" s="52"/>
      <c r="AS1282" s="52"/>
      <c r="AT1282" s="52"/>
      <c r="AU1282" s="52"/>
      <c r="AV1282" s="52"/>
      <c r="AW1282" s="52"/>
      <c r="AX1282" s="52"/>
      <c r="AY1282" s="52"/>
      <c r="AZ1282" s="52"/>
      <c r="BA1282" s="52"/>
      <c r="BB1282" s="52"/>
      <c r="BC1282" s="52"/>
      <c r="BD1282" s="52"/>
      <c r="BE1282" s="52"/>
      <c r="BF1282" s="52"/>
      <c r="BG1282" s="52"/>
      <c r="BH1282" s="52"/>
      <c r="BI1282" s="52"/>
      <c r="BJ1282" s="52"/>
      <c r="BK1282" s="52"/>
      <c r="BL1282" s="52"/>
      <c r="BM1282" s="52"/>
      <c r="BN1282" s="52"/>
      <c r="BO1282" s="52"/>
      <c r="BP1282" s="52"/>
      <c r="BQ1282" s="52"/>
      <c r="BR1282" s="52"/>
    </row>
    <row r="1283">
      <c r="A1283" s="6"/>
      <c r="B1283" s="42"/>
      <c r="C1283" s="43"/>
      <c r="D1283" s="63"/>
      <c r="E1283" s="45"/>
      <c r="F1283" s="45"/>
      <c r="G1283" s="45"/>
      <c r="H1283" s="45"/>
      <c r="I1283" s="45"/>
      <c r="J1283" s="45"/>
      <c r="K1283" s="45"/>
      <c r="L1283" s="61"/>
      <c r="M1283" s="48"/>
      <c r="N1283" s="49"/>
      <c r="O1283" s="48"/>
      <c r="P1283" s="49"/>
      <c r="Q1283" s="50"/>
      <c r="R1283" s="51"/>
      <c r="S1283" s="15"/>
      <c r="T1283" s="14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52"/>
      <c r="AU1283" s="52"/>
      <c r="AV1283" s="52"/>
      <c r="AW1283" s="52"/>
      <c r="AX1283" s="52"/>
      <c r="AY1283" s="52"/>
      <c r="AZ1283" s="52"/>
      <c r="BA1283" s="52"/>
      <c r="BB1283" s="52"/>
      <c r="BC1283" s="52"/>
      <c r="BD1283" s="52"/>
      <c r="BE1283" s="52"/>
      <c r="BF1283" s="52"/>
      <c r="BG1283" s="52"/>
      <c r="BH1283" s="52"/>
      <c r="BI1283" s="52"/>
      <c r="BJ1283" s="52"/>
      <c r="BK1283" s="52"/>
      <c r="BL1283" s="52"/>
      <c r="BM1283" s="52"/>
      <c r="BN1283" s="52"/>
      <c r="BO1283" s="52"/>
      <c r="BP1283" s="52"/>
      <c r="BQ1283" s="52"/>
      <c r="BR1283" s="52"/>
    </row>
    <row r="1284">
      <c r="A1284" s="6"/>
      <c r="B1284" s="42"/>
      <c r="C1284" s="43"/>
      <c r="D1284" s="63"/>
      <c r="E1284" s="45"/>
      <c r="F1284" s="45"/>
      <c r="G1284" s="45"/>
      <c r="H1284" s="45"/>
      <c r="I1284" s="45"/>
      <c r="J1284" s="45"/>
      <c r="K1284" s="45"/>
      <c r="L1284" s="61"/>
      <c r="M1284" s="48"/>
      <c r="N1284" s="49"/>
      <c r="O1284" s="48"/>
      <c r="P1284" s="49"/>
      <c r="Q1284" s="50"/>
      <c r="R1284" s="51"/>
      <c r="S1284" s="15"/>
      <c r="T1284" s="14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2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  <c r="AX1284" s="52"/>
      <c r="AY1284" s="52"/>
      <c r="AZ1284" s="52"/>
      <c r="BA1284" s="52"/>
      <c r="BB1284" s="52"/>
      <c r="BC1284" s="52"/>
      <c r="BD1284" s="52"/>
      <c r="BE1284" s="52"/>
      <c r="BF1284" s="52"/>
      <c r="BG1284" s="52"/>
      <c r="BH1284" s="52"/>
      <c r="BI1284" s="52"/>
      <c r="BJ1284" s="52"/>
      <c r="BK1284" s="52"/>
      <c r="BL1284" s="52"/>
      <c r="BM1284" s="52"/>
      <c r="BN1284" s="52"/>
      <c r="BO1284" s="52"/>
      <c r="BP1284" s="52"/>
      <c r="BQ1284" s="52"/>
      <c r="BR1284" s="52"/>
    </row>
    <row r="1285">
      <c r="A1285" s="6"/>
      <c r="B1285" s="42"/>
      <c r="C1285" s="43"/>
      <c r="D1285" s="63"/>
      <c r="E1285" s="45"/>
      <c r="F1285" s="45"/>
      <c r="G1285" s="45"/>
      <c r="H1285" s="45"/>
      <c r="I1285" s="45"/>
      <c r="J1285" s="45"/>
      <c r="K1285" s="45"/>
      <c r="L1285" s="61"/>
      <c r="M1285" s="48"/>
      <c r="N1285" s="49"/>
      <c r="O1285" s="48"/>
      <c r="P1285" s="49"/>
      <c r="Q1285" s="50"/>
      <c r="R1285" s="51"/>
      <c r="S1285" s="15"/>
      <c r="T1285" s="14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52"/>
      <c r="AU1285" s="52"/>
      <c r="AV1285" s="52"/>
      <c r="AW1285" s="52"/>
      <c r="AX1285" s="52"/>
      <c r="AY1285" s="52"/>
      <c r="AZ1285" s="52"/>
      <c r="BA1285" s="52"/>
      <c r="BB1285" s="52"/>
      <c r="BC1285" s="52"/>
      <c r="BD1285" s="52"/>
      <c r="BE1285" s="52"/>
      <c r="BF1285" s="52"/>
      <c r="BG1285" s="52"/>
      <c r="BH1285" s="52"/>
      <c r="BI1285" s="52"/>
      <c r="BJ1285" s="52"/>
      <c r="BK1285" s="52"/>
      <c r="BL1285" s="52"/>
      <c r="BM1285" s="52"/>
      <c r="BN1285" s="52"/>
      <c r="BO1285" s="52"/>
      <c r="BP1285" s="52"/>
      <c r="BQ1285" s="52"/>
      <c r="BR1285" s="52"/>
    </row>
    <row r="1286">
      <c r="A1286" s="6"/>
      <c r="B1286" s="42"/>
      <c r="C1286" s="43"/>
      <c r="D1286" s="63"/>
      <c r="E1286" s="45"/>
      <c r="F1286" s="45"/>
      <c r="G1286" s="45"/>
      <c r="H1286" s="45"/>
      <c r="I1286" s="45"/>
      <c r="J1286" s="45"/>
      <c r="K1286" s="45"/>
      <c r="L1286" s="61"/>
      <c r="M1286" s="48"/>
      <c r="N1286" s="49"/>
      <c r="O1286" s="48"/>
      <c r="P1286" s="49"/>
      <c r="Q1286" s="50"/>
      <c r="R1286" s="51"/>
      <c r="S1286" s="15"/>
      <c r="T1286" s="14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2"/>
      <c r="AJ1286" s="52"/>
      <c r="AK1286" s="52"/>
      <c r="AL1286" s="52"/>
      <c r="AM1286" s="52"/>
      <c r="AN1286" s="52"/>
      <c r="AO1286" s="52"/>
      <c r="AP1286" s="52"/>
      <c r="AQ1286" s="52"/>
      <c r="AR1286" s="52"/>
      <c r="AS1286" s="52"/>
      <c r="AT1286" s="52"/>
      <c r="AU1286" s="52"/>
      <c r="AV1286" s="52"/>
      <c r="AW1286" s="52"/>
      <c r="AX1286" s="52"/>
      <c r="AY1286" s="52"/>
      <c r="AZ1286" s="52"/>
      <c r="BA1286" s="52"/>
      <c r="BB1286" s="52"/>
      <c r="BC1286" s="52"/>
      <c r="BD1286" s="52"/>
      <c r="BE1286" s="52"/>
      <c r="BF1286" s="52"/>
      <c r="BG1286" s="52"/>
      <c r="BH1286" s="52"/>
      <c r="BI1286" s="52"/>
      <c r="BJ1286" s="52"/>
      <c r="BK1286" s="52"/>
      <c r="BL1286" s="52"/>
      <c r="BM1286" s="52"/>
      <c r="BN1286" s="52"/>
      <c r="BO1286" s="52"/>
      <c r="BP1286" s="52"/>
      <c r="BQ1286" s="52"/>
      <c r="BR1286" s="52"/>
    </row>
    <row r="1287">
      <c r="A1287" s="6"/>
      <c r="B1287" s="42"/>
      <c r="C1287" s="43"/>
      <c r="D1287" s="63"/>
      <c r="E1287" s="45"/>
      <c r="F1287" s="45"/>
      <c r="G1287" s="45"/>
      <c r="H1287" s="45"/>
      <c r="I1287" s="45"/>
      <c r="J1287" s="45"/>
      <c r="K1287" s="45"/>
      <c r="L1287" s="61"/>
      <c r="M1287" s="48"/>
      <c r="N1287" s="49"/>
      <c r="O1287" s="48"/>
      <c r="P1287" s="49"/>
      <c r="Q1287" s="50"/>
      <c r="R1287" s="51"/>
      <c r="S1287" s="15"/>
      <c r="T1287" s="14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  <c r="AY1287" s="52"/>
      <c r="AZ1287" s="52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2"/>
      <c r="BK1287" s="52"/>
      <c r="BL1287" s="52"/>
      <c r="BM1287" s="52"/>
      <c r="BN1287" s="52"/>
      <c r="BO1287" s="52"/>
      <c r="BP1287" s="52"/>
      <c r="BQ1287" s="52"/>
      <c r="BR1287" s="52"/>
    </row>
    <row r="1288">
      <c r="A1288" s="6"/>
      <c r="B1288" s="42"/>
      <c r="C1288" s="43"/>
      <c r="D1288" s="63"/>
      <c r="E1288" s="45"/>
      <c r="F1288" s="45"/>
      <c r="G1288" s="45"/>
      <c r="H1288" s="45"/>
      <c r="I1288" s="45"/>
      <c r="J1288" s="45"/>
      <c r="K1288" s="45"/>
      <c r="L1288" s="61"/>
      <c r="M1288" s="48"/>
      <c r="N1288" s="49"/>
      <c r="O1288" s="48"/>
      <c r="P1288" s="49"/>
      <c r="Q1288" s="50"/>
      <c r="R1288" s="51"/>
      <c r="S1288" s="15"/>
      <c r="T1288" s="14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2"/>
      <c r="AS1288" s="52"/>
      <c r="AT1288" s="52"/>
      <c r="AU1288" s="52"/>
      <c r="AV1288" s="52"/>
      <c r="AW1288" s="52"/>
      <c r="AX1288" s="52"/>
      <c r="AY1288" s="52"/>
      <c r="AZ1288" s="52"/>
      <c r="BA1288" s="52"/>
      <c r="BB1288" s="52"/>
      <c r="BC1288" s="52"/>
      <c r="BD1288" s="52"/>
      <c r="BE1288" s="52"/>
      <c r="BF1288" s="52"/>
      <c r="BG1288" s="52"/>
      <c r="BH1288" s="52"/>
      <c r="BI1288" s="52"/>
      <c r="BJ1288" s="52"/>
      <c r="BK1288" s="52"/>
      <c r="BL1288" s="52"/>
      <c r="BM1288" s="52"/>
      <c r="BN1288" s="52"/>
      <c r="BO1288" s="52"/>
      <c r="BP1288" s="52"/>
      <c r="BQ1288" s="52"/>
      <c r="BR1288" s="52"/>
    </row>
    <row r="1289">
      <c r="A1289" s="6"/>
      <c r="B1289" s="42"/>
      <c r="C1289" s="43"/>
      <c r="D1289" s="63"/>
      <c r="E1289" s="45"/>
      <c r="F1289" s="45"/>
      <c r="G1289" s="45"/>
      <c r="H1289" s="45"/>
      <c r="I1289" s="45"/>
      <c r="J1289" s="45"/>
      <c r="K1289" s="45"/>
      <c r="L1289" s="61"/>
      <c r="M1289" s="48"/>
      <c r="N1289" s="49"/>
      <c r="O1289" s="48"/>
      <c r="P1289" s="49"/>
      <c r="Q1289" s="50"/>
      <c r="R1289" s="51"/>
      <c r="S1289" s="15"/>
      <c r="T1289" s="14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52"/>
      <c r="AU1289" s="52"/>
      <c r="AV1289" s="52"/>
      <c r="AW1289" s="52"/>
      <c r="AX1289" s="52"/>
      <c r="AY1289" s="52"/>
      <c r="AZ1289" s="52"/>
      <c r="BA1289" s="52"/>
      <c r="BB1289" s="52"/>
      <c r="BC1289" s="52"/>
      <c r="BD1289" s="52"/>
      <c r="BE1289" s="52"/>
      <c r="BF1289" s="52"/>
      <c r="BG1289" s="52"/>
      <c r="BH1289" s="52"/>
      <c r="BI1289" s="52"/>
      <c r="BJ1289" s="52"/>
      <c r="BK1289" s="52"/>
      <c r="BL1289" s="52"/>
      <c r="BM1289" s="52"/>
      <c r="BN1289" s="52"/>
      <c r="BO1289" s="52"/>
      <c r="BP1289" s="52"/>
      <c r="BQ1289" s="52"/>
      <c r="BR1289" s="52"/>
    </row>
    <row r="1290">
      <c r="A1290" s="6"/>
      <c r="B1290" s="42"/>
      <c r="C1290" s="43"/>
      <c r="D1290" s="63"/>
      <c r="E1290" s="45"/>
      <c r="F1290" s="45"/>
      <c r="G1290" s="45"/>
      <c r="H1290" s="45"/>
      <c r="I1290" s="45"/>
      <c r="J1290" s="45"/>
      <c r="K1290" s="45"/>
      <c r="L1290" s="61"/>
      <c r="M1290" s="48"/>
      <c r="N1290" s="49"/>
      <c r="O1290" s="48"/>
      <c r="P1290" s="49"/>
      <c r="Q1290" s="50"/>
      <c r="R1290" s="51"/>
      <c r="S1290" s="15"/>
      <c r="T1290" s="14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  <c r="AX1290" s="52"/>
      <c r="AY1290" s="52"/>
      <c r="AZ1290" s="52"/>
      <c r="BA1290" s="52"/>
      <c r="BB1290" s="52"/>
      <c r="BC1290" s="52"/>
      <c r="BD1290" s="52"/>
      <c r="BE1290" s="52"/>
      <c r="BF1290" s="52"/>
      <c r="BG1290" s="52"/>
      <c r="BH1290" s="52"/>
      <c r="BI1290" s="52"/>
      <c r="BJ1290" s="52"/>
      <c r="BK1290" s="52"/>
      <c r="BL1290" s="52"/>
      <c r="BM1290" s="52"/>
      <c r="BN1290" s="52"/>
      <c r="BO1290" s="52"/>
      <c r="BP1290" s="52"/>
      <c r="BQ1290" s="52"/>
      <c r="BR1290" s="52"/>
    </row>
    <row r="1291">
      <c r="A1291" s="6"/>
      <c r="B1291" s="42"/>
      <c r="C1291" s="43"/>
      <c r="D1291" s="63"/>
      <c r="E1291" s="45"/>
      <c r="F1291" s="45"/>
      <c r="G1291" s="45"/>
      <c r="H1291" s="45"/>
      <c r="I1291" s="45"/>
      <c r="J1291" s="45"/>
      <c r="K1291" s="45"/>
      <c r="L1291" s="61"/>
      <c r="M1291" s="48"/>
      <c r="N1291" s="49"/>
      <c r="O1291" s="48"/>
      <c r="P1291" s="49"/>
      <c r="Q1291" s="50"/>
      <c r="R1291" s="51"/>
      <c r="S1291" s="15"/>
      <c r="T1291" s="14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52"/>
      <c r="AU1291" s="52"/>
      <c r="AV1291" s="52"/>
      <c r="AW1291" s="52"/>
      <c r="AX1291" s="52"/>
      <c r="AY1291" s="52"/>
      <c r="AZ1291" s="52"/>
      <c r="BA1291" s="52"/>
      <c r="BB1291" s="52"/>
      <c r="BC1291" s="52"/>
      <c r="BD1291" s="52"/>
      <c r="BE1291" s="52"/>
      <c r="BF1291" s="52"/>
      <c r="BG1291" s="52"/>
      <c r="BH1291" s="52"/>
      <c r="BI1291" s="52"/>
      <c r="BJ1291" s="52"/>
      <c r="BK1291" s="52"/>
      <c r="BL1291" s="52"/>
      <c r="BM1291" s="52"/>
      <c r="BN1291" s="52"/>
      <c r="BO1291" s="52"/>
      <c r="BP1291" s="52"/>
      <c r="BQ1291" s="52"/>
      <c r="BR1291" s="52"/>
    </row>
    <row r="1292">
      <c r="A1292" s="6"/>
      <c r="B1292" s="42"/>
      <c r="C1292" s="43"/>
      <c r="D1292" s="63"/>
      <c r="E1292" s="45"/>
      <c r="F1292" s="45"/>
      <c r="G1292" s="45"/>
      <c r="H1292" s="45"/>
      <c r="I1292" s="45"/>
      <c r="J1292" s="45"/>
      <c r="K1292" s="45"/>
      <c r="L1292" s="61"/>
      <c r="M1292" s="48"/>
      <c r="N1292" s="49"/>
      <c r="O1292" s="48"/>
      <c r="P1292" s="49"/>
      <c r="Q1292" s="50"/>
      <c r="R1292" s="51"/>
      <c r="S1292" s="15"/>
      <c r="T1292" s="14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2"/>
      <c r="AJ1292" s="52"/>
      <c r="AK1292" s="52"/>
      <c r="AL1292" s="52"/>
      <c r="AM1292" s="52"/>
      <c r="AN1292" s="52"/>
      <c r="AO1292" s="52"/>
      <c r="AP1292" s="52"/>
      <c r="AQ1292" s="52"/>
      <c r="AR1292" s="52"/>
      <c r="AS1292" s="52"/>
      <c r="AT1292" s="52"/>
      <c r="AU1292" s="52"/>
      <c r="AV1292" s="52"/>
      <c r="AW1292" s="52"/>
      <c r="AX1292" s="52"/>
      <c r="AY1292" s="52"/>
      <c r="AZ1292" s="52"/>
      <c r="BA1292" s="52"/>
      <c r="BB1292" s="52"/>
      <c r="BC1292" s="52"/>
      <c r="BD1292" s="52"/>
      <c r="BE1292" s="52"/>
      <c r="BF1292" s="52"/>
      <c r="BG1292" s="52"/>
      <c r="BH1292" s="52"/>
      <c r="BI1292" s="52"/>
      <c r="BJ1292" s="52"/>
      <c r="BK1292" s="52"/>
      <c r="BL1292" s="52"/>
      <c r="BM1292" s="52"/>
      <c r="BN1292" s="52"/>
      <c r="BO1292" s="52"/>
      <c r="BP1292" s="52"/>
      <c r="BQ1292" s="52"/>
      <c r="BR1292" s="52"/>
    </row>
    <row r="1293">
      <c r="A1293" s="6"/>
      <c r="B1293" s="42"/>
      <c r="C1293" s="43"/>
      <c r="D1293" s="63"/>
      <c r="E1293" s="45"/>
      <c r="F1293" s="45"/>
      <c r="G1293" s="45"/>
      <c r="H1293" s="45"/>
      <c r="I1293" s="45"/>
      <c r="J1293" s="45"/>
      <c r="K1293" s="45"/>
      <c r="L1293" s="61"/>
      <c r="M1293" s="48"/>
      <c r="N1293" s="49"/>
      <c r="O1293" s="48"/>
      <c r="P1293" s="49"/>
      <c r="Q1293" s="50"/>
      <c r="R1293" s="51"/>
      <c r="S1293" s="15"/>
      <c r="T1293" s="14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  <c r="AX1293" s="52"/>
      <c r="AY1293" s="52"/>
      <c r="AZ1293" s="52"/>
      <c r="BA1293" s="52"/>
      <c r="BB1293" s="52"/>
      <c r="BC1293" s="52"/>
      <c r="BD1293" s="52"/>
      <c r="BE1293" s="52"/>
      <c r="BF1293" s="52"/>
      <c r="BG1293" s="52"/>
      <c r="BH1293" s="52"/>
      <c r="BI1293" s="52"/>
      <c r="BJ1293" s="52"/>
      <c r="BK1293" s="52"/>
      <c r="BL1293" s="52"/>
      <c r="BM1293" s="52"/>
      <c r="BN1293" s="52"/>
      <c r="BO1293" s="52"/>
      <c r="BP1293" s="52"/>
      <c r="BQ1293" s="52"/>
      <c r="BR1293" s="52"/>
    </row>
    <row r="1294">
      <c r="A1294" s="6"/>
      <c r="B1294" s="42"/>
      <c r="C1294" s="43"/>
      <c r="D1294" s="63"/>
      <c r="E1294" s="45"/>
      <c r="F1294" s="45"/>
      <c r="G1294" s="45"/>
      <c r="H1294" s="45"/>
      <c r="I1294" s="45"/>
      <c r="J1294" s="45"/>
      <c r="K1294" s="45"/>
      <c r="L1294" s="61"/>
      <c r="M1294" s="48"/>
      <c r="N1294" s="49"/>
      <c r="O1294" s="48"/>
      <c r="P1294" s="49"/>
      <c r="Q1294" s="50"/>
      <c r="R1294" s="51"/>
      <c r="S1294" s="15"/>
      <c r="T1294" s="14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2"/>
      <c r="AJ1294" s="52"/>
      <c r="AK1294" s="52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  <c r="AX1294" s="52"/>
      <c r="AY1294" s="52"/>
      <c r="AZ1294" s="52"/>
      <c r="BA1294" s="52"/>
      <c r="BB1294" s="52"/>
      <c r="BC1294" s="52"/>
      <c r="BD1294" s="52"/>
      <c r="BE1294" s="52"/>
      <c r="BF1294" s="52"/>
      <c r="BG1294" s="52"/>
      <c r="BH1294" s="52"/>
      <c r="BI1294" s="52"/>
      <c r="BJ1294" s="52"/>
      <c r="BK1294" s="52"/>
      <c r="BL1294" s="52"/>
      <c r="BM1294" s="52"/>
      <c r="BN1294" s="52"/>
      <c r="BO1294" s="52"/>
      <c r="BP1294" s="52"/>
      <c r="BQ1294" s="52"/>
      <c r="BR1294" s="52"/>
    </row>
    <row r="1295">
      <c r="A1295" s="6"/>
      <c r="B1295" s="42"/>
      <c r="C1295" s="43"/>
      <c r="D1295" s="63"/>
      <c r="E1295" s="45"/>
      <c r="F1295" s="45"/>
      <c r="G1295" s="45"/>
      <c r="H1295" s="45"/>
      <c r="I1295" s="45"/>
      <c r="J1295" s="45"/>
      <c r="K1295" s="45"/>
      <c r="L1295" s="61"/>
      <c r="M1295" s="48"/>
      <c r="N1295" s="49"/>
      <c r="O1295" s="48"/>
      <c r="P1295" s="49"/>
      <c r="Q1295" s="50"/>
      <c r="R1295" s="51"/>
      <c r="S1295" s="15"/>
      <c r="T1295" s="14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  <c r="AX1295" s="52"/>
      <c r="AY1295" s="52"/>
      <c r="AZ1295" s="52"/>
      <c r="BA1295" s="52"/>
      <c r="BB1295" s="52"/>
      <c r="BC1295" s="52"/>
      <c r="BD1295" s="52"/>
      <c r="BE1295" s="52"/>
      <c r="BF1295" s="52"/>
      <c r="BG1295" s="52"/>
      <c r="BH1295" s="52"/>
      <c r="BI1295" s="52"/>
      <c r="BJ1295" s="52"/>
      <c r="BK1295" s="52"/>
      <c r="BL1295" s="52"/>
      <c r="BM1295" s="52"/>
      <c r="BN1295" s="52"/>
      <c r="BO1295" s="52"/>
      <c r="BP1295" s="52"/>
      <c r="BQ1295" s="52"/>
      <c r="BR1295" s="52"/>
    </row>
    <row r="1296">
      <c r="A1296" s="6"/>
      <c r="B1296" s="42"/>
      <c r="C1296" s="43"/>
      <c r="D1296" s="63"/>
      <c r="E1296" s="45"/>
      <c r="F1296" s="45"/>
      <c r="G1296" s="45"/>
      <c r="H1296" s="45"/>
      <c r="I1296" s="45"/>
      <c r="J1296" s="45"/>
      <c r="K1296" s="45"/>
      <c r="L1296" s="61"/>
      <c r="M1296" s="48"/>
      <c r="N1296" s="49"/>
      <c r="O1296" s="48"/>
      <c r="P1296" s="49"/>
      <c r="Q1296" s="50"/>
      <c r="R1296" s="51"/>
      <c r="S1296" s="15"/>
      <c r="T1296" s="14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  <c r="AX1296" s="52"/>
      <c r="AY1296" s="52"/>
      <c r="AZ1296" s="52"/>
      <c r="BA1296" s="52"/>
      <c r="BB1296" s="52"/>
      <c r="BC1296" s="52"/>
      <c r="BD1296" s="52"/>
      <c r="BE1296" s="52"/>
      <c r="BF1296" s="52"/>
      <c r="BG1296" s="52"/>
      <c r="BH1296" s="52"/>
      <c r="BI1296" s="52"/>
      <c r="BJ1296" s="52"/>
      <c r="BK1296" s="52"/>
      <c r="BL1296" s="52"/>
      <c r="BM1296" s="52"/>
      <c r="BN1296" s="52"/>
      <c r="BO1296" s="52"/>
      <c r="BP1296" s="52"/>
      <c r="BQ1296" s="52"/>
      <c r="BR1296" s="52"/>
    </row>
    <row r="1297">
      <c r="A1297" s="6"/>
      <c r="B1297" s="42"/>
      <c r="C1297" s="43"/>
      <c r="D1297" s="63"/>
      <c r="E1297" s="45"/>
      <c r="F1297" s="45"/>
      <c r="G1297" s="45"/>
      <c r="H1297" s="45"/>
      <c r="I1297" s="45"/>
      <c r="J1297" s="45"/>
      <c r="K1297" s="45"/>
      <c r="L1297" s="61"/>
      <c r="M1297" s="48"/>
      <c r="N1297" s="49"/>
      <c r="O1297" s="48"/>
      <c r="P1297" s="49"/>
      <c r="Q1297" s="50"/>
      <c r="R1297" s="51"/>
      <c r="S1297" s="15"/>
      <c r="T1297" s="14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  <c r="AY1297" s="52"/>
      <c r="AZ1297" s="52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2"/>
      <c r="BK1297" s="52"/>
      <c r="BL1297" s="52"/>
      <c r="BM1297" s="52"/>
      <c r="BN1297" s="52"/>
      <c r="BO1297" s="52"/>
      <c r="BP1297" s="52"/>
      <c r="BQ1297" s="52"/>
      <c r="BR1297" s="52"/>
    </row>
    <row r="1298">
      <c r="A1298" s="6"/>
      <c r="B1298" s="42"/>
      <c r="C1298" s="43"/>
      <c r="D1298" s="63"/>
      <c r="E1298" s="45"/>
      <c r="F1298" s="45"/>
      <c r="G1298" s="45"/>
      <c r="H1298" s="45"/>
      <c r="I1298" s="45"/>
      <c r="J1298" s="45"/>
      <c r="K1298" s="45"/>
      <c r="L1298" s="61"/>
      <c r="M1298" s="48"/>
      <c r="N1298" s="49"/>
      <c r="O1298" s="48"/>
      <c r="P1298" s="49"/>
      <c r="Q1298" s="50"/>
      <c r="R1298" s="51"/>
      <c r="S1298" s="15"/>
      <c r="T1298" s="14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2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  <c r="AX1298" s="52"/>
      <c r="AY1298" s="52"/>
      <c r="AZ1298" s="52"/>
      <c r="BA1298" s="52"/>
      <c r="BB1298" s="52"/>
      <c r="BC1298" s="52"/>
      <c r="BD1298" s="52"/>
      <c r="BE1298" s="52"/>
      <c r="BF1298" s="52"/>
      <c r="BG1298" s="52"/>
      <c r="BH1298" s="52"/>
      <c r="BI1298" s="52"/>
      <c r="BJ1298" s="52"/>
      <c r="BK1298" s="52"/>
      <c r="BL1298" s="52"/>
      <c r="BM1298" s="52"/>
      <c r="BN1298" s="52"/>
      <c r="BO1298" s="52"/>
      <c r="BP1298" s="52"/>
      <c r="BQ1298" s="52"/>
      <c r="BR1298" s="52"/>
    </row>
    <row r="1299">
      <c r="A1299" s="6"/>
      <c r="B1299" s="42"/>
      <c r="C1299" s="43"/>
      <c r="D1299" s="63"/>
      <c r="E1299" s="45"/>
      <c r="F1299" s="45"/>
      <c r="G1299" s="45"/>
      <c r="H1299" s="45"/>
      <c r="I1299" s="45"/>
      <c r="J1299" s="45"/>
      <c r="K1299" s="45"/>
      <c r="L1299" s="61"/>
      <c r="M1299" s="48"/>
      <c r="N1299" s="49"/>
      <c r="O1299" s="48"/>
      <c r="P1299" s="49"/>
      <c r="Q1299" s="50"/>
      <c r="R1299" s="51"/>
      <c r="S1299" s="15"/>
      <c r="T1299" s="14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52"/>
      <c r="AU1299" s="52"/>
      <c r="AV1299" s="52"/>
      <c r="AW1299" s="52"/>
      <c r="AX1299" s="52"/>
      <c r="AY1299" s="52"/>
      <c r="AZ1299" s="52"/>
      <c r="BA1299" s="52"/>
      <c r="BB1299" s="52"/>
      <c r="BC1299" s="52"/>
      <c r="BD1299" s="52"/>
      <c r="BE1299" s="52"/>
      <c r="BF1299" s="52"/>
      <c r="BG1299" s="52"/>
      <c r="BH1299" s="52"/>
      <c r="BI1299" s="52"/>
      <c r="BJ1299" s="52"/>
      <c r="BK1299" s="52"/>
      <c r="BL1299" s="52"/>
      <c r="BM1299" s="52"/>
      <c r="BN1299" s="52"/>
      <c r="BO1299" s="52"/>
      <c r="BP1299" s="52"/>
      <c r="BQ1299" s="52"/>
      <c r="BR1299" s="52"/>
    </row>
    <row r="1300">
      <c r="A1300" s="6"/>
      <c r="B1300" s="42"/>
      <c r="C1300" s="43"/>
      <c r="D1300" s="63"/>
      <c r="E1300" s="45"/>
      <c r="F1300" s="45"/>
      <c r="G1300" s="45"/>
      <c r="H1300" s="45"/>
      <c r="I1300" s="45"/>
      <c r="J1300" s="45"/>
      <c r="K1300" s="45"/>
      <c r="L1300" s="61"/>
      <c r="M1300" s="48"/>
      <c r="N1300" s="49"/>
      <c r="O1300" s="48"/>
      <c r="P1300" s="49"/>
      <c r="Q1300" s="50"/>
      <c r="R1300" s="51"/>
      <c r="S1300" s="15"/>
      <c r="T1300" s="14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2"/>
      <c r="AJ1300" s="52"/>
      <c r="AK1300" s="52"/>
      <c r="AL1300" s="52"/>
      <c r="AM1300" s="52"/>
      <c r="AN1300" s="52"/>
      <c r="AO1300" s="52"/>
      <c r="AP1300" s="52"/>
      <c r="AQ1300" s="52"/>
      <c r="AR1300" s="52"/>
      <c r="AS1300" s="52"/>
      <c r="AT1300" s="52"/>
      <c r="AU1300" s="52"/>
      <c r="AV1300" s="52"/>
      <c r="AW1300" s="52"/>
      <c r="AX1300" s="52"/>
      <c r="AY1300" s="52"/>
      <c r="AZ1300" s="52"/>
      <c r="BA1300" s="52"/>
      <c r="BB1300" s="52"/>
      <c r="BC1300" s="52"/>
      <c r="BD1300" s="52"/>
      <c r="BE1300" s="52"/>
      <c r="BF1300" s="52"/>
      <c r="BG1300" s="52"/>
      <c r="BH1300" s="52"/>
      <c r="BI1300" s="52"/>
      <c r="BJ1300" s="52"/>
      <c r="BK1300" s="52"/>
      <c r="BL1300" s="52"/>
      <c r="BM1300" s="52"/>
      <c r="BN1300" s="52"/>
      <c r="BO1300" s="52"/>
      <c r="BP1300" s="52"/>
      <c r="BQ1300" s="52"/>
      <c r="BR1300" s="52"/>
    </row>
    <row r="1301">
      <c r="A1301" s="6"/>
      <c r="B1301" s="42"/>
      <c r="C1301" s="43"/>
      <c r="D1301" s="63"/>
      <c r="E1301" s="45"/>
      <c r="F1301" s="45"/>
      <c r="G1301" s="45"/>
      <c r="H1301" s="45"/>
      <c r="I1301" s="45"/>
      <c r="J1301" s="45"/>
      <c r="K1301" s="45"/>
      <c r="L1301" s="61"/>
      <c r="M1301" s="48"/>
      <c r="N1301" s="49"/>
      <c r="O1301" s="48"/>
      <c r="P1301" s="49"/>
      <c r="Q1301" s="50"/>
      <c r="R1301" s="51"/>
      <c r="S1301" s="15"/>
      <c r="T1301" s="14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  <c r="AX1301" s="52"/>
      <c r="AY1301" s="52"/>
      <c r="AZ1301" s="52"/>
      <c r="BA1301" s="52"/>
      <c r="BB1301" s="52"/>
      <c r="BC1301" s="52"/>
      <c r="BD1301" s="52"/>
      <c r="BE1301" s="52"/>
      <c r="BF1301" s="52"/>
      <c r="BG1301" s="52"/>
      <c r="BH1301" s="52"/>
      <c r="BI1301" s="52"/>
      <c r="BJ1301" s="52"/>
      <c r="BK1301" s="52"/>
      <c r="BL1301" s="52"/>
      <c r="BM1301" s="52"/>
      <c r="BN1301" s="52"/>
      <c r="BO1301" s="52"/>
      <c r="BP1301" s="52"/>
      <c r="BQ1301" s="52"/>
      <c r="BR1301" s="52"/>
    </row>
    <row r="1302">
      <c r="A1302" s="6"/>
      <c r="B1302" s="42"/>
      <c r="C1302" s="43"/>
      <c r="D1302" s="63"/>
      <c r="E1302" s="45"/>
      <c r="F1302" s="45"/>
      <c r="G1302" s="45"/>
      <c r="H1302" s="45"/>
      <c r="I1302" s="45"/>
      <c r="J1302" s="45"/>
      <c r="K1302" s="45"/>
      <c r="L1302" s="61"/>
      <c r="M1302" s="48"/>
      <c r="N1302" s="49"/>
      <c r="O1302" s="48"/>
      <c r="P1302" s="49"/>
      <c r="Q1302" s="50"/>
      <c r="R1302" s="51"/>
      <c r="S1302" s="15"/>
      <c r="T1302" s="14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2"/>
      <c r="AM1302" s="52"/>
      <c r="AN1302" s="52"/>
      <c r="AO1302" s="52"/>
      <c r="AP1302" s="52"/>
      <c r="AQ1302" s="52"/>
      <c r="AR1302" s="52"/>
      <c r="AS1302" s="52"/>
      <c r="AT1302" s="52"/>
      <c r="AU1302" s="52"/>
      <c r="AV1302" s="52"/>
      <c r="AW1302" s="52"/>
      <c r="AX1302" s="52"/>
      <c r="AY1302" s="52"/>
      <c r="AZ1302" s="52"/>
      <c r="BA1302" s="52"/>
      <c r="BB1302" s="52"/>
      <c r="BC1302" s="52"/>
      <c r="BD1302" s="52"/>
      <c r="BE1302" s="52"/>
      <c r="BF1302" s="52"/>
      <c r="BG1302" s="52"/>
      <c r="BH1302" s="52"/>
      <c r="BI1302" s="52"/>
      <c r="BJ1302" s="52"/>
      <c r="BK1302" s="52"/>
      <c r="BL1302" s="52"/>
      <c r="BM1302" s="52"/>
      <c r="BN1302" s="52"/>
      <c r="BO1302" s="52"/>
      <c r="BP1302" s="52"/>
      <c r="BQ1302" s="52"/>
      <c r="BR1302" s="52"/>
    </row>
    <row r="1303">
      <c r="A1303" s="6"/>
      <c r="B1303" s="42"/>
      <c r="C1303" s="43"/>
      <c r="D1303" s="63"/>
      <c r="E1303" s="45"/>
      <c r="F1303" s="45"/>
      <c r="G1303" s="45"/>
      <c r="H1303" s="45"/>
      <c r="I1303" s="45"/>
      <c r="J1303" s="45"/>
      <c r="K1303" s="45"/>
      <c r="L1303" s="61"/>
      <c r="M1303" s="48"/>
      <c r="N1303" s="49"/>
      <c r="O1303" s="48"/>
      <c r="P1303" s="49"/>
      <c r="Q1303" s="50"/>
      <c r="R1303" s="51"/>
      <c r="S1303" s="15"/>
      <c r="T1303" s="14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  <c r="AY1303" s="52"/>
      <c r="AZ1303" s="52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2"/>
      <c r="BK1303" s="52"/>
      <c r="BL1303" s="52"/>
      <c r="BM1303" s="52"/>
      <c r="BN1303" s="52"/>
      <c r="BO1303" s="52"/>
      <c r="BP1303" s="52"/>
      <c r="BQ1303" s="52"/>
      <c r="BR1303" s="52"/>
    </row>
    <row r="1304">
      <c r="A1304" s="6"/>
      <c r="B1304" s="42"/>
      <c r="C1304" s="43"/>
      <c r="D1304" s="63"/>
      <c r="E1304" s="45"/>
      <c r="F1304" s="45"/>
      <c r="G1304" s="45"/>
      <c r="H1304" s="45"/>
      <c r="I1304" s="45"/>
      <c r="J1304" s="45"/>
      <c r="K1304" s="45"/>
      <c r="L1304" s="61"/>
      <c r="M1304" s="48"/>
      <c r="N1304" s="49"/>
      <c r="O1304" s="48"/>
      <c r="P1304" s="49"/>
      <c r="Q1304" s="50"/>
      <c r="R1304" s="51"/>
      <c r="S1304" s="15"/>
      <c r="T1304" s="14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  <c r="AX1304" s="52"/>
      <c r="AY1304" s="52"/>
      <c r="AZ1304" s="52"/>
      <c r="BA1304" s="52"/>
      <c r="BB1304" s="52"/>
      <c r="BC1304" s="52"/>
      <c r="BD1304" s="52"/>
      <c r="BE1304" s="52"/>
      <c r="BF1304" s="52"/>
      <c r="BG1304" s="52"/>
      <c r="BH1304" s="52"/>
      <c r="BI1304" s="52"/>
      <c r="BJ1304" s="52"/>
      <c r="BK1304" s="52"/>
      <c r="BL1304" s="52"/>
      <c r="BM1304" s="52"/>
      <c r="BN1304" s="52"/>
      <c r="BO1304" s="52"/>
      <c r="BP1304" s="52"/>
      <c r="BQ1304" s="52"/>
      <c r="BR1304" s="52"/>
    </row>
    <row r="1305">
      <c r="A1305" s="6"/>
      <c r="B1305" s="42"/>
      <c r="C1305" s="43"/>
      <c r="D1305" s="63"/>
      <c r="E1305" s="45"/>
      <c r="F1305" s="45"/>
      <c r="G1305" s="45"/>
      <c r="H1305" s="45"/>
      <c r="I1305" s="45"/>
      <c r="J1305" s="45"/>
      <c r="K1305" s="45"/>
      <c r="L1305" s="61"/>
      <c r="M1305" s="48"/>
      <c r="N1305" s="49"/>
      <c r="O1305" s="48"/>
      <c r="P1305" s="49"/>
      <c r="Q1305" s="50"/>
      <c r="R1305" s="51"/>
      <c r="S1305" s="15"/>
      <c r="T1305" s="14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  <c r="AX1305" s="52"/>
      <c r="AY1305" s="52"/>
      <c r="AZ1305" s="52"/>
      <c r="BA1305" s="52"/>
      <c r="BB1305" s="52"/>
      <c r="BC1305" s="52"/>
      <c r="BD1305" s="52"/>
      <c r="BE1305" s="52"/>
      <c r="BF1305" s="52"/>
      <c r="BG1305" s="52"/>
      <c r="BH1305" s="52"/>
      <c r="BI1305" s="52"/>
      <c r="BJ1305" s="52"/>
      <c r="BK1305" s="52"/>
      <c r="BL1305" s="52"/>
      <c r="BM1305" s="52"/>
      <c r="BN1305" s="52"/>
      <c r="BO1305" s="52"/>
      <c r="BP1305" s="52"/>
      <c r="BQ1305" s="52"/>
      <c r="BR1305" s="52"/>
    </row>
    <row r="1306">
      <c r="A1306" s="6"/>
      <c r="B1306" s="42"/>
      <c r="C1306" s="43"/>
      <c r="D1306" s="63"/>
      <c r="E1306" s="45"/>
      <c r="F1306" s="45"/>
      <c r="G1306" s="45"/>
      <c r="H1306" s="45"/>
      <c r="I1306" s="45"/>
      <c r="J1306" s="45"/>
      <c r="K1306" s="45"/>
      <c r="L1306" s="61"/>
      <c r="M1306" s="48"/>
      <c r="N1306" s="49"/>
      <c r="O1306" s="48"/>
      <c r="P1306" s="49"/>
      <c r="Q1306" s="50"/>
      <c r="R1306" s="51"/>
      <c r="S1306" s="15"/>
      <c r="T1306" s="14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  <c r="AX1306" s="52"/>
      <c r="AY1306" s="52"/>
      <c r="AZ1306" s="52"/>
      <c r="BA1306" s="52"/>
      <c r="BB1306" s="52"/>
      <c r="BC1306" s="52"/>
      <c r="BD1306" s="52"/>
      <c r="BE1306" s="52"/>
      <c r="BF1306" s="52"/>
      <c r="BG1306" s="52"/>
      <c r="BH1306" s="52"/>
      <c r="BI1306" s="52"/>
      <c r="BJ1306" s="52"/>
      <c r="BK1306" s="52"/>
      <c r="BL1306" s="52"/>
      <c r="BM1306" s="52"/>
      <c r="BN1306" s="52"/>
      <c r="BO1306" s="52"/>
      <c r="BP1306" s="52"/>
      <c r="BQ1306" s="52"/>
      <c r="BR1306" s="52"/>
    </row>
    <row r="1307">
      <c r="A1307" s="6"/>
      <c r="B1307" s="42"/>
      <c r="C1307" s="43"/>
      <c r="D1307" s="63"/>
      <c r="E1307" s="45"/>
      <c r="F1307" s="45"/>
      <c r="G1307" s="45"/>
      <c r="H1307" s="45"/>
      <c r="I1307" s="45"/>
      <c r="J1307" s="45"/>
      <c r="K1307" s="45"/>
      <c r="L1307" s="61"/>
      <c r="M1307" s="48"/>
      <c r="N1307" s="49"/>
      <c r="O1307" s="48"/>
      <c r="P1307" s="49"/>
      <c r="Q1307" s="50"/>
      <c r="R1307" s="51"/>
      <c r="S1307" s="15"/>
      <c r="T1307" s="14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  <c r="AU1307" s="52"/>
      <c r="AV1307" s="52"/>
      <c r="AW1307" s="52"/>
      <c r="AX1307" s="52"/>
      <c r="AY1307" s="52"/>
      <c r="AZ1307" s="52"/>
      <c r="BA1307" s="52"/>
      <c r="BB1307" s="52"/>
      <c r="BC1307" s="52"/>
      <c r="BD1307" s="52"/>
      <c r="BE1307" s="52"/>
      <c r="BF1307" s="52"/>
      <c r="BG1307" s="52"/>
      <c r="BH1307" s="52"/>
      <c r="BI1307" s="52"/>
      <c r="BJ1307" s="52"/>
      <c r="BK1307" s="52"/>
      <c r="BL1307" s="52"/>
      <c r="BM1307" s="52"/>
      <c r="BN1307" s="52"/>
      <c r="BO1307" s="52"/>
      <c r="BP1307" s="52"/>
      <c r="BQ1307" s="52"/>
      <c r="BR1307" s="52"/>
    </row>
    <row r="1308">
      <c r="A1308" s="6"/>
      <c r="B1308" s="42"/>
      <c r="C1308" s="43"/>
      <c r="D1308" s="63"/>
      <c r="E1308" s="45"/>
      <c r="F1308" s="45"/>
      <c r="G1308" s="45"/>
      <c r="H1308" s="45"/>
      <c r="I1308" s="45"/>
      <c r="J1308" s="45"/>
      <c r="K1308" s="45"/>
      <c r="L1308" s="61"/>
      <c r="M1308" s="48"/>
      <c r="N1308" s="49"/>
      <c r="O1308" s="48"/>
      <c r="P1308" s="49"/>
      <c r="Q1308" s="50"/>
      <c r="R1308" s="51"/>
      <c r="S1308" s="15"/>
      <c r="T1308" s="14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2"/>
      <c r="AS1308" s="52"/>
      <c r="AT1308" s="52"/>
      <c r="AU1308" s="52"/>
      <c r="AV1308" s="52"/>
      <c r="AW1308" s="52"/>
      <c r="AX1308" s="52"/>
      <c r="AY1308" s="52"/>
      <c r="AZ1308" s="52"/>
      <c r="BA1308" s="52"/>
      <c r="BB1308" s="52"/>
      <c r="BC1308" s="52"/>
      <c r="BD1308" s="52"/>
      <c r="BE1308" s="52"/>
      <c r="BF1308" s="52"/>
      <c r="BG1308" s="52"/>
      <c r="BH1308" s="52"/>
      <c r="BI1308" s="52"/>
      <c r="BJ1308" s="52"/>
      <c r="BK1308" s="52"/>
      <c r="BL1308" s="52"/>
      <c r="BM1308" s="52"/>
      <c r="BN1308" s="52"/>
      <c r="BO1308" s="52"/>
      <c r="BP1308" s="52"/>
      <c r="BQ1308" s="52"/>
      <c r="BR1308" s="52"/>
    </row>
    <row r="1309">
      <c r="A1309" s="6"/>
      <c r="B1309" s="42"/>
      <c r="C1309" s="43"/>
      <c r="D1309" s="63"/>
      <c r="E1309" s="45"/>
      <c r="F1309" s="45"/>
      <c r="G1309" s="45"/>
      <c r="H1309" s="45"/>
      <c r="I1309" s="45"/>
      <c r="J1309" s="45"/>
      <c r="K1309" s="45"/>
      <c r="L1309" s="61"/>
      <c r="M1309" s="48"/>
      <c r="N1309" s="49"/>
      <c r="O1309" s="48"/>
      <c r="P1309" s="49"/>
      <c r="Q1309" s="50"/>
      <c r="R1309" s="51"/>
      <c r="S1309" s="15"/>
      <c r="T1309" s="14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  <c r="AX1309" s="52"/>
      <c r="AY1309" s="52"/>
      <c r="AZ1309" s="52"/>
      <c r="BA1309" s="52"/>
      <c r="BB1309" s="52"/>
      <c r="BC1309" s="52"/>
      <c r="BD1309" s="52"/>
      <c r="BE1309" s="52"/>
      <c r="BF1309" s="52"/>
      <c r="BG1309" s="52"/>
      <c r="BH1309" s="52"/>
      <c r="BI1309" s="52"/>
      <c r="BJ1309" s="52"/>
      <c r="BK1309" s="52"/>
      <c r="BL1309" s="52"/>
      <c r="BM1309" s="52"/>
      <c r="BN1309" s="52"/>
      <c r="BO1309" s="52"/>
      <c r="BP1309" s="52"/>
      <c r="BQ1309" s="52"/>
      <c r="BR1309" s="52"/>
    </row>
    <row r="1310">
      <c r="A1310" s="6"/>
      <c r="B1310" s="42"/>
      <c r="C1310" s="43"/>
      <c r="D1310" s="63"/>
      <c r="E1310" s="45"/>
      <c r="F1310" s="45"/>
      <c r="G1310" s="45"/>
      <c r="H1310" s="45"/>
      <c r="I1310" s="45"/>
      <c r="J1310" s="45"/>
      <c r="K1310" s="45"/>
      <c r="L1310" s="61"/>
      <c r="M1310" s="48"/>
      <c r="N1310" s="49"/>
      <c r="O1310" s="48"/>
      <c r="P1310" s="49"/>
      <c r="Q1310" s="50"/>
      <c r="R1310" s="51"/>
      <c r="S1310" s="15"/>
      <c r="T1310" s="14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  <c r="AX1310" s="52"/>
      <c r="AY1310" s="52"/>
      <c r="AZ1310" s="52"/>
      <c r="BA1310" s="52"/>
      <c r="BB1310" s="52"/>
      <c r="BC1310" s="52"/>
      <c r="BD1310" s="52"/>
      <c r="BE1310" s="52"/>
      <c r="BF1310" s="52"/>
      <c r="BG1310" s="52"/>
      <c r="BH1310" s="52"/>
      <c r="BI1310" s="52"/>
      <c r="BJ1310" s="52"/>
      <c r="BK1310" s="52"/>
      <c r="BL1310" s="52"/>
      <c r="BM1310" s="52"/>
      <c r="BN1310" s="52"/>
      <c r="BO1310" s="52"/>
      <c r="BP1310" s="52"/>
      <c r="BQ1310" s="52"/>
      <c r="BR1310" s="52"/>
    </row>
    <row r="1311">
      <c r="A1311" s="6"/>
      <c r="B1311" s="42"/>
      <c r="C1311" s="43"/>
      <c r="D1311" s="63"/>
      <c r="E1311" s="45"/>
      <c r="F1311" s="45"/>
      <c r="G1311" s="45"/>
      <c r="H1311" s="45"/>
      <c r="I1311" s="45"/>
      <c r="J1311" s="45"/>
      <c r="K1311" s="45"/>
      <c r="L1311" s="61"/>
      <c r="M1311" s="48"/>
      <c r="N1311" s="49"/>
      <c r="O1311" s="48"/>
      <c r="P1311" s="49"/>
      <c r="Q1311" s="50"/>
      <c r="R1311" s="51"/>
      <c r="S1311" s="15"/>
      <c r="T1311" s="14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  <c r="AX1311" s="52"/>
      <c r="AY1311" s="52"/>
      <c r="AZ1311" s="52"/>
      <c r="BA1311" s="52"/>
      <c r="BB1311" s="52"/>
      <c r="BC1311" s="52"/>
      <c r="BD1311" s="52"/>
      <c r="BE1311" s="52"/>
      <c r="BF1311" s="52"/>
      <c r="BG1311" s="52"/>
      <c r="BH1311" s="52"/>
      <c r="BI1311" s="52"/>
      <c r="BJ1311" s="52"/>
      <c r="BK1311" s="52"/>
      <c r="BL1311" s="52"/>
      <c r="BM1311" s="52"/>
      <c r="BN1311" s="52"/>
      <c r="BO1311" s="52"/>
      <c r="BP1311" s="52"/>
      <c r="BQ1311" s="52"/>
      <c r="BR1311" s="52"/>
    </row>
    <row r="1312">
      <c r="A1312" s="6"/>
      <c r="B1312" s="42"/>
      <c r="C1312" s="43"/>
      <c r="D1312" s="63"/>
      <c r="E1312" s="45"/>
      <c r="F1312" s="45"/>
      <c r="G1312" s="45"/>
      <c r="H1312" s="45"/>
      <c r="I1312" s="45"/>
      <c r="J1312" s="45"/>
      <c r="K1312" s="45"/>
      <c r="L1312" s="61"/>
      <c r="M1312" s="48"/>
      <c r="N1312" s="49"/>
      <c r="O1312" s="48"/>
      <c r="P1312" s="49"/>
      <c r="Q1312" s="50"/>
      <c r="R1312" s="51"/>
      <c r="S1312" s="15"/>
      <c r="T1312" s="14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  <c r="AX1312" s="52"/>
      <c r="AY1312" s="52"/>
      <c r="AZ1312" s="52"/>
      <c r="BA1312" s="52"/>
      <c r="BB1312" s="52"/>
      <c r="BC1312" s="52"/>
      <c r="BD1312" s="52"/>
      <c r="BE1312" s="52"/>
      <c r="BF1312" s="52"/>
      <c r="BG1312" s="52"/>
      <c r="BH1312" s="52"/>
      <c r="BI1312" s="52"/>
      <c r="BJ1312" s="52"/>
      <c r="BK1312" s="52"/>
      <c r="BL1312" s="52"/>
      <c r="BM1312" s="52"/>
      <c r="BN1312" s="52"/>
      <c r="BO1312" s="52"/>
      <c r="BP1312" s="52"/>
      <c r="BQ1312" s="52"/>
      <c r="BR1312" s="52"/>
    </row>
    <row r="1313">
      <c r="A1313" s="6"/>
      <c r="B1313" s="42"/>
      <c r="C1313" s="43"/>
      <c r="D1313" s="63"/>
      <c r="E1313" s="45"/>
      <c r="F1313" s="45"/>
      <c r="G1313" s="45"/>
      <c r="H1313" s="45"/>
      <c r="I1313" s="45"/>
      <c r="J1313" s="45"/>
      <c r="K1313" s="45"/>
      <c r="L1313" s="61"/>
      <c r="M1313" s="48"/>
      <c r="N1313" s="49"/>
      <c r="O1313" s="48"/>
      <c r="P1313" s="49"/>
      <c r="Q1313" s="50"/>
      <c r="R1313" s="51"/>
      <c r="S1313" s="15"/>
      <c r="T1313" s="14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  <c r="AX1313" s="52"/>
      <c r="AY1313" s="52"/>
      <c r="AZ1313" s="52"/>
      <c r="BA1313" s="52"/>
      <c r="BB1313" s="52"/>
      <c r="BC1313" s="52"/>
      <c r="BD1313" s="52"/>
      <c r="BE1313" s="52"/>
      <c r="BF1313" s="52"/>
      <c r="BG1313" s="52"/>
      <c r="BH1313" s="52"/>
      <c r="BI1313" s="52"/>
      <c r="BJ1313" s="52"/>
      <c r="BK1313" s="52"/>
      <c r="BL1313" s="52"/>
      <c r="BM1313" s="52"/>
      <c r="BN1313" s="52"/>
      <c r="BO1313" s="52"/>
      <c r="BP1313" s="52"/>
      <c r="BQ1313" s="52"/>
      <c r="BR1313" s="52"/>
    </row>
    <row r="1314">
      <c r="A1314" s="6"/>
      <c r="B1314" s="42"/>
      <c r="C1314" s="43"/>
      <c r="D1314" s="63"/>
      <c r="E1314" s="45"/>
      <c r="F1314" s="45"/>
      <c r="G1314" s="45"/>
      <c r="H1314" s="45"/>
      <c r="I1314" s="45"/>
      <c r="J1314" s="45"/>
      <c r="K1314" s="45"/>
      <c r="L1314" s="61"/>
      <c r="M1314" s="48"/>
      <c r="N1314" s="49"/>
      <c r="O1314" s="48"/>
      <c r="P1314" s="49"/>
      <c r="Q1314" s="50"/>
      <c r="R1314" s="51"/>
      <c r="S1314" s="15"/>
      <c r="T1314" s="14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  <c r="AX1314" s="52"/>
      <c r="AY1314" s="52"/>
      <c r="AZ1314" s="52"/>
      <c r="BA1314" s="52"/>
      <c r="BB1314" s="52"/>
      <c r="BC1314" s="52"/>
      <c r="BD1314" s="52"/>
      <c r="BE1314" s="52"/>
      <c r="BF1314" s="52"/>
      <c r="BG1314" s="52"/>
      <c r="BH1314" s="52"/>
      <c r="BI1314" s="52"/>
      <c r="BJ1314" s="52"/>
      <c r="BK1314" s="52"/>
      <c r="BL1314" s="52"/>
      <c r="BM1314" s="52"/>
      <c r="BN1314" s="52"/>
      <c r="BO1314" s="52"/>
      <c r="BP1314" s="52"/>
      <c r="BQ1314" s="52"/>
      <c r="BR1314" s="52"/>
    </row>
    <row r="1315">
      <c r="A1315" s="6"/>
      <c r="B1315" s="42"/>
      <c r="C1315" s="43"/>
      <c r="D1315" s="63"/>
      <c r="E1315" s="45"/>
      <c r="F1315" s="45"/>
      <c r="G1315" s="45"/>
      <c r="H1315" s="45"/>
      <c r="I1315" s="45"/>
      <c r="J1315" s="45"/>
      <c r="K1315" s="45"/>
      <c r="L1315" s="61"/>
      <c r="M1315" s="48"/>
      <c r="N1315" s="49"/>
      <c r="O1315" s="48"/>
      <c r="P1315" s="49"/>
      <c r="Q1315" s="50"/>
      <c r="R1315" s="51"/>
      <c r="S1315" s="15"/>
      <c r="T1315" s="14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  <c r="AX1315" s="52"/>
      <c r="AY1315" s="52"/>
      <c r="AZ1315" s="52"/>
      <c r="BA1315" s="52"/>
      <c r="BB1315" s="52"/>
      <c r="BC1315" s="52"/>
      <c r="BD1315" s="52"/>
      <c r="BE1315" s="52"/>
      <c r="BF1315" s="52"/>
      <c r="BG1315" s="52"/>
      <c r="BH1315" s="52"/>
      <c r="BI1315" s="52"/>
      <c r="BJ1315" s="52"/>
      <c r="BK1315" s="52"/>
      <c r="BL1315" s="52"/>
      <c r="BM1315" s="52"/>
      <c r="BN1315" s="52"/>
      <c r="BO1315" s="52"/>
      <c r="BP1315" s="52"/>
      <c r="BQ1315" s="52"/>
      <c r="BR1315" s="52"/>
    </row>
    <row r="1316">
      <c r="A1316" s="6"/>
      <c r="B1316" s="42"/>
      <c r="C1316" s="43"/>
      <c r="D1316" s="63"/>
      <c r="E1316" s="45"/>
      <c r="F1316" s="45"/>
      <c r="G1316" s="45"/>
      <c r="H1316" s="45"/>
      <c r="I1316" s="45"/>
      <c r="J1316" s="45"/>
      <c r="K1316" s="45"/>
      <c r="L1316" s="61"/>
      <c r="M1316" s="48"/>
      <c r="N1316" s="49"/>
      <c r="O1316" s="48"/>
      <c r="P1316" s="49"/>
      <c r="Q1316" s="50"/>
      <c r="R1316" s="51"/>
      <c r="S1316" s="15"/>
      <c r="T1316" s="14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2"/>
      <c r="AM1316" s="52"/>
      <c r="AN1316" s="52"/>
      <c r="AO1316" s="52"/>
      <c r="AP1316" s="52"/>
      <c r="AQ1316" s="52"/>
      <c r="AR1316" s="52"/>
      <c r="AS1316" s="52"/>
      <c r="AT1316" s="52"/>
      <c r="AU1316" s="52"/>
      <c r="AV1316" s="52"/>
      <c r="AW1316" s="52"/>
      <c r="AX1316" s="52"/>
      <c r="AY1316" s="52"/>
      <c r="AZ1316" s="52"/>
      <c r="BA1316" s="52"/>
      <c r="BB1316" s="52"/>
      <c r="BC1316" s="52"/>
      <c r="BD1316" s="52"/>
      <c r="BE1316" s="52"/>
      <c r="BF1316" s="52"/>
      <c r="BG1316" s="52"/>
      <c r="BH1316" s="52"/>
      <c r="BI1316" s="52"/>
      <c r="BJ1316" s="52"/>
      <c r="BK1316" s="52"/>
      <c r="BL1316" s="52"/>
      <c r="BM1316" s="52"/>
      <c r="BN1316" s="52"/>
      <c r="BO1316" s="52"/>
      <c r="BP1316" s="52"/>
      <c r="BQ1316" s="52"/>
      <c r="BR1316" s="52"/>
    </row>
    <row r="1317">
      <c r="A1317" s="6"/>
      <c r="B1317" s="42"/>
      <c r="C1317" s="43"/>
      <c r="D1317" s="63"/>
      <c r="E1317" s="45"/>
      <c r="F1317" s="45"/>
      <c r="G1317" s="45"/>
      <c r="H1317" s="45"/>
      <c r="I1317" s="45"/>
      <c r="J1317" s="45"/>
      <c r="K1317" s="45"/>
      <c r="L1317" s="61"/>
      <c r="M1317" s="48"/>
      <c r="N1317" s="49"/>
      <c r="O1317" s="48"/>
      <c r="P1317" s="49"/>
      <c r="Q1317" s="50"/>
      <c r="R1317" s="51"/>
      <c r="S1317" s="15"/>
      <c r="T1317" s="14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  <c r="AY1317" s="52"/>
      <c r="AZ1317" s="52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2"/>
      <c r="BK1317" s="52"/>
      <c r="BL1317" s="52"/>
      <c r="BM1317" s="52"/>
      <c r="BN1317" s="52"/>
      <c r="BO1317" s="52"/>
      <c r="BP1317" s="52"/>
      <c r="BQ1317" s="52"/>
      <c r="BR1317" s="52"/>
    </row>
    <row r="1318">
      <c r="A1318" s="6"/>
      <c r="B1318" s="42"/>
      <c r="C1318" s="43"/>
      <c r="D1318" s="63"/>
      <c r="E1318" s="45"/>
      <c r="F1318" s="45"/>
      <c r="G1318" s="45"/>
      <c r="H1318" s="45"/>
      <c r="I1318" s="45"/>
      <c r="J1318" s="45"/>
      <c r="K1318" s="45"/>
      <c r="L1318" s="61"/>
      <c r="M1318" s="48"/>
      <c r="N1318" s="49"/>
      <c r="O1318" s="48"/>
      <c r="P1318" s="49"/>
      <c r="Q1318" s="50"/>
      <c r="R1318" s="51"/>
      <c r="S1318" s="15"/>
      <c r="T1318" s="14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  <c r="AX1318" s="52"/>
      <c r="AY1318" s="52"/>
      <c r="AZ1318" s="52"/>
      <c r="BA1318" s="52"/>
      <c r="BB1318" s="52"/>
      <c r="BC1318" s="52"/>
      <c r="BD1318" s="52"/>
      <c r="BE1318" s="52"/>
      <c r="BF1318" s="52"/>
      <c r="BG1318" s="52"/>
      <c r="BH1318" s="52"/>
      <c r="BI1318" s="52"/>
      <c r="BJ1318" s="52"/>
      <c r="BK1318" s="52"/>
      <c r="BL1318" s="52"/>
      <c r="BM1318" s="52"/>
      <c r="BN1318" s="52"/>
      <c r="BO1318" s="52"/>
      <c r="BP1318" s="52"/>
      <c r="BQ1318" s="52"/>
      <c r="BR1318" s="52"/>
    </row>
    <row r="1319">
      <c r="A1319" s="6"/>
      <c r="B1319" s="42"/>
      <c r="C1319" s="43"/>
      <c r="D1319" s="63"/>
      <c r="E1319" s="45"/>
      <c r="F1319" s="45"/>
      <c r="G1319" s="45"/>
      <c r="H1319" s="45"/>
      <c r="I1319" s="45"/>
      <c r="J1319" s="45"/>
      <c r="K1319" s="45"/>
      <c r="L1319" s="61"/>
      <c r="M1319" s="48"/>
      <c r="N1319" s="49"/>
      <c r="O1319" s="48"/>
      <c r="P1319" s="49"/>
      <c r="Q1319" s="50"/>
      <c r="R1319" s="51"/>
      <c r="S1319" s="15"/>
      <c r="T1319" s="14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  <c r="AX1319" s="52"/>
      <c r="AY1319" s="52"/>
      <c r="AZ1319" s="52"/>
      <c r="BA1319" s="52"/>
      <c r="BB1319" s="52"/>
      <c r="BC1319" s="52"/>
      <c r="BD1319" s="52"/>
      <c r="BE1319" s="52"/>
      <c r="BF1319" s="52"/>
      <c r="BG1319" s="52"/>
      <c r="BH1319" s="52"/>
      <c r="BI1319" s="52"/>
      <c r="BJ1319" s="52"/>
      <c r="BK1319" s="52"/>
      <c r="BL1319" s="52"/>
      <c r="BM1319" s="52"/>
      <c r="BN1319" s="52"/>
      <c r="BO1319" s="52"/>
      <c r="BP1319" s="52"/>
      <c r="BQ1319" s="52"/>
      <c r="BR1319" s="52"/>
    </row>
    <row r="1320">
      <c r="A1320" s="6"/>
      <c r="B1320" s="42"/>
      <c r="C1320" s="43"/>
      <c r="D1320" s="63"/>
      <c r="E1320" s="45"/>
      <c r="F1320" s="45"/>
      <c r="G1320" s="45"/>
      <c r="H1320" s="45"/>
      <c r="I1320" s="45"/>
      <c r="J1320" s="45"/>
      <c r="K1320" s="45"/>
      <c r="L1320" s="61"/>
      <c r="M1320" s="48"/>
      <c r="N1320" s="49"/>
      <c r="O1320" s="48"/>
      <c r="P1320" s="49"/>
      <c r="Q1320" s="50"/>
      <c r="R1320" s="51"/>
      <c r="S1320" s="15"/>
      <c r="T1320" s="14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  <c r="AX1320" s="52"/>
      <c r="AY1320" s="52"/>
      <c r="AZ1320" s="52"/>
      <c r="BA1320" s="52"/>
      <c r="BB1320" s="52"/>
      <c r="BC1320" s="52"/>
      <c r="BD1320" s="52"/>
      <c r="BE1320" s="52"/>
      <c r="BF1320" s="52"/>
      <c r="BG1320" s="52"/>
      <c r="BH1320" s="52"/>
      <c r="BI1320" s="52"/>
      <c r="BJ1320" s="52"/>
      <c r="BK1320" s="52"/>
      <c r="BL1320" s="52"/>
      <c r="BM1320" s="52"/>
      <c r="BN1320" s="52"/>
      <c r="BO1320" s="52"/>
      <c r="BP1320" s="52"/>
      <c r="BQ1320" s="52"/>
      <c r="BR1320" s="52"/>
    </row>
    <row r="1321">
      <c r="A1321" s="6"/>
      <c r="B1321" s="42"/>
      <c r="C1321" s="43"/>
      <c r="D1321" s="63"/>
      <c r="E1321" s="45"/>
      <c r="F1321" s="45"/>
      <c r="G1321" s="45"/>
      <c r="H1321" s="45"/>
      <c r="I1321" s="45"/>
      <c r="J1321" s="45"/>
      <c r="K1321" s="45"/>
      <c r="L1321" s="61"/>
      <c r="M1321" s="48"/>
      <c r="N1321" s="49"/>
      <c r="O1321" s="48"/>
      <c r="P1321" s="49"/>
      <c r="Q1321" s="50"/>
      <c r="R1321" s="51"/>
      <c r="S1321" s="15"/>
      <c r="T1321" s="14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  <c r="AX1321" s="52"/>
      <c r="AY1321" s="52"/>
      <c r="AZ1321" s="52"/>
      <c r="BA1321" s="52"/>
      <c r="BB1321" s="52"/>
      <c r="BC1321" s="52"/>
      <c r="BD1321" s="52"/>
      <c r="BE1321" s="52"/>
      <c r="BF1321" s="52"/>
      <c r="BG1321" s="52"/>
      <c r="BH1321" s="52"/>
      <c r="BI1321" s="52"/>
      <c r="BJ1321" s="52"/>
      <c r="BK1321" s="52"/>
      <c r="BL1321" s="52"/>
      <c r="BM1321" s="52"/>
      <c r="BN1321" s="52"/>
      <c r="BO1321" s="52"/>
      <c r="BP1321" s="52"/>
      <c r="BQ1321" s="52"/>
      <c r="BR1321" s="52"/>
    </row>
    <row r="1322">
      <c r="A1322" s="6"/>
      <c r="B1322" s="42"/>
      <c r="C1322" s="43"/>
      <c r="D1322" s="63"/>
      <c r="E1322" s="45"/>
      <c r="F1322" s="45"/>
      <c r="G1322" s="45"/>
      <c r="H1322" s="45"/>
      <c r="I1322" s="45"/>
      <c r="J1322" s="45"/>
      <c r="K1322" s="45"/>
      <c r="L1322" s="61"/>
      <c r="M1322" s="48"/>
      <c r="N1322" s="49"/>
      <c r="O1322" s="48"/>
      <c r="P1322" s="49"/>
      <c r="Q1322" s="50"/>
      <c r="R1322" s="51"/>
      <c r="S1322" s="15"/>
      <c r="T1322" s="14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  <c r="AX1322" s="52"/>
      <c r="AY1322" s="52"/>
      <c r="AZ1322" s="52"/>
      <c r="BA1322" s="52"/>
      <c r="BB1322" s="52"/>
      <c r="BC1322" s="52"/>
      <c r="BD1322" s="52"/>
      <c r="BE1322" s="52"/>
      <c r="BF1322" s="52"/>
      <c r="BG1322" s="52"/>
      <c r="BH1322" s="52"/>
      <c r="BI1322" s="52"/>
      <c r="BJ1322" s="52"/>
      <c r="BK1322" s="52"/>
      <c r="BL1322" s="52"/>
      <c r="BM1322" s="52"/>
      <c r="BN1322" s="52"/>
      <c r="BO1322" s="52"/>
      <c r="BP1322" s="52"/>
      <c r="BQ1322" s="52"/>
      <c r="BR1322" s="52"/>
    </row>
    <row r="1323">
      <c r="A1323" s="6"/>
      <c r="B1323" s="42"/>
      <c r="C1323" s="43"/>
      <c r="D1323" s="63"/>
      <c r="E1323" s="45"/>
      <c r="F1323" s="45"/>
      <c r="G1323" s="45"/>
      <c r="H1323" s="45"/>
      <c r="I1323" s="45"/>
      <c r="J1323" s="45"/>
      <c r="K1323" s="45"/>
      <c r="L1323" s="61"/>
      <c r="M1323" s="48"/>
      <c r="N1323" s="49"/>
      <c r="O1323" s="48"/>
      <c r="P1323" s="49"/>
      <c r="Q1323" s="50"/>
      <c r="R1323" s="51"/>
      <c r="S1323" s="15"/>
      <c r="T1323" s="14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  <c r="AX1323" s="52"/>
      <c r="AY1323" s="52"/>
      <c r="AZ1323" s="52"/>
      <c r="BA1323" s="52"/>
      <c r="BB1323" s="52"/>
      <c r="BC1323" s="52"/>
      <c r="BD1323" s="52"/>
      <c r="BE1323" s="52"/>
      <c r="BF1323" s="52"/>
      <c r="BG1323" s="52"/>
      <c r="BH1323" s="52"/>
      <c r="BI1323" s="52"/>
      <c r="BJ1323" s="52"/>
      <c r="BK1323" s="52"/>
      <c r="BL1323" s="52"/>
      <c r="BM1323" s="52"/>
      <c r="BN1323" s="52"/>
      <c r="BO1323" s="52"/>
      <c r="BP1323" s="52"/>
      <c r="BQ1323" s="52"/>
      <c r="BR1323" s="52"/>
    </row>
    <row r="1324">
      <c r="A1324" s="6"/>
      <c r="B1324" s="42"/>
      <c r="C1324" s="43"/>
      <c r="D1324" s="63"/>
      <c r="E1324" s="45"/>
      <c r="F1324" s="45"/>
      <c r="G1324" s="45"/>
      <c r="H1324" s="45"/>
      <c r="I1324" s="45"/>
      <c r="J1324" s="45"/>
      <c r="K1324" s="45"/>
      <c r="L1324" s="61"/>
      <c r="M1324" s="48"/>
      <c r="N1324" s="49"/>
      <c r="O1324" s="48"/>
      <c r="P1324" s="49"/>
      <c r="Q1324" s="50"/>
      <c r="R1324" s="51"/>
      <c r="S1324" s="15"/>
      <c r="T1324" s="14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  <c r="AX1324" s="52"/>
      <c r="AY1324" s="52"/>
      <c r="AZ1324" s="52"/>
      <c r="BA1324" s="52"/>
      <c r="BB1324" s="52"/>
      <c r="BC1324" s="52"/>
      <c r="BD1324" s="52"/>
      <c r="BE1324" s="52"/>
      <c r="BF1324" s="52"/>
      <c r="BG1324" s="52"/>
      <c r="BH1324" s="52"/>
      <c r="BI1324" s="52"/>
      <c r="BJ1324" s="52"/>
      <c r="BK1324" s="52"/>
      <c r="BL1324" s="52"/>
      <c r="BM1324" s="52"/>
      <c r="BN1324" s="52"/>
      <c r="BO1324" s="52"/>
      <c r="BP1324" s="52"/>
      <c r="BQ1324" s="52"/>
      <c r="BR1324" s="52"/>
    </row>
    <row r="1325">
      <c r="A1325" s="6"/>
      <c r="B1325" s="42"/>
      <c r="C1325" s="43"/>
      <c r="D1325" s="63"/>
      <c r="E1325" s="45"/>
      <c r="F1325" s="45"/>
      <c r="G1325" s="45"/>
      <c r="H1325" s="45"/>
      <c r="I1325" s="45"/>
      <c r="J1325" s="45"/>
      <c r="K1325" s="45"/>
      <c r="L1325" s="61"/>
      <c r="M1325" s="48"/>
      <c r="N1325" s="49"/>
      <c r="O1325" s="48"/>
      <c r="P1325" s="49"/>
      <c r="Q1325" s="50"/>
      <c r="R1325" s="51"/>
      <c r="S1325" s="15"/>
      <c r="T1325" s="14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  <c r="AX1325" s="52"/>
      <c r="AY1325" s="52"/>
      <c r="AZ1325" s="52"/>
      <c r="BA1325" s="52"/>
      <c r="BB1325" s="52"/>
      <c r="BC1325" s="52"/>
      <c r="BD1325" s="52"/>
      <c r="BE1325" s="52"/>
      <c r="BF1325" s="52"/>
      <c r="BG1325" s="52"/>
      <c r="BH1325" s="52"/>
      <c r="BI1325" s="52"/>
      <c r="BJ1325" s="52"/>
      <c r="BK1325" s="52"/>
      <c r="BL1325" s="52"/>
      <c r="BM1325" s="52"/>
      <c r="BN1325" s="52"/>
      <c r="BO1325" s="52"/>
      <c r="BP1325" s="52"/>
      <c r="BQ1325" s="52"/>
      <c r="BR1325" s="52"/>
    </row>
    <row r="1326">
      <c r="A1326" s="6"/>
      <c r="B1326" s="42"/>
      <c r="C1326" s="43"/>
      <c r="D1326" s="63"/>
      <c r="E1326" s="45"/>
      <c r="F1326" s="45"/>
      <c r="G1326" s="45"/>
      <c r="H1326" s="45"/>
      <c r="I1326" s="45"/>
      <c r="J1326" s="45"/>
      <c r="K1326" s="45"/>
      <c r="L1326" s="61"/>
      <c r="M1326" s="48"/>
      <c r="N1326" s="49"/>
      <c r="O1326" s="48"/>
      <c r="P1326" s="49"/>
      <c r="Q1326" s="50"/>
      <c r="R1326" s="51"/>
      <c r="S1326" s="15"/>
      <c r="T1326" s="14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  <c r="AX1326" s="52"/>
      <c r="AY1326" s="52"/>
      <c r="AZ1326" s="52"/>
      <c r="BA1326" s="52"/>
      <c r="BB1326" s="52"/>
      <c r="BC1326" s="52"/>
      <c r="BD1326" s="52"/>
      <c r="BE1326" s="52"/>
      <c r="BF1326" s="52"/>
      <c r="BG1326" s="52"/>
      <c r="BH1326" s="52"/>
      <c r="BI1326" s="52"/>
      <c r="BJ1326" s="52"/>
      <c r="BK1326" s="52"/>
      <c r="BL1326" s="52"/>
      <c r="BM1326" s="52"/>
      <c r="BN1326" s="52"/>
      <c r="BO1326" s="52"/>
      <c r="BP1326" s="52"/>
      <c r="BQ1326" s="52"/>
      <c r="BR1326" s="52"/>
    </row>
    <row r="1327">
      <c r="A1327" s="6"/>
      <c r="B1327" s="42"/>
      <c r="C1327" s="43"/>
      <c r="D1327" s="63"/>
      <c r="E1327" s="45"/>
      <c r="F1327" s="45"/>
      <c r="G1327" s="45"/>
      <c r="H1327" s="45"/>
      <c r="I1327" s="45"/>
      <c r="J1327" s="45"/>
      <c r="K1327" s="45"/>
      <c r="L1327" s="61"/>
      <c r="M1327" s="48"/>
      <c r="N1327" s="49"/>
      <c r="O1327" s="48"/>
      <c r="P1327" s="49"/>
      <c r="Q1327" s="50"/>
      <c r="R1327" s="51"/>
      <c r="S1327" s="15"/>
      <c r="T1327" s="14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  <c r="AX1327" s="52"/>
      <c r="AY1327" s="52"/>
      <c r="AZ1327" s="52"/>
      <c r="BA1327" s="52"/>
      <c r="BB1327" s="52"/>
      <c r="BC1327" s="52"/>
      <c r="BD1327" s="52"/>
      <c r="BE1327" s="52"/>
      <c r="BF1327" s="52"/>
      <c r="BG1327" s="52"/>
      <c r="BH1327" s="52"/>
      <c r="BI1327" s="52"/>
      <c r="BJ1327" s="52"/>
      <c r="BK1327" s="52"/>
      <c r="BL1327" s="52"/>
      <c r="BM1327" s="52"/>
      <c r="BN1327" s="52"/>
      <c r="BO1327" s="52"/>
      <c r="BP1327" s="52"/>
      <c r="BQ1327" s="52"/>
      <c r="BR1327" s="52"/>
    </row>
    <row r="1328">
      <c r="A1328" s="6"/>
      <c r="B1328" s="42"/>
      <c r="C1328" s="43"/>
      <c r="D1328" s="63"/>
      <c r="E1328" s="45"/>
      <c r="F1328" s="45"/>
      <c r="G1328" s="45"/>
      <c r="H1328" s="45"/>
      <c r="I1328" s="45"/>
      <c r="J1328" s="45"/>
      <c r="K1328" s="45"/>
      <c r="L1328" s="61"/>
      <c r="M1328" s="48"/>
      <c r="N1328" s="49"/>
      <c r="O1328" s="48"/>
      <c r="P1328" s="49"/>
      <c r="Q1328" s="50"/>
      <c r="R1328" s="51"/>
      <c r="S1328" s="15"/>
      <c r="T1328" s="14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  <c r="AX1328" s="52"/>
      <c r="AY1328" s="52"/>
      <c r="AZ1328" s="52"/>
      <c r="BA1328" s="52"/>
      <c r="BB1328" s="52"/>
      <c r="BC1328" s="52"/>
      <c r="BD1328" s="52"/>
      <c r="BE1328" s="52"/>
      <c r="BF1328" s="52"/>
      <c r="BG1328" s="52"/>
      <c r="BH1328" s="52"/>
      <c r="BI1328" s="52"/>
      <c r="BJ1328" s="52"/>
      <c r="BK1328" s="52"/>
      <c r="BL1328" s="52"/>
      <c r="BM1328" s="52"/>
      <c r="BN1328" s="52"/>
      <c r="BO1328" s="52"/>
      <c r="BP1328" s="52"/>
      <c r="BQ1328" s="52"/>
      <c r="BR1328" s="52"/>
    </row>
    <row r="1329">
      <c r="A1329" s="6"/>
      <c r="B1329" s="42"/>
      <c r="C1329" s="43"/>
      <c r="D1329" s="63"/>
      <c r="E1329" s="45"/>
      <c r="F1329" s="45"/>
      <c r="G1329" s="45"/>
      <c r="H1329" s="45"/>
      <c r="I1329" s="45"/>
      <c r="J1329" s="45"/>
      <c r="K1329" s="45"/>
      <c r="L1329" s="61"/>
      <c r="M1329" s="48"/>
      <c r="N1329" s="49"/>
      <c r="O1329" s="48"/>
      <c r="P1329" s="49"/>
      <c r="Q1329" s="50"/>
      <c r="R1329" s="51"/>
      <c r="S1329" s="15"/>
      <c r="T1329" s="14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  <c r="AX1329" s="52"/>
      <c r="AY1329" s="52"/>
      <c r="AZ1329" s="52"/>
      <c r="BA1329" s="52"/>
      <c r="BB1329" s="52"/>
      <c r="BC1329" s="52"/>
      <c r="BD1329" s="52"/>
      <c r="BE1329" s="52"/>
      <c r="BF1329" s="52"/>
      <c r="BG1329" s="52"/>
      <c r="BH1329" s="52"/>
      <c r="BI1329" s="52"/>
      <c r="BJ1329" s="52"/>
      <c r="BK1329" s="52"/>
      <c r="BL1329" s="52"/>
      <c r="BM1329" s="52"/>
      <c r="BN1329" s="52"/>
      <c r="BO1329" s="52"/>
      <c r="BP1329" s="52"/>
      <c r="BQ1329" s="52"/>
      <c r="BR1329" s="52"/>
    </row>
    <row r="1330">
      <c r="A1330" s="6"/>
      <c r="B1330" s="42"/>
      <c r="C1330" s="43"/>
      <c r="D1330" s="63"/>
      <c r="E1330" s="45"/>
      <c r="F1330" s="45"/>
      <c r="G1330" s="45"/>
      <c r="H1330" s="45"/>
      <c r="I1330" s="45"/>
      <c r="J1330" s="45"/>
      <c r="K1330" s="45"/>
      <c r="L1330" s="61"/>
      <c r="M1330" s="48"/>
      <c r="N1330" s="49"/>
      <c r="O1330" s="48"/>
      <c r="P1330" s="49"/>
      <c r="Q1330" s="50"/>
      <c r="R1330" s="51"/>
      <c r="S1330" s="15"/>
      <c r="T1330" s="14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  <c r="AX1330" s="52"/>
      <c r="AY1330" s="52"/>
      <c r="AZ1330" s="52"/>
      <c r="BA1330" s="52"/>
      <c r="BB1330" s="52"/>
      <c r="BC1330" s="52"/>
      <c r="BD1330" s="52"/>
      <c r="BE1330" s="52"/>
      <c r="BF1330" s="52"/>
      <c r="BG1330" s="52"/>
      <c r="BH1330" s="52"/>
      <c r="BI1330" s="52"/>
      <c r="BJ1330" s="52"/>
      <c r="BK1330" s="52"/>
      <c r="BL1330" s="52"/>
      <c r="BM1330" s="52"/>
      <c r="BN1330" s="52"/>
      <c r="BO1330" s="52"/>
      <c r="BP1330" s="52"/>
      <c r="BQ1330" s="52"/>
      <c r="BR1330" s="52"/>
    </row>
    <row r="1331">
      <c r="A1331" s="6"/>
      <c r="B1331" s="42"/>
      <c r="C1331" s="43"/>
      <c r="D1331" s="63"/>
      <c r="E1331" s="45"/>
      <c r="F1331" s="45"/>
      <c r="G1331" s="45"/>
      <c r="H1331" s="45"/>
      <c r="I1331" s="45"/>
      <c r="J1331" s="45"/>
      <c r="K1331" s="45"/>
      <c r="L1331" s="61"/>
      <c r="M1331" s="48"/>
      <c r="N1331" s="49"/>
      <c r="O1331" s="48"/>
      <c r="P1331" s="49"/>
      <c r="Q1331" s="50"/>
      <c r="R1331" s="51"/>
      <c r="S1331" s="15"/>
      <c r="T1331" s="14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  <c r="AX1331" s="52"/>
      <c r="AY1331" s="52"/>
      <c r="AZ1331" s="52"/>
      <c r="BA1331" s="52"/>
      <c r="BB1331" s="52"/>
      <c r="BC1331" s="52"/>
      <c r="BD1331" s="52"/>
      <c r="BE1331" s="52"/>
      <c r="BF1331" s="52"/>
      <c r="BG1331" s="52"/>
      <c r="BH1331" s="52"/>
      <c r="BI1331" s="52"/>
      <c r="BJ1331" s="52"/>
      <c r="BK1331" s="52"/>
      <c r="BL1331" s="52"/>
      <c r="BM1331" s="52"/>
      <c r="BN1331" s="52"/>
      <c r="BO1331" s="52"/>
      <c r="BP1331" s="52"/>
      <c r="BQ1331" s="52"/>
      <c r="BR1331" s="52"/>
    </row>
    <row r="1332">
      <c r="A1332" s="6"/>
      <c r="B1332" s="42"/>
      <c r="C1332" s="43"/>
      <c r="D1332" s="63"/>
      <c r="E1332" s="45"/>
      <c r="F1332" s="45"/>
      <c r="G1332" s="45"/>
      <c r="H1332" s="45"/>
      <c r="I1332" s="45"/>
      <c r="J1332" s="45"/>
      <c r="K1332" s="45"/>
      <c r="L1332" s="61"/>
      <c r="M1332" s="48"/>
      <c r="N1332" s="49"/>
      <c r="O1332" s="48"/>
      <c r="P1332" s="49"/>
      <c r="Q1332" s="50"/>
      <c r="R1332" s="51"/>
      <c r="S1332" s="15"/>
      <c r="T1332" s="14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  <c r="AX1332" s="52"/>
      <c r="AY1332" s="52"/>
      <c r="AZ1332" s="52"/>
      <c r="BA1332" s="52"/>
      <c r="BB1332" s="52"/>
      <c r="BC1332" s="52"/>
      <c r="BD1332" s="52"/>
      <c r="BE1332" s="52"/>
      <c r="BF1332" s="52"/>
      <c r="BG1332" s="52"/>
      <c r="BH1332" s="52"/>
      <c r="BI1332" s="52"/>
      <c r="BJ1332" s="52"/>
      <c r="BK1332" s="52"/>
      <c r="BL1332" s="52"/>
      <c r="BM1332" s="52"/>
      <c r="BN1332" s="52"/>
      <c r="BO1332" s="52"/>
      <c r="BP1332" s="52"/>
      <c r="BQ1332" s="52"/>
      <c r="BR1332" s="52"/>
    </row>
    <row r="1333">
      <c r="A1333" s="6"/>
      <c r="B1333" s="42"/>
      <c r="C1333" s="43"/>
      <c r="D1333" s="63"/>
      <c r="E1333" s="45"/>
      <c r="F1333" s="45"/>
      <c r="G1333" s="45"/>
      <c r="H1333" s="45"/>
      <c r="I1333" s="45"/>
      <c r="J1333" s="45"/>
      <c r="K1333" s="45"/>
      <c r="L1333" s="61"/>
      <c r="M1333" s="48"/>
      <c r="N1333" s="49"/>
      <c r="O1333" s="48"/>
      <c r="P1333" s="49"/>
      <c r="Q1333" s="50"/>
      <c r="R1333" s="51"/>
      <c r="S1333" s="15"/>
      <c r="T1333" s="14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  <c r="AX1333" s="52"/>
      <c r="AY1333" s="52"/>
      <c r="AZ1333" s="52"/>
      <c r="BA1333" s="52"/>
      <c r="BB1333" s="52"/>
      <c r="BC1333" s="52"/>
      <c r="BD1333" s="52"/>
      <c r="BE1333" s="52"/>
      <c r="BF1333" s="52"/>
      <c r="BG1333" s="52"/>
      <c r="BH1333" s="52"/>
      <c r="BI1333" s="52"/>
      <c r="BJ1333" s="52"/>
      <c r="BK1333" s="52"/>
      <c r="BL1333" s="52"/>
      <c r="BM1333" s="52"/>
      <c r="BN1333" s="52"/>
      <c r="BO1333" s="52"/>
      <c r="BP1333" s="52"/>
      <c r="BQ1333" s="52"/>
      <c r="BR1333" s="52"/>
    </row>
    <row r="1334">
      <c r="A1334" s="6"/>
      <c r="B1334" s="42"/>
      <c r="C1334" s="43"/>
      <c r="D1334" s="63"/>
      <c r="E1334" s="45"/>
      <c r="F1334" s="45"/>
      <c r="G1334" s="45"/>
      <c r="H1334" s="45"/>
      <c r="I1334" s="45"/>
      <c r="J1334" s="45"/>
      <c r="K1334" s="45"/>
      <c r="L1334" s="61"/>
      <c r="M1334" s="48"/>
      <c r="N1334" s="49"/>
      <c r="O1334" s="48"/>
      <c r="P1334" s="49"/>
      <c r="Q1334" s="50"/>
      <c r="R1334" s="51"/>
      <c r="S1334" s="15"/>
      <c r="T1334" s="14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  <c r="AX1334" s="52"/>
      <c r="AY1334" s="52"/>
      <c r="AZ1334" s="52"/>
      <c r="BA1334" s="52"/>
      <c r="BB1334" s="52"/>
      <c r="BC1334" s="52"/>
      <c r="BD1334" s="52"/>
      <c r="BE1334" s="52"/>
      <c r="BF1334" s="52"/>
      <c r="BG1334" s="52"/>
      <c r="BH1334" s="52"/>
      <c r="BI1334" s="52"/>
      <c r="BJ1334" s="52"/>
      <c r="BK1334" s="52"/>
      <c r="BL1334" s="52"/>
      <c r="BM1334" s="52"/>
      <c r="BN1334" s="52"/>
      <c r="BO1334" s="52"/>
      <c r="BP1334" s="52"/>
      <c r="BQ1334" s="52"/>
      <c r="BR1334" s="52"/>
    </row>
    <row r="1335">
      <c r="A1335" s="6"/>
      <c r="B1335" s="42"/>
      <c r="C1335" s="43"/>
      <c r="D1335" s="63"/>
      <c r="E1335" s="45"/>
      <c r="F1335" s="45"/>
      <c r="G1335" s="45"/>
      <c r="H1335" s="45"/>
      <c r="I1335" s="45"/>
      <c r="J1335" s="45"/>
      <c r="K1335" s="45"/>
      <c r="L1335" s="61"/>
      <c r="M1335" s="48"/>
      <c r="N1335" s="49"/>
      <c r="O1335" s="48"/>
      <c r="P1335" s="49"/>
      <c r="Q1335" s="50"/>
      <c r="R1335" s="51"/>
      <c r="S1335" s="15"/>
      <c r="T1335" s="14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  <c r="AY1335" s="52"/>
      <c r="AZ1335" s="52"/>
      <c r="BA1335" s="52"/>
      <c r="BB1335" s="52"/>
      <c r="BC1335" s="52"/>
      <c r="BD1335" s="52"/>
      <c r="BE1335" s="52"/>
      <c r="BF1335" s="52"/>
      <c r="BG1335" s="52"/>
      <c r="BH1335" s="52"/>
      <c r="BI1335" s="52"/>
      <c r="BJ1335" s="52"/>
      <c r="BK1335" s="52"/>
      <c r="BL1335" s="52"/>
      <c r="BM1335" s="52"/>
      <c r="BN1335" s="52"/>
      <c r="BO1335" s="52"/>
      <c r="BP1335" s="52"/>
      <c r="BQ1335" s="52"/>
      <c r="BR1335" s="52"/>
    </row>
    <row r="1336">
      <c r="A1336" s="6"/>
      <c r="B1336" s="42"/>
      <c r="C1336" s="43"/>
      <c r="D1336" s="63"/>
      <c r="E1336" s="45"/>
      <c r="F1336" s="45"/>
      <c r="G1336" s="45"/>
      <c r="H1336" s="45"/>
      <c r="I1336" s="45"/>
      <c r="J1336" s="45"/>
      <c r="K1336" s="45"/>
      <c r="L1336" s="61"/>
      <c r="M1336" s="48"/>
      <c r="N1336" s="49"/>
      <c r="O1336" s="48"/>
      <c r="P1336" s="49"/>
      <c r="Q1336" s="50"/>
      <c r="R1336" s="51"/>
      <c r="S1336" s="15"/>
      <c r="T1336" s="14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2"/>
      <c r="AM1336" s="52"/>
      <c r="AN1336" s="52"/>
      <c r="AO1336" s="52"/>
      <c r="AP1336" s="52"/>
      <c r="AQ1336" s="52"/>
      <c r="AR1336" s="52"/>
      <c r="AS1336" s="52"/>
      <c r="AT1336" s="52"/>
      <c r="AU1336" s="52"/>
      <c r="AV1336" s="52"/>
      <c r="AW1336" s="52"/>
      <c r="AX1336" s="52"/>
      <c r="AY1336" s="52"/>
      <c r="AZ1336" s="52"/>
      <c r="BA1336" s="52"/>
      <c r="BB1336" s="52"/>
      <c r="BC1336" s="52"/>
      <c r="BD1336" s="52"/>
      <c r="BE1336" s="52"/>
      <c r="BF1336" s="52"/>
      <c r="BG1336" s="52"/>
      <c r="BH1336" s="52"/>
      <c r="BI1336" s="52"/>
      <c r="BJ1336" s="52"/>
      <c r="BK1336" s="52"/>
      <c r="BL1336" s="52"/>
      <c r="BM1336" s="52"/>
      <c r="BN1336" s="52"/>
      <c r="BO1336" s="52"/>
      <c r="BP1336" s="52"/>
      <c r="BQ1336" s="52"/>
      <c r="BR1336" s="52"/>
    </row>
    <row r="1337">
      <c r="A1337" s="6"/>
      <c r="B1337" s="42"/>
      <c r="C1337" s="43"/>
      <c r="D1337" s="63"/>
      <c r="E1337" s="45"/>
      <c r="F1337" s="45"/>
      <c r="G1337" s="45"/>
      <c r="H1337" s="45"/>
      <c r="I1337" s="45"/>
      <c r="J1337" s="45"/>
      <c r="K1337" s="45"/>
      <c r="L1337" s="61"/>
      <c r="M1337" s="48"/>
      <c r="N1337" s="49"/>
      <c r="O1337" s="48"/>
      <c r="P1337" s="49"/>
      <c r="Q1337" s="50"/>
      <c r="R1337" s="51"/>
      <c r="S1337" s="15"/>
      <c r="T1337" s="14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  <c r="AX1337" s="52"/>
      <c r="AY1337" s="52"/>
      <c r="AZ1337" s="52"/>
      <c r="BA1337" s="52"/>
      <c r="BB1337" s="52"/>
      <c r="BC1337" s="52"/>
      <c r="BD1337" s="52"/>
      <c r="BE1337" s="52"/>
      <c r="BF1337" s="52"/>
      <c r="BG1337" s="52"/>
      <c r="BH1337" s="52"/>
      <c r="BI1337" s="52"/>
      <c r="BJ1337" s="52"/>
      <c r="BK1337" s="52"/>
      <c r="BL1337" s="52"/>
      <c r="BM1337" s="52"/>
      <c r="BN1337" s="52"/>
      <c r="BO1337" s="52"/>
      <c r="BP1337" s="52"/>
      <c r="BQ1337" s="52"/>
      <c r="BR1337" s="52"/>
    </row>
    <row r="1338">
      <c r="A1338" s="6"/>
      <c r="B1338" s="42"/>
      <c r="C1338" s="43"/>
      <c r="D1338" s="63"/>
      <c r="E1338" s="45"/>
      <c r="F1338" s="45"/>
      <c r="G1338" s="45"/>
      <c r="H1338" s="45"/>
      <c r="I1338" s="45"/>
      <c r="J1338" s="45"/>
      <c r="K1338" s="45"/>
      <c r="L1338" s="61"/>
      <c r="M1338" s="48"/>
      <c r="N1338" s="49"/>
      <c r="O1338" s="48"/>
      <c r="P1338" s="49"/>
      <c r="Q1338" s="50"/>
      <c r="R1338" s="51"/>
      <c r="S1338" s="15"/>
      <c r="T1338" s="14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  <c r="AX1338" s="52"/>
      <c r="AY1338" s="52"/>
      <c r="AZ1338" s="52"/>
      <c r="BA1338" s="52"/>
      <c r="BB1338" s="52"/>
      <c r="BC1338" s="52"/>
      <c r="BD1338" s="52"/>
      <c r="BE1338" s="52"/>
      <c r="BF1338" s="52"/>
      <c r="BG1338" s="52"/>
      <c r="BH1338" s="52"/>
      <c r="BI1338" s="52"/>
      <c r="BJ1338" s="52"/>
      <c r="BK1338" s="52"/>
      <c r="BL1338" s="52"/>
      <c r="BM1338" s="52"/>
      <c r="BN1338" s="52"/>
      <c r="BO1338" s="52"/>
      <c r="BP1338" s="52"/>
      <c r="BQ1338" s="52"/>
      <c r="BR1338" s="52"/>
    </row>
    <row r="1339">
      <c r="A1339" s="6"/>
      <c r="B1339" s="42"/>
      <c r="C1339" s="43"/>
      <c r="D1339" s="63"/>
      <c r="E1339" s="45"/>
      <c r="F1339" s="45"/>
      <c r="G1339" s="45"/>
      <c r="H1339" s="45"/>
      <c r="I1339" s="45"/>
      <c r="J1339" s="45"/>
      <c r="K1339" s="45"/>
      <c r="L1339" s="61"/>
      <c r="M1339" s="48"/>
      <c r="N1339" s="49"/>
      <c r="O1339" s="48"/>
      <c r="P1339" s="49"/>
      <c r="Q1339" s="50"/>
      <c r="R1339" s="51"/>
      <c r="S1339" s="15"/>
      <c r="T1339" s="14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  <c r="AX1339" s="52"/>
      <c r="AY1339" s="52"/>
      <c r="AZ1339" s="52"/>
      <c r="BA1339" s="52"/>
      <c r="BB1339" s="52"/>
      <c r="BC1339" s="52"/>
      <c r="BD1339" s="52"/>
      <c r="BE1339" s="52"/>
      <c r="BF1339" s="52"/>
      <c r="BG1339" s="52"/>
      <c r="BH1339" s="52"/>
      <c r="BI1339" s="52"/>
      <c r="BJ1339" s="52"/>
      <c r="BK1339" s="52"/>
      <c r="BL1339" s="52"/>
      <c r="BM1339" s="52"/>
      <c r="BN1339" s="52"/>
      <c r="BO1339" s="52"/>
      <c r="BP1339" s="52"/>
      <c r="BQ1339" s="52"/>
      <c r="BR1339" s="52"/>
    </row>
    <row r="1340">
      <c r="A1340" s="6"/>
      <c r="B1340" s="42"/>
      <c r="C1340" s="43"/>
      <c r="D1340" s="63"/>
      <c r="E1340" s="45"/>
      <c r="F1340" s="45"/>
      <c r="G1340" s="45"/>
      <c r="H1340" s="45"/>
      <c r="I1340" s="45"/>
      <c r="J1340" s="45"/>
      <c r="K1340" s="45"/>
      <c r="L1340" s="61"/>
      <c r="M1340" s="48"/>
      <c r="N1340" s="49"/>
      <c r="O1340" s="48"/>
      <c r="P1340" s="49"/>
      <c r="Q1340" s="50"/>
      <c r="R1340" s="51"/>
      <c r="S1340" s="15"/>
      <c r="T1340" s="14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  <c r="AX1340" s="52"/>
      <c r="AY1340" s="52"/>
      <c r="AZ1340" s="52"/>
      <c r="BA1340" s="52"/>
      <c r="BB1340" s="52"/>
      <c r="BC1340" s="52"/>
      <c r="BD1340" s="52"/>
      <c r="BE1340" s="52"/>
      <c r="BF1340" s="52"/>
      <c r="BG1340" s="52"/>
      <c r="BH1340" s="52"/>
      <c r="BI1340" s="52"/>
      <c r="BJ1340" s="52"/>
      <c r="BK1340" s="52"/>
      <c r="BL1340" s="52"/>
      <c r="BM1340" s="52"/>
      <c r="BN1340" s="52"/>
      <c r="BO1340" s="52"/>
      <c r="BP1340" s="52"/>
      <c r="BQ1340" s="52"/>
      <c r="BR1340" s="52"/>
    </row>
    <row r="1341">
      <c r="A1341" s="6"/>
      <c r="B1341" s="42"/>
      <c r="C1341" s="43"/>
      <c r="D1341" s="63"/>
      <c r="E1341" s="45"/>
      <c r="F1341" s="45"/>
      <c r="G1341" s="45"/>
      <c r="H1341" s="45"/>
      <c r="I1341" s="45"/>
      <c r="J1341" s="45"/>
      <c r="K1341" s="45"/>
      <c r="L1341" s="61"/>
      <c r="M1341" s="48"/>
      <c r="N1341" s="49"/>
      <c r="O1341" s="48"/>
      <c r="P1341" s="49"/>
      <c r="Q1341" s="50"/>
      <c r="R1341" s="51"/>
      <c r="S1341" s="15"/>
      <c r="T1341" s="14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52"/>
      <c r="AU1341" s="52"/>
      <c r="AV1341" s="52"/>
      <c r="AW1341" s="52"/>
      <c r="AX1341" s="52"/>
      <c r="AY1341" s="52"/>
      <c r="AZ1341" s="52"/>
      <c r="BA1341" s="52"/>
      <c r="BB1341" s="52"/>
      <c r="BC1341" s="52"/>
      <c r="BD1341" s="52"/>
      <c r="BE1341" s="52"/>
      <c r="BF1341" s="52"/>
      <c r="BG1341" s="52"/>
      <c r="BH1341" s="52"/>
      <c r="BI1341" s="52"/>
      <c r="BJ1341" s="52"/>
      <c r="BK1341" s="52"/>
      <c r="BL1341" s="52"/>
      <c r="BM1341" s="52"/>
      <c r="BN1341" s="52"/>
      <c r="BO1341" s="52"/>
      <c r="BP1341" s="52"/>
      <c r="BQ1341" s="52"/>
      <c r="BR1341" s="52"/>
    </row>
    <row r="1342">
      <c r="A1342" s="6"/>
      <c r="B1342" s="42"/>
      <c r="C1342" s="43"/>
      <c r="D1342" s="63"/>
      <c r="E1342" s="45"/>
      <c r="F1342" s="45"/>
      <c r="G1342" s="45"/>
      <c r="H1342" s="45"/>
      <c r="I1342" s="45"/>
      <c r="J1342" s="45"/>
      <c r="K1342" s="45"/>
      <c r="L1342" s="61"/>
      <c r="M1342" s="48"/>
      <c r="N1342" s="49"/>
      <c r="O1342" s="48"/>
      <c r="P1342" s="49"/>
      <c r="Q1342" s="50"/>
      <c r="R1342" s="51"/>
      <c r="S1342" s="15"/>
      <c r="T1342" s="14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2"/>
      <c r="AS1342" s="52"/>
      <c r="AT1342" s="52"/>
      <c r="AU1342" s="52"/>
      <c r="AV1342" s="52"/>
      <c r="AW1342" s="52"/>
      <c r="AX1342" s="52"/>
      <c r="AY1342" s="52"/>
      <c r="AZ1342" s="52"/>
      <c r="BA1342" s="52"/>
      <c r="BB1342" s="52"/>
      <c r="BC1342" s="52"/>
      <c r="BD1342" s="52"/>
      <c r="BE1342" s="52"/>
      <c r="BF1342" s="52"/>
      <c r="BG1342" s="52"/>
      <c r="BH1342" s="52"/>
      <c r="BI1342" s="52"/>
      <c r="BJ1342" s="52"/>
      <c r="BK1342" s="52"/>
      <c r="BL1342" s="52"/>
      <c r="BM1342" s="52"/>
      <c r="BN1342" s="52"/>
      <c r="BO1342" s="52"/>
      <c r="BP1342" s="52"/>
      <c r="BQ1342" s="52"/>
      <c r="BR1342" s="52"/>
    </row>
    <row r="1343">
      <c r="A1343" s="6"/>
      <c r="B1343" s="42"/>
      <c r="C1343" s="43"/>
      <c r="D1343" s="63"/>
      <c r="E1343" s="45"/>
      <c r="F1343" s="45"/>
      <c r="G1343" s="45"/>
      <c r="H1343" s="45"/>
      <c r="I1343" s="45"/>
      <c r="J1343" s="45"/>
      <c r="K1343" s="45"/>
      <c r="L1343" s="61"/>
      <c r="M1343" s="48"/>
      <c r="N1343" s="49"/>
      <c r="O1343" s="48"/>
      <c r="P1343" s="49"/>
      <c r="Q1343" s="50"/>
      <c r="R1343" s="51"/>
      <c r="S1343" s="15"/>
      <c r="T1343" s="14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  <c r="AX1343" s="52"/>
      <c r="AY1343" s="52"/>
      <c r="AZ1343" s="52"/>
      <c r="BA1343" s="52"/>
      <c r="BB1343" s="52"/>
      <c r="BC1343" s="52"/>
      <c r="BD1343" s="52"/>
      <c r="BE1343" s="52"/>
      <c r="BF1343" s="52"/>
      <c r="BG1343" s="52"/>
      <c r="BH1343" s="52"/>
      <c r="BI1343" s="52"/>
      <c r="BJ1343" s="52"/>
      <c r="BK1343" s="52"/>
      <c r="BL1343" s="52"/>
      <c r="BM1343" s="52"/>
      <c r="BN1343" s="52"/>
      <c r="BO1343" s="52"/>
      <c r="BP1343" s="52"/>
      <c r="BQ1343" s="52"/>
      <c r="BR1343" s="52"/>
    </row>
    <row r="1344">
      <c r="A1344" s="6"/>
      <c r="B1344" s="42"/>
      <c r="C1344" s="43"/>
      <c r="D1344" s="63"/>
      <c r="E1344" s="45"/>
      <c r="F1344" s="45"/>
      <c r="G1344" s="45"/>
      <c r="H1344" s="45"/>
      <c r="I1344" s="45"/>
      <c r="J1344" s="45"/>
      <c r="K1344" s="45"/>
      <c r="L1344" s="61"/>
      <c r="M1344" s="48"/>
      <c r="N1344" s="49"/>
      <c r="O1344" s="48"/>
      <c r="P1344" s="49"/>
      <c r="Q1344" s="50"/>
      <c r="R1344" s="51"/>
      <c r="S1344" s="15"/>
      <c r="T1344" s="14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  <c r="AX1344" s="52"/>
      <c r="AY1344" s="52"/>
      <c r="AZ1344" s="52"/>
      <c r="BA1344" s="52"/>
      <c r="BB1344" s="52"/>
      <c r="BC1344" s="52"/>
      <c r="BD1344" s="52"/>
      <c r="BE1344" s="52"/>
      <c r="BF1344" s="52"/>
      <c r="BG1344" s="52"/>
      <c r="BH1344" s="52"/>
      <c r="BI1344" s="52"/>
      <c r="BJ1344" s="52"/>
      <c r="BK1344" s="52"/>
      <c r="BL1344" s="52"/>
      <c r="BM1344" s="52"/>
      <c r="BN1344" s="52"/>
      <c r="BO1344" s="52"/>
      <c r="BP1344" s="52"/>
      <c r="BQ1344" s="52"/>
      <c r="BR1344" s="52"/>
    </row>
    <row r="1345">
      <c r="A1345" s="6"/>
      <c r="B1345" s="42"/>
      <c r="C1345" s="43"/>
      <c r="D1345" s="63"/>
      <c r="E1345" s="45"/>
      <c r="F1345" s="45"/>
      <c r="G1345" s="45"/>
      <c r="H1345" s="45"/>
      <c r="I1345" s="45"/>
      <c r="J1345" s="45"/>
      <c r="K1345" s="45"/>
      <c r="L1345" s="61"/>
      <c r="M1345" s="48"/>
      <c r="N1345" s="49"/>
      <c r="O1345" s="48"/>
      <c r="P1345" s="49"/>
      <c r="Q1345" s="50"/>
      <c r="R1345" s="51"/>
      <c r="S1345" s="15"/>
      <c r="T1345" s="14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  <c r="AX1345" s="52"/>
      <c r="AY1345" s="52"/>
      <c r="AZ1345" s="52"/>
      <c r="BA1345" s="52"/>
      <c r="BB1345" s="52"/>
      <c r="BC1345" s="52"/>
      <c r="BD1345" s="52"/>
      <c r="BE1345" s="52"/>
      <c r="BF1345" s="52"/>
      <c r="BG1345" s="52"/>
      <c r="BH1345" s="52"/>
      <c r="BI1345" s="52"/>
      <c r="BJ1345" s="52"/>
      <c r="BK1345" s="52"/>
      <c r="BL1345" s="52"/>
      <c r="BM1345" s="52"/>
      <c r="BN1345" s="52"/>
      <c r="BO1345" s="52"/>
      <c r="BP1345" s="52"/>
      <c r="BQ1345" s="52"/>
      <c r="BR1345" s="52"/>
    </row>
    <row r="1346">
      <c r="A1346" s="6"/>
      <c r="B1346" s="42"/>
      <c r="C1346" s="43"/>
      <c r="D1346" s="63"/>
      <c r="E1346" s="45"/>
      <c r="F1346" s="45"/>
      <c r="G1346" s="45"/>
      <c r="H1346" s="45"/>
      <c r="I1346" s="45"/>
      <c r="J1346" s="45"/>
      <c r="K1346" s="45"/>
      <c r="L1346" s="61"/>
      <c r="M1346" s="48"/>
      <c r="N1346" s="49"/>
      <c r="O1346" s="48"/>
      <c r="P1346" s="49"/>
      <c r="Q1346" s="50"/>
      <c r="R1346" s="51"/>
      <c r="S1346" s="15"/>
      <c r="T1346" s="14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2"/>
      <c r="AM1346" s="52"/>
      <c r="AN1346" s="52"/>
      <c r="AO1346" s="52"/>
      <c r="AP1346" s="52"/>
      <c r="AQ1346" s="52"/>
      <c r="AR1346" s="52"/>
      <c r="AS1346" s="52"/>
      <c r="AT1346" s="52"/>
      <c r="AU1346" s="52"/>
      <c r="AV1346" s="52"/>
      <c r="AW1346" s="52"/>
      <c r="AX1346" s="52"/>
      <c r="AY1346" s="52"/>
      <c r="AZ1346" s="52"/>
      <c r="BA1346" s="52"/>
      <c r="BB1346" s="52"/>
      <c r="BC1346" s="52"/>
      <c r="BD1346" s="52"/>
      <c r="BE1346" s="52"/>
      <c r="BF1346" s="52"/>
      <c r="BG1346" s="52"/>
      <c r="BH1346" s="52"/>
      <c r="BI1346" s="52"/>
      <c r="BJ1346" s="52"/>
      <c r="BK1346" s="52"/>
      <c r="BL1346" s="52"/>
      <c r="BM1346" s="52"/>
      <c r="BN1346" s="52"/>
      <c r="BO1346" s="52"/>
      <c r="BP1346" s="52"/>
      <c r="BQ1346" s="52"/>
      <c r="BR1346" s="52"/>
    </row>
    <row r="1347">
      <c r="A1347" s="6"/>
      <c r="B1347" s="42"/>
      <c r="C1347" s="43"/>
      <c r="D1347" s="63"/>
      <c r="E1347" s="45"/>
      <c r="F1347" s="45"/>
      <c r="G1347" s="45"/>
      <c r="H1347" s="45"/>
      <c r="I1347" s="45"/>
      <c r="J1347" s="45"/>
      <c r="K1347" s="45"/>
      <c r="L1347" s="61"/>
      <c r="M1347" s="48"/>
      <c r="N1347" s="49"/>
      <c r="O1347" s="48"/>
      <c r="P1347" s="49"/>
      <c r="Q1347" s="50"/>
      <c r="R1347" s="51"/>
      <c r="S1347" s="15"/>
      <c r="T1347" s="14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  <c r="AY1347" s="52"/>
      <c r="AZ1347" s="52"/>
      <c r="BA1347" s="52"/>
      <c r="BB1347" s="52"/>
      <c r="BC1347" s="52"/>
      <c r="BD1347" s="52"/>
      <c r="BE1347" s="52"/>
      <c r="BF1347" s="52"/>
      <c r="BG1347" s="52"/>
      <c r="BH1347" s="52"/>
      <c r="BI1347" s="52"/>
      <c r="BJ1347" s="52"/>
      <c r="BK1347" s="52"/>
      <c r="BL1347" s="52"/>
      <c r="BM1347" s="52"/>
      <c r="BN1347" s="52"/>
      <c r="BO1347" s="52"/>
      <c r="BP1347" s="52"/>
      <c r="BQ1347" s="52"/>
      <c r="BR1347" s="52"/>
    </row>
    <row r="1348">
      <c r="A1348" s="6"/>
      <c r="B1348" s="42"/>
      <c r="C1348" s="43"/>
      <c r="D1348" s="63"/>
      <c r="E1348" s="45"/>
      <c r="F1348" s="45"/>
      <c r="G1348" s="45"/>
      <c r="H1348" s="45"/>
      <c r="I1348" s="45"/>
      <c r="J1348" s="45"/>
      <c r="K1348" s="45"/>
      <c r="L1348" s="61"/>
      <c r="M1348" s="48"/>
      <c r="N1348" s="49"/>
      <c r="O1348" s="48"/>
      <c r="P1348" s="49"/>
      <c r="Q1348" s="50"/>
      <c r="R1348" s="51"/>
      <c r="S1348" s="15"/>
      <c r="T1348" s="14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  <c r="AX1348" s="52"/>
      <c r="AY1348" s="52"/>
      <c r="AZ1348" s="52"/>
      <c r="BA1348" s="52"/>
      <c r="BB1348" s="52"/>
      <c r="BC1348" s="52"/>
      <c r="BD1348" s="52"/>
      <c r="BE1348" s="52"/>
      <c r="BF1348" s="52"/>
      <c r="BG1348" s="52"/>
      <c r="BH1348" s="52"/>
      <c r="BI1348" s="52"/>
      <c r="BJ1348" s="52"/>
      <c r="BK1348" s="52"/>
      <c r="BL1348" s="52"/>
      <c r="BM1348" s="52"/>
      <c r="BN1348" s="52"/>
      <c r="BO1348" s="52"/>
      <c r="BP1348" s="52"/>
      <c r="BQ1348" s="52"/>
      <c r="BR1348" s="52"/>
    </row>
    <row r="1349">
      <c r="A1349" s="6"/>
      <c r="B1349" s="42"/>
      <c r="C1349" s="43"/>
      <c r="D1349" s="63"/>
      <c r="E1349" s="45"/>
      <c r="F1349" s="45"/>
      <c r="G1349" s="45"/>
      <c r="H1349" s="45"/>
      <c r="I1349" s="45"/>
      <c r="J1349" s="45"/>
      <c r="K1349" s="45"/>
      <c r="L1349" s="61"/>
      <c r="M1349" s="48"/>
      <c r="N1349" s="49"/>
      <c r="O1349" s="48"/>
      <c r="P1349" s="49"/>
      <c r="Q1349" s="50"/>
      <c r="R1349" s="51"/>
      <c r="S1349" s="15"/>
      <c r="T1349" s="14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  <c r="AX1349" s="52"/>
      <c r="AY1349" s="52"/>
      <c r="AZ1349" s="52"/>
      <c r="BA1349" s="52"/>
      <c r="BB1349" s="52"/>
      <c r="BC1349" s="52"/>
      <c r="BD1349" s="52"/>
      <c r="BE1349" s="52"/>
      <c r="BF1349" s="52"/>
      <c r="BG1349" s="52"/>
      <c r="BH1349" s="52"/>
      <c r="BI1349" s="52"/>
      <c r="BJ1349" s="52"/>
      <c r="BK1349" s="52"/>
      <c r="BL1349" s="52"/>
      <c r="BM1349" s="52"/>
      <c r="BN1349" s="52"/>
      <c r="BO1349" s="52"/>
      <c r="BP1349" s="52"/>
      <c r="BQ1349" s="52"/>
      <c r="BR1349" s="52"/>
    </row>
    <row r="1350">
      <c r="A1350" s="6"/>
      <c r="B1350" s="42"/>
      <c r="C1350" s="43"/>
      <c r="D1350" s="63"/>
      <c r="E1350" s="45"/>
      <c r="F1350" s="45"/>
      <c r="G1350" s="45"/>
      <c r="H1350" s="45"/>
      <c r="I1350" s="45"/>
      <c r="J1350" s="45"/>
      <c r="K1350" s="45"/>
      <c r="L1350" s="61"/>
      <c r="M1350" s="48"/>
      <c r="N1350" s="49"/>
      <c r="O1350" s="48"/>
      <c r="P1350" s="49"/>
      <c r="Q1350" s="50"/>
      <c r="R1350" s="51"/>
      <c r="S1350" s="15"/>
      <c r="T1350" s="14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  <c r="AX1350" s="52"/>
      <c r="AY1350" s="52"/>
      <c r="AZ1350" s="52"/>
      <c r="BA1350" s="52"/>
      <c r="BB1350" s="52"/>
      <c r="BC1350" s="52"/>
      <c r="BD1350" s="52"/>
      <c r="BE1350" s="52"/>
      <c r="BF1350" s="52"/>
      <c r="BG1350" s="52"/>
      <c r="BH1350" s="52"/>
      <c r="BI1350" s="52"/>
      <c r="BJ1350" s="52"/>
      <c r="BK1350" s="52"/>
      <c r="BL1350" s="52"/>
      <c r="BM1350" s="52"/>
      <c r="BN1350" s="52"/>
      <c r="BO1350" s="52"/>
      <c r="BP1350" s="52"/>
      <c r="BQ1350" s="52"/>
      <c r="BR1350" s="52"/>
    </row>
    <row r="1351">
      <c r="A1351" s="6"/>
      <c r="B1351" s="42"/>
      <c r="C1351" s="43"/>
      <c r="D1351" s="63"/>
      <c r="E1351" s="45"/>
      <c r="F1351" s="45"/>
      <c r="G1351" s="45"/>
      <c r="H1351" s="45"/>
      <c r="I1351" s="45"/>
      <c r="J1351" s="45"/>
      <c r="K1351" s="45"/>
      <c r="L1351" s="61"/>
      <c r="M1351" s="48"/>
      <c r="N1351" s="49"/>
      <c r="O1351" s="48"/>
      <c r="P1351" s="49"/>
      <c r="Q1351" s="50"/>
      <c r="R1351" s="51"/>
      <c r="S1351" s="15"/>
      <c r="T1351" s="14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  <c r="AX1351" s="52"/>
      <c r="AY1351" s="52"/>
      <c r="AZ1351" s="52"/>
      <c r="BA1351" s="52"/>
      <c r="BB1351" s="52"/>
      <c r="BC1351" s="52"/>
      <c r="BD1351" s="52"/>
      <c r="BE1351" s="52"/>
      <c r="BF1351" s="52"/>
      <c r="BG1351" s="52"/>
      <c r="BH1351" s="52"/>
      <c r="BI1351" s="52"/>
      <c r="BJ1351" s="52"/>
      <c r="BK1351" s="52"/>
      <c r="BL1351" s="52"/>
      <c r="BM1351" s="52"/>
      <c r="BN1351" s="52"/>
      <c r="BO1351" s="52"/>
      <c r="BP1351" s="52"/>
      <c r="BQ1351" s="52"/>
      <c r="BR1351" s="52"/>
    </row>
    <row r="1352">
      <c r="A1352" s="6"/>
      <c r="B1352" s="42"/>
      <c r="C1352" s="43"/>
      <c r="D1352" s="63"/>
      <c r="E1352" s="45"/>
      <c r="F1352" s="45"/>
      <c r="G1352" s="45"/>
      <c r="H1352" s="45"/>
      <c r="I1352" s="45"/>
      <c r="J1352" s="45"/>
      <c r="K1352" s="45"/>
      <c r="L1352" s="61"/>
      <c r="M1352" s="48"/>
      <c r="N1352" s="49"/>
      <c r="O1352" s="48"/>
      <c r="P1352" s="49"/>
      <c r="Q1352" s="50"/>
      <c r="R1352" s="51"/>
      <c r="S1352" s="15"/>
      <c r="T1352" s="14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  <c r="AX1352" s="52"/>
      <c r="AY1352" s="52"/>
      <c r="AZ1352" s="52"/>
      <c r="BA1352" s="52"/>
      <c r="BB1352" s="52"/>
      <c r="BC1352" s="52"/>
      <c r="BD1352" s="52"/>
      <c r="BE1352" s="52"/>
      <c r="BF1352" s="52"/>
      <c r="BG1352" s="52"/>
      <c r="BH1352" s="52"/>
      <c r="BI1352" s="52"/>
      <c r="BJ1352" s="52"/>
      <c r="BK1352" s="52"/>
      <c r="BL1352" s="52"/>
      <c r="BM1352" s="52"/>
      <c r="BN1352" s="52"/>
      <c r="BO1352" s="52"/>
      <c r="BP1352" s="52"/>
      <c r="BQ1352" s="52"/>
      <c r="BR1352" s="52"/>
    </row>
    <row r="1353">
      <c r="A1353" s="6"/>
      <c r="B1353" s="42"/>
      <c r="C1353" s="43"/>
      <c r="D1353" s="63"/>
      <c r="E1353" s="45"/>
      <c r="F1353" s="45"/>
      <c r="G1353" s="45"/>
      <c r="H1353" s="45"/>
      <c r="I1353" s="45"/>
      <c r="J1353" s="45"/>
      <c r="K1353" s="45"/>
      <c r="L1353" s="61"/>
      <c r="M1353" s="48"/>
      <c r="N1353" s="49"/>
      <c r="O1353" s="48"/>
      <c r="P1353" s="49"/>
      <c r="Q1353" s="50"/>
      <c r="R1353" s="51"/>
      <c r="S1353" s="15"/>
      <c r="T1353" s="14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  <c r="AX1353" s="52"/>
      <c r="AY1353" s="52"/>
      <c r="AZ1353" s="52"/>
      <c r="BA1353" s="52"/>
      <c r="BB1353" s="52"/>
      <c r="BC1353" s="52"/>
      <c r="BD1353" s="52"/>
      <c r="BE1353" s="52"/>
      <c r="BF1353" s="52"/>
      <c r="BG1353" s="52"/>
      <c r="BH1353" s="52"/>
      <c r="BI1353" s="52"/>
      <c r="BJ1353" s="52"/>
      <c r="BK1353" s="52"/>
      <c r="BL1353" s="52"/>
      <c r="BM1353" s="52"/>
      <c r="BN1353" s="52"/>
      <c r="BO1353" s="52"/>
      <c r="BP1353" s="52"/>
      <c r="BQ1353" s="52"/>
      <c r="BR1353" s="52"/>
    </row>
    <row r="1354">
      <c r="A1354" s="6"/>
      <c r="B1354" s="42"/>
      <c r="C1354" s="43"/>
      <c r="D1354" s="63"/>
      <c r="E1354" s="45"/>
      <c r="F1354" s="45"/>
      <c r="G1354" s="45"/>
      <c r="H1354" s="45"/>
      <c r="I1354" s="45"/>
      <c r="J1354" s="45"/>
      <c r="K1354" s="45"/>
      <c r="L1354" s="61"/>
      <c r="M1354" s="48"/>
      <c r="N1354" s="49"/>
      <c r="O1354" s="48"/>
      <c r="P1354" s="49"/>
      <c r="Q1354" s="50"/>
      <c r="R1354" s="51"/>
      <c r="S1354" s="15"/>
      <c r="T1354" s="14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  <c r="AX1354" s="52"/>
      <c r="AY1354" s="52"/>
      <c r="AZ1354" s="52"/>
      <c r="BA1354" s="52"/>
      <c r="BB1354" s="52"/>
      <c r="BC1354" s="52"/>
      <c r="BD1354" s="52"/>
      <c r="BE1354" s="52"/>
      <c r="BF1354" s="52"/>
      <c r="BG1354" s="52"/>
      <c r="BH1354" s="52"/>
      <c r="BI1354" s="52"/>
      <c r="BJ1354" s="52"/>
      <c r="BK1354" s="52"/>
      <c r="BL1354" s="52"/>
      <c r="BM1354" s="52"/>
      <c r="BN1354" s="52"/>
      <c r="BO1354" s="52"/>
      <c r="BP1354" s="52"/>
      <c r="BQ1354" s="52"/>
      <c r="BR1354" s="52"/>
    </row>
    <row r="1355">
      <c r="A1355" s="6"/>
      <c r="B1355" s="42"/>
      <c r="C1355" s="43"/>
      <c r="D1355" s="63"/>
      <c r="E1355" s="45"/>
      <c r="F1355" s="45"/>
      <c r="G1355" s="45"/>
      <c r="H1355" s="45"/>
      <c r="I1355" s="45"/>
      <c r="J1355" s="45"/>
      <c r="K1355" s="45"/>
      <c r="L1355" s="61"/>
      <c r="M1355" s="48"/>
      <c r="N1355" s="49"/>
      <c r="O1355" s="48"/>
      <c r="P1355" s="49"/>
      <c r="Q1355" s="50"/>
      <c r="R1355" s="51"/>
      <c r="S1355" s="15"/>
      <c r="T1355" s="14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  <c r="AX1355" s="52"/>
      <c r="AY1355" s="52"/>
      <c r="AZ1355" s="52"/>
      <c r="BA1355" s="52"/>
      <c r="BB1355" s="52"/>
      <c r="BC1355" s="52"/>
      <c r="BD1355" s="52"/>
      <c r="BE1355" s="52"/>
      <c r="BF1355" s="52"/>
      <c r="BG1355" s="52"/>
      <c r="BH1355" s="52"/>
      <c r="BI1355" s="52"/>
      <c r="BJ1355" s="52"/>
      <c r="BK1355" s="52"/>
      <c r="BL1355" s="52"/>
      <c r="BM1355" s="52"/>
      <c r="BN1355" s="52"/>
      <c r="BO1355" s="52"/>
      <c r="BP1355" s="52"/>
      <c r="BQ1355" s="52"/>
      <c r="BR1355" s="52"/>
    </row>
    <row r="1356">
      <c r="A1356" s="6"/>
      <c r="B1356" s="42"/>
      <c r="C1356" s="43"/>
      <c r="D1356" s="63"/>
      <c r="E1356" s="45"/>
      <c r="F1356" s="45"/>
      <c r="G1356" s="45"/>
      <c r="H1356" s="45"/>
      <c r="I1356" s="45"/>
      <c r="J1356" s="45"/>
      <c r="K1356" s="45"/>
      <c r="L1356" s="61"/>
      <c r="M1356" s="48"/>
      <c r="N1356" s="49"/>
      <c r="O1356" s="48"/>
      <c r="P1356" s="49"/>
      <c r="Q1356" s="50"/>
      <c r="R1356" s="51"/>
      <c r="S1356" s="15"/>
      <c r="T1356" s="14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  <c r="AX1356" s="52"/>
      <c r="AY1356" s="52"/>
      <c r="AZ1356" s="52"/>
      <c r="BA1356" s="52"/>
      <c r="BB1356" s="52"/>
      <c r="BC1356" s="52"/>
      <c r="BD1356" s="52"/>
      <c r="BE1356" s="52"/>
      <c r="BF1356" s="52"/>
      <c r="BG1356" s="52"/>
      <c r="BH1356" s="52"/>
      <c r="BI1356" s="52"/>
      <c r="BJ1356" s="52"/>
      <c r="BK1356" s="52"/>
      <c r="BL1356" s="52"/>
      <c r="BM1356" s="52"/>
      <c r="BN1356" s="52"/>
      <c r="BO1356" s="52"/>
      <c r="BP1356" s="52"/>
      <c r="BQ1356" s="52"/>
      <c r="BR1356" s="52"/>
    </row>
    <row r="1357">
      <c r="A1357" s="6"/>
      <c r="B1357" s="42"/>
      <c r="C1357" s="43"/>
      <c r="D1357" s="63"/>
      <c r="E1357" s="45"/>
      <c r="F1357" s="45"/>
      <c r="G1357" s="45"/>
      <c r="H1357" s="45"/>
      <c r="I1357" s="45"/>
      <c r="J1357" s="45"/>
      <c r="K1357" s="45"/>
      <c r="L1357" s="61"/>
      <c r="M1357" s="48"/>
      <c r="N1357" s="49"/>
      <c r="O1357" s="48"/>
      <c r="P1357" s="49"/>
      <c r="Q1357" s="50"/>
      <c r="R1357" s="51"/>
      <c r="S1357" s="15"/>
      <c r="T1357" s="14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  <c r="AX1357" s="52"/>
      <c r="AY1357" s="52"/>
      <c r="AZ1357" s="52"/>
      <c r="BA1357" s="52"/>
      <c r="BB1357" s="52"/>
      <c r="BC1357" s="52"/>
      <c r="BD1357" s="52"/>
      <c r="BE1357" s="52"/>
      <c r="BF1357" s="52"/>
      <c r="BG1357" s="52"/>
      <c r="BH1357" s="52"/>
      <c r="BI1357" s="52"/>
      <c r="BJ1357" s="52"/>
      <c r="BK1357" s="52"/>
      <c r="BL1357" s="52"/>
      <c r="BM1357" s="52"/>
      <c r="BN1357" s="52"/>
      <c r="BO1357" s="52"/>
      <c r="BP1357" s="52"/>
      <c r="BQ1357" s="52"/>
      <c r="BR1357" s="52"/>
    </row>
    <row r="1358">
      <c r="A1358" s="6"/>
      <c r="B1358" s="42"/>
      <c r="C1358" s="43"/>
      <c r="D1358" s="63"/>
      <c r="E1358" s="45"/>
      <c r="F1358" s="45"/>
      <c r="G1358" s="45"/>
      <c r="H1358" s="45"/>
      <c r="I1358" s="45"/>
      <c r="J1358" s="45"/>
      <c r="K1358" s="45"/>
      <c r="L1358" s="61"/>
      <c r="M1358" s="48"/>
      <c r="N1358" s="49"/>
      <c r="O1358" s="48"/>
      <c r="P1358" s="49"/>
      <c r="Q1358" s="50"/>
      <c r="R1358" s="51"/>
      <c r="S1358" s="15"/>
      <c r="T1358" s="14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2"/>
      <c r="AJ1358" s="52"/>
      <c r="AK1358" s="52"/>
      <c r="AL1358" s="52"/>
      <c r="AM1358" s="52"/>
      <c r="AN1358" s="52"/>
      <c r="AO1358" s="52"/>
      <c r="AP1358" s="52"/>
      <c r="AQ1358" s="52"/>
      <c r="AR1358" s="52"/>
      <c r="AS1358" s="52"/>
      <c r="AT1358" s="52"/>
      <c r="AU1358" s="52"/>
      <c r="AV1358" s="52"/>
      <c r="AW1358" s="52"/>
      <c r="AX1358" s="52"/>
      <c r="AY1358" s="52"/>
      <c r="AZ1358" s="52"/>
      <c r="BA1358" s="52"/>
      <c r="BB1358" s="52"/>
      <c r="BC1358" s="52"/>
      <c r="BD1358" s="52"/>
      <c r="BE1358" s="52"/>
      <c r="BF1358" s="52"/>
      <c r="BG1358" s="52"/>
      <c r="BH1358" s="52"/>
      <c r="BI1358" s="52"/>
      <c r="BJ1358" s="52"/>
      <c r="BK1358" s="52"/>
      <c r="BL1358" s="52"/>
      <c r="BM1358" s="52"/>
      <c r="BN1358" s="52"/>
      <c r="BO1358" s="52"/>
      <c r="BP1358" s="52"/>
      <c r="BQ1358" s="52"/>
      <c r="BR1358" s="52"/>
    </row>
    <row r="1359">
      <c r="A1359" s="6"/>
      <c r="B1359" s="42"/>
      <c r="C1359" s="43"/>
      <c r="D1359" s="63"/>
      <c r="E1359" s="45"/>
      <c r="F1359" s="45"/>
      <c r="G1359" s="45"/>
      <c r="H1359" s="45"/>
      <c r="I1359" s="45"/>
      <c r="J1359" s="45"/>
      <c r="K1359" s="45"/>
      <c r="L1359" s="61"/>
      <c r="M1359" s="48"/>
      <c r="N1359" s="49"/>
      <c r="O1359" s="48"/>
      <c r="P1359" s="49"/>
      <c r="Q1359" s="50"/>
      <c r="R1359" s="51"/>
      <c r="S1359" s="15"/>
      <c r="T1359" s="14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52"/>
      <c r="AU1359" s="52"/>
      <c r="AV1359" s="52"/>
      <c r="AW1359" s="52"/>
      <c r="AX1359" s="52"/>
      <c r="AY1359" s="52"/>
      <c r="AZ1359" s="52"/>
      <c r="BA1359" s="52"/>
      <c r="BB1359" s="52"/>
      <c r="BC1359" s="52"/>
      <c r="BD1359" s="52"/>
      <c r="BE1359" s="52"/>
      <c r="BF1359" s="52"/>
      <c r="BG1359" s="52"/>
      <c r="BH1359" s="52"/>
      <c r="BI1359" s="52"/>
      <c r="BJ1359" s="52"/>
      <c r="BK1359" s="52"/>
      <c r="BL1359" s="52"/>
      <c r="BM1359" s="52"/>
      <c r="BN1359" s="52"/>
      <c r="BO1359" s="52"/>
      <c r="BP1359" s="52"/>
      <c r="BQ1359" s="52"/>
      <c r="BR1359" s="52"/>
    </row>
    <row r="1360">
      <c r="A1360" s="6"/>
      <c r="B1360" s="42"/>
      <c r="C1360" s="43"/>
      <c r="D1360" s="63"/>
      <c r="E1360" s="45"/>
      <c r="F1360" s="45"/>
      <c r="G1360" s="45"/>
      <c r="H1360" s="45"/>
      <c r="I1360" s="45"/>
      <c r="J1360" s="45"/>
      <c r="K1360" s="45"/>
      <c r="L1360" s="61"/>
      <c r="M1360" s="48"/>
      <c r="N1360" s="49"/>
      <c r="O1360" s="48"/>
      <c r="P1360" s="49"/>
      <c r="Q1360" s="50"/>
      <c r="R1360" s="51"/>
      <c r="S1360" s="15"/>
      <c r="T1360" s="14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  <c r="AX1360" s="52"/>
      <c r="AY1360" s="52"/>
      <c r="AZ1360" s="52"/>
      <c r="BA1360" s="52"/>
      <c r="BB1360" s="52"/>
      <c r="BC1360" s="52"/>
      <c r="BD1360" s="52"/>
      <c r="BE1360" s="52"/>
      <c r="BF1360" s="52"/>
      <c r="BG1360" s="52"/>
      <c r="BH1360" s="52"/>
      <c r="BI1360" s="52"/>
      <c r="BJ1360" s="52"/>
      <c r="BK1360" s="52"/>
      <c r="BL1360" s="52"/>
      <c r="BM1360" s="52"/>
      <c r="BN1360" s="52"/>
      <c r="BO1360" s="52"/>
      <c r="BP1360" s="52"/>
      <c r="BQ1360" s="52"/>
      <c r="BR1360" s="52"/>
    </row>
    <row r="1361">
      <c r="A1361" s="6"/>
      <c r="B1361" s="42"/>
      <c r="C1361" s="43"/>
      <c r="D1361" s="63"/>
      <c r="E1361" s="45"/>
      <c r="F1361" s="45"/>
      <c r="G1361" s="45"/>
      <c r="H1361" s="45"/>
      <c r="I1361" s="45"/>
      <c r="J1361" s="45"/>
      <c r="K1361" s="45"/>
      <c r="L1361" s="61"/>
      <c r="M1361" s="48"/>
      <c r="N1361" s="49"/>
      <c r="O1361" s="48"/>
      <c r="P1361" s="49"/>
      <c r="Q1361" s="50"/>
      <c r="R1361" s="51"/>
      <c r="S1361" s="15"/>
      <c r="T1361" s="14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52"/>
      <c r="AU1361" s="52"/>
      <c r="AV1361" s="52"/>
      <c r="AW1361" s="52"/>
      <c r="AX1361" s="52"/>
      <c r="AY1361" s="52"/>
      <c r="AZ1361" s="52"/>
      <c r="BA1361" s="52"/>
      <c r="BB1361" s="52"/>
      <c r="BC1361" s="52"/>
      <c r="BD1361" s="52"/>
      <c r="BE1361" s="52"/>
      <c r="BF1361" s="52"/>
      <c r="BG1361" s="52"/>
      <c r="BH1361" s="52"/>
      <c r="BI1361" s="52"/>
      <c r="BJ1361" s="52"/>
      <c r="BK1361" s="52"/>
      <c r="BL1361" s="52"/>
      <c r="BM1361" s="52"/>
      <c r="BN1361" s="52"/>
      <c r="BO1361" s="52"/>
      <c r="BP1361" s="52"/>
      <c r="BQ1361" s="52"/>
      <c r="BR1361" s="52"/>
    </row>
    <row r="1362">
      <c r="A1362" s="6"/>
      <c r="B1362" s="42"/>
      <c r="C1362" s="43"/>
      <c r="D1362" s="63"/>
      <c r="E1362" s="45"/>
      <c r="F1362" s="45"/>
      <c r="G1362" s="45"/>
      <c r="H1362" s="45"/>
      <c r="I1362" s="45"/>
      <c r="J1362" s="45"/>
      <c r="K1362" s="45"/>
      <c r="L1362" s="61"/>
      <c r="M1362" s="48"/>
      <c r="N1362" s="49"/>
      <c r="O1362" s="48"/>
      <c r="P1362" s="49"/>
      <c r="Q1362" s="50"/>
      <c r="R1362" s="51"/>
      <c r="S1362" s="15"/>
      <c r="T1362" s="14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2"/>
      <c r="AS1362" s="52"/>
      <c r="AT1362" s="52"/>
      <c r="AU1362" s="52"/>
      <c r="AV1362" s="52"/>
      <c r="AW1362" s="52"/>
      <c r="AX1362" s="52"/>
      <c r="AY1362" s="52"/>
      <c r="AZ1362" s="52"/>
      <c r="BA1362" s="52"/>
      <c r="BB1362" s="52"/>
      <c r="BC1362" s="52"/>
      <c r="BD1362" s="52"/>
      <c r="BE1362" s="52"/>
      <c r="BF1362" s="52"/>
      <c r="BG1362" s="52"/>
      <c r="BH1362" s="52"/>
      <c r="BI1362" s="52"/>
      <c r="BJ1362" s="52"/>
      <c r="BK1362" s="52"/>
      <c r="BL1362" s="52"/>
      <c r="BM1362" s="52"/>
      <c r="BN1362" s="52"/>
      <c r="BO1362" s="52"/>
      <c r="BP1362" s="52"/>
      <c r="BQ1362" s="52"/>
      <c r="BR1362" s="52"/>
    </row>
    <row r="1363">
      <c r="A1363" s="6"/>
      <c r="B1363" s="42"/>
      <c r="C1363" s="43"/>
      <c r="D1363" s="63"/>
      <c r="E1363" s="45"/>
      <c r="F1363" s="45"/>
      <c r="G1363" s="45"/>
      <c r="H1363" s="45"/>
      <c r="I1363" s="45"/>
      <c r="J1363" s="45"/>
      <c r="K1363" s="45"/>
      <c r="L1363" s="61"/>
      <c r="M1363" s="48"/>
      <c r="N1363" s="49"/>
      <c r="O1363" s="48"/>
      <c r="P1363" s="49"/>
      <c r="Q1363" s="50"/>
      <c r="R1363" s="51"/>
      <c r="S1363" s="15"/>
      <c r="T1363" s="14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  <c r="AX1363" s="52"/>
      <c r="AY1363" s="52"/>
      <c r="AZ1363" s="52"/>
      <c r="BA1363" s="52"/>
      <c r="BB1363" s="52"/>
      <c r="BC1363" s="52"/>
      <c r="BD1363" s="52"/>
      <c r="BE1363" s="52"/>
      <c r="BF1363" s="52"/>
      <c r="BG1363" s="52"/>
      <c r="BH1363" s="52"/>
      <c r="BI1363" s="52"/>
      <c r="BJ1363" s="52"/>
      <c r="BK1363" s="52"/>
      <c r="BL1363" s="52"/>
      <c r="BM1363" s="52"/>
      <c r="BN1363" s="52"/>
      <c r="BO1363" s="52"/>
      <c r="BP1363" s="52"/>
      <c r="BQ1363" s="52"/>
      <c r="BR1363" s="52"/>
    </row>
    <row r="1364">
      <c r="A1364" s="6"/>
      <c r="B1364" s="42"/>
      <c r="C1364" s="43"/>
      <c r="D1364" s="63"/>
      <c r="E1364" s="45"/>
      <c r="F1364" s="45"/>
      <c r="G1364" s="45"/>
      <c r="H1364" s="45"/>
      <c r="I1364" s="45"/>
      <c r="J1364" s="45"/>
      <c r="K1364" s="45"/>
      <c r="L1364" s="61"/>
      <c r="M1364" s="48"/>
      <c r="N1364" s="49"/>
      <c r="O1364" s="48"/>
      <c r="P1364" s="49"/>
      <c r="Q1364" s="50"/>
      <c r="R1364" s="51"/>
      <c r="S1364" s="15"/>
      <c r="T1364" s="14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  <c r="AX1364" s="52"/>
      <c r="AY1364" s="52"/>
      <c r="AZ1364" s="52"/>
      <c r="BA1364" s="52"/>
      <c r="BB1364" s="52"/>
      <c r="BC1364" s="52"/>
      <c r="BD1364" s="52"/>
      <c r="BE1364" s="52"/>
      <c r="BF1364" s="52"/>
      <c r="BG1364" s="52"/>
      <c r="BH1364" s="52"/>
      <c r="BI1364" s="52"/>
      <c r="BJ1364" s="52"/>
      <c r="BK1364" s="52"/>
      <c r="BL1364" s="52"/>
      <c r="BM1364" s="52"/>
      <c r="BN1364" s="52"/>
      <c r="BO1364" s="52"/>
      <c r="BP1364" s="52"/>
      <c r="BQ1364" s="52"/>
      <c r="BR1364" s="52"/>
    </row>
    <row r="1365">
      <c r="A1365" s="6"/>
      <c r="B1365" s="42"/>
      <c r="C1365" s="43"/>
      <c r="D1365" s="63"/>
      <c r="E1365" s="45"/>
      <c r="F1365" s="45"/>
      <c r="G1365" s="45"/>
      <c r="H1365" s="45"/>
      <c r="I1365" s="45"/>
      <c r="J1365" s="45"/>
      <c r="K1365" s="45"/>
      <c r="L1365" s="61"/>
      <c r="M1365" s="48"/>
      <c r="N1365" s="49"/>
      <c r="O1365" s="48"/>
      <c r="P1365" s="49"/>
      <c r="Q1365" s="50"/>
      <c r="R1365" s="51"/>
      <c r="S1365" s="15"/>
      <c r="T1365" s="14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  <c r="AX1365" s="52"/>
      <c r="AY1365" s="52"/>
      <c r="AZ1365" s="52"/>
      <c r="BA1365" s="52"/>
      <c r="BB1365" s="52"/>
      <c r="BC1365" s="52"/>
      <c r="BD1365" s="52"/>
      <c r="BE1365" s="52"/>
      <c r="BF1365" s="52"/>
      <c r="BG1365" s="52"/>
      <c r="BH1365" s="52"/>
      <c r="BI1365" s="52"/>
      <c r="BJ1365" s="52"/>
      <c r="BK1365" s="52"/>
      <c r="BL1365" s="52"/>
      <c r="BM1365" s="52"/>
      <c r="BN1365" s="52"/>
      <c r="BO1365" s="52"/>
      <c r="BP1365" s="52"/>
      <c r="BQ1365" s="52"/>
      <c r="BR1365" s="52"/>
    </row>
    <row r="1366">
      <c r="A1366" s="6"/>
      <c r="B1366" s="42"/>
      <c r="C1366" s="43"/>
      <c r="D1366" s="63"/>
      <c r="E1366" s="45"/>
      <c r="F1366" s="45"/>
      <c r="G1366" s="45"/>
      <c r="H1366" s="45"/>
      <c r="I1366" s="45"/>
      <c r="J1366" s="45"/>
      <c r="K1366" s="45"/>
      <c r="L1366" s="61"/>
      <c r="M1366" s="48"/>
      <c r="N1366" s="49"/>
      <c r="O1366" s="48"/>
      <c r="P1366" s="49"/>
      <c r="Q1366" s="50"/>
      <c r="R1366" s="51"/>
      <c r="S1366" s="15"/>
      <c r="T1366" s="14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2"/>
      <c r="AM1366" s="52"/>
      <c r="AN1366" s="52"/>
      <c r="AO1366" s="52"/>
      <c r="AP1366" s="52"/>
      <c r="AQ1366" s="52"/>
      <c r="AR1366" s="52"/>
      <c r="AS1366" s="52"/>
      <c r="AT1366" s="52"/>
      <c r="AU1366" s="52"/>
      <c r="AV1366" s="52"/>
      <c r="AW1366" s="52"/>
      <c r="AX1366" s="52"/>
      <c r="AY1366" s="52"/>
      <c r="AZ1366" s="52"/>
      <c r="BA1366" s="52"/>
      <c r="BB1366" s="52"/>
      <c r="BC1366" s="52"/>
      <c r="BD1366" s="52"/>
      <c r="BE1366" s="52"/>
      <c r="BF1366" s="52"/>
      <c r="BG1366" s="52"/>
      <c r="BH1366" s="52"/>
      <c r="BI1366" s="52"/>
      <c r="BJ1366" s="52"/>
      <c r="BK1366" s="52"/>
      <c r="BL1366" s="52"/>
      <c r="BM1366" s="52"/>
      <c r="BN1366" s="52"/>
      <c r="BO1366" s="52"/>
      <c r="BP1366" s="52"/>
      <c r="BQ1366" s="52"/>
      <c r="BR1366" s="52"/>
    </row>
    <row r="1367">
      <c r="A1367" s="6"/>
      <c r="B1367" s="42"/>
      <c r="C1367" s="43"/>
      <c r="D1367" s="63"/>
      <c r="E1367" s="45"/>
      <c r="F1367" s="45"/>
      <c r="G1367" s="45"/>
      <c r="H1367" s="45"/>
      <c r="I1367" s="45"/>
      <c r="J1367" s="45"/>
      <c r="K1367" s="45"/>
      <c r="L1367" s="61"/>
      <c r="M1367" s="48"/>
      <c r="N1367" s="49"/>
      <c r="O1367" s="48"/>
      <c r="P1367" s="49"/>
      <c r="Q1367" s="50"/>
      <c r="R1367" s="51"/>
      <c r="S1367" s="15"/>
      <c r="T1367" s="14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52"/>
      <c r="AU1367" s="52"/>
      <c r="AV1367" s="52"/>
      <c r="AW1367" s="52"/>
      <c r="AX1367" s="52"/>
      <c r="AY1367" s="52"/>
      <c r="AZ1367" s="52"/>
      <c r="BA1367" s="52"/>
      <c r="BB1367" s="52"/>
      <c r="BC1367" s="52"/>
      <c r="BD1367" s="52"/>
      <c r="BE1367" s="52"/>
      <c r="BF1367" s="52"/>
      <c r="BG1367" s="52"/>
      <c r="BH1367" s="52"/>
      <c r="BI1367" s="52"/>
      <c r="BJ1367" s="52"/>
      <c r="BK1367" s="52"/>
      <c r="BL1367" s="52"/>
      <c r="BM1367" s="52"/>
      <c r="BN1367" s="52"/>
      <c r="BO1367" s="52"/>
      <c r="BP1367" s="52"/>
      <c r="BQ1367" s="52"/>
      <c r="BR1367" s="52"/>
    </row>
    <row r="1368">
      <c r="A1368" s="6"/>
      <c r="B1368" s="42"/>
      <c r="C1368" s="43"/>
      <c r="D1368" s="63"/>
      <c r="E1368" s="45"/>
      <c r="F1368" s="45"/>
      <c r="G1368" s="45"/>
      <c r="H1368" s="45"/>
      <c r="I1368" s="45"/>
      <c r="J1368" s="45"/>
      <c r="K1368" s="45"/>
      <c r="L1368" s="61"/>
      <c r="M1368" s="48"/>
      <c r="N1368" s="49"/>
      <c r="O1368" s="48"/>
      <c r="P1368" s="49"/>
      <c r="Q1368" s="50"/>
      <c r="R1368" s="51"/>
      <c r="S1368" s="15"/>
      <c r="T1368" s="14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  <c r="AX1368" s="52"/>
      <c r="AY1368" s="52"/>
      <c r="AZ1368" s="52"/>
      <c r="BA1368" s="52"/>
      <c r="BB1368" s="52"/>
      <c r="BC1368" s="52"/>
      <c r="BD1368" s="52"/>
      <c r="BE1368" s="52"/>
      <c r="BF1368" s="52"/>
      <c r="BG1368" s="52"/>
      <c r="BH1368" s="52"/>
      <c r="BI1368" s="52"/>
      <c r="BJ1368" s="52"/>
      <c r="BK1368" s="52"/>
      <c r="BL1368" s="52"/>
      <c r="BM1368" s="52"/>
      <c r="BN1368" s="52"/>
      <c r="BO1368" s="52"/>
      <c r="BP1368" s="52"/>
      <c r="BQ1368" s="52"/>
      <c r="BR1368" s="52"/>
    </row>
    <row r="1369">
      <c r="A1369" s="6"/>
      <c r="B1369" s="42"/>
      <c r="C1369" s="43"/>
      <c r="D1369" s="63"/>
      <c r="E1369" s="45"/>
      <c r="F1369" s="45"/>
      <c r="G1369" s="45"/>
      <c r="H1369" s="45"/>
      <c r="I1369" s="45"/>
      <c r="J1369" s="45"/>
      <c r="K1369" s="45"/>
      <c r="L1369" s="61"/>
      <c r="M1369" s="48"/>
      <c r="N1369" s="49"/>
      <c r="O1369" s="48"/>
      <c r="P1369" s="49"/>
      <c r="Q1369" s="50"/>
      <c r="R1369" s="51"/>
      <c r="S1369" s="15"/>
      <c r="T1369" s="14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52"/>
      <c r="AU1369" s="52"/>
      <c r="AV1369" s="52"/>
      <c r="AW1369" s="52"/>
      <c r="AX1369" s="52"/>
      <c r="AY1369" s="52"/>
      <c r="AZ1369" s="52"/>
      <c r="BA1369" s="52"/>
      <c r="BB1369" s="52"/>
      <c r="BC1369" s="52"/>
      <c r="BD1369" s="52"/>
      <c r="BE1369" s="52"/>
      <c r="BF1369" s="52"/>
      <c r="BG1369" s="52"/>
      <c r="BH1369" s="52"/>
      <c r="BI1369" s="52"/>
      <c r="BJ1369" s="52"/>
      <c r="BK1369" s="52"/>
      <c r="BL1369" s="52"/>
      <c r="BM1369" s="52"/>
      <c r="BN1369" s="52"/>
      <c r="BO1369" s="52"/>
      <c r="BP1369" s="52"/>
      <c r="BQ1369" s="52"/>
      <c r="BR1369" s="52"/>
    </row>
    <row r="1370">
      <c r="A1370" s="6"/>
      <c r="B1370" s="42"/>
      <c r="C1370" s="43"/>
      <c r="D1370" s="63"/>
      <c r="E1370" s="45"/>
      <c r="F1370" s="45"/>
      <c r="G1370" s="45"/>
      <c r="H1370" s="45"/>
      <c r="I1370" s="45"/>
      <c r="J1370" s="45"/>
      <c r="K1370" s="45"/>
      <c r="L1370" s="61"/>
      <c r="M1370" s="48"/>
      <c r="N1370" s="49"/>
      <c r="O1370" s="48"/>
      <c r="P1370" s="49"/>
      <c r="Q1370" s="50"/>
      <c r="R1370" s="51"/>
      <c r="S1370" s="15"/>
      <c r="T1370" s="14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2"/>
      <c r="AM1370" s="52"/>
      <c r="AN1370" s="52"/>
      <c r="AO1370" s="52"/>
      <c r="AP1370" s="52"/>
      <c r="AQ1370" s="52"/>
      <c r="AR1370" s="52"/>
      <c r="AS1370" s="52"/>
      <c r="AT1370" s="52"/>
      <c r="AU1370" s="52"/>
      <c r="AV1370" s="52"/>
      <c r="AW1370" s="52"/>
      <c r="AX1370" s="52"/>
      <c r="AY1370" s="52"/>
      <c r="AZ1370" s="52"/>
      <c r="BA1370" s="52"/>
      <c r="BB1370" s="52"/>
      <c r="BC1370" s="52"/>
      <c r="BD1370" s="52"/>
      <c r="BE1370" s="52"/>
      <c r="BF1370" s="52"/>
      <c r="BG1370" s="52"/>
      <c r="BH1370" s="52"/>
      <c r="BI1370" s="52"/>
      <c r="BJ1370" s="52"/>
      <c r="BK1370" s="52"/>
      <c r="BL1370" s="52"/>
      <c r="BM1370" s="52"/>
      <c r="BN1370" s="52"/>
      <c r="BO1370" s="52"/>
      <c r="BP1370" s="52"/>
      <c r="BQ1370" s="52"/>
      <c r="BR1370" s="52"/>
    </row>
    <row r="1371">
      <c r="A1371" s="6"/>
      <c r="B1371" s="42"/>
      <c r="C1371" s="43"/>
      <c r="D1371" s="63"/>
      <c r="E1371" s="45"/>
      <c r="F1371" s="45"/>
      <c r="G1371" s="45"/>
      <c r="H1371" s="45"/>
      <c r="I1371" s="45"/>
      <c r="J1371" s="45"/>
      <c r="K1371" s="45"/>
      <c r="L1371" s="61"/>
      <c r="M1371" s="48"/>
      <c r="N1371" s="49"/>
      <c r="O1371" s="48"/>
      <c r="P1371" s="49"/>
      <c r="Q1371" s="50"/>
      <c r="R1371" s="51"/>
      <c r="S1371" s="15"/>
      <c r="T1371" s="14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  <c r="AX1371" s="52"/>
      <c r="AY1371" s="52"/>
      <c r="AZ1371" s="52"/>
      <c r="BA1371" s="52"/>
      <c r="BB1371" s="52"/>
      <c r="BC1371" s="52"/>
      <c r="BD1371" s="52"/>
      <c r="BE1371" s="52"/>
      <c r="BF1371" s="52"/>
      <c r="BG1371" s="52"/>
      <c r="BH1371" s="52"/>
      <c r="BI1371" s="52"/>
      <c r="BJ1371" s="52"/>
      <c r="BK1371" s="52"/>
      <c r="BL1371" s="52"/>
      <c r="BM1371" s="52"/>
      <c r="BN1371" s="52"/>
      <c r="BO1371" s="52"/>
      <c r="BP1371" s="52"/>
      <c r="BQ1371" s="52"/>
      <c r="BR1371" s="52"/>
    </row>
    <row r="1372">
      <c r="A1372" s="6"/>
      <c r="B1372" s="42"/>
      <c r="C1372" s="43"/>
      <c r="D1372" s="63"/>
      <c r="E1372" s="45"/>
      <c r="F1372" s="45"/>
      <c r="G1372" s="45"/>
      <c r="H1372" s="45"/>
      <c r="I1372" s="45"/>
      <c r="J1372" s="45"/>
      <c r="K1372" s="45"/>
      <c r="L1372" s="61"/>
      <c r="M1372" s="48"/>
      <c r="N1372" s="49"/>
      <c r="O1372" s="48"/>
      <c r="P1372" s="49"/>
      <c r="Q1372" s="50"/>
      <c r="R1372" s="51"/>
      <c r="S1372" s="15"/>
      <c r="T1372" s="14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  <c r="AX1372" s="52"/>
      <c r="AY1372" s="52"/>
      <c r="AZ1372" s="52"/>
      <c r="BA1372" s="52"/>
      <c r="BB1372" s="52"/>
      <c r="BC1372" s="52"/>
      <c r="BD1372" s="52"/>
      <c r="BE1372" s="52"/>
      <c r="BF1372" s="52"/>
      <c r="BG1372" s="52"/>
      <c r="BH1372" s="52"/>
      <c r="BI1372" s="52"/>
      <c r="BJ1372" s="52"/>
      <c r="BK1372" s="52"/>
      <c r="BL1372" s="52"/>
      <c r="BM1372" s="52"/>
      <c r="BN1372" s="52"/>
      <c r="BO1372" s="52"/>
      <c r="BP1372" s="52"/>
      <c r="BQ1372" s="52"/>
      <c r="BR1372" s="52"/>
    </row>
    <row r="1373">
      <c r="A1373" s="6"/>
      <c r="B1373" s="42"/>
      <c r="C1373" s="43"/>
      <c r="D1373" s="63"/>
      <c r="E1373" s="45"/>
      <c r="F1373" s="45"/>
      <c r="G1373" s="45"/>
      <c r="H1373" s="45"/>
      <c r="I1373" s="45"/>
      <c r="J1373" s="45"/>
      <c r="K1373" s="45"/>
      <c r="L1373" s="61"/>
      <c r="M1373" s="48"/>
      <c r="N1373" s="49"/>
      <c r="O1373" s="48"/>
      <c r="P1373" s="49"/>
      <c r="Q1373" s="50"/>
      <c r="R1373" s="51"/>
      <c r="S1373" s="15"/>
      <c r="T1373" s="14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  <c r="AX1373" s="52"/>
      <c r="AY1373" s="52"/>
      <c r="AZ1373" s="52"/>
      <c r="BA1373" s="52"/>
      <c r="BB1373" s="52"/>
      <c r="BC1373" s="52"/>
      <c r="BD1373" s="52"/>
      <c r="BE1373" s="52"/>
      <c r="BF1373" s="52"/>
      <c r="BG1373" s="52"/>
      <c r="BH1373" s="52"/>
      <c r="BI1373" s="52"/>
      <c r="BJ1373" s="52"/>
      <c r="BK1373" s="52"/>
      <c r="BL1373" s="52"/>
      <c r="BM1373" s="52"/>
      <c r="BN1373" s="52"/>
      <c r="BO1373" s="52"/>
      <c r="BP1373" s="52"/>
      <c r="BQ1373" s="52"/>
      <c r="BR1373" s="52"/>
    </row>
    <row r="1374">
      <c r="A1374" s="6"/>
      <c r="B1374" s="42"/>
      <c r="C1374" s="43"/>
      <c r="D1374" s="63"/>
      <c r="E1374" s="45"/>
      <c r="F1374" s="45"/>
      <c r="G1374" s="45"/>
      <c r="H1374" s="45"/>
      <c r="I1374" s="45"/>
      <c r="J1374" s="45"/>
      <c r="K1374" s="45"/>
      <c r="L1374" s="61"/>
      <c r="M1374" s="48"/>
      <c r="N1374" s="49"/>
      <c r="O1374" s="48"/>
      <c r="P1374" s="49"/>
      <c r="Q1374" s="50"/>
      <c r="R1374" s="51"/>
      <c r="S1374" s="15"/>
      <c r="T1374" s="14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  <c r="AX1374" s="52"/>
      <c r="AY1374" s="52"/>
      <c r="AZ1374" s="52"/>
      <c r="BA1374" s="52"/>
      <c r="BB1374" s="52"/>
      <c r="BC1374" s="52"/>
      <c r="BD1374" s="52"/>
      <c r="BE1374" s="52"/>
      <c r="BF1374" s="52"/>
      <c r="BG1374" s="52"/>
      <c r="BH1374" s="52"/>
      <c r="BI1374" s="52"/>
      <c r="BJ1374" s="52"/>
      <c r="BK1374" s="52"/>
      <c r="BL1374" s="52"/>
      <c r="BM1374" s="52"/>
      <c r="BN1374" s="52"/>
      <c r="BO1374" s="52"/>
      <c r="BP1374" s="52"/>
      <c r="BQ1374" s="52"/>
      <c r="BR1374" s="52"/>
    </row>
    <row r="1375">
      <c r="A1375" s="6"/>
      <c r="B1375" s="42"/>
      <c r="C1375" s="43"/>
      <c r="D1375" s="63"/>
      <c r="E1375" s="45"/>
      <c r="F1375" s="45"/>
      <c r="G1375" s="45"/>
      <c r="H1375" s="45"/>
      <c r="I1375" s="45"/>
      <c r="J1375" s="45"/>
      <c r="K1375" s="45"/>
      <c r="L1375" s="61"/>
      <c r="M1375" s="48"/>
      <c r="N1375" s="49"/>
      <c r="O1375" s="48"/>
      <c r="P1375" s="49"/>
      <c r="Q1375" s="50"/>
      <c r="R1375" s="51"/>
      <c r="S1375" s="15"/>
      <c r="T1375" s="14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  <c r="AX1375" s="52"/>
      <c r="AY1375" s="52"/>
      <c r="AZ1375" s="52"/>
      <c r="BA1375" s="52"/>
      <c r="BB1375" s="52"/>
      <c r="BC1375" s="52"/>
      <c r="BD1375" s="52"/>
      <c r="BE1375" s="52"/>
      <c r="BF1375" s="52"/>
      <c r="BG1375" s="52"/>
      <c r="BH1375" s="52"/>
      <c r="BI1375" s="52"/>
      <c r="BJ1375" s="52"/>
      <c r="BK1375" s="52"/>
      <c r="BL1375" s="52"/>
      <c r="BM1375" s="52"/>
      <c r="BN1375" s="52"/>
      <c r="BO1375" s="52"/>
      <c r="BP1375" s="52"/>
      <c r="BQ1375" s="52"/>
      <c r="BR1375" s="52"/>
    </row>
    <row r="1376">
      <c r="A1376" s="6"/>
      <c r="B1376" s="42"/>
      <c r="C1376" s="43"/>
      <c r="D1376" s="63"/>
      <c r="E1376" s="45"/>
      <c r="F1376" s="45"/>
      <c r="G1376" s="45"/>
      <c r="H1376" s="45"/>
      <c r="I1376" s="45"/>
      <c r="J1376" s="45"/>
      <c r="K1376" s="45"/>
      <c r="L1376" s="61"/>
      <c r="M1376" s="48"/>
      <c r="N1376" s="49"/>
      <c r="O1376" s="48"/>
      <c r="P1376" s="49"/>
      <c r="Q1376" s="50"/>
      <c r="R1376" s="51"/>
      <c r="S1376" s="15"/>
      <c r="T1376" s="14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2"/>
      <c r="AM1376" s="52"/>
      <c r="AN1376" s="52"/>
      <c r="AO1376" s="52"/>
      <c r="AP1376" s="52"/>
      <c r="AQ1376" s="52"/>
      <c r="AR1376" s="52"/>
      <c r="AS1376" s="52"/>
      <c r="AT1376" s="52"/>
      <c r="AU1376" s="52"/>
      <c r="AV1376" s="52"/>
      <c r="AW1376" s="52"/>
      <c r="AX1376" s="52"/>
      <c r="AY1376" s="52"/>
      <c r="AZ1376" s="52"/>
      <c r="BA1376" s="52"/>
      <c r="BB1376" s="52"/>
      <c r="BC1376" s="52"/>
      <c r="BD1376" s="52"/>
      <c r="BE1376" s="52"/>
      <c r="BF1376" s="52"/>
      <c r="BG1376" s="52"/>
      <c r="BH1376" s="52"/>
      <c r="BI1376" s="52"/>
      <c r="BJ1376" s="52"/>
      <c r="BK1376" s="52"/>
      <c r="BL1376" s="52"/>
      <c r="BM1376" s="52"/>
      <c r="BN1376" s="52"/>
      <c r="BO1376" s="52"/>
      <c r="BP1376" s="52"/>
      <c r="BQ1376" s="52"/>
      <c r="BR1376" s="52"/>
    </row>
    <row r="1377">
      <c r="A1377" s="6"/>
      <c r="B1377" s="42"/>
      <c r="C1377" s="43"/>
      <c r="D1377" s="63"/>
      <c r="E1377" s="45"/>
      <c r="F1377" s="45"/>
      <c r="G1377" s="45"/>
      <c r="H1377" s="45"/>
      <c r="I1377" s="45"/>
      <c r="J1377" s="45"/>
      <c r="K1377" s="45"/>
      <c r="L1377" s="61"/>
      <c r="M1377" s="48"/>
      <c r="N1377" s="49"/>
      <c r="O1377" s="48"/>
      <c r="P1377" s="49"/>
      <c r="Q1377" s="50"/>
      <c r="R1377" s="51"/>
      <c r="S1377" s="15"/>
      <c r="T1377" s="14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52"/>
      <c r="AU1377" s="52"/>
      <c r="AV1377" s="52"/>
      <c r="AW1377" s="52"/>
      <c r="AX1377" s="52"/>
      <c r="AY1377" s="52"/>
      <c r="AZ1377" s="52"/>
      <c r="BA1377" s="52"/>
      <c r="BB1377" s="52"/>
      <c r="BC1377" s="52"/>
      <c r="BD1377" s="52"/>
      <c r="BE1377" s="52"/>
      <c r="BF1377" s="52"/>
      <c r="BG1377" s="52"/>
      <c r="BH1377" s="52"/>
      <c r="BI1377" s="52"/>
      <c r="BJ1377" s="52"/>
      <c r="BK1377" s="52"/>
      <c r="BL1377" s="52"/>
      <c r="BM1377" s="52"/>
      <c r="BN1377" s="52"/>
      <c r="BO1377" s="52"/>
      <c r="BP1377" s="52"/>
      <c r="BQ1377" s="52"/>
      <c r="BR1377" s="52"/>
    </row>
    <row r="1378">
      <c r="A1378" s="6"/>
      <c r="B1378" s="42"/>
      <c r="C1378" s="43"/>
      <c r="D1378" s="63"/>
      <c r="E1378" s="45"/>
      <c r="F1378" s="45"/>
      <c r="G1378" s="45"/>
      <c r="H1378" s="45"/>
      <c r="I1378" s="45"/>
      <c r="J1378" s="45"/>
      <c r="K1378" s="45"/>
      <c r="L1378" s="61"/>
      <c r="M1378" s="48"/>
      <c r="N1378" s="49"/>
      <c r="O1378" s="48"/>
      <c r="P1378" s="49"/>
      <c r="Q1378" s="50"/>
      <c r="R1378" s="51"/>
      <c r="S1378" s="15"/>
      <c r="T1378" s="14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  <c r="AX1378" s="52"/>
      <c r="AY1378" s="52"/>
      <c r="AZ1378" s="52"/>
      <c r="BA1378" s="52"/>
      <c r="BB1378" s="52"/>
      <c r="BC1378" s="52"/>
      <c r="BD1378" s="52"/>
      <c r="BE1378" s="52"/>
      <c r="BF1378" s="52"/>
      <c r="BG1378" s="52"/>
      <c r="BH1378" s="52"/>
      <c r="BI1378" s="52"/>
      <c r="BJ1378" s="52"/>
      <c r="BK1378" s="52"/>
      <c r="BL1378" s="52"/>
      <c r="BM1378" s="52"/>
      <c r="BN1378" s="52"/>
      <c r="BO1378" s="52"/>
      <c r="BP1378" s="52"/>
      <c r="BQ1378" s="52"/>
      <c r="BR1378" s="52"/>
    </row>
    <row r="1379">
      <c r="A1379" s="6"/>
      <c r="B1379" s="42"/>
      <c r="C1379" s="43"/>
      <c r="D1379" s="63"/>
      <c r="E1379" s="45"/>
      <c r="F1379" s="45"/>
      <c r="G1379" s="45"/>
      <c r="H1379" s="45"/>
      <c r="I1379" s="45"/>
      <c r="J1379" s="45"/>
      <c r="K1379" s="45"/>
      <c r="L1379" s="61"/>
      <c r="M1379" s="48"/>
      <c r="N1379" s="49"/>
      <c r="O1379" s="48"/>
      <c r="P1379" s="49"/>
      <c r="Q1379" s="50"/>
      <c r="R1379" s="51"/>
      <c r="S1379" s="15"/>
      <c r="T1379" s="14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  <c r="AY1379" s="52"/>
      <c r="AZ1379" s="52"/>
      <c r="BA1379" s="52"/>
      <c r="BB1379" s="52"/>
      <c r="BC1379" s="52"/>
      <c r="BD1379" s="52"/>
      <c r="BE1379" s="52"/>
      <c r="BF1379" s="52"/>
      <c r="BG1379" s="52"/>
      <c r="BH1379" s="52"/>
      <c r="BI1379" s="52"/>
      <c r="BJ1379" s="52"/>
      <c r="BK1379" s="52"/>
      <c r="BL1379" s="52"/>
      <c r="BM1379" s="52"/>
      <c r="BN1379" s="52"/>
      <c r="BO1379" s="52"/>
      <c r="BP1379" s="52"/>
      <c r="BQ1379" s="52"/>
      <c r="BR1379" s="52"/>
    </row>
    <row r="1380">
      <c r="A1380" s="6"/>
      <c r="B1380" s="42"/>
      <c r="C1380" s="43"/>
      <c r="D1380" s="63"/>
      <c r="E1380" s="45"/>
      <c r="F1380" s="45"/>
      <c r="G1380" s="45"/>
      <c r="H1380" s="45"/>
      <c r="I1380" s="45"/>
      <c r="J1380" s="45"/>
      <c r="K1380" s="45"/>
      <c r="L1380" s="61"/>
      <c r="M1380" s="48"/>
      <c r="N1380" s="49"/>
      <c r="O1380" s="48"/>
      <c r="P1380" s="49"/>
      <c r="Q1380" s="50"/>
      <c r="R1380" s="51"/>
      <c r="S1380" s="15"/>
      <c r="T1380" s="14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2"/>
      <c r="AS1380" s="52"/>
      <c r="AT1380" s="52"/>
      <c r="AU1380" s="52"/>
      <c r="AV1380" s="52"/>
      <c r="AW1380" s="52"/>
      <c r="AX1380" s="52"/>
      <c r="AY1380" s="52"/>
      <c r="AZ1380" s="52"/>
      <c r="BA1380" s="52"/>
      <c r="BB1380" s="52"/>
      <c r="BC1380" s="52"/>
      <c r="BD1380" s="52"/>
      <c r="BE1380" s="52"/>
      <c r="BF1380" s="52"/>
      <c r="BG1380" s="52"/>
      <c r="BH1380" s="52"/>
      <c r="BI1380" s="52"/>
      <c r="BJ1380" s="52"/>
      <c r="BK1380" s="52"/>
      <c r="BL1380" s="52"/>
      <c r="BM1380" s="52"/>
      <c r="BN1380" s="52"/>
      <c r="BO1380" s="52"/>
      <c r="BP1380" s="52"/>
      <c r="BQ1380" s="52"/>
      <c r="BR1380" s="52"/>
    </row>
    <row r="1381">
      <c r="A1381" s="6"/>
      <c r="B1381" s="42"/>
      <c r="C1381" s="43"/>
      <c r="D1381" s="63"/>
      <c r="E1381" s="45"/>
      <c r="F1381" s="45"/>
      <c r="G1381" s="45"/>
      <c r="H1381" s="45"/>
      <c r="I1381" s="45"/>
      <c r="J1381" s="45"/>
      <c r="K1381" s="45"/>
      <c r="L1381" s="61"/>
      <c r="M1381" s="48"/>
      <c r="N1381" s="49"/>
      <c r="O1381" s="48"/>
      <c r="P1381" s="49"/>
      <c r="Q1381" s="50"/>
      <c r="R1381" s="51"/>
      <c r="S1381" s="15"/>
      <c r="T1381" s="14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  <c r="AX1381" s="52"/>
      <c r="AY1381" s="52"/>
      <c r="AZ1381" s="52"/>
      <c r="BA1381" s="52"/>
      <c r="BB1381" s="52"/>
      <c r="BC1381" s="52"/>
      <c r="BD1381" s="52"/>
      <c r="BE1381" s="52"/>
      <c r="BF1381" s="52"/>
      <c r="BG1381" s="52"/>
      <c r="BH1381" s="52"/>
      <c r="BI1381" s="52"/>
      <c r="BJ1381" s="52"/>
      <c r="BK1381" s="52"/>
      <c r="BL1381" s="52"/>
      <c r="BM1381" s="52"/>
      <c r="BN1381" s="52"/>
      <c r="BO1381" s="52"/>
      <c r="BP1381" s="52"/>
      <c r="BQ1381" s="52"/>
      <c r="BR1381" s="52"/>
    </row>
    <row r="1382">
      <c r="A1382" s="6"/>
      <c r="B1382" s="42"/>
      <c r="C1382" s="43"/>
      <c r="D1382" s="63"/>
      <c r="E1382" s="45"/>
      <c r="F1382" s="45"/>
      <c r="G1382" s="45"/>
      <c r="H1382" s="45"/>
      <c r="I1382" s="45"/>
      <c r="J1382" s="45"/>
      <c r="K1382" s="45"/>
      <c r="L1382" s="61"/>
      <c r="M1382" s="48"/>
      <c r="N1382" s="49"/>
      <c r="O1382" s="48"/>
      <c r="P1382" s="49"/>
      <c r="Q1382" s="50"/>
      <c r="R1382" s="51"/>
      <c r="S1382" s="15"/>
      <c r="T1382" s="14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2"/>
      <c r="AJ1382" s="52"/>
      <c r="AK1382" s="52"/>
      <c r="AL1382" s="52"/>
      <c r="AM1382" s="52"/>
      <c r="AN1382" s="52"/>
      <c r="AO1382" s="52"/>
      <c r="AP1382" s="52"/>
      <c r="AQ1382" s="52"/>
      <c r="AR1382" s="52"/>
      <c r="AS1382" s="52"/>
      <c r="AT1382" s="52"/>
      <c r="AU1382" s="52"/>
      <c r="AV1382" s="52"/>
      <c r="AW1382" s="52"/>
      <c r="AX1382" s="52"/>
      <c r="AY1382" s="52"/>
      <c r="AZ1382" s="52"/>
      <c r="BA1382" s="52"/>
      <c r="BB1382" s="52"/>
      <c r="BC1382" s="52"/>
      <c r="BD1382" s="52"/>
      <c r="BE1382" s="52"/>
      <c r="BF1382" s="52"/>
      <c r="BG1382" s="52"/>
      <c r="BH1382" s="52"/>
      <c r="BI1382" s="52"/>
      <c r="BJ1382" s="52"/>
      <c r="BK1382" s="52"/>
      <c r="BL1382" s="52"/>
      <c r="BM1382" s="52"/>
      <c r="BN1382" s="52"/>
      <c r="BO1382" s="52"/>
      <c r="BP1382" s="52"/>
      <c r="BQ1382" s="52"/>
      <c r="BR1382" s="52"/>
    </row>
    <row r="1383">
      <c r="A1383" s="6"/>
      <c r="B1383" s="42"/>
      <c r="C1383" s="43"/>
      <c r="D1383" s="63"/>
      <c r="E1383" s="45"/>
      <c r="F1383" s="45"/>
      <c r="G1383" s="45"/>
      <c r="H1383" s="45"/>
      <c r="I1383" s="45"/>
      <c r="J1383" s="45"/>
      <c r="K1383" s="45"/>
      <c r="L1383" s="61"/>
      <c r="M1383" s="48"/>
      <c r="N1383" s="49"/>
      <c r="O1383" s="48"/>
      <c r="P1383" s="49"/>
      <c r="Q1383" s="50"/>
      <c r="R1383" s="51"/>
      <c r="S1383" s="15"/>
      <c r="T1383" s="14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52"/>
      <c r="AU1383" s="52"/>
      <c r="AV1383" s="52"/>
      <c r="AW1383" s="52"/>
      <c r="AX1383" s="52"/>
      <c r="AY1383" s="52"/>
      <c r="AZ1383" s="52"/>
      <c r="BA1383" s="52"/>
      <c r="BB1383" s="52"/>
      <c r="BC1383" s="52"/>
      <c r="BD1383" s="52"/>
      <c r="BE1383" s="52"/>
      <c r="BF1383" s="52"/>
      <c r="BG1383" s="52"/>
      <c r="BH1383" s="52"/>
      <c r="BI1383" s="52"/>
      <c r="BJ1383" s="52"/>
      <c r="BK1383" s="52"/>
      <c r="BL1383" s="52"/>
      <c r="BM1383" s="52"/>
      <c r="BN1383" s="52"/>
      <c r="BO1383" s="52"/>
      <c r="BP1383" s="52"/>
      <c r="BQ1383" s="52"/>
      <c r="BR1383" s="52"/>
    </row>
    <row r="1384">
      <c r="A1384" s="6"/>
      <c r="B1384" s="42"/>
      <c r="C1384" s="43"/>
      <c r="D1384" s="63"/>
      <c r="E1384" s="45"/>
      <c r="F1384" s="45"/>
      <c r="G1384" s="45"/>
      <c r="H1384" s="45"/>
      <c r="I1384" s="45"/>
      <c r="J1384" s="45"/>
      <c r="K1384" s="45"/>
      <c r="L1384" s="61"/>
      <c r="M1384" s="48"/>
      <c r="N1384" s="49"/>
      <c r="O1384" s="48"/>
      <c r="P1384" s="49"/>
      <c r="Q1384" s="50"/>
      <c r="R1384" s="51"/>
      <c r="S1384" s="15"/>
      <c r="T1384" s="14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  <c r="AX1384" s="52"/>
      <c r="AY1384" s="52"/>
      <c r="AZ1384" s="52"/>
      <c r="BA1384" s="52"/>
      <c r="BB1384" s="52"/>
      <c r="BC1384" s="52"/>
      <c r="BD1384" s="52"/>
      <c r="BE1384" s="52"/>
      <c r="BF1384" s="52"/>
      <c r="BG1384" s="52"/>
      <c r="BH1384" s="52"/>
      <c r="BI1384" s="52"/>
      <c r="BJ1384" s="52"/>
      <c r="BK1384" s="52"/>
      <c r="BL1384" s="52"/>
      <c r="BM1384" s="52"/>
      <c r="BN1384" s="52"/>
      <c r="BO1384" s="52"/>
      <c r="BP1384" s="52"/>
      <c r="BQ1384" s="52"/>
      <c r="BR1384" s="52"/>
    </row>
    <row r="1385">
      <c r="A1385" s="6"/>
      <c r="B1385" s="42"/>
      <c r="C1385" s="43"/>
      <c r="D1385" s="63"/>
      <c r="E1385" s="45"/>
      <c r="F1385" s="45"/>
      <c r="G1385" s="45"/>
      <c r="H1385" s="45"/>
      <c r="I1385" s="45"/>
      <c r="J1385" s="45"/>
      <c r="K1385" s="45"/>
      <c r="L1385" s="61"/>
      <c r="M1385" s="48"/>
      <c r="N1385" s="49"/>
      <c r="O1385" s="48"/>
      <c r="P1385" s="49"/>
      <c r="Q1385" s="50"/>
      <c r="R1385" s="51"/>
      <c r="S1385" s="15"/>
      <c r="T1385" s="14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  <c r="AX1385" s="52"/>
      <c r="AY1385" s="52"/>
      <c r="AZ1385" s="52"/>
      <c r="BA1385" s="52"/>
      <c r="BB1385" s="52"/>
      <c r="BC1385" s="52"/>
      <c r="BD1385" s="52"/>
      <c r="BE1385" s="52"/>
      <c r="BF1385" s="52"/>
      <c r="BG1385" s="52"/>
      <c r="BH1385" s="52"/>
      <c r="BI1385" s="52"/>
      <c r="BJ1385" s="52"/>
      <c r="BK1385" s="52"/>
      <c r="BL1385" s="52"/>
      <c r="BM1385" s="52"/>
      <c r="BN1385" s="52"/>
      <c r="BO1385" s="52"/>
      <c r="BP1385" s="52"/>
      <c r="BQ1385" s="52"/>
      <c r="BR1385" s="52"/>
    </row>
    <row r="1386">
      <c r="A1386" s="6"/>
      <c r="B1386" s="42"/>
      <c r="C1386" s="43"/>
      <c r="D1386" s="63"/>
      <c r="E1386" s="45"/>
      <c r="F1386" s="45"/>
      <c r="G1386" s="45"/>
      <c r="H1386" s="45"/>
      <c r="I1386" s="45"/>
      <c r="J1386" s="45"/>
      <c r="K1386" s="45"/>
      <c r="L1386" s="61"/>
      <c r="M1386" s="48"/>
      <c r="N1386" s="49"/>
      <c r="O1386" s="48"/>
      <c r="P1386" s="49"/>
      <c r="Q1386" s="50"/>
      <c r="R1386" s="51"/>
      <c r="S1386" s="15"/>
      <c r="T1386" s="14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  <c r="AX1386" s="52"/>
      <c r="AY1386" s="52"/>
      <c r="AZ1386" s="52"/>
      <c r="BA1386" s="52"/>
      <c r="BB1386" s="52"/>
      <c r="BC1386" s="52"/>
      <c r="BD1386" s="52"/>
      <c r="BE1386" s="52"/>
      <c r="BF1386" s="52"/>
      <c r="BG1386" s="52"/>
      <c r="BH1386" s="52"/>
      <c r="BI1386" s="52"/>
      <c r="BJ1386" s="52"/>
      <c r="BK1386" s="52"/>
      <c r="BL1386" s="52"/>
      <c r="BM1386" s="52"/>
      <c r="BN1386" s="52"/>
      <c r="BO1386" s="52"/>
      <c r="BP1386" s="52"/>
      <c r="BQ1386" s="52"/>
      <c r="BR1386" s="52"/>
    </row>
    <row r="1387">
      <c r="A1387" s="6"/>
      <c r="B1387" s="42"/>
      <c r="C1387" s="43"/>
      <c r="D1387" s="63"/>
      <c r="E1387" s="45"/>
      <c r="F1387" s="45"/>
      <c r="G1387" s="45"/>
      <c r="H1387" s="45"/>
      <c r="I1387" s="45"/>
      <c r="J1387" s="45"/>
      <c r="K1387" s="45"/>
      <c r="L1387" s="61"/>
      <c r="M1387" s="48"/>
      <c r="N1387" s="49"/>
      <c r="O1387" s="48"/>
      <c r="P1387" s="49"/>
      <c r="Q1387" s="50"/>
      <c r="R1387" s="51"/>
      <c r="S1387" s="15"/>
      <c r="T1387" s="14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  <c r="AX1387" s="52"/>
      <c r="AY1387" s="52"/>
      <c r="AZ1387" s="52"/>
      <c r="BA1387" s="52"/>
      <c r="BB1387" s="52"/>
      <c r="BC1387" s="52"/>
      <c r="BD1387" s="52"/>
      <c r="BE1387" s="52"/>
      <c r="BF1387" s="52"/>
      <c r="BG1387" s="52"/>
      <c r="BH1387" s="52"/>
      <c r="BI1387" s="52"/>
      <c r="BJ1387" s="52"/>
      <c r="BK1387" s="52"/>
      <c r="BL1387" s="52"/>
      <c r="BM1387" s="52"/>
      <c r="BN1387" s="52"/>
      <c r="BO1387" s="52"/>
      <c r="BP1387" s="52"/>
      <c r="BQ1387" s="52"/>
      <c r="BR1387" s="52"/>
    </row>
    <row r="1388">
      <c r="A1388" s="6"/>
      <c r="B1388" s="42"/>
      <c r="C1388" s="43"/>
      <c r="D1388" s="63"/>
      <c r="E1388" s="45"/>
      <c r="F1388" s="45"/>
      <c r="G1388" s="45"/>
      <c r="H1388" s="45"/>
      <c r="I1388" s="45"/>
      <c r="J1388" s="45"/>
      <c r="K1388" s="45"/>
      <c r="L1388" s="61"/>
      <c r="M1388" s="48"/>
      <c r="N1388" s="49"/>
      <c r="O1388" s="48"/>
      <c r="P1388" s="49"/>
      <c r="Q1388" s="50"/>
      <c r="R1388" s="51"/>
      <c r="S1388" s="15"/>
      <c r="T1388" s="14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  <c r="AX1388" s="52"/>
      <c r="AY1388" s="52"/>
      <c r="AZ1388" s="52"/>
      <c r="BA1388" s="52"/>
      <c r="BB1388" s="52"/>
      <c r="BC1388" s="52"/>
      <c r="BD1388" s="52"/>
      <c r="BE1388" s="52"/>
      <c r="BF1388" s="52"/>
      <c r="BG1388" s="52"/>
      <c r="BH1388" s="52"/>
      <c r="BI1388" s="52"/>
      <c r="BJ1388" s="52"/>
      <c r="BK1388" s="52"/>
      <c r="BL1388" s="52"/>
      <c r="BM1388" s="52"/>
      <c r="BN1388" s="52"/>
      <c r="BO1388" s="52"/>
      <c r="BP1388" s="52"/>
      <c r="BQ1388" s="52"/>
      <c r="BR1388" s="52"/>
    </row>
    <row r="1389">
      <c r="A1389" s="6"/>
      <c r="B1389" s="42"/>
      <c r="C1389" s="43"/>
      <c r="D1389" s="63"/>
      <c r="E1389" s="45"/>
      <c r="F1389" s="45"/>
      <c r="G1389" s="45"/>
      <c r="H1389" s="45"/>
      <c r="I1389" s="45"/>
      <c r="J1389" s="45"/>
      <c r="K1389" s="45"/>
      <c r="L1389" s="61"/>
      <c r="M1389" s="48"/>
      <c r="N1389" s="49"/>
      <c r="O1389" s="48"/>
      <c r="P1389" s="49"/>
      <c r="Q1389" s="50"/>
      <c r="R1389" s="51"/>
      <c r="S1389" s="15"/>
      <c r="T1389" s="14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  <c r="AX1389" s="52"/>
      <c r="AY1389" s="52"/>
      <c r="AZ1389" s="52"/>
      <c r="BA1389" s="52"/>
      <c r="BB1389" s="52"/>
      <c r="BC1389" s="52"/>
      <c r="BD1389" s="52"/>
      <c r="BE1389" s="52"/>
      <c r="BF1389" s="52"/>
      <c r="BG1389" s="52"/>
      <c r="BH1389" s="52"/>
      <c r="BI1389" s="52"/>
      <c r="BJ1389" s="52"/>
      <c r="BK1389" s="52"/>
      <c r="BL1389" s="52"/>
      <c r="BM1389" s="52"/>
      <c r="BN1389" s="52"/>
      <c r="BO1389" s="52"/>
      <c r="BP1389" s="52"/>
      <c r="BQ1389" s="52"/>
      <c r="BR1389" s="52"/>
    </row>
    <row r="1390">
      <c r="A1390" s="6"/>
      <c r="B1390" s="42"/>
      <c r="C1390" s="43"/>
      <c r="D1390" s="63"/>
      <c r="E1390" s="45"/>
      <c r="F1390" s="45"/>
      <c r="G1390" s="45"/>
      <c r="H1390" s="45"/>
      <c r="I1390" s="45"/>
      <c r="J1390" s="45"/>
      <c r="K1390" s="45"/>
      <c r="L1390" s="61"/>
      <c r="M1390" s="48"/>
      <c r="N1390" s="49"/>
      <c r="O1390" s="48"/>
      <c r="P1390" s="49"/>
      <c r="Q1390" s="50"/>
      <c r="R1390" s="51"/>
      <c r="S1390" s="15"/>
      <c r="T1390" s="14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  <c r="AX1390" s="52"/>
      <c r="AY1390" s="52"/>
      <c r="AZ1390" s="52"/>
      <c r="BA1390" s="52"/>
      <c r="BB1390" s="52"/>
      <c r="BC1390" s="52"/>
      <c r="BD1390" s="52"/>
      <c r="BE1390" s="52"/>
      <c r="BF1390" s="52"/>
      <c r="BG1390" s="52"/>
      <c r="BH1390" s="52"/>
      <c r="BI1390" s="52"/>
      <c r="BJ1390" s="52"/>
      <c r="BK1390" s="52"/>
      <c r="BL1390" s="52"/>
      <c r="BM1390" s="52"/>
      <c r="BN1390" s="52"/>
      <c r="BO1390" s="52"/>
      <c r="BP1390" s="52"/>
      <c r="BQ1390" s="52"/>
      <c r="BR1390" s="52"/>
    </row>
    <row r="1391">
      <c r="A1391" s="6"/>
      <c r="B1391" s="42"/>
      <c r="C1391" s="43"/>
      <c r="D1391" s="63"/>
      <c r="E1391" s="45"/>
      <c r="F1391" s="45"/>
      <c r="G1391" s="45"/>
      <c r="H1391" s="45"/>
      <c r="I1391" s="45"/>
      <c r="J1391" s="45"/>
      <c r="K1391" s="45"/>
      <c r="L1391" s="61"/>
      <c r="M1391" s="48"/>
      <c r="N1391" s="49"/>
      <c r="O1391" s="48"/>
      <c r="P1391" s="49"/>
      <c r="Q1391" s="50"/>
      <c r="R1391" s="51"/>
      <c r="S1391" s="15"/>
      <c r="T1391" s="14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  <c r="AX1391" s="52"/>
      <c r="AY1391" s="52"/>
      <c r="AZ1391" s="52"/>
      <c r="BA1391" s="52"/>
      <c r="BB1391" s="52"/>
      <c r="BC1391" s="52"/>
      <c r="BD1391" s="52"/>
      <c r="BE1391" s="52"/>
      <c r="BF1391" s="52"/>
      <c r="BG1391" s="52"/>
      <c r="BH1391" s="52"/>
      <c r="BI1391" s="52"/>
      <c r="BJ1391" s="52"/>
      <c r="BK1391" s="52"/>
      <c r="BL1391" s="52"/>
      <c r="BM1391" s="52"/>
      <c r="BN1391" s="52"/>
      <c r="BO1391" s="52"/>
      <c r="BP1391" s="52"/>
      <c r="BQ1391" s="52"/>
      <c r="BR1391" s="52"/>
    </row>
    <row r="1392">
      <c r="A1392" s="6"/>
      <c r="B1392" s="42"/>
      <c r="C1392" s="43"/>
      <c r="D1392" s="63"/>
      <c r="E1392" s="45"/>
      <c r="F1392" s="45"/>
      <c r="G1392" s="45"/>
      <c r="H1392" s="45"/>
      <c r="I1392" s="45"/>
      <c r="J1392" s="45"/>
      <c r="K1392" s="45"/>
      <c r="L1392" s="61"/>
      <c r="M1392" s="48"/>
      <c r="N1392" s="49"/>
      <c r="O1392" s="48"/>
      <c r="P1392" s="49"/>
      <c r="Q1392" s="50"/>
      <c r="R1392" s="51"/>
      <c r="S1392" s="15"/>
      <c r="T1392" s="14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  <c r="AX1392" s="52"/>
      <c r="AY1392" s="52"/>
      <c r="AZ1392" s="52"/>
      <c r="BA1392" s="52"/>
      <c r="BB1392" s="52"/>
      <c r="BC1392" s="52"/>
      <c r="BD1392" s="52"/>
      <c r="BE1392" s="52"/>
      <c r="BF1392" s="52"/>
      <c r="BG1392" s="52"/>
      <c r="BH1392" s="52"/>
      <c r="BI1392" s="52"/>
      <c r="BJ1392" s="52"/>
      <c r="BK1392" s="52"/>
      <c r="BL1392" s="52"/>
      <c r="BM1392" s="52"/>
      <c r="BN1392" s="52"/>
      <c r="BO1392" s="52"/>
      <c r="BP1392" s="52"/>
      <c r="BQ1392" s="52"/>
      <c r="BR1392" s="52"/>
    </row>
    <row r="1393">
      <c r="A1393" s="6"/>
      <c r="B1393" s="42"/>
      <c r="C1393" s="43"/>
      <c r="D1393" s="63"/>
      <c r="E1393" s="45"/>
      <c r="F1393" s="45"/>
      <c r="G1393" s="45"/>
      <c r="H1393" s="45"/>
      <c r="I1393" s="45"/>
      <c r="J1393" s="45"/>
      <c r="K1393" s="45"/>
      <c r="L1393" s="61"/>
      <c r="M1393" s="48"/>
      <c r="N1393" s="49"/>
      <c r="O1393" s="48"/>
      <c r="P1393" s="49"/>
      <c r="Q1393" s="50"/>
      <c r="R1393" s="51"/>
      <c r="S1393" s="15"/>
      <c r="T1393" s="14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  <c r="AX1393" s="52"/>
      <c r="AY1393" s="52"/>
      <c r="AZ1393" s="52"/>
      <c r="BA1393" s="52"/>
      <c r="BB1393" s="52"/>
      <c r="BC1393" s="52"/>
      <c r="BD1393" s="52"/>
      <c r="BE1393" s="52"/>
      <c r="BF1393" s="52"/>
      <c r="BG1393" s="52"/>
      <c r="BH1393" s="52"/>
      <c r="BI1393" s="52"/>
      <c r="BJ1393" s="52"/>
      <c r="BK1393" s="52"/>
      <c r="BL1393" s="52"/>
      <c r="BM1393" s="52"/>
      <c r="BN1393" s="52"/>
      <c r="BO1393" s="52"/>
      <c r="BP1393" s="52"/>
      <c r="BQ1393" s="52"/>
      <c r="BR1393" s="52"/>
    </row>
    <row r="1394">
      <c r="A1394" s="6"/>
      <c r="B1394" s="42"/>
      <c r="C1394" s="43"/>
      <c r="D1394" s="63"/>
      <c r="E1394" s="45"/>
      <c r="F1394" s="45"/>
      <c r="G1394" s="45"/>
      <c r="H1394" s="45"/>
      <c r="I1394" s="45"/>
      <c r="J1394" s="45"/>
      <c r="K1394" s="45"/>
      <c r="L1394" s="61"/>
      <c r="M1394" s="48"/>
      <c r="N1394" s="49"/>
      <c r="O1394" s="48"/>
      <c r="P1394" s="49"/>
      <c r="Q1394" s="50"/>
      <c r="R1394" s="51"/>
      <c r="S1394" s="15"/>
      <c r="T1394" s="14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  <c r="AX1394" s="52"/>
      <c r="AY1394" s="52"/>
      <c r="AZ1394" s="52"/>
      <c r="BA1394" s="52"/>
      <c r="BB1394" s="52"/>
      <c r="BC1394" s="52"/>
      <c r="BD1394" s="52"/>
      <c r="BE1394" s="52"/>
      <c r="BF1394" s="52"/>
      <c r="BG1394" s="52"/>
      <c r="BH1394" s="52"/>
      <c r="BI1394" s="52"/>
      <c r="BJ1394" s="52"/>
      <c r="BK1394" s="52"/>
      <c r="BL1394" s="52"/>
      <c r="BM1394" s="52"/>
      <c r="BN1394" s="52"/>
      <c r="BO1394" s="52"/>
      <c r="BP1394" s="52"/>
      <c r="BQ1394" s="52"/>
      <c r="BR1394" s="52"/>
    </row>
    <row r="1395">
      <c r="A1395" s="6"/>
      <c r="B1395" s="42"/>
      <c r="C1395" s="43"/>
      <c r="D1395" s="63"/>
      <c r="E1395" s="45"/>
      <c r="F1395" s="45"/>
      <c r="G1395" s="45"/>
      <c r="H1395" s="45"/>
      <c r="I1395" s="45"/>
      <c r="J1395" s="45"/>
      <c r="K1395" s="45"/>
      <c r="L1395" s="61"/>
      <c r="M1395" s="48"/>
      <c r="N1395" s="49"/>
      <c r="O1395" s="48"/>
      <c r="P1395" s="49"/>
      <c r="Q1395" s="50"/>
      <c r="R1395" s="51"/>
      <c r="S1395" s="15"/>
      <c r="T1395" s="14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  <c r="AX1395" s="52"/>
      <c r="AY1395" s="52"/>
      <c r="AZ1395" s="52"/>
      <c r="BA1395" s="52"/>
      <c r="BB1395" s="52"/>
      <c r="BC1395" s="52"/>
      <c r="BD1395" s="52"/>
      <c r="BE1395" s="52"/>
      <c r="BF1395" s="52"/>
      <c r="BG1395" s="52"/>
      <c r="BH1395" s="52"/>
      <c r="BI1395" s="52"/>
      <c r="BJ1395" s="52"/>
      <c r="BK1395" s="52"/>
      <c r="BL1395" s="52"/>
      <c r="BM1395" s="52"/>
      <c r="BN1395" s="52"/>
      <c r="BO1395" s="52"/>
      <c r="BP1395" s="52"/>
      <c r="BQ1395" s="52"/>
      <c r="BR1395" s="52"/>
    </row>
    <row r="1396">
      <c r="A1396" s="6"/>
      <c r="B1396" s="42"/>
      <c r="C1396" s="43"/>
      <c r="D1396" s="63"/>
      <c r="E1396" s="45"/>
      <c r="F1396" s="45"/>
      <c r="G1396" s="45"/>
      <c r="H1396" s="45"/>
      <c r="I1396" s="45"/>
      <c r="J1396" s="45"/>
      <c r="K1396" s="45"/>
      <c r="L1396" s="61"/>
      <c r="M1396" s="48"/>
      <c r="N1396" s="49"/>
      <c r="O1396" s="48"/>
      <c r="P1396" s="49"/>
      <c r="Q1396" s="50"/>
      <c r="R1396" s="51"/>
      <c r="S1396" s="15"/>
      <c r="T1396" s="14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  <c r="AX1396" s="52"/>
      <c r="AY1396" s="52"/>
      <c r="AZ1396" s="52"/>
      <c r="BA1396" s="52"/>
      <c r="BB1396" s="52"/>
      <c r="BC1396" s="52"/>
      <c r="BD1396" s="52"/>
      <c r="BE1396" s="52"/>
      <c r="BF1396" s="52"/>
      <c r="BG1396" s="52"/>
      <c r="BH1396" s="52"/>
      <c r="BI1396" s="52"/>
      <c r="BJ1396" s="52"/>
      <c r="BK1396" s="52"/>
      <c r="BL1396" s="52"/>
      <c r="BM1396" s="52"/>
      <c r="BN1396" s="52"/>
      <c r="BO1396" s="52"/>
      <c r="BP1396" s="52"/>
      <c r="BQ1396" s="52"/>
      <c r="BR1396" s="52"/>
    </row>
    <row r="1397">
      <c r="A1397" s="6"/>
      <c r="B1397" s="42"/>
      <c r="C1397" s="43"/>
      <c r="D1397" s="63"/>
      <c r="E1397" s="45"/>
      <c r="F1397" s="45"/>
      <c r="G1397" s="45"/>
      <c r="H1397" s="45"/>
      <c r="I1397" s="45"/>
      <c r="J1397" s="45"/>
      <c r="K1397" s="45"/>
      <c r="L1397" s="61"/>
      <c r="M1397" s="48"/>
      <c r="N1397" s="49"/>
      <c r="O1397" s="48"/>
      <c r="P1397" s="49"/>
      <c r="Q1397" s="50"/>
      <c r="R1397" s="51"/>
      <c r="S1397" s="15"/>
      <c r="T1397" s="14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2"/>
      <c r="AS1397" s="52"/>
      <c r="AT1397" s="52"/>
      <c r="AU1397" s="52"/>
      <c r="AV1397" s="52"/>
      <c r="AW1397" s="52"/>
      <c r="AX1397" s="52"/>
      <c r="AY1397" s="52"/>
      <c r="AZ1397" s="52"/>
      <c r="BA1397" s="52"/>
      <c r="BB1397" s="52"/>
      <c r="BC1397" s="52"/>
      <c r="BD1397" s="52"/>
      <c r="BE1397" s="52"/>
      <c r="BF1397" s="52"/>
      <c r="BG1397" s="52"/>
      <c r="BH1397" s="52"/>
      <c r="BI1397" s="52"/>
      <c r="BJ1397" s="52"/>
      <c r="BK1397" s="52"/>
      <c r="BL1397" s="52"/>
      <c r="BM1397" s="52"/>
      <c r="BN1397" s="52"/>
      <c r="BO1397" s="52"/>
      <c r="BP1397" s="52"/>
      <c r="BQ1397" s="52"/>
      <c r="BR1397" s="52"/>
    </row>
    <row r="1398">
      <c r="A1398" s="6"/>
      <c r="B1398" s="42"/>
      <c r="C1398" s="43"/>
      <c r="D1398" s="63"/>
      <c r="E1398" s="45"/>
      <c r="F1398" s="45"/>
      <c r="G1398" s="45"/>
      <c r="H1398" s="45"/>
      <c r="I1398" s="45"/>
      <c r="J1398" s="45"/>
      <c r="K1398" s="45"/>
      <c r="L1398" s="61"/>
      <c r="M1398" s="48"/>
      <c r="N1398" s="49"/>
      <c r="O1398" s="48"/>
      <c r="P1398" s="49"/>
      <c r="Q1398" s="50"/>
      <c r="R1398" s="51"/>
      <c r="S1398" s="15"/>
      <c r="T1398" s="14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2"/>
      <c r="AS1398" s="52"/>
      <c r="AT1398" s="52"/>
      <c r="AU1398" s="52"/>
      <c r="AV1398" s="52"/>
      <c r="AW1398" s="52"/>
      <c r="AX1398" s="52"/>
      <c r="AY1398" s="52"/>
      <c r="AZ1398" s="52"/>
      <c r="BA1398" s="52"/>
      <c r="BB1398" s="52"/>
      <c r="BC1398" s="52"/>
      <c r="BD1398" s="52"/>
      <c r="BE1398" s="52"/>
      <c r="BF1398" s="52"/>
      <c r="BG1398" s="52"/>
      <c r="BH1398" s="52"/>
      <c r="BI1398" s="52"/>
      <c r="BJ1398" s="52"/>
      <c r="BK1398" s="52"/>
      <c r="BL1398" s="52"/>
      <c r="BM1398" s="52"/>
      <c r="BN1398" s="52"/>
      <c r="BO1398" s="52"/>
      <c r="BP1398" s="52"/>
      <c r="BQ1398" s="52"/>
      <c r="BR1398" s="52"/>
    </row>
    <row r="1399">
      <c r="A1399" s="6"/>
      <c r="B1399" s="42"/>
      <c r="C1399" s="43"/>
      <c r="D1399" s="63"/>
      <c r="E1399" s="45"/>
      <c r="F1399" s="45"/>
      <c r="G1399" s="45"/>
      <c r="H1399" s="45"/>
      <c r="I1399" s="45"/>
      <c r="J1399" s="45"/>
      <c r="K1399" s="45"/>
      <c r="L1399" s="61"/>
      <c r="M1399" s="48"/>
      <c r="N1399" s="49"/>
      <c r="O1399" s="48"/>
      <c r="P1399" s="49"/>
      <c r="Q1399" s="50"/>
      <c r="R1399" s="51"/>
      <c r="S1399" s="15"/>
      <c r="T1399" s="14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2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  <c r="AX1399" s="52"/>
      <c r="AY1399" s="52"/>
      <c r="AZ1399" s="52"/>
      <c r="BA1399" s="52"/>
      <c r="BB1399" s="52"/>
      <c r="BC1399" s="52"/>
      <c r="BD1399" s="52"/>
      <c r="BE1399" s="52"/>
      <c r="BF1399" s="52"/>
      <c r="BG1399" s="52"/>
      <c r="BH1399" s="52"/>
      <c r="BI1399" s="52"/>
      <c r="BJ1399" s="52"/>
      <c r="BK1399" s="52"/>
      <c r="BL1399" s="52"/>
      <c r="BM1399" s="52"/>
      <c r="BN1399" s="52"/>
      <c r="BO1399" s="52"/>
      <c r="BP1399" s="52"/>
      <c r="BQ1399" s="52"/>
      <c r="BR1399" s="52"/>
    </row>
    <row r="1400">
      <c r="A1400" s="6"/>
      <c r="B1400" s="42"/>
      <c r="C1400" s="43"/>
      <c r="D1400" s="63"/>
      <c r="E1400" s="45"/>
      <c r="F1400" s="45"/>
      <c r="G1400" s="45"/>
      <c r="H1400" s="45"/>
      <c r="I1400" s="45"/>
      <c r="J1400" s="45"/>
      <c r="K1400" s="45"/>
      <c r="L1400" s="61"/>
      <c r="M1400" s="48"/>
      <c r="N1400" s="49"/>
      <c r="O1400" s="48"/>
      <c r="P1400" s="49"/>
      <c r="Q1400" s="50"/>
      <c r="R1400" s="51"/>
      <c r="S1400" s="15"/>
      <c r="T1400" s="14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2"/>
      <c r="AJ1400" s="52"/>
      <c r="AK1400" s="52"/>
      <c r="AL1400" s="52"/>
      <c r="AM1400" s="52"/>
      <c r="AN1400" s="52"/>
      <c r="AO1400" s="52"/>
      <c r="AP1400" s="52"/>
      <c r="AQ1400" s="52"/>
      <c r="AR1400" s="52"/>
      <c r="AS1400" s="52"/>
      <c r="AT1400" s="52"/>
      <c r="AU1400" s="52"/>
      <c r="AV1400" s="52"/>
      <c r="AW1400" s="52"/>
      <c r="AX1400" s="52"/>
      <c r="AY1400" s="52"/>
      <c r="AZ1400" s="52"/>
      <c r="BA1400" s="52"/>
      <c r="BB1400" s="52"/>
      <c r="BC1400" s="52"/>
      <c r="BD1400" s="52"/>
      <c r="BE1400" s="52"/>
      <c r="BF1400" s="52"/>
      <c r="BG1400" s="52"/>
      <c r="BH1400" s="52"/>
      <c r="BI1400" s="52"/>
      <c r="BJ1400" s="52"/>
      <c r="BK1400" s="52"/>
      <c r="BL1400" s="52"/>
      <c r="BM1400" s="52"/>
      <c r="BN1400" s="52"/>
      <c r="BO1400" s="52"/>
      <c r="BP1400" s="52"/>
      <c r="BQ1400" s="52"/>
      <c r="BR1400" s="52"/>
    </row>
    <row r="1401">
      <c r="A1401" s="6"/>
      <c r="B1401" s="42"/>
      <c r="C1401" s="43"/>
      <c r="D1401" s="63"/>
      <c r="E1401" s="45"/>
      <c r="F1401" s="45"/>
      <c r="G1401" s="45"/>
      <c r="H1401" s="45"/>
      <c r="I1401" s="45"/>
      <c r="J1401" s="45"/>
      <c r="K1401" s="45"/>
      <c r="L1401" s="61"/>
      <c r="M1401" s="48"/>
      <c r="N1401" s="49"/>
      <c r="O1401" s="48"/>
      <c r="P1401" s="49"/>
      <c r="Q1401" s="50"/>
      <c r="R1401" s="51"/>
      <c r="S1401" s="15"/>
      <c r="T1401" s="14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2"/>
      <c r="AJ1401" s="52"/>
      <c r="AK1401" s="52"/>
      <c r="AL1401" s="52"/>
      <c r="AM1401" s="52"/>
      <c r="AN1401" s="52"/>
      <c r="AO1401" s="52"/>
      <c r="AP1401" s="52"/>
      <c r="AQ1401" s="52"/>
      <c r="AR1401" s="52"/>
      <c r="AS1401" s="52"/>
      <c r="AT1401" s="52"/>
      <c r="AU1401" s="52"/>
      <c r="AV1401" s="52"/>
      <c r="AW1401" s="52"/>
      <c r="AX1401" s="52"/>
      <c r="AY1401" s="52"/>
      <c r="AZ1401" s="52"/>
      <c r="BA1401" s="52"/>
      <c r="BB1401" s="52"/>
      <c r="BC1401" s="52"/>
      <c r="BD1401" s="52"/>
      <c r="BE1401" s="52"/>
      <c r="BF1401" s="52"/>
      <c r="BG1401" s="52"/>
      <c r="BH1401" s="52"/>
      <c r="BI1401" s="52"/>
      <c r="BJ1401" s="52"/>
      <c r="BK1401" s="52"/>
      <c r="BL1401" s="52"/>
      <c r="BM1401" s="52"/>
      <c r="BN1401" s="52"/>
      <c r="BO1401" s="52"/>
      <c r="BP1401" s="52"/>
      <c r="BQ1401" s="52"/>
      <c r="BR1401" s="52"/>
    </row>
    <row r="1402">
      <c r="A1402" s="6"/>
      <c r="B1402" s="42"/>
      <c r="C1402" s="43"/>
      <c r="D1402" s="63"/>
      <c r="E1402" s="45"/>
      <c r="F1402" s="45"/>
      <c r="G1402" s="45"/>
      <c r="H1402" s="45"/>
      <c r="I1402" s="45"/>
      <c r="J1402" s="45"/>
      <c r="K1402" s="45"/>
      <c r="L1402" s="61"/>
      <c r="M1402" s="48"/>
      <c r="N1402" s="49"/>
      <c r="O1402" s="48"/>
      <c r="P1402" s="49"/>
      <c r="Q1402" s="50"/>
      <c r="R1402" s="51"/>
      <c r="S1402" s="15"/>
      <c r="T1402" s="14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2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  <c r="AX1402" s="52"/>
      <c r="AY1402" s="52"/>
      <c r="AZ1402" s="52"/>
      <c r="BA1402" s="52"/>
      <c r="BB1402" s="52"/>
      <c r="BC1402" s="52"/>
      <c r="BD1402" s="52"/>
      <c r="BE1402" s="52"/>
      <c r="BF1402" s="52"/>
      <c r="BG1402" s="52"/>
      <c r="BH1402" s="52"/>
      <c r="BI1402" s="52"/>
      <c r="BJ1402" s="52"/>
      <c r="BK1402" s="52"/>
      <c r="BL1402" s="52"/>
      <c r="BM1402" s="52"/>
      <c r="BN1402" s="52"/>
      <c r="BO1402" s="52"/>
      <c r="BP1402" s="52"/>
      <c r="BQ1402" s="52"/>
      <c r="BR1402" s="52"/>
    </row>
    <row r="1403">
      <c r="A1403" s="6"/>
      <c r="B1403" s="42"/>
      <c r="C1403" s="43"/>
      <c r="D1403" s="63"/>
      <c r="E1403" s="45"/>
      <c r="F1403" s="45"/>
      <c r="G1403" s="45"/>
      <c r="H1403" s="45"/>
      <c r="I1403" s="45"/>
      <c r="J1403" s="45"/>
      <c r="K1403" s="45"/>
      <c r="L1403" s="61"/>
      <c r="M1403" s="48"/>
      <c r="N1403" s="49"/>
      <c r="O1403" s="48"/>
      <c r="P1403" s="49"/>
      <c r="Q1403" s="50"/>
      <c r="R1403" s="51"/>
      <c r="S1403" s="15"/>
      <c r="T1403" s="14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2"/>
      <c r="AJ1403" s="52"/>
      <c r="AK1403" s="52"/>
      <c r="AL1403" s="52"/>
      <c r="AM1403" s="52"/>
      <c r="AN1403" s="52"/>
      <c r="AO1403" s="52"/>
      <c r="AP1403" s="52"/>
      <c r="AQ1403" s="52"/>
      <c r="AR1403" s="52"/>
      <c r="AS1403" s="52"/>
      <c r="AT1403" s="52"/>
      <c r="AU1403" s="52"/>
      <c r="AV1403" s="52"/>
      <c r="AW1403" s="52"/>
      <c r="AX1403" s="52"/>
      <c r="AY1403" s="52"/>
      <c r="AZ1403" s="52"/>
      <c r="BA1403" s="52"/>
      <c r="BB1403" s="52"/>
      <c r="BC1403" s="52"/>
      <c r="BD1403" s="52"/>
      <c r="BE1403" s="52"/>
      <c r="BF1403" s="52"/>
      <c r="BG1403" s="52"/>
      <c r="BH1403" s="52"/>
      <c r="BI1403" s="52"/>
      <c r="BJ1403" s="52"/>
      <c r="BK1403" s="52"/>
      <c r="BL1403" s="52"/>
      <c r="BM1403" s="52"/>
      <c r="BN1403" s="52"/>
      <c r="BO1403" s="52"/>
      <c r="BP1403" s="52"/>
      <c r="BQ1403" s="52"/>
      <c r="BR1403" s="52"/>
    </row>
    <row r="1404">
      <c r="A1404" s="6"/>
      <c r="B1404" s="42"/>
      <c r="C1404" s="43"/>
      <c r="D1404" s="63"/>
      <c r="E1404" s="45"/>
      <c r="F1404" s="45"/>
      <c r="G1404" s="45"/>
      <c r="H1404" s="45"/>
      <c r="I1404" s="45"/>
      <c r="J1404" s="45"/>
      <c r="K1404" s="45"/>
      <c r="L1404" s="61"/>
      <c r="M1404" s="48"/>
      <c r="N1404" s="49"/>
      <c r="O1404" s="48"/>
      <c r="P1404" s="49"/>
      <c r="Q1404" s="50"/>
      <c r="R1404" s="51"/>
      <c r="S1404" s="15"/>
      <c r="T1404" s="14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2"/>
      <c r="AJ1404" s="52"/>
      <c r="AK1404" s="52"/>
      <c r="AL1404" s="52"/>
      <c r="AM1404" s="52"/>
      <c r="AN1404" s="52"/>
      <c r="AO1404" s="52"/>
      <c r="AP1404" s="52"/>
      <c r="AQ1404" s="52"/>
      <c r="AR1404" s="52"/>
      <c r="AS1404" s="52"/>
      <c r="AT1404" s="52"/>
      <c r="AU1404" s="52"/>
      <c r="AV1404" s="52"/>
      <c r="AW1404" s="52"/>
      <c r="AX1404" s="52"/>
      <c r="AY1404" s="52"/>
      <c r="AZ1404" s="52"/>
      <c r="BA1404" s="52"/>
      <c r="BB1404" s="52"/>
      <c r="BC1404" s="52"/>
      <c r="BD1404" s="52"/>
      <c r="BE1404" s="52"/>
      <c r="BF1404" s="52"/>
      <c r="BG1404" s="52"/>
      <c r="BH1404" s="52"/>
      <c r="BI1404" s="52"/>
      <c r="BJ1404" s="52"/>
      <c r="BK1404" s="52"/>
      <c r="BL1404" s="52"/>
      <c r="BM1404" s="52"/>
      <c r="BN1404" s="52"/>
      <c r="BO1404" s="52"/>
      <c r="BP1404" s="52"/>
      <c r="BQ1404" s="52"/>
      <c r="BR1404" s="52"/>
    </row>
    <row r="1405">
      <c r="A1405" s="6"/>
      <c r="B1405" s="42"/>
      <c r="C1405" s="43"/>
      <c r="D1405" s="63"/>
      <c r="E1405" s="45"/>
      <c r="F1405" s="45"/>
      <c r="G1405" s="45"/>
      <c r="H1405" s="45"/>
      <c r="I1405" s="45"/>
      <c r="J1405" s="45"/>
      <c r="K1405" s="45"/>
      <c r="L1405" s="61"/>
      <c r="M1405" s="48"/>
      <c r="N1405" s="49"/>
      <c r="O1405" s="48"/>
      <c r="P1405" s="49"/>
      <c r="Q1405" s="50"/>
      <c r="R1405" s="51"/>
      <c r="S1405" s="15"/>
      <c r="T1405" s="14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2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  <c r="AX1405" s="52"/>
      <c r="AY1405" s="52"/>
      <c r="AZ1405" s="52"/>
      <c r="BA1405" s="52"/>
      <c r="BB1405" s="52"/>
      <c r="BC1405" s="52"/>
      <c r="BD1405" s="52"/>
      <c r="BE1405" s="52"/>
      <c r="BF1405" s="52"/>
      <c r="BG1405" s="52"/>
      <c r="BH1405" s="52"/>
      <c r="BI1405" s="52"/>
      <c r="BJ1405" s="52"/>
      <c r="BK1405" s="52"/>
      <c r="BL1405" s="52"/>
      <c r="BM1405" s="52"/>
      <c r="BN1405" s="52"/>
      <c r="BO1405" s="52"/>
      <c r="BP1405" s="52"/>
      <c r="BQ1405" s="52"/>
      <c r="BR1405" s="52"/>
    </row>
    <row r="1406">
      <c r="A1406" s="6"/>
      <c r="B1406" s="42"/>
      <c r="C1406" s="43"/>
      <c r="D1406" s="63"/>
      <c r="E1406" s="45"/>
      <c r="F1406" s="45"/>
      <c r="G1406" s="45"/>
      <c r="H1406" s="45"/>
      <c r="I1406" s="45"/>
      <c r="J1406" s="45"/>
      <c r="K1406" s="45"/>
      <c r="L1406" s="61"/>
      <c r="M1406" s="48"/>
      <c r="N1406" s="49"/>
      <c r="O1406" s="48"/>
      <c r="P1406" s="49"/>
      <c r="Q1406" s="50"/>
      <c r="R1406" s="51"/>
      <c r="S1406" s="15"/>
      <c r="T1406" s="14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2"/>
      <c r="AJ1406" s="52"/>
      <c r="AK1406" s="52"/>
      <c r="AL1406" s="52"/>
      <c r="AM1406" s="52"/>
      <c r="AN1406" s="52"/>
      <c r="AO1406" s="52"/>
      <c r="AP1406" s="52"/>
      <c r="AQ1406" s="52"/>
      <c r="AR1406" s="52"/>
      <c r="AS1406" s="52"/>
      <c r="AT1406" s="52"/>
      <c r="AU1406" s="52"/>
      <c r="AV1406" s="52"/>
      <c r="AW1406" s="52"/>
      <c r="AX1406" s="52"/>
      <c r="AY1406" s="52"/>
      <c r="AZ1406" s="52"/>
      <c r="BA1406" s="52"/>
      <c r="BB1406" s="52"/>
      <c r="BC1406" s="52"/>
      <c r="BD1406" s="52"/>
      <c r="BE1406" s="52"/>
      <c r="BF1406" s="52"/>
      <c r="BG1406" s="52"/>
      <c r="BH1406" s="52"/>
      <c r="BI1406" s="52"/>
      <c r="BJ1406" s="52"/>
      <c r="BK1406" s="52"/>
      <c r="BL1406" s="52"/>
      <c r="BM1406" s="52"/>
      <c r="BN1406" s="52"/>
      <c r="BO1406" s="52"/>
      <c r="BP1406" s="52"/>
      <c r="BQ1406" s="52"/>
      <c r="BR1406" s="52"/>
    </row>
    <row r="1407">
      <c r="A1407" s="6"/>
      <c r="B1407" s="42"/>
      <c r="C1407" s="43"/>
      <c r="D1407" s="63"/>
      <c r="E1407" s="45"/>
      <c r="F1407" s="45"/>
      <c r="G1407" s="45"/>
      <c r="H1407" s="45"/>
      <c r="I1407" s="45"/>
      <c r="J1407" s="45"/>
      <c r="K1407" s="45"/>
      <c r="L1407" s="61"/>
      <c r="M1407" s="48"/>
      <c r="N1407" s="49"/>
      <c r="O1407" s="48"/>
      <c r="P1407" s="49"/>
      <c r="Q1407" s="50"/>
      <c r="R1407" s="51"/>
      <c r="S1407" s="15"/>
      <c r="T1407" s="14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2"/>
      <c r="AJ1407" s="52"/>
      <c r="AK1407" s="52"/>
      <c r="AL1407" s="52"/>
      <c r="AM1407" s="52"/>
      <c r="AN1407" s="52"/>
      <c r="AO1407" s="52"/>
      <c r="AP1407" s="52"/>
      <c r="AQ1407" s="52"/>
      <c r="AR1407" s="52"/>
      <c r="AS1407" s="52"/>
      <c r="AT1407" s="52"/>
      <c r="AU1407" s="52"/>
      <c r="AV1407" s="52"/>
      <c r="AW1407" s="52"/>
      <c r="AX1407" s="52"/>
      <c r="AY1407" s="52"/>
      <c r="AZ1407" s="52"/>
      <c r="BA1407" s="52"/>
      <c r="BB1407" s="52"/>
      <c r="BC1407" s="52"/>
      <c r="BD1407" s="52"/>
      <c r="BE1407" s="52"/>
      <c r="BF1407" s="52"/>
      <c r="BG1407" s="52"/>
      <c r="BH1407" s="52"/>
      <c r="BI1407" s="52"/>
      <c r="BJ1407" s="52"/>
      <c r="BK1407" s="52"/>
      <c r="BL1407" s="52"/>
      <c r="BM1407" s="52"/>
      <c r="BN1407" s="52"/>
      <c r="BO1407" s="52"/>
      <c r="BP1407" s="52"/>
      <c r="BQ1407" s="52"/>
      <c r="BR1407" s="52"/>
    </row>
    <row r="1408">
      <c r="A1408" s="6"/>
      <c r="B1408" s="42"/>
      <c r="C1408" s="43"/>
      <c r="D1408" s="63"/>
      <c r="E1408" s="45"/>
      <c r="F1408" s="45"/>
      <c r="G1408" s="45"/>
      <c r="H1408" s="45"/>
      <c r="I1408" s="45"/>
      <c r="J1408" s="45"/>
      <c r="K1408" s="45"/>
      <c r="L1408" s="61"/>
      <c r="M1408" s="48"/>
      <c r="N1408" s="49"/>
      <c r="O1408" s="48"/>
      <c r="P1408" s="49"/>
      <c r="Q1408" s="50"/>
      <c r="R1408" s="51"/>
      <c r="S1408" s="15"/>
      <c r="T1408" s="14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  <c r="AX1408" s="52"/>
      <c r="AY1408" s="52"/>
      <c r="AZ1408" s="52"/>
      <c r="BA1408" s="52"/>
      <c r="BB1408" s="52"/>
      <c r="BC1408" s="52"/>
      <c r="BD1408" s="52"/>
      <c r="BE1408" s="52"/>
      <c r="BF1408" s="52"/>
      <c r="BG1408" s="52"/>
      <c r="BH1408" s="52"/>
      <c r="BI1408" s="52"/>
      <c r="BJ1408" s="52"/>
      <c r="BK1408" s="52"/>
      <c r="BL1408" s="52"/>
      <c r="BM1408" s="52"/>
      <c r="BN1408" s="52"/>
      <c r="BO1408" s="52"/>
      <c r="BP1408" s="52"/>
      <c r="BQ1408" s="52"/>
      <c r="BR1408" s="52"/>
    </row>
    <row r="1409">
      <c r="A1409" s="6"/>
      <c r="B1409" s="42"/>
      <c r="C1409" s="43"/>
      <c r="D1409" s="63"/>
      <c r="E1409" s="45"/>
      <c r="F1409" s="45"/>
      <c r="G1409" s="45"/>
      <c r="H1409" s="45"/>
      <c r="I1409" s="45"/>
      <c r="J1409" s="45"/>
      <c r="K1409" s="45"/>
      <c r="L1409" s="61"/>
      <c r="M1409" s="48"/>
      <c r="N1409" s="49"/>
      <c r="O1409" s="48"/>
      <c r="P1409" s="49"/>
      <c r="Q1409" s="50"/>
      <c r="R1409" s="51"/>
      <c r="S1409" s="15"/>
      <c r="T1409" s="14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2"/>
      <c r="AJ1409" s="52"/>
      <c r="AK1409" s="52"/>
      <c r="AL1409" s="52"/>
      <c r="AM1409" s="52"/>
      <c r="AN1409" s="52"/>
      <c r="AO1409" s="52"/>
      <c r="AP1409" s="52"/>
      <c r="AQ1409" s="52"/>
      <c r="AR1409" s="52"/>
      <c r="AS1409" s="52"/>
      <c r="AT1409" s="52"/>
      <c r="AU1409" s="52"/>
      <c r="AV1409" s="52"/>
      <c r="AW1409" s="52"/>
      <c r="AX1409" s="52"/>
      <c r="AY1409" s="52"/>
      <c r="AZ1409" s="52"/>
      <c r="BA1409" s="52"/>
      <c r="BB1409" s="52"/>
      <c r="BC1409" s="52"/>
      <c r="BD1409" s="52"/>
      <c r="BE1409" s="52"/>
      <c r="BF1409" s="52"/>
      <c r="BG1409" s="52"/>
      <c r="BH1409" s="52"/>
      <c r="BI1409" s="52"/>
      <c r="BJ1409" s="52"/>
      <c r="BK1409" s="52"/>
      <c r="BL1409" s="52"/>
      <c r="BM1409" s="52"/>
      <c r="BN1409" s="52"/>
      <c r="BO1409" s="52"/>
      <c r="BP1409" s="52"/>
      <c r="BQ1409" s="52"/>
      <c r="BR1409" s="52"/>
    </row>
    <row r="1410">
      <c r="A1410" s="6"/>
      <c r="B1410" s="42"/>
      <c r="C1410" s="43"/>
      <c r="D1410" s="63"/>
      <c r="E1410" s="45"/>
      <c r="F1410" s="45"/>
      <c r="G1410" s="45"/>
      <c r="H1410" s="45"/>
      <c r="I1410" s="45"/>
      <c r="J1410" s="45"/>
      <c r="K1410" s="45"/>
      <c r="L1410" s="61"/>
      <c r="M1410" s="48"/>
      <c r="N1410" s="49"/>
      <c r="O1410" s="48"/>
      <c r="P1410" s="49"/>
      <c r="Q1410" s="50"/>
      <c r="R1410" s="51"/>
      <c r="S1410" s="15"/>
      <c r="T1410" s="14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2"/>
      <c r="AJ1410" s="52"/>
      <c r="AK1410" s="52"/>
      <c r="AL1410" s="52"/>
      <c r="AM1410" s="52"/>
      <c r="AN1410" s="52"/>
      <c r="AO1410" s="52"/>
      <c r="AP1410" s="52"/>
      <c r="AQ1410" s="52"/>
      <c r="AR1410" s="52"/>
      <c r="AS1410" s="52"/>
      <c r="AT1410" s="52"/>
      <c r="AU1410" s="52"/>
      <c r="AV1410" s="52"/>
      <c r="AW1410" s="52"/>
      <c r="AX1410" s="52"/>
      <c r="AY1410" s="52"/>
      <c r="AZ1410" s="52"/>
      <c r="BA1410" s="52"/>
      <c r="BB1410" s="52"/>
      <c r="BC1410" s="52"/>
      <c r="BD1410" s="52"/>
      <c r="BE1410" s="52"/>
      <c r="BF1410" s="52"/>
      <c r="BG1410" s="52"/>
      <c r="BH1410" s="52"/>
      <c r="BI1410" s="52"/>
      <c r="BJ1410" s="52"/>
      <c r="BK1410" s="52"/>
      <c r="BL1410" s="52"/>
      <c r="BM1410" s="52"/>
      <c r="BN1410" s="52"/>
      <c r="BO1410" s="52"/>
      <c r="BP1410" s="52"/>
      <c r="BQ1410" s="52"/>
      <c r="BR1410" s="52"/>
    </row>
    <row r="1411">
      <c r="A1411" s="6"/>
      <c r="B1411" s="42"/>
      <c r="C1411" s="43"/>
      <c r="D1411" s="63"/>
      <c r="E1411" s="45"/>
      <c r="F1411" s="45"/>
      <c r="G1411" s="45"/>
      <c r="H1411" s="45"/>
      <c r="I1411" s="45"/>
      <c r="J1411" s="45"/>
      <c r="K1411" s="45"/>
      <c r="L1411" s="61"/>
      <c r="M1411" s="48"/>
      <c r="N1411" s="49"/>
      <c r="O1411" s="48"/>
      <c r="P1411" s="49"/>
      <c r="Q1411" s="50"/>
      <c r="R1411" s="51"/>
      <c r="S1411" s="15"/>
      <c r="T1411" s="14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2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  <c r="AX1411" s="52"/>
      <c r="AY1411" s="52"/>
      <c r="AZ1411" s="52"/>
      <c r="BA1411" s="52"/>
      <c r="BB1411" s="52"/>
      <c r="BC1411" s="52"/>
      <c r="BD1411" s="52"/>
      <c r="BE1411" s="52"/>
      <c r="BF1411" s="52"/>
      <c r="BG1411" s="52"/>
      <c r="BH1411" s="52"/>
      <c r="BI1411" s="52"/>
      <c r="BJ1411" s="52"/>
      <c r="BK1411" s="52"/>
      <c r="BL1411" s="52"/>
      <c r="BM1411" s="52"/>
      <c r="BN1411" s="52"/>
      <c r="BO1411" s="52"/>
      <c r="BP1411" s="52"/>
      <c r="BQ1411" s="52"/>
      <c r="BR1411" s="52"/>
    </row>
    <row r="1412">
      <c r="A1412" s="6"/>
      <c r="B1412" s="42"/>
      <c r="C1412" s="43"/>
      <c r="D1412" s="63"/>
      <c r="E1412" s="45"/>
      <c r="F1412" s="45"/>
      <c r="G1412" s="45"/>
      <c r="H1412" s="45"/>
      <c r="I1412" s="45"/>
      <c r="J1412" s="45"/>
      <c r="K1412" s="45"/>
      <c r="L1412" s="61"/>
      <c r="M1412" s="48"/>
      <c r="N1412" s="49"/>
      <c r="O1412" s="48"/>
      <c r="P1412" s="49"/>
      <c r="Q1412" s="50"/>
      <c r="R1412" s="51"/>
      <c r="S1412" s="15"/>
      <c r="T1412" s="14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2"/>
      <c r="AJ1412" s="52"/>
      <c r="AK1412" s="52"/>
      <c r="AL1412" s="52"/>
      <c r="AM1412" s="52"/>
      <c r="AN1412" s="52"/>
      <c r="AO1412" s="52"/>
      <c r="AP1412" s="52"/>
      <c r="AQ1412" s="52"/>
      <c r="AR1412" s="52"/>
      <c r="AS1412" s="52"/>
      <c r="AT1412" s="52"/>
      <c r="AU1412" s="52"/>
      <c r="AV1412" s="52"/>
      <c r="AW1412" s="52"/>
      <c r="AX1412" s="52"/>
      <c r="AY1412" s="52"/>
      <c r="AZ1412" s="52"/>
      <c r="BA1412" s="52"/>
      <c r="BB1412" s="52"/>
      <c r="BC1412" s="52"/>
      <c r="BD1412" s="52"/>
      <c r="BE1412" s="52"/>
      <c r="BF1412" s="52"/>
      <c r="BG1412" s="52"/>
      <c r="BH1412" s="52"/>
      <c r="BI1412" s="52"/>
      <c r="BJ1412" s="52"/>
      <c r="BK1412" s="52"/>
      <c r="BL1412" s="52"/>
      <c r="BM1412" s="52"/>
      <c r="BN1412" s="52"/>
      <c r="BO1412" s="52"/>
      <c r="BP1412" s="52"/>
      <c r="BQ1412" s="52"/>
      <c r="BR1412" s="52"/>
    </row>
    <row r="1413">
      <c r="A1413" s="6"/>
      <c r="B1413" s="42"/>
      <c r="C1413" s="43"/>
      <c r="D1413" s="63"/>
      <c r="E1413" s="45"/>
      <c r="F1413" s="45"/>
      <c r="G1413" s="45"/>
      <c r="H1413" s="45"/>
      <c r="I1413" s="45"/>
      <c r="J1413" s="45"/>
      <c r="K1413" s="45"/>
      <c r="L1413" s="61"/>
      <c r="M1413" s="48"/>
      <c r="N1413" s="49"/>
      <c r="O1413" s="48"/>
      <c r="P1413" s="49"/>
      <c r="Q1413" s="50"/>
      <c r="R1413" s="51"/>
      <c r="S1413" s="15"/>
      <c r="T1413" s="14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2"/>
      <c r="AJ1413" s="52"/>
      <c r="AK1413" s="52"/>
      <c r="AL1413" s="52"/>
      <c r="AM1413" s="52"/>
      <c r="AN1413" s="52"/>
      <c r="AO1413" s="52"/>
      <c r="AP1413" s="52"/>
      <c r="AQ1413" s="52"/>
      <c r="AR1413" s="52"/>
      <c r="AS1413" s="52"/>
      <c r="AT1413" s="52"/>
      <c r="AU1413" s="52"/>
      <c r="AV1413" s="52"/>
      <c r="AW1413" s="52"/>
      <c r="AX1413" s="52"/>
      <c r="AY1413" s="52"/>
      <c r="AZ1413" s="52"/>
      <c r="BA1413" s="52"/>
      <c r="BB1413" s="52"/>
      <c r="BC1413" s="52"/>
      <c r="BD1413" s="52"/>
      <c r="BE1413" s="52"/>
      <c r="BF1413" s="52"/>
      <c r="BG1413" s="52"/>
      <c r="BH1413" s="52"/>
      <c r="BI1413" s="52"/>
      <c r="BJ1413" s="52"/>
      <c r="BK1413" s="52"/>
      <c r="BL1413" s="52"/>
      <c r="BM1413" s="52"/>
      <c r="BN1413" s="52"/>
      <c r="BO1413" s="52"/>
      <c r="BP1413" s="52"/>
      <c r="BQ1413" s="52"/>
      <c r="BR1413" s="52"/>
    </row>
    <row r="1414">
      <c r="A1414" s="6"/>
      <c r="B1414" s="42"/>
      <c r="C1414" s="43"/>
      <c r="D1414" s="63"/>
      <c r="E1414" s="45"/>
      <c r="F1414" s="45"/>
      <c r="G1414" s="45"/>
      <c r="H1414" s="45"/>
      <c r="I1414" s="45"/>
      <c r="J1414" s="45"/>
      <c r="K1414" s="45"/>
      <c r="L1414" s="61"/>
      <c r="M1414" s="48"/>
      <c r="N1414" s="49"/>
      <c r="O1414" s="48"/>
      <c r="P1414" s="49"/>
      <c r="Q1414" s="50"/>
      <c r="R1414" s="51"/>
      <c r="S1414" s="15"/>
      <c r="T1414" s="14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  <c r="AX1414" s="52"/>
      <c r="AY1414" s="52"/>
      <c r="AZ1414" s="52"/>
      <c r="BA1414" s="52"/>
      <c r="BB1414" s="52"/>
      <c r="BC1414" s="52"/>
      <c r="BD1414" s="52"/>
      <c r="BE1414" s="52"/>
      <c r="BF1414" s="52"/>
      <c r="BG1414" s="52"/>
      <c r="BH1414" s="52"/>
      <c r="BI1414" s="52"/>
      <c r="BJ1414" s="52"/>
      <c r="BK1414" s="52"/>
      <c r="BL1414" s="52"/>
      <c r="BM1414" s="52"/>
      <c r="BN1414" s="52"/>
      <c r="BO1414" s="52"/>
      <c r="BP1414" s="52"/>
      <c r="BQ1414" s="52"/>
      <c r="BR1414" s="52"/>
    </row>
    <row r="1415">
      <c r="A1415" s="6"/>
      <c r="B1415" s="42"/>
      <c r="C1415" s="43"/>
      <c r="D1415" s="63"/>
      <c r="E1415" s="45"/>
      <c r="F1415" s="45"/>
      <c r="G1415" s="45"/>
      <c r="H1415" s="45"/>
      <c r="I1415" s="45"/>
      <c r="J1415" s="45"/>
      <c r="K1415" s="45"/>
      <c r="L1415" s="61"/>
      <c r="M1415" s="48"/>
      <c r="N1415" s="49"/>
      <c r="O1415" s="48"/>
      <c r="P1415" s="49"/>
      <c r="Q1415" s="50"/>
      <c r="R1415" s="51"/>
      <c r="S1415" s="15"/>
      <c r="T1415" s="14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  <c r="AX1415" s="52"/>
      <c r="AY1415" s="52"/>
      <c r="AZ1415" s="52"/>
      <c r="BA1415" s="52"/>
      <c r="BB1415" s="52"/>
      <c r="BC1415" s="52"/>
      <c r="BD1415" s="52"/>
      <c r="BE1415" s="52"/>
      <c r="BF1415" s="52"/>
      <c r="BG1415" s="52"/>
      <c r="BH1415" s="52"/>
      <c r="BI1415" s="52"/>
      <c r="BJ1415" s="52"/>
      <c r="BK1415" s="52"/>
      <c r="BL1415" s="52"/>
      <c r="BM1415" s="52"/>
      <c r="BN1415" s="52"/>
      <c r="BO1415" s="52"/>
      <c r="BP1415" s="52"/>
      <c r="BQ1415" s="52"/>
      <c r="BR1415" s="52"/>
    </row>
    <row r="1416">
      <c r="A1416" s="6"/>
      <c r="B1416" s="42"/>
      <c r="C1416" s="43"/>
      <c r="D1416" s="63"/>
      <c r="E1416" s="45"/>
      <c r="F1416" s="45"/>
      <c r="G1416" s="45"/>
      <c r="H1416" s="45"/>
      <c r="I1416" s="45"/>
      <c r="J1416" s="45"/>
      <c r="K1416" s="45"/>
      <c r="L1416" s="61"/>
      <c r="M1416" s="48"/>
      <c r="N1416" s="49"/>
      <c r="O1416" s="48"/>
      <c r="P1416" s="49"/>
      <c r="Q1416" s="50"/>
      <c r="R1416" s="51"/>
      <c r="S1416" s="15"/>
      <c r="T1416" s="14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  <c r="AX1416" s="52"/>
      <c r="AY1416" s="52"/>
      <c r="AZ1416" s="52"/>
      <c r="BA1416" s="52"/>
      <c r="BB1416" s="52"/>
      <c r="BC1416" s="52"/>
      <c r="BD1416" s="52"/>
      <c r="BE1416" s="52"/>
      <c r="BF1416" s="52"/>
      <c r="BG1416" s="52"/>
      <c r="BH1416" s="52"/>
      <c r="BI1416" s="52"/>
      <c r="BJ1416" s="52"/>
      <c r="BK1416" s="52"/>
      <c r="BL1416" s="52"/>
      <c r="BM1416" s="52"/>
      <c r="BN1416" s="52"/>
      <c r="BO1416" s="52"/>
      <c r="BP1416" s="52"/>
      <c r="BQ1416" s="52"/>
      <c r="BR1416" s="52"/>
    </row>
    <row r="1417">
      <c r="A1417" s="6"/>
      <c r="B1417" s="42"/>
      <c r="C1417" s="43"/>
      <c r="D1417" s="63"/>
      <c r="E1417" s="45"/>
      <c r="F1417" s="45"/>
      <c r="G1417" s="45"/>
      <c r="H1417" s="45"/>
      <c r="I1417" s="45"/>
      <c r="J1417" s="45"/>
      <c r="K1417" s="45"/>
      <c r="L1417" s="61"/>
      <c r="M1417" s="48"/>
      <c r="N1417" s="49"/>
      <c r="O1417" s="48"/>
      <c r="P1417" s="49"/>
      <c r="Q1417" s="50"/>
      <c r="R1417" s="51"/>
      <c r="S1417" s="15"/>
      <c r="T1417" s="14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  <c r="AX1417" s="52"/>
      <c r="AY1417" s="52"/>
      <c r="AZ1417" s="52"/>
      <c r="BA1417" s="52"/>
      <c r="BB1417" s="52"/>
      <c r="BC1417" s="52"/>
      <c r="BD1417" s="52"/>
      <c r="BE1417" s="52"/>
      <c r="BF1417" s="52"/>
      <c r="BG1417" s="52"/>
      <c r="BH1417" s="52"/>
      <c r="BI1417" s="52"/>
      <c r="BJ1417" s="52"/>
      <c r="BK1417" s="52"/>
      <c r="BL1417" s="52"/>
      <c r="BM1417" s="52"/>
      <c r="BN1417" s="52"/>
      <c r="BO1417" s="52"/>
      <c r="BP1417" s="52"/>
      <c r="BQ1417" s="52"/>
      <c r="BR1417" s="52"/>
    </row>
    <row r="1418">
      <c r="A1418" s="6"/>
      <c r="B1418" s="42"/>
      <c r="C1418" s="43"/>
      <c r="D1418" s="63"/>
      <c r="E1418" s="45"/>
      <c r="F1418" s="45"/>
      <c r="G1418" s="45"/>
      <c r="H1418" s="45"/>
      <c r="I1418" s="45"/>
      <c r="J1418" s="45"/>
      <c r="K1418" s="45"/>
      <c r="L1418" s="61"/>
      <c r="M1418" s="48"/>
      <c r="N1418" s="49"/>
      <c r="O1418" s="48"/>
      <c r="P1418" s="49"/>
      <c r="Q1418" s="50"/>
      <c r="R1418" s="51"/>
      <c r="S1418" s="15"/>
      <c r="T1418" s="14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  <c r="AX1418" s="52"/>
      <c r="AY1418" s="52"/>
      <c r="AZ1418" s="52"/>
      <c r="BA1418" s="52"/>
      <c r="BB1418" s="52"/>
      <c r="BC1418" s="52"/>
      <c r="BD1418" s="52"/>
      <c r="BE1418" s="52"/>
      <c r="BF1418" s="52"/>
      <c r="BG1418" s="52"/>
      <c r="BH1418" s="52"/>
      <c r="BI1418" s="52"/>
      <c r="BJ1418" s="52"/>
      <c r="BK1418" s="52"/>
      <c r="BL1418" s="52"/>
      <c r="BM1418" s="52"/>
      <c r="BN1418" s="52"/>
      <c r="BO1418" s="52"/>
      <c r="BP1418" s="52"/>
      <c r="BQ1418" s="52"/>
      <c r="BR1418" s="52"/>
    </row>
    <row r="1419">
      <c r="A1419" s="6"/>
      <c r="B1419" s="42"/>
      <c r="C1419" s="43"/>
      <c r="D1419" s="63"/>
      <c r="E1419" s="45"/>
      <c r="F1419" s="45"/>
      <c r="G1419" s="45"/>
      <c r="H1419" s="45"/>
      <c r="I1419" s="45"/>
      <c r="J1419" s="45"/>
      <c r="K1419" s="45"/>
      <c r="L1419" s="61"/>
      <c r="M1419" s="48"/>
      <c r="N1419" s="49"/>
      <c r="O1419" s="48"/>
      <c r="P1419" s="49"/>
      <c r="Q1419" s="50"/>
      <c r="R1419" s="51"/>
      <c r="S1419" s="15"/>
      <c r="T1419" s="14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2"/>
      <c r="AM1419" s="52"/>
      <c r="AN1419" s="52"/>
      <c r="AO1419" s="52"/>
      <c r="AP1419" s="52"/>
      <c r="AQ1419" s="52"/>
      <c r="AR1419" s="52"/>
      <c r="AS1419" s="52"/>
      <c r="AT1419" s="52"/>
      <c r="AU1419" s="52"/>
      <c r="AV1419" s="52"/>
      <c r="AW1419" s="52"/>
      <c r="AX1419" s="52"/>
      <c r="AY1419" s="52"/>
      <c r="AZ1419" s="52"/>
      <c r="BA1419" s="52"/>
      <c r="BB1419" s="52"/>
      <c r="BC1419" s="52"/>
      <c r="BD1419" s="52"/>
      <c r="BE1419" s="52"/>
      <c r="BF1419" s="52"/>
      <c r="BG1419" s="52"/>
      <c r="BH1419" s="52"/>
      <c r="BI1419" s="52"/>
      <c r="BJ1419" s="52"/>
      <c r="BK1419" s="52"/>
      <c r="BL1419" s="52"/>
      <c r="BM1419" s="52"/>
      <c r="BN1419" s="52"/>
      <c r="BO1419" s="52"/>
      <c r="BP1419" s="52"/>
      <c r="BQ1419" s="52"/>
      <c r="BR1419" s="52"/>
    </row>
    <row r="1420">
      <c r="A1420" s="6"/>
      <c r="B1420" s="42"/>
      <c r="C1420" s="43"/>
      <c r="D1420" s="63"/>
      <c r="E1420" s="45"/>
      <c r="F1420" s="45"/>
      <c r="G1420" s="45"/>
      <c r="H1420" s="45"/>
      <c r="I1420" s="45"/>
      <c r="J1420" s="45"/>
      <c r="K1420" s="45"/>
      <c r="L1420" s="61"/>
      <c r="M1420" s="48"/>
      <c r="N1420" s="49"/>
      <c r="O1420" s="48"/>
      <c r="P1420" s="49"/>
      <c r="Q1420" s="50"/>
      <c r="R1420" s="51"/>
      <c r="S1420" s="15"/>
      <c r="T1420" s="14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2"/>
      <c r="AM1420" s="52"/>
      <c r="AN1420" s="52"/>
      <c r="AO1420" s="52"/>
      <c r="AP1420" s="52"/>
      <c r="AQ1420" s="52"/>
      <c r="AR1420" s="52"/>
      <c r="AS1420" s="52"/>
      <c r="AT1420" s="52"/>
      <c r="AU1420" s="52"/>
      <c r="AV1420" s="52"/>
      <c r="AW1420" s="52"/>
      <c r="AX1420" s="52"/>
      <c r="AY1420" s="52"/>
      <c r="AZ1420" s="52"/>
      <c r="BA1420" s="52"/>
      <c r="BB1420" s="52"/>
      <c r="BC1420" s="52"/>
      <c r="BD1420" s="52"/>
      <c r="BE1420" s="52"/>
      <c r="BF1420" s="52"/>
      <c r="BG1420" s="52"/>
      <c r="BH1420" s="52"/>
      <c r="BI1420" s="52"/>
      <c r="BJ1420" s="52"/>
      <c r="BK1420" s="52"/>
      <c r="BL1420" s="52"/>
      <c r="BM1420" s="52"/>
      <c r="BN1420" s="52"/>
      <c r="BO1420" s="52"/>
      <c r="BP1420" s="52"/>
      <c r="BQ1420" s="52"/>
      <c r="BR1420" s="52"/>
    </row>
    <row r="1421">
      <c r="A1421" s="6"/>
      <c r="B1421" s="42"/>
      <c r="C1421" s="43"/>
      <c r="D1421" s="63"/>
      <c r="E1421" s="45"/>
      <c r="F1421" s="45"/>
      <c r="G1421" s="45"/>
      <c r="H1421" s="45"/>
      <c r="I1421" s="45"/>
      <c r="J1421" s="45"/>
      <c r="K1421" s="45"/>
      <c r="L1421" s="61"/>
      <c r="M1421" s="48"/>
      <c r="N1421" s="49"/>
      <c r="O1421" s="48"/>
      <c r="P1421" s="49"/>
      <c r="Q1421" s="50"/>
      <c r="R1421" s="51"/>
      <c r="S1421" s="15"/>
      <c r="T1421" s="14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  <c r="AX1421" s="52"/>
      <c r="AY1421" s="52"/>
      <c r="AZ1421" s="52"/>
      <c r="BA1421" s="52"/>
      <c r="BB1421" s="52"/>
      <c r="BC1421" s="52"/>
      <c r="BD1421" s="52"/>
      <c r="BE1421" s="52"/>
      <c r="BF1421" s="52"/>
      <c r="BG1421" s="52"/>
      <c r="BH1421" s="52"/>
      <c r="BI1421" s="52"/>
      <c r="BJ1421" s="52"/>
      <c r="BK1421" s="52"/>
      <c r="BL1421" s="52"/>
      <c r="BM1421" s="52"/>
      <c r="BN1421" s="52"/>
      <c r="BO1421" s="52"/>
      <c r="BP1421" s="52"/>
      <c r="BQ1421" s="52"/>
      <c r="BR1421" s="52"/>
    </row>
    <row r="1422">
      <c r="A1422" s="6"/>
      <c r="B1422" s="42"/>
      <c r="C1422" s="43"/>
      <c r="D1422" s="63"/>
      <c r="E1422" s="45"/>
      <c r="F1422" s="45"/>
      <c r="G1422" s="45"/>
      <c r="H1422" s="45"/>
      <c r="I1422" s="45"/>
      <c r="J1422" s="45"/>
      <c r="K1422" s="45"/>
      <c r="L1422" s="61"/>
      <c r="M1422" s="48"/>
      <c r="N1422" s="49"/>
      <c r="O1422" s="48"/>
      <c r="P1422" s="49"/>
      <c r="Q1422" s="50"/>
      <c r="R1422" s="51"/>
      <c r="S1422" s="15"/>
      <c r="T1422" s="14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  <c r="AX1422" s="52"/>
      <c r="AY1422" s="52"/>
      <c r="AZ1422" s="52"/>
      <c r="BA1422" s="52"/>
      <c r="BB1422" s="52"/>
      <c r="BC1422" s="52"/>
      <c r="BD1422" s="52"/>
      <c r="BE1422" s="52"/>
      <c r="BF1422" s="52"/>
      <c r="BG1422" s="52"/>
      <c r="BH1422" s="52"/>
      <c r="BI1422" s="52"/>
      <c r="BJ1422" s="52"/>
      <c r="BK1422" s="52"/>
      <c r="BL1422" s="52"/>
      <c r="BM1422" s="52"/>
      <c r="BN1422" s="52"/>
      <c r="BO1422" s="52"/>
      <c r="BP1422" s="52"/>
      <c r="BQ1422" s="52"/>
      <c r="BR1422" s="52"/>
    </row>
    <row r="1423">
      <c r="A1423" s="6"/>
      <c r="B1423" s="42"/>
      <c r="C1423" s="43"/>
      <c r="D1423" s="63"/>
      <c r="E1423" s="45"/>
      <c r="F1423" s="45"/>
      <c r="G1423" s="45"/>
      <c r="H1423" s="45"/>
      <c r="I1423" s="45"/>
      <c r="J1423" s="45"/>
      <c r="K1423" s="45"/>
      <c r="L1423" s="61"/>
      <c r="M1423" s="48"/>
      <c r="N1423" s="49"/>
      <c r="O1423" s="48"/>
      <c r="P1423" s="49"/>
      <c r="Q1423" s="50"/>
      <c r="R1423" s="51"/>
      <c r="S1423" s="15"/>
      <c r="T1423" s="14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  <c r="AX1423" s="52"/>
      <c r="AY1423" s="52"/>
      <c r="AZ1423" s="52"/>
      <c r="BA1423" s="52"/>
      <c r="BB1423" s="52"/>
      <c r="BC1423" s="52"/>
      <c r="BD1423" s="52"/>
      <c r="BE1423" s="52"/>
      <c r="BF1423" s="52"/>
      <c r="BG1423" s="52"/>
      <c r="BH1423" s="52"/>
      <c r="BI1423" s="52"/>
      <c r="BJ1423" s="52"/>
      <c r="BK1423" s="52"/>
      <c r="BL1423" s="52"/>
      <c r="BM1423" s="52"/>
      <c r="BN1423" s="52"/>
      <c r="BO1423" s="52"/>
      <c r="BP1423" s="52"/>
      <c r="BQ1423" s="52"/>
      <c r="BR1423" s="52"/>
    </row>
    <row r="1424">
      <c r="A1424" s="6"/>
      <c r="B1424" s="42"/>
      <c r="C1424" s="43"/>
      <c r="D1424" s="63"/>
      <c r="E1424" s="45"/>
      <c r="F1424" s="45"/>
      <c r="G1424" s="45"/>
      <c r="H1424" s="45"/>
      <c r="I1424" s="45"/>
      <c r="J1424" s="45"/>
      <c r="K1424" s="45"/>
      <c r="L1424" s="61"/>
      <c r="M1424" s="48"/>
      <c r="N1424" s="49"/>
      <c r="O1424" s="48"/>
      <c r="P1424" s="49"/>
      <c r="Q1424" s="50"/>
      <c r="R1424" s="51"/>
      <c r="S1424" s="15"/>
      <c r="T1424" s="14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  <c r="AX1424" s="52"/>
      <c r="AY1424" s="52"/>
      <c r="AZ1424" s="52"/>
      <c r="BA1424" s="52"/>
      <c r="BB1424" s="52"/>
      <c r="BC1424" s="52"/>
      <c r="BD1424" s="52"/>
      <c r="BE1424" s="52"/>
      <c r="BF1424" s="52"/>
      <c r="BG1424" s="52"/>
      <c r="BH1424" s="52"/>
      <c r="BI1424" s="52"/>
      <c r="BJ1424" s="52"/>
      <c r="BK1424" s="52"/>
      <c r="BL1424" s="52"/>
      <c r="BM1424" s="52"/>
      <c r="BN1424" s="52"/>
      <c r="BO1424" s="52"/>
      <c r="BP1424" s="52"/>
      <c r="BQ1424" s="52"/>
      <c r="BR1424" s="52"/>
    </row>
    <row r="1425">
      <c r="A1425" s="6"/>
      <c r="B1425" s="42"/>
      <c r="C1425" s="43"/>
      <c r="D1425" s="63"/>
      <c r="E1425" s="45"/>
      <c r="F1425" s="45"/>
      <c r="G1425" s="45"/>
      <c r="H1425" s="45"/>
      <c r="I1425" s="45"/>
      <c r="J1425" s="45"/>
      <c r="K1425" s="45"/>
      <c r="L1425" s="61"/>
      <c r="M1425" s="48"/>
      <c r="N1425" s="49"/>
      <c r="O1425" s="48"/>
      <c r="P1425" s="49"/>
      <c r="Q1425" s="50"/>
      <c r="R1425" s="51"/>
      <c r="S1425" s="15"/>
      <c r="T1425" s="14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  <c r="AX1425" s="52"/>
      <c r="AY1425" s="52"/>
      <c r="AZ1425" s="52"/>
      <c r="BA1425" s="52"/>
      <c r="BB1425" s="52"/>
      <c r="BC1425" s="52"/>
      <c r="BD1425" s="52"/>
      <c r="BE1425" s="52"/>
      <c r="BF1425" s="52"/>
      <c r="BG1425" s="52"/>
      <c r="BH1425" s="52"/>
      <c r="BI1425" s="52"/>
      <c r="BJ1425" s="52"/>
      <c r="BK1425" s="52"/>
      <c r="BL1425" s="52"/>
      <c r="BM1425" s="52"/>
      <c r="BN1425" s="52"/>
      <c r="BO1425" s="52"/>
      <c r="BP1425" s="52"/>
      <c r="BQ1425" s="52"/>
      <c r="BR1425" s="52"/>
    </row>
    <row r="1426">
      <c r="A1426" s="6"/>
      <c r="B1426" s="42"/>
      <c r="C1426" s="43"/>
      <c r="D1426" s="63"/>
      <c r="E1426" s="45"/>
      <c r="F1426" s="45"/>
      <c r="G1426" s="45"/>
      <c r="H1426" s="45"/>
      <c r="I1426" s="45"/>
      <c r="J1426" s="45"/>
      <c r="K1426" s="45"/>
      <c r="L1426" s="61"/>
      <c r="M1426" s="48"/>
      <c r="N1426" s="49"/>
      <c r="O1426" s="48"/>
      <c r="P1426" s="49"/>
      <c r="Q1426" s="50"/>
      <c r="R1426" s="51"/>
      <c r="S1426" s="15"/>
      <c r="T1426" s="14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  <c r="AX1426" s="52"/>
      <c r="AY1426" s="52"/>
      <c r="AZ1426" s="52"/>
      <c r="BA1426" s="52"/>
      <c r="BB1426" s="52"/>
      <c r="BC1426" s="52"/>
      <c r="BD1426" s="52"/>
      <c r="BE1426" s="52"/>
      <c r="BF1426" s="52"/>
      <c r="BG1426" s="52"/>
      <c r="BH1426" s="52"/>
      <c r="BI1426" s="52"/>
      <c r="BJ1426" s="52"/>
      <c r="BK1426" s="52"/>
      <c r="BL1426" s="52"/>
      <c r="BM1426" s="52"/>
      <c r="BN1426" s="52"/>
      <c r="BO1426" s="52"/>
      <c r="BP1426" s="52"/>
      <c r="BQ1426" s="52"/>
      <c r="BR1426" s="52"/>
    </row>
    <row r="1427">
      <c r="A1427" s="6"/>
      <c r="B1427" s="42"/>
      <c r="C1427" s="43"/>
      <c r="D1427" s="63"/>
      <c r="E1427" s="45"/>
      <c r="F1427" s="45"/>
      <c r="G1427" s="45"/>
      <c r="H1427" s="45"/>
      <c r="I1427" s="45"/>
      <c r="J1427" s="45"/>
      <c r="K1427" s="45"/>
      <c r="L1427" s="61"/>
      <c r="M1427" s="48"/>
      <c r="N1427" s="49"/>
      <c r="O1427" s="48"/>
      <c r="P1427" s="49"/>
      <c r="Q1427" s="50"/>
      <c r="R1427" s="51"/>
      <c r="S1427" s="15"/>
      <c r="T1427" s="14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  <c r="AX1427" s="52"/>
      <c r="AY1427" s="52"/>
      <c r="AZ1427" s="52"/>
      <c r="BA1427" s="52"/>
      <c r="BB1427" s="52"/>
      <c r="BC1427" s="52"/>
      <c r="BD1427" s="52"/>
      <c r="BE1427" s="52"/>
      <c r="BF1427" s="52"/>
      <c r="BG1427" s="52"/>
      <c r="BH1427" s="52"/>
      <c r="BI1427" s="52"/>
      <c r="BJ1427" s="52"/>
      <c r="BK1427" s="52"/>
      <c r="BL1427" s="52"/>
      <c r="BM1427" s="52"/>
      <c r="BN1427" s="52"/>
      <c r="BO1427" s="52"/>
      <c r="BP1427" s="52"/>
      <c r="BQ1427" s="52"/>
      <c r="BR1427" s="52"/>
    </row>
    <row r="1428">
      <c r="A1428" s="6"/>
      <c r="B1428" s="42"/>
      <c r="C1428" s="43"/>
      <c r="D1428" s="63"/>
      <c r="E1428" s="45"/>
      <c r="F1428" s="45"/>
      <c r="G1428" s="45"/>
      <c r="H1428" s="45"/>
      <c r="I1428" s="45"/>
      <c r="J1428" s="45"/>
      <c r="K1428" s="45"/>
      <c r="L1428" s="61"/>
      <c r="M1428" s="48"/>
      <c r="N1428" s="49"/>
      <c r="O1428" s="48"/>
      <c r="P1428" s="49"/>
      <c r="Q1428" s="50"/>
      <c r="R1428" s="51"/>
      <c r="S1428" s="15"/>
      <c r="T1428" s="14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  <c r="AX1428" s="52"/>
      <c r="AY1428" s="52"/>
      <c r="AZ1428" s="52"/>
      <c r="BA1428" s="52"/>
      <c r="BB1428" s="52"/>
      <c r="BC1428" s="52"/>
      <c r="BD1428" s="52"/>
      <c r="BE1428" s="52"/>
      <c r="BF1428" s="52"/>
      <c r="BG1428" s="52"/>
      <c r="BH1428" s="52"/>
      <c r="BI1428" s="52"/>
      <c r="BJ1428" s="52"/>
      <c r="BK1428" s="52"/>
      <c r="BL1428" s="52"/>
      <c r="BM1428" s="52"/>
      <c r="BN1428" s="52"/>
      <c r="BO1428" s="52"/>
      <c r="BP1428" s="52"/>
      <c r="BQ1428" s="52"/>
      <c r="BR1428" s="52"/>
    </row>
    <row r="1429">
      <c r="A1429" s="6"/>
      <c r="B1429" s="42"/>
      <c r="C1429" s="43"/>
      <c r="D1429" s="63"/>
      <c r="E1429" s="45"/>
      <c r="F1429" s="45"/>
      <c r="G1429" s="45"/>
      <c r="H1429" s="45"/>
      <c r="I1429" s="45"/>
      <c r="J1429" s="45"/>
      <c r="K1429" s="45"/>
      <c r="L1429" s="61"/>
      <c r="M1429" s="48"/>
      <c r="N1429" s="49"/>
      <c r="O1429" s="48"/>
      <c r="P1429" s="49"/>
      <c r="Q1429" s="50"/>
      <c r="R1429" s="51"/>
      <c r="S1429" s="15"/>
      <c r="T1429" s="14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  <c r="AX1429" s="52"/>
      <c r="AY1429" s="52"/>
      <c r="AZ1429" s="52"/>
      <c r="BA1429" s="52"/>
      <c r="BB1429" s="52"/>
      <c r="BC1429" s="52"/>
      <c r="BD1429" s="52"/>
      <c r="BE1429" s="52"/>
      <c r="BF1429" s="52"/>
      <c r="BG1429" s="52"/>
      <c r="BH1429" s="52"/>
      <c r="BI1429" s="52"/>
      <c r="BJ1429" s="52"/>
      <c r="BK1429" s="52"/>
      <c r="BL1429" s="52"/>
      <c r="BM1429" s="52"/>
      <c r="BN1429" s="52"/>
      <c r="BO1429" s="52"/>
      <c r="BP1429" s="52"/>
      <c r="BQ1429" s="52"/>
      <c r="BR1429" s="52"/>
    </row>
    <row r="1430">
      <c r="A1430" s="6"/>
      <c r="B1430" s="42"/>
      <c r="C1430" s="43"/>
      <c r="D1430" s="63"/>
      <c r="E1430" s="45"/>
      <c r="F1430" s="45"/>
      <c r="G1430" s="45"/>
      <c r="H1430" s="45"/>
      <c r="I1430" s="45"/>
      <c r="J1430" s="45"/>
      <c r="K1430" s="45"/>
      <c r="L1430" s="61"/>
      <c r="M1430" s="48"/>
      <c r="N1430" s="49"/>
      <c r="O1430" s="48"/>
      <c r="P1430" s="49"/>
      <c r="Q1430" s="50"/>
      <c r="R1430" s="51"/>
      <c r="S1430" s="15"/>
      <c r="T1430" s="14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  <c r="AX1430" s="52"/>
      <c r="AY1430" s="52"/>
      <c r="AZ1430" s="52"/>
      <c r="BA1430" s="52"/>
      <c r="BB1430" s="52"/>
      <c r="BC1430" s="52"/>
      <c r="BD1430" s="52"/>
      <c r="BE1430" s="52"/>
      <c r="BF1430" s="52"/>
      <c r="BG1430" s="52"/>
      <c r="BH1430" s="52"/>
      <c r="BI1430" s="52"/>
      <c r="BJ1430" s="52"/>
      <c r="BK1430" s="52"/>
      <c r="BL1430" s="52"/>
      <c r="BM1430" s="52"/>
      <c r="BN1430" s="52"/>
      <c r="BO1430" s="52"/>
      <c r="BP1430" s="52"/>
      <c r="BQ1430" s="52"/>
      <c r="BR1430" s="52"/>
    </row>
    <row r="1431">
      <c r="A1431" s="6"/>
      <c r="B1431" s="42"/>
      <c r="C1431" s="43"/>
      <c r="D1431" s="63"/>
      <c r="E1431" s="45"/>
      <c r="F1431" s="45"/>
      <c r="G1431" s="45"/>
      <c r="H1431" s="45"/>
      <c r="I1431" s="45"/>
      <c r="J1431" s="45"/>
      <c r="K1431" s="45"/>
      <c r="L1431" s="61"/>
      <c r="M1431" s="48"/>
      <c r="N1431" s="49"/>
      <c r="O1431" s="48"/>
      <c r="P1431" s="49"/>
      <c r="Q1431" s="50"/>
      <c r="R1431" s="51"/>
      <c r="S1431" s="15"/>
      <c r="T1431" s="14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  <c r="AX1431" s="52"/>
      <c r="AY1431" s="52"/>
      <c r="AZ1431" s="52"/>
      <c r="BA1431" s="52"/>
      <c r="BB1431" s="52"/>
      <c r="BC1431" s="52"/>
      <c r="BD1431" s="52"/>
      <c r="BE1431" s="52"/>
      <c r="BF1431" s="52"/>
      <c r="BG1431" s="52"/>
      <c r="BH1431" s="52"/>
      <c r="BI1431" s="52"/>
      <c r="BJ1431" s="52"/>
      <c r="BK1431" s="52"/>
      <c r="BL1431" s="52"/>
      <c r="BM1431" s="52"/>
      <c r="BN1431" s="52"/>
      <c r="BO1431" s="52"/>
      <c r="BP1431" s="52"/>
      <c r="BQ1431" s="52"/>
      <c r="BR1431" s="52"/>
    </row>
    <row r="1432">
      <c r="A1432" s="6"/>
      <c r="B1432" s="42"/>
      <c r="C1432" s="43"/>
      <c r="D1432" s="63"/>
      <c r="E1432" s="45"/>
      <c r="F1432" s="45"/>
      <c r="G1432" s="45"/>
      <c r="H1432" s="45"/>
      <c r="I1432" s="45"/>
      <c r="J1432" s="45"/>
      <c r="K1432" s="45"/>
      <c r="L1432" s="61"/>
      <c r="M1432" s="48"/>
      <c r="N1432" s="49"/>
      <c r="O1432" s="48"/>
      <c r="P1432" s="49"/>
      <c r="Q1432" s="50"/>
      <c r="R1432" s="51"/>
      <c r="S1432" s="15"/>
      <c r="T1432" s="14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  <c r="AX1432" s="52"/>
      <c r="AY1432" s="52"/>
      <c r="AZ1432" s="52"/>
      <c r="BA1432" s="52"/>
      <c r="BB1432" s="52"/>
      <c r="BC1432" s="52"/>
      <c r="BD1432" s="52"/>
      <c r="BE1432" s="52"/>
      <c r="BF1432" s="52"/>
      <c r="BG1432" s="52"/>
      <c r="BH1432" s="52"/>
      <c r="BI1432" s="52"/>
      <c r="BJ1432" s="52"/>
      <c r="BK1432" s="52"/>
      <c r="BL1432" s="52"/>
      <c r="BM1432" s="52"/>
      <c r="BN1432" s="52"/>
      <c r="BO1432" s="52"/>
      <c r="BP1432" s="52"/>
      <c r="BQ1432" s="52"/>
      <c r="BR1432" s="52"/>
    </row>
    <row r="1433">
      <c r="A1433" s="6"/>
      <c r="B1433" s="42"/>
      <c r="C1433" s="43"/>
      <c r="D1433" s="63"/>
      <c r="E1433" s="45"/>
      <c r="F1433" s="45"/>
      <c r="G1433" s="45"/>
      <c r="H1433" s="45"/>
      <c r="I1433" s="45"/>
      <c r="J1433" s="45"/>
      <c r="K1433" s="45"/>
      <c r="L1433" s="61"/>
      <c r="M1433" s="48"/>
      <c r="N1433" s="49"/>
      <c r="O1433" s="48"/>
      <c r="P1433" s="49"/>
      <c r="Q1433" s="50"/>
      <c r="R1433" s="51"/>
      <c r="S1433" s="15"/>
      <c r="T1433" s="14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  <c r="AX1433" s="52"/>
      <c r="AY1433" s="52"/>
      <c r="AZ1433" s="52"/>
      <c r="BA1433" s="52"/>
      <c r="BB1433" s="52"/>
      <c r="BC1433" s="52"/>
      <c r="BD1433" s="52"/>
      <c r="BE1433" s="52"/>
      <c r="BF1433" s="52"/>
      <c r="BG1433" s="52"/>
      <c r="BH1433" s="52"/>
      <c r="BI1433" s="52"/>
      <c r="BJ1433" s="52"/>
      <c r="BK1433" s="52"/>
      <c r="BL1433" s="52"/>
      <c r="BM1433" s="52"/>
      <c r="BN1433" s="52"/>
      <c r="BO1433" s="52"/>
      <c r="BP1433" s="52"/>
      <c r="BQ1433" s="52"/>
      <c r="BR1433" s="52"/>
    </row>
    <row r="1434">
      <c r="A1434" s="6"/>
      <c r="B1434" s="42"/>
      <c r="C1434" s="43"/>
      <c r="D1434" s="63"/>
      <c r="E1434" s="45"/>
      <c r="F1434" s="45"/>
      <c r="G1434" s="45"/>
      <c r="H1434" s="45"/>
      <c r="I1434" s="45"/>
      <c r="J1434" s="45"/>
      <c r="K1434" s="45"/>
      <c r="L1434" s="61"/>
      <c r="M1434" s="48"/>
      <c r="N1434" s="49"/>
      <c r="O1434" s="48"/>
      <c r="P1434" s="49"/>
      <c r="Q1434" s="50"/>
      <c r="R1434" s="51"/>
      <c r="S1434" s="15"/>
      <c r="T1434" s="14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  <c r="AX1434" s="52"/>
      <c r="AY1434" s="52"/>
      <c r="AZ1434" s="52"/>
      <c r="BA1434" s="52"/>
      <c r="BB1434" s="52"/>
      <c r="BC1434" s="52"/>
      <c r="BD1434" s="52"/>
      <c r="BE1434" s="52"/>
      <c r="BF1434" s="52"/>
      <c r="BG1434" s="52"/>
      <c r="BH1434" s="52"/>
      <c r="BI1434" s="52"/>
      <c r="BJ1434" s="52"/>
      <c r="BK1434" s="52"/>
      <c r="BL1434" s="52"/>
      <c r="BM1434" s="52"/>
      <c r="BN1434" s="52"/>
      <c r="BO1434" s="52"/>
      <c r="BP1434" s="52"/>
      <c r="BQ1434" s="52"/>
      <c r="BR1434" s="52"/>
    </row>
    <row r="1435">
      <c r="A1435" s="6"/>
      <c r="B1435" s="42"/>
      <c r="C1435" s="43"/>
      <c r="D1435" s="63"/>
      <c r="E1435" s="45"/>
      <c r="F1435" s="45"/>
      <c r="G1435" s="45"/>
      <c r="H1435" s="45"/>
      <c r="I1435" s="45"/>
      <c r="J1435" s="45"/>
      <c r="K1435" s="45"/>
      <c r="L1435" s="61"/>
      <c r="M1435" s="48"/>
      <c r="N1435" s="49"/>
      <c r="O1435" s="48"/>
      <c r="P1435" s="49"/>
      <c r="Q1435" s="50"/>
      <c r="R1435" s="51"/>
      <c r="S1435" s="15"/>
      <c r="T1435" s="14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  <c r="AY1435" s="52"/>
      <c r="AZ1435" s="52"/>
      <c r="BA1435" s="52"/>
      <c r="BB1435" s="52"/>
      <c r="BC1435" s="52"/>
      <c r="BD1435" s="52"/>
      <c r="BE1435" s="52"/>
      <c r="BF1435" s="52"/>
      <c r="BG1435" s="52"/>
      <c r="BH1435" s="52"/>
      <c r="BI1435" s="52"/>
      <c r="BJ1435" s="52"/>
      <c r="BK1435" s="52"/>
      <c r="BL1435" s="52"/>
      <c r="BM1435" s="52"/>
      <c r="BN1435" s="52"/>
      <c r="BO1435" s="52"/>
      <c r="BP1435" s="52"/>
      <c r="BQ1435" s="52"/>
      <c r="BR1435" s="52"/>
    </row>
    <row r="1436">
      <c r="A1436" s="6"/>
      <c r="B1436" s="42"/>
      <c r="C1436" s="43"/>
      <c r="D1436" s="63"/>
      <c r="E1436" s="45"/>
      <c r="F1436" s="45"/>
      <c r="G1436" s="45"/>
      <c r="H1436" s="45"/>
      <c r="I1436" s="45"/>
      <c r="J1436" s="45"/>
      <c r="K1436" s="45"/>
      <c r="L1436" s="61"/>
      <c r="M1436" s="48"/>
      <c r="N1436" s="49"/>
      <c r="O1436" s="48"/>
      <c r="P1436" s="49"/>
      <c r="Q1436" s="50"/>
      <c r="R1436" s="51"/>
      <c r="S1436" s="15"/>
      <c r="T1436" s="14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  <c r="AY1436" s="52"/>
      <c r="AZ1436" s="52"/>
      <c r="BA1436" s="52"/>
      <c r="BB1436" s="52"/>
      <c r="BC1436" s="52"/>
      <c r="BD1436" s="52"/>
      <c r="BE1436" s="52"/>
      <c r="BF1436" s="52"/>
      <c r="BG1436" s="52"/>
      <c r="BH1436" s="52"/>
      <c r="BI1436" s="52"/>
      <c r="BJ1436" s="52"/>
      <c r="BK1436" s="52"/>
      <c r="BL1436" s="52"/>
      <c r="BM1436" s="52"/>
      <c r="BN1436" s="52"/>
      <c r="BO1436" s="52"/>
      <c r="BP1436" s="52"/>
      <c r="BQ1436" s="52"/>
      <c r="BR1436" s="52"/>
    </row>
    <row r="1437">
      <c r="A1437" s="6"/>
      <c r="B1437" s="42"/>
      <c r="C1437" s="43"/>
      <c r="D1437" s="63"/>
      <c r="E1437" s="45"/>
      <c r="F1437" s="45"/>
      <c r="G1437" s="45"/>
      <c r="H1437" s="45"/>
      <c r="I1437" s="45"/>
      <c r="J1437" s="45"/>
      <c r="K1437" s="45"/>
      <c r="L1437" s="61"/>
      <c r="M1437" s="48"/>
      <c r="N1437" s="49"/>
      <c r="O1437" s="48"/>
      <c r="P1437" s="49"/>
      <c r="Q1437" s="50"/>
      <c r="R1437" s="51"/>
      <c r="S1437" s="15"/>
      <c r="T1437" s="14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  <c r="AX1437" s="52"/>
      <c r="AY1437" s="52"/>
      <c r="AZ1437" s="52"/>
      <c r="BA1437" s="52"/>
      <c r="BB1437" s="52"/>
      <c r="BC1437" s="52"/>
      <c r="BD1437" s="52"/>
      <c r="BE1437" s="52"/>
      <c r="BF1437" s="52"/>
      <c r="BG1437" s="52"/>
      <c r="BH1437" s="52"/>
      <c r="BI1437" s="52"/>
      <c r="BJ1437" s="52"/>
      <c r="BK1437" s="52"/>
      <c r="BL1437" s="52"/>
      <c r="BM1437" s="52"/>
      <c r="BN1437" s="52"/>
      <c r="BO1437" s="52"/>
      <c r="BP1437" s="52"/>
      <c r="BQ1437" s="52"/>
      <c r="BR1437" s="52"/>
    </row>
    <row r="1438">
      <c r="A1438" s="6"/>
      <c r="B1438" s="42"/>
      <c r="C1438" s="43"/>
      <c r="D1438" s="63"/>
      <c r="E1438" s="45"/>
      <c r="F1438" s="45"/>
      <c r="G1438" s="45"/>
      <c r="H1438" s="45"/>
      <c r="I1438" s="45"/>
      <c r="J1438" s="45"/>
      <c r="K1438" s="45"/>
      <c r="L1438" s="61"/>
      <c r="M1438" s="48"/>
      <c r="N1438" s="49"/>
      <c r="O1438" s="48"/>
      <c r="P1438" s="49"/>
      <c r="Q1438" s="50"/>
      <c r="R1438" s="51"/>
      <c r="S1438" s="15"/>
      <c r="T1438" s="14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  <c r="AY1438" s="52"/>
      <c r="AZ1438" s="52"/>
      <c r="BA1438" s="52"/>
      <c r="BB1438" s="52"/>
      <c r="BC1438" s="52"/>
      <c r="BD1438" s="52"/>
      <c r="BE1438" s="52"/>
      <c r="BF1438" s="52"/>
      <c r="BG1438" s="52"/>
      <c r="BH1438" s="52"/>
      <c r="BI1438" s="52"/>
      <c r="BJ1438" s="52"/>
      <c r="BK1438" s="52"/>
      <c r="BL1438" s="52"/>
      <c r="BM1438" s="52"/>
      <c r="BN1438" s="52"/>
      <c r="BO1438" s="52"/>
      <c r="BP1438" s="52"/>
      <c r="BQ1438" s="52"/>
      <c r="BR1438" s="52"/>
    </row>
    <row r="1439">
      <c r="A1439" s="6"/>
      <c r="B1439" s="42"/>
      <c r="C1439" s="43"/>
      <c r="D1439" s="63"/>
      <c r="E1439" s="45"/>
      <c r="F1439" s="45"/>
      <c r="G1439" s="45"/>
      <c r="H1439" s="45"/>
      <c r="I1439" s="45"/>
      <c r="J1439" s="45"/>
      <c r="K1439" s="45"/>
      <c r="L1439" s="61"/>
      <c r="M1439" s="48"/>
      <c r="N1439" s="49"/>
      <c r="O1439" s="48"/>
      <c r="P1439" s="49"/>
      <c r="Q1439" s="50"/>
      <c r="R1439" s="51"/>
      <c r="S1439" s="15"/>
      <c r="T1439" s="14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  <c r="AY1439" s="52"/>
      <c r="AZ1439" s="52"/>
      <c r="BA1439" s="52"/>
      <c r="BB1439" s="52"/>
      <c r="BC1439" s="52"/>
      <c r="BD1439" s="52"/>
      <c r="BE1439" s="52"/>
      <c r="BF1439" s="52"/>
      <c r="BG1439" s="52"/>
      <c r="BH1439" s="52"/>
      <c r="BI1439" s="52"/>
      <c r="BJ1439" s="52"/>
      <c r="BK1439" s="52"/>
      <c r="BL1439" s="52"/>
      <c r="BM1439" s="52"/>
      <c r="BN1439" s="52"/>
      <c r="BO1439" s="52"/>
      <c r="BP1439" s="52"/>
      <c r="BQ1439" s="52"/>
      <c r="BR1439" s="52"/>
    </row>
    <row r="1440">
      <c r="A1440" s="6"/>
      <c r="B1440" s="42"/>
      <c r="C1440" s="43"/>
      <c r="D1440" s="63"/>
      <c r="E1440" s="45"/>
      <c r="F1440" s="45"/>
      <c r="G1440" s="45"/>
      <c r="H1440" s="45"/>
      <c r="I1440" s="45"/>
      <c r="J1440" s="45"/>
      <c r="K1440" s="45"/>
      <c r="L1440" s="61"/>
      <c r="M1440" s="48"/>
      <c r="N1440" s="49"/>
      <c r="O1440" s="48"/>
      <c r="P1440" s="49"/>
      <c r="Q1440" s="50"/>
      <c r="R1440" s="51"/>
      <c r="S1440" s="15"/>
      <c r="T1440" s="14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2"/>
      <c r="AM1440" s="52"/>
      <c r="AN1440" s="52"/>
      <c r="AO1440" s="52"/>
      <c r="AP1440" s="52"/>
      <c r="AQ1440" s="52"/>
      <c r="AR1440" s="52"/>
      <c r="AS1440" s="52"/>
      <c r="AT1440" s="52"/>
      <c r="AU1440" s="52"/>
      <c r="AV1440" s="52"/>
      <c r="AW1440" s="52"/>
      <c r="AX1440" s="52"/>
      <c r="AY1440" s="52"/>
      <c r="AZ1440" s="52"/>
      <c r="BA1440" s="52"/>
      <c r="BB1440" s="52"/>
      <c r="BC1440" s="52"/>
      <c r="BD1440" s="52"/>
      <c r="BE1440" s="52"/>
      <c r="BF1440" s="52"/>
      <c r="BG1440" s="52"/>
      <c r="BH1440" s="52"/>
      <c r="BI1440" s="52"/>
      <c r="BJ1440" s="52"/>
      <c r="BK1440" s="52"/>
      <c r="BL1440" s="52"/>
      <c r="BM1440" s="52"/>
      <c r="BN1440" s="52"/>
      <c r="BO1440" s="52"/>
      <c r="BP1440" s="52"/>
      <c r="BQ1440" s="52"/>
      <c r="BR1440" s="52"/>
    </row>
    <row r="1441">
      <c r="A1441" s="6"/>
      <c r="B1441" s="42"/>
      <c r="C1441" s="43"/>
      <c r="D1441" s="63"/>
      <c r="E1441" s="45"/>
      <c r="F1441" s="45"/>
      <c r="G1441" s="45"/>
      <c r="H1441" s="45"/>
      <c r="I1441" s="45"/>
      <c r="J1441" s="45"/>
      <c r="K1441" s="45"/>
      <c r="L1441" s="61"/>
      <c r="M1441" s="48"/>
      <c r="N1441" s="49"/>
      <c r="O1441" s="48"/>
      <c r="P1441" s="49"/>
      <c r="Q1441" s="50"/>
      <c r="R1441" s="51"/>
      <c r="S1441" s="15"/>
      <c r="T1441" s="14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2"/>
      <c r="AM1441" s="52"/>
      <c r="AN1441" s="52"/>
      <c r="AO1441" s="52"/>
      <c r="AP1441" s="52"/>
      <c r="AQ1441" s="52"/>
      <c r="AR1441" s="52"/>
      <c r="AS1441" s="52"/>
      <c r="AT1441" s="52"/>
      <c r="AU1441" s="52"/>
      <c r="AV1441" s="52"/>
      <c r="AW1441" s="52"/>
      <c r="AX1441" s="52"/>
      <c r="AY1441" s="52"/>
      <c r="AZ1441" s="52"/>
      <c r="BA1441" s="52"/>
      <c r="BB1441" s="52"/>
      <c r="BC1441" s="52"/>
      <c r="BD1441" s="52"/>
      <c r="BE1441" s="52"/>
      <c r="BF1441" s="52"/>
      <c r="BG1441" s="52"/>
      <c r="BH1441" s="52"/>
      <c r="BI1441" s="52"/>
      <c r="BJ1441" s="52"/>
      <c r="BK1441" s="52"/>
      <c r="BL1441" s="52"/>
      <c r="BM1441" s="52"/>
      <c r="BN1441" s="52"/>
      <c r="BO1441" s="52"/>
      <c r="BP1441" s="52"/>
      <c r="BQ1441" s="52"/>
      <c r="BR1441" s="52"/>
    </row>
    <row r="1442">
      <c r="A1442" s="6"/>
      <c r="B1442" s="42"/>
      <c r="C1442" s="43"/>
      <c r="D1442" s="63"/>
      <c r="E1442" s="45"/>
      <c r="F1442" s="45"/>
      <c r="G1442" s="45"/>
      <c r="H1442" s="45"/>
      <c r="I1442" s="45"/>
      <c r="J1442" s="45"/>
      <c r="K1442" s="45"/>
      <c r="L1442" s="61"/>
      <c r="M1442" s="48"/>
      <c r="N1442" s="49"/>
      <c r="O1442" s="48"/>
      <c r="P1442" s="49"/>
      <c r="Q1442" s="50"/>
      <c r="R1442" s="51"/>
      <c r="S1442" s="15"/>
      <c r="T1442" s="14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2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  <c r="AX1442" s="52"/>
      <c r="AY1442" s="52"/>
      <c r="AZ1442" s="52"/>
      <c r="BA1442" s="52"/>
      <c r="BB1442" s="52"/>
      <c r="BC1442" s="52"/>
      <c r="BD1442" s="52"/>
      <c r="BE1442" s="52"/>
      <c r="BF1442" s="52"/>
      <c r="BG1442" s="52"/>
      <c r="BH1442" s="52"/>
      <c r="BI1442" s="52"/>
      <c r="BJ1442" s="52"/>
      <c r="BK1442" s="52"/>
      <c r="BL1442" s="52"/>
      <c r="BM1442" s="52"/>
      <c r="BN1442" s="52"/>
      <c r="BO1442" s="52"/>
      <c r="BP1442" s="52"/>
      <c r="BQ1442" s="52"/>
      <c r="BR1442" s="52"/>
    </row>
    <row r="1443">
      <c r="A1443" s="6"/>
      <c r="B1443" s="42"/>
      <c r="C1443" s="43"/>
      <c r="D1443" s="63"/>
      <c r="E1443" s="45"/>
      <c r="F1443" s="45"/>
      <c r="G1443" s="45"/>
      <c r="H1443" s="45"/>
      <c r="I1443" s="45"/>
      <c r="J1443" s="45"/>
      <c r="K1443" s="45"/>
      <c r="L1443" s="61"/>
      <c r="M1443" s="48"/>
      <c r="N1443" s="49"/>
      <c r="O1443" s="48"/>
      <c r="P1443" s="49"/>
      <c r="Q1443" s="50"/>
      <c r="R1443" s="51"/>
      <c r="S1443" s="15"/>
      <c r="T1443" s="14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2"/>
      <c r="AJ1443" s="52"/>
      <c r="AK1443" s="52"/>
      <c r="AL1443" s="52"/>
      <c r="AM1443" s="52"/>
      <c r="AN1443" s="52"/>
      <c r="AO1443" s="52"/>
      <c r="AP1443" s="52"/>
      <c r="AQ1443" s="52"/>
      <c r="AR1443" s="52"/>
      <c r="AS1443" s="52"/>
      <c r="AT1443" s="52"/>
      <c r="AU1443" s="52"/>
      <c r="AV1443" s="52"/>
      <c r="AW1443" s="52"/>
      <c r="AX1443" s="52"/>
      <c r="AY1443" s="52"/>
      <c r="AZ1443" s="52"/>
      <c r="BA1443" s="52"/>
      <c r="BB1443" s="52"/>
      <c r="BC1443" s="52"/>
      <c r="BD1443" s="52"/>
      <c r="BE1443" s="52"/>
      <c r="BF1443" s="52"/>
      <c r="BG1443" s="52"/>
      <c r="BH1443" s="52"/>
      <c r="BI1443" s="52"/>
      <c r="BJ1443" s="52"/>
      <c r="BK1443" s="52"/>
      <c r="BL1443" s="52"/>
      <c r="BM1443" s="52"/>
      <c r="BN1443" s="52"/>
      <c r="BO1443" s="52"/>
      <c r="BP1443" s="52"/>
      <c r="BQ1443" s="52"/>
      <c r="BR1443" s="52"/>
    </row>
    <row r="1444">
      <c r="A1444" s="6"/>
      <c r="B1444" s="42"/>
      <c r="C1444" s="43"/>
      <c r="D1444" s="63"/>
      <c r="E1444" s="45"/>
      <c r="F1444" s="45"/>
      <c r="G1444" s="45"/>
      <c r="H1444" s="45"/>
      <c r="I1444" s="45"/>
      <c r="J1444" s="45"/>
      <c r="K1444" s="45"/>
      <c r="L1444" s="61"/>
      <c r="M1444" s="48"/>
      <c r="N1444" s="49"/>
      <c r="O1444" s="48"/>
      <c r="P1444" s="49"/>
      <c r="Q1444" s="50"/>
      <c r="R1444" s="51"/>
      <c r="S1444" s="15"/>
      <c r="T1444" s="14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2"/>
      <c r="AJ1444" s="52"/>
      <c r="AK1444" s="52"/>
      <c r="AL1444" s="52"/>
      <c r="AM1444" s="52"/>
      <c r="AN1444" s="52"/>
      <c r="AO1444" s="52"/>
      <c r="AP1444" s="52"/>
      <c r="AQ1444" s="52"/>
      <c r="AR1444" s="52"/>
      <c r="AS1444" s="52"/>
      <c r="AT1444" s="52"/>
      <c r="AU1444" s="52"/>
      <c r="AV1444" s="52"/>
      <c r="AW1444" s="52"/>
      <c r="AX1444" s="52"/>
      <c r="AY1444" s="52"/>
      <c r="AZ1444" s="52"/>
      <c r="BA1444" s="52"/>
      <c r="BB1444" s="52"/>
      <c r="BC1444" s="52"/>
      <c r="BD1444" s="52"/>
      <c r="BE1444" s="52"/>
      <c r="BF1444" s="52"/>
      <c r="BG1444" s="52"/>
      <c r="BH1444" s="52"/>
      <c r="BI1444" s="52"/>
      <c r="BJ1444" s="52"/>
      <c r="BK1444" s="52"/>
      <c r="BL1444" s="52"/>
      <c r="BM1444" s="52"/>
      <c r="BN1444" s="52"/>
      <c r="BO1444" s="52"/>
      <c r="BP1444" s="52"/>
      <c r="BQ1444" s="52"/>
      <c r="BR1444" s="52"/>
    </row>
    <row r="1445">
      <c r="A1445" s="6"/>
      <c r="B1445" s="42"/>
      <c r="C1445" s="43"/>
      <c r="D1445" s="63"/>
      <c r="E1445" s="45"/>
      <c r="F1445" s="45"/>
      <c r="G1445" s="45"/>
      <c r="H1445" s="45"/>
      <c r="I1445" s="45"/>
      <c r="J1445" s="45"/>
      <c r="K1445" s="45"/>
      <c r="L1445" s="61"/>
      <c r="M1445" s="48"/>
      <c r="N1445" s="49"/>
      <c r="O1445" s="48"/>
      <c r="P1445" s="49"/>
      <c r="Q1445" s="50"/>
      <c r="R1445" s="51"/>
      <c r="S1445" s="15"/>
      <c r="T1445" s="14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  <c r="AX1445" s="52"/>
      <c r="AY1445" s="52"/>
      <c r="AZ1445" s="52"/>
      <c r="BA1445" s="52"/>
      <c r="BB1445" s="52"/>
      <c r="BC1445" s="52"/>
      <c r="BD1445" s="52"/>
      <c r="BE1445" s="52"/>
      <c r="BF1445" s="52"/>
      <c r="BG1445" s="52"/>
      <c r="BH1445" s="52"/>
      <c r="BI1445" s="52"/>
      <c r="BJ1445" s="52"/>
      <c r="BK1445" s="52"/>
      <c r="BL1445" s="52"/>
      <c r="BM1445" s="52"/>
      <c r="BN1445" s="52"/>
      <c r="BO1445" s="52"/>
      <c r="BP1445" s="52"/>
      <c r="BQ1445" s="52"/>
      <c r="BR1445" s="52"/>
    </row>
    <row r="1446">
      <c r="A1446" s="6"/>
      <c r="B1446" s="42"/>
      <c r="C1446" s="43"/>
      <c r="D1446" s="63"/>
      <c r="E1446" s="45"/>
      <c r="F1446" s="45"/>
      <c r="G1446" s="45"/>
      <c r="H1446" s="45"/>
      <c r="I1446" s="45"/>
      <c r="J1446" s="45"/>
      <c r="K1446" s="45"/>
      <c r="L1446" s="61"/>
      <c r="M1446" s="48"/>
      <c r="N1446" s="49"/>
      <c r="O1446" s="48"/>
      <c r="P1446" s="49"/>
      <c r="Q1446" s="50"/>
      <c r="R1446" s="51"/>
      <c r="S1446" s="15"/>
      <c r="T1446" s="14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2"/>
      <c r="AJ1446" s="52"/>
      <c r="AK1446" s="52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  <c r="AX1446" s="52"/>
      <c r="AY1446" s="52"/>
      <c r="AZ1446" s="52"/>
      <c r="BA1446" s="52"/>
      <c r="BB1446" s="52"/>
      <c r="BC1446" s="52"/>
      <c r="BD1446" s="52"/>
      <c r="BE1446" s="52"/>
      <c r="BF1446" s="52"/>
      <c r="BG1446" s="52"/>
      <c r="BH1446" s="52"/>
      <c r="BI1446" s="52"/>
      <c r="BJ1446" s="52"/>
      <c r="BK1446" s="52"/>
      <c r="BL1446" s="52"/>
      <c r="BM1446" s="52"/>
      <c r="BN1446" s="52"/>
      <c r="BO1446" s="52"/>
      <c r="BP1446" s="52"/>
      <c r="BQ1446" s="52"/>
      <c r="BR1446" s="52"/>
    </row>
    <row r="1447">
      <c r="A1447" s="6"/>
      <c r="B1447" s="42"/>
      <c r="C1447" s="43"/>
      <c r="D1447" s="63"/>
      <c r="E1447" s="45"/>
      <c r="F1447" s="45"/>
      <c r="G1447" s="45"/>
      <c r="H1447" s="45"/>
      <c r="I1447" s="45"/>
      <c r="J1447" s="45"/>
      <c r="K1447" s="45"/>
      <c r="L1447" s="61"/>
      <c r="M1447" s="48"/>
      <c r="N1447" s="49"/>
      <c r="O1447" s="48"/>
      <c r="P1447" s="49"/>
      <c r="Q1447" s="50"/>
      <c r="R1447" s="51"/>
      <c r="S1447" s="15"/>
      <c r="T1447" s="14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  <c r="AX1447" s="52"/>
      <c r="AY1447" s="52"/>
      <c r="AZ1447" s="52"/>
      <c r="BA1447" s="52"/>
      <c r="BB1447" s="52"/>
      <c r="BC1447" s="52"/>
      <c r="BD1447" s="52"/>
      <c r="BE1447" s="52"/>
      <c r="BF1447" s="52"/>
      <c r="BG1447" s="52"/>
      <c r="BH1447" s="52"/>
      <c r="BI1447" s="52"/>
      <c r="BJ1447" s="52"/>
      <c r="BK1447" s="52"/>
      <c r="BL1447" s="52"/>
      <c r="BM1447" s="52"/>
      <c r="BN1447" s="52"/>
      <c r="BO1447" s="52"/>
      <c r="BP1447" s="52"/>
      <c r="BQ1447" s="52"/>
      <c r="BR1447" s="52"/>
    </row>
    <row r="1448">
      <c r="A1448" s="6"/>
      <c r="B1448" s="42"/>
      <c r="C1448" s="43"/>
      <c r="D1448" s="63"/>
      <c r="E1448" s="45"/>
      <c r="F1448" s="45"/>
      <c r="G1448" s="45"/>
      <c r="H1448" s="45"/>
      <c r="I1448" s="45"/>
      <c r="J1448" s="45"/>
      <c r="K1448" s="45"/>
      <c r="L1448" s="61"/>
      <c r="M1448" s="48"/>
      <c r="N1448" s="49"/>
      <c r="O1448" s="48"/>
      <c r="P1448" s="49"/>
      <c r="Q1448" s="50"/>
      <c r="R1448" s="51"/>
      <c r="S1448" s="15"/>
      <c r="T1448" s="14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2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  <c r="AX1448" s="52"/>
      <c r="AY1448" s="52"/>
      <c r="AZ1448" s="52"/>
      <c r="BA1448" s="52"/>
      <c r="BB1448" s="52"/>
      <c r="BC1448" s="52"/>
      <c r="BD1448" s="52"/>
      <c r="BE1448" s="52"/>
      <c r="BF1448" s="52"/>
      <c r="BG1448" s="52"/>
      <c r="BH1448" s="52"/>
      <c r="BI1448" s="52"/>
      <c r="BJ1448" s="52"/>
      <c r="BK1448" s="52"/>
      <c r="BL1448" s="52"/>
      <c r="BM1448" s="52"/>
      <c r="BN1448" s="52"/>
      <c r="BO1448" s="52"/>
      <c r="BP1448" s="52"/>
      <c r="BQ1448" s="52"/>
      <c r="BR1448" s="52"/>
    </row>
    <row r="1449">
      <c r="A1449" s="6"/>
      <c r="B1449" s="42"/>
      <c r="C1449" s="43"/>
      <c r="D1449" s="63"/>
      <c r="E1449" s="45"/>
      <c r="F1449" s="45"/>
      <c r="G1449" s="45"/>
      <c r="H1449" s="45"/>
      <c r="I1449" s="45"/>
      <c r="J1449" s="45"/>
      <c r="K1449" s="45"/>
      <c r="L1449" s="61"/>
      <c r="M1449" s="48"/>
      <c r="N1449" s="49"/>
      <c r="O1449" s="48"/>
      <c r="P1449" s="49"/>
      <c r="Q1449" s="50"/>
      <c r="R1449" s="51"/>
      <c r="S1449" s="15"/>
      <c r="T1449" s="14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2"/>
      <c r="AJ1449" s="52"/>
      <c r="AK1449" s="52"/>
      <c r="AL1449" s="52"/>
      <c r="AM1449" s="52"/>
      <c r="AN1449" s="52"/>
      <c r="AO1449" s="52"/>
      <c r="AP1449" s="52"/>
      <c r="AQ1449" s="52"/>
      <c r="AR1449" s="52"/>
      <c r="AS1449" s="52"/>
      <c r="AT1449" s="52"/>
      <c r="AU1449" s="52"/>
      <c r="AV1449" s="52"/>
      <c r="AW1449" s="52"/>
      <c r="AX1449" s="52"/>
      <c r="AY1449" s="52"/>
      <c r="AZ1449" s="52"/>
      <c r="BA1449" s="52"/>
      <c r="BB1449" s="52"/>
      <c r="BC1449" s="52"/>
      <c r="BD1449" s="52"/>
      <c r="BE1449" s="52"/>
      <c r="BF1449" s="52"/>
      <c r="BG1449" s="52"/>
      <c r="BH1449" s="52"/>
      <c r="BI1449" s="52"/>
      <c r="BJ1449" s="52"/>
      <c r="BK1449" s="52"/>
      <c r="BL1449" s="52"/>
      <c r="BM1449" s="52"/>
      <c r="BN1449" s="52"/>
      <c r="BO1449" s="52"/>
      <c r="BP1449" s="52"/>
      <c r="BQ1449" s="52"/>
      <c r="BR1449" s="52"/>
    </row>
    <row r="1450">
      <c r="A1450" s="6"/>
      <c r="B1450" s="42"/>
      <c r="C1450" s="43"/>
      <c r="D1450" s="63"/>
      <c r="E1450" s="45"/>
      <c r="F1450" s="45"/>
      <c r="G1450" s="45"/>
      <c r="H1450" s="45"/>
      <c r="I1450" s="45"/>
      <c r="J1450" s="45"/>
      <c r="K1450" s="45"/>
      <c r="L1450" s="61"/>
      <c r="M1450" s="48"/>
      <c r="N1450" s="49"/>
      <c r="O1450" s="48"/>
      <c r="P1450" s="49"/>
      <c r="Q1450" s="50"/>
      <c r="R1450" s="51"/>
      <c r="S1450" s="15"/>
      <c r="T1450" s="14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2"/>
      <c r="AS1450" s="52"/>
      <c r="AT1450" s="52"/>
      <c r="AU1450" s="52"/>
      <c r="AV1450" s="52"/>
      <c r="AW1450" s="52"/>
      <c r="AX1450" s="52"/>
      <c r="AY1450" s="52"/>
      <c r="AZ1450" s="52"/>
      <c r="BA1450" s="52"/>
      <c r="BB1450" s="52"/>
      <c r="BC1450" s="52"/>
      <c r="BD1450" s="52"/>
      <c r="BE1450" s="52"/>
      <c r="BF1450" s="52"/>
      <c r="BG1450" s="52"/>
      <c r="BH1450" s="52"/>
      <c r="BI1450" s="52"/>
      <c r="BJ1450" s="52"/>
      <c r="BK1450" s="52"/>
      <c r="BL1450" s="52"/>
      <c r="BM1450" s="52"/>
      <c r="BN1450" s="52"/>
      <c r="BO1450" s="52"/>
      <c r="BP1450" s="52"/>
      <c r="BQ1450" s="52"/>
      <c r="BR1450" s="52"/>
    </row>
    <row r="1451">
      <c r="A1451" s="6"/>
      <c r="B1451" s="42"/>
      <c r="C1451" s="43"/>
      <c r="D1451" s="63"/>
      <c r="E1451" s="45"/>
      <c r="F1451" s="45"/>
      <c r="G1451" s="45"/>
      <c r="H1451" s="45"/>
      <c r="I1451" s="45"/>
      <c r="J1451" s="45"/>
      <c r="K1451" s="45"/>
      <c r="L1451" s="61"/>
      <c r="M1451" s="48"/>
      <c r="N1451" s="49"/>
      <c r="O1451" s="48"/>
      <c r="P1451" s="49"/>
      <c r="Q1451" s="50"/>
      <c r="R1451" s="51"/>
      <c r="S1451" s="15"/>
      <c r="T1451" s="14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  <c r="AX1451" s="52"/>
      <c r="AY1451" s="52"/>
      <c r="AZ1451" s="52"/>
      <c r="BA1451" s="52"/>
      <c r="BB1451" s="52"/>
      <c r="BC1451" s="52"/>
      <c r="BD1451" s="52"/>
      <c r="BE1451" s="52"/>
      <c r="BF1451" s="52"/>
      <c r="BG1451" s="52"/>
      <c r="BH1451" s="52"/>
      <c r="BI1451" s="52"/>
      <c r="BJ1451" s="52"/>
      <c r="BK1451" s="52"/>
      <c r="BL1451" s="52"/>
      <c r="BM1451" s="52"/>
      <c r="BN1451" s="52"/>
      <c r="BO1451" s="52"/>
      <c r="BP1451" s="52"/>
      <c r="BQ1451" s="52"/>
      <c r="BR1451" s="52"/>
    </row>
    <row r="1452">
      <c r="A1452" s="6"/>
      <c r="B1452" s="42"/>
      <c r="C1452" s="43"/>
      <c r="D1452" s="63"/>
      <c r="E1452" s="45"/>
      <c r="F1452" s="45"/>
      <c r="G1452" s="45"/>
      <c r="H1452" s="45"/>
      <c r="I1452" s="45"/>
      <c r="J1452" s="45"/>
      <c r="K1452" s="45"/>
      <c r="L1452" s="61"/>
      <c r="M1452" s="48"/>
      <c r="N1452" s="49"/>
      <c r="O1452" s="48"/>
      <c r="P1452" s="49"/>
      <c r="Q1452" s="50"/>
      <c r="R1452" s="51"/>
      <c r="S1452" s="15"/>
      <c r="T1452" s="14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  <c r="AX1452" s="52"/>
      <c r="AY1452" s="52"/>
      <c r="AZ1452" s="52"/>
      <c r="BA1452" s="52"/>
      <c r="BB1452" s="52"/>
      <c r="BC1452" s="52"/>
      <c r="BD1452" s="52"/>
      <c r="BE1452" s="52"/>
      <c r="BF1452" s="52"/>
      <c r="BG1452" s="52"/>
      <c r="BH1452" s="52"/>
      <c r="BI1452" s="52"/>
      <c r="BJ1452" s="52"/>
      <c r="BK1452" s="52"/>
      <c r="BL1452" s="52"/>
      <c r="BM1452" s="52"/>
      <c r="BN1452" s="52"/>
      <c r="BO1452" s="52"/>
      <c r="BP1452" s="52"/>
      <c r="BQ1452" s="52"/>
      <c r="BR1452" s="52"/>
    </row>
    <row r="1453">
      <c r="A1453" s="6"/>
      <c r="B1453" s="42"/>
      <c r="C1453" s="43"/>
      <c r="D1453" s="63"/>
      <c r="E1453" s="45"/>
      <c r="F1453" s="45"/>
      <c r="G1453" s="45"/>
      <c r="H1453" s="45"/>
      <c r="I1453" s="45"/>
      <c r="J1453" s="45"/>
      <c r="K1453" s="45"/>
      <c r="L1453" s="61"/>
      <c r="M1453" s="48"/>
      <c r="N1453" s="49"/>
      <c r="O1453" s="48"/>
      <c r="P1453" s="49"/>
      <c r="Q1453" s="50"/>
      <c r="R1453" s="51"/>
      <c r="S1453" s="15"/>
      <c r="T1453" s="14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  <c r="AX1453" s="52"/>
      <c r="AY1453" s="52"/>
      <c r="AZ1453" s="52"/>
      <c r="BA1453" s="52"/>
      <c r="BB1453" s="52"/>
      <c r="BC1453" s="52"/>
      <c r="BD1453" s="52"/>
      <c r="BE1453" s="52"/>
      <c r="BF1453" s="52"/>
      <c r="BG1453" s="52"/>
      <c r="BH1453" s="52"/>
      <c r="BI1453" s="52"/>
      <c r="BJ1453" s="52"/>
      <c r="BK1453" s="52"/>
      <c r="BL1453" s="52"/>
      <c r="BM1453" s="52"/>
      <c r="BN1453" s="52"/>
      <c r="BO1453" s="52"/>
      <c r="BP1453" s="52"/>
      <c r="BQ1453" s="52"/>
      <c r="BR1453" s="52"/>
    </row>
    <row r="1454">
      <c r="A1454" s="6"/>
      <c r="B1454" s="42"/>
      <c r="C1454" s="43"/>
      <c r="D1454" s="63"/>
      <c r="E1454" s="45"/>
      <c r="F1454" s="45"/>
      <c r="G1454" s="45"/>
      <c r="H1454" s="45"/>
      <c r="I1454" s="45"/>
      <c r="J1454" s="45"/>
      <c r="K1454" s="45"/>
      <c r="L1454" s="61"/>
      <c r="M1454" s="48"/>
      <c r="N1454" s="49"/>
      <c r="O1454" s="48"/>
      <c r="P1454" s="49"/>
      <c r="Q1454" s="50"/>
      <c r="R1454" s="51"/>
      <c r="S1454" s="15"/>
      <c r="T1454" s="14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  <c r="AX1454" s="52"/>
      <c r="AY1454" s="52"/>
      <c r="AZ1454" s="52"/>
      <c r="BA1454" s="52"/>
      <c r="BB1454" s="52"/>
      <c r="BC1454" s="52"/>
      <c r="BD1454" s="52"/>
      <c r="BE1454" s="52"/>
      <c r="BF1454" s="52"/>
      <c r="BG1454" s="52"/>
      <c r="BH1454" s="52"/>
      <c r="BI1454" s="52"/>
      <c r="BJ1454" s="52"/>
      <c r="BK1454" s="52"/>
      <c r="BL1454" s="52"/>
      <c r="BM1454" s="52"/>
      <c r="BN1454" s="52"/>
      <c r="BO1454" s="52"/>
      <c r="BP1454" s="52"/>
      <c r="BQ1454" s="52"/>
      <c r="BR1454" s="52"/>
    </row>
    <row r="1455">
      <c r="A1455" s="6"/>
      <c r="B1455" s="42"/>
      <c r="C1455" s="43"/>
      <c r="D1455" s="63"/>
      <c r="E1455" s="45"/>
      <c r="F1455" s="45"/>
      <c r="G1455" s="45"/>
      <c r="H1455" s="45"/>
      <c r="I1455" s="45"/>
      <c r="J1455" s="45"/>
      <c r="K1455" s="45"/>
      <c r="L1455" s="61"/>
      <c r="M1455" s="48"/>
      <c r="N1455" s="49"/>
      <c r="O1455" s="48"/>
      <c r="P1455" s="49"/>
      <c r="Q1455" s="50"/>
      <c r="R1455" s="51"/>
      <c r="S1455" s="15"/>
      <c r="T1455" s="14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  <c r="AX1455" s="52"/>
      <c r="AY1455" s="52"/>
      <c r="AZ1455" s="52"/>
      <c r="BA1455" s="52"/>
      <c r="BB1455" s="52"/>
      <c r="BC1455" s="52"/>
      <c r="BD1455" s="52"/>
      <c r="BE1455" s="52"/>
      <c r="BF1455" s="52"/>
      <c r="BG1455" s="52"/>
      <c r="BH1455" s="52"/>
      <c r="BI1455" s="52"/>
      <c r="BJ1455" s="52"/>
      <c r="BK1455" s="52"/>
      <c r="BL1455" s="52"/>
      <c r="BM1455" s="52"/>
      <c r="BN1455" s="52"/>
      <c r="BO1455" s="52"/>
      <c r="BP1455" s="52"/>
      <c r="BQ1455" s="52"/>
      <c r="BR1455" s="52"/>
    </row>
    <row r="1456">
      <c r="A1456" s="6"/>
      <c r="B1456" s="42"/>
      <c r="C1456" s="43"/>
      <c r="D1456" s="63"/>
      <c r="E1456" s="45"/>
      <c r="F1456" s="45"/>
      <c r="G1456" s="45"/>
      <c r="H1456" s="45"/>
      <c r="I1456" s="45"/>
      <c r="J1456" s="45"/>
      <c r="K1456" s="45"/>
      <c r="L1456" s="61"/>
      <c r="M1456" s="48"/>
      <c r="N1456" s="49"/>
      <c r="O1456" s="48"/>
      <c r="P1456" s="49"/>
      <c r="Q1456" s="50"/>
      <c r="R1456" s="51"/>
      <c r="S1456" s="15"/>
      <c r="T1456" s="14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2"/>
      <c r="AJ1456" s="52"/>
      <c r="AK1456" s="52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  <c r="AX1456" s="52"/>
      <c r="AY1456" s="52"/>
      <c r="AZ1456" s="52"/>
      <c r="BA1456" s="52"/>
      <c r="BB1456" s="52"/>
      <c r="BC1456" s="52"/>
      <c r="BD1456" s="52"/>
      <c r="BE1456" s="52"/>
      <c r="BF1456" s="52"/>
      <c r="BG1456" s="52"/>
      <c r="BH1456" s="52"/>
      <c r="BI1456" s="52"/>
      <c r="BJ1456" s="52"/>
      <c r="BK1456" s="52"/>
      <c r="BL1456" s="52"/>
      <c r="BM1456" s="52"/>
      <c r="BN1456" s="52"/>
      <c r="BO1456" s="52"/>
      <c r="BP1456" s="52"/>
      <c r="BQ1456" s="52"/>
      <c r="BR1456" s="52"/>
    </row>
    <row r="1457">
      <c r="A1457" s="6"/>
      <c r="B1457" s="42"/>
      <c r="C1457" s="43"/>
      <c r="D1457" s="63"/>
      <c r="E1457" s="45"/>
      <c r="F1457" s="45"/>
      <c r="G1457" s="45"/>
      <c r="H1457" s="45"/>
      <c r="I1457" s="45"/>
      <c r="J1457" s="45"/>
      <c r="K1457" s="45"/>
      <c r="L1457" s="61"/>
      <c r="M1457" s="48"/>
      <c r="N1457" s="49"/>
      <c r="O1457" s="48"/>
      <c r="P1457" s="49"/>
      <c r="Q1457" s="50"/>
      <c r="R1457" s="51"/>
      <c r="S1457" s="15"/>
      <c r="T1457" s="14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2"/>
      <c r="AJ1457" s="52"/>
      <c r="AK1457" s="52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  <c r="AX1457" s="52"/>
      <c r="AY1457" s="52"/>
      <c r="AZ1457" s="52"/>
      <c r="BA1457" s="52"/>
      <c r="BB1457" s="52"/>
      <c r="BC1457" s="52"/>
      <c r="BD1457" s="52"/>
      <c r="BE1457" s="52"/>
      <c r="BF1457" s="52"/>
      <c r="BG1457" s="52"/>
      <c r="BH1457" s="52"/>
      <c r="BI1457" s="52"/>
      <c r="BJ1457" s="52"/>
      <c r="BK1457" s="52"/>
      <c r="BL1457" s="52"/>
      <c r="BM1457" s="52"/>
      <c r="BN1457" s="52"/>
      <c r="BO1457" s="52"/>
      <c r="BP1457" s="52"/>
      <c r="BQ1457" s="52"/>
      <c r="BR1457" s="52"/>
    </row>
    <row r="1458">
      <c r="A1458" s="6"/>
      <c r="B1458" s="42"/>
      <c r="C1458" s="43"/>
      <c r="D1458" s="63"/>
      <c r="E1458" s="45"/>
      <c r="F1458" s="45"/>
      <c r="G1458" s="45"/>
      <c r="H1458" s="45"/>
      <c r="I1458" s="45"/>
      <c r="J1458" s="45"/>
      <c r="K1458" s="45"/>
      <c r="L1458" s="61"/>
      <c r="M1458" s="48"/>
      <c r="N1458" s="49"/>
      <c r="O1458" s="48"/>
      <c r="P1458" s="49"/>
      <c r="Q1458" s="50"/>
      <c r="R1458" s="51"/>
      <c r="S1458" s="15"/>
      <c r="T1458" s="14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  <c r="AX1458" s="52"/>
      <c r="AY1458" s="52"/>
      <c r="AZ1458" s="52"/>
      <c r="BA1458" s="52"/>
      <c r="BB1458" s="52"/>
      <c r="BC1458" s="52"/>
      <c r="BD1458" s="52"/>
      <c r="BE1458" s="52"/>
      <c r="BF1458" s="52"/>
      <c r="BG1458" s="52"/>
      <c r="BH1458" s="52"/>
      <c r="BI1458" s="52"/>
      <c r="BJ1458" s="52"/>
      <c r="BK1458" s="52"/>
      <c r="BL1458" s="52"/>
      <c r="BM1458" s="52"/>
      <c r="BN1458" s="52"/>
      <c r="BO1458" s="52"/>
      <c r="BP1458" s="52"/>
      <c r="BQ1458" s="52"/>
      <c r="BR1458" s="52"/>
    </row>
    <row r="1459">
      <c r="A1459" s="6"/>
      <c r="B1459" s="42"/>
      <c r="C1459" s="43"/>
      <c r="D1459" s="63"/>
      <c r="E1459" s="45"/>
      <c r="F1459" s="45"/>
      <c r="G1459" s="45"/>
      <c r="H1459" s="45"/>
      <c r="I1459" s="45"/>
      <c r="J1459" s="45"/>
      <c r="K1459" s="45"/>
      <c r="L1459" s="61"/>
      <c r="M1459" s="48"/>
      <c r="N1459" s="49"/>
      <c r="O1459" s="48"/>
      <c r="P1459" s="49"/>
      <c r="Q1459" s="50"/>
      <c r="R1459" s="51"/>
      <c r="S1459" s="15"/>
      <c r="T1459" s="14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2"/>
      <c r="AJ1459" s="52"/>
      <c r="AK1459" s="52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  <c r="AX1459" s="52"/>
      <c r="AY1459" s="52"/>
      <c r="AZ1459" s="52"/>
      <c r="BA1459" s="52"/>
      <c r="BB1459" s="52"/>
      <c r="BC1459" s="52"/>
      <c r="BD1459" s="52"/>
      <c r="BE1459" s="52"/>
      <c r="BF1459" s="52"/>
      <c r="BG1459" s="52"/>
      <c r="BH1459" s="52"/>
      <c r="BI1459" s="52"/>
      <c r="BJ1459" s="52"/>
      <c r="BK1459" s="52"/>
      <c r="BL1459" s="52"/>
      <c r="BM1459" s="52"/>
      <c r="BN1459" s="52"/>
      <c r="BO1459" s="52"/>
      <c r="BP1459" s="52"/>
      <c r="BQ1459" s="52"/>
      <c r="BR1459" s="52"/>
    </row>
    <row r="1460">
      <c r="A1460" s="6"/>
      <c r="B1460" s="42"/>
      <c r="C1460" s="43"/>
      <c r="D1460" s="63"/>
      <c r="E1460" s="45"/>
      <c r="F1460" s="45"/>
      <c r="G1460" s="45"/>
      <c r="H1460" s="45"/>
      <c r="I1460" s="45"/>
      <c r="J1460" s="45"/>
      <c r="K1460" s="45"/>
      <c r="L1460" s="61"/>
      <c r="M1460" s="48"/>
      <c r="N1460" s="49"/>
      <c r="O1460" s="48"/>
      <c r="P1460" s="49"/>
      <c r="Q1460" s="50"/>
      <c r="R1460" s="51"/>
      <c r="S1460" s="15"/>
      <c r="T1460" s="14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2"/>
      <c r="AJ1460" s="52"/>
      <c r="AK1460" s="52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  <c r="AX1460" s="52"/>
      <c r="AY1460" s="52"/>
      <c r="AZ1460" s="52"/>
      <c r="BA1460" s="52"/>
      <c r="BB1460" s="52"/>
      <c r="BC1460" s="52"/>
      <c r="BD1460" s="52"/>
      <c r="BE1460" s="52"/>
      <c r="BF1460" s="52"/>
      <c r="BG1460" s="52"/>
      <c r="BH1460" s="52"/>
      <c r="BI1460" s="52"/>
      <c r="BJ1460" s="52"/>
      <c r="BK1460" s="52"/>
      <c r="BL1460" s="52"/>
      <c r="BM1460" s="52"/>
      <c r="BN1460" s="52"/>
      <c r="BO1460" s="52"/>
      <c r="BP1460" s="52"/>
      <c r="BQ1460" s="52"/>
      <c r="BR1460" s="52"/>
    </row>
    <row r="1461">
      <c r="A1461" s="6"/>
      <c r="B1461" s="42"/>
      <c r="C1461" s="43"/>
      <c r="D1461" s="63"/>
      <c r="E1461" s="45"/>
      <c r="F1461" s="45"/>
      <c r="G1461" s="45"/>
      <c r="H1461" s="45"/>
      <c r="I1461" s="45"/>
      <c r="J1461" s="45"/>
      <c r="K1461" s="45"/>
      <c r="L1461" s="61"/>
      <c r="M1461" s="48"/>
      <c r="N1461" s="49"/>
      <c r="O1461" s="48"/>
      <c r="P1461" s="49"/>
      <c r="Q1461" s="50"/>
      <c r="R1461" s="51"/>
      <c r="S1461" s="15"/>
      <c r="T1461" s="14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  <c r="AX1461" s="52"/>
      <c r="AY1461" s="52"/>
      <c r="AZ1461" s="52"/>
      <c r="BA1461" s="52"/>
      <c r="BB1461" s="52"/>
      <c r="BC1461" s="52"/>
      <c r="BD1461" s="52"/>
      <c r="BE1461" s="52"/>
      <c r="BF1461" s="52"/>
      <c r="BG1461" s="52"/>
      <c r="BH1461" s="52"/>
      <c r="BI1461" s="52"/>
      <c r="BJ1461" s="52"/>
      <c r="BK1461" s="52"/>
      <c r="BL1461" s="52"/>
      <c r="BM1461" s="52"/>
      <c r="BN1461" s="52"/>
      <c r="BO1461" s="52"/>
      <c r="BP1461" s="52"/>
      <c r="BQ1461" s="52"/>
      <c r="BR1461" s="52"/>
    </row>
    <row r="1462">
      <c r="A1462" s="6"/>
      <c r="B1462" s="42"/>
      <c r="C1462" s="43"/>
      <c r="D1462" s="63"/>
      <c r="E1462" s="45"/>
      <c r="F1462" s="45"/>
      <c r="G1462" s="45"/>
      <c r="H1462" s="45"/>
      <c r="I1462" s="45"/>
      <c r="J1462" s="45"/>
      <c r="K1462" s="45"/>
      <c r="L1462" s="61"/>
      <c r="M1462" s="48"/>
      <c r="N1462" s="49"/>
      <c r="O1462" s="48"/>
      <c r="P1462" s="49"/>
      <c r="Q1462" s="50"/>
      <c r="R1462" s="51"/>
      <c r="S1462" s="15"/>
      <c r="T1462" s="14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  <c r="AX1462" s="52"/>
      <c r="AY1462" s="52"/>
      <c r="AZ1462" s="52"/>
      <c r="BA1462" s="52"/>
      <c r="BB1462" s="52"/>
      <c r="BC1462" s="52"/>
      <c r="BD1462" s="52"/>
      <c r="BE1462" s="52"/>
      <c r="BF1462" s="52"/>
      <c r="BG1462" s="52"/>
      <c r="BH1462" s="52"/>
      <c r="BI1462" s="52"/>
      <c r="BJ1462" s="52"/>
      <c r="BK1462" s="52"/>
      <c r="BL1462" s="52"/>
      <c r="BM1462" s="52"/>
      <c r="BN1462" s="52"/>
      <c r="BO1462" s="52"/>
      <c r="BP1462" s="52"/>
      <c r="BQ1462" s="52"/>
      <c r="BR1462" s="52"/>
    </row>
    <row r="1463">
      <c r="A1463" s="6"/>
      <c r="B1463" s="42"/>
      <c r="C1463" s="43"/>
      <c r="D1463" s="63"/>
      <c r="E1463" s="45"/>
      <c r="F1463" s="45"/>
      <c r="G1463" s="45"/>
      <c r="H1463" s="45"/>
      <c r="I1463" s="45"/>
      <c r="J1463" s="45"/>
      <c r="K1463" s="45"/>
      <c r="L1463" s="61"/>
      <c r="M1463" s="48"/>
      <c r="N1463" s="49"/>
      <c r="O1463" s="48"/>
      <c r="P1463" s="49"/>
      <c r="Q1463" s="50"/>
      <c r="R1463" s="51"/>
      <c r="S1463" s="15"/>
      <c r="T1463" s="14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  <c r="AX1463" s="52"/>
      <c r="AY1463" s="52"/>
      <c r="AZ1463" s="52"/>
      <c r="BA1463" s="52"/>
      <c r="BB1463" s="52"/>
      <c r="BC1463" s="52"/>
      <c r="BD1463" s="52"/>
      <c r="BE1463" s="52"/>
      <c r="BF1463" s="52"/>
      <c r="BG1463" s="52"/>
      <c r="BH1463" s="52"/>
      <c r="BI1463" s="52"/>
      <c r="BJ1463" s="52"/>
      <c r="BK1463" s="52"/>
      <c r="BL1463" s="52"/>
      <c r="BM1463" s="52"/>
      <c r="BN1463" s="52"/>
      <c r="BO1463" s="52"/>
      <c r="BP1463" s="52"/>
      <c r="BQ1463" s="52"/>
      <c r="BR1463" s="52"/>
    </row>
    <row r="1464">
      <c r="A1464" s="6"/>
      <c r="B1464" s="42"/>
      <c r="C1464" s="43"/>
      <c r="D1464" s="63"/>
      <c r="E1464" s="45"/>
      <c r="F1464" s="45"/>
      <c r="G1464" s="45"/>
      <c r="H1464" s="45"/>
      <c r="I1464" s="45"/>
      <c r="J1464" s="45"/>
      <c r="K1464" s="45"/>
      <c r="L1464" s="61"/>
      <c r="M1464" s="48"/>
      <c r="N1464" s="49"/>
      <c r="O1464" s="48"/>
      <c r="P1464" s="49"/>
      <c r="Q1464" s="50"/>
      <c r="R1464" s="51"/>
      <c r="S1464" s="15"/>
      <c r="T1464" s="14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2"/>
      <c r="AJ1464" s="52"/>
      <c r="AK1464" s="52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  <c r="AX1464" s="52"/>
      <c r="AY1464" s="52"/>
      <c r="AZ1464" s="52"/>
      <c r="BA1464" s="52"/>
      <c r="BB1464" s="52"/>
      <c r="BC1464" s="52"/>
      <c r="BD1464" s="52"/>
      <c r="BE1464" s="52"/>
      <c r="BF1464" s="52"/>
      <c r="BG1464" s="52"/>
      <c r="BH1464" s="52"/>
      <c r="BI1464" s="52"/>
      <c r="BJ1464" s="52"/>
      <c r="BK1464" s="52"/>
      <c r="BL1464" s="52"/>
      <c r="BM1464" s="52"/>
      <c r="BN1464" s="52"/>
      <c r="BO1464" s="52"/>
      <c r="BP1464" s="52"/>
      <c r="BQ1464" s="52"/>
      <c r="BR1464" s="52"/>
    </row>
    <row r="1465">
      <c r="A1465" s="6"/>
      <c r="B1465" s="42"/>
      <c r="C1465" s="43"/>
      <c r="D1465" s="63"/>
      <c r="E1465" s="45"/>
      <c r="F1465" s="45"/>
      <c r="G1465" s="45"/>
      <c r="H1465" s="45"/>
      <c r="I1465" s="45"/>
      <c r="J1465" s="45"/>
      <c r="K1465" s="45"/>
      <c r="L1465" s="61"/>
      <c r="M1465" s="48"/>
      <c r="N1465" s="49"/>
      <c r="O1465" s="48"/>
      <c r="P1465" s="49"/>
      <c r="Q1465" s="50"/>
      <c r="R1465" s="51"/>
      <c r="S1465" s="15"/>
      <c r="T1465" s="14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2"/>
      <c r="AJ1465" s="52"/>
      <c r="AK1465" s="52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  <c r="AX1465" s="52"/>
      <c r="AY1465" s="52"/>
      <c r="AZ1465" s="52"/>
      <c r="BA1465" s="52"/>
      <c r="BB1465" s="52"/>
      <c r="BC1465" s="52"/>
      <c r="BD1465" s="52"/>
      <c r="BE1465" s="52"/>
      <c r="BF1465" s="52"/>
      <c r="BG1465" s="52"/>
      <c r="BH1465" s="52"/>
      <c r="BI1465" s="52"/>
      <c r="BJ1465" s="52"/>
      <c r="BK1465" s="52"/>
      <c r="BL1465" s="52"/>
      <c r="BM1465" s="52"/>
      <c r="BN1465" s="52"/>
      <c r="BO1465" s="52"/>
      <c r="BP1465" s="52"/>
      <c r="BQ1465" s="52"/>
      <c r="BR1465" s="52"/>
    </row>
    <row r="1466">
      <c r="A1466" s="6"/>
      <c r="B1466" s="42"/>
      <c r="C1466" s="43"/>
      <c r="D1466" s="63"/>
      <c r="E1466" s="45"/>
      <c r="F1466" s="45"/>
      <c r="G1466" s="45"/>
      <c r="H1466" s="45"/>
      <c r="I1466" s="45"/>
      <c r="J1466" s="45"/>
      <c r="K1466" s="45"/>
      <c r="L1466" s="61"/>
      <c r="M1466" s="48"/>
      <c r="N1466" s="49"/>
      <c r="O1466" s="48"/>
      <c r="P1466" s="49"/>
      <c r="Q1466" s="50"/>
      <c r="R1466" s="51"/>
      <c r="S1466" s="15"/>
      <c r="T1466" s="14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  <c r="AX1466" s="52"/>
      <c r="AY1466" s="52"/>
      <c r="AZ1466" s="52"/>
      <c r="BA1466" s="52"/>
      <c r="BB1466" s="52"/>
      <c r="BC1466" s="52"/>
      <c r="BD1466" s="52"/>
      <c r="BE1466" s="52"/>
      <c r="BF1466" s="52"/>
      <c r="BG1466" s="52"/>
      <c r="BH1466" s="52"/>
      <c r="BI1466" s="52"/>
      <c r="BJ1466" s="52"/>
      <c r="BK1466" s="52"/>
      <c r="BL1466" s="52"/>
      <c r="BM1466" s="52"/>
      <c r="BN1466" s="52"/>
      <c r="BO1466" s="52"/>
      <c r="BP1466" s="52"/>
      <c r="BQ1466" s="52"/>
      <c r="BR1466" s="52"/>
    </row>
    <row r="1467">
      <c r="A1467" s="6"/>
      <c r="B1467" s="42"/>
      <c r="C1467" s="43"/>
      <c r="D1467" s="63"/>
      <c r="E1467" s="45"/>
      <c r="F1467" s="45"/>
      <c r="G1467" s="45"/>
      <c r="H1467" s="45"/>
      <c r="I1467" s="45"/>
      <c r="J1467" s="45"/>
      <c r="K1467" s="45"/>
      <c r="L1467" s="61"/>
      <c r="M1467" s="48"/>
      <c r="N1467" s="49"/>
      <c r="O1467" s="48"/>
      <c r="P1467" s="49"/>
      <c r="Q1467" s="50"/>
      <c r="R1467" s="51"/>
      <c r="S1467" s="15"/>
      <c r="T1467" s="14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  <c r="AX1467" s="52"/>
      <c r="AY1467" s="52"/>
      <c r="AZ1467" s="52"/>
      <c r="BA1467" s="52"/>
      <c r="BB1467" s="52"/>
      <c r="BC1467" s="52"/>
      <c r="BD1467" s="52"/>
      <c r="BE1467" s="52"/>
      <c r="BF1467" s="52"/>
      <c r="BG1467" s="52"/>
      <c r="BH1467" s="52"/>
      <c r="BI1467" s="52"/>
      <c r="BJ1467" s="52"/>
      <c r="BK1467" s="52"/>
      <c r="BL1467" s="52"/>
      <c r="BM1467" s="52"/>
      <c r="BN1467" s="52"/>
      <c r="BO1467" s="52"/>
      <c r="BP1467" s="52"/>
      <c r="BQ1467" s="52"/>
      <c r="BR1467" s="52"/>
    </row>
    <row r="1468">
      <c r="A1468" s="6"/>
      <c r="B1468" s="42"/>
      <c r="C1468" s="43"/>
      <c r="D1468" s="63"/>
      <c r="E1468" s="45"/>
      <c r="F1468" s="45"/>
      <c r="G1468" s="45"/>
      <c r="H1468" s="45"/>
      <c r="I1468" s="45"/>
      <c r="J1468" s="45"/>
      <c r="K1468" s="45"/>
      <c r="L1468" s="61"/>
      <c r="M1468" s="48"/>
      <c r="N1468" s="49"/>
      <c r="O1468" s="48"/>
      <c r="P1468" s="49"/>
      <c r="Q1468" s="50"/>
      <c r="R1468" s="51"/>
      <c r="S1468" s="15"/>
      <c r="T1468" s="14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  <c r="AX1468" s="52"/>
      <c r="AY1468" s="52"/>
      <c r="AZ1468" s="52"/>
      <c r="BA1468" s="52"/>
      <c r="BB1468" s="52"/>
      <c r="BC1468" s="52"/>
      <c r="BD1468" s="52"/>
      <c r="BE1468" s="52"/>
      <c r="BF1468" s="52"/>
      <c r="BG1468" s="52"/>
      <c r="BH1468" s="52"/>
      <c r="BI1468" s="52"/>
      <c r="BJ1468" s="52"/>
      <c r="BK1468" s="52"/>
      <c r="BL1468" s="52"/>
      <c r="BM1468" s="52"/>
      <c r="BN1468" s="52"/>
      <c r="BO1468" s="52"/>
      <c r="BP1468" s="52"/>
      <c r="BQ1468" s="52"/>
      <c r="BR1468" s="52"/>
    </row>
    <row r="1469">
      <c r="A1469" s="6"/>
      <c r="B1469" s="42"/>
      <c r="C1469" s="43"/>
      <c r="D1469" s="63"/>
      <c r="E1469" s="45"/>
      <c r="F1469" s="45"/>
      <c r="G1469" s="45"/>
      <c r="H1469" s="45"/>
      <c r="I1469" s="45"/>
      <c r="J1469" s="45"/>
      <c r="K1469" s="45"/>
      <c r="L1469" s="61"/>
      <c r="M1469" s="48"/>
      <c r="N1469" s="49"/>
      <c r="O1469" s="48"/>
      <c r="P1469" s="49"/>
      <c r="Q1469" s="50"/>
      <c r="R1469" s="51"/>
      <c r="S1469" s="15"/>
      <c r="T1469" s="14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  <c r="AX1469" s="52"/>
      <c r="AY1469" s="52"/>
      <c r="AZ1469" s="52"/>
      <c r="BA1469" s="52"/>
      <c r="BB1469" s="52"/>
      <c r="BC1469" s="52"/>
      <c r="BD1469" s="52"/>
      <c r="BE1469" s="52"/>
      <c r="BF1469" s="52"/>
      <c r="BG1469" s="52"/>
      <c r="BH1469" s="52"/>
      <c r="BI1469" s="52"/>
      <c r="BJ1469" s="52"/>
      <c r="BK1469" s="52"/>
      <c r="BL1469" s="52"/>
      <c r="BM1469" s="52"/>
      <c r="BN1469" s="52"/>
      <c r="BO1469" s="52"/>
      <c r="BP1469" s="52"/>
      <c r="BQ1469" s="52"/>
      <c r="BR1469" s="52"/>
    </row>
    <row r="1470">
      <c r="A1470" s="6"/>
      <c r="B1470" s="42"/>
      <c r="C1470" s="43"/>
      <c r="D1470" s="63"/>
      <c r="E1470" s="45"/>
      <c r="F1470" s="45"/>
      <c r="G1470" s="45"/>
      <c r="H1470" s="45"/>
      <c r="I1470" s="45"/>
      <c r="J1470" s="45"/>
      <c r="K1470" s="45"/>
      <c r="L1470" s="61"/>
      <c r="M1470" s="48"/>
      <c r="N1470" s="49"/>
      <c r="O1470" s="48"/>
      <c r="P1470" s="49"/>
      <c r="Q1470" s="50"/>
      <c r="R1470" s="51"/>
      <c r="S1470" s="15"/>
      <c r="T1470" s="14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  <c r="AX1470" s="52"/>
      <c r="AY1470" s="52"/>
      <c r="AZ1470" s="52"/>
      <c r="BA1470" s="52"/>
      <c r="BB1470" s="52"/>
      <c r="BC1470" s="52"/>
      <c r="BD1470" s="52"/>
      <c r="BE1470" s="52"/>
      <c r="BF1470" s="52"/>
      <c r="BG1470" s="52"/>
      <c r="BH1470" s="52"/>
      <c r="BI1470" s="52"/>
      <c r="BJ1470" s="52"/>
      <c r="BK1470" s="52"/>
      <c r="BL1470" s="52"/>
      <c r="BM1470" s="52"/>
      <c r="BN1470" s="52"/>
      <c r="BO1470" s="52"/>
      <c r="BP1470" s="52"/>
      <c r="BQ1470" s="52"/>
      <c r="BR1470" s="52"/>
    </row>
    <row r="1471">
      <c r="A1471" s="6"/>
      <c r="B1471" s="42"/>
      <c r="C1471" s="43"/>
      <c r="D1471" s="63"/>
      <c r="E1471" s="45"/>
      <c r="F1471" s="45"/>
      <c r="G1471" s="45"/>
      <c r="H1471" s="45"/>
      <c r="I1471" s="45"/>
      <c r="J1471" s="45"/>
      <c r="K1471" s="45"/>
      <c r="L1471" s="61"/>
      <c r="M1471" s="48"/>
      <c r="N1471" s="49"/>
      <c r="O1471" s="48"/>
      <c r="P1471" s="49"/>
      <c r="Q1471" s="50"/>
      <c r="R1471" s="51"/>
      <c r="S1471" s="15"/>
      <c r="T1471" s="14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2"/>
      <c r="AJ1471" s="52"/>
      <c r="AK1471" s="52"/>
      <c r="AL1471" s="52"/>
      <c r="AM1471" s="52"/>
      <c r="AN1471" s="52"/>
      <c r="AO1471" s="52"/>
      <c r="AP1471" s="52"/>
      <c r="AQ1471" s="52"/>
      <c r="AR1471" s="52"/>
      <c r="AS1471" s="52"/>
      <c r="AT1471" s="52"/>
      <c r="AU1471" s="52"/>
      <c r="AV1471" s="52"/>
      <c r="AW1471" s="52"/>
      <c r="AX1471" s="52"/>
      <c r="AY1471" s="52"/>
      <c r="AZ1471" s="52"/>
      <c r="BA1471" s="52"/>
      <c r="BB1471" s="52"/>
      <c r="BC1471" s="52"/>
      <c r="BD1471" s="52"/>
      <c r="BE1471" s="52"/>
      <c r="BF1471" s="52"/>
      <c r="BG1471" s="52"/>
      <c r="BH1471" s="52"/>
      <c r="BI1471" s="52"/>
      <c r="BJ1471" s="52"/>
      <c r="BK1471" s="52"/>
      <c r="BL1471" s="52"/>
      <c r="BM1471" s="52"/>
      <c r="BN1471" s="52"/>
      <c r="BO1471" s="52"/>
      <c r="BP1471" s="52"/>
      <c r="BQ1471" s="52"/>
      <c r="BR1471" s="52"/>
    </row>
    <row r="1472">
      <c r="A1472" s="6"/>
      <c r="B1472" s="42"/>
      <c r="C1472" s="43"/>
      <c r="D1472" s="63"/>
      <c r="E1472" s="45"/>
      <c r="F1472" s="45"/>
      <c r="G1472" s="45"/>
      <c r="H1472" s="45"/>
      <c r="I1472" s="45"/>
      <c r="J1472" s="45"/>
      <c r="K1472" s="45"/>
      <c r="L1472" s="61"/>
      <c r="M1472" s="48"/>
      <c r="N1472" s="49"/>
      <c r="O1472" s="48"/>
      <c r="P1472" s="49"/>
      <c r="Q1472" s="50"/>
      <c r="R1472" s="51"/>
      <c r="S1472" s="15"/>
      <c r="T1472" s="14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2"/>
      <c r="AJ1472" s="52"/>
      <c r="AK1472" s="52"/>
      <c r="AL1472" s="52"/>
      <c r="AM1472" s="52"/>
      <c r="AN1472" s="52"/>
      <c r="AO1472" s="52"/>
      <c r="AP1472" s="52"/>
      <c r="AQ1472" s="52"/>
      <c r="AR1472" s="52"/>
      <c r="AS1472" s="52"/>
      <c r="AT1472" s="52"/>
      <c r="AU1472" s="52"/>
      <c r="AV1472" s="52"/>
      <c r="AW1472" s="52"/>
      <c r="AX1472" s="52"/>
      <c r="AY1472" s="52"/>
      <c r="AZ1472" s="52"/>
      <c r="BA1472" s="52"/>
      <c r="BB1472" s="52"/>
      <c r="BC1472" s="52"/>
      <c r="BD1472" s="52"/>
      <c r="BE1472" s="52"/>
      <c r="BF1472" s="52"/>
      <c r="BG1472" s="52"/>
      <c r="BH1472" s="52"/>
      <c r="BI1472" s="52"/>
      <c r="BJ1472" s="52"/>
      <c r="BK1472" s="52"/>
      <c r="BL1472" s="52"/>
      <c r="BM1472" s="52"/>
      <c r="BN1472" s="52"/>
      <c r="BO1472" s="52"/>
      <c r="BP1472" s="52"/>
      <c r="BQ1472" s="52"/>
      <c r="BR1472" s="52"/>
    </row>
    <row r="1473">
      <c r="A1473" s="6"/>
      <c r="B1473" s="42"/>
      <c r="C1473" s="43"/>
      <c r="D1473" s="63"/>
      <c r="E1473" s="45"/>
      <c r="F1473" s="45"/>
      <c r="G1473" s="45"/>
      <c r="H1473" s="45"/>
      <c r="I1473" s="45"/>
      <c r="J1473" s="45"/>
      <c r="K1473" s="45"/>
      <c r="L1473" s="61"/>
      <c r="M1473" s="48"/>
      <c r="N1473" s="49"/>
      <c r="O1473" s="48"/>
      <c r="P1473" s="49"/>
      <c r="Q1473" s="50"/>
      <c r="R1473" s="51"/>
      <c r="S1473" s="15"/>
      <c r="T1473" s="14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2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  <c r="AX1473" s="52"/>
      <c r="AY1473" s="52"/>
      <c r="AZ1473" s="52"/>
      <c r="BA1473" s="52"/>
      <c r="BB1473" s="52"/>
      <c r="BC1473" s="52"/>
      <c r="BD1473" s="52"/>
      <c r="BE1473" s="52"/>
      <c r="BF1473" s="52"/>
      <c r="BG1473" s="52"/>
      <c r="BH1473" s="52"/>
      <c r="BI1473" s="52"/>
      <c r="BJ1473" s="52"/>
      <c r="BK1473" s="52"/>
      <c r="BL1473" s="52"/>
      <c r="BM1473" s="52"/>
      <c r="BN1473" s="52"/>
      <c r="BO1473" s="52"/>
      <c r="BP1473" s="52"/>
      <c r="BQ1473" s="52"/>
      <c r="BR1473" s="52"/>
    </row>
    <row r="1474">
      <c r="A1474" s="6"/>
      <c r="B1474" s="42"/>
      <c r="C1474" s="43"/>
      <c r="D1474" s="63"/>
      <c r="E1474" s="45"/>
      <c r="F1474" s="45"/>
      <c r="G1474" s="45"/>
      <c r="H1474" s="45"/>
      <c r="I1474" s="45"/>
      <c r="J1474" s="45"/>
      <c r="K1474" s="45"/>
      <c r="L1474" s="61"/>
      <c r="M1474" s="48"/>
      <c r="N1474" s="49"/>
      <c r="O1474" s="48"/>
      <c r="P1474" s="49"/>
      <c r="Q1474" s="50"/>
      <c r="R1474" s="51"/>
      <c r="S1474" s="15"/>
      <c r="T1474" s="14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2"/>
      <c r="AJ1474" s="52"/>
      <c r="AK1474" s="52"/>
      <c r="AL1474" s="52"/>
      <c r="AM1474" s="52"/>
      <c r="AN1474" s="52"/>
      <c r="AO1474" s="52"/>
      <c r="AP1474" s="52"/>
      <c r="AQ1474" s="52"/>
      <c r="AR1474" s="52"/>
      <c r="AS1474" s="52"/>
      <c r="AT1474" s="52"/>
      <c r="AU1474" s="52"/>
      <c r="AV1474" s="52"/>
      <c r="AW1474" s="52"/>
      <c r="AX1474" s="52"/>
      <c r="AY1474" s="52"/>
      <c r="AZ1474" s="52"/>
      <c r="BA1474" s="52"/>
      <c r="BB1474" s="52"/>
      <c r="BC1474" s="52"/>
      <c r="BD1474" s="52"/>
      <c r="BE1474" s="52"/>
      <c r="BF1474" s="52"/>
      <c r="BG1474" s="52"/>
      <c r="BH1474" s="52"/>
      <c r="BI1474" s="52"/>
      <c r="BJ1474" s="52"/>
      <c r="BK1474" s="52"/>
      <c r="BL1474" s="52"/>
      <c r="BM1474" s="52"/>
      <c r="BN1474" s="52"/>
      <c r="BO1474" s="52"/>
      <c r="BP1474" s="52"/>
      <c r="BQ1474" s="52"/>
      <c r="BR1474" s="52"/>
    </row>
    <row r="1475">
      <c r="A1475" s="6"/>
      <c r="B1475" s="42"/>
      <c r="C1475" s="43"/>
      <c r="D1475" s="63"/>
      <c r="E1475" s="45"/>
      <c r="F1475" s="45"/>
      <c r="G1475" s="45"/>
      <c r="H1475" s="45"/>
      <c r="I1475" s="45"/>
      <c r="J1475" s="45"/>
      <c r="K1475" s="45"/>
      <c r="L1475" s="61"/>
      <c r="M1475" s="48"/>
      <c r="N1475" s="49"/>
      <c r="O1475" s="48"/>
      <c r="P1475" s="49"/>
      <c r="Q1475" s="50"/>
      <c r="R1475" s="51"/>
      <c r="S1475" s="15"/>
      <c r="T1475" s="14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2"/>
      <c r="AJ1475" s="52"/>
      <c r="AK1475" s="52"/>
      <c r="AL1475" s="52"/>
      <c r="AM1475" s="52"/>
      <c r="AN1475" s="52"/>
      <c r="AO1475" s="52"/>
      <c r="AP1475" s="52"/>
      <c r="AQ1475" s="52"/>
      <c r="AR1475" s="52"/>
      <c r="AS1475" s="52"/>
      <c r="AT1475" s="52"/>
      <c r="AU1475" s="52"/>
      <c r="AV1475" s="52"/>
      <c r="AW1475" s="52"/>
      <c r="AX1475" s="52"/>
      <c r="AY1475" s="52"/>
      <c r="AZ1475" s="52"/>
      <c r="BA1475" s="52"/>
      <c r="BB1475" s="52"/>
      <c r="BC1475" s="52"/>
      <c r="BD1475" s="52"/>
      <c r="BE1475" s="52"/>
      <c r="BF1475" s="52"/>
      <c r="BG1475" s="52"/>
      <c r="BH1475" s="52"/>
      <c r="BI1475" s="52"/>
      <c r="BJ1475" s="52"/>
      <c r="BK1475" s="52"/>
      <c r="BL1475" s="52"/>
      <c r="BM1475" s="52"/>
      <c r="BN1475" s="52"/>
      <c r="BO1475" s="52"/>
      <c r="BP1475" s="52"/>
      <c r="BQ1475" s="52"/>
      <c r="BR1475" s="52"/>
    </row>
    <row r="1476">
      <c r="A1476" s="6"/>
      <c r="B1476" s="42"/>
      <c r="C1476" s="43"/>
      <c r="D1476" s="63"/>
      <c r="E1476" s="45"/>
      <c r="F1476" s="45"/>
      <c r="G1476" s="45"/>
      <c r="H1476" s="45"/>
      <c r="I1476" s="45"/>
      <c r="J1476" s="45"/>
      <c r="K1476" s="45"/>
      <c r="L1476" s="61"/>
      <c r="M1476" s="48"/>
      <c r="N1476" s="49"/>
      <c r="O1476" s="48"/>
      <c r="P1476" s="49"/>
      <c r="Q1476" s="50"/>
      <c r="R1476" s="51"/>
      <c r="S1476" s="15"/>
      <c r="T1476" s="14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  <c r="AX1476" s="52"/>
      <c r="AY1476" s="52"/>
      <c r="AZ1476" s="52"/>
      <c r="BA1476" s="52"/>
      <c r="BB1476" s="52"/>
      <c r="BC1476" s="52"/>
      <c r="BD1476" s="52"/>
      <c r="BE1476" s="52"/>
      <c r="BF1476" s="52"/>
      <c r="BG1476" s="52"/>
      <c r="BH1476" s="52"/>
      <c r="BI1476" s="52"/>
      <c r="BJ1476" s="52"/>
      <c r="BK1476" s="52"/>
      <c r="BL1476" s="52"/>
      <c r="BM1476" s="52"/>
      <c r="BN1476" s="52"/>
      <c r="BO1476" s="52"/>
      <c r="BP1476" s="52"/>
      <c r="BQ1476" s="52"/>
      <c r="BR1476" s="52"/>
    </row>
    <row r="1477">
      <c r="A1477" s="6"/>
      <c r="B1477" s="42"/>
      <c r="C1477" s="43"/>
      <c r="D1477" s="63"/>
      <c r="E1477" s="45"/>
      <c r="F1477" s="45"/>
      <c r="G1477" s="45"/>
      <c r="H1477" s="45"/>
      <c r="I1477" s="45"/>
      <c r="J1477" s="45"/>
      <c r="K1477" s="45"/>
      <c r="L1477" s="61"/>
      <c r="M1477" s="48"/>
      <c r="N1477" s="49"/>
      <c r="O1477" s="48"/>
      <c r="P1477" s="49"/>
      <c r="Q1477" s="50"/>
      <c r="R1477" s="51"/>
      <c r="S1477" s="15"/>
      <c r="T1477" s="14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  <c r="AX1477" s="52"/>
      <c r="AY1477" s="52"/>
      <c r="AZ1477" s="52"/>
      <c r="BA1477" s="52"/>
      <c r="BB1477" s="52"/>
      <c r="BC1477" s="52"/>
      <c r="BD1477" s="52"/>
      <c r="BE1477" s="52"/>
      <c r="BF1477" s="52"/>
      <c r="BG1477" s="52"/>
      <c r="BH1477" s="52"/>
      <c r="BI1477" s="52"/>
      <c r="BJ1477" s="52"/>
      <c r="BK1477" s="52"/>
      <c r="BL1477" s="52"/>
      <c r="BM1477" s="52"/>
      <c r="BN1477" s="52"/>
      <c r="BO1477" s="52"/>
      <c r="BP1477" s="52"/>
      <c r="BQ1477" s="52"/>
      <c r="BR1477" s="52"/>
    </row>
    <row r="1478">
      <c r="A1478" s="6"/>
      <c r="B1478" s="42"/>
      <c r="C1478" s="43"/>
      <c r="D1478" s="63"/>
      <c r="E1478" s="45"/>
      <c r="F1478" s="45"/>
      <c r="G1478" s="45"/>
      <c r="H1478" s="45"/>
      <c r="I1478" s="45"/>
      <c r="J1478" s="45"/>
      <c r="K1478" s="45"/>
      <c r="L1478" s="61"/>
      <c r="M1478" s="48"/>
      <c r="N1478" s="49"/>
      <c r="O1478" s="48"/>
      <c r="P1478" s="49"/>
      <c r="Q1478" s="50"/>
      <c r="R1478" s="51"/>
      <c r="S1478" s="15"/>
      <c r="T1478" s="14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2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  <c r="AX1478" s="52"/>
      <c r="AY1478" s="52"/>
      <c r="AZ1478" s="52"/>
      <c r="BA1478" s="52"/>
      <c r="BB1478" s="52"/>
      <c r="BC1478" s="52"/>
      <c r="BD1478" s="52"/>
      <c r="BE1478" s="52"/>
      <c r="BF1478" s="52"/>
      <c r="BG1478" s="52"/>
      <c r="BH1478" s="52"/>
      <c r="BI1478" s="52"/>
      <c r="BJ1478" s="52"/>
      <c r="BK1478" s="52"/>
      <c r="BL1478" s="52"/>
      <c r="BM1478" s="52"/>
      <c r="BN1478" s="52"/>
      <c r="BO1478" s="52"/>
      <c r="BP1478" s="52"/>
      <c r="BQ1478" s="52"/>
      <c r="BR1478" s="52"/>
    </row>
    <row r="1479">
      <c r="A1479" s="6"/>
      <c r="B1479" s="42"/>
      <c r="C1479" s="43"/>
      <c r="D1479" s="63"/>
      <c r="E1479" s="45"/>
      <c r="F1479" s="45"/>
      <c r="G1479" s="45"/>
      <c r="H1479" s="45"/>
      <c r="I1479" s="45"/>
      <c r="J1479" s="45"/>
      <c r="K1479" s="45"/>
      <c r="L1479" s="61"/>
      <c r="M1479" s="48"/>
      <c r="N1479" s="49"/>
      <c r="O1479" s="48"/>
      <c r="P1479" s="49"/>
      <c r="Q1479" s="50"/>
      <c r="R1479" s="51"/>
      <c r="S1479" s="15"/>
      <c r="T1479" s="14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52"/>
      <c r="AK1479" s="52"/>
      <c r="AL1479" s="52"/>
      <c r="AM1479" s="52"/>
      <c r="AN1479" s="52"/>
      <c r="AO1479" s="52"/>
      <c r="AP1479" s="52"/>
      <c r="AQ1479" s="52"/>
      <c r="AR1479" s="52"/>
      <c r="AS1479" s="52"/>
      <c r="AT1479" s="52"/>
      <c r="AU1479" s="52"/>
      <c r="AV1479" s="52"/>
      <c r="AW1479" s="52"/>
      <c r="AX1479" s="52"/>
      <c r="AY1479" s="52"/>
      <c r="AZ1479" s="52"/>
      <c r="BA1479" s="52"/>
      <c r="BB1479" s="52"/>
      <c r="BC1479" s="52"/>
      <c r="BD1479" s="52"/>
      <c r="BE1479" s="52"/>
      <c r="BF1479" s="52"/>
      <c r="BG1479" s="52"/>
      <c r="BH1479" s="52"/>
      <c r="BI1479" s="52"/>
      <c r="BJ1479" s="52"/>
      <c r="BK1479" s="52"/>
      <c r="BL1479" s="52"/>
      <c r="BM1479" s="52"/>
      <c r="BN1479" s="52"/>
      <c r="BO1479" s="52"/>
      <c r="BP1479" s="52"/>
      <c r="BQ1479" s="52"/>
      <c r="BR1479" s="52"/>
    </row>
    <row r="1480">
      <c r="A1480" s="6"/>
      <c r="B1480" s="42"/>
      <c r="C1480" s="43"/>
      <c r="D1480" s="63"/>
      <c r="E1480" s="45"/>
      <c r="F1480" s="45"/>
      <c r="G1480" s="45"/>
      <c r="H1480" s="45"/>
      <c r="I1480" s="45"/>
      <c r="J1480" s="45"/>
      <c r="K1480" s="45"/>
      <c r="L1480" s="61"/>
      <c r="M1480" s="48"/>
      <c r="N1480" s="49"/>
      <c r="O1480" s="48"/>
      <c r="P1480" s="49"/>
      <c r="Q1480" s="50"/>
      <c r="R1480" s="51"/>
      <c r="S1480" s="15"/>
      <c r="T1480" s="14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2"/>
      <c r="AJ1480" s="52"/>
      <c r="AK1480" s="52"/>
      <c r="AL1480" s="52"/>
      <c r="AM1480" s="52"/>
      <c r="AN1480" s="52"/>
      <c r="AO1480" s="52"/>
      <c r="AP1480" s="52"/>
      <c r="AQ1480" s="52"/>
      <c r="AR1480" s="52"/>
      <c r="AS1480" s="52"/>
      <c r="AT1480" s="52"/>
      <c r="AU1480" s="52"/>
      <c r="AV1480" s="52"/>
      <c r="AW1480" s="52"/>
      <c r="AX1480" s="52"/>
      <c r="AY1480" s="52"/>
      <c r="AZ1480" s="52"/>
      <c r="BA1480" s="52"/>
      <c r="BB1480" s="52"/>
      <c r="BC1480" s="52"/>
      <c r="BD1480" s="52"/>
      <c r="BE1480" s="52"/>
      <c r="BF1480" s="52"/>
      <c r="BG1480" s="52"/>
      <c r="BH1480" s="52"/>
      <c r="BI1480" s="52"/>
      <c r="BJ1480" s="52"/>
      <c r="BK1480" s="52"/>
      <c r="BL1480" s="52"/>
      <c r="BM1480" s="52"/>
      <c r="BN1480" s="52"/>
      <c r="BO1480" s="52"/>
      <c r="BP1480" s="52"/>
      <c r="BQ1480" s="52"/>
      <c r="BR1480" s="52"/>
    </row>
    <row r="1481">
      <c r="A1481" s="6"/>
      <c r="B1481" s="42"/>
      <c r="C1481" s="43"/>
      <c r="D1481" s="63"/>
      <c r="E1481" s="45"/>
      <c r="F1481" s="45"/>
      <c r="G1481" s="45"/>
      <c r="H1481" s="45"/>
      <c r="I1481" s="45"/>
      <c r="J1481" s="45"/>
      <c r="K1481" s="45"/>
      <c r="L1481" s="61"/>
      <c r="M1481" s="48"/>
      <c r="N1481" s="49"/>
      <c r="O1481" s="48"/>
      <c r="P1481" s="49"/>
      <c r="Q1481" s="50"/>
      <c r="R1481" s="51"/>
      <c r="S1481" s="15"/>
      <c r="T1481" s="14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  <c r="AX1481" s="52"/>
      <c r="AY1481" s="52"/>
      <c r="AZ1481" s="52"/>
      <c r="BA1481" s="52"/>
      <c r="BB1481" s="52"/>
      <c r="BC1481" s="52"/>
      <c r="BD1481" s="52"/>
      <c r="BE1481" s="52"/>
      <c r="BF1481" s="52"/>
      <c r="BG1481" s="52"/>
      <c r="BH1481" s="52"/>
      <c r="BI1481" s="52"/>
      <c r="BJ1481" s="52"/>
      <c r="BK1481" s="52"/>
      <c r="BL1481" s="52"/>
      <c r="BM1481" s="52"/>
      <c r="BN1481" s="52"/>
      <c r="BO1481" s="52"/>
      <c r="BP1481" s="52"/>
      <c r="BQ1481" s="52"/>
      <c r="BR1481" s="52"/>
    </row>
    <row r="1482">
      <c r="A1482" s="6"/>
      <c r="B1482" s="42"/>
      <c r="C1482" s="43"/>
      <c r="D1482" s="63"/>
      <c r="E1482" s="45"/>
      <c r="F1482" s="45"/>
      <c r="G1482" s="45"/>
      <c r="H1482" s="45"/>
      <c r="I1482" s="45"/>
      <c r="J1482" s="45"/>
      <c r="K1482" s="45"/>
      <c r="L1482" s="61"/>
      <c r="M1482" s="48"/>
      <c r="N1482" s="49"/>
      <c r="O1482" s="48"/>
      <c r="P1482" s="49"/>
      <c r="Q1482" s="50"/>
      <c r="R1482" s="51"/>
      <c r="S1482" s="15"/>
      <c r="T1482" s="14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2"/>
      <c r="AM1482" s="52"/>
      <c r="AN1482" s="52"/>
      <c r="AO1482" s="52"/>
      <c r="AP1482" s="52"/>
      <c r="AQ1482" s="52"/>
      <c r="AR1482" s="52"/>
      <c r="AS1482" s="52"/>
      <c r="AT1482" s="52"/>
      <c r="AU1482" s="52"/>
      <c r="AV1482" s="52"/>
      <c r="AW1482" s="52"/>
      <c r="AX1482" s="52"/>
      <c r="AY1482" s="52"/>
      <c r="AZ1482" s="52"/>
      <c r="BA1482" s="52"/>
      <c r="BB1482" s="52"/>
      <c r="BC1482" s="52"/>
      <c r="BD1482" s="52"/>
      <c r="BE1482" s="52"/>
      <c r="BF1482" s="52"/>
      <c r="BG1482" s="52"/>
      <c r="BH1482" s="52"/>
      <c r="BI1482" s="52"/>
      <c r="BJ1482" s="52"/>
      <c r="BK1482" s="52"/>
      <c r="BL1482" s="52"/>
      <c r="BM1482" s="52"/>
      <c r="BN1482" s="52"/>
      <c r="BO1482" s="52"/>
      <c r="BP1482" s="52"/>
      <c r="BQ1482" s="52"/>
      <c r="BR1482" s="52"/>
    </row>
    <row r="1483">
      <c r="A1483" s="6"/>
      <c r="B1483" s="42"/>
      <c r="C1483" s="43"/>
      <c r="D1483" s="63"/>
      <c r="E1483" s="45"/>
      <c r="F1483" s="45"/>
      <c r="G1483" s="45"/>
      <c r="H1483" s="45"/>
      <c r="I1483" s="45"/>
      <c r="J1483" s="45"/>
      <c r="K1483" s="45"/>
      <c r="L1483" s="61"/>
      <c r="M1483" s="48"/>
      <c r="N1483" s="49"/>
      <c r="O1483" s="48"/>
      <c r="P1483" s="49"/>
      <c r="Q1483" s="50"/>
      <c r="R1483" s="51"/>
      <c r="S1483" s="15"/>
      <c r="T1483" s="14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2"/>
      <c r="AM1483" s="52"/>
      <c r="AN1483" s="52"/>
      <c r="AO1483" s="52"/>
      <c r="AP1483" s="52"/>
      <c r="AQ1483" s="52"/>
      <c r="AR1483" s="52"/>
      <c r="AS1483" s="52"/>
      <c r="AT1483" s="52"/>
      <c r="AU1483" s="52"/>
      <c r="AV1483" s="52"/>
      <c r="AW1483" s="52"/>
      <c r="AX1483" s="52"/>
      <c r="AY1483" s="52"/>
      <c r="AZ1483" s="52"/>
      <c r="BA1483" s="52"/>
      <c r="BB1483" s="52"/>
      <c r="BC1483" s="52"/>
      <c r="BD1483" s="52"/>
      <c r="BE1483" s="52"/>
      <c r="BF1483" s="52"/>
      <c r="BG1483" s="52"/>
      <c r="BH1483" s="52"/>
      <c r="BI1483" s="52"/>
      <c r="BJ1483" s="52"/>
      <c r="BK1483" s="52"/>
      <c r="BL1483" s="52"/>
      <c r="BM1483" s="52"/>
      <c r="BN1483" s="52"/>
      <c r="BO1483" s="52"/>
      <c r="BP1483" s="52"/>
      <c r="BQ1483" s="52"/>
      <c r="BR1483" s="52"/>
    </row>
    <row r="1484">
      <c r="A1484" s="6"/>
      <c r="B1484" s="42"/>
      <c r="C1484" s="43"/>
      <c r="D1484" s="63"/>
      <c r="E1484" s="45"/>
      <c r="F1484" s="45"/>
      <c r="G1484" s="45"/>
      <c r="H1484" s="45"/>
      <c r="I1484" s="45"/>
      <c r="J1484" s="45"/>
      <c r="K1484" s="45"/>
      <c r="L1484" s="61"/>
      <c r="M1484" s="48"/>
      <c r="N1484" s="49"/>
      <c r="O1484" s="48"/>
      <c r="P1484" s="49"/>
      <c r="Q1484" s="50"/>
      <c r="R1484" s="51"/>
      <c r="S1484" s="15"/>
      <c r="T1484" s="14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2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  <c r="AX1484" s="52"/>
      <c r="AY1484" s="52"/>
      <c r="AZ1484" s="52"/>
      <c r="BA1484" s="52"/>
      <c r="BB1484" s="52"/>
      <c r="BC1484" s="52"/>
      <c r="BD1484" s="52"/>
      <c r="BE1484" s="52"/>
      <c r="BF1484" s="52"/>
      <c r="BG1484" s="52"/>
      <c r="BH1484" s="52"/>
      <c r="BI1484" s="52"/>
      <c r="BJ1484" s="52"/>
      <c r="BK1484" s="52"/>
      <c r="BL1484" s="52"/>
      <c r="BM1484" s="52"/>
      <c r="BN1484" s="52"/>
      <c r="BO1484" s="52"/>
      <c r="BP1484" s="52"/>
      <c r="BQ1484" s="52"/>
      <c r="BR1484" s="52"/>
    </row>
    <row r="1485">
      <c r="A1485" s="6"/>
      <c r="B1485" s="42"/>
      <c r="C1485" s="43"/>
      <c r="D1485" s="63"/>
      <c r="E1485" s="45"/>
      <c r="F1485" s="45"/>
      <c r="G1485" s="45"/>
      <c r="H1485" s="45"/>
      <c r="I1485" s="45"/>
      <c r="J1485" s="45"/>
      <c r="K1485" s="45"/>
      <c r="L1485" s="61"/>
      <c r="M1485" s="48"/>
      <c r="N1485" s="49"/>
      <c r="O1485" s="48"/>
      <c r="P1485" s="49"/>
      <c r="Q1485" s="50"/>
      <c r="R1485" s="51"/>
      <c r="S1485" s="15"/>
      <c r="T1485" s="14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2"/>
      <c r="AJ1485" s="52"/>
      <c r="AK1485" s="52"/>
      <c r="AL1485" s="52"/>
      <c r="AM1485" s="52"/>
      <c r="AN1485" s="52"/>
      <c r="AO1485" s="52"/>
      <c r="AP1485" s="52"/>
      <c r="AQ1485" s="52"/>
      <c r="AR1485" s="52"/>
      <c r="AS1485" s="52"/>
      <c r="AT1485" s="52"/>
      <c r="AU1485" s="52"/>
      <c r="AV1485" s="52"/>
      <c r="AW1485" s="52"/>
      <c r="AX1485" s="52"/>
      <c r="AY1485" s="52"/>
      <c r="AZ1485" s="52"/>
      <c r="BA1485" s="52"/>
      <c r="BB1485" s="52"/>
      <c r="BC1485" s="52"/>
      <c r="BD1485" s="52"/>
      <c r="BE1485" s="52"/>
      <c r="BF1485" s="52"/>
      <c r="BG1485" s="52"/>
      <c r="BH1485" s="52"/>
      <c r="BI1485" s="52"/>
      <c r="BJ1485" s="52"/>
      <c r="BK1485" s="52"/>
      <c r="BL1485" s="52"/>
      <c r="BM1485" s="52"/>
      <c r="BN1485" s="52"/>
      <c r="BO1485" s="52"/>
      <c r="BP1485" s="52"/>
      <c r="BQ1485" s="52"/>
      <c r="BR1485" s="52"/>
    </row>
    <row r="1486">
      <c r="A1486" s="6"/>
      <c r="B1486" s="42"/>
      <c r="C1486" s="43"/>
      <c r="D1486" s="63"/>
      <c r="E1486" s="45"/>
      <c r="F1486" s="45"/>
      <c r="G1486" s="45"/>
      <c r="H1486" s="45"/>
      <c r="I1486" s="45"/>
      <c r="J1486" s="45"/>
      <c r="K1486" s="45"/>
      <c r="L1486" s="61"/>
      <c r="M1486" s="48"/>
      <c r="N1486" s="49"/>
      <c r="O1486" s="48"/>
      <c r="P1486" s="49"/>
      <c r="Q1486" s="50"/>
      <c r="R1486" s="51"/>
      <c r="S1486" s="15"/>
      <c r="T1486" s="14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2"/>
      <c r="AS1486" s="52"/>
      <c r="AT1486" s="52"/>
      <c r="AU1486" s="52"/>
      <c r="AV1486" s="52"/>
      <c r="AW1486" s="52"/>
      <c r="AX1486" s="52"/>
      <c r="AY1486" s="52"/>
      <c r="AZ1486" s="52"/>
      <c r="BA1486" s="52"/>
      <c r="BB1486" s="52"/>
      <c r="BC1486" s="52"/>
      <c r="BD1486" s="52"/>
      <c r="BE1486" s="52"/>
      <c r="BF1486" s="52"/>
      <c r="BG1486" s="52"/>
      <c r="BH1486" s="52"/>
      <c r="BI1486" s="52"/>
      <c r="BJ1486" s="52"/>
      <c r="BK1486" s="52"/>
      <c r="BL1486" s="52"/>
      <c r="BM1486" s="52"/>
      <c r="BN1486" s="52"/>
      <c r="BO1486" s="52"/>
      <c r="BP1486" s="52"/>
      <c r="BQ1486" s="52"/>
      <c r="BR1486" s="52"/>
    </row>
    <row r="1487">
      <c r="A1487" s="6"/>
      <c r="B1487" s="42"/>
      <c r="C1487" s="43"/>
      <c r="D1487" s="63"/>
      <c r="E1487" s="45"/>
      <c r="F1487" s="45"/>
      <c r="G1487" s="45"/>
      <c r="H1487" s="45"/>
      <c r="I1487" s="45"/>
      <c r="J1487" s="45"/>
      <c r="K1487" s="45"/>
      <c r="L1487" s="61"/>
      <c r="M1487" s="48"/>
      <c r="N1487" s="49"/>
      <c r="O1487" s="48"/>
      <c r="P1487" s="49"/>
      <c r="Q1487" s="50"/>
      <c r="R1487" s="51"/>
      <c r="S1487" s="15"/>
      <c r="T1487" s="14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  <c r="AX1487" s="52"/>
      <c r="AY1487" s="52"/>
      <c r="AZ1487" s="52"/>
      <c r="BA1487" s="52"/>
      <c r="BB1487" s="52"/>
      <c r="BC1487" s="52"/>
      <c r="BD1487" s="52"/>
      <c r="BE1487" s="52"/>
      <c r="BF1487" s="52"/>
      <c r="BG1487" s="52"/>
      <c r="BH1487" s="52"/>
      <c r="BI1487" s="52"/>
      <c r="BJ1487" s="52"/>
      <c r="BK1487" s="52"/>
      <c r="BL1487" s="52"/>
      <c r="BM1487" s="52"/>
      <c r="BN1487" s="52"/>
      <c r="BO1487" s="52"/>
      <c r="BP1487" s="52"/>
      <c r="BQ1487" s="52"/>
      <c r="BR1487" s="52"/>
    </row>
    <row r="1488">
      <c r="A1488" s="6"/>
      <c r="B1488" s="42"/>
      <c r="C1488" s="43"/>
      <c r="D1488" s="63"/>
      <c r="E1488" s="45"/>
      <c r="F1488" s="45"/>
      <c r="G1488" s="45"/>
      <c r="H1488" s="45"/>
      <c r="I1488" s="45"/>
      <c r="J1488" s="45"/>
      <c r="K1488" s="45"/>
      <c r="L1488" s="61"/>
      <c r="M1488" s="48"/>
      <c r="N1488" s="49"/>
      <c r="O1488" s="48"/>
      <c r="P1488" s="49"/>
      <c r="Q1488" s="50"/>
      <c r="R1488" s="51"/>
      <c r="S1488" s="15"/>
      <c r="T1488" s="14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2"/>
      <c r="AS1488" s="52"/>
      <c r="AT1488" s="52"/>
      <c r="AU1488" s="52"/>
      <c r="AV1488" s="52"/>
      <c r="AW1488" s="52"/>
      <c r="AX1488" s="52"/>
      <c r="AY1488" s="52"/>
      <c r="AZ1488" s="52"/>
      <c r="BA1488" s="52"/>
      <c r="BB1488" s="52"/>
      <c r="BC1488" s="52"/>
      <c r="BD1488" s="52"/>
      <c r="BE1488" s="52"/>
      <c r="BF1488" s="52"/>
      <c r="BG1488" s="52"/>
      <c r="BH1488" s="52"/>
      <c r="BI1488" s="52"/>
      <c r="BJ1488" s="52"/>
      <c r="BK1488" s="52"/>
      <c r="BL1488" s="52"/>
      <c r="BM1488" s="52"/>
      <c r="BN1488" s="52"/>
      <c r="BO1488" s="52"/>
      <c r="BP1488" s="52"/>
      <c r="BQ1488" s="52"/>
      <c r="BR1488" s="52"/>
    </row>
    <row r="1489">
      <c r="A1489" s="6"/>
      <c r="B1489" s="42"/>
      <c r="C1489" s="43"/>
      <c r="D1489" s="63"/>
      <c r="E1489" s="45"/>
      <c r="F1489" s="45"/>
      <c r="G1489" s="45"/>
      <c r="H1489" s="45"/>
      <c r="I1489" s="45"/>
      <c r="J1489" s="45"/>
      <c r="K1489" s="45"/>
      <c r="L1489" s="61"/>
      <c r="M1489" s="48"/>
      <c r="N1489" s="49"/>
      <c r="O1489" s="48"/>
      <c r="P1489" s="49"/>
      <c r="Q1489" s="50"/>
      <c r="R1489" s="51"/>
      <c r="S1489" s="15"/>
      <c r="T1489" s="14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  <c r="AJ1489" s="52"/>
      <c r="AK1489" s="52"/>
      <c r="AL1489" s="52"/>
      <c r="AM1489" s="52"/>
      <c r="AN1489" s="52"/>
      <c r="AO1489" s="52"/>
      <c r="AP1489" s="52"/>
      <c r="AQ1489" s="52"/>
      <c r="AR1489" s="52"/>
      <c r="AS1489" s="52"/>
      <c r="AT1489" s="52"/>
      <c r="AU1489" s="52"/>
      <c r="AV1489" s="52"/>
      <c r="AW1489" s="52"/>
      <c r="AX1489" s="52"/>
      <c r="AY1489" s="52"/>
      <c r="AZ1489" s="52"/>
      <c r="BA1489" s="52"/>
      <c r="BB1489" s="52"/>
      <c r="BC1489" s="52"/>
      <c r="BD1489" s="52"/>
      <c r="BE1489" s="52"/>
      <c r="BF1489" s="52"/>
      <c r="BG1489" s="52"/>
      <c r="BH1489" s="52"/>
      <c r="BI1489" s="52"/>
      <c r="BJ1489" s="52"/>
      <c r="BK1489" s="52"/>
      <c r="BL1489" s="52"/>
      <c r="BM1489" s="52"/>
      <c r="BN1489" s="52"/>
      <c r="BO1489" s="52"/>
      <c r="BP1489" s="52"/>
      <c r="BQ1489" s="52"/>
      <c r="BR1489" s="52"/>
    </row>
    <row r="1490">
      <c r="A1490" s="6"/>
      <c r="B1490" s="42"/>
      <c r="C1490" s="43"/>
      <c r="D1490" s="63"/>
      <c r="E1490" s="45"/>
      <c r="F1490" s="45"/>
      <c r="G1490" s="45"/>
      <c r="H1490" s="45"/>
      <c r="I1490" s="45"/>
      <c r="J1490" s="45"/>
      <c r="K1490" s="45"/>
      <c r="L1490" s="61"/>
      <c r="M1490" s="48"/>
      <c r="N1490" s="49"/>
      <c r="O1490" s="48"/>
      <c r="P1490" s="49"/>
      <c r="Q1490" s="50"/>
      <c r="R1490" s="51"/>
      <c r="S1490" s="15"/>
      <c r="T1490" s="14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  <c r="AX1490" s="52"/>
      <c r="AY1490" s="52"/>
      <c r="AZ1490" s="52"/>
      <c r="BA1490" s="52"/>
      <c r="BB1490" s="52"/>
      <c r="BC1490" s="52"/>
      <c r="BD1490" s="52"/>
      <c r="BE1490" s="52"/>
      <c r="BF1490" s="52"/>
      <c r="BG1490" s="52"/>
      <c r="BH1490" s="52"/>
      <c r="BI1490" s="52"/>
      <c r="BJ1490" s="52"/>
      <c r="BK1490" s="52"/>
      <c r="BL1490" s="52"/>
      <c r="BM1490" s="52"/>
      <c r="BN1490" s="52"/>
      <c r="BO1490" s="52"/>
      <c r="BP1490" s="52"/>
      <c r="BQ1490" s="52"/>
      <c r="BR1490" s="52"/>
    </row>
    <row r="1491">
      <c r="A1491" s="6"/>
      <c r="B1491" s="42"/>
      <c r="C1491" s="43"/>
      <c r="D1491" s="63"/>
      <c r="E1491" s="45"/>
      <c r="F1491" s="45"/>
      <c r="G1491" s="45"/>
      <c r="H1491" s="45"/>
      <c r="I1491" s="45"/>
      <c r="J1491" s="45"/>
      <c r="K1491" s="45"/>
      <c r="L1491" s="61"/>
      <c r="M1491" s="48"/>
      <c r="N1491" s="49"/>
      <c r="O1491" s="48"/>
      <c r="P1491" s="49"/>
      <c r="Q1491" s="50"/>
      <c r="R1491" s="51"/>
      <c r="S1491" s="15"/>
      <c r="T1491" s="14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52"/>
      <c r="AU1491" s="52"/>
      <c r="AV1491" s="52"/>
      <c r="AW1491" s="52"/>
      <c r="AX1491" s="52"/>
      <c r="AY1491" s="52"/>
      <c r="AZ1491" s="52"/>
      <c r="BA1491" s="52"/>
      <c r="BB1491" s="52"/>
      <c r="BC1491" s="52"/>
      <c r="BD1491" s="52"/>
      <c r="BE1491" s="52"/>
      <c r="BF1491" s="52"/>
      <c r="BG1491" s="52"/>
      <c r="BH1491" s="52"/>
      <c r="BI1491" s="52"/>
      <c r="BJ1491" s="52"/>
      <c r="BK1491" s="52"/>
      <c r="BL1491" s="52"/>
      <c r="BM1491" s="52"/>
      <c r="BN1491" s="52"/>
      <c r="BO1491" s="52"/>
      <c r="BP1491" s="52"/>
      <c r="BQ1491" s="52"/>
      <c r="BR1491" s="52"/>
    </row>
    <row r="1492">
      <c r="A1492" s="6"/>
      <c r="B1492" s="42"/>
      <c r="C1492" s="43"/>
      <c r="D1492" s="63"/>
      <c r="E1492" s="45"/>
      <c r="F1492" s="45"/>
      <c r="G1492" s="45"/>
      <c r="H1492" s="45"/>
      <c r="I1492" s="45"/>
      <c r="J1492" s="45"/>
      <c r="K1492" s="45"/>
      <c r="L1492" s="61"/>
      <c r="M1492" s="48"/>
      <c r="N1492" s="49"/>
      <c r="O1492" s="48"/>
      <c r="P1492" s="49"/>
      <c r="Q1492" s="50"/>
      <c r="R1492" s="51"/>
      <c r="S1492" s="15"/>
      <c r="T1492" s="14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2"/>
      <c r="AM1492" s="52"/>
      <c r="AN1492" s="52"/>
      <c r="AO1492" s="52"/>
      <c r="AP1492" s="52"/>
      <c r="AQ1492" s="52"/>
      <c r="AR1492" s="52"/>
      <c r="AS1492" s="52"/>
      <c r="AT1492" s="52"/>
      <c r="AU1492" s="52"/>
      <c r="AV1492" s="52"/>
      <c r="AW1492" s="52"/>
      <c r="AX1492" s="52"/>
      <c r="AY1492" s="52"/>
      <c r="AZ1492" s="52"/>
      <c r="BA1492" s="52"/>
      <c r="BB1492" s="52"/>
      <c r="BC1492" s="52"/>
      <c r="BD1492" s="52"/>
      <c r="BE1492" s="52"/>
      <c r="BF1492" s="52"/>
      <c r="BG1492" s="52"/>
      <c r="BH1492" s="52"/>
      <c r="BI1492" s="52"/>
      <c r="BJ1492" s="52"/>
      <c r="BK1492" s="52"/>
      <c r="BL1492" s="52"/>
      <c r="BM1492" s="52"/>
      <c r="BN1492" s="52"/>
      <c r="BO1492" s="52"/>
      <c r="BP1492" s="52"/>
      <c r="BQ1492" s="52"/>
      <c r="BR1492" s="52"/>
    </row>
    <row r="1493">
      <c r="A1493" s="6"/>
      <c r="B1493" s="42"/>
      <c r="C1493" s="43"/>
      <c r="D1493" s="63"/>
      <c r="E1493" s="45"/>
      <c r="F1493" s="45"/>
      <c r="G1493" s="45"/>
      <c r="H1493" s="45"/>
      <c r="I1493" s="45"/>
      <c r="J1493" s="45"/>
      <c r="K1493" s="45"/>
      <c r="L1493" s="61"/>
      <c r="M1493" s="48"/>
      <c r="N1493" s="49"/>
      <c r="O1493" s="48"/>
      <c r="P1493" s="49"/>
      <c r="Q1493" s="50"/>
      <c r="R1493" s="51"/>
      <c r="S1493" s="15"/>
      <c r="T1493" s="14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  <c r="AX1493" s="52"/>
      <c r="AY1493" s="52"/>
      <c r="AZ1493" s="52"/>
      <c r="BA1493" s="52"/>
      <c r="BB1493" s="52"/>
      <c r="BC1493" s="52"/>
      <c r="BD1493" s="52"/>
      <c r="BE1493" s="52"/>
      <c r="BF1493" s="52"/>
      <c r="BG1493" s="52"/>
      <c r="BH1493" s="52"/>
      <c r="BI1493" s="52"/>
      <c r="BJ1493" s="52"/>
      <c r="BK1493" s="52"/>
      <c r="BL1493" s="52"/>
      <c r="BM1493" s="52"/>
      <c r="BN1493" s="52"/>
      <c r="BO1493" s="52"/>
      <c r="BP1493" s="52"/>
      <c r="BQ1493" s="52"/>
      <c r="BR1493" s="52"/>
    </row>
    <row r="1494">
      <c r="A1494" s="6"/>
      <c r="B1494" s="42"/>
      <c r="C1494" s="43"/>
      <c r="D1494" s="63"/>
      <c r="E1494" s="45"/>
      <c r="F1494" s="45"/>
      <c r="G1494" s="45"/>
      <c r="H1494" s="45"/>
      <c r="I1494" s="45"/>
      <c r="J1494" s="45"/>
      <c r="K1494" s="45"/>
      <c r="L1494" s="61"/>
      <c r="M1494" s="48"/>
      <c r="N1494" s="49"/>
      <c r="O1494" s="48"/>
      <c r="P1494" s="49"/>
      <c r="Q1494" s="50"/>
      <c r="R1494" s="51"/>
      <c r="S1494" s="15"/>
      <c r="T1494" s="14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2"/>
      <c r="AM1494" s="52"/>
      <c r="AN1494" s="52"/>
      <c r="AO1494" s="52"/>
      <c r="AP1494" s="52"/>
      <c r="AQ1494" s="52"/>
      <c r="AR1494" s="52"/>
      <c r="AS1494" s="52"/>
      <c r="AT1494" s="52"/>
      <c r="AU1494" s="52"/>
      <c r="AV1494" s="52"/>
      <c r="AW1494" s="52"/>
      <c r="AX1494" s="52"/>
      <c r="AY1494" s="52"/>
      <c r="AZ1494" s="52"/>
      <c r="BA1494" s="52"/>
      <c r="BB1494" s="52"/>
      <c r="BC1494" s="52"/>
      <c r="BD1494" s="52"/>
      <c r="BE1494" s="52"/>
      <c r="BF1494" s="52"/>
      <c r="BG1494" s="52"/>
      <c r="BH1494" s="52"/>
      <c r="BI1494" s="52"/>
      <c r="BJ1494" s="52"/>
      <c r="BK1494" s="52"/>
      <c r="BL1494" s="52"/>
      <c r="BM1494" s="52"/>
      <c r="BN1494" s="52"/>
      <c r="BO1494" s="52"/>
      <c r="BP1494" s="52"/>
      <c r="BQ1494" s="52"/>
      <c r="BR1494" s="52"/>
    </row>
    <row r="1495">
      <c r="A1495" s="6"/>
      <c r="B1495" s="42"/>
      <c r="C1495" s="43"/>
      <c r="D1495" s="63"/>
      <c r="E1495" s="45"/>
      <c r="F1495" s="45"/>
      <c r="G1495" s="45"/>
      <c r="H1495" s="45"/>
      <c r="I1495" s="45"/>
      <c r="J1495" s="45"/>
      <c r="K1495" s="45"/>
      <c r="L1495" s="61"/>
      <c r="M1495" s="48"/>
      <c r="N1495" s="49"/>
      <c r="O1495" s="48"/>
      <c r="P1495" s="49"/>
      <c r="Q1495" s="50"/>
      <c r="R1495" s="51"/>
      <c r="S1495" s="15"/>
      <c r="T1495" s="14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2"/>
      <c r="AM1495" s="52"/>
      <c r="AN1495" s="52"/>
      <c r="AO1495" s="52"/>
      <c r="AP1495" s="52"/>
      <c r="AQ1495" s="52"/>
      <c r="AR1495" s="52"/>
      <c r="AS1495" s="52"/>
      <c r="AT1495" s="52"/>
      <c r="AU1495" s="52"/>
      <c r="AV1495" s="52"/>
      <c r="AW1495" s="52"/>
      <c r="AX1495" s="52"/>
      <c r="AY1495" s="52"/>
      <c r="AZ1495" s="52"/>
      <c r="BA1495" s="52"/>
      <c r="BB1495" s="52"/>
      <c r="BC1495" s="52"/>
      <c r="BD1495" s="52"/>
      <c r="BE1495" s="52"/>
      <c r="BF1495" s="52"/>
      <c r="BG1495" s="52"/>
      <c r="BH1495" s="52"/>
      <c r="BI1495" s="52"/>
      <c r="BJ1495" s="52"/>
      <c r="BK1495" s="52"/>
      <c r="BL1495" s="52"/>
      <c r="BM1495" s="52"/>
      <c r="BN1495" s="52"/>
      <c r="BO1495" s="52"/>
      <c r="BP1495" s="52"/>
      <c r="BQ1495" s="52"/>
      <c r="BR1495" s="52"/>
    </row>
    <row r="1496">
      <c r="A1496" s="6"/>
      <c r="B1496" s="42"/>
      <c r="C1496" s="43"/>
      <c r="D1496" s="63"/>
      <c r="E1496" s="45"/>
      <c r="F1496" s="45"/>
      <c r="G1496" s="45"/>
      <c r="H1496" s="45"/>
      <c r="I1496" s="45"/>
      <c r="J1496" s="45"/>
      <c r="K1496" s="45"/>
      <c r="L1496" s="61"/>
      <c r="M1496" s="48"/>
      <c r="N1496" s="49"/>
      <c r="O1496" s="48"/>
      <c r="P1496" s="49"/>
      <c r="Q1496" s="50"/>
      <c r="R1496" s="51"/>
      <c r="S1496" s="15"/>
      <c r="T1496" s="14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2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  <c r="AX1496" s="52"/>
      <c r="AY1496" s="52"/>
      <c r="AZ1496" s="52"/>
      <c r="BA1496" s="52"/>
      <c r="BB1496" s="52"/>
      <c r="BC1496" s="52"/>
      <c r="BD1496" s="52"/>
      <c r="BE1496" s="52"/>
      <c r="BF1496" s="52"/>
      <c r="BG1496" s="52"/>
      <c r="BH1496" s="52"/>
      <c r="BI1496" s="52"/>
      <c r="BJ1496" s="52"/>
      <c r="BK1496" s="52"/>
      <c r="BL1496" s="52"/>
      <c r="BM1496" s="52"/>
      <c r="BN1496" s="52"/>
      <c r="BO1496" s="52"/>
      <c r="BP1496" s="52"/>
      <c r="BQ1496" s="52"/>
      <c r="BR1496" s="52"/>
    </row>
    <row r="1497">
      <c r="A1497" s="6"/>
      <c r="B1497" s="42"/>
      <c r="C1497" s="43"/>
      <c r="D1497" s="63"/>
      <c r="E1497" s="45"/>
      <c r="F1497" s="45"/>
      <c r="G1497" s="45"/>
      <c r="H1497" s="45"/>
      <c r="I1497" s="45"/>
      <c r="J1497" s="45"/>
      <c r="K1497" s="45"/>
      <c r="L1497" s="61"/>
      <c r="M1497" s="48"/>
      <c r="N1497" s="49"/>
      <c r="O1497" s="48"/>
      <c r="P1497" s="49"/>
      <c r="Q1497" s="50"/>
      <c r="R1497" s="51"/>
      <c r="S1497" s="15"/>
      <c r="T1497" s="14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2"/>
      <c r="AJ1497" s="52"/>
      <c r="AK1497" s="52"/>
      <c r="AL1497" s="52"/>
      <c r="AM1497" s="52"/>
      <c r="AN1497" s="52"/>
      <c r="AO1497" s="52"/>
      <c r="AP1497" s="52"/>
      <c r="AQ1497" s="52"/>
      <c r="AR1497" s="52"/>
      <c r="AS1497" s="52"/>
      <c r="AT1497" s="52"/>
      <c r="AU1497" s="52"/>
      <c r="AV1497" s="52"/>
      <c r="AW1497" s="52"/>
      <c r="AX1497" s="52"/>
      <c r="AY1497" s="52"/>
      <c r="AZ1497" s="52"/>
      <c r="BA1497" s="52"/>
      <c r="BB1497" s="52"/>
      <c r="BC1497" s="52"/>
      <c r="BD1497" s="52"/>
      <c r="BE1497" s="52"/>
      <c r="BF1497" s="52"/>
      <c r="BG1497" s="52"/>
      <c r="BH1497" s="52"/>
      <c r="BI1497" s="52"/>
      <c r="BJ1497" s="52"/>
      <c r="BK1497" s="52"/>
      <c r="BL1497" s="52"/>
      <c r="BM1497" s="52"/>
      <c r="BN1497" s="52"/>
      <c r="BO1497" s="52"/>
      <c r="BP1497" s="52"/>
      <c r="BQ1497" s="52"/>
      <c r="BR1497" s="52"/>
    </row>
    <row r="1498">
      <c r="A1498" s="6"/>
      <c r="B1498" s="42"/>
      <c r="C1498" s="43"/>
      <c r="D1498" s="63"/>
      <c r="E1498" s="45"/>
      <c r="F1498" s="45"/>
      <c r="G1498" s="45"/>
      <c r="H1498" s="45"/>
      <c r="I1498" s="45"/>
      <c r="J1498" s="45"/>
      <c r="K1498" s="45"/>
      <c r="L1498" s="61"/>
      <c r="M1498" s="48"/>
      <c r="N1498" s="49"/>
      <c r="O1498" s="48"/>
      <c r="P1498" s="49"/>
      <c r="Q1498" s="50"/>
      <c r="R1498" s="51"/>
      <c r="S1498" s="15"/>
      <c r="T1498" s="14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2"/>
      <c r="AJ1498" s="52"/>
      <c r="AK1498" s="52"/>
      <c r="AL1498" s="52"/>
      <c r="AM1498" s="52"/>
      <c r="AN1498" s="52"/>
      <c r="AO1498" s="52"/>
      <c r="AP1498" s="52"/>
      <c r="AQ1498" s="52"/>
      <c r="AR1498" s="52"/>
      <c r="AS1498" s="52"/>
      <c r="AT1498" s="52"/>
      <c r="AU1498" s="52"/>
      <c r="AV1498" s="52"/>
      <c r="AW1498" s="52"/>
      <c r="AX1498" s="52"/>
      <c r="AY1498" s="52"/>
      <c r="AZ1498" s="52"/>
      <c r="BA1498" s="52"/>
      <c r="BB1498" s="52"/>
      <c r="BC1498" s="52"/>
      <c r="BD1498" s="52"/>
      <c r="BE1498" s="52"/>
      <c r="BF1498" s="52"/>
      <c r="BG1498" s="52"/>
      <c r="BH1498" s="52"/>
      <c r="BI1498" s="52"/>
      <c r="BJ1498" s="52"/>
      <c r="BK1498" s="52"/>
      <c r="BL1498" s="52"/>
      <c r="BM1498" s="52"/>
      <c r="BN1498" s="52"/>
      <c r="BO1498" s="52"/>
      <c r="BP1498" s="52"/>
      <c r="BQ1498" s="52"/>
      <c r="BR1498" s="52"/>
    </row>
    <row r="1499">
      <c r="A1499" s="6"/>
      <c r="B1499" s="42"/>
      <c r="C1499" s="43"/>
      <c r="D1499" s="63"/>
      <c r="E1499" s="45"/>
      <c r="F1499" s="45"/>
      <c r="G1499" s="45"/>
      <c r="H1499" s="45"/>
      <c r="I1499" s="45"/>
      <c r="J1499" s="45"/>
      <c r="K1499" s="45"/>
      <c r="L1499" s="61"/>
      <c r="M1499" s="48"/>
      <c r="N1499" s="49"/>
      <c r="O1499" s="48"/>
      <c r="P1499" s="49"/>
      <c r="Q1499" s="50"/>
      <c r="R1499" s="51"/>
      <c r="S1499" s="15"/>
      <c r="T1499" s="14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2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  <c r="AX1499" s="52"/>
      <c r="AY1499" s="52"/>
      <c r="AZ1499" s="52"/>
      <c r="BA1499" s="52"/>
      <c r="BB1499" s="52"/>
      <c r="BC1499" s="52"/>
      <c r="BD1499" s="52"/>
      <c r="BE1499" s="52"/>
      <c r="BF1499" s="52"/>
      <c r="BG1499" s="52"/>
      <c r="BH1499" s="52"/>
      <c r="BI1499" s="52"/>
      <c r="BJ1499" s="52"/>
      <c r="BK1499" s="52"/>
      <c r="BL1499" s="52"/>
      <c r="BM1499" s="52"/>
      <c r="BN1499" s="52"/>
      <c r="BO1499" s="52"/>
      <c r="BP1499" s="52"/>
      <c r="BQ1499" s="52"/>
      <c r="BR1499" s="52"/>
    </row>
    <row r="1500">
      <c r="A1500" s="6"/>
      <c r="B1500" s="42"/>
      <c r="C1500" s="43"/>
      <c r="D1500" s="63"/>
      <c r="E1500" s="45"/>
      <c r="F1500" s="45"/>
      <c r="G1500" s="45"/>
      <c r="H1500" s="45"/>
      <c r="I1500" s="45"/>
      <c r="J1500" s="45"/>
      <c r="K1500" s="45"/>
      <c r="L1500" s="61"/>
      <c r="M1500" s="48"/>
      <c r="N1500" s="49"/>
      <c r="O1500" s="48"/>
      <c r="P1500" s="49"/>
      <c r="Q1500" s="50"/>
      <c r="R1500" s="51"/>
      <c r="S1500" s="15"/>
      <c r="T1500" s="14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  <c r="AJ1500" s="52"/>
      <c r="AK1500" s="52"/>
      <c r="AL1500" s="52"/>
      <c r="AM1500" s="52"/>
      <c r="AN1500" s="52"/>
      <c r="AO1500" s="52"/>
      <c r="AP1500" s="52"/>
      <c r="AQ1500" s="52"/>
      <c r="AR1500" s="52"/>
      <c r="AS1500" s="52"/>
      <c r="AT1500" s="52"/>
      <c r="AU1500" s="52"/>
      <c r="AV1500" s="52"/>
      <c r="AW1500" s="52"/>
      <c r="AX1500" s="52"/>
      <c r="AY1500" s="52"/>
      <c r="AZ1500" s="52"/>
      <c r="BA1500" s="52"/>
      <c r="BB1500" s="52"/>
      <c r="BC1500" s="52"/>
      <c r="BD1500" s="52"/>
      <c r="BE1500" s="52"/>
      <c r="BF1500" s="52"/>
      <c r="BG1500" s="52"/>
      <c r="BH1500" s="52"/>
      <c r="BI1500" s="52"/>
      <c r="BJ1500" s="52"/>
      <c r="BK1500" s="52"/>
      <c r="BL1500" s="52"/>
      <c r="BM1500" s="52"/>
      <c r="BN1500" s="52"/>
      <c r="BO1500" s="52"/>
      <c r="BP1500" s="52"/>
      <c r="BQ1500" s="52"/>
      <c r="BR1500" s="52"/>
    </row>
    <row r="1501">
      <c r="A1501" s="6"/>
      <c r="B1501" s="42"/>
      <c r="C1501" s="43"/>
      <c r="D1501" s="63"/>
      <c r="E1501" s="45"/>
      <c r="F1501" s="45"/>
      <c r="G1501" s="45"/>
      <c r="H1501" s="45"/>
      <c r="I1501" s="45"/>
      <c r="J1501" s="45"/>
      <c r="K1501" s="45"/>
      <c r="L1501" s="61"/>
      <c r="M1501" s="48"/>
      <c r="N1501" s="49"/>
      <c r="O1501" s="48"/>
      <c r="P1501" s="49"/>
      <c r="Q1501" s="50"/>
      <c r="R1501" s="51"/>
      <c r="S1501" s="15"/>
      <c r="T1501" s="14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2"/>
      <c r="AJ1501" s="52"/>
      <c r="AK1501" s="52"/>
      <c r="AL1501" s="52"/>
      <c r="AM1501" s="52"/>
      <c r="AN1501" s="52"/>
      <c r="AO1501" s="52"/>
      <c r="AP1501" s="52"/>
      <c r="AQ1501" s="52"/>
      <c r="AR1501" s="52"/>
      <c r="AS1501" s="52"/>
      <c r="AT1501" s="52"/>
      <c r="AU1501" s="52"/>
      <c r="AV1501" s="52"/>
      <c r="AW1501" s="52"/>
      <c r="AX1501" s="52"/>
      <c r="AY1501" s="52"/>
      <c r="AZ1501" s="52"/>
      <c r="BA1501" s="52"/>
      <c r="BB1501" s="52"/>
      <c r="BC1501" s="52"/>
      <c r="BD1501" s="52"/>
      <c r="BE1501" s="52"/>
      <c r="BF1501" s="52"/>
      <c r="BG1501" s="52"/>
      <c r="BH1501" s="52"/>
      <c r="BI1501" s="52"/>
      <c r="BJ1501" s="52"/>
      <c r="BK1501" s="52"/>
      <c r="BL1501" s="52"/>
      <c r="BM1501" s="52"/>
      <c r="BN1501" s="52"/>
      <c r="BO1501" s="52"/>
      <c r="BP1501" s="52"/>
      <c r="BQ1501" s="52"/>
      <c r="BR1501" s="52"/>
    </row>
    <row r="1502">
      <c r="A1502" s="6"/>
      <c r="B1502" s="42"/>
      <c r="C1502" s="43"/>
      <c r="D1502" s="63"/>
      <c r="E1502" s="45"/>
      <c r="F1502" s="45"/>
      <c r="G1502" s="45"/>
      <c r="H1502" s="45"/>
      <c r="I1502" s="45"/>
      <c r="J1502" s="45"/>
      <c r="K1502" s="45"/>
      <c r="L1502" s="61"/>
      <c r="M1502" s="48"/>
      <c r="N1502" s="49"/>
      <c r="O1502" s="48"/>
      <c r="P1502" s="49"/>
      <c r="Q1502" s="50"/>
      <c r="R1502" s="51"/>
      <c r="S1502" s="15"/>
      <c r="T1502" s="14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  <c r="AX1502" s="52"/>
      <c r="AY1502" s="52"/>
      <c r="AZ1502" s="52"/>
      <c r="BA1502" s="52"/>
      <c r="BB1502" s="52"/>
      <c r="BC1502" s="52"/>
      <c r="BD1502" s="52"/>
      <c r="BE1502" s="52"/>
      <c r="BF1502" s="52"/>
      <c r="BG1502" s="52"/>
      <c r="BH1502" s="52"/>
      <c r="BI1502" s="52"/>
      <c r="BJ1502" s="52"/>
      <c r="BK1502" s="52"/>
      <c r="BL1502" s="52"/>
      <c r="BM1502" s="52"/>
      <c r="BN1502" s="52"/>
      <c r="BO1502" s="52"/>
      <c r="BP1502" s="52"/>
      <c r="BQ1502" s="52"/>
      <c r="BR1502" s="52"/>
    </row>
    <row r="1503">
      <c r="A1503" s="6"/>
      <c r="B1503" s="42"/>
      <c r="C1503" s="43"/>
      <c r="D1503" s="63"/>
      <c r="E1503" s="45"/>
      <c r="F1503" s="45"/>
      <c r="G1503" s="45"/>
      <c r="H1503" s="45"/>
      <c r="I1503" s="45"/>
      <c r="J1503" s="45"/>
      <c r="K1503" s="45"/>
      <c r="L1503" s="61"/>
      <c r="M1503" s="48"/>
      <c r="N1503" s="49"/>
      <c r="O1503" s="48"/>
      <c r="P1503" s="49"/>
      <c r="Q1503" s="50"/>
      <c r="R1503" s="51"/>
      <c r="S1503" s="15"/>
      <c r="T1503" s="14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2"/>
      <c r="AM1503" s="52"/>
      <c r="AN1503" s="52"/>
      <c r="AO1503" s="52"/>
      <c r="AP1503" s="52"/>
      <c r="AQ1503" s="52"/>
      <c r="AR1503" s="52"/>
      <c r="AS1503" s="52"/>
      <c r="AT1503" s="52"/>
      <c r="AU1503" s="52"/>
      <c r="AV1503" s="52"/>
      <c r="AW1503" s="52"/>
      <c r="AX1503" s="52"/>
      <c r="AY1503" s="52"/>
      <c r="AZ1503" s="52"/>
      <c r="BA1503" s="52"/>
      <c r="BB1503" s="52"/>
      <c r="BC1503" s="52"/>
      <c r="BD1503" s="52"/>
      <c r="BE1503" s="52"/>
      <c r="BF1503" s="52"/>
      <c r="BG1503" s="52"/>
      <c r="BH1503" s="52"/>
      <c r="BI1503" s="52"/>
      <c r="BJ1503" s="52"/>
      <c r="BK1503" s="52"/>
      <c r="BL1503" s="52"/>
      <c r="BM1503" s="52"/>
      <c r="BN1503" s="52"/>
      <c r="BO1503" s="52"/>
      <c r="BP1503" s="52"/>
      <c r="BQ1503" s="52"/>
      <c r="BR1503" s="52"/>
    </row>
    <row r="1504">
      <c r="A1504" s="6"/>
      <c r="B1504" s="42"/>
      <c r="C1504" s="43"/>
      <c r="D1504" s="63"/>
      <c r="E1504" s="45"/>
      <c r="F1504" s="45"/>
      <c r="G1504" s="45"/>
      <c r="H1504" s="45"/>
      <c r="I1504" s="45"/>
      <c r="J1504" s="45"/>
      <c r="K1504" s="45"/>
      <c r="L1504" s="61"/>
      <c r="M1504" s="48"/>
      <c r="N1504" s="49"/>
      <c r="O1504" s="48"/>
      <c r="P1504" s="49"/>
      <c r="Q1504" s="50"/>
      <c r="R1504" s="51"/>
      <c r="S1504" s="15"/>
      <c r="T1504" s="14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52"/>
      <c r="AN1504" s="52"/>
      <c r="AO1504" s="52"/>
      <c r="AP1504" s="52"/>
      <c r="AQ1504" s="52"/>
      <c r="AR1504" s="52"/>
      <c r="AS1504" s="52"/>
      <c r="AT1504" s="52"/>
      <c r="AU1504" s="52"/>
      <c r="AV1504" s="52"/>
      <c r="AW1504" s="52"/>
      <c r="AX1504" s="52"/>
      <c r="AY1504" s="52"/>
      <c r="AZ1504" s="52"/>
      <c r="BA1504" s="52"/>
      <c r="BB1504" s="52"/>
      <c r="BC1504" s="52"/>
      <c r="BD1504" s="52"/>
      <c r="BE1504" s="52"/>
      <c r="BF1504" s="52"/>
      <c r="BG1504" s="52"/>
      <c r="BH1504" s="52"/>
      <c r="BI1504" s="52"/>
      <c r="BJ1504" s="52"/>
      <c r="BK1504" s="52"/>
      <c r="BL1504" s="52"/>
      <c r="BM1504" s="52"/>
      <c r="BN1504" s="52"/>
      <c r="BO1504" s="52"/>
      <c r="BP1504" s="52"/>
      <c r="BQ1504" s="52"/>
      <c r="BR1504" s="52"/>
    </row>
    <row r="1505">
      <c r="A1505" s="6"/>
      <c r="B1505" s="42"/>
      <c r="C1505" s="43"/>
      <c r="D1505" s="63"/>
      <c r="E1505" s="45"/>
      <c r="F1505" s="45"/>
      <c r="G1505" s="45"/>
      <c r="H1505" s="45"/>
      <c r="I1505" s="45"/>
      <c r="J1505" s="45"/>
      <c r="K1505" s="45"/>
      <c r="L1505" s="61"/>
      <c r="M1505" s="48"/>
      <c r="N1505" s="49"/>
      <c r="O1505" s="48"/>
      <c r="P1505" s="49"/>
      <c r="Q1505" s="50"/>
      <c r="R1505" s="51"/>
      <c r="S1505" s="15"/>
      <c r="T1505" s="14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2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  <c r="AX1505" s="52"/>
      <c r="AY1505" s="52"/>
      <c r="AZ1505" s="52"/>
      <c r="BA1505" s="52"/>
      <c r="BB1505" s="52"/>
      <c r="BC1505" s="52"/>
      <c r="BD1505" s="52"/>
      <c r="BE1505" s="52"/>
      <c r="BF1505" s="52"/>
      <c r="BG1505" s="52"/>
      <c r="BH1505" s="52"/>
      <c r="BI1505" s="52"/>
      <c r="BJ1505" s="52"/>
      <c r="BK1505" s="52"/>
      <c r="BL1505" s="52"/>
      <c r="BM1505" s="52"/>
      <c r="BN1505" s="52"/>
      <c r="BO1505" s="52"/>
      <c r="BP1505" s="52"/>
      <c r="BQ1505" s="52"/>
      <c r="BR1505" s="52"/>
    </row>
    <row r="1506">
      <c r="A1506" s="6"/>
      <c r="B1506" s="42"/>
      <c r="C1506" s="43"/>
      <c r="D1506" s="63"/>
      <c r="E1506" s="45"/>
      <c r="F1506" s="45"/>
      <c r="G1506" s="45"/>
      <c r="H1506" s="45"/>
      <c r="I1506" s="45"/>
      <c r="J1506" s="45"/>
      <c r="K1506" s="45"/>
      <c r="L1506" s="61"/>
      <c r="M1506" s="48"/>
      <c r="N1506" s="49"/>
      <c r="O1506" s="48"/>
      <c r="P1506" s="49"/>
      <c r="Q1506" s="50"/>
      <c r="R1506" s="51"/>
      <c r="S1506" s="15"/>
      <c r="T1506" s="14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2"/>
      <c r="AJ1506" s="52"/>
      <c r="AK1506" s="52"/>
      <c r="AL1506" s="52"/>
      <c r="AM1506" s="52"/>
      <c r="AN1506" s="52"/>
      <c r="AO1506" s="52"/>
      <c r="AP1506" s="52"/>
      <c r="AQ1506" s="52"/>
      <c r="AR1506" s="52"/>
      <c r="AS1506" s="52"/>
      <c r="AT1506" s="52"/>
      <c r="AU1506" s="52"/>
      <c r="AV1506" s="52"/>
      <c r="AW1506" s="52"/>
      <c r="AX1506" s="52"/>
      <c r="AY1506" s="52"/>
      <c r="AZ1506" s="52"/>
      <c r="BA1506" s="52"/>
      <c r="BB1506" s="52"/>
      <c r="BC1506" s="52"/>
      <c r="BD1506" s="52"/>
      <c r="BE1506" s="52"/>
      <c r="BF1506" s="52"/>
      <c r="BG1506" s="52"/>
      <c r="BH1506" s="52"/>
      <c r="BI1506" s="52"/>
      <c r="BJ1506" s="52"/>
      <c r="BK1506" s="52"/>
      <c r="BL1506" s="52"/>
      <c r="BM1506" s="52"/>
      <c r="BN1506" s="52"/>
      <c r="BO1506" s="52"/>
      <c r="BP1506" s="52"/>
      <c r="BQ1506" s="52"/>
      <c r="BR1506" s="52"/>
    </row>
  </sheetData>
  <customSheetViews>
    <customSheetView guid="{922D49F1-E58D-4475-A983-2DE923C0B36A}" filter="1" showAutoFilter="1">
      <autoFilter ref="$Q$313"/>
    </customSheetView>
    <customSheetView guid="{D7DC3375-3451-42A4-A149-5BB4648D4605}" filter="1" showAutoFilter="1">
      <autoFilter ref="$A$5:$BH$305">
        <sortState ref="A5:BH305">
          <sortCondition ref="C5:C305"/>
        </sortState>
      </autoFilter>
    </customSheetView>
    <customSheetView guid="{57091208-F8D5-42B1-AEFF-F67F22CB3818}" filter="1" showAutoFilter="1">
      <autoFilter ref="$A$5:$BH$305">
        <sortState ref="A5:BH305">
          <sortCondition ref="M5:M305"/>
        </sortState>
      </autoFilter>
    </customSheetView>
  </customSheetViews>
  <conditionalFormatting sqref="U3:BR3">
    <cfRule type="colorScale" priority="1">
      <colorScale>
        <cfvo type="min"/>
        <cfvo type="max"/>
        <color rgb="FFFFFFFF"/>
        <color rgb="FF76A5AF"/>
      </colorScale>
    </cfRule>
  </conditionalFormatting>
  <conditionalFormatting sqref="A1 C1 E1 G1 I1 K1 M1 O1 Q1 S1 U1">
    <cfRule type="notContainsBlanks" dxfId="0" priority="2">
      <formula>LEN(TRIM(A1))&gt;0</formula>
    </cfRule>
  </conditionalFormatting>
  <conditionalFormatting sqref="R6:R1506">
    <cfRule type="expression" dxfId="1" priority="3">
      <formula>AND(T6:T1506=0,M6:M1506&lt;$M$4)</formula>
    </cfRule>
  </conditionalFormatting>
  <conditionalFormatting sqref="R6:R1506">
    <cfRule type="expression" dxfId="2" priority="4">
      <formula>AND(T6:T1506&gt;0,M6:M1506&lt;$M$4)</formula>
    </cfRule>
  </conditionalFormatting>
  <conditionalFormatting sqref="B6:B1506">
    <cfRule type="expression" dxfId="3" priority="5">
      <formula>AND(OR(NOT(ISBLANK(D6:D1506)),NOT(ISBLANK(C6:C1506))),ISBLANK(B6:B1506))</formula>
    </cfRule>
  </conditionalFormatting>
  <dataValidations>
    <dataValidation type="list" allowBlank="1" showErrorMessage="1" sqref="C6:C1506">
      <formula1>tbJobList[Job Name]</formula1>
    </dataValidation>
    <dataValidation type="list" allowBlank="1" showErrorMessage="1" sqref="N6:N1506 P6:P1506">
      <formula1>Parameter!$J$2:$J$49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7.63"/>
    <col customWidth="1" min="3" max="3" width="19.88"/>
    <col customWidth="1" min="4" max="4" width="23.25"/>
    <col customWidth="1" min="5" max="5" width="44.63"/>
    <col customWidth="1" min="6" max="12" width="2.63"/>
    <col customWidth="1" min="13" max="13" width="15.88"/>
    <col customWidth="1" min="14" max="14" width="12.63"/>
    <col customWidth="1" min="15" max="15" width="11.38"/>
    <col customWidth="1" min="16" max="16" width="12.63"/>
    <col customWidth="1" min="17" max="17" width="11.38"/>
    <col customWidth="1" min="18" max="19" width="7.63"/>
    <col customWidth="1" min="20" max="20" width="8.88"/>
    <col customWidth="1" min="21" max="21" width="7.63"/>
    <col customWidth="1" min="22" max="71" width="2.63"/>
    <col customWidth="1" min="72" max="72" width="7.63"/>
    <col customWidth="1" hidden="1" min="73" max="76" width="18.63"/>
    <col customWidth="1" hidden="1" min="77" max="78" width="17.63"/>
    <col customWidth="1" hidden="1" min="79" max="81" width="7.63"/>
    <col customWidth="1" hidden="1" min="82" max="82" width="18.63"/>
    <col customWidth="1" min="83" max="85" width="7.63"/>
    <col customWidth="1" min="86" max="86" width="8.25"/>
    <col customWidth="1" min="87" max="92" width="7.63"/>
  </cols>
  <sheetData>
    <row r="1">
      <c r="A1" s="74">
        <v>1.0</v>
      </c>
      <c r="B1" s="74">
        <v>2.0</v>
      </c>
      <c r="C1" s="74">
        <v>3.0</v>
      </c>
      <c r="D1" s="74">
        <v>4.0</v>
      </c>
      <c r="E1" s="74">
        <v>5.0</v>
      </c>
      <c r="F1" s="74">
        <v>6.0</v>
      </c>
      <c r="G1" s="74">
        <v>7.0</v>
      </c>
      <c r="H1" s="74">
        <v>8.0</v>
      </c>
      <c r="I1" s="74">
        <v>9.0</v>
      </c>
      <c r="J1" s="74">
        <v>10.0</v>
      </c>
      <c r="K1" s="74">
        <v>11.0</v>
      </c>
      <c r="L1" s="74">
        <v>12.0</v>
      </c>
      <c r="M1" s="74">
        <v>13.0</v>
      </c>
      <c r="N1" s="74">
        <v>14.0</v>
      </c>
      <c r="O1" s="74">
        <v>15.0</v>
      </c>
      <c r="P1" s="74">
        <v>16.0</v>
      </c>
      <c r="Q1" s="74">
        <v>17.0</v>
      </c>
      <c r="R1" s="74">
        <v>18.0</v>
      </c>
      <c r="S1" s="74">
        <v>19.0</v>
      </c>
      <c r="T1" s="74">
        <v>20.0</v>
      </c>
      <c r="U1" s="74">
        <v>21.0</v>
      </c>
      <c r="V1" s="74">
        <v>22.0</v>
      </c>
      <c r="W1" s="74">
        <v>23.0</v>
      </c>
      <c r="X1" s="74">
        <v>24.0</v>
      </c>
      <c r="Y1" s="74">
        <v>25.0</v>
      </c>
      <c r="Z1" s="74">
        <v>26.0</v>
      </c>
      <c r="AA1" s="74">
        <v>27.0</v>
      </c>
      <c r="AB1" s="74">
        <v>28.0</v>
      </c>
      <c r="AC1" s="74">
        <v>29.0</v>
      </c>
      <c r="AD1" s="74">
        <v>30.0</v>
      </c>
      <c r="AE1" s="74">
        <v>31.0</v>
      </c>
      <c r="AF1" s="74">
        <v>32.0</v>
      </c>
      <c r="AG1" s="74">
        <v>33.0</v>
      </c>
      <c r="AH1" s="74">
        <v>34.0</v>
      </c>
      <c r="AI1" s="74">
        <v>35.0</v>
      </c>
      <c r="AJ1" s="74">
        <v>36.0</v>
      </c>
      <c r="AK1" s="74">
        <v>37.0</v>
      </c>
      <c r="AL1" s="74">
        <v>38.0</v>
      </c>
      <c r="AM1" s="74">
        <v>39.0</v>
      </c>
      <c r="AN1" s="74">
        <v>40.0</v>
      </c>
      <c r="AO1" s="74">
        <v>41.0</v>
      </c>
      <c r="AP1" s="74">
        <v>42.0</v>
      </c>
      <c r="AQ1" s="74">
        <v>43.0</v>
      </c>
      <c r="AR1" s="74">
        <v>44.0</v>
      </c>
      <c r="AS1" s="74">
        <v>45.0</v>
      </c>
      <c r="AT1" s="74">
        <v>46.0</v>
      </c>
      <c r="AU1" s="74">
        <v>47.0</v>
      </c>
      <c r="AV1" s="74">
        <v>48.0</v>
      </c>
      <c r="AW1" s="74">
        <v>49.0</v>
      </c>
      <c r="AX1" s="74">
        <v>50.0</v>
      </c>
      <c r="AY1" s="74">
        <v>51.0</v>
      </c>
      <c r="AZ1" s="74">
        <v>52.0</v>
      </c>
      <c r="BA1" s="74">
        <v>53.0</v>
      </c>
      <c r="BB1" s="74">
        <v>54.0</v>
      </c>
      <c r="BC1" s="74">
        <v>55.0</v>
      </c>
      <c r="BD1" s="74">
        <v>56.0</v>
      </c>
      <c r="BE1" s="74">
        <v>57.0</v>
      </c>
      <c r="BF1" s="74">
        <v>58.0</v>
      </c>
      <c r="BG1" s="74">
        <v>59.0</v>
      </c>
      <c r="BH1" s="74">
        <v>60.0</v>
      </c>
      <c r="BI1" s="74">
        <v>61.0</v>
      </c>
      <c r="BJ1" s="74">
        <v>62.0</v>
      </c>
      <c r="BK1" s="74">
        <v>63.0</v>
      </c>
      <c r="BL1" s="74">
        <v>64.0</v>
      </c>
      <c r="BM1" s="74">
        <v>65.0</v>
      </c>
      <c r="BN1" s="74">
        <v>66.0</v>
      </c>
      <c r="BO1" s="74">
        <v>67.0</v>
      </c>
      <c r="BP1" s="74">
        <v>68.0</v>
      </c>
      <c r="BQ1" s="74">
        <v>69.0</v>
      </c>
      <c r="BR1" s="74">
        <v>70.0</v>
      </c>
      <c r="BS1" s="74">
        <v>71.0</v>
      </c>
      <c r="BT1" s="74">
        <v>72.0</v>
      </c>
      <c r="BU1" s="74">
        <v>73.0</v>
      </c>
      <c r="BV1" s="74">
        <v>74.0</v>
      </c>
      <c r="BW1" s="74">
        <v>75.0</v>
      </c>
      <c r="BX1" s="74">
        <v>76.0</v>
      </c>
      <c r="BY1" s="74">
        <v>77.0</v>
      </c>
      <c r="BZ1" s="74">
        <v>78.0</v>
      </c>
      <c r="CA1" s="74">
        <v>79.0</v>
      </c>
      <c r="CB1" s="74">
        <v>80.0</v>
      </c>
      <c r="CC1" s="74">
        <v>81.0</v>
      </c>
      <c r="CD1" s="74">
        <v>82.0</v>
      </c>
      <c r="CE1" s="74">
        <v>83.0</v>
      </c>
      <c r="CF1" s="74">
        <v>84.0</v>
      </c>
      <c r="CG1" s="74">
        <v>85.0</v>
      </c>
      <c r="CH1" s="74">
        <v>86.0</v>
      </c>
      <c r="CI1" s="74">
        <v>87.0</v>
      </c>
      <c r="CJ1" s="74">
        <v>88.0</v>
      </c>
      <c r="CK1" s="74">
        <v>89.0</v>
      </c>
      <c r="CL1" s="74">
        <v>90.0</v>
      </c>
      <c r="CM1" s="74">
        <v>91.0</v>
      </c>
      <c r="CN1" s="74">
        <v>92.0</v>
      </c>
    </row>
    <row r="2">
      <c r="A2" s="75"/>
      <c r="B2" s="75"/>
      <c r="C2" s="76">
        <v>2026.0</v>
      </c>
      <c r="D2" s="75"/>
      <c r="E2" s="9"/>
      <c r="F2" s="8"/>
      <c r="G2" s="8"/>
      <c r="H2" s="8"/>
      <c r="I2" s="8"/>
      <c r="J2" s="8"/>
      <c r="K2" s="8"/>
      <c r="L2" s="8"/>
      <c r="M2" s="9"/>
      <c r="N2" s="10"/>
      <c r="O2" s="77"/>
      <c r="P2" s="10"/>
      <c r="Q2" s="77"/>
      <c r="R2" s="13"/>
      <c r="S2" s="16"/>
      <c r="T2" s="78"/>
      <c r="U2" s="16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80">
        <f>COLUMN(BT2)</f>
        <v>72</v>
      </c>
      <c r="BU2" s="81"/>
      <c r="BV2" s="81"/>
      <c r="BW2" s="81"/>
      <c r="BX2" s="81"/>
      <c r="BY2" s="81"/>
      <c r="BZ2" s="81"/>
      <c r="CA2" s="13"/>
      <c r="CB2" s="13"/>
      <c r="CC2" s="13"/>
      <c r="CD2" s="81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ht="24.75" customHeight="1">
      <c r="A3" s="17"/>
      <c r="B3" s="17"/>
      <c r="C3" s="76" t="s">
        <v>134</v>
      </c>
      <c r="D3" s="6"/>
      <c r="E3" s="82"/>
      <c r="F3" s="8"/>
      <c r="G3" s="8"/>
      <c r="H3" s="8"/>
      <c r="I3" s="8"/>
      <c r="J3" s="8"/>
      <c r="K3" s="8"/>
      <c r="L3" s="8"/>
      <c r="M3" s="9"/>
      <c r="N3" s="10"/>
      <c r="O3" s="11"/>
      <c r="P3" s="10"/>
      <c r="Q3" s="12"/>
      <c r="R3" s="13"/>
      <c r="S3" s="14" t="s">
        <v>135</v>
      </c>
      <c r="T3" s="15">
        <f>Parameter!$Q$2*Parameter!$Q$3*Parameter!$Q$4</f>
        <v>7072</v>
      </c>
      <c r="V3" s="17" t="str">
        <f>IFERROR(__xludf.DUMMYFUNCTION("SPARKLINE(V$4,{""charttype"",""column"";""ymin"",MIN($V$4:$BE$4);""ymax"",MAX($V$4:$BE$4);""color"",""blue""})"),"")</f>
        <v/>
      </c>
      <c r="W3" s="17" t="str">
        <f>IFERROR(__xludf.DUMMYFUNCTION("SPARKLINE(W$4,{""charttype"",""column"";""ymin"",MIN($V$4:$BE$4);""ymax"",MAX($V$4:$BE$4);""color"",""blue""})"),"")</f>
        <v/>
      </c>
      <c r="X3" s="17" t="str">
        <f>IFERROR(__xludf.DUMMYFUNCTION("SPARKLINE(X$4,{""charttype"",""column"";""ymin"",MIN($V$4:$BE$4);""ymax"",MAX($V$4:$BE$4);""color"",""blue""})"),"")</f>
        <v/>
      </c>
      <c r="Y3" s="17" t="str">
        <f>IFERROR(__xludf.DUMMYFUNCTION("SPARKLINE(Y$4,{""charttype"",""column"";""ymin"",MIN($V$4:$BE$4);""ymax"",MAX($V$4:$BE$4);""color"",""blue""})"),"")</f>
        <v/>
      </c>
      <c r="Z3" s="17" t="str">
        <f>IFERROR(__xludf.DUMMYFUNCTION("SPARKLINE(Z$4,{""charttype"",""column"";""ymin"",MIN($V$4:$BE$4);""ymax"",MAX($V$4:$BE$4);""color"",""blue""})"),"")</f>
        <v/>
      </c>
      <c r="AA3" s="17" t="str">
        <f>IFERROR(__xludf.DUMMYFUNCTION("SPARKLINE(AA$4,{""charttype"",""column"";""ymin"",MIN($V$4:$BE$4);""ymax"",MAX($V$4:$BE$4);""color"",""blue""})"),"")</f>
        <v/>
      </c>
      <c r="AB3" s="17" t="str">
        <f>IFERROR(__xludf.DUMMYFUNCTION("SPARKLINE(AB$4,{""charttype"",""column"";""ymin"",MIN($V$4:$BE$4);""ymax"",MAX($V$4:$BE$4);""color"",""blue""})"),"")</f>
        <v/>
      </c>
      <c r="AC3" s="17" t="str">
        <f>IFERROR(__xludf.DUMMYFUNCTION("SPARKLINE(AC$4,{""charttype"",""column"";""ymin"",MIN($V$4:$BE$4);""ymax"",MAX($V$4:$BE$4);""color"",""blue""})"),"")</f>
        <v/>
      </c>
      <c r="AD3" s="17" t="str">
        <f>IFERROR(__xludf.DUMMYFUNCTION("SPARKLINE(AD$4,{""charttype"",""column"";""ymin"",MIN($V$4:$BE$4);""ymax"",MAX($V$4:$BE$4);""color"",""blue""})"),"")</f>
        <v/>
      </c>
      <c r="AE3" s="17" t="str">
        <f>IFERROR(__xludf.DUMMYFUNCTION("SPARKLINE(AE$4,{""charttype"",""column"";""ymin"",MIN($V$4:$BE$4);""ymax"",MAX($V$4:$BE$4);""color"",""blue""})"),"")</f>
        <v/>
      </c>
      <c r="AF3" s="17" t="str">
        <f>IFERROR(__xludf.DUMMYFUNCTION("SPARKLINE(AF$4,{""charttype"",""column"";""ymin"",MIN($V$4:$BE$4);""ymax"",MAX($V$4:$BE$4);""color"",""blue""})"),"")</f>
        <v/>
      </c>
      <c r="AG3" s="17" t="str">
        <f>IFERROR(__xludf.DUMMYFUNCTION("SPARKLINE(AG$4,{""charttype"",""column"";""ymin"",MIN($V$4:$BE$4);""ymax"",MAX($V$4:$BE$4);""color"",""blue""})"),"")</f>
        <v/>
      </c>
      <c r="AH3" s="17" t="str">
        <f>IFERROR(__xludf.DUMMYFUNCTION("SPARKLINE(AH$4,{""charttype"",""column"";""ymin"",MIN($V$4:$BE$4);""ymax"",MAX($V$4:$BE$4);""color"",""blue""})"),"")</f>
        <v/>
      </c>
      <c r="AI3" s="17" t="str">
        <f>IFERROR(__xludf.DUMMYFUNCTION("SPARKLINE(AI$4,{""charttype"",""column"";""ymin"",MIN($V$4:$BE$4);""ymax"",MAX($V$4:$BE$4);""color"",""blue""})"),"")</f>
        <v/>
      </c>
      <c r="AJ3" s="17" t="str">
        <f>IFERROR(__xludf.DUMMYFUNCTION("SPARKLINE(AJ$4,{""charttype"",""column"";""ymin"",MIN($V$4:$BE$4);""ymax"",MAX($V$4:$BE$4);""color"",""blue""})"),"")</f>
        <v/>
      </c>
      <c r="AK3" s="17" t="str">
        <f>IFERROR(__xludf.DUMMYFUNCTION("SPARKLINE(AK$4,{""charttype"",""column"";""ymin"",MIN($V$4:$BE$4);""ymax"",MAX($V$4:$BE$4);""color"",""blue""})"),"")</f>
        <v/>
      </c>
      <c r="AL3" s="17" t="str">
        <f>IFERROR(__xludf.DUMMYFUNCTION("SPARKLINE(AL$4,{""charttype"",""column"";""ymin"",MIN($V$4:$BE$4);""ymax"",MAX($V$4:$BE$4);""color"",""blue""})"),"")</f>
        <v/>
      </c>
      <c r="AM3" s="17" t="str">
        <f>IFERROR(__xludf.DUMMYFUNCTION("SPARKLINE(AM$4,{""charttype"",""column"";""ymin"",MIN($V$4:$BE$4);""ymax"",MAX($V$4:$BE$4);""color"",""blue""})"),"")</f>
        <v/>
      </c>
      <c r="AN3" s="17" t="str">
        <f>IFERROR(__xludf.DUMMYFUNCTION("SPARKLINE(AN$4,{""charttype"",""column"";""ymin"",MIN($V$4:$BE$4);""ymax"",MAX($V$4:$BE$4);""color"",""blue""})"),"")</f>
        <v/>
      </c>
      <c r="AO3" s="17" t="str">
        <f>IFERROR(__xludf.DUMMYFUNCTION("SPARKLINE(AO$4,{""charttype"",""column"";""ymin"",MIN($V$4:$BE$4);""ymax"",MAX($V$4:$BE$4);""color"",""blue""})"),"")</f>
        <v/>
      </c>
      <c r="AP3" s="17" t="str">
        <f>IFERROR(__xludf.DUMMYFUNCTION("SPARKLINE(AP$4,{""charttype"",""column"";""ymin"",MIN($V$4:$BE$4);""ymax"",MAX($V$4:$BE$4);""color"",""blue""})"),"")</f>
        <v/>
      </c>
      <c r="AQ3" s="17" t="str">
        <f>IFERROR(__xludf.DUMMYFUNCTION("SPARKLINE(AQ$4,{""charttype"",""column"";""ymin"",MIN($V$4:$BE$4);""ymax"",MAX($V$4:$BE$4);""color"",""blue""})"),"")</f>
        <v/>
      </c>
      <c r="AR3" s="17" t="str">
        <f>IFERROR(__xludf.DUMMYFUNCTION("SPARKLINE(AR$4,{""charttype"",""column"";""ymin"",MIN($V$4:$BE$4);""ymax"",MAX($V$4:$BE$4);""color"",""blue""})"),"")</f>
        <v/>
      </c>
      <c r="AS3" s="17" t="str">
        <f>IFERROR(__xludf.DUMMYFUNCTION("SPARKLINE(AS$4,{""charttype"",""column"";""ymin"",MIN($V$4:$BE$4);""ymax"",MAX($V$4:$BE$4);""color"",""blue""})"),"")</f>
        <v/>
      </c>
      <c r="AT3" s="17" t="str">
        <f>IFERROR(__xludf.DUMMYFUNCTION("SPARKLINE(AT$4,{""charttype"",""column"";""ymin"",MIN($V$4:$BE$4);""ymax"",MAX($V$4:$BE$4);""color"",""blue""})"),"")</f>
        <v/>
      </c>
      <c r="AU3" s="17" t="str">
        <f>IFERROR(__xludf.DUMMYFUNCTION("SPARKLINE(AU$4,{""charttype"",""column"";""ymin"",MIN($V$4:$BE$4);""ymax"",MAX($V$4:$BE$4);""color"",""blue""})"),"")</f>
        <v/>
      </c>
      <c r="AV3" s="17" t="str">
        <f>IFERROR(__xludf.DUMMYFUNCTION("SPARKLINE(AV$4,{""charttype"",""column"";""ymin"",MIN($V$4:$BE$4);""ymax"",MAX($V$4:$BE$4);""color"",""blue""})"),"")</f>
        <v/>
      </c>
      <c r="AW3" s="17" t="str">
        <f>IFERROR(__xludf.DUMMYFUNCTION("SPARKLINE(AW$4,{""charttype"",""column"";""ymin"",MIN($V$4:$BE$4);""ymax"",MAX($V$4:$BE$4);""color"",""blue""})"),"")</f>
        <v/>
      </c>
      <c r="AX3" s="17" t="str">
        <f>IFERROR(__xludf.DUMMYFUNCTION("SPARKLINE(AX$4,{""charttype"",""column"";""ymin"",MIN($V$4:$BE$4);""ymax"",MAX($V$4:$BE$4);""color"",""blue""})"),"")</f>
        <v/>
      </c>
      <c r="AY3" s="17" t="str">
        <f>IFERROR(__xludf.DUMMYFUNCTION("SPARKLINE(AY$4,{""charttype"",""column"";""ymin"",MIN($V$4:$BE$4);""ymax"",MAX($V$4:$BE$4);""color"",""blue""})"),"")</f>
        <v/>
      </c>
      <c r="AZ3" s="17" t="str">
        <f>IFERROR(__xludf.DUMMYFUNCTION("SPARKLINE(AZ$4,{""charttype"",""column"";""ymin"",MIN($V$4:$BE$4);""ymax"",MAX($V$4:$BE$4);""color"",""blue""})"),"")</f>
        <v/>
      </c>
      <c r="BA3" s="17" t="str">
        <f>IFERROR(__xludf.DUMMYFUNCTION("SPARKLINE(BA$4,{""charttype"",""column"";""ymin"",MIN($V$4:$BE$4);""ymax"",MAX($V$4:$BE$4);""color"",""blue""})"),"")</f>
        <v/>
      </c>
      <c r="BB3" s="17" t="str">
        <f>IFERROR(__xludf.DUMMYFUNCTION("SPARKLINE(BB$4,{""charttype"",""column"";""ymin"",MIN($V$4:$BE$4);""ymax"",MAX($V$4:$BE$4);""color"",""blue""})"),"")</f>
        <v/>
      </c>
      <c r="BC3" s="17" t="str">
        <f>IFERROR(__xludf.DUMMYFUNCTION("SPARKLINE(BC$4,{""charttype"",""column"";""ymin"",MIN($V$4:$BE$4);""ymax"",MAX($V$4:$BE$4);""color"",""blue""})"),"")</f>
        <v/>
      </c>
      <c r="BD3" s="17" t="str">
        <f>IFERROR(__xludf.DUMMYFUNCTION("SPARKLINE(BD$4,{""charttype"",""column"";""ymin"",MIN($V$4:$BE$4);""ymax"",MAX($V$4:$BE$4);""color"",""blue""})"),"")</f>
        <v/>
      </c>
      <c r="BE3" s="17" t="str">
        <f>IFERROR(__xludf.DUMMYFUNCTION("SPARKLINE(BE$4,{""charttype"",""column"";""ymin"",MIN($V$4:$BE$4);""ymax"",MAX($V$4:$BE$4);""color"",""blue""})"),"")</f>
        <v/>
      </c>
      <c r="BF3" s="17" t="str">
        <f>IFERROR(__xludf.DUMMYFUNCTION("SPARKLINE(BF$4,{""charttype"",""column"";""ymin"",MIN($V$4:$BE$4);""ymax"",MAX($V$4:$BE$4);""color"",""blue""})"),"")</f>
        <v/>
      </c>
      <c r="BG3" s="17" t="str">
        <f>IFERROR(__xludf.DUMMYFUNCTION("SPARKLINE(BG$4,{""charttype"",""column"";""ymin"",MIN($V$4:$BE$4);""ymax"",MAX($V$4:$BE$4);""color"",""blue""})"),"")</f>
        <v/>
      </c>
      <c r="BH3" s="17" t="str">
        <f>IFERROR(__xludf.DUMMYFUNCTION("SPARKLINE(BH$4,{""charttype"",""column"";""ymin"",MIN($V$4:$BE$4);""ymax"",MAX($V$4:$BE$4);""color"",""blue""})"),"")</f>
        <v/>
      </c>
      <c r="BI3" s="17" t="str">
        <f>IFERROR(__xludf.DUMMYFUNCTION("SPARKLINE(BI$4,{""charttype"",""column"";""ymin"",MIN($V$4:$BE$4);""ymax"",MAX($V$4:$BE$4);""color"",""blue""})"),"")</f>
        <v/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83"/>
      <c r="BU3" s="12"/>
      <c r="BV3" s="81"/>
      <c r="BW3" s="81"/>
      <c r="BX3" s="81"/>
      <c r="BY3" s="81"/>
      <c r="BZ3" s="81"/>
      <c r="CA3" s="13"/>
      <c r="CB3" s="13"/>
      <c r="CC3" s="13"/>
      <c r="CD3" s="81"/>
      <c r="CE3" s="13"/>
      <c r="CF3" s="13"/>
      <c r="CG3" s="50"/>
      <c r="CH3" s="50"/>
      <c r="CI3" s="50"/>
      <c r="CJ3" s="13"/>
      <c r="CK3" s="13"/>
      <c r="CL3" s="13"/>
      <c r="CM3" s="13"/>
      <c r="CN3" s="13"/>
    </row>
    <row r="4">
      <c r="A4" s="6"/>
      <c r="B4" s="6"/>
      <c r="C4" s="76"/>
      <c r="D4" s="84"/>
      <c r="E4" s="9"/>
      <c r="F4" s="8"/>
      <c r="G4" s="8"/>
      <c r="H4" s="8"/>
      <c r="I4" s="8"/>
      <c r="J4" s="8"/>
      <c r="K4" s="8"/>
      <c r="L4" s="8"/>
      <c r="M4" s="9"/>
      <c r="N4" s="8"/>
      <c r="O4" s="11"/>
      <c r="P4" s="8"/>
      <c r="Q4" s="11"/>
      <c r="R4" s="13"/>
      <c r="S4" s="14" t="s">
        <v>136</v>
      </c>
      <c r="T4" s="15">
        <f>SUM(T7:T1004)</f>
        <v>293</v>
      </c>
      <c r="V4" s="22">
        <f t="shared" ref="V4:BI4" si="1">SUMPRODUCT($R$7:$R1004,V7:V1004)</f>
        <v>32</v>
      </c>
      <c r="W4" s="22">
        <f t="shared" si="1"/>
        <v>32</v>
      </c>
      <c r="X4" s="22">
        <f t="shared" si="1"/>
        <v>2</v>
      </c>
      <c r="Y4" s="22">
        <f t="shared" si="1"/>
        <v>30</v>
      </c>
      <c r="Z4" s="22">
        <f t="shared" si="1"/>
        <v>13</v>
      </c>
      <c r="AA4" s="22">
        <f t="shared" si="1"/>
        <v>32</v>
      </c>
      <c r="AB4" s="22">
        <f t="shared" si="1"/>
        <v>0</v>
      </c>
      <c r="AC4" s="22">
        <f t="shared" si="1"/>
        <v>0</v>
      </c>
      <c r="AD4" s="22">
        <f t="shared" si="1"/>
        <v>2</v>
      </c>
      <c r="AE4" s="22">
        <f t="shared" si="1"/>
        <v>19</v>
      </c>
      <c r="AF4" s="22">
        <f t="shared" si="1"/>
        <v>11</v>
      </c>
      <c r="AG4" s="22">
        <f t="shared" si="1"/>
        <v>3</v>
      </c>
      <c r="AH4" s="22">
        <f t="shared" si="1"/>
        <v>11</v>
      </c>
      <c r="AI4" s="22">
        <f t="shared" si="1"/>
        <v>0</v>
      </c>
      <c r="AJ4" s="22">
        <f t="shared" si="1"/>
        <v>0</v>
      </c>
      <c r="AK4" s="22">
        <f t="shared" si="1"/>
        <v>30</v>
      </c>
      <c r="AL4" s="22">
        <f t="shared" si="1"/>
        <v>0</v>
      </c>
      <c r="AM4" s="22">
        <f t="shared" si="1"/>
        <v>0</v>
      </c>
      <c r="AN4" s="22">
        <f t="shared" si="1"/>
        <v>0</v>
      </c>
      <c r="AO4" s="22">
        <f t="shared" si="1"/>
        <v>0</v>
      </c>
      <c r="AP4" s="22">
        <f t="shared" si="1"/>
        <v>0</v>
      </c>
      <c r="AQ4" s="22">
        <f t="shared" si="1"/>
        <v>0</v>
      </c>
      <c r="AR4" s="22">
        <f t="shared" si="1"/>
        <v>-17</v>
      </c>
      <c r="AS4" s="22">
        <f t="shared" si="1"/>
        <v>0</v>
      </c>
      <c r="AT4" s="22">
        <f t="shared" si="1"/>
        <v>49</v>
      </c>
      <c r="AU4" s="22">
        <f t="shared" si="1"/>
        <v>0</v>
      </c>
      <c r="AV4" s="22">
        <f t="shared" si="1"/>
        <v>0</v>
      </c>
      <c r="AW4" s="22">
        <f t="shared" si="1"/>
        <v>32</v>
      </c>
      <c r="AX4" s="22">
        <f t="shared" si="1"/>
        <v>0</v>
      </c>
      <c r="AY4" s="22">
        <f t="shared" si="1"/>
        <v>6</v>
      </c>
      <c r="AZ4" s="22">
        <f t="shared" si="1"/>
        <v>0</v>
      </c>
      <c r="BA4" s="22">
        <f t="shared" si="1"/>
        <v>3</v>
      </c>
      <c r="BB4" s="22">
        <f t="shared" si="1"/>
        <v>0</v>
      </c>
      <c r="BC4" s="22">
        <f t="shared" si="1"/>
        <v>3</v>
      </c>
      <c r="BD4" s="22">
        <f t="shared" si="1"/>
        <v>0</v>
      </c>
      <c r="BE4" s="22">
        <f t="shared" si="1"/>
        <v>0</v>
      </c>
      <c r="BF4" s="22">
        <f t="shared" si="1"/>
        <v>0</v>
      </c>
      <c r="BG4" s="22">
        <f t="shared" si="1"/>
        <v>0</v>
      </c>
      <c r="BH4" s="22">
        <f t="shared" si="1"/>
        <v>0</v>
      </c>
      <c r="BI4" s="22">
        <f t="shared" si="1"/>
        <v>0</v>
      </c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83"/>
      <c r="BU4" s="12"/>
      <c r="BV4" s="81"/>
      <c r="BW4" s="81"/>
      <c r="BX4" s="81"/>
      <c r="BY4" s="81"/>
      <c r="BZ4" s="81"/>
      <c r="CA4" s="13"/>
      <c r="CB4" s="13"/>
      <c r="CC4" s="13"/>
      <c r="CD4" s="81"/>
      <c r="CE4" s="13"/>
      <c r="CF4" s="13"/>
      <c r="CG4" s="50"/>
      <c r="CH4" s="50"/>
      <c r="CI4" s="50"/>
      <c r="CJ4" s="13"/>
      <c r="CK4" s="13"/>
      <c r="CL4" s="13"/>
      <c r="CM4" s="13"/>
      <c r="CN4" s="13"/>
    </row>
    <row r="5" ht="47.25" customHeight="1">
      <c r="A5" s="85"/>
      <c r="B5" s="85">
        <f>COUNTA(B7:B1004)</f>
        <v>31</v>
      </c>
      <c r="C5" s="86"/>
      <c r="D5" s="87"/>
      <c r="E5" s="88"/>
      <c r="F5" s="89" t="s">
        <v>2</v>
      </c>
      <c r="G5" s="89" t="s">
        <v>3</v>
      </c>
      <c r="H5" s="89" t="s">
        <v>4</v>
      </c>
      <c r="I5" s="89" t="s">
        <v>5</v>
      </c>
      <c r="J5" s="89" t="s">
        <v>6</v>
      </c>
      <c r="K5" s="89" t="s">
        <v>7</v>
      </c>
      <c r="L5" s="89" t="s">
        <v>8</v>
      </c>
      <c r="M5" s="88"/>
      <c r="N5" s="90">
        <f>TODAY()</f>
        <v>46078</v>
      </c>
      <c r="O5" s="91"/>
      <c r="P5" s="90"/>
      <c r="Q5" s="91"/>
      <c r="R5" s="92"/>
      <c r="S5" s="93" t="s">
        <v>137</v>
      </c>
      <c r="T5" s="94">
        <f>T4/T3</f>
        <v>0.04143099548</v>
      </c>
      <c r="U5" s="95"/>
      <c r="V5" s="96" t="str">
        <f t="array" ref="V5">INDEX(List_Nickname,V$6)</f>
        <v>ตี๋</v>
      </c>
      <c r="W5" s="96" t="str">
        <f t="array" ref="W5">INDEX(List_Nickname,W$6)</f>
        <v>พี่หนู / ชาย</v>
      </c>
      <c r="X5" s="96" t="str">
        <f t="array" ref="X5">INDEX(List_Nickname,X$6)</f>
        <v>พี่ล้าน</v>
      </c>
      <c r="Y5" s="96" t="str">
        <f t="array" ref="Y5">INDEX(List_Nickname,Y$6)</f>
        <v>พี่บอล</v>
      </c>
      <c r="Z5" s="96" t="str">
        <f t="array" ref="Z5">INDEX(List_Nickname,Z$6)</f>
        <v>พี่เดี่ยว</v>
      </c>
      <c r="AA5" s="96" t="str">
        <f t="array" ref="AA5">INDEX(List_Nickname,AA$6)</f>
        <v>พี่ตุ๊ก</v>
      </c>
      <c r="AB5" s="96" t="str">
        <f t="array" ref="AB5">INDEX(List_Nickname,AB$6)</f>
        <v>แพร</v>
      </c>
      <c r="AC5" s="96" t="str">
        <f t="array" ref="AC5">INDEX(List_Nickname,AC$6)</f>
        <v>พี่เปิ้ล</v>
      </c>
      <c r="AD5" s="96" t="str">
        <f t="array" ref="AD5">INDEX(List_Nickname,AD$6)</f>
        <v>พี่กบ</v>
      </c>
      <c r="AE5" s="96" t="str">
        <f t="array" ref="AE5">INDEX(List_Nickname,AE$6)</f>
        <v>ลี</v>
      </c>
      <c r="AF5" s="96" t="str">
        <f t="array" ref="AF5">INDEX(List_Nickname,AF$6)</f>
        <v>พี่เล็ก</v>
      </c>
      <c r="AG5" s="96" t="str">
        <f t="array" ref="AG5">INDEX(List_Nickname,AG$6)</f>
        <v>พี่พงษ์</v>
      </c>
      <c r="AH5" s="96" t="str">
        <f t="array" ref="AH5">INDEX(List_Nickname,AH$6)</f>
        <v>พี่ทร</v>
      </c>
      <c r="AI5" s="96" t="str">
        <f t="array" ref="AI5">INDEX(List_Nickname,AI$6)</f>
        <v>พี่ไอซ์</v>
      </c>
      <c r="AJ5" s="96" t="str">
        <f t="array" ref="AJ5">INDEX(List_Nickname,AJ$6)</f>
        <v>ป้าพิณ</v>
      </c>
      <c r="AK5" s="96" t="str">
        <f t="array" ref="AK5">INDEX(List_Nickname,AK$6)</f>
        <v>พี่หนู / หญิง</v>
      </c>
      <c r="AL5" s="96" t="str">
        <f t="array" ref="AL5">INDEX(List_Nickname,AL$6)</f>
        <v>ชาติ</v>
      </c>
      <c r="AM5" s="96" t="str">
        <f t="array" ref="AM5">INDEX(List_Nickname,AM$6)</f>
        <v>ลุงมิตร</v>
      </c>
      <c r="AN5" s="96" t="str">
        <f t="array" ref="AN5">INDEX(List_Nickname,AN$6)</f>
        <v>พี่ทศ</v>
      </c>
      <c r="AO5" s="96" t="str">
        <f t="array" ref="AO5">INDEX(List_Nickname,AO$6)</f>
        <v>โม</v>
      </c>
      <c r="AP5" s="96" t="str">
        <f t="array" ref="AP5">INDEX(List_Nickname,AP$6)</f>
        <v>พี่เสริม</v>
      </c>
      <c r="AQ5" s="96" t="str">
        <f t="array" ref="AQ5">INDEX(List_Nickname,AQ$6)</f>
        <v>พี่หน่อง</v>
      </c>
      <c r="AR5" s="96" t="str">
        <f t="array" ref="AR5">INDEX(List_Nickname,AR$6)</f>
        <v>พี่เอ็กซ์</v>
      </c>
      <c r="AS5" s="96" t="str">
        <f t="array" ref="AS5">INDEX(List_Nickname,AS$6)</f>
        <v>พี่เวิน</v>
      </c>
      <c r="AT5" s="96" t="str">
        <f t="array" ref="AT5">INDEX(List_Nickname,AT$6)</f>
        <v>มอส</v>
      </c>
      <c r="AU5" s="96" t="str">
        <f t="array" ref="AU5">INDEX(List_Nickname,AU$6)</f>
        <v>อาโก้</v>
      </c>
      <c r="AV5" s="96" t="str">
        <f t="array" ref="AV5">INDEX(List_Nickname,AV$6)</f>
        <v>ฟิล์ม</v>
      </c>
      <c r="AW5" s="96" t="str">
        <f t="array" ref="AW5">INDEX(List_Nickname,AW$6)</f>
        <v>ลิตร</v>
      </c>
      <c r="AX5" s="96" t="str">
        <f t="array" ref="AX5">INDEX(List_Nickname,AX$6)</f>
        <v>สุข</v>
      </c>
      <c r="AY5" s="96" t="str">
        <f t="array" ref="AY5">INDEX(List_Nickname,AY$6)</f>
        <v>เพลง</v>
      </c>
      <c r="AZ5" s="97" t="str">
        <f t="array" ref="AZ5">INDEX(List_Nickname,AZ$6)</f>
        <v>เสือ</v>
      </c>
      <c r="BA5" s="97" t="str">
        <f t="array" ref="BA5">INDEX(List_Nickname,BA$6)</f>
        <v>ทีมนอกพงศกร</v>
      </c>
      <c r="BB5" s="97" t="str">
        <f t="array" ref="BB5">INDEX(List_Nickname,BB$6)</f>
        <v>ทีมนอกเบส</v>
      </c>
      <c r="BC5" s="97" t="str">
        <f t="array" ref="BC5">INDEX(List_Nickname,BC$6)</f>
        <v>ทีมนอกน้าป๋อง</v>
      </c>
      <c r="BD5" s="97" t="str">
        <f t="array" ref="BD5">INDEX(List_Nickname,BD$6)</f>
        <v/>
      </c>
      <c r="BE5" s="97" t="str">
        <f t="array" ref="BE5">INDEX(List_Nickname,BE$6)</f>
        <v/>
      </c>
      <c r="BF5" s="97" t="str">
        <f t="array" ref="BF5">INDEX(List_Nickname,BF$6)</f>
        <v/>
      </c>
      <c r="BG5" s="97" t="str">
        <f t="array" ref="BG5">INDEX(List_Nickname,BG$6)</f>
        <v/>
      </c>
      <c r="BH5" s="97" t="str">
        <f t="array" ref="BH5">INDEX(List_Nickname,BH$6)</f>
        <v/>
      </c>
      <c r="BI5" s="97" t="str">
        <f t="array" ref="BI5">INDEX(List_Nickname,BI$6)</f>
        <v/>
      </c>
      <c r="BJ5" s="97" t="str">
        <f t="array" ref="BJ5">INDEX(List_Nickname,BJ$6)</f>
        <v/>
      </c>
      <c r="BK5" s="97" t="str">
        <f t="array" ref="BK5">INDEX(List_Nickname,BK$6)</f>
        <v/>
      </c>
      <c r="BL5" s="97" t="str">
        <f t="array" ref="BL5">INDEX(List_Nickname,BL$6)</f>
        <v/>
      </c>
      <c r="BM5" s="97" t="str">
        <f t="array" ref="BM5">INDEX(List_Nickname,BM$6)</f>
        <v/>
      </c>
      <c r="BN5" s="97" t="str">
        <f t="array" ref="BN5">INDEX(List_Nickname,BN$6)</f>
        <v/>
      </c>
      <c r="BO5" s="97" t="str">
        <f t="array" ref="BO5">INDEX(List_Nickname,BO$6)</f>
        <v/>
      </c>
      <c r="BP5" s="97" t="str">
        <f t="array" ref="BP5">INDEX(List_Nickname,BP$6)</f>
        <v/>
      </c>
      <c r="BQ5" s="97" t="str">
        <f t="array" ref="BQ5">INDEX(List_Nickname,BQ$6)</f>
        <v/>
      </c>
      <c r="BR5" s="97" t="str">
        <f t="array" ref="BR5">INDEX(List_Nickname,BR$6)</f>
        <v/>
      </c>
      <c r="BS5" s="97" t="str">
        <f t="array" ref="BS5">INDEX(List_Nickname,BS$6)</f>
        <v/>
      </c>
      <c r="BT5" s="98"/>
      <c r="BU5" s="99"/>
      <c r="BV5" s="100"/>
      <c r="BW5" s="100"/>
      <c r="BX5" s="100"/>
      <c r="BY5" s="100"/>
      <c r="BZ5" s="100"/>
      <c r="CA5" s="92"/>
      <c r="CB5" s="92"/>
      <c r="CC5" s="92"/>
      <c r="CD5" s="100"/>
      <c r="CE5" s="92"/>
      <c r="CF5" s="92"/>
      <c r="CG5" s="101" t="s">
        <v>138</v>
      </c>
      <c r="CH5" s="101" t="s">
        <v>139</v>
      </c>
      <c r="CI5" s="101" t="s">
        <v>140</v>
      </c>
      <c r="CJ5" s="92"/>
      <c r="CK5" s="92"/>
      <c r="CL5" s="92"/>
      <c r="CM5" s="92"/>
      <c r="CN5" s="92"/>
    </row>
    <row r="6">
      <c r="A6" s="102" t="s">
        <v>141</v>
      </c>
      <c r="B6" s="31" t="s">
        <v>9</v>
      </c>
      <c r="C6" s="32" t="s">
        <v>10</v>
      </c>
      <c r="D6" s="31" t="s">
        <v>11</v>
      </c>
      <c r="E6" s="35" t="s">
        <v>12</v>
      </c>
      <c r="F6" s="34"/>
      <c r="G6" s="34"/>
      <c r="H6" s="34"/>
      <c r="I6" s="34"/>
      <c r="J6" s="34"/>
      <c r="K6" s="34"/>
      <c r="L6" s="34"/>
      <c r="M6" s="35" t="s">
        <v>13</v>
      </c>
      <c r="N6" s="35" t="s">
        <v>14</v>
      </c>
      <c r="O6" s="36" t="s">
        <v>15</v>
      </c>
      <c r="P6" s="35" t="s">
        <v>16</v>
      </c>
      <c r="Q6" s="36" t="s">
        <v>17</v>
      </c>
      <c r="R6" s="37" t="s">
        <v>18</v>
      </c>
      <c r="S6" s="38" t="s">
        <v>19</v>
      </c>
      <c r="T6" s="39" t="s">
        <v>20</v>
      </c>
      <c r="U6" s="40" t="s">
        <v>21</v>
      </c>
      <c r="V6" s="41">
        <v>1.0</v>
      </c>
      <c r="W6" s="41">
        <v>2.0</v>
      </c>
      <c r="X6" s="41">
        <v>3.0</v>
      </c>
      <c r="Y6" s="41">
        <v>4.0</v>
      </c>
      <c r="Z6" s="41">
        <v>5.0</v>
      </c>
      <c r="AA6" s="41">
        <v>6.0</v>
      </c>
      <c r="AB6" s="41">
        <v>7.0</v>
      </c>
      <c r="AC6" s="41">
        <v>8.0</v>
      </c>
      <c r="AD6" s="41">
        <v>9.0</v>
      </c>
      <c r="AE6" s="41">
        <v>10.0</v>
      </c>
      <c r="AF6" s="41">
        <v>11.0</v>
      </c>
      <c r="AG6" s="41">
        <v>12.0</v>
      </c>
      <c r="AH6" s="41">
        <v>13.0</v>
      </c>
      <c r="AI6" s="41">
        <v>14.0</v>
      </c>
      <c r="AJ6" s="41">
        <v>15.0</v>
      </c>
      <c r="AK6" s="41">
        <v>16.0</v>
      </c>
      <c r="AL6" s="41">
        <v>17.0</v>
      </c>
      <c r="AM6" s="41">
        <v>18.0</v>
      </c>
      <c r="AN6" s="41">
        <v>19.0</v>
      </c>
      <c r="AO6" s="41">
        <v>20.0</v>
      </c>
      <c r="AP6" s="41">
        <v>21.0</v>
      </c>
      <c r="AQ6" s="41">
        <v>22.0</v>
      </c>
      <c r="AR6" s="41">
        <v>23.0</v>
      </c>
      <c r="AS6" s="41">
        <v>24.0</v>
      </c>
      <c r="AT6" s="41">
        <v>25.0</v>
      </c>
      <c r="AU6" s="41">
        <v>26.0</v>
      </c>
      <c r="AV6" s="41">
        <v>27.0</v>
      </c>
      <c r="AW6" s="41">
        <v>28.0</v>
      </c>
      <c r="AX6" s="41">
        <v>29.0</v>
      </c>
      <c r="AY6" s="41">
        <v>30.0</v>
      </c>
      <c r="AZ6" s="41">
        <v>31.0</v>
      </c>
      <c r="BA6" s="41">
        <v>32.0</v>
      </c>
      <c r="BB6" s="41">
        <v>33.0</v>
      </c>
      <c r="BC6" s="41">
        <v>34.0</v>
      </c>
      <c r="BD6" s="41">
        <v>35.0</v>
      </c>
      <c r="BE6" s="41">
        <v>36.0</v>
      </c>
      <c r="BF6" s="41">
        <v>37.0</v>
      </c>
      <c r="BG6" s="41">
        <v>38.0</v>
      </c>
      <c r="BH6" s="41">
        <v>39.0</v>
      </c>
      <c r="BI6" s="41">
        <v>40.0</v>
      </c>
      <c r="BJ6" s="41">
        <v>41.0</v>
      </c>
      <c r="BK6" s="41">
        <v>42.0</v>
      </c>
      <c r="BL6" s="41">
        <v>43.0</v>
      </c>
      <c r="BM6" s="41">
        <v>44.0</v>
      </c>
      <c r="BN6" s="41">
        <v>45.0</v>
      </c>
      <c r="BO6" s="41">
        <v>46.0</v>
      </c>
      <c r="BP6" s="41">
        <v>47.0</v>
      </c>
      <c r="BQ6" s="41">
        <v>48.0</v>
      </c>
      <c r="BR6" s="41">
        <v>49.0</v>
      </c>
      <c r="BS6" s="41">
        <v>50.0</v>
      </c>
      <c r="BT6" s="103" t="s">
        <v>142</v>
      </c>
      <c r="BU6" s="104" t="s">
        <v>143</v>
      </c>
      <c r="BV6" s="104" t="s">
        <v>144</v>
      </c>
      <c r="BW6" s="105" t="s">
        <v>145</v>
      </c>
      <c r="BX6" s="105" t="s">
        <v>146</v>
      </c>
      <c r="BY6" s="105" t="s">
        <v>147</v>
      </c>
      <c r="BZ6" s="105" t="s">
        <v>148</v>
      </c>
      <c r="CA6" s="106" t="s">
        <v>149</v>
      </c>
      <c r="CB6" s="106" t="s">
        <v>150</v>
      </c>
      <c r="CC6" s="106" t="s">
        <v>151</v>
      </c>
      <c r="CD6" s="107">
        <v>0.75</v>
      </c>
      <c r="CE6" s="106" t="s">
        <v>152</v>
      </c>
      <c r="CF6" s="106" t="s">
        <v>153</v>
      </c>
      <c r="CG6" s="106" t="s">
        <v>154</v>
      </c>
      <c r="CH6" s="106" t="s">
        <v>155</v>
      </c>
      <c r="CI6" s="106" t="s">
        <v>156</v>
      </c>
      <c r="CJ6" s="106"/>
      <c r="CK6" s="106"/>
      <c r="CL6" s="106"/>
      <c r="CM6" s="106"/>
      <c r="CN6" s="106"/>
    </row>
    <row r="7">
      <c r="A7" s="108">
        <f t="shared" ref="A7:A1004" si="2">IF(ISBLANK(B7),,ROW(A7)-ROW($A$6))</f>
        <v>1</v>
      </c>
      <c r="B7" s="6">
        <f>IFERROR(__xludf.DUMMYFUNCTION("FILTER(dataJobIn,IF($C$2="""",JobDate&lt;&gt;"""",IF($C$3="""",YEAR(JobDate)=vYearSelected,IF($C$4="""",MONTH(JobDate)=vMonthSelected,JobDate=vDateSelected))))"),1.0)</f>
        <v>1</v>
      </c>
      <c r="C7" s="42" t="str">
        <f>IFERROR(__xludf.DUMMYFUNCTION("""COMPUTED_VALUE"""),"QT2025080042")</f>
        <v>QT2025080042</v>
      </c>
      <c r="D7" s="43" t="str">
        <f>IFERROR(__xludf.DUMMYFUNCTION("""COMPUTED_VALUE"""),"บริษัทร้อกเวิธ")</f>
        <v>บริษัทร้อกเวิธ</v>
      </c>
      <c r="E7" s="47" t="str">
        <f>IFERROR(__xludf.DUMMYFUNCTION("""COMPUTED_VALUE"""),"TOYOTA บางบ่อHO3/HO2")</f>
        <v>TOYOTA บางบ่อHO3/HO2</v>
      </c>
      <c r="F7" s="45"/>
      <c r="G7" s="46"/>
      <c r="H7" s="46">
        <f>IFERROR(__xludf.DUMMYFUNCTION("""COMPUTED_VALUE"""),1.0)</f>
        <v>1</v>
      </c>
      <c r="I7" s="45"/>
      <c r="J7" s="45"/>
      <c r="K7" s="45"/>
      <c r="L7" s="45"/>
      <c r="M7" s="61" t="str">
        <f>IFERROR(__xludf.DUMMYFUNCTION("""COMPUTED_VALUE"""),"ติดตั้งชุดโต๊ะทำงาน")</f>
        <v>ติดตั้งชุดโต๊ะทำงาน</v>
      </c>
      <c r="N7" s="48">
        <f>IFERROR(__xludf.DUMMYFUNCTION("""COMPUTED_VALUE"""),46078.0)</f>
        <v>46078</v>
      </c>
      <c r="O7" s="49">
        <f>IFERROR(__xludf.DUMMYFUNCTION("""COMPUTED_VALUE"""),0.2916666666666667)</f>
        <v>0.2916666667</v>
      </c>
      <c r="P7" s="48">
        <f>IFERROR(__xludf.DUMMYFUNCTION("""COMPUTED_VALUE"""),46078.0)</f>
        <v>46078</v>
      </c>
      <c r="Q7" s="49">
        <f>IFERROR(__xludf.DUMMYFUNCTION("""COMPUTED_VALUE"""),0.375)</f>
        <v>0.375</v>
      </c>
      <c r="R7" s="50">
        <f>IFERROR(__xludf.DUMMYFUNCTION("""COMPUTED_VALUE"""),1.9999999999999996)</f>
        <v>2</v>
      </c>
      <c r="S7" s="51">
        <f>IFERROR(__xludf.DUMMYFUNCTION("""COMPUTED_VALUE"""),5.0)</f>
        <v>5</v>
      </c>
      <c r="T7" s="15">
        <f>IFERROR(__xludf.DUMMYFUNCTION("""COMPUTED_VALUE"""),13.999999999999996)</f>
        <v>14</v>
      </c>
      <c r="U7" s="14">
        <f>IFERROR(__xludf.DUMMYFUNCTION("""COMPUTED_VALUE"""),7.0)</f>
        <v>7</v>
      </c>
      <c r="V7" s="52">
        <f>IFERROR(__xludf.DUMMYFUNCTION("""COMPUTED_VALUE"""),1.0)</f>
        <v>1</v>
      </c>
      <c r="W7" s="52">
        <f>IFERROR(__xludf.DUMMYFUNCTION("""COMPUTED_VALUE"""),1.0)</f>
        <v>1</v>
      </c>
      <c r="X7" s="52">
        <f>IFERROR(__xludf.DUMMYFUNCTION("""COMPUTED_VALUE"""),1.0)</f>
        <v>1</v>
      </c>
      <c r="Y7" s="52"/>
      <c r="Z7" s="52">
        <f>IFERROR(__xludf.DUMMYFUNCTION("""COMPUTED_VALUE"""),1.0)</f>
        <v>1</v>
      </c>
      <c r="AA7" s="52">
        <f>IFERROR(__xludf.DUMMYFUNCTION("""COMPUTED_VALUE"""),1.0)</f>
        <v>1</v>
      </c>
      <c r="AB7" s="53"/>
      <c r="AC7" s="52"/>
      <c r="AD7" s="52">
        <f>IFERROR(__xludf.DUMMYFUNCTION("""COMPUTED_VALUE"""),1.0)</f>
        <v>1</v>
      </c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3"/>
      <c r="AP7" s="52"/>
      <c r="AQ7" s="52"/>
      <c r="AR7" s="53"/>
      <c r="AS7" s="53"/>
      <c r="AT7" s="53"/>
      <c r="AU7" s="52"/>
      <c r="AV7" s="52"/>
      <c r="AW7" s="53">
        <f>IFERROR(__xludf.DUMMYFUNCTION("""COMPUTED_VALUE"""),1.0)</f>
        <v>1</v>
      </c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83">
        <f>IF(ISBLANK(B7),,IF(IFNA(MATCH(N7,List_Holidays,0),0)=0,IF(IFNA(MATCH(WEEKDAY(N7),List_WeekHolidays,0),0),1,0),2))</f>
        <v>0</v>
      </c>
      <c r="BU7" s="109">
        <f t="shared" ref="BU7:BU1004" si="3">N7+O7</f>
        <v>46078.29167</v>
      </c>
      <c r="BV7" s="109">
        <f t="shared" ref="BV7:BV1004" si="4">P7+Q7</f>
        <v>46078.375</v>
      </c>
      <c r="BW7" s="109">
        <f>IF($BU7&gt;cLunchEnd+$N7,cLunchBegin+$N7+1,cLunchBegin+$N7)</f>
        <v>46078.5</v>
      </c>
      <c r="BX7" s="109">
        <f>IF($BU7&gt;cLunchEnd+$N7,cLunchEnd+$N7+1,cLunchEnd+$N7)</f>
        <v>46078.54167</v>
      </c>
      <c r="BY7" s="109">
        <f>IF($BU7&gt;cDinnerEnd+$N7,cDinnerBegin+$N7+1,cDinnerBegin+$N7)</f>
        <v>46078.75</v>
      </c>
      <c r="BZ7" s="109">
        <f>IF($BU7&gt;cDinnerEnd+$N7,cDinnerEnd+$N7+1,cDinnerEnd+$N7)</f>
        <v>46078.79167</v>
      </c>
      <c r="CA7" s="50" t="str">
        <f>IF((MIN($BV7,BX7)-MAX($BU7,BW7))&gt;0,vDurationLunch,)</f>
        <v/>
      </c>
      <c r="CB7" s="50" t="str">
        <f>IF((MIN($BV7,BZ7)-MAX($BU7,BY7))&gt;0,vDurationDinner,)</f>
        <v/>
      </c>
      <c r="CC7" s="50">
        <f t="shared" ref="CC7:CC1004" si="5">(BV7-BU7)*24-CA7-CB7</f>
        <v>2</v>
      </c>
      <c r="CD7" s="109">
        <f t="shared" ref="CD7:CD1004" si="6">INT(N7)+TIMEVALUE("18:00")</f>
        <v>46078.75</v>
      </c>
      <c r="CE7" s="50" t="str">
        <f t="shared" ref="CE7:CE1004" si="7">IF(CD7&gt;BV7,,(MIN(BV7,CD7)-BU7)*24)</f>
        <v/>
      </c>
      <c r="CF7" s="50" t="str">
        <f t="shared" ref="CF7:CF1004" si="8">IF(BV7-MAX(BU7,CD7)&lt;0,,(BV7-MAX(BU7,CD7))*24)</f>
        <v/>
      </c>
      <c r="CG7" s="50" t="str">
        <f t="shared" ref="CG7:CG1004" si="9">IF($BT7=0,$CF7,)</f>
        <v/>
      </c>
      <c r="CH7" s="50" t="str">
        <f t="shared" ref="CH7:CH1004" si="10">IF($BT7=1,$CE7,)</f>
        <v/>
      </c>
      <c r="CI7" s="50" t="str">
        <f t="shared" ref="CI7:CI1004" si="11">IF($BT7=1,$CF7,)</f>
        <v/>
      </c>
      <c r="CJ7" s="50"/>
      <c r="CK7" s="50"/>
      <c r="CL7" s="50"/>
      <c r="CM7" s="50"/>
      <c r="CN7" s="50"/>
    </row>
    <row r="8">
      <c r="A8" s="108">
        <f t="shared" si="2"/>
        <v>2</v>
      </c>
      <c r="B8" s="6">
        <f>IFERROR(__xludf.DUMMYFUNCTION("""COMPUTED_VALUE"""),2.0)</f>
        <v>2</v>
      </c>
      <c r="C8" s="56" t="str">
        <f>IFERROR(__xludf.DUMMYFUNCTION("""COMPUTED_VALUE"""),"QT2025080042")</f>
        <v>QT2025080042</v>
      </c>
      <c r="D8" s="54" t="str">
        <f>IFERROR(__xludf.DUMMYFUNCTION("""COMPUTED_VALUE"""),"บริษัทร้อกเวิธ")</f>
        <v>บริษัทร้อกเวิธ</v>
      </c>
      <c r="E8" s="47" t="str">
        <f>IFERROR(__xludf.DUMMYFUNCTION("""COMPUTED_VALUE"""),"TOYOTA บางบ่อHO2")</f>
        <v>TOYOTA บางบ่อHO2</v>
      </c>
      <c r="F8" s="45">
        <f>IFERROR(__xludf.DUMMYFUNCTION("""COMPUTED_VALUE"""),1.0)</f>
        <v>1</v>
      </c>
      <c r="G8" s="45"/>
      <c r="H8" s="46"/>
      <c r="I8" s="45"/>
      <c r="J8" s="45"/>
      <c r="K8" s="45"/>
      <c r="L8" s="45"/>
      <c r="M8" s="61" t="str">
        <f>IFERROR(__xludf.DUMMYFUNCTION("""COMPUTED_VALUE"""),"โหลดตู้ Locker")</f>
        <v>โหลดตู้ Locker</v>
      </c>
      <c r="N8" s="48">
        <f>IFERROR(__xludf.DUMMYFUNCTION("""COMPUTED_VALUE"""),46078.0)</f>
        <v>46078</v>
      </c>
      <c r="O8" s="49">
        <f>IFERROR(__xludf.DUMMYFUNCTION("""COMPUTED_VALUE"""),0.375)</f>
        <v>0.375</v>
      </c>
      <c r="P8" s="48">
        <f>IFERROR(__xludf.DUMMYFUNCTION("""COMPUTED_VALUE"""),46078.0)</f>
        <v>46078</v>
      </c>
      <c r="Q8" s="49">
        <f>IFERROR(__xludf.DUMMYFUNCTION("""COMPUTED_VALUE"""),0.7083333333333334)</f>
        <v>0.7083333333</v>
      </c>
      <c r="R8" s="50">
        <f>IFERROR(__xludf.DUMMYFUNCTION("""COMPUTED_VALUE"""),8.000000000058208)</f>
        <v>8</v>
      </c>
      <c r="S8" s="51"/>
      <c r="T8" s="15">
        <f>IFERROR(__xludf.DUMMYFUNCTION("""COMPUTED_VALUE"""),24.000000000174623)</f>
        <v>24</v>
      </c>
      <c r="U8" s="14">
        <f>IFERROR(__xludf.DUMMYFUNCTION("""COMPUTED_VALUE"""),3.0)</f>
        <v>3</v>
      </c>
      <c r="V8" s="52"/>
      <c r="W8" s="52"/>
      <c r="X8" s="52"/>
      <c r="Y8" s="52"/>
      <c r="Z8" s="52"/>
      <c r="AA8" s="52"/>
      <c r="AB8" s="52"/>
      <c r="AC8" s="52"/>
      <c r="AD8" s="52"/>
      <c r="AE8" s="52">
        <f>IFERROR(__xludf.DUMMYFUNCTION("""COMPUTED_VALUE"""),1.0)</f>
        <v>1</v>
      </c>
      <c r="AF8" s="52">
        <f>IFERROR(__xludf.DUMMYFUNCTION("""COMPUTED_VALUE"""),1.0)</f>
        <v>1</v>
      </c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>
        <f>IFERROR(__xludf.DUMMYFUNCTION("""COMPUTED_VALUE"""),1.0)</f>
        <v>1</v>
      </c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83">
        <f>IF(ISBLANK(B8),,IF(IFNA(MATCH(N8,List_Holidays,0),0)=0,IF(IFNA(MATCH(WEEKDAY(N8),List_WeekHolidays,0),0),1,0),2))</f>
        <v>0</v>
      </c>
      <c r="BU8" s="109">
        <f t="shared" si="3"/>
        <v>46078.375</v>
      </c>
      <c r="BV8" s="109">
        <f t="shared" si="4"/>
        <v>46078.70833</v>
      </c>
      <c r="BW8" s="109">
        <f>IF($BU8&gt;cLunchEnd+$N8,cLunchBegin+$N8+1,cLunchBegin+$N8)</f>
        <v>46078.5</v>
      </c>
      <c r="BX8" s="109">
        <f>IF($BU8&gt;cLunchEnd+$N8,cLunchEnd+$N8+1,cLunchEnd+$N8)</f>
        <v>46078.54167</v>
      </c>
      <c r="BY8" s="109">
        <f>IF($BU8&gt;cDinnerEnd+$N8,cDinnerBegin+$N8+1,cDinnerBegin+$N8)</f>
        <v>46078.75</v>
      </c>
      <c r="BZ8" s="109">
        <f>IF($BU8&gt;cDinnerEnd+$N8,cDinnerEnd+$N8+1,cDinnerEnd+$N8)</f>
        <v>46078.79167</v>
      </c>
      <c r="CA8" s="50">
        <f>IF((MIN($BV8,BX8)-MAX($BU8,BW8))&gt;0,vDurationLunch,)</f>
        <v>1</v>
      </c>
      <c r="CB8" s="50" t="str">
        <f>IF((MIN($BV8,BZ8)-MAX($BU8,BY8))&gt;0,vDurationDinner,)</f>
        <v/>
      </c>
      <c r="CC8" s="50">
        <f t="shared" si="5"/>
        <v>7</v>
      </c>
      <c r="CD8" s="109">
        <f t="shared" si="6"/>
        <v>46078.75</v>
      </c>
      <c r="CE8" s="50" t="str">
        <f t="shared" si="7"/>
        <v/>
      </c>
      <c r="CF8" s="50" t="str">
        <f t="shared" si="8"/>
        <v/>
      </c>
      <c r="CG8" s="50" t="str">
        <f t="shared" si="9"/>
        <v/>
      </c>
      <c r="CH8" s="50" t="str">
        <f t="shared" si="10"/>
        <v/>
      </c>
      <c r="CI8" s="50" t="str">
        <f t="shared" si="11"/>
        <v/>
      </c>
      <c r="CJ8" s="50"/>
      <c r="CK8" s="50"/>
      <c r="CL8" s="50"/>
      <c r="CM8" s="50"/>
      <c r="CN8" s="50"/>
    </row>
    <row r="9">
      <c r="A9" s="108">
        <f t="shared" si="2"/>
        <v>3</v>
      </c>
      <c r="B9" s="6">
        <f>IFERROR(__xludf.DUMMYFUNCTION("""COMPUTED_VALUE"""),3.0)</f>
        <v>3</v>
      </c>
      <c r="C9" s="56" t="str">
        <f>IFERROR(__xludf.DUMMYFUNCTION("""COMPUTED_VALUE"""),"QT2025080042")</f>
        <v>QT2025080042</v>
      </c>
      <c r="D9" s="54" t="str">
        <f>IFERROR(__xludf.DUMMYFUNCTION("""COMPUTED_VALUE"""),"บริษัทร้อกเวิธ")</f>
        <v>บริษัทร้อกเวิธ</v>
      </c>
      <c r="E9" s="47" t="str">
        <f>IFERROR(__xludf.DUMMYFUNCTION("""COMPUTED_VALUE"""),"TOYOTA บ้านโพธิ์")</f>
        <v>TOYOTA บ้านโพธิ์</v>
      </c>
      <c r="F9" s="45"/>
      <c r="G9" s="45"/>
      <c r="H9" s="46">
        <f>IFERROR(__xludf.DUMMYFUNCTION("""COMPUTED_VALUE"""),1.0)</f>
        <v>1</v>
      </c>
      <c r="I9" s="45"/>
      <c r="J9" s="45"/>
      <c r="K9" s="45"/>
      <c r="L9" s="45"/>
      <c r="M9" s="61" t="str">
        <f>IFERROR(__xludf.DUMMYFUNCTION("""COMPUTED_VALUE"""),"ติดตั้ง ")</f>
        <v>ติดตั้ง </v>
      </c>
      <c r="N9" s="48">
        <f>IFERROR(__xludf.DUMMYFUNCTION("""COMPUTED_VALUE"""),46078.0)</f>
        <v>46078</v>
      </c>
      <c r="O9" s="49">
        <f>IFERROR(__xludf.DUMMYFUNCTION("""COMPUTED_VALUE"""),0.6666666666666666)</f>
        <v>0.6666666667</v>
      </c>
      <c r="P9" s="48">
        <f>IFERROR(__xludf.DUMMYFUNCTION("""COMPUTED_VALUE"""),46079.0)</f>
        <v>46079</v>
      </c>
      <c r="Q9" s="49">
        <f>IFERROR(__xludf.DUMMYFUNCTION("""COMPUTED_VALUE"""),0.125)</f>
        <v>0.125</v>
      </c>
      <c r="R9" s="50">
        <f>IFERROR(__xludf.DUMMYFUNCTION("""COMPUTED_VALUE"""),11.0)</f>
        <v>11</v>
      </c>
      <c r="S9" s="51">
        <f>IFERROR(__xludf.DUMMYFUNCTION("""COMPUTED_VALUE"""),2.0)</f>
        <v>2</v>
      </c>
      <c r="T9" s="15">
        <f>IFERROR(__xludf.DUMMYFUNCTION("""COMPUTED_VALUE"""),44.0)</f>
        <v>44</v>
      </c>
      <c r="U9" s="14">
        <f>IFERROR(__xludf.DUMMYFUNCTION("""COMPUTED_VALUE"""),4.0)</f>
        <v>4</v>
      </c>
      <c r="V9" s="52"/>
      <c r="W9" s="52"/>
      <c r="X9" s="52"/>
      <c r="Y9" s="52"/>
      <c r="Z9" s="52">
        <f>IFERROR(__xludf.DUMMYFUNCTION("""COMPUTED_VALUE"""),1.0)</f>
        <v>1</v>
      </c>
      <c r="AA9" s="52"/>
      <c r="AB9" s="52"/>
      <c r="AC9" s="52"/>
      <c r="AD9" s="52"/>
      <c r="AE9" s="52">
        <f>IFERROR(__xludf.DUMMYFUNCTION("""COMPUTED_VALUE"""),1.0)</f>
        <v>1</v>
      </c>
      <c r="AF9" s="52"/>
      <c r="AG9" s="52"/>
      <c r="AH9" s="52">
        <f>IFERROR(__xludf.DUMMYFUNCTION("""COMPUTED_VALUE"""),1.0)</f>
        <v>1</v>
      </c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>
        <f>IFERROR(__xludf.DUMMYFUNCTION("""COMPUTED_VALUE"""),1.0)</f>
        <v>1</v>
      </c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83">
        <f>IF(ISBLANK(B9),,IF(IFNA(MATCH(N9,List_Holidays,0),0)=0,IF(IFNA(MATCH(WEEKDAY(N9),List_WeekHolidays,0),0),1,0),2))</f>
        <v>0</v>
      </c>
      <c r="BU9" s="109">
        <f t="shared" si="3"/>
        <v>46078.66667</v>
      </c>
      <c r="BV9" s="109">
        <f t="shared" si="4"/>
        <v>46079.125</v>
      </c>
      <c r="BW9" s="109">
        <f>IF($BU9&gt;cLunchEnd+$N9,cLunchBegin+$N9+1,cLunchBegin+$N9)</f>
        <v>46079.5</v>
      </c>
      <c r="BX9" s="109">
        <f>IF($BU9&gt;cLunchEnd+$N9,cLunchEnd+$N9+1,cLunchEnd+$N9)</f>
        <v>46079.54167</v>
      </c>
      <c r="BY9" s="109">
        <f>IF($BU9&gt;cDinnerEnd+$N9,cDinnerBegin+$N9+1,cDinnerBegin+$N9)</f>
        <v>46078.75</v>
      </c>
      <c r="BZ9" s="109">
        <f>IF($BU9&gt;cDinnerEnd+$N9,cDinnerEnd+$N9+1,cDinnerEnd+$N9)</f>
        <v>46078.79167</v>
      </c>
      <c r="CA9" s="50" t="str">
        <f>IF((MIN($BV9,BX9)-MAX($BU9,BW9))&gt;0,vDurationLunch,)</f>
        <v/>
      </c>
      <c r="CB9" s="50">
        <f>IF((MIN($BV9,BZ9)-MAX($BU9,BY9))&gt;0,vDurationDinner,)</f>
        <v>1</v>
      </c>
      <c r="CC9" s="50">
        <f t="shared" si="5"/>
        <v>10</v>
      </c>
      <c r="CD9" s="109">
        <f t="shared" si="6"/>
        <v>46078.75</v>
      </c>
      <c r="CE9" s="50">
        <f t="shared" si="7"/>
        <v>2</v>
      </c>
      <c r="CF9" s="50">
        <f t="shared" si="8"/>
        <v>9</v>
      </c>
      <c r="CG9" s="50">
        <f t="shared" si="9"/>
        <v>9</v>
      </c>
      <c r="CH9" s="50" t="str">
        <f t="shared" si="10"/>
        <v/>
      </c>
      <c r="CI9" s="50" t="str">
        <f t="shared" si="11"/>
        <v/>
      </c>
      <c r="CJ9" s="50"/>
      <c r="CK9" s="50"/>
      <c r="CL9" s="50"/>
      <c r="CM9" s="50"/>
      <c r="CN9" s="50"/>
    </row>
    <row r="10">
      <c r="A10" s="108">
        <f t="shared" si="2"/>
        <v>4</v>
      </c>
      <c r="B10" s="6">
        <f>IFERROR(__xludf.DUMMYFUNCTION("""COMPUTED_VALUE"""),4.0)</f>
        <v>4</v>
      </c>
      <c r="C10" s="56" t="str">
        <f>IFERROR(__xludf.DUMMYFUNCTION("""COMPUTED_VALUE"""),"QT2025090063")</f>
        <v>QT2025090063</v>
      </c>
      <c r="D10" s="54" t="str">
        <f>IFERROR(__xludf.DUMMYFUNCTION("""COMPUTED_VALUE"""),"บริษัทโอคามูระ")</f>
        <v>บริษัทโอคามูระ</v>
      </c>
      <c r="E10" s="47" t="str">
        <f>IFERROR(__xludf.DUMMYFUNCTION("""COMPUTED_VALUE"""),"TOYOTA บางบ่อ HO2")</f>
        <v>TOYOTA บางบ่อ HO2</v>
      </c>
      <c r="F10" s="45"/>
      <c r="G10" s="45"/>
      <c r="H10" s="45"/>
      <c r="I10" s="45"/>
      <c r="J10" s="46"/>
      <c r="K10" s="45"/>
      <c r="L10" s="45">
        <f>IFERROR(__xludf.DUMMYFUNCTION("""COMPUTED_VALUE"""),1.0)</f>
        <v>1</v>
      </c>
      <c r="M10" s="47" t="str">
        <f>IFERROR(__xludf.DUMMYFUNCTION("""COMPUTED_VALUE"""),"ส่งเก้าอี้  เก้าอี้โต๊ะประชุม8 / เก้าอี้ทำงาน 162 / EVP-พาทิชั่น 2")</f>
        <v>ส่งเก้าอี้  เก้าอี้โต๊ะประชุม8 / เก้าอี้ทำงาน 162 / EVP-พาทิชั่น 2</v>
      </c>
      <c r="N10" s="48">
        <f>IFERROR(__xludf.DUMMYFUNCTION("""COMPUTED_VALUE"""),46078.0)</f>
        <v>46078</v>
      </c>
      <c r="O10" s="49"/>
      <c r="P10" s="48">
        <f>IFERROR(__xludf.DUMMYFUNCTION("""COMPUTED_VALUE"""),46078.0)</f>
        <v>46078</v>
      </c>
      <c r="Q10" s="49"/>
      <c r="R10" s="50"/>
      <c r="S10" s="51"/>
      <c r="T10" s="15"/>
      <c r="U10" s="14">
        <f>IFERROR(__xludf.DUMMYFUNCTION("""COMPUTED_VALUE"""),3.0)</f>
        <v>3</v>
      </c>
      <c r="V10" s="52"/>
      <c r="W10" s="52"/>
      <c r="X10" s="52"/>
      <c r="Y10" s="52">
        <f>IFERROR(__xludf.DUMMYFUNCTION("""COMPUTED_VALUE"""),1.0)</f>
        <v>1</v>
      </c>
      <c r="Z10" s="52"/>
      <c r="AA10" s="52"/>
      <c r="AB10" s="52"/>
      <c r="AC10" s="52"/>
      <c r="AD10" s="52"/>
      <c r="AE10" s="52"/>
      <c r="AF10" s="52"/>
      <c r="AG10" s="52"/>
      <c r="AH10" s="52">
        <f>IFERROR(__xludf.DUMMYFUNCTION("""COMPUTED_VALUE"""),1.0)</f>
        <v>1</v>
      </c>
      <c r="AI10" s="52"/>
      <c r="AJ10" s="52"/>
      <c r="AK10" s="52">
        <f>IFERROR(__xludf.DUMMYFUNCTION("""COMPUTED_VALUE"""),1.0)</f>
        <v>1</v>
      </c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83">
        <f>IF(ISBLANK(B10),,IF(IFNA(MATCH(N10,List_Holidays,0),0)=0,IF(IFNA(MATCH(WEEKDAY(N10),List_WeekHolidays,0),0),1,0),2))</f>
        <v>0</v>
      </c>
      <c r="BU10" s="109">
        <f t="shared" si="3"/>
        <v>46078</v>
      </c>
      <c r="BV10" s="109">
        <f t="shared" si="4"/>
        <v>46078</v>
      </c>
      <c r="BW10" s="109">
        <f>IF($BU10&gt;cLunchEnd+$N10,cLunchBegin+$N10+1,cLunchBegin+$N10)</f>
        <v>46078.5</v>
      </c>
      <c r="BX10" s="109">
        <f>IF($BU10&gt;cLunchEnd+$N10,cLunchEnd+$N10+1,cLunchEnd+$N10)</f>
        <v>46078.54167</v>
      </c>
      <c r="BY10" s="109">
        <f>IF($BU10&gt;cDinnerEnd+$N10,cDinnerBegin+$N10+1,cDinnerBegin+$N10)</f>
        <v>46078.75</v>
      </c>
      <c r="BZ10" s="109">
        <f>IF($BU10&gt;cDinnerEnd+$N10,cDinnerEnd+$N10+1,cDinnerEnd+$N10)</f>
        <v>46078.79167</v>
      </c>
      <c r="CA10" s="50" t="str">
        <f>IF((MIN($BV10,BX10)-MAX($BU10,BW10))&gt;0,vDurationLunch,)</f>
        <v/>
      </c>
      <c r="CB10" s="50" t="str">
        <f>IF((MIN($BV10,BZ10)-MAX($BU10,BY10))&gt;0,vDurationDinner,)</f>
        <v/>
      </c>
      <c r="CC10" s="50">
        <f t="shared" si="5"/>
        <v>0</v>
      </c>
      <c r="CD10" s="109">
        <f t="shared" si="6"/>
        <v>46078.75</v>
      </c>
      <c r="CE10" s="50" t="str">
        <f t="shared" si="7"/>
        <v/>
      </c>
      <c r="CF10" s="50" t="str">
        <f t="shared" si="8"/>
        <v/>
      </c>
      <c r="CG10" s="50" t="str">
        <f t="shared" si="9"/>
        <v/>
      </c>
      <c r="CH10" s="50" t="str">
        <f t="shared" si="10"/>
        <v/>
      </c>
      <c r="CI10" s="50" t="str">
        <f t="shared" si="11"/>
        <v/>
      </c>
      <c r="CJ10" s="50"/>
      <c r="CK10" s="50"/>
      <c r="CL10" s="50"/>
      <c r="CM10" s="50"/>
      <c r="CN10" s="50"/>
    </row>
    <row r="11">
      <c r="A11" s="108">
        <f t="shared" si="2"/>
        <v>5</v>
      </c>
      <c r="B11" s="6">
        <f>IFERROR(__xludf.DUMMYFUNCTION("""COMPUTED_VALUE"""),5.0)</f>
        <v>5</v>
      </c>
      <c r="C11" s="56" t="str">
        <f>IFERROR(__xludf.DUMMYFUNCTION("""COMPUTED_VALUE"""),"QT2025120083-QT2026020053")</f>
        <v>QT2025120083-QT2026020053</v>
      </c>
      <c r="D11" s="54" t="str">
        <f>IFERROR(__xludf.DUMMYFUNCTION("""COMPUTED_VALUE"""),"บริษัทร้อกเวิธ")</f>
        <v>บริษัทร้อกเวิธ</v>
      </c>
      <c r="E11" s="47" t="str">
        <f>IFERROR(__xludf.DUMMYFUNCTION("""COMPUTED_VALUE"""),"Space Matrix Design / PJ. Galderma Thailand")</f>
        <v>Space Matrix Design / PJ. Galderma Thailand</v>
      </c>
      <c r="F11" s="45"/>
      <c r="G11" s="45"/>
      <c r="H11" s="45">
        <f>IFERROR(__xludf.DUMMYFUNCTION("""COMPUTED_VALUE"""),1.0)</f>
        <v>1</v>
      </c>
      <c r="I11" s="45"/>
      <c r="J11" s="45"/>
      <c r="K11" s="45"/>
      <c r="L11" s="45"/>
      <c r="M11" s="47" t="str">
        <f>IFERROR(__xludf.DUMMYFUNCTION("""COMPUTED_VALUE"""),"ต้องจบงาน!")</f>
        <v>ต้องจบงาน!</v>
      </c>
      <c r="N11" s="48">
        <f>IFERROR(__xludf.DUMMYFUNCTION("""COMPUTED_VALUE"""),46078.0)</f>
        <v>46078</v>
      </c>
      <c r="O11" s="49"/>
      <c r="P11" s="48">
        <f>IFERROR(__xludf.DUMMYFUNCTION("""COMPUTED_VALUE"""),46078.0)</f>
        <v>46078</v>
      </c>
      <c r="Q11" s="49"/>
      <c r="R11" s="50"/>
      <c r="S11" s="51"/>
      <c r="T11" s="15">
        <f>IFERROR(__xludf.DUMMYFUNCTION("""COMPUTED_VALUE"""),0.0)</f>
        <v>0</v>
      </c>
      <c r="U11" s="14">
        <f>IFERROR(__xludf.DUMMYFUNCTION("""COMPUTED_VALUE"""),6.0)</f>
        <v>6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>
        <f>IFERROR(__xludf.DUMMYFUNCTION("""COMPUTED_VALUE"""),1.0)</f>
        <v>1</v>
      </c>
      <c r="AM11" s="52"/>
      <c r="AN11" s="52">
        <f>IFERROR(__xludf.DUMMYFUNCTION("""COMPUTED_VALUE"""),1.0)</f>
        <v>1</v>
      </c>
      <c r="AO11" s="52">
        <f>IFERROR(__xludf.DUMMYFUNCTION("""COMPUTED_VALUE"""),1.0)</f>
        <v>1</v>
      </c>
      <c r="AP11" s="52"/>
      <c r="AQ11" s="52"/>
      <c r="AR11" s="52"/>
      <c r="AS11" s="52">
        <f>IFERROR(__xludf.DUMMYFUNCTION("""COMPUTED_VALUE"""),1.0)</f>
        <v>1</v>
      </c>
      <c r="AT11" s="52"/>
      <c r="AU11" s="52"/>
      <c r="AV11" s="52">
        <f>IFERROR(__xludf.DUMMYFUNCTION("""COMPUTED_VALUE"""),1.0)</f>
        <v>1</v>
      </c>
      <c r="AW11" s="52"/>
      <c r="AX11" s="52">
        <f>IFERROR(__xludf.DUMMYFUNCTION("""COMPUTED_VALUE"""),1.0)</f>
        <v>1</v>
      </c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83">
        <f>IF(ISBLANK(B11),,IF(IFNA(MATCH(N11,List_Holidays,0),0)=0,IF(IFNA(MATCH(WEEKDAY(N11),List_WeekHolidays,0),0),1,0),2))</f>
        <v>0</v>
      </c>
      <c r="BU11" s="109">
        <f t="shared" si="3"/>
        <v>46078</v>
      </c>
      <c r="BV11" s="109">
        <f t="shared" si="4"/>
        <v>46078</v>
      </c>
      <c r="BW11" s="109">
        <f>IF($BU11&gt;cLunchEnd+$N11,cLunchBegin+$N11+1,cLunchBegin+$N11)</f>
        <v>46078.5</v>
      </c>
      <c r="BX11" s="109">
        <f>IF($BU11&gt;cLunchEnd+$N11,cLunchEnd+$N11+1,cLunchEnd+$N11)</f>
        <v>46078.54167</v>
      </c>
      <c r="BY11" s="109">
        <f>IF($BU11&gt;cDinnerEnd+$N11,cDinnerBegin+$N11+1,cDinnerBegin+$N11)</f>
        <v>46078.75</v>
      </c>
      <c r="BZ11" s="109">
        <f>IF($BU11&gt;cDinnerEnd+$N11,cDinnerEnd+$N11+1,cDinnerEnd+$N11)</f>
        <v>46078.79167</v>
      </c>
      <c r="CA11" s="50" t="str">
        <f>IF((MIN($BV11,BX11)-MAX($BU11,BW11))&gt;0,vDurationLunch,)</f>
        <v/>
      </c>
      <c r="CB11" s="50" t="str">
        <f>IF((MIN($BV11,BZ11)-MAX($BU11,BY11))&gt;0,vDurationDinner,)</f>
        <v/>
      </c>
      <c r="CC11" s="50">
        <f t="shared" si="5"/>
        <v>0</v>
      </c>
      <c r="CD11" s="109">
        <f t="shared" si="6"/>
        <v>46078.75</v>
      </c>
      <c r="CE11" s="50" t="str">
        <f t="shared" si="7"/>
        <v/>
      </c>
      <c r="CF11" s="50" t="str">
        <f t="shared" si="8"/>
        <v/>
      </c>
      <c r="CG11" s="50" t="str">
        <f t="shared" si="9"/>
        <v/>
      </c>
      <c r="CH11" s="50" t="str">
        <f t="shared" si="10"/>
        <v/>
      </c>
      <c r="CI11" s="50" t="str">
        <f t="shared" si="11"/>
        <v/>
      </c>
      <c r="CJ11" s="50"/>
      <c r="CK11" s="50"/>
      <c r="CL11" s="50"/>
      <c r="CM11" s="50"/>
      <c r="CN11" s="50"/>
    </row>
    <row r="12">
      <c r="A12" s="108">
        <f t="shared" si="2"/>
        <v>6</v>
      </c>
      <c r="B12" s="6">
        <f>IFERROR(__xludf.DUMMYFUNCTION("""COMPUTED_VALUE"""),6.0)</f>
        <v>6</v>
      </c>
      <c r="C12" s="56"/>
      <c r="D12" s="54" t="str">
        <f>IFERROR(__xludf.DUMMYFUNCTION("""COMPUTED_VALUE"""),"บริษัทโอคามูระ")</f>
        <v>บริษัทโอคามูระ</v>
      </c>
      <c r="E12" s="47" t="str">
        <f>IFERROR(__xludf.DUMMYFUNCTION("""COMPUTED_VALUE"""),"GSK  One ดุสิต ชั้น 25")</f>
        <v>GSK  One ดุสิต ชั้น 25</v>
      </c>
      <c r="F12" s="45"/>
      <c r="G12" s="45"/>
      <c r="H12" s="46"/>
      <c r="I12" s="45"/>
      <c r="J12" s="45"/>
      <c r="K12" s="45">
        <f>IFERROR(__xludf.DUMMYFUNCTION("""COMPUTED_VALUE"""),1.0)</f>
        <v>1</v>
      </c>
      <c r="L12" s="45"/>
      <c r="M12" s="47" t="str">
        <f>IFERROR(__xludf.DUMMYFUNCTION("""COMPUTED_VALUE"""),"มาร์กไลน์")</f>
        <v>มาร์กไลน์</v>
      </c>
      <c r="N12" s="48">
        <f>IFERROR(__xludf.DUMMYFUNCTION("""COMPUTED_VALUE"""),46078.0)</f>
        <v>46078</v>
      </c>
      <c r="O12" s="49"/>
      <c r="P12" s="48">
        <f>IFERROR(__xludf.DUMMYFUNCTION("""COMPUTED_VALUE"""),46078.0)</f>
        <v>46078</v>
      </c>
      <c r="Q12" s="49"/>
      <c r="R12" s="50"/>
      <c r="S12" s="51"/>
      <c r="T12" s="15">
        <f>IFERROR(__xludf.DUMMYFUNCTION("""COMPUTED_VALUE"""),0.0)</f>
        <v>0</v>
      </c>
      <c r="U12" s="14">
        <f>IFERROR(__xludf.DUMMYFUNCTION("""COMPUTED_VALUE"""),1.0)</f>
        <v>1</v>
      </c>
      <c r="V12" s="52"/>
      <c r="W12" s="52"/>
      <c r="X12" s="52"/>
      <c r="Y12" s="52"/>
      <c r="Z12" s="52"/>
      <c r="AA12" s="52"/>
      <c r="AB12" s="53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3"/>
      <c r="AP12" s="52"/>
      <c r="AQ12" s="52"/>
      <c r="AR12" s="52">
        <f>IFERROR(__xludf.DUMMYFUNCTION("""COMPUTED_VALUE"""),1.0)</f>
        <v>1</v>
      </c>
      <c r="AS12" s="52"/>
      <c r="AT12" s="53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83">
        <f>IF(ISBLANK(B12),,IF(IFNA(MATCH(N12,List_Holidays,0),0)=0,IF(IFNA(MATCH(WEEKDAY(N12),List_WeekHolidays,0),0),1,0),2))</f>
        <v>0</v>
      </c>
      <c r="BU12" s="109">
        <f t="shared" si="3"/>
        <v>46078</v>
      </c>
      <c r="BV12" s="109">
        <f t="shared" si="4"/>
        <v>46078</v>
      </c>
      <c r="BW12" s="109">
        <f>IF($BU12&gt;cLunchEnd+$N12,cLunchBegin+$N12+1,cLunchBegin+$N12)</f>
        <v>46078.5</v>
      </c>
      <c r="BX12" s="109">
        <f>IF($BU12&gt;cLunchEnd+$N12,cLunchEnd+$N12+1,cLunchEnd+$N12)</f>
        <v>46078.54167</v>
      </c>
      <c r="BY12" s="109">
        <f>IF($BU12&gt;cDinnerEnd+$N12,cDinnerBegin+$N12+1,cDinnerBegin+$N12)</f>
        <v>46078.75</v>
      </c>
      <c r="BZ12" s="109">
        <f>IF($BU12&gt;cDinnerEnd+$N12,cDinnerEnd+$N12+1,cDinnerEnd+$N12)</f>
        <v>46078.79167</v>
      </c>
      <c r="CA12" s="50" t="str">
        <f>IF((MIN($BV12,BX12)-MAX($BU12,BW12))&gt;0,vDurationLunch,)</f>
        <v/>
      </c>
      <c r="CB12" s="50" t="str">
        <f>IF((MIN($BV12,BZ12)-MAX($BU12,BY12))&gt;0,vDurationDinner,)</f>
        <v/>
      </c>
      <c r="CC12" s="50">
        <f t="shared" si="5"/>
        <v>0</v>
      </c>
      <c r="CD12" s="109">
        <f t="shared" si="6"/>
        <v>46078.75</v>
      </c>
      <c r="CE12" s="50" t="str">
        <f t="shared" si="7"/>
        <v/>
      </c>
      <c r="CF12" s="50" t="str">
        <f t="shared" si="8"/>
        <v/>
      </c>
      <c r="CG12" s="50" t="str">
        <f t="shared" si="9"/>
        <v/>
      </c>
      <c r="CH12" s="50" t="str">
        <f t="shared" si="10"/>
        <v/>
      </c>
      <c r="CI12" s="50" t="str">
        <f t="shared" si="11"/>
        <v/>
      </c>
      <c r="CJ12" s="50"/>
      <c r="CK12" s="50"/>
      <c r="CL12" s="50"/>
      <c r="CM12" s="50"/>
      <c r="CN12" s="50"/>
    </row>
    <row r="13">
      <c r="A13" s="108">
        <f t="shared" si="2"/>
        <v>7</v>
      </c>
      <c r="B13" s="6">
        <f>IFERROR(__xludf.DUMMYFUNCTION("""COMPUTED_VALUE"""),7.0)</f>
        <v>7</v>
      </c>
      <c r="C13" s="56" t="str">
        <f>IFERROR(__xludf.DUMMYFUNCTION("""COMPUTED_VALUE"""),"QT2026010080")</f>
        <v>QT2026010080</v>
      </c>
      <c r="D13" s="54" t="str">
        <f>IFERROR(__xludf.DUMMYFUNCTION("""COMPUTED_VALUE"""),"บริษัทร้อกเวิธ")</f>
        <v>บริษัทร้อกเวิธ</v>
      </c>
      <c r="E13" s="47" t="str">
        <f>IFERROR(__xludf.DUMMYFUNCTION("""COMPUTED_VALUE"""),"บริษัท เงินทุนแอร์ดวาน ")</f>
        <v>บริษัท เงินทุนแอร์ดวาน </v>
      </c>
      <c r="F13" s="45"/>
      <c r="G13" s="45"/>
      <c r="H13" s="46"/>
      <c r="I13" s="45"/>
      <c r="J13" s="45"/>
      <c r="K13" s="45"/>
      <c r="L13" s="45">
        <f>IFERROR(__xludf.DUMMYFUNCTION("""COMPUTED_VALUE"""),1.0)</f>
        <v>1</v>
      </c>
      <c r="M13" s="61" t="str">
        <f>IFERROR(__xludf.DUMMYFUNCTION("""COMPUTED_VALUE"""),"ส่งเก้าอี้ที่ร้านเบาะกิติธร")</f>
        <v>ส่งเก้าอี้ที่ร้านเบาะกิติธร</v>
      </c>
      <c r="N13" s="48">
        <f>IFERROR(__xludf.DUMMYFUNCTION("""COMPUTED_VALUE"""),46078.0)</f>
        <v>46078</v>
      </c>
      <c r="O13" s="49">
        <f>IFERROR(__xludf.DUMMYFUNCTION("""COMPUTED_VALUE"""),0.75)</f>
        <v>0.75</v>
      </c>
      <c r="P13" s="48">
        <f>IFERROR(__xludf.DUMMYFUNCTION("""COMPUTED_VALUE"""),46078.0)</f>
        <v>46078</v>
      </c>
      <c r="Q13" s="49">
        <f>IFERROR(__xludf.DUMMYFUNCTION("""COMPUTED_VALUE"""),0.041666666666666664)</f>
        <v>0.04166666667</v>
      </c>
      <c r="R13" s="50">
        <f>IFERROR(__xludf.DUMMYFUNCTION("""COMPUTED_VALUE"""),-17.000000000058208)</f>
        <v>-17</v>
      </c>
      <c r="S13" s="51"/>
      <c r="T13" s="15">
        <f>IFERROR(__xludf.DUMMYFUNCTION("""COMPUTED_VALUE"""),-17.000000000058208)</f>
        <v>-17</v>
      </c>
      <c r="U13" s="14">
        <f>IFERROR(__xludf.DUMMYFUNCTION("""COMPUTED_VALUE"""),1.0)</f>
        <v>1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>
        <f>IFERROR(__xludf.DUMMYFUNCTION("""COMPUTED_VALUE"""),1.0)</f>
        <v>1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83">
        <f>IF(ISBLANK(B13),,IF(IFNA(MATCH(N13,List_Holidays,0),0)=0,IF(IFNA(MATCH(WEEKDAY(N13),List_WeekHolidays,0),0),1,0),2))</f>
        <v>0</v>
      </c>
      <c r="BU13" s="109">
        <f t="shared" si="3"/>
        <v>46078.75</v>
      </c>
      <c r="BV13" s="109">
        <f t="shared" si="4"/>
        <v>46078.04167</v>
      </c>
      <c r="BW13" s="109">
        <f>IF($BU13&gt;cLunchEnd+$N13,cLunchBegin+$N13+1,cLunchBegin+$N13)</f>
        <v>46079.5</v>
      </c>
      <c r="BX13" s="109">
        <f>IF($BU13&gt;cLunchEnd+$N13,cLunchEnd+$N13+1,cLunchEnd+$N13)</f>
        <v>46079.54167</v>
      </c>
      <c r="BY13" s="109">
        <f>IF($BU13&gt;cDinnerEnd+$N13,cDinnerBegin+$N13+1,cDinnerBegin+$N13)</f>
        <v>46078.75</v>
      </c>
      <c r="BZ13" s="109">
        <f>IF($BU13&gt;cDinnerEnd+$N13,cDinnerEnd+$N13+1,cDinnerEnd+$N13)</f>
        <v>46078.79167</v>
      </c>
      <c r="CA13" s="50" t="str">
        <f>IF((MIN($BV13,BX13)-MAX($BU13,BW13))&gt;0,vDurationLunch,)</f>
        <v/>
      </c>
      <c r="CB13" s="50" t="str">
        <f>IF((MIN($BV13,BZ13)-MAX($BU13,BY13))&gt;0,vDurationDinner,)</f>
        <v/>
      </c>
      <c r="CC13" s="50">
        <f t="shared" si="5"/>
        <v>-17</v>
      </c>
      <c r="CD13" s="109">
        <f t="shared" si="6"/>
        <v>46078.75</v>
      </c>
      <c r="CE13" s="50" t="str">
        <f t="shared" si="7"/>
        <v/>
      </c>
      <c r="CF13" s="50" t="str">
        <f t="shared" si="8"/>
        <v/>
      </c>
      <c r="CG13" s="50" t="str">
        <f t="shared" si="9"/>
        <v/>
      </c>
      <c r="CH13" s="50" t="str">
        <f t="shared" si="10"/>
        <v/>
      </c>
      <c r="CI13" s="50" t="str">
        <f t="shared" si="11"/>
        <v/>
      </c>
      <c r="CJ13" s="50"/>
      <c r="CK13" s="50"/>
      <c r="CL13" s="50"/>
      <c r="CM13" s="50"/>
      <c r="CN13" s="50"/>
    </row>
    <row r="14">
      <c r="A14" s="108">
        <f t="shared" si="2"/>
        <v>8</v>
      </c>
      <c r="B14" s="6">
        <f>IFERROR(__xludf.DUMMYFUNCTION("""COMPUTED_VALUE"""),8.0)</f>
        <v>8</v>
      </c>
      <c r="C14" s="56"/>
      <c r="D14" s="54" t="str">
        <f>IFERROR(__xludf.DUMMYFUNCTION("""COMPUTED_VALUE"""),"บริษัทร้อกเวิธ")</f>
        <v>บริษัทร้อกเวิธ</v>
      </c>
      <c r="E14" s="61" t="str">
        <f>IFERROR(__xludf.DUMMYFUNCTION("""COMPUTED_VALUE"""),"TOYOTA AUTO")</f>
        <v>TOYOTA AUTO</v>
      </c>
      <c r="F14" s="45"/>
      <c r="G14" s="45"/>
      <c r="H14" s="46"/>
      <c r="I14" s="45"/>
      <c r="J14" s="45"/>
      <c r="K14" s="45">
        <f>IFERROR(__xludf.DUMMYFUNCTION("""COMPUTED_VALUE"""),1.0)</f>
        <v>1</v>
      </c>
      <c r="L14" s="45"/>
      <c r="M14" s="61" t="str">
        <f>IFERROR(__xludf.DUMMYFUNCTION("""COMPUTED_VALUE"""),"มาร์กไลน์")</f>
        <v>มาร์กไลน์</v>
      </c>
      <c r="N14" s="48">
        <f>IFERROR(__xludf.DUMMYFUNCTION("""COMPUTED_VALUE"""),46079.0)</f>
        <v>46079</v>
      </c>
      <c r="O14" s="49">
        <f>IFERROR(__xludf.DUMMYFUNCTION("""COMPUTED_VALUE"""),0.375)</f>
        <v>0.375</v>
      </c>
      <c r="P14" s="48">
        <f>IFERROR(__xludf.DUMMYFUNCTION("""COMPUTED_VALUE"""),46079.0)</f>
        <v>46079</v>
      </c>
      <c r="Q14" s="49">
        <f>IFERROR(__xludf.DUMMYFUNCTION("""COMPUTED_VALUE"""),0.7083333333333334)</f>
        <v>0.7083333333</v>
      </c>
      <c r="R14" s="50">
        <f>IFERROR(__xludf.DUMMYFUNCTION("""COMPUTED_VALUE"""),8.000000000058208)</f>
        <v>8</v>
      </c>
      <c r="S14" s="51"/>
      <c r="T14" s="15">
        <f>IFERROR(__xludf.DUMMYFUNCTION("""COMPUTED_VALUE"""),0.0)</f>
        <v>0</v>
      </c>
      <c r="U14" s="14">
        <f>IFERROR(__xludf.DUMMYFUNCTION("""COMPUTED_VALUE"""),0.0)</f>
        <v>0</v>
      </c>
      <c r="V14" s="52"/>
      <c r="W14" s="52"/>
      <c r="X14" s="52"/>
      <c r="Y14" s="52"/>
      <c r="Z14" s="52"/>
      <c r="AA14" s="52"/>
      <c r="AB14" s="53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3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83">
        <f>IF(ISBLANK(B14),,IF(IFNA(MATCH(N14,List_Holidays,0),0)=0,IF(IFNA(MATCH(WEEKDAY(N14),List_WeekHolidays,0),0),1,0),2))</f>
        <v>0</v>
      </c>
      <c r="BU14" s="109">
        <f t="shared" si="3"/>
        <v>46079.375</v>
      </c>
      <c r="BV14" s="109">
        <f t="shared" si="4"/>
        <v>46079.70833</v>
      </c>
      <c r="BW14" s="109">
        <f>IF($BU14&gt;cLunchEnd+$N14,cLunchBegin+$N14+1,cLunchBegin+$N14)</f>
        <v>46079.5</v>
      </c>
      <c r="BX14" s="109">
        <f>IF($BU14&gt;cLunchEnd+$N14,cLunchEnd+$N14+1,cLunchEnd+$N14)</f>
        <v>46079.54167</v>
      </c>
      <c r="BY14" s="109">
        <f>IF($BU14&gt;cDinnerEnd+$N14,cDinnerBegin+$N14+1,cDinnerBegin+$N14)</f>
        <v>46079.75</v>
      </c>
      <c r="BZ14" s="109">
        <f>IF($BU14&gt;cDinnerEnd+$N14,cDinnerEnd+$N14+1,cDinnerEnd+$N14)</f>
        <v>46079.79167</v>
      </c>
      <c r="CA14" s="50">
        <f>IF((MIN($BV14,BX14)-MAX($BU14,BW14))&gt;0,vDurationLunch,)</f>
        <v>1</v>
      </c>
      <c r="CB14" s="50" t="str">
        <f>IF((MIN($BV14,BZ14)-MAX($BU14,BY14))&gt;0,vDurationDinner,)</f>
        <v/>
      </c>
      <c r="CC14" s="50">
        <f t="shared" si="5"/>
        <v>7</v>
      </c>
      <c r="CD14" s="109">
        <f t="shared" si="6"/>
        <v>46079.75</v>
      </c>
      <c r="CE14" s="50" t="str">
        <f t="shared" si="7"/>
        <v/>
      </c>
      <c r="CF14" s="50" t="str">
        <f t="shared" si="8"/>
        <v/>
      </c>
      <c r="CG14" s="50" t="str">
        <f t="shared" si="9"/>
        <v/>
      </c>
      <c r="CH14" s="50" t="str">
        <f t="shared" si="10"/>
        <v/>
      </c>
      <c r="CI14" s="50" t="str">
        <f t="shared" si="11"/>
        <v/>
      </c>
      <c r="CJ14" s="50"/>
      <c r="CK14" s="50"/>
      <c r="CL14" s="50"/>
      <c r="CM14" s="50"/>
      <c r="CN14" s="50"/>
    </row>
    <row r="15">
      <c r="A15" s="108">
        <f t="shared" si="2"/>
        <v>9</v>
      </c>
      <c r="B15" s="6">
        <f>IFERROR(__xludf.DUMMYFUNCTION("""COMPUTED_VALUE"""),9.0)</f>
        <v>9</v>
      </c>
      <c r="C15" s="56" t="str">
        <f>IFERROR(__xludf.DUMMYFUNCTION("""COMPUTED_VALUE"""),"QT2026020004")</f>
        <v>QT2026020004</v>
      </c>
      <c r="D15" s="54" t="str">
        <f>IFERROR(__xludf.DUMMYFUNCTION("""COMPUTED_VALUE"""),"บริษัทโอคามูระ")</f>
        <v>บริษัทโอคามูระ</v>
      </c>
      <c r="E15" s="47" t="str">
        <f>IFERROR(__xludf.DUMMYFUNCTION("""COMPUTED_VALUE"""),"เดลีเทค อาคารThr Parq พระราม4")</f>
        <v>เดลีเทค อาคารThr Parq พระราม4</v>
      </c>
      <c r="F15" s="45">
        <f>IFERROR(__xludf.DUMMYFUNCTION("""COMPUTED_VALUE"""),1.0)</f>
        <v>1</v>
      </c>
      <c r="G15" s="45"/>
      <c r="H15" s="46"/>
      <c r="I15" s="45"/>
      <c r="J15" s="45"/>
      <c r="K15" s="45"/>
      <c r="L15" s="45"/>
      <c r="M15" s="61" t="str">
        <f>IFERROR(__xludf.DUMMYFUNCTION("""COMPUTED_VALUE"""),"จัมโบ้+กะบะ (รับของปู่เจ้า14.00 ส่งหน้างานได้หลัง18.00น. )")</f>
        <v>จัมโบ้+กะบะ (รับของปู่เจ้า14.00 ส่งหน้างานได้หลัง18.00น. )</v>
      </c>
      <c r="N15" s="48">
        <f>IFERROR(__xludf.DUMMYFUNCTION("""COMPUTED_VALUE"""),46078.0)</f>
        <v>46078</v>
      </c>
      <c r="O15" s="49"/>
      <c r="P15" s="48">
        <f>IFERROR(__xludf.DUMMYFUNCTION("""COMPUTED_VALUE"""),46078.0)</f>
        <v>46078</v>
      </c>
      <c r="Q15" s="49"/>
      <c r="R15" s="50"/>
      <c r="S15" s="51"/>
      <c r="T15" s="15">
        <f>IFERROR(__xludf.DUMMYFUNCTION("""COMPUTED_VALUE"""),0.0)</f>
        <v>0</v>
      </c>
      <c r="U15" s="14">
        <f>IFERROR(__xludf.DUMMYFUNCTION("""COMPUTED_VALUE"""),7.0)</f>
        <v>7</v>
      </c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>
        <f>IFERROR(__xludf.DUMMYFUNCTION("""COMPUTED_VALUE"""),1.0)</f>
        <v>1</v>
      </c>
      <c r="AM15" s="52"/>
      <c r="AN15" s="52">
        <f>IFERROR(__xludf.DUMMYFUNCTION("""COMPUTED_VALUE"""),1.0)</f>
        <v>1</v>
      </c>
      <c r="AO15" s="52">
        <f>IFERROR(__xludf.DUMMYFUNCTION("""COMPUTED_VALUE"""),1.0)</f>
        <v>1</v>
      </c>
      <c r="AP15" s="52"/>
      <c r="AQ15" s="52"/>
      <c r="AR15" s="53">
        <f>IFERROR(__xludf.DUMMYFUNCTION("""COMPUTED_VALUE"""),1.0)</f>
        <v>1</v>
      </c>
      <c r="AS15" s="53">
        <f>IFERROR(__xludf.DUMMYFUNCTION("""COMPUTED_VALUE"""),1.0)</f>
        <v>1</v>
      </c>
      <c r="AT15" s="52"/>
      <c r="AU15" s="52"/>
      <c r="AV15" s="52">
        <f>IFERROR(__xludf.DUMMYFUNCTION("""COMPUTED_VALUE"""),1.0)</f>
        <v>1</v>
      </c>
      <c r="AW15" s="52"/>
      <c r="AX15" s="52">
        <f>IFERROR(__xludf.DUMMYFUNCTION("""COMPUTED_VALUE"""),1.0)</f>
        <v>1</v>
      </c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83">
        <f>IF(ISBLANK(B15),,IF(IFNA(MATCH(N15,List_Holidays,0),0)=0,IF(IFNA(MATCH(WEEKDAY(N15),List_WeekHolidays,0),0),1,0),2))</f>
        <v>0</v>
      </c>
      <c r="BU15" s="109">
        <f t="shared" si="3"/>
        <v>46078</v>
      </c>
      <c r="BV15" s="109">
        <f t="shared" si="4"/>
        <v>46078</v>
      </c>
      <c r="BW15" s="109">
        <f>IF($BU15&gt;cLunchEnd+$N15,cLunchBegin+$N15+1,cLunchBegin+$N15)</f>
        <v>46078.5</v>
      </c>
      <c r="BX15" s="109">
        <f>IF($BU15&gt;cLunchEnd+$N15,cLunchEnd+$N15+1,cLunchEnd+$N15)</f>
        <v>46078.54167</v>
      </c>
      <c r="BY15" s="109">
        <f>IF($BU15&gt;cDinnerEnd+$N15,cDinnerBegin+$N15+1,cDinnerBegin+$N15)</f>
        <v>46078.75</v>
      </c>
      <c r="BZ15" s="109">
        <f>IF($BU15&gt;cDinnerEnd+$N15,cDinnerEnd+$N15+1,cDinnerEnd+$N15)</f>
        <v>46078.79167</v>
      </c>
      <c r="CA15" s="50" t="str">
        <f>IF((MIN($BV15,BX15)-MAX($BU15,BW15))&gt;0,vDurationLunch,)</f>
        <v/>
      </c>
      <c r="CB15" s="50" t="str">
        <f>IF((MIN($BV15,BZ15)-MAX($BU15,BY15))&gt;0,vDurationDinner,)</f>
        <v/>
      </c>
      <c r="CC15" s="50">
        <f t="shared" si="5"/>
        <v>0</v>
      </c>
      <c r="CD15" s="109">
        <f t="shared" si="6"/>
        <v>46078.75</v>
      </c>
      <c r="CE15" s="50" t="str">
        <f t="shared" si="7"/>
        <v/>
      </c>
      <c r="CF15" s="50" t="str">
        <f t="shared" si="8"/>
        <v/>
      </c>
      <c r="CG15" s="50" t="str">
        <f t="shared" si="9"/>
        <v/>
      </c>
      <c r="CH15" s="50" t="str">
        <f t="shared" si="10"/>
        <v/>
      </c>
      <c r="CI15" s="50" t="str">
        <f t="shared" si="11"/>
        <v/>
      </c>
      <c r="CJ15" s="50"/>
      <c r="CK15" s="50"/>
      <c r="CL15" s="50"/>
      <c r="CM15" s="50"/>
      <c r="CN15" s="50"/>
    </row>
    <row r="16">
      <c r="A16" s="108">
        <f t="shared" si="2"/>
        <v>10</v>
      </c>
      <c r="B16" s="6">
        <f>IFERROR(__xludf.DUMMYFUNCTION("""COMPUTED_VALUE"""),10.0)</f>
        <v>10</v>
      </c>
      <c r="C16" s="56" t="str">
        <f>IFERROR(__xludf.DUMMYFUNCTION("""COMPUTED_VALUE"""),"QT2025070009")</f>
        <v>QT2025070009</v>
      </c>
      <c r="D16" s="54" t="str">
        <f>IFERROR(__xludf.DUMMYFUNCTION("""COMPUTED_VALUE"""),"บริษัทร้อกเวิธ")</f>
        <v>บริษัทร้อกเวิธ</v>
      </c>
      <c r="E16" s="61" t="str">
        <f>IFERROR(__xludf.DUMMYFUNCTION("""COMPUTED_VALUE"""),"การบินไทย Phas1 อาคาร 5 ชั้น 18")</f>
        <v>การบินไทย Phas1 อาคาร 5 ชั้น 18</v>
      </c>
      <c r="F16" s="45"/>
      <c r="G16" s="45"/>
      <c r="H16" s="46"/>
      <c r="I16" s="45"/>
      <c r="J16" s="45"/>
      <c r="K16" s="45"/>
      <c r="L16" s="45">
        <f>IFERROR(__xludf.DUMMYFUNCTION("""COMPUTED_VALUE"""),1.0)</f>
        <v>1</v>
      </c>
      <c r="M16" s="61" t="str">
        <f>IFERROR(__xludf.DUMMYFUNCTION("""COMPUTED_VALUE"""),"ส่งงานกับทางการบิน ")</f>
        <v>ส่งงานกับทางการบิน </v>
      </c>
      <c r="N16" s="48">
        <f>IFERROR(__xludf.DUMMYFUNCTION("""COMPUTED_VALUE"""),46078.0)</f>
        <v>46078</v>
      </c>
      <c r="O16" s="49">
        <f>IFERROR(__xludf.DUMMYFUNCTION("""COMPUTED_VALUE"""),0.75)</f>
        <v>0.75</v>
      </c>
      <c r="P16" s="48">
        <f>IFERROR(__xludf.DUMMYFUNCTION("""COMPUTED_VALUE"""),46078.0)</f>
        <v>46078</v>
      </c>
      <c r="Q16" s="49">
        <f>IFERROR(__xludf.DUMMYFUNCTION("""COMPUTED_VALUE"""),0.875)</f>
        <v>0.875</v>
      </c>
      <c r="R16" s="50">
        <f>IFERROR(__xludf.DUMMYFUNCTION("""COMPUTED_VALUE"""),3.0)</f>
        <v>3</v>
      </c>
      <c r="S16" s="51"/>
      <c r="T16" s="15">
        <f>IFERROR(__xludf.DUMMYFUNCTION("""COMPUTED_VALUE"""),9.0)</f>
        <v>9</v>
      </c>
      <c r="U16" s="14">
        <f>IFERROR(__xludf.DUMMYFUNCTION("""COMPUTED_VALUE"""),3.0)</f>
        <v>3</v>
      </c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>
        <f>IFERROR(__xludf.DUMMYFUNCTION("""COMPUTED_VALUE"""),1.0)</f>
        <v>1</v>
      </c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>
        <f>IFERROR(__xludf.DUMMYFUNCTION("""COMPUTED_VALUE"""),1.0)</f>
        <v>1</v>
      </c>
      <c r="AZ16" s="52"/>
      <c r="BA16" s="52">
        <f>IFERROR(__xludf.DUMMYFUNCTION("""COMPUTED_VALUE"""),1.0)</f>
        <v>1</v>
      </c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83">
        <f>IF(ISBLANK(B16),,IF(IFNA(MATCH(N16,List_Holidays,0),0)=0,IF(IFNA(MATCH(WEEKDAY(N16),List_WeekHolidays,0),0),1,0),2))</f>
        <v>0</v>
      </c>
      <c r="BU16" s="109">
        <f t="shared" si="3"/>
        <v>46078.75</v>
      </c>
      <c r="BV16" s="109">
        <f t="shared" si="4"/>
        <v>46078.875</v>
      </c>
      <c r="BW16" s="109">
        <f>IF($BU16&gt;cLunchEnd+$N16,cLunchBegin+$N16+1,cLunchBegin+$N16)</f>
        <v>46079.5</v>
      </c>
      <c r="BX16" s="109">
        <f>IF($BU16&gt;cLunchEnd+$N16,cLunchEnd+$N16+1,cLunchEnd+$N16)</f>
        <v>46079.54167</v>
      </c>
      <c r="BY16" s="109">
        <f>IF($BU16&gt;cDinnerEnd+$N16,cDinnerBegin+$N16+1,cDinnerBegin+$N16)</f>
        <v>46078.75</v>
      </c>
      <c r="BZ16" s="109">
        <f>IF($BU16&gt;cDinnerEnd+$N16,cDinnerEnd+$N16+1,cDinnerEnd+$N16)</f>
        <v>46078.79167</v>
      </c>
      <c r="CA16" s="50" t="str">
        <f>IF((MIN($BV16,BX16)-MAX($BU16,BW16))&gt;0,vDurationLunch,)</f>
        <v/>
      </c>
      <c r="CB16" s="50">
        <f>IF((MIN($BV16,BZ16)-MAX($BU16,BY16))&gt;0,vDurationDinner,)</f>
        <v>1</v>
      </c>
      <c r="CC16" s="50">
        <f t="shared" si="5"/>
        <v>2</v>
      </c>
      <c r="CD16" s="109">
        <f t="shared" si="6"/>
        <v>46078.75</v>
      </c>
      <c r="CE16" s="50">
        <f t="shared" si="7"/>
        <v>0</v>
      </c>
      <c r="CF16" s="50">
        <f t="shared" si="8"/>
        <v>3</v>
      </c>
      <c r="CG16" s="50">
        <f t="shared" si="9"/>
        <v>3</v>
      </c>
      <c r="CH16" s="50" t="str">
        <f t="shared" si="10"/>
        <v/>
      </c>
      <c r="CI16" s="50" t="str">
        <f t="shared" si="11"/>
        <v/>
      </c>
      <c r="CJ16" s="50"/>
      <c r="CK16" s="50"/>
      <c r="CL16" s="50"/>
      <c r="CM16" s="50"/>
      <c r="CN16" s="50"/>
    </row>
    <row r="17">
      <c r="A17" s="108">
        <f t="shared" si="2"/>
        <v>11</v>
      </c>
      <c r="B17" s="6">
        <f>IFERROR(__xludf.DUMMYFUNCTION("""COMPUTED_VALUE"""),11.0)</f>
        <v>11</v>
      </c>
      <c r="C17" s="56"/>
      <c r="D17" s="54" t="str">
        <f>IFERROR(__xludf.DUMMYFUNCTION("""COMPUTED_VALUE"""),"บริษัทร้อกเวิธ")</f>
        <v>บริษัทร้อกเวิธ</v>
      </c>
      <c r="E17" s="47" t="str">
        <f>IFERROR(__xludf.DUMMYFUNCTION("""COMPUTED_VALUE"""),"RW  วางบิล")</f>
        <v>RW  วางบิล</v>
      </c>
      <c r="F17" s="45"/>
      <c r="G17" s="45"/>
      <c r="H17" s="45"/>
      <c r="I17" s="45"/>
      <c r="J17" s="45"/>
      <c r="K17" s="45"/>
      <c r="L17" s="45">
        <f>IFERROR(__xludf.DUMMYFUNCTION("""COMPUTED_VALUE"""),1.0)</f>
        <v>1</v>
      </c>
      <c r="M17" s="61" t="str">
        <f>IFERROR(__xludf.DUMMYFUNCTION("""COMPUTED_VALUE"""),"วางบิลก่อนเที่ยง")</f>
        <v>วางบิลก่อนเที่ยง</v>
      </c>
      <c r="N17" s="48">
        <f>IFERROR(__xludf.DUMMYFUNCTION("""COMPUTED_VALUE"""),46078.0)</f>
        <v>46078</v>
      </c>
      <c r="O17" s="49"/>
      <c r="P17" s="48">
        <f>IFERROR(__xludf.DUMMYFUNCTION("""COMPUTED_VALUE"""),46078.0)</f>
        <v>46078</v>
      </c>
      <c r="Q17" s="49"/>
      <c r="R17" s="50"/>
      <c r="S17" s="51"/>
      <c r="T17" s="15">
        <f>IFERROR(__xludf.DUMMYFUNCTION("""COMPUTED_VALUE"""),0.0)</f>
        <v>0</v>
      </c>
      <c r="U17" s="14">
        <f>IFERROR(__xludf.DUMMYFUNCTION("""COMPUTED_VALUE"""),1.0)</f>
        <v>1</v>
      </c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3"/>
      <c r="AS17" s="53"/>
      <c r="AT17" s="52"/>
      <c r="AU17" s="52"/>
      <c r="AV17" s="52"/>
      <c r="AW17" s="52"/>
      <c r="AX17" s="52"/>
      <c r="AY17" s="52">
        <f>IFERROR(__xludf.DUMMYFUNCTION("""COMPUTED_VALUE"""),1.0)</f>
        <v>1</v>
      </c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83">
        <f>IF(ISBLANK(B17),,IF(IFNA(MATCH(N17,List_Holidays,0),0)=0,IF(IFNA(MATCH(WEEKDAY(N17),List_WeekHolidays,0),0),1,0),2))</f>
        <v>0</v>
      </c>
      <c r="BU17" s="109">
        <f t="shared" si="3"/>
        <v>46078</v>
      </c>
      <c r="BV17" s="109">
        <f t="shared" si="4"/>
        <v>46078</v>
      </c>
      <c r="BW17" s="109">
        <f>IF($BU17&gt;cLunchEnd+$N17,cLunchBegin+$N17+1,cLunchBegin+$N17)</f>
        <v>46078.5</v>
      </c>
      <c r="BX17" s="109">
        <f>IF($BU17&gt;cLunchEnd+$N17,cLunchEnd+$N17+1,cLunchEnd+$N17)</f>
        <v>46078.54167</v>
      </c>
      <c r="BY17" s="109">
        <f>IF($BU17&gt;cDinnerEnd+$N17,cDinnerBegin+$N17+1,cDinnerBegin+$N17)</f>
        <v>46078.75</v>
      </c>
      <c r="BZ17" s="109">
        <f>IF($BU17&gt;cDinnerEnd+$N17,cDinnerEnd+$N17+1,cDinnerEnd+$N17)</f>
        <v>46078.79167</v>
      </c>
      <c r="CA17" s="50" t="str">
        <f>IF((MIN($BV17,BX17)-MAX($BU17,BW17))&gt;0,vDurationLunch,)</f>
        <v/>
      </c>
      <c r="CB17" s="50" t="str">
        <f>IF((MIN($BV17,BZ17)-MAX($BU17,BY17))&gt;0,vDurationDinner,)</f>
        <v/>
      </c>
      <c r="CC17" s="50">
        <f t="shared" si="5"/>
        <v>0</v>
      </c>
      <c r="CD17" s="109">
        <f t="shared" si="6"/>
        <v>46078.75</v>
      </c>
      <c r="CE17" s="50" t="str">
        <f t="shared" si="7"/>
        <v/>
      </c>
      <c r="CF17" s="50" t="str">
        <f t="shared" si="8"/>
        <v/>
      </c>
      <c r="CG17" s="50" t="str">
        <f t="shared" si="9"/>
        <v/>
      </c>
      <c r="CH17" s="50" t="str">
        <f t="shared" si="10"/>
        <v/>
      </c>
      <c r="CI17" s="50" t="str">
        <f t="shared" si="11"/>
        <v/>
      </c>
      <c r="CJ17" s="50"/>
      <c r="CK17" s="50"/>
      <c r="CL17" s="50"/>
      <c r="CM17" s="50"/>
      <c r="CN17" s="50"/>
    </row>
    <row r="18">
      <c r="A18" s="108">
        <f t="shared" si="2"/>
        <v>12</v>
      </c>
      <c r="B18" s="6">
        <f>IFERROR(__xludf.DUMMYFUNCTION("""COMPUTED_VALUE"""),12.0)</f>
        <v>12</v>
      </c>
      <c r="C18" s="56"/>
      <c r="D18" s="54" t="str">
        <f>IFERROR(__xludf.DUMMYFUNCTION("""COMPUTED_VALUE"""),"บริษัทโอคามูระ")</f>
        <v>บริษัทโอคามูระ</v>
      </c>
      <c r="E18" s="47" t="str">
        <f>IFERROR(__xludf.DUMMYFUNCTION("""COMPUTED_VALUE"""),"โอคามูระ")</f>
        <v>โอคามูระ</v>
      </c>
      <c r="F18" s="45"/>
      <c r="G18" s="45"/>
      <c r="H18" s="46"/>
      <c r="I18" s="45"/>
      <c r="J18" s="45"/>
      <c r="K18" s="45"/>
      <c r="L18" s="45">
        <f>IFERROR(__xludf.DUMMYFUNCTION("""COMPUTED_VALUE"""),1.0)</f>
        <v>1</v>
      </c>
      <c r="M18" s="61" t="str">
        <f>IFERROR(__xludf.DUMMYFUNCTION("""COMPUTED_VALUE"""),"รับเช็คโอคามูระ 14.00-16.00 น. ")</f>
        <v>รับเช็คโอคามูระ 14.00-16.00 น. </v>
      </c>
      <c r="N18" s="48">
        <f>IFERROR(__xludf.DUMMYFUNCTION("""COMPUTED_VALUE"""),46078.0)</f>
        <v>46078</v>
      </c>
      <c r="O18" s="49">
        <f>IFERROR(__xludf.DUMMYFUNCTION("""COMPUTED_VALUE"""),0.375)</f>
        <v>0.375</v>
      </c>
      <c r="P18" s="48">
        <f>IFERROR(__xludf.DUMMYFUNCTION("""COMPUTED_VALUE"""),46078.0)</f>
        <v>46078</v>
      </c>
      <c r="Q18" s="49">
        <f>IFERROR(__xludf.DUMMYFUNCTION("""COMPUTED_VALUE"""),0.5)</f>
        <v>0.5</v>
      </c>
      <c r="R18" s="50">
        <f>IFERROR(__xludf.DUMMYFUNCTION("""COMPUTED_VALUE"""),3.0)</f>
        <v>3</v>
      </c>
      <c r="S18" s="51"/>
      <c r="T18" s="15">
        <f>IFERROR(__xludf.DUMMYFUNCTION("""COMPUTED_VALUE"""),3.0)</f>
        <v>3</v>
      </c>
      <c r="U18" s="14">
        <f>IFERROR(__xludf.DUMMYFUNCTION("""COMPUTED_VALUE"""),1.0)</f>
        <v>1</v>
      </c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>
        <f>IFERROR(__xludf.DUMMYFUNCTION("""COMPUTED_VALUE"""),1.0)</f>
        <v>1</v>
      </c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83">
        <f>IF(ISBLANK(B18),,IF(IFNA(MATCH(N18,List_Holidays,0),0)=0,IF(IFNA(MATCH(WEEKDAY(N18),List_WeekHolidays,0),0),1,0),2))</f>
        <v>0</v>
      </c>
      <c r="BU18" s="109">
        <f t="shared" si="3"/>
        <v>46078.375</v>
      </c>
      <c r="BV18" s="109">
        <f t="shared" si="4"/>
        <v>46078.5</v>
      </c>
      <c r="BW18" s="109">
        <f>IF($BU18&gt;cLunchEnd+$N18,cLunchBegin+$N18+1,cLunchBegin+$N18)</f>
        <v>46078.5</v>
      </c>
      <c r="BX18" s="109">
        <f>IF($BU18&gt;cLunchEnd+$N18,cLunchEnd+$N18+1,cLunchEnd+$N18)</f>
        <v>46078.54167</v>
      </c>
      <c r="BY18" s="109">
        <f>IF($BU18&gt;cDinnerEnd+$N18,cDinnerBegin+$N18+1,cDinnerBegin+$N18)</f>
        <v>46078.75</v>
      </c>
      <c r="BZ18" s="109">
        <f>IF($BU18&gt;cDinnerEnd+$N18,cDinnerEnd+$N18+1,cDinnerEnd+$N18)</f>
        <v>46078.79167</v>
      </c>
      <c r="CA18" s="50" t="str">
        <f>IF((MIN($BV18,BX18)-MAX($BU18,BW18))&gt;0,vDurationLunch,)</f>
        <v/>
      </c>
      <c r="CB18" s="50" t="str">
        <f>IF((MIN($BV18,BZ18)-MAX($BU18,BY18))&gt;0,vDurationDinner,)</f>
        <v/>
      </c>
      <c r="CC18" s="50">
        <f t="shared" si="5"/>
        <v>3</v>
      </c>
      <c r="CD18" s="109">
        <f t="shared" si="6"/>
        <v>46078.75</v>
      </c>
      <c r="CE18" s="50" t="str">
        <f t="shared" si="7"/>
        <v/>
      </c>
      <c r="CF18" s="50" t="str">
        <f t="shared" si="8"/>
        <v/>
      </c>
      <c r="CG18" s="50" t="str">
        <f t="shared" si="9"/>
        <v/>
      </c>
      <c r="CH18" s="50" t="str">
        <f t="shared" si="10"/>
        <v/>
      </c>
      <c r="CI18" s="50" t="str">
        <f t="shared" si="11"/>
        <v/>
      </c>
      <c r="CJ18" s="50"/>
      <c r="CK18" s="50"/>
      <c r="CL18" s="50"/>
      <c r="CM18" s="50"/>
      <c r="CN18" s="50"/>
    </row>
    <row r="19">
      <c r="A19" s="108">
        <f t="shared" si="2"/>
        <v>13</v>
      </c>
      <c r="B19" s="6">
        <f>IFERROR(__xludf.DUMMYFUNCTION("""COMPUTED_VALUE"""),13.0)</f>
        <v>13</v>
      </c>
      <c r="C19" s="56" t="str">
        <f>IFERROR(__xludf.DUMMYFUNCTION("""COMPUTED_VALUE"""),"QT2025080042")</f>
        <v>QT2025080042</v>
      </c>
      <c r="D19" s="54" t="str">
        <f>IFERROR(__xludf.DUMMYFUNCTION("""COMPUTED_VALUE"""),"บริษัทร้อกเวิธ")</f>
        <v>บริษัทร้อกเวิธ</v>
      </c>
      <c r="E19" s="47" t="str">
        <f>IFERROR(__xludf.DUMMYFUNCTION("""COMPUTED_VALUE""")," TOYOTA บางบ่อHO2")</f>
        <v> TOYOTA บางบ่อHO2</v>
      </c>
      <c r="F19" s="45"/>
      <c r="G19" s="45"/>
      <c r="H19" s="46">
        <f>IFERROR(__xludf.DUMMYFUNCTION("""COMPUTED_VALUE"""),1.0)</f>
        <v>1</v>
      </c>
      <c r="I19" s="45"/>
      <c r="J19" s="45"/>
      <c r="K19" s="45"/>
      <c r="L19" s="45"/>
      <c r="M19" s="61" t="str">
        <f>IFERROR(__xludf.DUMMYFUNCTION("""COMPUTED_VALUE""")," ติดตั้งชุดโต๊ะทำงาน ")</f>
        <v> ติดตั้งชุดโต๊ะทำงาน </v>
      </c>
      <c r="N19" s="48">
        <f>IFERROR(__xludf.DUMMYFUNCTION("""COMPUTED_VALUE"""),46079.0)</f>
        <v>46079</v>
      </c>
      <c r="O19" s="49">
        <f>IFERROR(__xludf.DUMMYFUNCTION("""COMPUTED_VALUE"""),0.2916666666666667)</f>
        <v>0.2916666667</v>
      </c>
      <c r="P19" s="48">
        <f>IFERROR(__xludf.DUMMYFUNCTION("""COMPUTED_VALUE"""),46079.0)</f>
        <v>46079</v>
      </c>
      <c r="Q19" s="49">
        <f>IFERROR(__xludf.DUMMYFUNCTION("""COMPUTED_VALUE"""),0.8333333333333334)</f>
        <v>0.8333333333</v>
      </c>
      <c r="R19" s="50">
        <f>IFERROR(__xludf.DUMMYFUNCTION("""COMPUTED_VALUE"""),13.000000000058206)</f>
        <v>13</v>
      </c>
      <c r="S19" s="51"/>
      <c r="T19" s="15">
        <f>IFERROR(__xludf.DUMMYFUNCTION("""COMPUTED_VALUE"""),91.00000000040744)</f>
        <v>91</v>
      </c>
      <c r="U19" s="14">
        <f>IFERROR(__xludf.DUMMYFUNCTION("""COMPUTED_VALUE"""),7.0)</f>
        <v>7</v>
      </c>
      <c r="V19" s="52">
        <f>IFERROR(__xludf.DUMMYFUNCTION("""COMPUTED_VALUE"""),1.0)</f>
        <v>1</v>
      </c>
      <c r="W19" s="52">
        <f>IFERROR(__xludf.DUMMYFUNCTION("""COMPUTED_VALUE"""),1.0)</f>
        <v>1</v>
      </c>
      <c r="X19" s="52"/>
      <c r="Y19" s="52">
        <f>IFERROR(__xludf.DUMMYFUNCTION("""COMPUTED_VALUE"""),1.0)</f>
        <v>1</v>
      </c>
      <c r="Z19" s="52"/>
      <c r="AA19" s="52">
        <f>IFERROR(__xludf.DUMMYFUNCTION("""COMPUTED_VALUE"""),1.0)</f>
        <v>1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>
        <f>IFERROR(__xludf.DUMMYFUNCTION("""COMPUTED_VALUE"""),1.0)</f>
        <v>1</v>
      </c>
      <c r="AL19" s="52"/>
      <c r="AM19" s="52"/>
      <c r="AN19" s="52"/>
      <c r="AO19" s="52"/>
      <c r="AP19" s="52"/>
      <c r="AQ19" s="52"/>
      <c r="AR19" s="52"/>
      <c r="AS19" s="52"/>
      <c r="AT19" s="52">
        <f>IFERROR(__xludf.DUMMYFUNCTION("""COMPUTED_VALUE"""),1.0)</f>
        <v>1</v>
      </c>
      <c r="AU19" s="52"/>
      <c r="AV19" s="52"/>
      <c r="AW19" s="52">
        <f>IFERROR(__xludf.DUMMYFUNCTION("""COMPUTED_VALUE"""),1.0)</f>
        <v>1</v>
      </c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83">
        <f>IF(ISBLANK(B19),,IF(IFNA(MATCH(N19,List_Holidays,0),0)=0,IF(IFNA(MATCH(WEEKDAY(N19),List_WeekHolidays,0),0),1,0),2))</f>
        <v>0</v>
      </c>
      <c r="BU19" s="109">
        <f t="shared" si="3"/>
        <v>46079.29167</v>
      </c>
      <c r="BV19" s="109">
        <f t="shared" si="4"/>
        <v>46079.83333</v>
      </c>
      <c r="BW19" s="109">
        <f>IF($BU19&gt;cLunchEnd+$N19,cLunchBegin+$N19+1,cLunchBegin+$N19)</f>
        <v>46079.5</v>
      </c>
      <c r="BX19" s="109">
        <f>IF($BU19&gt;cLunchEnd+$N19,cLunchEnd+$N19+1,cLunchEnd+$N19)</f>
        <v>46079.54167</v>
      </c>
      <c r="BY19" s="109">
        <f>IF($BU19&gt;cDinnerEnd+$N19,cDinnerBegin+$N19+1,cDinnerBegin+$N19)</f>
        <v>46079.75</v>
      </c>
      <c r="BZ19" s="109">
        <f>IF($BU19&gt;cDinnerEnd+$N19,cDinnerEnd+$N19+1,cDinnerEnd+$N19)</f>
        <v>46079.79167</v>
      </c>
      <c r="CA19" s="50">
        <f>IF((MIN($BV19,BX19)-MAX($BU19,BW19))&gt;0,vDurationLunch,)</f>
        <v>1</v>
      </c>
      <c r="CB19" s="50">
        <f>IF((MIN($BV19,BZ19)-MAX($BU19,BY19))&gt;0,vDurationDinner,)</f>
        <v>1</v>
      </c>
      <c r="CC19" s="50">
        <f t="shared" si="5"/>
        <v>11</v>
      </c>
      <c r="CD19" s="109">
        <f t="shared" si="6"/>
        <v>46079.75</v>
      </c>
      <c r="CE19" s="50">
        <f t="shared" si="7"/>
        <v>11</v>
      </c>
      <c r="CF19" s="50">
        <f t="shared" si="8"/>
        <v>2</v>
      </c>
      <c r="CG19" s="50">
        <f t="shared" si="9"/>
        <v>2</v>
      </c>
      <c r="CH19" s="50" t="str">
        <f t="shared" si="10"/>
        <v/>
      </c>
      <c r="CI19" s="50" t="str">
        <f t="shared" si="11"/>
        <v/>
      </c>
      <c r="CJ19" s="50"/>
      <c r="CK19" s="50"/>
      <c r="CL19" s="50"/>
      <c r="CM19" s="50"/>
      <c r="CN19" s="50"/>
    </row>
    <row r="20">
      <c r="A20" s="108">
        <f t="shared" si="2"/>
        <v>14</v>
      </c>
      <c r="B20" s="6">
        <f>IFERROR(__xludf.DUMMYFUNCTION("""COMPUTED_VALUE"""),14.0)</f>
        <v>14</v>
      </c>
      <c r="C20" s="56" t="str">
        <f>IFERROR(__xludf.DUMMYFUNCTION("""COMPUTED_VALUE"""),"QT2025080042")</f>
        <v>QT2025080042</v>
      </c>
      <c r="D20" s="54" t="str">
        <f>IFERROR(__xludf.DUMMYFUNCTION("""COMPUTED_VALUE"""),"บริษัทร้อกเวิธ")</f>
        <v>บริษัทร้อกเวิธ</v>
      </c>
      <c r="E20" s="61" t="str">
        <f>IFERROR(__xludf.DUMMYFUNCTION("""COMPUTED_VALUE""")," TOYOTA บางบ่อHO1")</f>
        <v> TOYOTA บางบ่อHO1</v>
      </c>
      <c r="F20" s="45">
        <f>IFERROR(__xludf.DUMMYFUNCTION("""COMPUTED_VALUE"""),1.0)</f>
        <v>1</v>
      </c>
      <c r="G20" s="45"/>
      <c r="H20" s="46"/>
      <c r="I20" s="45"/>
      <c r="J20" s="45"/>
      <c r="K20" s="45"/>
      <c r="L20" s="45"/>
      <c r="M20" s="61" t="str">
        <f>IFERROR(__xludf.DUMMYFUNCTION("""COMPUTED_VALUE"""),"โหลดตู้ Locker ")</f>
        <v>โหลดตู้ Locker </v>
      </c>
      <c r="N20" s="48">
        <f>IFERROR(__xludf.DUMMYFUNCTION("""COMPUTED_VALUE"""),46079.0)</f>
        <v>46079</v>
      </c>
      <c r="O20" s="49">
        <f>IFERROR(__xludf.DUMMYFUNCTION("""COMPUTED_VALUE"""),0.375)</f>
        <v>0.375</v>
      </c>
      <c r="P20" s="48">
        <f>IFERROR(__xludf.DUMMYFUNCTION("""COMPUTED_VALUE"""),46079.0)</f>
        <v>46079</v>
      </c>
      <c r="Q20" s="49">
        <f>IFERROR(__xludf.DUMMYFUNCTION("""COMPUTED_VALUE"""),0.5)</f>
        <v>0.5</v>
      </c>
      <c r="R20" s="50">
        <f>IFERROR(__xludf.DUMMYFUNCTION("""COMPUTED_VALUE"""),3.0)</f>
        <v>3</v>
      </c>
      <c r="S20" s="51"/>
      <c r="T20" s="15">
        <f>IFERROR(__xludf.DUMMYFUNCTION("""COMPUTED_VALUE"""),6.0)</f>
        <v>6</v>
      </c>
      <c r="U20" s="14">
        <f>IFERROR(__xludf.DUMMYFUNCTION("""COMPUTED_VALUE"""),2.0)</f>
        <v>2</v>
      </c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>
        <f>IFERROR(__xludf.DUMMYFUNCTION("""COMPUTED_VALUE"""),1.0)</f>
        <v>1</v>
      </c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>
        <f>IFERROR(__xludf.DUMMYFUNCTION("""COMPUTED_VALUE"""),1.0)</f>
        <v>1</v>
      </c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83">
        <f>IF(ISBLANK(B20),,IF(IFNA(MATCH(N20,List_Holidays,0),0)=0,IF(IFNA(MATCH(WEEKDAY(N20),List_WeekHolidays,0),0),1,0),2))</f>
        <v>0</v>
      </c>
      <c r="BU20" s="109">
        <f t="shared" si="3"/>
        <v>46079.375</v>
      </c>
      <c r="BV20" s="109">
        <f t="shared" si="4"/>
        <v>46079.5</v>
      </c>
      <c r="BW20" s="109">
        <f>IF($BU20&gt;cLunchEnd+$N20,cLunchBegin+$N20+1,cLunchBegin+$N20)</f>
        <v>46079.5</v>
      </c>
      <c r="BX20" s="109">
        <f>IF($BU20&gt;cLunchEnd+$N20,cLunchEnd+$N20+1,cLunchEnd+$N20)</f>
        <v>46079.54167</v>
      </c>
      <c r="BY20" s="109">
        <f>IF($BU20&gt;cDinnerEnd+$N20,cDinnerBegin+$N20+1,cDinnerBegin+$N20)</f>
        <v>46079.75</v>
      </c>
      <c r="BZ20" s="109">
        <f>IF($BU20&gt;cDinnerEnd+$N20,cDinnerEnd+$N20+1,cDinnerEnd+$N20)</f>
        <v>46079.79167</v>
      </c>
      <c r="CA20" s="50" t="str">
        <f>IF((MIN($BV20,BX20)-MAX($BU20,BW20))&gt;0,vDurationLunch,)</f>
        <v/>
      </c>
      <c r="CB20" s="50" t="str">
        <f>IF((MIN($BV20,BZ20)-MAX($BU20,BY20))&gt;0,vDurationDinner,)</f>
        <v/>
      </c>
      <c r="CC20" s="50">
        <f t="shared" si="5"/>
        <v>3</v>
      </c>
      <c r="CD20" s="109">
        <f t="shared" si="6"/>
        <v>46079.75</v>
      </c>
      <c r="CE20" s="50" t="str">
        <f t="shared" si="7"/>
        <v/>
      </c>
      <c r="CF20" s="50" t="str">
        <f t="shared" si="8"/>
        <v/>
      </c>
      <c r="CG20" s="50" t="str">
        <f t="shared" si="9"/>
        <v/>
      </c>
      <c r="CH20" s="50" t="str">
        <f t="shared" si="10"/>
        <v/>
      </c>
      <c r="CI20" s="50" t="str">
        <f t="shared" si="11"/>
        <v/>
      </c>
      <c r="CJ20" s="50"/>
      <c r="CK20" s="50"/>
      <c r="CL20" s="50"/>
      <c r="CM20" s="50"/>
      <c r="CN20" s="50"/>
    </row>
    <row r="21">
      <c r="A21" s="108">
        <f t="shared" si="2"/>
        <v>15</v>
      </c>
      <c r="B21" s="6">
        <f>IFERROR(__xludf.DUMMYFUNCTION("""COMPUTED_VALUE"""),15.0)</f>
        <v>15</v>
      </c>
      <c r="C21" s="59" t="str">
        <f>IFERROR(__xludf.DUMMYFUNCTION("""COMPUTED_VALUE"""),"QT2025080042")</f>
        <v>QT2025080042</v>
      </c>
      <c r="D21" s="54" t="str">
        <f>IFERROR(__xludf.DUMMYFUNCTION("""COMPUTED_VALUE"""),"บริษัทร้อกเวิธ")</f>
        <v>บริษัทร้อกเวิธ</v>
      </c>
      <c r="E21" s="47" t="str">
        <f>IFERROR(__xludf.DUMMYFUNCTION("""COMPUTED_VALUE"""),"TOYOTA บ้านโพธิ์ ")</f>
        <v>TOYOTA บ้านโพธิ์ </v>
      </c>
      <c r="F21" s="45"/>
      <c r="G21" s="45"/>
      <c r="H21" s="46">
        <f>IFERROR(__xludf.DUMMYFUNCTION("""COMPUTED_VALUE"""),1.0)</f>
        <v>1</v>
      </c>
      <c r="I21" s="45"/>
      <c r="J21" s="45"/>
      <c r="K21" s="45"/>
      <c r="L21" s="45"/>
      <c r="M21" s="61" t="str">
        <f>IFERROR(__xludf.DUMMYFUNCTION("""COMPUTED_VALUE"""),"ติดตั้ง")</f>
        <v>ติดตั้ง</v>
      </c>
      <c r="N21" s="48">
        <f>IFERROR(__xludf.DUMMYFUNCTION("""COMPUTED_VALUE"""),46079.0)</f>
        <v>46079</v>
      </c>
      <c r="O21" s="49"/>
      <c r="P21" s="48">
        <f>IFERROR(__xludf.DUMMYFUNCTION("""COMPUTED_VALUE"""),46079.0)</f>
        <v>46079</v>
      </c>
      <c r="Q21" s="49"/>
      <c r="R21" s="50"/>
      <c r="S21" s="51"/>
      <c r="T21" s="15">
        <f>IFERROR(__xludf.DUMMYFUNCTION("""COMPUTED_VALUE"""),0.0)</f>
        <v>0</v>
      </c>
      <c r="U21" s="14">
        <f>IFERROR(__xludf.DUMMYFUNCTION("""COMPUTED_VALUE"""),7.0)</f>
        <v>7</v>
      </c>
      <c r="V21" s="52"/>
      <c r="W21" s="52"/>
      <c r="X21" s="52"/>
      <c r="Y21" s="52"/>
      <c r="Z21" s="52">
        <f>IFERROR(__xludf.DUMMYFUNCTION("""COMPUTED_VALUE"""),1.0)</f>
        <v>1</v>
      </c>
      <c r="AA21" s="52"/>
      <c r="AB21" s="53"/>
      <c r="AC21" s="52"/>
      <c r="AD21" s="52"/>
      <c r="AE21" s="52">
        <f>IFERROR(__xludf.DUMMYFUNCTION("""COMPUTED_VALUE"""),1.0)</f>
        <v>1</v>
      </c>
      <c r="AF21" s="52"/>
      <c r="AG21" s="52"/>
      <c r="AH21" s="52">
        <f>IFERROR(__xludf.DUMMYFUNCTION("""COMPUTED_VALUE"""),1.0)</f>
        <v>1</v>
      </c>
      <c r="AI21" s="52"/>
      <c r="AJ21" s="52"/>
      <c r="AK21" s="52"/>
      <c r="AL21" s="52"/>
      <c r="AM21" s="52"/>
      <c r="AN21" s="52"/>
      <c r="AO21" s="53"/>
      <c r="AP21" s="52"/>
      <c r="AQ21" s="52"/>
      <c r="AR21" s="52">
        <f>IFERROR(__xludf.DUMMYFUNCTION("""COMPUTED_VALUE"""),1.0)</f>
        <v>1</v>
      </c>
      <c r="AS21" s="53">
        <f>IFERROR(__xludf.DUMMYFUNCTION("""COMPUTED_VALUE"""),1.0)</f>
        <v>1</v>
      </c>
      <c r="AT21" s="52"/>
      <c r="AU21" s="52"/>
      <c r="AV21" s="52"/>
      <c r="AW21" s="52"/>
      <c r="AX21" s="52">
        <f>IFERROR(__xludf.DUMMYFUNCTION("""COMPUTED_VALUE"""),1.0)</f>
        <v>1</v>
      </c>
      <c r="AY21" s="52"/>
      <c r="AZ21" s="52">
        <f>IFERROR(__xludf.DUMMYFUNCTION("""COMPUTED_VALUE"""),1.0)</f>
        <v>1</v>
      </c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83">
        <f>IF(ISBLANK(B21),,IF(IFNA(MATCH(N21,List_Holidays,0),0)=0,IF(IFNA(MATCH(WEEKDAY(N21),List_WeekHolidays,0),0),1,0),2))</f>
        <v>0</v>
      </c>
      <c r="BU21" s="109">
        <f t="shared" si="3"/>
        <v>46079</v>
      </c>
      <c r="BV21" s="109">
        <f t="shared" si="4"/>
        <v>46079</v>
      </c>
      <c r="BW21" s="109">
        <f>IF($BU21&gt;cLunchEnd+$N21,cLunchBegin+$N21+1,cLunchBegin+$N21)</f>
        <v>46079.5</v>
      </c>
      <c r="BX21" s="109">
        <f>IF($BU21&gt;cLunchEnd+$N21,cLunchEnd+$N21+1,cLunchEnd+$N21)</f>
        <v>46079.54167</v>
      </c>
      <c r="BY21" s="109">
        <f>IF($BU21&gt;cDinnerEnd+$N21,cDinnerBegin+$N21+1,cDinnerBegin+$N21)</f>
        <v>46079.75</v>
      </c>
      <c r="BZ21" s="109">
        <f>IF($BU21&gt;cDinnerEnd+$N21,cDinnerEnd+$N21+1,cDinnerEnd+$N21)</f>
        <v>46079.79167</v>
      </c>
      <c r="CA21" s="50" t="str">
        <f>IF((MIN($BV21,BX21)-MAX($BU21,BW21))&gt;0,vDurationLunch,)</f>
        <v/>
      </c>
      <c r="CB21" s="50" t="str">
        <f>IF((MIN($BV21,BZ21)-MAX($BU21,BY21))&gt;0,vDurationDinner,)</f>
        <v/>
      </c>
      <c r="CC21" s="50">
        <f t="shared" si="5"/>
        <v>0</v>
      </c>
      <c r="CD21" s="109">
        <f t="shared" si="6"/>
        <v>46079.75</v>
      </c>
      <c r="CE21" s="50" t="str">
        <f t="shared" si="7"/>
        <v/>
      </c>
      <c r="CF21" s="50" t="str">
        <f t="shared" si="8"/>
        <v/>
      </c>
      <c r="CG21" s="50" t="str">
        <f t="shared" si="9"/>
        <v/>
      </c>
      <c r="CH21" s="50" t="str">
        <f t="shared" si="10"/>
        <v/>
      </c>
      <c r="CI21" s="50" t="str">
        <f t="shared" si="11"/>
        <v/>
      </c>
      <c r="CJ21" s="50"/>
      <c r="CK21" s="50"/>
      <c r="CL21" s="50"/>
      <c r="CM21" s="50"/>
      <c r="CN21" s="50"/>
    </row>
    <row r="22">
      <c r="A22" s="108">
        <f t="shared" si="2"/>
        <v>16</v>
      </c>
      <c r="B22" s="6">
        <f>IFERROR(__xludf.DUMMYFUNCTION("""COMPUTED_VALUE"""),16.0)</f>
        <v>16</v>
      </c>
      <c r="C22" s="56" t="str">
        <f>IFERROR(__xludf.DUMMYFUNCTION("""COMPUTED_VALUE"""),"QT2025070009")</f>
        <v>QT2025070009</v>
      </c>
      <c r="D22" s="54" t="str">
        <f>IFERROR(__xludf.DUMMYFUNCTION("""COMPUTED_VALUE"""),"บริษัทร้อกเวิธ")</f>
        <v>บริษัทร้อกเวิธ</v>
      </c>
      <c r="E22" s="61" t="str">
        <f>IFERROR(__xludf.DUMMYFUNCTION("""COMPUTED_VALUE""")," การบินไทย Phas1 อาคาร 5 ชั้น 7 ")</f>
        <v> การบินไทย Phas1 อาคาร 5 ชั้น 7 </v>
      </c>
      <c r="F22" s="45"/>
      <c r="G22" s="45">
        <f>IFERROR(__xludf.DUMMYFUNCTION("""COMPUTED_VALUE"""),1.0)</f>
        <v>1</v>
      </c>
      <c r="H22" s="45"/>
      <c r="I22" s="45"/>
      <c r="J22" s="45"/>
      <c r="K22" s="45"/>
      <c r="L22" s="45"/>
      <c r="M22" s="61" t="str">
        <f>IFERROR(__xludf.DUMMYFUNCTION("""COMPUTED_VALUE"""),"ขนย้ายเฟอร์นิเจอร์-จัดสำนักงาน")</f>
        <v>ขนย้ายเฟอร์นิเจอร์-จัดสำนักงาน</v>
      </c>
      <c r="N22" s="48">
        <f>IFERROR(__xludf.DUMMYFUNCTION("""COMPUTED_VALUE"""),46081.0)</f>
        <v>46081</v>
      </c>
      <c r="O22" s="49"/>
      <c r="P22" s="48">
        <f>IFERROR(__xludf.DUMMYFUNCTION("""COMPUTED_VALUE"""),46081.0)</f>
        <v>46081</v>
      </c>
      <c r="Q22" s="49"/>
      <c r="R22" s="50"/>
      <c r="S22" s="51"/>
      <c r="T22" s="15">
        <f>IFERROR(__xludf.DUMMYFUNCTION("""COMPUTED_VALUE"""),0.0)</f>
        <v>0</v>
      </c>
      <c r="U22" s="14">
        <f>IFERROR(__xludf.DUMMYFUNCTION("""COMPUTED_VALUE"""),1.0)</f>
        <v>1</v>
      </c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>
        <f>IFERROR(__xludf.DUMMYFUNCTION("""COMPUTED_VALUE"""),1.0)</f>
        <v>1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3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83">
        <f>IF(ISBLANK(B22),,IF(IFNA(MATCH(N22,List_Holidays,0),0)=0,IF(IFNA(MATCH(WEEKDAY(N22),List_WeekHolidays,0),0),1,0),2))</f>
        <v>0</v>
      </c>
      <c r="BU22" s="109">
        <f t="shared" si="3"/>
        <v>46081</v>
      </c>
      <c r="BV22" s="109">
        <f t="shared" si="4"/>
        <v>46081</v>
      </c>
      <c r="BW22" s="109">
        <f>IF($BU22&gt;cLunchEnd+$N22,cLunchBegin+$N22+1,cLunchBegin+$N22)</f>
        <v>46081.5</v>
      </c>
      <c r="BX22" s="109">
        <f>IF($BU22&gt;cLunchEnd+$N22,cLunchEnd+$N22+1,cLunchEnd+$N22)</f>
        <v>46081.54167</v>
      </c>
      <c r="BY22" s="109">
        <f>IF($BU22&gt;cDinnerEnd+$N22,cDinnerBegin+$N22+1,cDinnerBegin+$N22)</f>
        <v>46081.75</v>
      </c>
      <c r="BZ22" s="109">
        <f>IF($BU22&gt;cDinnerEnd+$N22,cDinnerEnd+$N22+1,cDinnerEnd+$N22)</f>
        <v>46081.79167</v>
      </c>
      <c r="CA22" s="50" t="str">
        <f>IF((MIN($BV22,BX22)-MAX($BU22,BW22))&gt;0,vDurationLunch,)</f>
        <v/>
      </c>
      <c r="CB22" s="50" t="str">
        <f>IF((MIN($BV22,BZ22)-MAX($BU22,BY22))&gt;0,vDurationDinner,)</f>
        <v/>
      </c>
      <c r="CC22" s="50">
        <f t="shared" si="5"/>
        <v>0</v>
      </c>
      <c r="CD22" s="109">
        <f t="shared" si="6"/>
        <v>46081.75</v>
      </c>
      <c r="CE22" s="50" t="str">
        <f t="shared" si="7"/>
        <v/>
      </c>
      <c r="CF22" s="50" t="str">
        <f t="shared" si="8"/>
        <v/>
      </c>
      <c r="CG22" s="50" t="str">
        <f t="shared" si="9"/>
        <v/>
      </c>
      <c r="CH22" s="50" t="str">
        <f t="shared" si="10"/>
        <v/>
      </c>
      <c r="CI22" s="50" t="str">
        <f t="shared" si="11"/>
        <v/>
      </c>
      <c r="CJ22" s="50"/>
      <c r="CK22" s="50"/>
      <c r="CL22" s="50"/>
      <c r="CM22" s="50"/>
      <c r="CN22" s="50"/>
    </row>
    <row r="23">
      <c r="A23" s="108">
        <f t="shared" si="2"/>
        <v>17</v>
      </c>
      <c r="B23" s="6">
        <f>IFERROR(__xludf.DUMMYFUNCTION("""COMPUTED_VALUE"""),17.0)</f>
        <v>17</v>
      </c>
      <c r="C23" s="59" t="str">
        <f>IFERROR(__xludf.DUMMYFUNCTION("""COMPUTED_VALUE"""),"QT2026020038")</f>
        <v>QT2026020038</v>
      </c>
      <c r="D23" s="54" t="str">
        <f>IFERROR(__xludf.DUMMYFUNCTION("""COMPUTED_VALUE"""),"บริษัทร้อกเวิธ")</f>
        <v>บริษัทร้อกเวิธ</v>
      </c>
      <c r="E23" s="47" t="str">
        <f>IFERROR(__xludf.DUMMYFUNCTION("""COMPUTED_VALUE"""),"บริษัท สตูดิโอ ")</f>
        <v>บริษัท สตูดิโอ </v>
      </c>
      <c r="F23" s="45"/>
      <c r="G23" s="45">
        <f>IFERROR(__xludf.DUMMYFUNCTION("""COMPUTED_VALUE"""),1.0)</f>
        <v>1</v>
      </c>
      <c r="H23" s="46"/>
      <c r="I23" s="45"/>
      <c r="J23" s="45"/>
      <c r="K23" s="45"/>
      <c r="L23" s="45"/>
      <c r="M23" s="61" t="str">
        <f>IFERROR(__xludf.DUMMYFUNCTION("""COMPUTED_VALUE"""),"รื้อแพ็ค")</f>
        <v>รื้อแพ็ค</v>
      </c>
      <c r="N23" s="48">
        <f>IFERROR(__xludf.DUMMYFUNCTION("""COMPUTED_VALUE"""),46079.0)</f>
        <v>46079</v>
      </c>
      <c r="O23" s="49"/>
      <c r="P23" s="48">
        <f>IFERROR(__xludf.DUMMYFUNCTION("""COMPUTED_VALUE"""),46079.0)</f>
        <v>46079</v>
      </c>
      <c r="Q23" s="49"/>
      <c r="R23" s="50"/>
      <c r="S23" s="58"/>
      <c r="T23" s="15">
        <f>IFERROR(__xludf.DUMMYFUNCTION("""COMPUTED_VALUE"""),0.0)</f>
        <v>0</v>
      </c>
      <c r="U23" s="14">
        <f>IFERROR(__xludf.DUMMYFUNCTION("""COMPUTED_VALUE"""),4.0)</f>
        <v>4</v>
      </c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>
        <f>IFERROR(__xludf.DUMMYFUNCTION("""COMPUTED_VALUE"""),1.0)</f>
        <v>1</v>
      </c>
      <c r="AM23" s="52"/>
      <c r="AN23" s="52">
        <f>IFERROR(__xludf.DUMMYFUNCTION("""COMPUTED_VALUE"""),1.0)</f>
        <v>1</v>
      </c>
      <c r="AO23" s="52">
        <f>IFERROR(__xludf.DUMMYFUNCTION("""COMPUTED_VALUE"""),1.0)</f>
        <v>1</v>
      </c>
      <c r="AP23" s="52"/>
      <c r="AQ23" s="52"/>
      <c r="AR23" s="53"/>
      <c r="AS23" s="52"/>
      <c r="AT23" s="52"/>
      <c r="AU23" s="52"/>
      <c r="AV23" s="52">
        <f>IFERROR(__xludf.DUMMYFUNCTION("""COMPUTED_VALUE"""),1.0)</f>
        <v>1</v>
      </c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83">
        <f>IF(ISBLANK(B23),,IF(IFNA(MATCH(N23,List_Holidays,0),0)=0,IF(IFNA(MATCH(WEEKDAY(N23),List_WeekHolidays,0),0),1,0),2))</f>
        <v>0</v>
      </c>
      <c r="BU23" s="109">
        <f t="shared" si="3"/>
        <v>46079</v>
      </c>
      <c r="BV23" s="109">
        <f t="shared" si="4"/>
        <v>46079</v>
      </c>
      <c r="BW23" s="109">
        <f>IF($BU23&gt;cLunchEnd+$N23,cLunchBegin+$N23+1,cLunchBegin+$N23)</f>
        <v>46079.5</v>
      </c>
      <c r="BX23" s="109">
        <f>IF($BU23&gt;cLunchEnd+$N23,cLunchEnd+$N23+1,cLunchEnd+$N23)</f>
        <v>46079.54167</v>
      </c>
      <c r="BY23" s="109">
        <f>IF($BU23&gt;cDinnerEnd+$N23,cDinnerBegin+$N23+1,cDinnerBegin+$N23)</f>
        <v>46079.75</v>
      </c>
      <c r="BZ23" s="109">
        <f>IF($BU23&gt;cDinnerEnd+$N23,cDinnerEnd+$N23+1,cDinnerEnd+$N23)</f>
        <v>46079.79167</v>
      </c>
      <c r="CA23" s="50" t="str">
        <f>IF((MIN($BV23,BX23)-MAX($BU23,BW23))&gt;0,vDurationLunch,)</f>
        <v/>
      </c>
      <c r="CB23" s="50" t="str">
        <f>IF((MIN($BV23,BZ23)-MAX($BU23,BY23))&gt;0,vDurationDinner,)</f>
        <v/>
      </c>
      <c r="CC23" s="50">
        <f t="shared" si="5"/>
        <v>0</v>
      </c>
      <c r="CD23" s="109">
        <f t="shared" si="6"/>
        <v>46079.75</v>
      </c>
      <c r="CE23" s="50" t="str">
        <f t="shared" si="7"/>
        <v/>
      </c>
      <c r="CF23" s="50" t="str">
        <f t="shared" si="8"/>
        <v/>
      </c>
      <c r="CG23" s="50" t="str">
        <f t="shared" si="9"/>
        <v/>
      </c>
      <c r="CH23" s="50" t="str">
        <f t="shared" si="10"/>
        <v/>
      </c>
      <c r="CI23" s="50" t="str">
        <f t="shared" si="11"/>
        <v/>
      </c>
      <c r="CJ23" s="50"/>
      <c r="CK23" s="50"/>
      <c r="CL23" s="50"/>
      <c r="CM23" s="50"/>
      <c r="CN23" s="50"/>
    </row>
    <row r="24">
      <c r="A24" s="108">
        <f t="shared" si="2"/>
        <v>18</v>
      </c>
      <c r="B24" s="6">
        <f>IFERROR(__xludf.DUMMYFUNCTION("""COMPUTED_VALUE"""),18.0)</f>
        <v>18</v>
      </c>
      <c r="C24" s="56" t="str">
        <f>IFERROR(__xludf.DUMMYFUNCTION("""COMPUTED_VALUE"""),"QT2026020004")</f>
        <v>QT2026020004</v>
      </c>
      <c r="D24" s="54" t="str">
        <f>IFERROR(__xludf.DUMMYFUNCTION("""COMPUTED_VALUE"""),"บริษัทโอคามูระ")</f>
        <v>บริษัทโอคามูระ</v>
      </c>
      <c r="E24" s="47" t="str">
        <f>IFERROR(__xludf.DUMMYFUNCTION("""COMPUTED_VALUE"""),"เลดีเทค โหลด Thr Parq พระราม4 ")</f>
        <v>เลดีเทค โหลด Thr Parq พระราม4 </v>
      </c>
      <c r="F24" s="45"/>
      <c r="G24" s="45"/>
      <c r="H24" s="45">
        <f>IFERROR(__xludf.DUMMYFUNCTION("""COMPUTED_VALUE"""),1.0)</f>
        <v>1</v>
      </c>
      <c r="I24" s="45"/>
      <c r="J24" s="45"/>
      <c r="K24" s="45"/>
      <c r="L24" s="45"/>
      <c r="M24" s="61" t="str">
        <f>IFERROR(__xludf.DUMMYFUNCTION("""COMPUTED_VALUE"""),"ติดตั้ง")</f>
        <v>ติดตั้ง</v>
      </c>
      <c r="N24" s="48">
        <f>IFERROR(__xludf.DUMMYFUNCTION("""COMPUTED_VALUE"""),46079.0)</f>
        <v>46079</v>
      </c>
      <c r="O24" s="49"/>
      <c r="P24" s="48">
        <f>IFERROR(__xludf.DUMMYFUNCTION("""COMPUTED_VALUE"""),46079.0)</f>
        <v>46079</v>
      </c>
      <c r="Q24" s="49"/>
      <c r="R24" s="50"/>
      <c r="S24" s="51"/>
      <c r="T24" s="15">
        <f>IFERROR(__xludf.DUMMYFUNCTION("""COMPUTED_VALUE"""),0.0)</f>
        <v>0</v>
      </c>
      <c r="U24" s="14">
        <f>IFERROR(__xludf.DUMMYFUNCTION("""COMPUTED_VALUE"""),7.0)</f>
        <v>7</v>
      </c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>
        <f>IFERROR(__xludf.DUMMYFUNCTION("""COMPUTED_VALUE"""),1.0)</f>
        <v>1</v>
      </c>
      <c r="AM24" s="52"/>
      <c r="AN24" s="52">
        <f>IFERROR(__xludf.DUMMYFUNCTION("""COMPUTED_VALUE"""),1.0)</f>
        <v>1</v>
      </c>
      <c r="AO24" s="52">
        <f>IFERROR(__xludf.DUMMYFUNCTION("""COMPUTED_VALUE"""),1.0)</f>
        <v>1</v>
      </c>
      <c r="AP24" s="52"/>
      <c r="AQ24" s="52"/>
      <c r="AR24" s="52">
        <f>IFERROR(__xludf.DUMMYFUNCTION("""COMPUTED_VALUE"""),1.0)</f>
        <v>1</v>
      </c>
      <c r="AS24" s="52">
        <f>IFERROR(__xludf.DUMMYFUNCTION("""COMPUTED_VALUE"""),1.0)</f>
        <v>1</v>
      </c>
      <c r="AT24" s="52"/>
      <c r="AU24" s="52"/>
      <c r="AV24" s="52">
        <f>IFERROR(__xludf.DUMMYFUNCTION("""COMPUTED_VALUE"""),1.0)</f>
        <v>1</v>
      </c>
      <c r="AW24" s="52"/>
      <c r="AX24" s="52">
        <f>IFERROR(__xludf.DUMMYFUNCTION("""COMPUTED_VALUE"""),1.0)</f>
        <v>1</v>
      </c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83">
        <f>IF(ISBLANK(B24),,IF(IFNA(MATCH(N24,List_Holidays,0),0)=0,IF(IFNA(MATCH(WEEKDAY(N24),List_WeekHolidays,0),0),1,0),2))</f>
        <v>0</v>
      </c>
      <c r="BU24" s="109">
        <f t="shared" si="3"/>
        <v>46079</v>
      </c>
      <c r="BV24" s="109">
        <f t="shared" si="4"/>
        <v>46079</v>
      </c>
      <c r="BW24" s="109">
        <f>IF($BU24&gt;cLunchEnd+$N24,cLunchBegin+$N24+1,cLunchBegin+$N24)</f>
        <v>46079.5</v>
      </c>
      <c r="BX24" s="109">
        <f>IF($BU24&gt;cLunchEnd+$N24,cLunchEnd+$N24+1,cLunchEnd+$N24)</f>
        <v>46079.54167</v>
      </c>
      <c r="BY24" s="109">
        <f>IF($BU24&gt;cDinnerEnd+$N24,cDinnerBegin+$N24+1,cDinnerBegin+$N24)</f>
        <v>46079.75</v>
      </c>
      <c r="BZ24" s="109">
        <f>IF($BU24&gt;cDinnerEnd+$N24,cDinnerEnd+$N24+1,cDinnerEnd+$N24)</f>
        <v>46079.79167</v>
      </c>
      <c r="CA24" s="50" t="str">
        <f>IF((MIN($BV24,BX24)-MAX($BU24,BW24))&gt;0,vDurationLunch,)</f>
        <v/>
      </c>
      <c r="CB24" s="50" t="str">
        <f>IF((MIN($BV24,BZ24)-MAX($BU24,BY24))&gt;0,vDurationDinner,)</f>
        <v/>
      </c>
      <c r="CC24" s="50">
        <f t="shared" si="5"/>
        <v>0</v>
      </c>
      <c r="CD24" s="109">
        <f t="shared" si="6"/>
        <v>46079.75</v>
      </c>
      <c r="CE24" s="50" t="str">
        <f t="shared" si="7"/>
        <v/>
      </c>
      <c r="CF24" s="50" t="str">
        <f t="shared" si="8"/>
        <v/>
      </c>
      <c r="CG24" s="50" t="str">
        <f t="shared" si="9"/>
        <v/>
      </c>
      <c r="CH24" s="50" t="str">
        <f t="shared" si="10"/>
        <v/>
      </c>
      <c r="CI24" s="50" t="str">
        <f t="shared" si="11"/>
        <v/>
      </c>
      <c r="CJ24" s="50"/>
      <c r="CK24" s="50"/>
      <c r="CL24" s="50"/>
      <c r="CM24" s="50"/>
      <c r="CN24" s="50"/>
    </row>
    <row r="25">
      <c r="A25" s="108">
        <f t="shared" si="2"/>
        <v>19</v>
      </c>
      <c r="B25" s="6">
        <f>IFERROR(__xludf.DUMMYFUNCTION("""COMPUTED_VALUE"""),19.0)</f>
        <v>19</v>
      </c>
      <c r="C25" s="59" t="str">
        <f>IFERROR(__xludf.DUMMYFUNCTION("""COMPUTED_VALUE"""),"QT2025080042")</f>
        <v>QT2025080042</v>
      </c>
      <c r="D25" s="54" t="str">
        <f>IFERROR(__xludf.DUMMYFUNCTION("""COMPUTED_VALUE"""),"บริษัทร้อกเวิธ")</f>
        <v>บริษัทร้อกเวิธ</v>
      </c>
      <c r="E25" s="47" t="str">
        <f>IFERROR(__xludf.DUMMYFUNCTION("""COMPUTED_VALUE"""),"TOYOTA บางบ่อHO3/HO2")</f>
        <v>TOYOTA บางบ่อHO3/HO2</v>
      </c>
      <c r="F25" s="45"/>
      <c r="G25" s="45"/>
      <c r="H25" s="46">
        <f>IFERROR(__xludf.DUMMYFUNCTION("""COMPUTED_VALUE"""),1.0)</f>
        <v>1</v>
      </c>
      <c r="I25" s="45"/>
      <c r="J25" s="45"/>
      <c r="K25" s="45"/>
      <c r="L25" s="45"/>
      <c r="M25" s="61" t="str">
        <f>IFERROR(__xludf.DUMMYFUNCTION("""COMPUTED_VALUE"""),"ติดตั้ง")</f>
        <v>ติดตั้ง</v>
      </c>
      <c r="N25" s="48">
        <f>IFERROR(__xludf.DUMMYFUNCTION("""COMPUTED_VALUE"""),46080.0)</f>
        <v>46080</v>
      </c>
      <c r="O25" s="49">
        <f>IFERROR(__xludf.DUMMYFUNCTION("""COMPUTED_VALUE"""),0.375)</f>
        <v>0.375</v>
      </c>
      <c r="P25" s="48">
        <f>IFERROR(__xludf.DUMMYFUNCTION("""COMPUTED_VALUE"""),46080.0)</f>
        <v>46080</v>
      </c>
      <c r="Q25" s="49">
        <f>IFERROR(__xludf.DUMMYFUNCTION("""COMPUTED_VALUE"""),0.875)</f>
        <v>0.875</v>
      </c>
      <c r="R25" s="50">
        <f>IFERROR(__xludf.DUMMYFUNCTION("""COMPUTED_VALUE"""),12.0)</f>
        <v>12</v>
      </c>
      <c r="S25" s="51"/>
      <c r="T25" s="15">
        <f>IFERROR(__xludf.DUMMYFUNCTION("""COMPUTED_VALUE"""),84.0)</f>
        <v>84</v>
      </c>
      <c r="U25" s="14">
        <f>IFERROR(__xludf.DUMMYFUNCTION("""COMPUTED_VALUE"""),7.0)</f>
        <v>7</v>
      </c>
      <c r="V25" s="52">
        <f>IFERROR(__xludf.DUMMYFUNCTION("""COMPUTED_VALUE"""),1.0)</f>
        <v>1</v>
      </c>
      <c r="W25" s="52">
        <f>IFERROR(__xludf.DUMMYFUNCTION("""COMPUTED_VALUE"""),1.0)</f>
        <v>1</v>
      </c>
      <c r="X25" s="52"/>
      <c r="Y25" s="52">
        <f>IFERROR(__xludf.DUMMYFUNCTION("""COMPUTED_VALUE"""),1.0)</f>
        <v>1</v>
      </c>
      <c r="Z25" s="52"/>
      <c r="AA25" s="52">
        <f>IFERROR(__xludf.DUMMYFUNCTION("""COMPUTED_VALUE"""),1.0)</f>
        <v>1</v>
      </c>
      <c r="AB25" s="52"/>
      <c r="AC25" s="52"/>
      <c r="AD25" s="52"/>
      <c r="AE25" s="52"/>
      <c r="AF25" s="52"/>
      <c r="AG25" s="52"/>
      <c r="AH25" s="52"/>
      <c r="AI25" s="52"/>
      <c r="AJ25" s="52"/>
      <c r="AK25" s="52">
        <f>IFERROR(__xludf.DUMMYFUNCTION("""COMPUTED_VALUE"""),1.0)</f>
        <v>1</v>
      </c>
      <c r="AL25" s="52"/>
      <c r="AM25" s="52"/>
      <c r="AN25" s="52"/>
      <c r="AO25" s="52"/>
      <c r="AP25" s="52"/>
      <c r="AQ25" s="52"/>
      <c r="AR25" s="52"/>
      <c r="AS25" s="52"/>
      <c r="AT25" s="52">
        <f>IFERROR(__xludf.DUMMYFUNCTION("""COMPUTED_VALUE"""),1.0)</f>
        <v>1</v>
      </c>
      <c r="AU25" s="52"/>
      <c r="AV25" s="52"/>
      <c r="AW25" s="52">
        <f>IFERROR(__xludf.DUMMYFUNCTION("""COMPUTED_VALUE"""),1.0)</f>
        <v>1</v>
      </c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83">
        <f>IF(ISBLANK(B25),,IF(IFNA(MATCH(N25,List_Holidays,0),0)=0,IF(IFNA(MATCH(WEEKDAY(N25),List_WeekHolidays,0),0),1,0),2))</f>
        <v>0</v>
      </c>
      <c r="BU25" s="109">
        <f t="shared" si="3"/>
        <v>46080.375</v>
      </c>
      <c r="BV25" s="109">
        <f t="shared" si="4"/>
        <v>46080.875</v>
      </c>
      <c r="BW25" s="109">
        <f>IF($BU25&gt;cLunchEnd+$N25,cLunchBegin+$N25+1,cLunchBegin+$N25)</f>
        <v>46080.5</v>
      </c>
      <c r="BX25" s="109">
        <f>IF($BU25&gt;cLunchEnd+$N25,cLunchEnd+$N25+1,cLunchEnd+$N25)</f>
        <v>46080.54167</v>
      </c>
      <c r="BY25" s="109">
        <f>IF($BU25&gt;cDinnerEnd+$N25,cDinnerBegin+$N25+1,cDinnerBegin+$N25)</f>
        <v>46080.75</v>
      </c>
      <c r="BZ25" s="109">
        <f>IF($BU25&gt;cDinnerEnd+$N25,cDinnerEnd+$N25+1,cDinnerEnd+$N25)</f>
        <v>46080.79167</v>
      </c>
      <c r="CA25" s="50">
        <f>IF((MIN($BV25,BX25)-MAX($BU25,BW25))&gt;0,vDurationLunch,)</f>
        <v>1</v>
      </c>
      <c r="CB25" s="50">
        <f>IF((MIN($BV25,BZ25)-MAX($BU25,BY25))&gt;0,vDurationDinner,)</f>
        <v>1</v>
      </c>
      <c r="CC25" s="50">
        <f t="shared" si="5"/>
        <v>10</v>
      </c>
      <c r="CD25" s="109">
        <f t="shared" si="6"/>
        <v>46080.75</v>
      </c>
      <c r="CE25" s="50">
        <f t="shared" si="7"/>
        <v>9</v>
      </c>
      <c r="CF25" s="50">
        <f t="shared" si="8"/>
        <v>3</v>
      </c>
      <c r="CG25" s="50">
        <f t="shared" si="9"/>
        <v>3</v>
      </c>
      <c r="CH25" s="50" t="str">
        <f t="shared" si="10"/>
        <v/>
      </c>
      <c r="CI25" s="50" t="str">
        <f t="shared" si="11"/>
        <v/>
      </c>
      <c r="CJ25" s="50"/>
      <c r="CK25" s="50"/>
      <c r="CL25" s="50"/>
      <c r="CM25" s="50"/>
      <c r="CN25" s="50"/>
    </row>
    <row r="26">
      <c r="A26" s="108">
        <f t="shared" si="2"/>
        <v>20</v>
      </c>
      <c r="B26" s="6">
        <f>IFERROR(__xludf.DUMMYFUNCTION("""COMPUTED_VALUE"""),20.0)</f>
        <v>20</v>
      </c>
      <c r="C26" s="56" t="str">
        <f>IFERROR(__xludf.DUMMYFUNCTION("""COMPUTED_VALUE"""),"QT2025080042")</f>
        <v>QT2025080042</v>
      </c>
      <c r="D26" s="54" t="str">
        <f>IFERROR(__xludf.DUMMYFUNCTION("""COMPUTED_VALUE"""),"บริษัทร้อกเวิธ")</f>
        <v>บริษัทร้อกเวิธ</v>
      </c>
      <c r="E26" s="61" t="str">
        <f>IFERROR(__xludf.DUMMYFUNCTION("""COMPUTED_VALUE"""),"TOYOTA บ้านโพธิ์  ")</f>
        <v>TOYOTA บ้านโพธิ์  </v>
      </c>
      <c r="F26" s="45"/>
      <c r="G26" s="45"/>
      <c r="H26" s="45">
        <f>IFERROR(__xludf.DUMMYFUNCTION("""COMPUTED_VALUE"""),1.0)</f>
        <v>1</v>
      </c>
      <c r="I26" s="45"/>
      <c r="J26" s="45"/>
      <c r="K26" s="45"/>
      <c r="L26" s="45"/>
      <c r="M26" s="61" t="str">
        <f>IFERROR(__xludf.DUMMYFUNCTION("""COMPUTED_VALUE"""),"ติดตั้ง")</f>
        <v>ติดตั้ง</v>
      </c>
      <c r="N26" s="48">
        <f>IFERROR(__xludf.DUMMYFUNCTION("""COMPUTED_VALUE"""),46080.0)</f>
        <v>46080</v>
      </c>
      <c r="O26" s="49"/>
      <c r="P26" s="48">
        <f>IFERROR(__xludf.DUMMYFUNCTION("""COMPUTED_VALUE"""),46080.0)</f>
        <v>46080</v>
      </c>
      <c r="Q26" s="49"/>
      <c r="R26" s="50"/>
      <c r="S26" s="51"/>
      <c r="T26" s="15">
        <f>IFERROR(__xludf.DUMMYFUNCTION("""COMPUTED_VALUE"""),0.0)</f>
        <v>0</v>
      </c>
      <c r="U26" s="14">
        <f>IFERROR(__xludf.DUMMYFUNCTION("""COMPUTED_VALUE"""),6.0)</f>
        <v>6</v>
      </c>
      <c r="V26" s="52"/>
      <c r="W26" s="52"/>
      <c r="X26" s="52"/>
      <c r="Y26" s="52"/>
      <c r="Z26" s="52">
        <f>IFERROR(__xludf.DUMMYFUNCTION("""COMPUTED_VALUE"""),1.0)</f>
        <v>1</v>
      </c>
      <c r="AA26" s="52"/>
      <c r="AB26" s="53"/>
      <c r="AC26" s="52"/>
      <c r="AD26" s="52"/>
      <c r="AE26" s="52"/>
      <c r="AF26" s="52"/>
      <c r="AG26" s="52"/>
      <c r="AH26" s="52">
        <f>IFERROR(__xludf.DUMMYFUNCTION("""COMPUTED_VALUE"""),1.0)</f>
        <v>1</v>
      </c>
      <c r="AI26" s="52"/>
      <c r="AJ26" s="52"/>
      <c r="AK26" s="52"/>
      <c r="AL26" s="52"/>
      <c r="AM26" s="52"/>
      <c r="AN26" s="52"/>
      <c r="AO26" s="53"/>
      <c r="AP26" s="52"/>
      <c r="AQ26" s="52"/>
      <c r="AR26" s="53">
        <f>IFERROR(__xludf.DUMMYFUNCTION("""COMPUTED_VALUE"""),1.0)</f>
        <v>1</v>
      </c>
      <c r="AS26" s="52">
        <f>IFERROR(__xludf.DUMMYFUNCTION("""COMPUTED_VALUE"""),1.0)</f>
        <v>1</v>
      </c>
      <c r="AT26" s="52"/>
      <c r="AU26" s="52"/>
      <c r="AV26" s="52"/>
      <c r="AW26" s="52"/>
      <c r="AX26" s="52">
        <f>IFERROR(__xludf.DUMMYFUNCTION("""COMPUTED_VALUE"""),1.0)</f>
        <v>1</v>
      </c>
      <c r="AY26" s="52"/>
      <c r="AZ26" s="52">
        <f>IFERROR(__xludf.DUMMYFUNCTION("""COMPUTED_VALUE"""),1.0)</f>
        <v>1</v>
      </c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83">
        <f>IF(ISBLANK(B26),,IF(IFNA(MATCH(N26,List_Holidays,0),0)=0,IF(IFNA(MATCH(WEEKDAY(N26),List_WeekHolidays,0),0),1,0),2))</f>
        <v>0</v>
      </c>
      <c r="BU26" s="109">
        <f t="shared" si="3"/>
        <v>46080</v>
      </c>
      <c r="BV26" s="109">
        <f t="shared" si="4"/>
        <v>46080</v>
      </c>
      <c r="BW26" s="109">
        <f>IF($BU26&gt;cLunchEnd+$N26,cLunchBegin+$N26+1,cLunchBegin+$N26)</f>
        <v>46080.5</v>
      </c>
      <c r="BX26" s="109">
        <f>IF($BU26&gt;cLunchEnd+$N26,cLunchEnd+$N26+1,cLunchEnd+$N26)</f>
        <v>46080.54167</v>
      </c>
      <c r="BY26" s="109">
        <f>IF($BU26&gt;cDinnerEnd+$N26,cDinnerBegin+$N26+1,cDinnerBegin+$N26)</f>
        <v>46080.75</v>
      </c>
      <c r="BZ26" s="109">
        <f>IF($BU26&gt;cDinnerEnd+$N26,cDinnerEnd+$N26+1,cDinnerEnd+$N26)</f>
        <v>46080.79167</v>
      </c>
      <c r="CA26" s="50" t="str">
        <f>IF((MIN($BV26,BX26)-MAX($BU26,BW26))&gt;0,vDurationLunch,)</f>
        <v/>
      </c>
      <c r="CB26" s="50" t="str">
        <f>IF((MIN($BV26,BZ26)-MAX($BU26,BY26))&gt;0,vDurationDinner,)</f>
        <v/>
      </c>
      <c r="CC26" s="50">
        <f t="shared" si="5"/>
        <v>0</v>
      </c>
      <c r="CD26" s="109">
        <f t="shared" si="6"/>
        <v>46080.75</v>
      </c>
      <c r="CE26" s="50" t="str">
        <f t="shared" si="7"/>
        <v/>
      </c>
      <c r="CF26" s="50" t="str">
        <f t="shared" si="8"/>
        <v/>
      </c>
      <c r="CG26" s="50" t="str">
        <f t="shared" si="9"/>
        <v/>
      </c>
      <c r="CH26" s="50" t="str">
        <f t="shared" si="10"/>
        <v/>
      </c>
      <c r="CI26" s="50" t="str">
        <f t="shared" si="11"/>
        <v/>
      </c>
      <c r="CJ26" s="50"/>
      <c r="CK26" s="50"/>
      <c r="CL26" s="50"/>
      <c r="CM26" s="50"/>
      <c r="CN26" s="50"/>
    </row>
    <row r="27">
      <c r="A27" s="108">
        <f t="shared" si="2"/>
        <v>21</v>
      </c>
      <c r="B27" s="6">
        <f>IFERROR(__xludf.DUMMYFUNCTION("""COMPUTED_VALUE"""),21.0)</f>
        <v>21</v>
      </c>
      <c r="C27" s="56" t="str">
        <f>IFERROR(__xludf.DUMMYFUNCTION("""COMPUTED_VALUE"""),"QT2026020038")</f>
        <v>QT2026020038</v>
      </c>
      <c r="D27" s="54" t="str">
        <f>IFERROR(__xludf.DUMMYFUNCTION("""COMPUTED_VALUE"""),"บริษัทร้อกเวิธ")</f>
        <v>บริษัทร้อกเวิธ</v>
      </c>
      <c r="E27" s="47" t="str">
        <f>IFERROR(__xludf.DUMMYFUNCTION("""COMPUTED_VALUE"""),"บริษัท สตูดิโอ")</f>
        <v>บริษัท สตูดิโอ</v>
      </c>
      <c r="F27" s="45"/>
      <c r="G27" s="45">
        <f>IFERROR(__xludf.DUMMYFUNCTION("""COMPUTED_VALUE"""),1.0)</f>
        <v>1</v>
      </c>
      <c r="H27" s="46"/>
      <c r="I27" s="45"/>
      <c r="J27" s="45"/>
      <c r="K27" s="45"/>
      <c r="L27" s="45"/>
      <c r="M27" s="61" t="str">
        <f>IFERROR(__xludf.DUMMYFUNCTION("""COMPUTED_VALUE"""),"รื้อแแพ็ค")</f>
        <v>รื้อแแพ็ค</v>
      </c>
      <c r="N27" s="48">
        <f>IFERROR(__xludf.DUMMYFUNCTION("""COMPUTED_VALUE"""),46080.0)</f>
        <v>46080</v>
      </c>
      <c r="O27" s="49"/>
      <c r="P27" s="48">
        <f>IFERROR(__xludf.DUMMYFUNCTION("""COMPUTED_VALUE"""),46080.0)</f>
        <v>46080</v>
      </c>
      <c r="Q27" s="49"/>
      <c r="R27" s="50"/>
      <c r="S27" s="51"/>
      <c r="T27" s="15">
        <f>IFERROR(__xludf.DUMMYFUNCTION("""COMPUTED_VALUE"""),0.0)</f>
        <v>0</v>
      </c>
      <c r="U27" s="14">
        <f>IFERROR(__xludf.DUMMYFUNCTION("""COMPUTED_VALUE"""),0.0)</f>
        <v>0</v>
      </c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3"/>
      <c r="AT27" s="53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83">
        <f>IF(ISBLANK(B27),,IF(IFNA(MATCH(N27,List_Holidays,0),0)=0,IF(IFNA(MATCH(WEEKDAY(N27),List_WeekHolidays,0),0),1,0),2))</f>
        <v>0</v>
      </c>
      <c r="BU27" s="109">
        <f t="shared" si="3"/>
        <v>46080</v>
      </c>
      <c r="BV27" s="109">
        <f t="shared" si="4"/>
        <v>46080</v>
      </c>
      <c r="BW27" s="109">
        <f>IF($BU27&gt;cLunchEnd+$N27,cLunchBegin+$N27+1,cLunchBegin+$N27)</f>
        <v>46080.5</v>
      </c>
      <c r="BX27" s="109">
        <f>IF($BU27&gt;cLunchEnd+$N27,cLunchEnd+$N27+1,cLunchEnd+$N27)</f>
        <v>46080.54167</v>
      </c>
      <c r="BY27" s="109">
        <f>IF($BU27&gt;cDinnerEnd+$N27,cDinnerBegin+$N27+1,cDinnerBegin+$N27)</f>
        <v>46080.75</v>
      </c>
      <c r="BZ27" s="109">
        <f>IF($BU27&gt;cDinnerEnd+$N27,cDinnerEnd+$N27+1,cDinnerEnd+$N27)</f>
        <v>46080.79167</v>
      </c>
      <c r="CA27" s="50" t="str">
        <f>IF((MIN($BV27,BX27)-MAX($BU27,BW27))&gt;0,vDurationLunch,)</f>
        <v/>
      </c>
      <c r="CB27" s="50" t="str">
        <f>IF((MIN($BV27,BZ27)-MAX($BU27,BY27))&gt;0,vDurationDinner,)</f>
        <v/>
      </c>
      <c r="CC27" s="50">
        <f t="shared" si="5"/>
        <v>0</v>
      </c>
      <c r="CD27" s="109">
        <f t="shared" si="6"/>
        <v>46080.75</v>
      </c>
      <c r="CE27" s="50" t="str">
        <f t="shared" si="7"/>
        <v/>
      </c>
      <c r="CF27" s="50" t="str">
        <f t="shared" si="8"/>
        <v/>
      </c>
      <c r="CG27" s="50" t="str">
        <f t="shared" si="9"/>
        <v/>
      </c>
      <c r="CH27" s="50" t="str">
        <f t="shared" si="10"/>
        <v/>
      </c>
      <c r="CI27" s="50" t="str">
        <f t="shared" si="11"/>
        <v/>
      </c>
      <c r="CJ27" s="50"/>
      <c r="CK27" s="50"/>
      <c r="CL27" s="50"/>
      <c r="CM27" s="50"/>
      <c r="CN27" s="50"/>
    </row>
    <row r="28">
      <c r="A28" s="108">
        <f t="shared" si="2"/>
        <v>22</v>
      </c>
      <c r="B28" s="6">
        <f>IFERROR(__xludf.DUMMYFUNCTION("""COMPUTED_VALUE"""),22.0)</f>
        <v>22</v>
      </c>
      <c r="C28" s="59" t="str">
        <f>IFERROR(__xludf.DUMMYFUNCTION("""COMPUTED_VALUE"""),"QT2025070009")</f>
        <v>QT2025070009</v>
      </c>
      <c r="D28" s="54" t="str">
        <f>IFERROR(__xludf.DUMMYFUNCTION("""COMPUTED_VALUE"""),"บริษัทร้อกเวิธ")</f>
        <v>บริษัทร้อกเวิธ</v>
      </c>
      <c r="E28" s="47" t="str">
        <f>IFERROR(__xludf.DUMMYFUNCTION("""COMPUTED_VALUE"""),"การบินไทย Phas1 อาคาร 5 ชั้น 7 ")</f>
        <v>การบินไทย Phas1 อาคาร 5 ชั้น 7 </v>
      </c>
      <c r="F28" s="45"/>
      <c r="G28" s="45">
        <f>IFERROR(__xludf.DUMMYFUNCTION("""COMPUTED_VALUE"""),1.0)</f>
        <v>1</v>
      </c>
      <c r="H28" s="46"/>
      <c r="I28" s="45"/>
      <c r="J28" s="45"/>
      <c r="K28" s="45"/>
      <c r="L28" s="45"/>
      <c r="M28" s="61" t="str">
        <f>IFERROR(__xludf.DUMMYFUNCTION("""COMPUTED_VALUE"""),"ขนย้าย")</f>
        <v>ขนย้าย</v>
      </c>
      <c r="N28" s="48">
        <f>IFERROR(__xludf.DUMMYFUNCTION("""COMPUTED_VALUE"""),46080.0)</f>
        <v>46080</v>
      </c>
      <c r="O28" s="49"/>
      <c r="P28" s="48">
        <f>IFERROR(__xludf.DUMMYFUNCTION("""COMPUTED_VALUE"""),46080.0)</f>
        <v>46080</v>
      </c>
      <c r="Q28" s="49"/>
      <c r="R28" s="50"/>
      <c r="S28" s="51"/>
      <c r="T28" s="15">
        <f>IFERROR(__xludf.DUMMYFUNCTION("""COMPUTED_VALUE"""),0.0)</f>
        <v>0</v>
      </c>
      <c r="U28" s="14">
        <f>IFERROR(__xludf.DUMMYFUNCTION("""COMPUTED_VALUE"""),1.0)</f>
        <v>1</v>
      </c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>
        <f>IFERROR(__xludf.DUMMYFUNCTION("""COMPUTED_VALUE"""),1.0)</f>
        <v>1</v>
      </c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83">
        <f>IF(ISBLANK(B28),,IF(IFNA(MATCH(N28,List_Holidays,0),0)=0,IF(IFNA(MATCH(WEEKDAY(N28),List_WeekHolidays,0),0),1,0),2))</f>
        <v>0</v>
      </c>
      <c r="BU28" s="109">
        <f t="shared" si="3"/>
        <v>46080</v>
      </c>
      <c r="BV28" s="109">
        <f t="shared" si="4"/>
        <v>46080</v>
      </c>
      <c r="BW28" s="109">
        <f>IF($BU28&gt;cLunchEnd+$N28,cLunchBegin+$N28+1,cLunchBegin+$N28)</f>
        <v>46080.5</v>
      </c>
      <c r="BX28" s="109">
        <f>IF($BU28&gt;cLunchEnd+$N28,cLunchEnd+$N28+1,cLunchEnd+$N28)</f>
        <v>46080.54167</v>
      </c>
      <c r="BY28" s="109">
        <f>IF($BU28&gt;cDinnerEnd+$N28,cDinnerBegin+$N28+1,cDinnerBegin+$N28)</f>
        <v>46080.75</v>
      </c>
      <c r="BZ28" s="109">
        <f>IF($BU28&gt;cDinnerEnd+$N28,cDinnerEnd+$N28+1,cDinnerEnd+$N28)</f>
        <v>46080.79167</v>
      </c>
      <c r="CA28" s="50" t="str">
        <f>IF((MIN($BV28,BX28)-MAX($BU28,BW28))&gt;0,vDurationLunch,)</f>
        <v/>
      </c>
      <c r="CB28" s="50" t="str">
        <f>IF((MIN($BV28,BZ28)-MAX($BU28,BY28))&gt;0,vDurationDinner,)</f>
        <v/>
      </c>
      <c r="CC28" s="50">
        <f t="shared" si="5"/>
        <v>0</v>
      </c>
      <c r="CD28" s="109">
        <f t="shared" si="6"/>
        <v>46080.75</v>
      </c>
      <c r="CE28" s="50" t="str">
        <f t="shared" si="7"/>
        <v/>
      </c>
      <c r="CF28" s="50" t="str">
        <f t="shared" si="8"/>
        <v/>
      </c>
      <c r="CG28" s="50" t="str">
        <f t="shared" si="9"/>
        <v/>
      </c>
      <c r="CH28" s="50" t="str">
        <f t="shared" si="10"/>
        <v/>
      </c>
      <c r="CI28" s="50" t="str">
        <f t="shared" si="11"/>
        <v/>
      </c>
      <c r="CJ28" s="50"/>
      <c r="CK28" s="50"/>
      <c r="CL28" s="50"/>
      <c r="CM28" s="50"/>
      <c r="CN28" s="50"/>
    </row>
    <row r="29">
      <c r="A29" s="108">
        <f t="shared" si="2"/>
        <v>23</v>
      </c>
      <c r="B29" s="6">
        <f>IFERROR(__xludf.DUMMYFUNCTION("""COMPUTED_VALUE"""),23.0)</f>
        <v>23</v>
      </c>
      <c r="C29" s="56" t="str">
        <f>IFERROR(__xludf.DUMMYFUNCTION("""COMPUTED_VALUE"""),"QT2026020006")</f>
        <v>QT2026020006</v>
      </c>
      <c r="D29" s="54" t="str">
        <f>IFERROR(__xludf.DUMMYFUNCTION("""COMPUTED_VALUE"""),"บริษัทโอคามูระ")</f>
        <v>บริษัทโอคามูระ</v>
      </c>
      <c r="E29" s="47" t="str">
        <f>IFERROR(__xludf.DUMMYFUNCTION("""COMPUTED_VALUE"""),"โปรเจค HA ")</f>
        <v>โปรเจค HA </v>
      </c>
      <c r="F29" s="45">
        <f>IFERROR(__xludf.DUMMYFUNCTION("""COMPUTED_VALUE"""),1.0)</f>
        <v>1</v>
      </c>
      <c r="G29" s="45"/>
      <c r="H29" s="46">
        <f>IFERROR(__xludf.DUMMYFUNCTION("""COMPUTED_VALUE"""),1.0)</f>
        <v>1</v>
      </c>
      <c r="I29" s="45"/>
      <c r="J29" s="45"/>
      <c r="K29" s="45"/>
      <c r="L29" s="45"/>
      <c r="M29" s="61" t="str">
        <f>IFERROR(__xludf.DUMMYFUNCTION("""COMPUTED_VALUE"""),"ขนส่ง-โหลด-ติดตั้ง")</f>
        <v>ขนส่ง-โหลด-ติดตั้ง</v>
      </c>
      <c r="N29" s="48">
        <f>IFERROR(__xludf.DUMMYFUNCTION("""COMPUTED_VALUE"""),46080.0)</f>
        <v>46080</v>
      </c>
      <c r="O29" s="49"/>
      <c r="P29" s="48">
        <f>IFERROR(__xludf.DUMMYFUNCTION("""COMPUTED_VALUE"""),46080.0)</f>
        <v>46080</v>
      </c>
      <c r="Q29" s="49"/>
      <c r="R29" s="50"/>
      <c r="S29" s="51"/>
      <c r="T29" s="15">
        <f>IFERROR(__xludf.DUMMYFUNCTION("""COMPUTED_VALUE"""),0.0)</f>
        <v>0</v>
      </c>
      <c r="U29" s="14">
        <f>IFERROR(__xludf.DUMMYFUNCTION("""COMPUTED_VALUE"""),0.0)</f>
        <v>0</v>
      </c>
      <c r="V29" s="52"/>
      <c r="W29" s="52"/>
      <c r="X29" s="52"/>
      <c r="Y29" s="52"/>
      <c r="Z29" s="52"/>
      <c r="AA29" s="52"/>
      <c r="AB29" s="53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3"/>
      <c r="AP29" s="52"/>
      <c r="AQ29" s="52"/>
      <c r="AR29" s="53"/>
      <c r="AS29" s="52"/>
      <c r="AT29" s="52"/>
      <c r="AU29" s="52"/>
      <c r="AV29" s="52"/>
      <c r="AW29" s="53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83">
        <f>IF(ISBLANK(B29),,IF(IFNA(MATCH(N29,List_Holidays,0),0)=0,IF(IFNA(MATCH(WEEKDAY(N29),List_WeekHolidays,0),0),1,0),2))</f>
        <v>0</v>
      </c>
      <c r="BU29" s="109">
        <f t="shared" si="3"/>
        <v>46080</v>
      </c>
      <c r="BV29" s="109">
        <f t="shared" si="4"/>
        <v>46080</v>
      </c>
      <c r="BW29" s="109">
        <f>IF($BU29&gt;cLunchEnd+$N29,cLunchBegin+$N29+1,cLunchBegin+$N29)</f>
        <v>46080.5</v>
      </c>
      <c r="BX29" s="109">
        <f>IF($BU29&gt;cLunchEnd+$N29,cLunchEnd+$N29+1,cLunchEnd+$N29)</f>
        <v>46080.54167</v>
      </c>
      <c r="BY29" s="109">
        <f>IF($BU29&gt;cDinnerEnd+$N29,cDinnerBegin+$N29+1,cDinnerBegin+$N29)</f>
        <v>46080.75</v>
      </c>
      <c r="BZ29" s="109">
        <f>IF($BU29&gt;cDinnerEnd+$N29,cDinnerEnd+$N29+1,cDinnerEnd+$N29)</f>
        <v>46080.79167</v>
      </c>
      <c r="CA29" s="50" t="str">
        <f>IF((MIN($BV29,BX29)-MAX($BU29,BW29))&gt;0,vDurationLunch,)</f>
        <v/>
      </c>
      <c r="CB29" s="50" t="str">
        <f>IF((MIN($BV29,BZ29)-MAX($BU29,BY29))&gt;0,vDurationDinner,)</f>
        <v/>
      </c>
      <c r="CC29" s="50">
        <f t="shared" si="5"/>
        <v>0</v>
      </c>
      <c r="CD29" s="109">
        <f t="shared" si="6"/>
        <v>46080.75</v>
      </c>
      <c r="CE29" s="50" t="str">
        <f t="shared" si="7"/>
        <v/>
      </c>
      <c r="CF29" s="50" t="str">
        <f t="shared" si="8"/>
        <v/>
      </c>
      <c r="CG29" s="50" t="str">
        <f t="shared" si="9"/>
        <v/>
      </c>
      <c r="CH29" s="50" t="str">
        <f t="shared" si="10"/>
        <v/>
      </c>
      <c r="CI29" s="50" t="str">
        <f t="shared" si="11"/>
        <v/>
      </c>
      <c r="CJ29" s="50"/>
      <c r="CK29" s="50"/>
      <c r="CL29" s="50"/>
      <c r="CM29" s="50"/>
      <c r="CN29" s="50"/>
    </row>
    <row r="30">
      <c r="A30" s="108">
        <f t="shared" si="2"/>
        <v>24</v>
      </c>
      <c r="B30" s="6">
        <f>IFERROR(__xludf.DUMMYFUNCTION("""COMPUTED_VALUE"""),24.0)</f>
        <v>24</v>
      </c>
      <c r="C30" s="59" t="str">
        <f>IFERROR(__xludf.DUMMYFUNCTION("""COMPUTED_VALUE"""),"QT2025080042")</f>
        <v>QT2025080042</v>
      </c>
      <c r="D30" s="54" t="str">
        <f>IFERROR(__xludf.DUMMYFUNCTION("""COMPUTED_VALUE"""),"บริษัทร้อกเวิธ")</f>
        <v>บริษัทร้อกเวิธ</v>
      </c>
      <c r="E30" s="61" t="str">
        <f>IFERROR(__xludf.DUMMYFUNCTION("""COMPUTED_VALUE"""),"TOYOTA บางบ่อHO3/HO2")</f>
        <v>TOYOTA บางบ่อHO3/HO2</v>
      </c>
      <c r="F30" s="45"/>
      <c r="G30" s="45"/>
      <c r="H30" s="46">
        <f>IFERROR(__xludf.DUMMYFUNCTION("""COMPUTED_VALUE"""),1.0)</f>
        <v>1</v>
      </c>
      <c r="I30" s="45"/>
      <c r="J30" s="45"/>
      <c r="K30" s="45"/>
      <c r="L30" s="45"/>
      <c r="M30" s="61" t="str">
        <f>IFERROR(__xludf.DUMMYFUNCTION("""COMPUTED_VALUE"""),"ติดตั้ง")</f>
        <v>ติดตั้ง</v>
      </c>
      <c r="N30" s="48">
        <f>IFERROR(__xludf.DUMMYFUNCTION("""COMPUTED_VALUE"""),46081.0)</f>
        <v>46081</v>
      </c>
      <c r="O30" s="49">
        <f>IFERROR(__xludf.DUMMYFUNCTION("""COMPUTED_VALUE"""),0.75)</f>
        <v>0.75</v>
      </c>
      <c r="P30" s="48">
        <f>IFERROR(__xludf.DUMMYFUNCTION("""COMPUTED_VALUE"""),46081.0)</f>
        <v>46081</v>
      </c>
      <c r="Q30" s="49">
        <f>IFERROR(__xludf.DUMMYFUNCTION("""COMPUTED_VALUE"""),0.9583333333333334)</f>
        <v>0.9583333333</v>
      </c>
      <c r="R30" s="50">
        <f>IFERROR(__xludf.DUMMYFUNCTION("""COMPUTED_VALUE"""),5.000000000058208)</f>
        <v>5</v>
      </c>
      <c r="S30" s="51"/>
      <c r="T30" s="15">
        <f>IFERROR(__xludf.DUMMYFUNCTION("""COMPUTED_VALUE"""),35.000000000407454)</f>
        <v>35</v>
      </c>
      <c r="U30" s="14">
        <f>IFERROR(__xludf.DUMMYFUNCTION("""COMPUTED_VALUE"""),7.0)</f>
        <v>7</v>
      </c>
      <c r="V30" s="52">
        <f>IFERROR(__xludf.DUMMYFUNCTION("""COMPUTED_VALUE"""),1.0)</f>
        <v>1</v>
      </c>
      <c r="W30" s="52">
        <f>IFERROR(__xludf.DUMMYFUNCTION("""COMPUTED_VALUE"""),1.0)</f>
        <v>1</v>
      </c>
      <c r="X30" s="52"/>
      <c r="Y30" s="52">
        <f>IFERROR(__xludf.DUMMYFUNCTION("""COMPUTED_VALUE"""),1.0)</f>
        <v>1</v>
      </c>
      <c r="Z30" s="52"/>
      <c r="AA30" s="52">
        <f>IFERROR(__xludf.DUMMYFUNCTION("""COMPUTED_VALUE"""),1.0)</f>
        <v>1</v>
      </c>
      <c r="AB30" s="52"/>
      <c r="AC30" s="52"/>
      <c r="AD30" s="52"/>
      <c r="AE30" s="52"/>
      <c r="AF30" s="52"/>
      <c r="AG30" s="52"/>
      <c r="AH30" s="52"/>
      <c r="AI30" s="52"/>
      <c r="AJ30" s="52"/>
      <c r="AK30" s="52">
        <f>IFERROR(__xludf.DUMMYFUNCTION("""COMPUTED_VALUE"""),1.0)</f>
        <v>1</v>
      </c>
      <c r="AL30" s="52"/>
      <c r="AM30" s="52"/>
      <c r="AN30" s="52"/>
      <c r="AO30" s="52"/>
      <c r="AP30" s="52"/>
      <c r="AQ30" s="52"/>
      <c r="AR30" s="52"/>
      <c r="AS30" s="52"/>
      <c r="AT30" s="52">
        <f>IFERROR(__xludf.DUMMYFUNCTION("""COMPUTED_VALUE"""),1.0)</f>
        <v>1</v>
      </c>
      <c r="AU30" s="52"/>
      <c r="AV30" s="52"/>
      <c r="AW30" s="52">
        <f>IFERROR(__xludf.DUMMYFUNCTION("""COMPUTED_VALUE"""),1.0)</f>
        <v>1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83">
        <f>IF(ISBLANK(B30),,IF(IFNA(MATCH(N30,List_Holidays,0),0)=0,IF(IFNA(MATCH(WEEKDAY(N30),List_WeekHolidays,0),0),1,0),2))</f>
        <v>0</v>
      </c>
      <c r="BU30" s="109">
        <f t="shared" si="3"/>
        <v>46081.75</v>
      </c>
      <c r="BV30" s="109">
        <f t="shared" si="4"/>
        <v>46081.95833</v>
      </c>
      <c r="BW30" s="109">
        <f>IF($BU30&gt;cLunchEnd+$N30,cLunchBegin+$N30+1,cLunchBegin+$N30)</f>
        <v>46082.5</v>
      </c>
      <c r="BX30" s="109">
        <f>IF($BU30&gt;cLunchEnd+$N30,cLunchEnd+$N30+1,cLunchEnd+$N30)</f>
        <v>46082.54167</v>
      </c>
      <c r="BY30" s="109">
        <f>IF($BU30&gt;cDinnerEnd+$N30,cDinnerBegin+$N30+1,cDinnerBegin+$N30)</f>
        <v>46081.75</v>
      </c>
      <c r="BZ30" s="109">
        <f>IF($BU30&gt;cDinnerEnd+$N30,cDinnerEnd+$N30+1,cDinnerEnd+$N30)</f>
        <v>46081.79167</v>
      </c>
      <c r="CA30" s="50" t="str">
        <f>IF((MIN($BV30,BX30)-MAX($BU30,BW30))&gt;0,vDurationLunch,)</f>
        <v/>
      </c>
      <c r="CB30" s="50">
        <f>IF((MIN($BV30,BZ30)-MAX($BU30,BY30))&gt;0,vDurationDinner,)</f>
        <v>1</v>
      </c>
      <c r="CC30" s="50">
        <f t="shared" si="5"/>
        <v>4</v>
      </c>
      <c r="CD30" s="109">
        <f t="shared" si="6"/>
        <v>46081.75</v>
      </c>
      <c r="CE30" s="50">
        <f t="shared" si="7"/>
        <v>0</v>
      </c>
      <c r="CF30" s="50">
        <f t="shared" si="8"/>
        <v>5</v>
      </c>
      <c r="CG30" s="50">
        <f t="shared" si="9"/>
        <v>5</v>
      </c>
      <c r="CH30" s="50" t="str">
        <f t="shared" si="10"/>
        <v/>
      </c>
      <c r="CI30" s="50" t="str">
        <f t="shared" si="11"/>
        <v/>
      </c>
      <c r="CJ30" s="50"/>
      <c r="CK30" s="50"/>
      <c r="CL30" s="50"/>
      <c r="CM30" s="50"/>
      <c r="CN30" s="50"/>
    </row>
    <row r="31">
      <c r="A31" s="108">
        <f t="shared" si="2"/>
        <v>25</v>
      </c>
      <c r="B31" s="6">
        <f>IFERROR(__xludf.DUMMYFUNCTION("""COMPUTED_VALUE"""),25.0)</f>
        <v>25</v>
      </c>
      <c r="C31" s="56" t="str">
        <f>IFERROR(__xludf.DUMMYFUNCTION("""COMPUTED_VALUE"""),"QT2025080042")</f>
        <v>QT2025080042</v>
      </c>
      <c r="D31" s="54" t="str">
        <f>IFERROR(__xludf.DUMMYFUNCTION("""COMPUTED_VALUE"""),"บริษัทร้อกเวิธ")</f>
        <v>บริษัทร้อกเวิธ</v>
      </c>
      <c r="E31" s="61" t="str">
        <f>IFERROR(__xludf.DUMMYFUNCTION("""COMPUTED_VALUE"""),"TOYOTA บ้านโพธิ์ ")</f>
        <v>TOYOTA บ้านโพธิ์ </v>
      </c>
      <c r="F31" s="45"/>
      <c r="G31" s="45"/>
      <c r="H31" s="45">
        <f>IFERROR(__xludf.DUMMYFUNCTION("""COMPUTED_VALUE"""),1.0)</f>
        <v>1</v>
      </c>
      <c r="I31" s="45"/>
      <c r="J31" s="45"/>
      <c r="K31" s="45"/>
      <c r="L31" s="45"/>
      <c r="M31" s="61" t="str">
        <f>IFERROR(__xludf.DUMMYFUNCTION("""COMPUTED_VALUE"""),"ติดตั้ง")</f>
        <v>ติดตั้ง</v>
      </c>
      <c r="N31" s="48">
        <f>IFERROR(__xludf.DUMMYFUNCTION("""COMPUTED_VALUE"""),46081.0)</f>
        <v>46081</v>
      </c>
      <c r="O31" s="49"/>
      <c r="P31" s="48">
        <f>IFERROR(__xludf.DUMMYFUNCTION("""COMPUTED_VALUE"""),46081.0)</f>
        <v>46081</v>
      </c>
      <c r="Q31" s="49"/>
      <c r="R31" s="50"/>
      <c r="S31" s="51"/>
      <c r="T31" s="15">
        <f>IFERROR(__xludf.DUMMYFUNCTION("""COMPUTED_VALUE"""),0.0)</f>
        <v>0</v>
      </c>
      <c r="U31" s="14">
        <f>IFERROR(__xludf.DUMMYFUNCTION("""COMPUTED_VALUE"""),7.0)</f>
        <v>7</v>
      </c>
      <c r="V31" s="52"/>
      <c r="W31" s="52"/>
      <c r="X31" s="52"/>
      <c r="Y31" s="52"/>
      <c r="Z31" s="52"/>
      <c r="AA31" s="52"/>
      <c r="AB31" s="52"/>
      <c r="AC31" s="52"/>
      <c r="AD31" s="52"/>
      <c r="AE31" s="52">
        <f>IFERROR(__xludf.DUMMYFUNCTION("""COMPUTED_VALUE"""),1.0)</f>
        <v>1</v>
      </c>
      <c r="AF31" s="52">
        <f>IFERROR(__xludf.DUMMYFUNCTION("""COMPUTED_VALUE"""),1.0)</f>
        <v>1</v>
      </c>
      <c r="AG31" s="52"/>
      <c r="AH31" s="52">
        <f>IFERROR(__xludf.DUMMYFUNCTION("""COMPUTED_VALUE"""),1.0)</f>
        <v>1</v>
      </c>
      <c r="AI31" s="52"/>
      <c r="AJ31" s="52"/>
      <c r="AK31" s="52"/>
      <c r="AL31" s="52"/>
      <c r="AM31" s="52"/>
      <c r="AN31" s="52"/>
      <c r="AO31" s="52"/>
      <c r="AP31" s="52"/>
      <c r="AQ31" s="52"/>
      <c r="AR31" s="52">
        <f>IFERROR(__xludf.DUMMYFUNCTION("""COMPUTED_VALUE"""),1.0)</f>
        <v>1</v>
      </c>
      <c r="AS31" s="53">
        <f>IFERROR(__xludf.DUMMYFUNCTION("""COMPUTED_VALUE"""),1.0)</f>
        <v>1</v>
      </c>
      <c r="AT31" s="53"/>
      <c r="AU31" s="52"/>
      <c r="AV31" s="52"/>
      <c r="AW31" s="52"/>
      <c r="AX31" s="52">
        <f>IFERROR(__xludf.DUMMYFUNCTION("""COMPUTED_VALUE"""),1.0)</f>
        <v>1</v>
      </c>
      <c r="AY31" s="52"/>
      <c r="AZ31" s="52">
        <f>IFERROR(__xludf.DUMMYFUNCTION("""COMPUTED_VALUE"""),1.0)</f>
        <v>1</v>
      </c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83">
        <f>IF(ISBLANK(B31),,IF(IFNA(MATCH(N31,List_Holidays,0),0)=0,IF(IFNA(MATCH(WEEKDAY(N31),List_WeekHolidays,0),0),1,0),2))</f>
        <v>0</v>
      </c>
      <c r="BU31" s="109">
        <f t="shared" si="3"/>
        <v>46081</v>
      </c>
      <c r="BV31" s="109">
        <f t="shared" si="4"/>
        <v>46081</v>
      </c>
      <c r="BW31" s="109">
        <f>IF($BU31&gt;cLunchEnd+$N31,cLunchBegin+$N31+1,cLunchBegin+$N31)</f>
        <v>46081.5</v>
      </c>
      <c r="BX31" s="109">
        <f>IF($BU31&gt;cLunchEnd+$N31,cLunchEnd+$N31+1,cLunchEnd+$N31)</f>
        <v>46081.54167</v>
      </c>
      <c r="BY31" s="109">
        <f>IF($BU31&gt;cDinnerEnd+$N31,cDinnerBegin+$N31+1,cDinnerBegin+$N31)</f>
        <v>46081.75</v>
      </c>
      <c r="BZ31" s="109">
        <f>IF($BU31&gt;cDinnerEnd+$N31,cDinnerEnd+$N31+1,cDinnerEnd+$N31)</f>
        <v>46081.79167</v>
      </c>
      <c r="CA31" s="50" t="str">
        <f>IF((MIN($BV31,BX31)-MAX($BU31,BW31))&gt;0,vDurationLunch,)</f>
        <v/>
      </c>
      <c r="CB31" s="50" t="str">
        <f>IF((MIN($BV31,BZ31)-MAX($BU31,BY31))&gt;0,vDurationDinner,)</f>
        <v/>
      </c>
      <c r="CC31" s="50">
        <f t="shared" si="5"/>
        <v>0</v>
      </c>
      <c r="CD31" s="109">
        <f t="shared" si="6"/>
        <v>46081.75</v>
      </c>
      <c r="CE31" s="50" t="str">
        <f t="shared" si="7"/>
        <v/>
      </c>
      <c r="CF31" s="50" t="str">
        <f t="shared" si="8"/>
        <v/>
      </c>
      <c r="CG31" s="50" t="str">
        <f t="shared" si="9"/>
        <v/>
      </c>
      <c r="CH31" s="50" t="str">
        <f t="shared" si="10"/>
        <v/>
      </c>
      <c r="CI31" s="50" t="str">
        <f t="shared" si="11"/>
        <v/>
      </c>
      <c r="CJ31" s="50"/>
      <c r="CK31" s="50"/>
      <c r="CL31" s="50"/>
      <c r="CM31" s="50"/>
      <c r="CN31" s="50"/>
    </row>
    <row r="32">
      <c r="A32" s="108">
        <f t="shared" si="2"/>
        <v>26</v>
      </c>
      <c r="B32" s="6">
        <f>IFERROR(__xludf.DUMMYFUNCTION("""COMPUTED_VALUE"""),26.0)</f>
        <v>26</v>
      </c>
      <c r="C32" s="56" t="str">
        <f>IFERROR(__xludf.DUMMYFUNCTION("""COMPUTED_VALUE"""),"QT2026010096")</f>
        <v>QT2026010096</v>
      </c>
      <c r="D32" s="54" t="str">
        <f>IFERROR(__xludf.DUMMYFUNCTION("""COMPUTED_VALUE"""),"บริษัทร้อกเวิธ")</f>
        <v>บริษัทร้อกเวิธ</v>
      </c>
      <c r="E32" s="47" t="str">
        <f>IFERROR(__xludf.DUMMYFUNCTION("""COMPUTED_VALUE"""),"โหลด ธนชาติ ")</f>
        <v>โหลด ธนชาติ </v>
      </c>
      <c r="F32" s="45">
        <f>IFERROR(__xludf.DUMMYFUNCTION("""COMPUTED_VALUE"""),1.0)</f>
        <v>1</v>
      </c>
      <c r="G32" s="45"/>
      <c r="H32" s="45">
        <f>IFERROR(__xludf.DUMMYFUNCTION("""COMPUTED_VALUE"""),1.0)</f>
        <v>1</v>
      </c>
      <c r="I32" s="45"/>
      <c r="J32" s="45"/>
      <c r="K32" s="45"/>
      <c r="L32" s="45"/>
      <c r="M32" s="61" t="str">
        <f>IFERROR(__xludf.DUMMYFUNCTION("""COMPUTED_VALUE"""),"โหลดตู้ Phone Booth จำนวน 4 ตู้   (โหลด+ประกอบบ่างส่วน)")</f>
        <v>โหลดตู้ Phone Booth จำนวน 4 ตู้   (โหลด+ประกอบบ่างส่วน)</v>
      </c>
      <c r="N32" s="48">
        <f>IFERROR(__xludf.DUMMYFUNCTION("""COMPUTED_VALUE"""),46081.0)</f>
        <v>46081</v>
      </c>
      <c r="O32" s="49"/>
      <c r="P32" s="48">
        <f>IFERROR(__xludf.DUMMYFUNCTION("""COMPUTED_VALUE"""),46081.0)</f>
        <v>46081</v>
      </c>
      <c r="Q32" s="49"/>
      <c r="R32" s="50"/>
      <c r="S32" s="51"/>
      <c r="T32" s="15">
        <f>IFERROR(__xludf.DUMMYFUNCTION("""COMPUTED_VALUE"""),0.0)</f>
        <v>0</v>
      </c>
      <c r="U32" s="14">
        <f>IFERROR(__xludf.DUMMYFUNCTION("""COMPUTED_VALUE"""),4.0)</f>
        <v>4</v>
      </c>
      <c r="V32" s="52"/>
      <c r="W32" s="52"/>
      <c r="X32" s="52"/>
      <c r="Y32" s="52">
        <f>IFERROR(__xludf.DUMMYFUNCTION("""COMPUTED_VALUE"""),1.0)</f>
        <v>1</v>
      </c>
      <c r="Z32" s="52"/>
      <c r="AA32" s="52"/>
      <c r="AB32" s="52"/>
      <c r="AC32" s="52"/>
      <c r="AD32" s="52"/>
      <c r="AE32" s="52"/>
      <c r="AF32" s="52">
        <f>IFERROR(__xludf.DUMMYFUNCTION("""COMPUTED_VALUE"""),1.0)</f>
        <v>1</v>
      </c>
      <c r="AG32" s="52"/>
      <c r="AH32" s="52"/>
      <c r="AI32" s="52"/>
      <c r="AJ32" s="52"/>
      <c r="AK32" s="52">
        <f>IFERROR(__xludf.DUMMYFUNCTION("""COMPUTED_VALUE"""),1.0)</f>
        <v>1</v>
      </c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>
        <f>IFERROR(__xludf.DUMMYFUNCTION("""COMPUTED_VALUE"""),1.0)</f>
        <v>1</v>
      </c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83">
        <f>IF(ISBLANK(B32),,IF(IFNA(MATCH(N32,List_Holidays,0),0)=0,IF(IFNA(MATCH(WEEKDAY(N32),List_WeekHolidays,0),0),1,0),2))</f>
        <v>0</v>
      </c>
      <c r="BU32" s="109">
        <f t="shared" si="3"/>
        <v>46081</v>
      </c>
      <c r="BV32" s="109">
        <f t="shared" si="4"/>
        <v>46081</v>
      </c>
      <c r="BW32" s="109">
        <f>IF($BU32&gt;cLunchEnd+$N32,cLunchBegin+$N32+1,cLunchBegin+$N32)</f>
        <v>46081.5</v>
      </c>
      <c r="BX32" s="109">
        <f>IF($BU32&gt;cLunchEnd+$N32,cLunchEnd+$N32+1,cLunchEnd+$N32)</f>
        <v>46081.54167</v>
      </c>
      <c r="BY32" s="109">
        <f>IF($BU32&gt;cDinnerEnd+$N32,cDinnerBegin+$N32+1,cDinnerBegin+$N32)</f>
        <v>46081.75</v>
      </c>
      <c r="BZ32" s="109">
        <f>IF($BU32&gt;cDinnerEnd+$N32,cDinnerEnd+$N32+1,cDinnerEnd+$N32)</f>
        <v>46081.79167</v>
      </c>
      <c r="CA32" s="50" t="str">
        <f>IF((MIN($BV32,BX32)-MAX($BU32,BW32))&gt;0,vDurationLunch,)</f>
        <v/>
      </c>
      <c r="CB32" s="50" t="str">
        <f>IF((MIN($BV32,BZ32)-MAX($BU32,BY32))&gt;0,vDurationDinner,)</f>
        <v/>
      </c>
      <c r="CC32" s="50">
        <f t="shared" si="5"/>
        <v>0</v>
      </c>
      <c r="CD32" s="109">
        <f t="shared" si="6"/>
        <v>46081.75</v>
      </c>
      <c r="CE32" s="50" t="str">
        <f t="shared" si="7"/>
        <v/>
      </c>
      <c r="CF32" s="50" t="str">
        <f t="shared" si="8"/>
        <v/>
      </c>
      <c r="CG32" s="50" t="str">
        <f t="shared" si="9"/>
        <v/>
      </c>
      <c r="CH32" s="50" t="str">
        <f t="shared" si="10"/>
        <v/>
      </c>
      <c r="CI32" s="50" t="str">
        <f t="shared" si="11"/>
        <v/>
      </c>
      <c r="CJ32" s="50"/>
      <c r="CK32" s="50"/>
      <c r="CL32" s="50"/>
      <c r="CM32" s="50"/>
      <c r="CN32" s="50"/>
    </row>
    <row r="33">
      <c r="A33" s="108">
        <f t="shared" si="2"/>
        <v>27</v>
      </c>
      <c r="B33" s="6">
        <f>IFERROR(__xludf.DUMMYFUNCTION("""COMPUTED_VALUE"""),27.0)</f>
        <v>27</v>
      </c>
      <c r="C33" s="59" t="str">
        <f>IFERROR(__xludf.DUMMYFUNCTION("""COMPUTED_VALUE"""),"QT2025070009")</f>
        <v>QT2025070009</v>
      </c>
      <c r="D33" s="43" t="str">
        <f>IFERROR(__xludf.DUMMYFUNCTION("""COMPUTED_VALUE"""),"บริษัทร้อกเวิธ")</f>
        <v>บริษัทร้อกเวิธ</v>
      </c>
      <c r="E33" s="47" t="str">
        <f>IFERROR(__xludf.DUMMYFUNCTION("""COMPUTED_VALUE"""),"การบินไทย Phas1 อาคาร 5 ชั้น 7  ")</f>
        <v>การบินไทย Phas1 อาคาร 5 ชั้น 7  </v>
      </c>
      <c r="F33" s="45"/>
      <c r="G33" s="45">
        <f>IFERROR(__xludf.DUMMYFUNCTION("""COMPUTED_VALUE"""),1.0)</f>
        <v>1</v>
      </c>
      <c r="H33" s="46"/>
      <c r="I33" s="45"/>
      <c r="J33" s="45"/>
      <c r="K33" s="45"/>
      <c r="L33" s="45"/>
      <c r="M33" s="47" t="str">
        <f>IFERROR(__xludf.DUMMYFUNCTION("""COMPUTED_VALUE""")," ขนย้ายเฟอร์นิเจอร์-จัดสำนักงาน")</f>
        <v> ขนย้ายเฟอร์นิเจอร์-จัดสำนักงาน</v>
      </c>
      <c r="N33" s="48">
        <f>IFERROR(__xludf.DUMMYFUNCTION("""COMPUTED_VALUE"""),46081.0)</f>
        <v>46081</v>
      </c>
      <c r="O33" s="49"/>
      <c r="P33" s="48">
        <f>IFERROR(__xludf.DUMMYFUNCTION("""COMPUTED_VALUE"""),46081.0)</f>
        <v>46081</v>
      </c>
      <c r="Q33" s="49"/>
      <c r="R33" s="50"/>
      <c r="S33" s="51"/>
      <c r="T33" s="15">
        <f>IFERROR(__xludf.DUMMYFUNCTION("""COMPUTED_VALUE"""),0.0)</f>
        <v>0</v>
      </c>
      <c r="U33" s="14">
        <f>IFERROR(__xludf.DUMMYFUNCTION("""COMPUTED_VALUE"""),1.0)</f>
        <v>1</v>
      </c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>
        <f>IFERROR(__xludf.DUMMYFUNCTION("""COMPUTED_VALUE"""),1.0)</f>
        <v>1</v>
      </c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83">
        <f>IF(ISBLANK(B33),,IF(IFNA(MATCH(N33,List_Holidays,0),0)=0,IF(IFNA(MATCH(WEEKDAY(N33),List_WeekHolidays,0),0),1,0),2))</f>
        <v>0</v>
      </c>
      <c r="BU33" s="109">
        <f t="shared" si="3"/>
        <v>46081</v>
      </c>
      <c r="BV33" s="109">
        <f t="shared" si="4"/>
        <v>46081</v>
      </c>
      <c r="BW33" s="109">
        <f>IF($BU33&gt;cLunchEnd+$N33,cLunchBegin+$N33+1,cLunchBegin+$N33)</f>
        <v>46081.5</v>
      </c>
      <c r="BX33" s="109">
        <f>IF($BU33&gt;cLunchEnd+$N33,cLunchEnd+$N33+1,cLunchEnd+$N33)</f>
        <v>46081.54167</v>
      </c>
      <c r="BY33" s="109">
        <f>IF($BU33&gt;cDinnerEnd+$N33,cDinnerBegin+$N33+1,cDinnerBegin+$N33)</f>
        <v>46081.75</v>
      </c>
      <c r="BZ33" s="109">
        <f>IF($BU33&gt;cDinnerEnd+$N33,cDinnerEnd+$N33+1,cDinnerEnd+$N33)</f>
        <v>46081.79167</v>
      </c>
      <c r="CA33" s="50" t="str">
        <f>IF((MIN($BV33,BX33)-MAX($BU33,BW33))&gt;0,vDurationLunch,)</f>
        <v/>
      </c>
      <c r="CB33" s="50" t="str">
        <f>IF((MIN($BV33,BZ33)-MAX($BU33,BY33))&gt;0,vDurationDinner,)</f>
        <v/>
      </c>
      <c r="CC33" s="50">
        <f t="shared" si="5"/>
        <v>0</v>
      </c>
      <c r="CD33" s="109">
        <f t="shared" si="6"/>
        <v>46081.75</v>
      </c>
      <c r="CE33" s="50" t="str">
        <f t="shared" si="7"/>
        <v/>
      </c>
      <c r="CF33" s="50" t="str">
        <f t="shared" si="8"/>
        <v/>
      </c>
      <c r="CG33" s="50" t="str">
        <f t="shared" si="9"/>
        <v/>
      </c>
      <c r="CH33" s="50" t="str">
        <f t="shared" si="10"/>
        <v/>
      </c>
      <c r="CI33" s="50" t="str">
        <f t="shared" si="11"/>
        <v/>
      </c>
      <c r="CJ33" s="50"/>
      <c r="CK33" s="50"/>
      <c r="CL33" s="50"/>
      <c r="CM33" s="50"/>
      <c r="CN33" s="50"/>
    </row>
    <row r="34">
      <c r="A34" s="108">
        <f t="shared" si="2"/>
        <v>28</v>
      </c>
      <c r="B34" s="6">
        <f>IFERROR(__xludf.DUMMYFUNCTION("""COMPUTED_VALUE"""),28.0)</f>
        <v>28</v>
      </c>
      <c r="C34" s="60"/>
      <c r="D34" s="43" t="str">
        <f>IFERROR(__xludf.DUMMYFUNCTION("""COMPUTED_VALUE"""),"บริษัทพาส 409")</f>
        <v>บริษัทพาส 409</v>
      </c>
      <c r="E34" s="47" t="str">
        <f>IFERROR(__xludf.DUMMYFUNCTION("""COMPUTED_VALUE"""),"พาส409-Exxon ")</f>
        <v>พาส409-Exxon </v>
      </c>
      <c r="F34" s="45"/>
      <c r="G34" s="45">
        <f>IFERROR(__xludf.DUMMYFUNCTION("""COMPUTED_VALUE"""),1.0)</f>
        <v>1</v>
      </c>
      <c r="H34" s="46"/>
      <c r="I34" s="45"/>
      <c r="J34" s="45"/>
      <c r="K34" s="45"/>
      <c r="L34" s="45"/>
      <c r="M34" s="61" t="str">
        <f>IFERROR(__xludf.DUMMYFUNCTION("""COMPUTED_VALUE"""),"รื้อตู้ล็อกเกอร์ 1 ใบที่ชั้น15 มาสลับกับชั้น6 ")</f>
        <v>รื้อตู้ล็อกเกอร์ 1 ใบที่ชั้น15 มาสลับกับชั้น6 </v>
      </c>
      <c r="N34" s="48">
        <f>IFERROR(__xludf.DUMMYFUNCTION("""COMPUTED_VALUE"""),46081.0)</f>
        <v>46081</v>
      </c>
      <c r="O34" s="49"/>
      <c r="P34" s="48">
        <f>IFERROR(__xludf.DUMMYFUNCTION("""COMPUTED_VALUE"""),46081.0)</f>
        <v>46081</v>
      </c>
      <c r="Q34" s="49"/>
      <c r="R34" s="50"/>
      <c r="S34" s="51"/>
      <c r="T34" s="15">
        <f>IFERROR(__xludf.DUMMYFUNCTION("""COMPUTED_VALUE"""),0.0)</f>
        <v>0</v>
      </c>
      <c r="U34" s="14">
        <f>IFERROR(__xludf.DUMMYFUNCTION("""COMPUTED_VALUE"""),3.0)</f>
        <v>3</v>
      </c>
      <c r="V34" s="52"/>
      <c r="W34" s="52">
        <f>IFERROR(__xludf.DUMMYFUNCTION("""COMPUTED_VALUE"""),1.0)</f>
        <v>1</v>
      </c>
      <c r="X34" s="52"/>
      <c r="Y34" s="52">
        <f>IFERROR(__xludf.DUMMYFUNCTION("""COMPUTED_VALUE"""),1.0)</f>
        <v>1</v>
      </c>
      <c r="Z34" s="52"/>
      <c r="AA34" s="52"/>
      <c r="AB34" s="53"/>
      <c r="AC34" s="52"/>
      <c r="AD34" s="52"/>
      <c r="AE34" s="52"/>
      <c r="AF34" s="52"/>
      <c r="AG34" s="52"/>
      <c r="AH34" s="52"/>
      <c r="AI34" s="52"/>
      <c r="AJ34" s="52"/>
      <c r="AK34" s="52">
        <f>IFERROR(__xludf.DUMMYFUNCTION("""COMPUTED_VALUE"""),1.0)</f>
        <v>1</v>
      </c>
      <c r="AL34" s="52"/>
      <c r="AM34" s="52"/>
      <c r="AN34" s="52"/>
      <c r="AO34" s="53"/>
      <c r="AP34" s="52"/>
      <c r="AQ34" s="52"/>
      <c r="AR34" s="53"/>
      <c r="AS34" s="52"/>
      <c r="AT34" s="52"/>
      <c r="AU34" s="52"/>
      <c r="AV34" s="52"/>
      <c r="AW34" s="53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83">
        <f>IF(ISBLANK(B34),,IF(IFNA(MATCH(N34,List_Holidays,0),0)=0,IF(IFNA(MATCH(WEEKDAY(N34),List_WeekHolidays,0),0),1,0),2))</f>
        <v>0</v>
      </c>
      <c r="BU34" s="109">
        <f t="shared" si="3"/>
        <v>46081</v>
      </c>
      <c r="BV34" s="109">
        <f t="shared" si="4"/>
        <v>46081</v>
      </c>
      <c r="BW34" s="109">
        <f>IF($BU34&gt;cLunchEnd+$N34,cLunchBegin+$N34+1,cLunchBegin+$N34)</f>
        <v>46081.5</v>
      </c>
      <c r="BX34" s="109">
        <f>IF($BU34&gt;cLunchEnd+$N34,cLunchEnd+$N34+1,cLunchEnd+$N34)</f>
        <v>46081.54167</v>
      </c>
      <c r="BY34" s="109">
        <f>IF($BU34&gt;cDinnerEnd+$N34,cDinnerBegin+$N34+1,cDinnerBegin+$N34)</f>
        <v>46081.75</v>
      </c>
      <c r="BZ34" s="109">
        <f>IF($BU34&gt;cDinnerEnd+$N34,cDinnerEnd+$N34+1,cDinnerEnd+$N34)</f>
        <v>46081.79167</v>
      </c>
      <c r="CA34" s="50" t="str">
        <f>IF((MIN($BV34,BX34)-MAX($BU34,BW34))&gt;0,vDurationLunch,)</f>
        <v/>
      </c>
      <c r="CB34" s="50" t="str">
        <f>IF((MIN($BV34,BZ34)-MAX($BU34,BY34))&gt;0,vDurationDinner,)</f>
        <v/>
      </c>
      <c r="CC34" s="50">
        <f t="shared" si="5"/>
        <v>0</v>
      </c>
      <c r="CD34" s="109">
        <f t="shared" si="6"/>
        <v>46081.75</v>
      </c>
      <c r="CE34" s="50" t="str">
        <f t="shared" si="7"/>
        <v/>
      </c>
      <c r="CF34" s="50" t="str">
        <f t="shared" si="8"/>
        <v/>
      </c>
      <c r="CG34" s="50" t="str">
        <f t="shared" si="9"/>
        <v/>
      </c>
      <c r="CH34" s="50" t="str">
        <f t="shared" si="10"/>
        <v/>
      </c>
      <c r="CI34" s="50" t="str">
        <f t="shared" si="11"/>
        <v/>
      </c>
      <c r="CJ34" s="50"/>
      <c r="CK34" s="50"/>
      <c r="CL34" s="50"/>
      <c r="CM34" s="50"/>
      <c r="CN34" s="50"/>
    </row>
    <row r="35">
      <c r="A35" s="108">
        <f t="shared" si="2"/>
        <v>29</v>
      </c>
      <c r="B35" s="6">
        <f>IFERROR(__xludf.DUMMYFUNCTION("""COMPUTED_VALUE"""),29.0)</f>
        <v>29</v>
      </c>
      <c r="C35" s="60" t="str">
        <f>IFERROR(__xludf.DUMMYFUNCTION("""COMPUTED_VALUE"""),"QT2026010060")</f>
        <v>QT2026010060</v>
      </c>
      <c r="D35" s="43" t="str">
        <f>IFERROR(__xludf.DUMMYFUNCTION("""COMPUTED_VALUE"""),"เคมัว")</f>
        <v>เคมัว</v>
      </c>
      <c r="E35" s="47" t="str">
        <f>IFERROR(__xludf.DUMMYFUNCTION("""COMPUTED_VALUE"""),"เค มัวร์")</f>
        <v>เค มัวร์</v>
      </c>
      <c r="F35" s="45"/>
      <c r="G35" s="46"/>
      <c r="H35" s="45"/>
      <c r="I35" s="45"/>
      <c r="J35" s="45"/>
      <c r="K35" s="45"/>
      <c r="L35" s="45">
        <f>IFERROR(__xludf.DUMMYFUNCTION("""COMPUTED_VALUE"""),1.0)</f>
        <v>1</v>
      </c>
      <c r="M35" s="61" t="str">
        <f>IFERROR(__xludf.DUMMYFUNCTION("""COMPUTED_VALUE"""),"รื้อ ขนทื้ง")</f>
        <v>รื้อ ขนทื้ง</v>
      </c>
      <c r="N35" s="48">
        <f>IFERROR(__xludf.DUMMYFUNCTION("""COMPUTED_VALUE"""),46081.0)</f>
        <v>46081</v>
      </c>
      <c r="O35" s="49"/>
      <c r="P35" s="48">
        <f>IFERROR(__xludf.DUMMYFUNCTION("""COMPUTED_VALUE"""),46081.0)</f>
        <v>46081</v>
      </c>
      <c r="Q35" s="49"/>
      <c r="R35" s="50"/>
      <c r="S35" s="51"/>
      <c r="T35" s="15">
        <f>IFERROR(__xludf.DUMMYFUNCTION("""COMPUTED_VALUE"""),0.0)</f>
        <v>0</v>
      </c>
      <c r="U35" s="14">
        <f>IFERROR(__xludf.DUMMYFUNCTION("""COMPUTED_VALUE"""),0.0)</f>
        <v>0</v>
      </c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83">
        <f>IF(ISBLANK(B35),,IF(IFNA(MATCH(N35,List_Holidays,0),0)=0,IF(IFNA(MATCH(WEEKDAY(N35),List_WeekHolidays,0),0),1,0),2))</f>
        <v>0</v>
      </c>
      <c r="BU35" s="109">
        <f t="shared" si="3"/>
        <v>46081</v>
      </c>
      <c r="BV35" s="109">
        <f t="shared" si="4"/>
        <v>46081</v>
      </c>
      <c r="BW35" s="109">
        <f>IF($BU35&gt;cLunchEnd+$N35,cLunchBegin+$N35+1,cLunchBegin+$N35)</f>
        <v>46081.5</v>
      </c>
      <c r="BX35" s="109">
        <f>IF($BU35&gt;cLunchEnd+$N35,cLunchEnd+$N35+1,cLunchEnd+$N35)</f>
        <v>46081.54167</v>
      </c>
      <c r="BY35" s="109">
        <f>IF($BU35&gt;cDinnerEnd+$N35,cDinnerBegin+$N35+1,cDinnerBegin+$N35)</f>
        <v>46081.75</v>
      </c>
      <c r="BZ35" s="109">
        <f>IF($BU35&gt;cDinnerEnd+$N35,cDinnerEnd+$N35+1,cDinnerEnd+$N35)</f>
        <v>46081.79167</v>
      </c>
      <c r="CA35" s="50" t="str">
        <f>IF((MIN($BV35,BX35)-MAX($BU35,BW35))&gt;0,vDurationLunch,)</f>
        <v/>
      </c>
      <c r="CB35" s="50" t="str">
        <f>IF((MIN($BV35,BZ35)-MAX($BU35,BY35))&gt;0,vDurationDinner,)</f>
        <v/>
      </c>
      <c r="CC35" s="50">
        <f t="shared" si="5"/>
        <v>0</v>
      </c>
      <c r="CD35" s="109">
        <f t="shared" si="6"/>
        <v>46081.75</v>
      </c>
      <c r="CE35" s="50" t="str">
        <f t="shared" si="7"/>
        <v/>
      </c>
      <c r="CF35" s="50" t="str">
        <f t="shared" si="8"/>
        <v/>
      </c>
      <c r="CG35" s="50" t="str">
        <f t="shared" si="9"/>
        <v/>
      </c>
      <c r="CH35" s="50" t="str">
        <f t="shared" si="10"/>
        <v/>
      </c>
      <c r="CI35" s="50" t="str">
        <f t="shared" si="11"/>
        <v/>
      </c>
      <c r="CJ35" s="50"/>
      <c r="CK35" s="50"/>
      <c r="CL35" s="50"/>
      <c r="CM35" s="50"/>
      <c r="CN35" s="50"/>
    </row>
    <row r="36">
      <c r="A36" s="108">
        <f t="shared" si="2"/>
        <v>30</v>
      </c>
      <c r="B36" s="6">
        <f>IFERROR(__xludf.DUMMYFUNCTION("""COMPUTED_VALUE"""),30.0)</f>
        <v>30</v>
      </c>
      <c r="C36" s="60"/>
      <c r="D36" s="43" t="str">
        <f>IFERROR(__xludf.DUMMYFUNCTION("""COMPUTED_VALUE"""),"บริษัทร้อกเวิธ")</f>
        <v>บริษัทร้อกเวิธ</v>
      </c>
      <c r="E36" s="47" t="str">
        <f>IFERROR(__xludf.DUMMYFUNCTION("""COMPUTED_VALUE"""),"A1-RW UOB ย้ายตู้ Mail Box 2 ใบ")</f>
        <v>A1-RW UOB ย้ายตู้ Mail Box 2 ใบ</v>
      </c>
      <c r="F36" s="45"/>
      <c r="G36" s="45">
        <f>IFERROR(__xludf.DUMMYFUNCTION("""COMPUTED_VALUE"""),1.0)</f>
        <v>1</v>
      </c>
      <c r="H36" s="46"/>
      <c r="I36" s="45"/>
      <c r="J36" s="45"/>
      <c r="K36" s="45"/>
      <c r="L36" s="45"/>
      <c r="M36" s="61" t="str">
        <f>IFERROR(__xludf.DUMMYFUNCTION("""COMPUTED_VALUE"""),"ย้ายตู้ Mail Box 2 ใบ")</f>
        <v>ย้ายตู้ Mail Box 2 ใบ</v>
      </c>
      <c r="N36" s="48">
        <f>IFERROR(__xludf.DUMMYFUNCTION("""COMPUTED_VALUE"""),46081.0)</f>
        <v>46081</v>
      </c>
      <c r="O36" s="49"/>
      <c r="P36" s="48">
        <f>IFERROR(__xludf.DUMMYFUNCTION("""COMPUTED_VALUE"""),46081.0)</f>
        <v>46081</v>
      </c>
      <c r="Q36" s="49"/>
      <c r="R36" s="50"/>
      <c r="S36" s="51"/>
      <c r="T36" s="15">
        <f>IFERROR(__xludf.DUMMYFUNCTION("""COMPUTED_VALUE"""),0.0)</f>
        <v>0</v>
      </c>
      <c r="U36" s="14">
        <f>IFERROR(__xludf.DUMMYFUNCTION("""COMPUTED_VALUE"""),0.0)</f>
        <v>0</v>
      </c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83">
        <f>IF(ISBLANK(B36),,IF(IFNA(MATCH(N36,List_Holidays,0),0)=0,IF(IFNA(MATCH(WEEKDAY(N36),List_WeekHolidays,0),0),1,0),2))</f>
        <v>0</v>
      </c>
      <c r="BU36" s="109">
        <f t="shared" si="3"/>
        <v>46081</v>
      </c>
      <c r="BV36" s="109">
        <f t="shared" si="4"/>
        <v>46081</v>
      </c>
      <c r="BW36" s="109">
        <f>IF($BU36&gt;cLunchEnd+$N36,cLunchBegin+$N36+1,cLunchBegin+$N36)</f>
        <v>46081.5</v>
      </c>
      <c r="BX36" s="109">
        <f>IF($BU36&gt;cLunchEnd+$N36,cLunchEnd+$N36+1,cLunchEnd+$N36)</f>
        <v>46081.54167</v>
      </c>
      <c r="BY36" s="109">
        <f>IF($BU36&gt;cDinnerEnd+$N36,cDinnerBegin+$N36+1,cDinnerBegin+$N36)</f>
        <v>46081.75</v>
      </c>
      <c r="BZ36" s="109">
        <f>IF($BU36&gt;cDinnerEnd+$N36,cDinnerEnd+$N36+1,cDinnerEnd+$N36)</f>
        <v>46081.79167</v>
      </c>
      <c r="CA36" s="50" t="str">
        <f>IF((MIN($BV36,BX36)-MAX($BU36,BW36))&gt;0,vDurationLunch,)</f>
        <v/>
      </c>
      <c r="CB36" s="50" t="str">
        <f>IF((MIN($BV36,BZ36)-MAX($BU36,BY36))&gt;0,vDurationDinner,)</f>
        <v/>
      </c>
      <c r="CC36" s="50">
        <f t="shared" si="5"/>
        <v>0</v>
      </c>
      <c r="CD36" s="109">
        <f t="shared" si="6"/>
        <v>46081.75</v>
      </c>
      <c r="CE36" s="50" t="str">
        <f t="shared" si="7"/>
        <v/>
      </c>
      <c r="CF36" s="50" t="str">
        <f t="shared" si="8"/>
        <v/>
      </c>
      <c r="CG36" s="50" t="str">
        <f t="shared" si="9"/>
        <v/>
      </c>
      <c r="CH36" s="50" t="str">
        <f t="shared" si="10"/>
        <v/>
      </c>
      <c r="CI36" s="50" t="str">
        <f t="shared" si="11"/>
        <v/>
      </c>
      <c r="CJ36" s="50"/>
      <c r="CK36" s="50"/>
      <c r="CL36" s="50"/>
      <c r="CM36" s="50"/>
      <c r="CN36" s="50"/>
    </row>
    <row r="37">
      <c r="A37" s="108">
        <f t="shared" si="2"/>
        <v>31</v>
      </c>
      <c r="B37" s="6">
        <f>IFERROR(__xludf.DUMMYFUNCTION("""COMPUTED_VALUE"""),31.0)</f>
        <v>31</v>
      </c>
      <c r="C37" s="59"/>
      <c r="D37" s="43" t="str">
        <f>IFERROR(__xludf.DUMMYFUNCTION("""COMPUTED_VALUE"""),"บริษัทร้อกเวิธ")</f>
        <v>บริษัทร้อกเวิธ</v>
      </c>
      <c r="E37" s="47" t="str">
        <f>IFERROR(__xludf.DUMMYFUNCTION("""COMPUTED_VALUE"""),"การบินไทย Phas1 อาคาร 5 ชั้น 18")</f>
        <v>การบินไทย Phas1 อาคาร 5 ชั้น 18</v>
      </c>
      <c r="F37" s="45"/>
      <c r="G37" s="45">
        <f>IFERROR(__xludf.DUMMYFUNCTION("""COMPUTED_VALUE"""),1.0)</f>
        <v>1</v>
      </c>
      <c r="H37" s="46"/>
      <c r="I37" s="45"/>
      <c r="J37" s="45"/>
      <c r="K37" s="45"/>
      <c r="L37" s="45"/>
      <c r="M37" s="61" t="str">
        <f>IFERROR(__xludf.DUMMYFUNCTION("""COMPUTED_VALUE"""),"ส่งงาน")</f>
        <v>ส่งงาน</v>
      </c>
      <c r="N37" s="48">
        <f>IFERROR(__xludf.DUMMYFUNCTION("""COMPUTED_VALUE"""),46079.0)</f>
        <v>46079</v>
      </c>
      <c r="O37" s="49"/>
      <c r="P37" s="48">
        <f>IFERROR(__xludf.DUMMYFUNCTION("""COMPUTED_VALUE"""),46079.0)</f>
        <v>46079</v>
      </c>
      <c r="Q37" s="49"/>
      <c r="R37" s="50"/>
      <c r="S37" s="51"/>
      <c r="T37" s="15">
        <f>IFERROR(__xludf.DUMMYFUNCTION("""COMPUTED_VALUE"""),0.0)</f>
        <v>0</v>
      </c>
      <c r="U37" s="14">
        <f>IFERROR(__xludf.DUMMYFUNCTION("""COMPUTED_VALUE"""),0.0)</f>
        <v>0</v>
      </c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3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83">
        <f>IF(ISBLANK(B37),,IF(IFNA(MATCH(N37,List_Holidays,0),0)=0,IF(IFNA(MATCH(WEEKDAY(N37),List_WeekHolidays,0),0),1,0),2))</f>
        <v>0</v>
      </c>
      <c r="BU37" s="109">
        <f t="shared" si="3"/>
        <v>46079</v>
      </c>
      <c r="BV37" s="109">
        <f t="shared" si="4"/>
        <v>46079</v>
      </c>
      <c r="BW37" s="109">
        <f>IF($BU37&gt;cLunchEnd+$N37,cLunchBegin+$N37+1,cLunchBegin+$N37)</f>
        <v>46079.5</v>
      </c>
      <c r="BX37" s="109">
        <f>IF($BU37&gt;cLunchEnd+$N37,cLunchEnd+$N37+1,cLunchEnd+$N37)</f>
        <v>46079.54167</v>
      </c>
      <c r="BY37" s="109">
        <f>IF($BU37&gt;cDinnerEnd+$N37,cDinnerBegin+$N37+1,cDinnerBegin+$N37)</f>
        <v>46079.75</v>
      </c>
      <c r="BZ37" s="109">
        <f>IF($BU37&gt;cDinnerEnd+$N37,cDinnerEnd+$N37+1,cDinnerEnd+$N37)</f>
        <v>46079.79167</v>
      </c>
      <c r="CA37" s="50" t="str">
        <f>IF((MIN($BV37,BX37)-MAX($BU37,BW37))&gt;0,vDurationLunch,)</f>
        <v/>
      </c>
      <c r="CB37" s="50" t="str">
        <f>IF((MIN($BV37,BZ37)-MAX($BU37,BY37))&gt;0,vDurationDinner,)</f>
        <v/>
      </c>
      <c r="CC37" s="50">
        <f t="shared" si="5"/>
        <v>0</v>
      </c>
      <c r="CD37" s="109">
        <f t="shared" si="6"/>
        <v>46079.75</v>
      </c>
      <c r="CE37" s="50" t="str">
        <f t="shared" si="7"/>
        <v/>
      </c>
      <c r="CF37" s="50" t="str">
        <f t="shared" si="8"/>
        <v/>
      </c>
      <c r="CG37" s="50" t="str">
        <f t="shared" si="9"/>
        <v/>
      </c>
      <c r="CH37" s="50" t="str">
        <f t="shared" si="10"/>
        <v/>
      </c>
      <c r="CI37" s="50" t="str">
        <f t="shared" si="11"/>
        <v/>
      </c>
      <c r="CJ37" s="50"/>
      <c r="CK37" s="50"/>
      <c r="CL37" s="50"/>
      <c r="CM37" s="50"/>
      <c r="CN37" s="50"/>
    </row>
    <row r="38">
      <c r="A38" s="108" t="str">
        <f t="shared" si="2"/>
        <v/>
      </c>
      <c r="B38" s="6"/>
      <c r="C38" s="60"/>
      <c r="D38" s="43"/>
      <c r="E38" s="47"/>
      <c r="F38" s="45"/>
      <c r="G38" s="45"/>
      <c r="H38" s="45"/>
      <c r="I38" s="45"/>
      <c r="J38" s="46"/>
      <c r="K38" s="45"/>
      <c r="L38" s="45"/>
      <c r="M38" s="61"/>
      <c r="N38" s="48"/>
      <c r="O38" s="49"/>
      <c r="P38" s="48"/>
      <c r="Q38" s="49"/>
      <c r="R38" s="50"/>
      <c r="S38" s="51"/>
      <c r="T38" s="15"/>
      <c r="U38" s="14"/>
      <c r="V38" s="52"/>
      <c r="W38" s="52"/>
      <c r="X38" s="52"/>
      <c r="Y38" s="52"/>
      <c r="Z38" s="52"/>
      <c r="AA38" s="52"/>
      <c r="AB38" s="53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3"/>
      <c r="AP38" s="52"/>
      <c r="AQ38" s="52"/>
      <c r="AR38" s="53"/>
      <c r="AS38" s="53"/>
      <c r="AT38" s="53"/>
      <c r="AU38" s="52"/>
      <c r="AV38" s="52"/>
      <c r="AW38" s="53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83" t="str">
        <f>IF(ISBLANK(B38),,IF(IFNA(MATCH(N38,List_Holidays,0),0)=0,IF(IFNA(MATCH(WEEKDAY(N38),List_WeekHolidays,0),0),1,0),2))</f>
        <v/>
      </c>
      <c r="BU38" s="109">
        <f t="shared" si="3"/>
        <v>0</v>
      </c>
      <c r="BV38" s="109">
        <f t="shared" si="4"/>
        <v>0</v>
      </c>
      <c r="BW38" s="109">
        <f>IF($BU38&gt;cLunchEnd+$N38,cLunchBegin+$N38+1,cLunchBegin+$N38)</f>
        <v>0.5</v>
      </c>
      <c r="BX38" s="109">
        <f>IF($BU38&gt;cLunchEnd+$N38,cLunchEnd+$N38+1,cLunchEnd+$N38)</f>
        <v>0.5416666667</v>
      </c>
      <c r="BY38" s="109">
        <f>IF($BU38&gt;cDinnerEnd+$N38,cDinnerBegin+$N38+1,cDinnerBegin+$N38)</f>
        <v>0.75</v>
      </c>
      <c r="BZ38" s="109">
        <f>IF($BU38&gt;cDinnerEnd+$N38,cDinnerEnd+$N38+1,cDinnerEnd+$N38)</f>
        <v>0.7916666667</v>
      </c>
      <c r="CA38" s="50" t="str">
        <f>IF((MIN($BV38,BX38)-MAX($BU38,BW38))&gt;0,vDurationLunch,)</f>
        <v/>
      </c>
      <c r="CB38" s="50" t="str">
        <f>IF((MIN($BV38,BZ38)-MAX($BU38,BY38))&gt;0,vDurationDinner,)</f>
        <v/>
      </c>
      <c r="CC38" s="50">
        <f t="shared" si="5"/>
        <v>0</v>
      </c>
      <c r="CD38" s="109">
        <f t="shared" si="6"/>
        <v>0.75</v>
      </c>
      <c r="CE38" s="50" t="str">
        <f t="shared" si="7"/>
        <v/>
      </c>
      <c r="CF38" s="50" t="str">
        <f t="shared" si="8"/>
        <v/>
      </c>
      <c r="CG38" s="50" t="str">
        <f t="shared" si="9"/>
        <v/>
      </c>
      <c r="CH38" s="50" t="str">
        <f t="shared" si="10"/>
        <v/>
      </c>
      <c r="CI38" s="50" t="str">
        <f t="shared" si="11"/>
        <v/>
      </c>
      <c r="CJ38" s="50"/>
      <c r="CK38" s="50"/>
      <c r="CL38" s="50"/>
      <c r="CM38" s="50"/>
      <c r="CN38" s="50"/>
    </row>
    <row r="39">
      <c r="A39" s="108" t="str">
        <f t="shared" si="2"/>
        <v/>
      </c>
      <c r="B39" s="6"/>
      <c r="C39" s="59"/>
      <c r="D39" s="43"/>
      <c r="E39" s="47"/>
      <c r="F39" s="45"/>
      <c r="G39" s="45"/>
      <c r="H39" s="46"/>
      <c r="I39" s="45"/>
      <c r="J39" s="45"/>
      <c r="K39" s="45"/>
      <c r="L39" s="45"/>
      <c r="M39" s="61"/>
      <c r="N39" s="48"/>
      <c r="O39" s="49"/>
      <c r="P39" s="48"/>
      <c r="Q39" s="49"/>
      <c r="R39" s="50"/>
      <c r="S39" s="51"/>
      <c r="T39" s="15"/>
      <c r="U39" s="14"/>
      <c r="V39" s="52"/>
      <c r="W39" s="52"/>
      <c r="X39" s="52"/>
      <c r="Y39" s="52"/>
      <c r="Z39" s="52"/>
      <c r="AA39" s="52"/>
      <c r="AB39" s="53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3"/>
      <c r="AP39" s="52"/>
      <c r="AQ39" s="52"/>
      <c r="AR39" s="53"/>
      <c r="AS39" s="53"/>
      <c r="AT39" s="53"/>
      <c r="AU39" s="52"/>
      <c r="AV39" s="52"/>
      <c r="AW39" s="53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83" t="str">
        <f>IF(ISBLANK(B39),,IF(IFNA(MATCH(N39,List_Holidays,0),0)=0,IF(IFNA(MATCH(WEEKDAY(N39),List_WeekHolidays,0),0),1,0),2))</f>
        <v/>
      </c>
      <c r="BU39" s="109">
        <f t="shared" si="3"/>
        <v>0</v>
      </c>
      <c r="BV39" s="109">
        <f t="shared" si="4"/>
        <v>0</v>
      </c>
      <c r="BW39" s="109">
        <f>IF($BU39&gt;cLunchEnd+$N39,cLunchBegin+$N39+1,cLunchBegin+$N39)</f>
        <v>0.5</v>
      </c>
      <c r="BX39" s="109">
        <f>IF($BU39&gt;cLunchEnd+$N39,cLunchEnd+$N39+1,cLunchEnd+$N39)</f>
        <v>0.5416666667</v>
      </c>
      <c r="BY39" s="109">
        <f>IF($BU39&gt;cDinnerEnd+$N39,cDinnerBegin+$N39+1,cDinnerBegin+$N39)</f>
        <v>0.75</v>
      </c>
      <c r="BZ39" s="109">
        <f>IF($BU39&gt;cDinnerEnd+$N39,cDinnerEnd+$N39+1,cDinnerEnd+$N39)</f>
        <v>0.7916666667</v>
      </c>
      <c r="CA39" s="50" t="str">
        <f>IF((MIN($BV39,BX39)-MAX($BU39,BW39))&gt;0,vDurationLunch,)</f>
        <v/>
      </c>
      <c r="CB39" s="50" t="str">
        <f>IF((MIN($BV39,BZ39)-MAX($BU39,BY39))&gt;0,vDurationDinner,)</f>
        <v/>
      </c>
      <c r="CC39" s="50">
        <f t="shared" si="5"/>
        <v>0</v>
      </c>
      <c r="CD39" s="109">
        <f t="shared" si="6"/>
        <v>0.75</v>
      </c>
      <c r="CE39" s="50" t="str">
        <f t="shared" si="7"/>
        <v/>
      </c>
      <c r="CF39" s="50" t="str">
        <f t="shared" si="8"/>
        <v/>
      </c>
      <c r="CG39" s="50" t="str">
        <f t="shared" si="9"/>
        <v/>
      </c>
      <c r="CH39" s="50" t="str">
        <f t="shared" si="10"/>
        <v/>
      </c>
      <c r="CI39" s="50" t="str">
        <f t="shared" si="11"/>
        <v/>
      </c>
      <c r="CJ39" s="50"/>
      <c r="CK39" s="50"/>
      <c r="CL39" s="50"/>
      <c r="CM39" s="50"/>
      <c r="CN39" s="50"/>
    </row>
    <row r="40">
      <c r="A40" s="108" t="str">
        <f t="shared" si="2"/>
        <v/>
      </c>
      <c r="B40" s="6"/>
      <c r="C40" s="60"/>
      <c r="D40" s="43"/>
      <c r="E40" s="47"/>
      <c r="F40" s="45"/>
      <c r="G40" s="45"/>
      <c r="H40" s="46"/>
      <c r="I40" s="45"/>
      <c r="J40" s="45"/>
      <c r="K40" s="45"/>
      <c r="L40" s="45"/>
      <c r="M40" s="61"/>
      <c r="N40" s="48"/>
      <c r="O40" s="49"/>
      <c r="P40" s="48"/>
      <c r="Q40" s="49"/>
      <c r="R40" s="50"/>
      <c r="S40" s="51"/>
      <c r="T40" s="15"/>
      <c r="U40" s="14"/>
      <c r="V40" s="52"/>
      <c r="W40" s="52"/>
      <c r="X40" s="52"/>
      <c r="Y40" s="52"/>
      <c r="Z40" s="52"/>
      <c r="AA40" s="52"/>
      <c r="AB40" s="53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3"/>
      <c r="AP40" s="52"/>
      <c r="AQ40" s="52"/>
      <c r="AR40" s="53"/>
      <c r="AS40" s="53"/>
      <c r="AT40" s="53"/>
      <c r="AU40" s="52"/>
      <c r="AV40" s="52"/>
      <c r="AW40" s="53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83" t="str">
        <f>IF(ISBLANK(B40),,IF(IFNA(MATCH(N40,List_Holidays,0),0)=0,IF(IFNA(MATCH(WEEKDAY(N40),List_WeekHolidays,0),0),1,0),2))</f>
        <v/>
      </c>
      <c r="BU40" s="109">
        <f t="shared" si="3"/>
        <v>0</v>
      </c>
      <c r="BV40" s="109">
        <f t="shared" si="4"/>
        <v>0</v>
      </c>
      <c r="BW40" s="109">
        <f>IF($BU40&gt;cLunchEnd+$N40,cLunchBegin+$N40+1,cLunchBegin+$N40)</f>
        <v>0.5</v>
      </c>
      <c r="BX40" s="109">
        <f>IF($BU40&gt;cLunchEnd+$N40,cLunchEnd+$N40+1,cLunchEnd+$N40)</f>
        <v>0.5416666667</v>
      </c>
      <c r="BY40" s="109">
        <f>IF($BU40&gt;cDinnerEnd+$N40,cDinnerBegin+$N40+1,cDinnerBegin+$N40)</f>
        <v>0.75</v>
      </c>
      <c r="BZ40" s="109">
        <f>IF($BU40&gt;cDinnerEnd+$N40,cDinnerEnd+$N40+1,cDinnerEnd+$N40)</f>
        <v>0.7916666667</v>
      </c>
      <c r="CA40" s="50" t="str">
        <f>IF((MIN($BV40,BX40)-MAX($BU40,BW40))&gt;0,vDurationLunch,)</f>
        <v/>
      </c>
      <c r="CB40" s="50" t="str">
        <f>IF((MIN($BV40,BZ40)-MAX($BU40,BY40))&gt;0,vDurationDinner,)</f>
        <v/>
      </c>
      <c r="CC40" s="50">
        <f t="shared" si="5"/>
        <v>0</v>
      </c>
      <c r="CD40" s="109">
        <f t="shared" si="6"/>
        <v>0.75</v>
      </c>
      <c r="CE40" s="50" t="str">
        <f t="shared" si="7"/>
        <v/>
      </c>
      <c r="CF40" s="50" t="str">
        <f t="shared" si="8"/>
        <v/>
      </c>
      <c r="CG40" s="50" t="str">
        <f t="shared" si="9"/>
        <v/>
      </c>
      <c r="CH40" s="50" t="str">
        <f t="shared" si="10"/>
        <v/>
      </c>
      <c r="CI40" s="50" t="str">
        <f t="shared" si="11"/>
        <v/>
      </c>
      <c r="CJ40" s="50"/>
      <c r="CK40" s="50"/>
      <c r="CL40" s="50"/>
      <c r="CM40" s="50"/>
      <c r="CN40" s="50"/>
    </row>
    <row r="41">
      <c r="A41" s="108" t="str">
        <f t="shared" si="2"/>
        <v/>
      </c>
      <c r="B41" s="6"/>
      <c r="C41" s="60"/>
      <c r="D41" s="43"/>
      <c r="E41" s="47"/>
      <c r="F41" s="45"/>
      <c r="G41" s="45"/>
      <c r="H41" s="46"/>
      <c r="I41" s="45"/>
      <c r="J41" s="45"/>
      <c r="K41" s="45"/>
      <c r="L41" s="45"/>
      <c r="M41" s="61"/>
      <c r="N41" s="48"/>
      <c r="O41" s="49"/>
      <c r="P41" s="48"/>
      <c r="Q41" s="49"/>
      <c r="R41" s="50"/>
      <c r="S41" s="51"/>
      <c r="T41" s="15"/>
      <c r="U41" s="14"/>
      <c r="V41" s="52"/>
      <c r="W41" s="52"/>
      <c r="X41" s="52"/>
      <c r="Y41" s="52"/>
      <c r="Z41" s="52"/>
      <c r="AA41" s="52"/>
      <c r="AB41" s="53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3"/>
      <c r="AP41" s="52"/>
      <c r="AQ41" s="52"/>
      <c r="AR41" s="53"/>
      <c r="AS41" s="53"/>
      <c r="AT41" s="53"/>
      <c r="AU41" s="52"/>
      <c r="AV41" s="52"/>
      <c r="AW41" s="53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83" t="str">
        <f>IF(ISBLANK(B41),,IF(IFNA(MATCH(N41,List_Holidays,0),0)=0,IF(IFNA(MATCH(WEEKDAY(N41),List_WeekHolidays,0),0),1,0),2))</f>
        <v/>
      </c>
      <c r="BU41" s="109">
        <f t="shared" si="3"/>
        <v>0</v>
      </c>
      <c r="BV41" s="109">
        <f t="shared" si="4"/>
        <v>0</v>
      </c>
      <c r="BW41" s="109">
        <f>IF($BU41&gt;cLunchEnd+$N41,cLunchBegin+$N41+1,cLunchBegin+$N41)</f>
        <v>0.5</v>
      </c>
      <c r="BX41" s="109">
        <f>IF($BU41&gt;cLunchEnd+$N41,cLunchEnd+$N41+1,cLunchEnd+$N41)</f>
        <v>0.5416666667</v>
      </c>
      <c r="BY41" s="109">
        <f>IF($BU41&gt;cDinnerEnd+$N41,cDinnerBegin+$N41+1,cDinnerBegin+$N41)</f>
        <v>0.75</v>
      </c>
      <c r="BZ41" s="109">
        <f>IF($BU41&gt;cDinnerEnd+$N41,cDinnerEnd+$N41+1,cDinnerEnd+$N41)</f>
        <v>0.7916666667</v>
      </c>
      <c r="CA41" s="50" t="str">
        <f>IF((MIN($BV41,BX41)-MAX($BU41,BW41))&gt;0,vDurationLunch,)</f>
        <v/>
      </c>
      <c r="CB41" s="50" t="str">
        <f>IF((MIN($BV41,BZ41)-MAX($BU41,BY41))&gt;0,vDurationDinner,)</f>
        <v/>
      </c>
      <c r="CC41" s="50">
        <f t="shared" si="5"/>
        <v>0</v>
      </c>
      <c r="CD41" s="109">
        <f t="shared" si="6"/>
        <v>0.75</v>
      </c>
      <c r="CE41" s="50" t="str">
        <f t="shared" si="7"/>
        <v/>
      </c>
      <c r="CF41" s="50" t="str">
        <f t="shared" si="8"/>
        <v/>
      </c>
      <c r="CG41" s="50" t="str">
        <f t="shared" si="9"/>
        <v/>
      </c>
      <c r="CH41" s="50" t="str">
        <f t="shared" si="10"/>
        <v/>
      </c>
      <c r="CI41" s="50" t="str">
        <f t="shared" si="11"/>
        <v/>
      </c>
      <c r="CJ41" s="50"/>
      <c r="CK41" s="50"/>
      <c r="CL41" s="50"/>
      <c r="CM41" s="50"/>
      <c r="CN41" s="50"/>
    </row>
    <row r="42">
      <c r="A42" s="108" t="str">
        <f t="shared" si="2"/>
        <v/>
      </c>
      <c r="B42" s="6"/>
      <c r="C42" s="59"/>
      <c r="D42" s="43"/>
      <c r="E42" s="47"/>
      <c r="F42" s="45"/>
      <c r="G42" s="46"/>
      <c r="H42" s="46"/>
      <c r="I42" s="45"/>
      <c r="J42" s="45"/>
      <c r="K42" s="45"/>
      <c r="L42" s="45"/>
      <c r="M42" s="61"/>
      <c r="N42" s="48"/>
      <c r="O42" s="49"/>
      <c r="P42" s="48"/>
      <c r="Q42" s="49"/>
      <c r="R42" s="50"/>
      <c r="S42" s="51"/>
      <c r="T42" s="15"/>
      <c r="U42" s="14"/>
      <c r="V42" s="52"/>
      <c r="W42" s="52"/>
      <c r="X42" s="52"/>
      <c r="Y42" s="52"/>
      <c r="Z42" s="52"/>
      <c r="AA42" s="52"/>
      <c r="AB42" s="53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3"/>
      <c r="AP42" s="52"/>
      <c r="AQ42" s="52"/>
      <c r="AR42" s="53"/>
      <c r="AS42" s="53"/>
      <c r="AT42" s="53"/>
      <c r="AU42" s="52"/>
      <c r="AV42" s="52"/>
      <c r="AW42" s="53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83" t="str">
        <f>IF(ISBLANK(B42),,IF(IFNA(MATCH(N42,List_Holidays,0),0)=0,IF(IFNA(MATCH(WEEKDAY(N42),List_WeekHolidays,0),0),1,0),2))</f>
        <v/>
      </c>
      <c r="BU42" s="109">
        <f t="shared" si="3"/>
        <v>0</v>
      </c>
      <c r="BV42" s="109">
        <f t="shared" si="4"/>
        <v>0</v>
      </c>
      <c r="BW42" s="109">
        <f>IF($BU42&gt;cLunchEnd+$N42,cLunchBegin+$N42+1,cLunchBegin+$N42)</f>
        <v>0.5</v>
      </c>
      <c r="BX42" s="109">
        <f>IF($BU42&gt;cLunchEnd+$N42,cLunchEnd+$N42+1,cLunchEnd+$N42)</f>
        <v>0.5416666667</v>
      </c>
      <c r="BY42" s="109">
        <f>IF($BU42&gt;cDinnerEnd+$N42,cDinnerBegin+$N42+1,cDinnerBegin+$N42)</f>
        <v>0.75</v>
      </c>
      <c r="BZ42" s="109">
        <f>IF($BU42&gt;cDinnerEnd+$N42,cDinnerEnd+$N42+1,cDinnerEnd+$N42)</f>
        <v>0.7916666667</v>
      </c>
      <c r="CA42" s="50" t="str">
        <f>IF((MIN($BV42,BX42)-MAX($BU42,BW42))&gt;0,vDurationLunch,)</f>
        <v/>
      </c>
      <c r="CB42" s="50" t="str">
        <f>IF((MIN($BV42,BZ42)-MAX($BU42,BY42))&gt;0,vDurationDinner,)</f>
        <v/>
      </c>
      <c r="CC42" s="50">
        <f t="shared" si="5"/>
        <v>0</v>
      </c>
      <c r="CD42" s="109">
        <f t="shared" si="6"/>
        <v>0.75</v>
      </c>
      <c r="CE42" s="50" t="str">
        <f t="shared" si="7"/>
        <v/>
      </c>
      <c r="CF42" s="50" t="str">
        <f t="shared" si="8"/>
        <v/>
      </c>
      <c r="CG42" s="50" t="str">
        <f t="shared" si="9"/>
        <v/>
      </c>
      <c r="CH42" s="50" t="str">
        <f t="shared" si="10"/>
        <v/>
      </c>
      <c r="CI42" s="50" t="str">
        <f t="shared" si="11"/>
        <v/>
      </c>
      <c r="CJ42" s="50"/>
      <c r="CK42" s="50"/>
      <c r="CL42" s="50"/>
      <c r="CM42" s="50"/>
      <c r="CN42" s="50"/>
    </row>
    <row r="43">
      <c r="A43" s="108" t="str">
        <f t="shared" si="2"/>
        <v/>
      </c>
      <c r="B43" s="6"/>
      <c r="C43" s="59"/>
      <c r="D43" s="62"/>
      <c r="E43" s="47"/>
      <c r="F43" s="45"/>
      <c r="G43" s="45"/>
      <c r="H43" s="46"/>
      <c r="I43" s="45"/>
      <c r="J43" s="45"/>
      <c r="K43" s="45"/>
      <c r="L43" s="45"/>
      <c r="M43" s="61"/>
      <c r="N43" s="48"/>
      <c r="O43" s="49"/>
      <c r="P43" s="48"/>
      <c r="Q43" s="49"/>
      <c r="R43" s="50"/>
      <c r="S43" s="51"/>
      <c r="T43" s="15"/>
      <c r="U43" s="14"/>
      <c r="V43" s="52"/>
      <c r="W43" s="52"/>
      <c r="X43" s="52"/>
      <c r="Y43" s="52"/>
      <c r="Z43" s="52"/>
      <c r="AA43" s="52"/>
      <c r="AB43" s="53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3"/>
      <c r="AP43" s="52"/>
      <c r="AQ43" s="52"/>
      <c r="AR43" s="53"/>
      <c r="AS43" s="53"/>
      <c r="AT43" s="53"/>
      <c r="AU43" s="52"/>
      <c r="AV43" s="52"/>
      <c r="AW43" s="53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83" t="str">
        <f>IF(ISBLANK(B43),,IF(IFNA(MATCH(N43,List_Holidays,0),0)=0,IF(IFNA(MATCH(WEEKDAY(N43),List_WeekHolidays,0),0),1,0),2))</f>
        <v/>
      </c>
      <c r="BU43" s="109">
        <f t="shared" si="3"/>
        <v>0</v>
      </c>
      <c r="BV43" s="109">
        <f t="shared" si="4"/>
        <v>0</v>
      </c>
      <c r="BW43" s="109">
        <f>IF($BU43&gt;cLunchEnd+$N43,cLunchBegin+$N43+1,cLunchBegin+$N43)</f>
        <v>0.5</v>
      </c>
      <c r="BX43" s="109">
        <f>IF($BU43&gt;cLunchEnd+$N43,cLunchEnd+$N43+1,cLunchEnd+$N43)</f>
        <v>0.5416666667</v>
      </c>
      <c r="BY43" s="109">
        <f>IF($BU43&gt;cDinnerEnd+$N43,cDinnerBegin+$N43+1,cDinnerBegin+$N43)</f>
        <v>0.75</v>
      </c>
      <c r="BZ43" s="109">
        <f>IF($BU43&gt;cDinnerEnd+$N43,cDinnerEnd+$N43+1,cDinnerEnd+$N43)</f>
        <v>0.7916666667</v>
      </c>
      <c r="CA43" s="50" t="str">
        <f>IF((MIN($BV43,BX43)-MAX($BU43,BW43))&gt;0,vDurationLunch,)</f>
        <v/>
      </c>
      <c r="CB43" s="50" t="str">
        <f>IF((MIN($BV43,BZ43)-MAX($BU43,BY43))&gt;0,vDurationDinner,)</f>
        <v/>
      </c>
      <c r="CC43" s="50">
        <f t="shared" si="5"/>
        <v>0</v>
      </c>
      <c r="CD43" s="109">
        <f t="shared" si="6"/>
        <v>0.75</v>
      </c>
      <c r="CE43" s="50" t="str">
        <f t="shared" si="7"/>
        <v/>
      </c>
      <c r="CF43" s="50" t="str">
        <f t="shared" si="8"/>
        <v/>
      </c>
      <c r="CG43" s="50" t="str">
        <f t="shared" si="9"/>
        <v/>
      </c>
      <c r="CH43" s="50" t="str">
        <f t="shared" si="10"/>
        <v/>
      </c>
      <c r="CI43" s="50" t="str">
        <f t="shared" si="11"/>
        <v/>
      </c>
      <c r="CJ43" s="50"/>
      <c r="CK43" s="50"/>
      <c r="CL43" s="50"/>
      <c r="CM43" s="50"/>
      <c r="CN43" s="50"/>
    </row>
    <row r="44">
      <c r="A44" s="108" t="str">
        <f t="shared" si="2"/>
        <v/>
      </c>
      <c r="B44" s="6"/>
      <c r="C44" s="60"/>
      <c r="D44" s="43"/>
      <c r="E44" s="61"/>
      <c r="F44" s="45"/>
      <c r="G44" s="45"/>
      <c r="H44" s="46"/>
      <c r="I44" s="45"/>
      <c r="J44" s="45"/>
      <c r="K44" s="45"/>
      <c r="L44" s="45"/>
      <c r="M44" s="61"/>
      <c r="N44" s="48"/>
      <c r="O44" s="49"/>
      <c r="P44" s="48"/>
      <c r="Q44" s="49"/>
      <c r="R44" s="50"/>
      <c r="S44" s="51"/>
      <c r="T44" s="15"/>
      <c r="U44" s="14"/>
      <c r="V44" s="52"/>
      <c r="W44" s="52"/>
      <c r="X44" s="52"/>
      <c r="Y44" s="52"/>
      <c r="Z44" s="52"/>
      <c r="AA44" s="52"/>
      <c r="AB44" s="53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3"/>
      <c r="AP44" s="52"/>
      <c r="AQ44" s="52"/>
      <c r="AR44" s="53"/>
      <c r="AS44" s="53"/>
      <c r="AT44" s="53"/>
      <c r="AU44" s="52"/>
      <c r="AV44" s="52"/>
      <c r="AW44" s="53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83" t="str">
        <f>IF(ISBLANK(B44),,IF(IFNA(MATCH(N44,List_Holidays,0),0)=0,IF(IFNA(MATCH(WEEKDAY(N44),List_WeekHolidays,0),0),1,0),2))</f>
        <v/>
      </c>
      <c r="BU44" s="109">
        <f t="shared" si="3"/>
        <v>0</v>
      </c>
      <c r="BV44" s="109">
        <f t="shared" si="4"/>
        <v>0</v>
      </c>
      <c r="BW44" s="109">
        <f>IF($BU44&gt;cLunchEnd+$N44,cLunchBegin+$N44+1,cLunchBegin+$N44)</f>
        <v>0.5</v>
      </c>
      <c r="BX44" s="109">
        <f>IF($BU44&gt;cLunchEnd+$N44,cLunchEnd+$N44+1,cLunchEnd+$N44)</f>
        <v>0.5416666667</v>
      </c>
      <c r="BY44" s="109">
        <f>IF($BU44&gt;cDinnerEnd+$N44,cDinnerBegin+$N44+1,cDinnerBegin+$N44)</f>
        <v>0.75</v>
      </c>
      <c r="BZ44" s="109">
        <f>IF($BU44&gt;cDinnerEnd+$N44,cDinnerEnd+$N44+1,cDinnerEnd+$N44)</f>
        <v>0.7916666667</v>
      </c>
      <c r="CA44" s="50" t="str">
        <f>IF((MIN($BV44,BX44)-MAX($BU44,BW44))&gt;0,vDurationLunch,)</f>
        <v/>
      </c>
      <c r="CB44" s="50" t="str">
        <f>IF((MIN($BV44,BZ44)-MAX($BU44,BY44))&gt;0,vDurationDinner,)</f>
        <v/>
      </c>
      <c r="CC44" s="50">
        <f t="shared" si="5"/>
        <v>0</v>
      </c>
      <c r="CD44" s="109">
        <f t="shared" si="6"/>
        <v>0.75</v>
      </c>
      <c r="CE44" s="50" t="str">
        <f t="shared" si="7"/>
        <v/>
      </c>
      <c r="CF44" s="50" t="str">
        <f t="shared" si="8"/>
        <v/>
      </c>
      <c r="CG44" s="50" t="str">
        <f t="shared" si="9"/>
        <v/>
      </c>
      <c r="CH44" s="50" t="str">
        <f t="shared" si="10"/>
        <v/>
      </c>
      <c r="CI44" s="50" t="str">
        <f t="shared" si="11"/>
        <v/>
      </c>
      <c r="CJ44" s="50"/>
      <c r="CK44" s="50"/>
      <c r="CL44" s="50"/>
      <c r="CM44" s="50"/>
      <c r="CN44" s="50"/>
    </row>
    <row r="45">
      <c r="A45" s="108" t="str">
        <f t="shared" si="2"/>
        <v/>
      </c>
      <c r="B45" s="6"/>
      <c r="C45" s="42"/>
      <c r="D45" s="43"/>
      <c r="E45" s="47"/>
      <c r="F45" s="45"/>
      <c r="G45" s="45"/>
      <c r="H45" s="45"/>
      <c r="I45" s="45"/>
      <c r="J45" s="46"/>
      <c r="K45" s="45"/>
      <c r="L45" s="45"/>
      <c r="M45" s="61"/>
      <c r="N45" s="48"/>
      <c r="O45" s="49"/>
      <c r="P45" s="48"/>
      <c r="Q45" s="49"/>
      <c r="R45" s="50"/>
      <c r="S45" s="51"/>
      <c r="T45" s="15"/>
      <c r="U45" s="14"/>
      <c r="V45" s="52"/>
      <c r="W45" s="52"/>
      <c r="X45" s="52"/>
      <c r="Y45" s="52"/>
      <c r="Z45" s="52"/>
      <c r="AA45" s="52"/>
      <c r="AB45" s="53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3"/>
      <c r="AP45" s="52"/>
      <c r="AQ45" s="52"/>
      <c r="AR45" s="53"/>
      <c r="AS45" s="53"/>
      <c r="AT45" s="53"/>
      <c r="AU45" s="52"/>
      <c r="AV45" s="52"/>
      <c r="AW45" s="53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83" t="str">
        <f>IF(ISBLANK(B45),,IF(IFNA(MATCH(N45,List_Holidays,0),0)=0,IF(IFNA(MATCH(WEEKDAY(N45),List_WeekHolidays,0),0),1,0),2))</f>
        <v/>
      </c>
      <c r="BU45" s="109">
        <f t="shared" si="3"/>
        <v>0</v>
      </c>
      <c r="BV45" s="109">
        <f t="shared" si="4"/>
        <v>0</v>
      </c>
      <c r="BW45" s="109">
        <f>IF($BU45&gt;cLunchEnd+$N45,cLunchBegin+$N45+1,cLunchBegin+$N45)</f>
        <v>0.5</v>
      </c>
      <c r="BX45" s="109">
        <f>IF($BU45&gt;cLunchEnd+$N45,cLunchEnd+$N45+1,cLunchEnd+$N45)</f>
        <v>0.5416666667</v>
      </c>
      <c r="BY45" s="109">
        <f>IF($BU45&gt;cDinnerEnd+$N45,cDinnerBegin+$N45+1,cDinnerBegin+$N45)</f>
        <v>0.75</v>
      </c>
      <c r="BZ45" s="109">
        <f>IF($BU45&gt;cDinnerEnd+$N45,cDinnerEnd+$N45+1,cDinnerEnd+$N45)</f>
        <v>0.7916666667</v>
      </c>
      <c r="CA45" s="50" t="str">
        <f>IF((MIN($BV45,BX45)-MAX($BU45,BW45))&gt;0,vDurationLunch,)</f>
        <v/>
      </c>
      <c r="CB45" s="50" t="str">
        <f>IF((MIN($BV45,BZ45)-MAX($BU45,BY45))&gt;0,vDurationDinner,)</f>
        <v/>
      </c>
      <c r="CC45" s="50">
        <f t="shared" si="5"/>
        <v>0</v>
      </c>
      <c r="CD45" s="109">
        <f t="shared" si="6"/>
        <v>0.75</v>
      </c>
      <c r="CE45" s="50" t="str">
        <f t="shared" si="7"/>
        <v/>
      </c>
      <c r="CF45" s="50" t="str">
        <f t="shared" si="8"/>
        <v/>
      </c>
      <c r="CG45" s="50" t="str">
        <f t="shared" si="9"/>
        <v/>
      </c>
      <c r="CH45" s="50" t="str">
        <f t="shared" si="10"/>
        <v/>
      </c>
      <c r="CI45" s="50" t="str">
        <f t="shared" si="11"/>
        <v/>
      </c>
      <c r="CJ45" s="50"/>
      <c r="CK45" s="50"/>
      <c r="CL45" s="50"/>
      <c r="CM45" s="50"/>
      <c r="CN45" s="50"/>
    </row>
    <row r="46">
      <c r="A46" s="108" t="str">
        <f t="shared" si="2"/>
        <v/>
      </c>
      <c r="B46" s="6"/>
      <c r="C46" s="56"/>
      <c r="D46" s="43"/>
      <c r="E46" s="47"/>
      <c r="F46" s="45"/>
      <c r="G46" s="45"/>
      <c r="H46" s="46"/>
      <c r="I46" s="45"/>
      <c r="J46" s="45"/>
      <c r="K46" s="45"/>
      <c r="L46" s="45"/>
      <c r="M46" s="61"/>
      <c r="N46" s="48"/>
      <c r="O46" s="49"/>
      <c r="P46" s="48"/>
      <c r="Q46" s="49"/>
      <c r="R46" s="50"/>
      <c r="S46" s="51"/>
      <c r="T46" s="15"/>
      <c r="U46" s="14"/>
      <c r="V46" s="52"/>
      <c r="W46" s="52"/>
      <c r="X46" s="52"/>
      <c r="Y46" s="52"/>
      <c r="Z46" s="52"/>
      <c r="AA46" s="52"/>
      <c r="AB46" s="5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3"/>
      <c r="AP46" s="52"/>
      <c r="AQ46" s="52"/>
      <c r="AR46" s="53"/>
      <c r="AS46" s="53"/>
      <c r="AT46" s="53"/>
      <c r="AU46" s="52"/>
      <c r="AV46" s="52"/>
      <c r="AW46" s="53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83" t="str">
        <f>IF(ISBLANK(B46),,IF(IFNA(MATCH(N46,List_Holidays,0),0)=0,IF(IFNA(MATCH(WEEKDAY(N46),List_WeekHolidays,0),0),1,0),2))</f>
        <v/>
      </c>
      <c r="BU46" s="109">
        <f t="shared" si="3"/>
        <v>0</v>
      </c>
      <c r="BV46" s="109">
        <f t="shared" si="4"/>
        <v>0</v>
      </c>
      <c r="BW46" s="109">
        <f>IF($BU46&gt;cLunchEnd+$N46,cLunchBegin+$N46+1,cLunchBegin+$N46)</f>
        <v>0.5</v>
      </c>
      <c r="BX46" s="109">
        <f>IF($BU46&gt;cLunchEnd+$N46,cLunchEnd+$N46+1,cLunchEnd+$N46)</f>
        <v>0.5416666667</v>
      </c>
      <c r="BY46" s="109">
        <f>IF($BU46&gt;cDinnerEnd+$N46,cDinnerBegin+$N46+1,cDinnerBegin+$N46)</f>
        <v>0.75</v>
      </c>
      <c r="BZ46" s="109">
        <f>IF($BU46&gt;cDinnerEnd+$N46,cDinnerEnd+$N46+1,cDinnerEnd+$N46)</f>
        <v>0.7916666667</v>
      </c>
      <c r="CA46" s="50" t="str">
        <f>IF((MIN($BV46,BX46)-MAX($BU46,BW46))&gt;0,vDurationLunch,)</f>
        <v/>
      </c>
      <c r="CB46" s="50" t="str">
        <f>IF((MIN($BV46,BZ46)-MAX($BU46,BY46))&gt;0,vDurationDinner,)</f>
        <v/>
      </c>
      <c r="CC46" s="50">
        <f t="shared" si="5"/>
        <v>0</v>
      </c>
      <c r="CD46" s="109">
        <f t="shared" si="6"/>
        <v>0.75</v>
      </c>
      <c r="CE46" s="50" t="str">
        <f t="shared" si="7"/>
        <v/>
      </c>
      <c r="CF46" s="50" t="str">
        <f t="shared" si="8"/>
        <v/>
      </c>
      <c r="CG46" s="50" t="str">
        <f t="shared" si="9"/>
        <v/>
      </c>
      <c r="CH46" s="50" t="str">
        <f t="shared" si="10"/>
        <v/>
      </c>
      <c r="CI46" s="50" t="str">
        <f t="shared" si="11"/>
        <v/>
      </c>
      <c r="CJ46" s="50"/>
      <c r="CK46" s="50"/>
      <c r="CL46" s="50"/>
      <c r="CM46" s="50"/>
      <c r="CN46" s="50"/>
    </row>
    <row r="47">
      <c r="A47" s="108" t="str">
        <f t="shared" si="2"/>
        <v/>
      </c>
      <c r="B47" s="6"/>
      <c r="C47" s="42"/>
      <c r="D47" s="43"/>
      <c r="E47" s="61"/>
      <c r="F47" s="45"/>
      <c r="G47" s="45"/>
      <c r="H47" s="46"/>
      <c r="I47" s="45"/>
      <c r="J47" s="45"/>
      <c r="K47" s="45"/>
      <c r="L47" s="45"/>
      <c r="M47" s="61"/>
      <c r="N47" s="48"/>
      <c r="O47" s="49"/>
      <c r="P47" s="48"/>
      <c r="Q47" s="49"/>
      <c r="R47" s="50"/>
      <c r="S47" s="51"/>
      <c r="T47" s="15"/>
      <c r="U47" s="14"/>
      <c r="V47" s="52"/>
      <c r="W47" s="52"/>
      <c r="X47" s="52"/>
      <c r="Y47" s="52"/>
      <c r="Z47" s="52"/>
      <c r="AA47" s="52"/>
      <c r="AB47" s="53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3"/>
      <c r="AP47" s="52"/>
      <c r="AQ47" s="52"/>
      <c r="AR47" s="53"/>
      <c r="AS47" s="53"/>
      <c r="AT47" s="53"/>
      <c r="AU47" s="52"/>
      <c r="AV47" s="52"/>
      <c r="AW47" s="53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83" t="str">
        <f>IF(ISBLANK(B47),,IF(IFNA(MATCH(N47,List_Holidays,0),0)=0,IF(IFNA(MATCH(WEEKDAY(N47),List_WeekHolidays,0),0),1,0),2))</f>
        <v/>
      </c>
      <c r="BU47" s="109">
        <f t="shared" si="3"/>
        <v>0</v>
      </c>
      <c r="BV47" s="109">
        <f t="shared" si="4"/>
        <v>0</v>
      </c>
      <c r="BW47" s="109">
        <f>IF($BU47&gt;cLunchEnd+$N47,cLunchBegin+$N47+1,cLunchBegin+$N47)</f>
        <v>0.5</v>
      </c>
      <c r="BX47" s="109">
        <f>IF($BU47&gt;cLunchEnd+$N47,cLunchEnd+$N47+1,cLunchEnd+$N47)</f>
        <v>0.5416666667</v>
      </c>
      <c r="BY47" s="109">
        <f>IF($BU47&gt;cDinnerEnd+$N47,cDinnerBegin+$N47+1,cDinnerBegin+$N47)</f>
        <v>0.75</v>
      </c>
      <c r="BZ47" s="109">
        <f>IF($BU47&gt;cDinnerEnd+$N47,cDinnerEnd+$N47+1,cDinnerEnd+$N47)</f>
        <v>0.7916666667</v>
      </c>
      <c r="CA47" s="50" t="str">
        <f>IF((MIN($BV47,BX47)-MAX($BU47,BW47))&gt;0,vDurationLunch,)</f>
        <v/>
      </c>
      <c r="CB47" s="50" t="str">
        <f>IF((MIN($BV47,BZ47)-MAX($BU47,BY47))&gt;0,vDurationDinner,)</f>
        <v/>
      </c>
      <c r="CC47" s="50">
        <f t="shared" si="5"/>
        <v>0</v>
      </c>
      <c r="CD47" s="109">
        <f t="shared" si="6"/>
        <v>0.75</v>
      </c>
      <c r="CE47" s="50" t="str">
        <f t="shared" si="7"/>
        <v/>
      </c>
      <c r="CF47" s="50" t="str">
        <f t="shared" si="8"/>
        <v/>
      </c>
      <c r="CG47" s="50" t="str">
        <f t="shared" si="9"/>
        <v/>
      </c>
      <c r="CH47" s="50" t="str">
        <f t="shared" si="10"/>
        <v/>
      </c>
      <c r="CI47" s="50" t="str">
        <f t="shared" si="11"/>
        <v/>
      </c>
      <c r="CJ47" s="50"/>
      <c r="CK47" s="50"/>
      <c r="CL47" s="50"/>
      <c r="CM47" s="50"/>
      <c r="CN47" s="50"/>
    </row>
    <row r="48">
      <c r="A48" s="108" t="str">
        <f t="shared" si="2"/>
        <v/>
      </c>
      <c r="B48" s="6"/>
      <c r="C48" s="42"/>
      <c r="D48" s="43"/>
      <c r="E48" s="47"/>
      <c r="F48" s="45"/>
      <c r="G48" s="45"/>
      <c r="H48" s="46"/>
      <c r="I48" s="45"/>
      <c r="J48" s="45"/>
      <c r="K48" s="45"/>
      <c r="L48" s="45"/>
      <c r="M48" s="61"/>
      <c r="N48" s="48"/>
      <c r="O48" s="49"/>
      <c r="P48" s="48"/>
      <c r="Q48" s="49"/>
      <c r="R48" s="50"/>
      <c r="S48" s="51"/>
      <c r="T48" s="15"/>
      <c r="U48" s="14"/>
      <c r="V48" s="52"/>
      <c r="W48" s="52"/>
      <c r="X48" s="52"/>
      <c r="Y48" s="52"/>
      <c r="Z48" s="52"/>
      <c r="AA48" s="52"/>
      <c r="AB48" s="53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3"/>
      <c r="AP48" s="52"/>
      <c r="AQ48" s="52"/>
      <c r="AR48" s="53"/>
      <c r="AS48" s="53"/>
      <c r="AT48" s="53"/>
      <c r="AU48" s="52"/>
      <c r="AV48" s="52"/>
      <c r="AW48" s="53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83" t="str">
        <f>IF(ISBLANK(B48),,IF(IFNA(MATCH(N48,List_Holidays,0),0)=0,IF(IFNA(MATCH(WEEKDAY(N48),List_WeekHolidays,0),0),1,0),2))</f>
        <v/>
      </c>
      <c r="BU48" s="109">
        <f t="shared" si="3"/>
        <v>0</v>
      </c>
      <c r="BV48" s="109">
        <f t="shared" si="4"/>
        <v>0</v>
      </c>
      <c r="BW48" s="109">
        <f>IF($BU48&gt;cLunchEnd+$N48,cLunchBegin+$N48+1,cLunchBegin+$N48)</f>
        <v>0.5</v>
      </c>
      <c r="BX48" s="109">
        <f>IF($BU48&gt;cLunchEnd+$N48,cLunchEnd+$N48+1,cLunchEnd+$N48)</f>
        <v>0.5416666667</v>
      </c>
      <c r="BY48" s="109">
        <f>IF($BU48&gt;cDinnerEnd+$N48,cDinnerBegin+$N48+1,cDinnerBegin+$N48)</f>
        <v>0.75</v>
      </c>
      <c r="BZ48" s="109">
        <f>IF($BU48&gt;cDinnerEnd+$N48,cDinnerEnd+$N48+1,cDinnerEnd+$N48)</f>
        <v>0.7916666667</v>
      </c>
      <c r="CA48" s="50" t="str">
        <f>IF((MIN($BV48,BX48)-MAX($BU48,BW48))&gt;0,vDurationLunch,)</f>
        <v/>
      </c>
      <c r="CB48" s="50" t="str">
        <f>IF((MIN($BV48,BZ48)-MAX($BU48,BY48))&gt;0,vDurationDinner,)</f>
        <v/>
      </c>
      <c r="CC48" s="50">
        <f t="shared" si="5"/>
        <v>0</v>
      </c>
      <c r="CD48" s="109">
        <f t="shared" si="6"/>
        <v>0.75</v>
      </c>
      <c r="CE48" s="50" t="str">
        <f t="shared" si="7"/>
        <v/>
      </c>
      <c r="CF48" s="50" t="str">
        <f t="shared" si="8"/>
        <v/>
      </c>
      <c r="CG48" s="50" t="str">
        <f t="shared" si="9"/>
        <v/>
      </c>
      <c r="CH48" s="50" t="str">
        <f t="shared" si="10"/>
        <v/>
      </c>
      <c r="CI48" s="50" t="str">
        <f t="shared" si="11"/>
        <v/>
      </c>
      <c r="CJ48" s="50"/>
      <c r="CK48" s="50"/>
      <c r="CL48" s="50"/>
      <c r="CM48" s="50"/>
      <c r="CN48" s="50"/>
    </row>
    <row r="49">
      <c r="A49" s="108" t="str">
        <f t="shared" si="2"/>
        <v/>
      </c>
      <c r="B49" s="6"/>
      <c r="C49" s="42"/>
      <c r="D49" s="43"/>
      <c r="E49" s="47"/>
      <c r="F49" s="45"/>
      <c r="G49" s="46"/>
      <c r="H49" s="46"/>
      <c r="I49" s="45"/>
      <c r="J49" s="45"/>
      <c r="K49" s="45"/>
      <c r="L49" s="45"/>
      <c r="M49" s="61"/>
      <c r="N49" s="48"/>
      <c r="O49" s="49"/>
      <c r="P49" s="48"/>
      <c r="Q49" s="49"/>
      <c r="R49" s="50"/>
      <c r="S49" s="51"/>
      <c r="T49" s="15"/>
      <c r="U49" s="14"/>
      <c r="V49" s="52"/>
      <c r="W49" s="52"/>
      <c r="X49" s="52"/>
      <c r="Y49" s="52"/>
      <c r="Z49" s="52"/>
      <c r="AA49" s="52"/>
      <c r="AB49" s="53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3"/>
      <c r="AP49" s="52"/>
      <c r="AQ49" s="52"/>
      <c r="AR49" s="53"/>
      <c r="AS49" s="53"/>
      <c r="AT49" s="53"/>
      <c r="AU49" s="52"/>
      <c r="AV49" s="52"/>
      <c r="AW49" s="53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83" t="str">
        <f>IF(ISBLANK(B49),,IF(IFNA(MATCH(N49,List_Holidays,0),0)=0,IF(IFNA(MATCH(WEEKDAY(N49),List_WeekHolidays,0),0),1,0),2))</f>
        <v/>
      </c>
      <c r="BU49" s="109">
        <f t="shared" si="3"/>
        <v>0</v>
      </c>
      <c r="BV49" s="109">
        <f t="shared" si="4"/>
        <v>0</v>
      </c>
      <c r="BW49" s="109">
        <f>IF($BU49&gt;cLunchEnd+$N49,cLunchBegin+$N49+1,cLunchBegin+$N49)</f>
        <v>0.5</v>
      </c>
      <c r="BX49" s="109">
        <f>IF($BU49&gt;cLunchEnd+$N49,cLunchEnd+$N49+1,cLunchEnd+$N49)</f>
        <v>0.5416666667</v>
      </c>
      <c r="BY49" s="109">
        <f>IF($BU49&gt;cDinnerEnd+$N49,cDinnerBegin+$N49+1,cDinnerBegin+$N49)</f>
        <v>0.75</v>
      </c>
      <c r="BZ49" s="109">
        <f>IF($BU49&gt;cDinnerEnd+$N49,cDinnerEnd+$N49+1,cDinnerEnd+$N49)</f>
        <v>0.7916666667</v>
      </c>
      <c r="CA49" s="50" t="str">
        <f>IF((MIN($BV49,BX49)-MAX($BU49,BW49))&gt;0,vDurationLunch,)</f>
        <v/>
      </c>
      <c r="CB49" s="50" t="str">
        <f>IF((MIN($BV49,BZ49)-MAX($BU49,BY49))&gt;0,vDurationDinner,)</f>
        <v/>
      </c>
      <c r="CC49" s="50">
        <f t="shared" si="5"/>
        <v>0</v>
      </c>
      <c r="CD49" s="109">
        <f t="shared" si="6"/>
        <v>0.75</v>
      </c>
      <c r="CE49" s="50" t="str">
        <f t="shared" si="7"/>
        <v/>
      </c>
      <c r="CF49" s="50" t="str">
        <f t="shared" si="8"/>
        <v/>
      </c>
      <c r="CG49" s="50" t="str">
        <f t="shared" si="9"/>
        <v/>
      </c>
      <c r="CH49" s="50" t="str">
        <f t="shared" si="10"/>
        <v/>
      </c>
      <c r="CI49" s="50" t="str">
        <f t="shared" si="11"/>
        <v/>
      </c>
      <c r="CJ49" s="50"/>
      <c r="CK49" s="50"/>
      <c r="CL49" s="50"/>
      <c r="CM49" s="50"/>
      <c r="CN49" s="50"/>
    </row>
    <row r="50">
      <c r="A50" s="108" t="str">
        <f t="shared" si="2"/>
        <v/>
      </c>
      <c r="B50" s="6"/>
      <c r="C50" s="60"/>
      <c r="D50" s="43"/>
      <c r="E50" s="47"/>
      <c r="F50" s="45"/>
      <c r="G50" s="45"/>
      <c r="H50" s="46"/>
      <c r="I50" s="45"/>
      <c r="J50" s="45"/>
      <c r="K50" s="45"/>
      <c r="L50" s="45"/>
      <c r="M50" s="61"/>
      <c r="N50" s="48"/>
      <c r="O50" s="49"/>
      <c r="P50" s="48"/>
      <c r="Q50" s="49"/>
      <c r="R50" s="50"/>
      <c r="S50" s="51"/>
      <c r="T50" s="15"/>
      <c r="U50" s="14"/>
      <c r="V50" s="52"/>
      <c r="W50" s="52"/>
      <c r="X50" s="52"/>
      <c r="Y50" s="52"/>
      <c r="Z50" s="52"/>
      <c r="AA50" s="52"/>
      <c r="AB50" s="53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3"/>
      <c r="AP50" s="52"/>
      <c r="AQ50" s="52"/>
      <c r="AR50" s="53"/>
      <c r="AS50" s="53"/>
      <c r="AT50" s="53"/>
      <c r="AU50" s="52"/>
      <c r="AV50" s="52"/>
      <c r="AW50" s="53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83" t="str">
        <f>IF(ISBLANK(B50),,IF(IFNA(MATCH(N50,List_Holidays,0),0)=0,IF(IFNA(MATCH(WEEKDAY(N50),List_WeekHolidays,0),0),1,0),2))</f>
        <v/>
      </c>
      <c r="BU50" s="109">
        <f t="shared" si="3"/>
        <v>0</v>
      </c>
      <c r="BV50" s="109">
        <f t="shared" si="4"/>
        <v>0</v>
      </c>
      <c r="BW50" s="109">
        <f>IF($BU50&gt;cLunchEnd+$N50,cLunchBegin+$N50+1,cLunchBegin+$N50)</f>
        <v>0.5</v>
      </c>
      <c r="BX50" s="109">
        <f>IF($BU50&gt;cLunchEnd+$N50,cLunchEnd+$N50+1,cLunchEnd+$N50)</f>
        <v>0.5416666667</v>
      </c>
      <c r="BY50" s="109">
        <f>IF($BU50&gt;cDinnerEnd+$N50,cDinnerBegin+$N50+1,cDinnerBegin+$N50)</f>
        <v>0.75</v>
      </c>
      <c r="BZ50" s="109">
        <f>IF($BU50&gt;cDinnerEnd+$N50,cDinnerEnd+$N50+1,cDinnerEnd+$N50)</f>
        <v>0.7916666667</v>
      </c>
      <c r="CA50" s="50" t="str">
        <f>IF((MIN($BV50,BX50)-MAX($BU50,BW50))&gt;0,vDurationLunch,)</f>
        <v/>
      </c>
      <c r="CB50" s="50" t="str">
        <f>IF((MIN($BV50,BZ50)-MAX($BU50,BY50))&gt;0,vDurationDinner,)</f>
        <v/>
      </c>
      <c r="CC50" s="50">
        <f t="shared" si="5"/>
        <v>0</v>
      </c>
      <c r="CD50" s="109">
        <f t="shared" si="6"/>
        <v>0.75</v>
      </c>
      <c r="CE50" s="50" t="str">
        <f t="shared" si="7"/>
        <v/>
      </c>
      <c r="CF50" s="50" t="str">
        <f t="shared" si="8"/>
        <v/>
      </c>
      <c r="CG50" s="50" t="str">
        <f t="shared" si="9"/>
        <v/>
      </c>
      <c r="CH50" s="50" t="str">
        <f t="shared" si="10"/>
        <v/>
      </c>
      <c r="CI50" s="50" t="str">
        <f t="shared" si="11"/>
        <v/>
      </c>
      <c r="CJ50" s="50"/>
      <c r="CK50" s="50"/>
      <c r="CL50" s="50"/>
      <c r="CM50" s="50"/>
      <c r="CN50" s="50"/>
    </row>
    <row r="51">
      <c r="A51" s="108" t="str">
        <f t="shared" si="2"/>
        <v/>
      </c>
      <c r="B51" s="6"/>
      <c r="C51" s="60"/>
      <c r="D51" s="43"/>
      <c r="E51" s="47"/>
      <c r="F51" s="45"/>
      <c r="G51" s="45"/>
      <c r="H51" s="46"/>
      <c r="I51" s="45"/>
      <c r="J51" s="45"/>
      <c r="K51" s="45"/>
      <c r="L51" s="45"/>
      <c r="M51" s="61"/>
      <c r="N51" s="48"/>
      <c r="O51" s="49"/>
      <c r="P51" s="48"/>
      <c r="Q51" s="49"/>
      <c r="R51" s="50"/>
      <c r="S51" s="51"/>
      <c r="T51" s="15"/>
      <c r="U51" s="14"/>
      <c r="V51" s="52"/>
      <c r="W51" s="52"/>
      <c r="X51" s="52"/>
      <c r="Y51" s="52"/>
      <c r="Z51" s="52"/>
      <c r="AA51" s="52"/>
      <c r="AB51" s="53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3"/>
      <c r="AP51" s="52"/>
      <c r="AQ51" s="52"/>
      <c r="AR51" s="53"/>
      <c r="AS51" s="53"/>
      <c r="AT51" s="53"/>
      <c r="AU51" s="52"/>
      <c r="AV51" s="52"/>
      <c r="AW51" s="53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83" t="str">
        <f>IF(ISBLANK(B51),,IF(IFNA(MATCH(N51,List_Holidays,0),0)=0,IF(IFNA(MATCH(WEEKDAY(N51),List_WeekHolidays,0),0),1,0),2))</f>
        <v/>
      </c>
      <c r="BU51" s="109">
        <f t="shared" si="3"/>
        <v>0</v>
      </c>
      <c r="BV51" s="109">
        <f t="shared" si="4"/>
        <v>0</v>
      </c>
      <c r="BW51" s="109">
        <f>IF($BU51&gt;cLunchEnd+$N51,cLunchBegin+$N51+1,cLunchBegin+$N51)</f>
        <v>0.5</v>
      </c>
      <c r="BX51" s="109">
        <f>IF($BU51&gt;cLunchEnd+$N51,cLunchEnd+$N51+1,cLunchEnd+$N51)</f>
        <v>0.5416666667</v>
      </c>
      <c r="BY51" s="109">
        <f>IF($BU51&gt;cDinnerEnd+$N51,cDinnerBegin+$N51+1,cDinnerBegin+$N51)</f>
        <v>0.75</v>
      </c>
      <c r="BZ51" s="109">
        <f>IF($BU51&gt;cDinnerEnd+$N51,cDinnerEnd+$N51+1,cDinnerEnd+$N51)</f>
        <v>0.7916666667</v>
      </c>
      <c r="CA51" s="50" t="str">
        <f>IF((MIN($BV51,BX51)-MAX($BU51,BW51))&gt;0,vDurationLunch,)</f>
        <v/>
      </c>
      <c r="CB51" s="50" t="str">
        <f>IF((MIN($BV51,BZ51)-MAX($BU51,BY51))&gt;0,vDurationDinner,)</f>
        <v/>
      </c>
      <c r="CC51" s="50">
        <f t="shared" si="5"/>
        <v>0</v>
      </c>
      <c r="CD51" s="109">
        <f t="shared" si="6"/>
        <v>0.75</v>
      </c>
      <c r="CE51" s="50" t="str">
        <f t="shared" si="7"/>
        <v/>
      </c>
      <c r="CF51" s="50" t="str">
        <f t="shared" si="8"/>
        <v/>
      </c>
      <c r="CG51" s="50" t="str">
        <f t="shared" si="9"/>
        <v/>
      </c>
      <c r="CH51" s="50" t="str">
        <f t="shared" si="10"/>
        <v/>
      </c>
      <c r="CI51" s="50" t="str">
        <f t="shared" si="11"/>
        <v/>
      </c>
      <c r="CJ51" s="50"/>
      <c r="CK51" s="50"/>
      <c r="CL51" s="50"/>
      <c r="CM51" s="50"/>
      <c r="CN51" s="50"/>
    </row>
    <row r="52">
      <c r="A52" s="108" t="str">
        <f t="shared" si="2"/>
        <v/>
      </c>
      <c r="B52" s="6"/>
      <c r="C52" s="56"/>
      <c r="D52" s="43"/>
      <c r="E52" s="47"/>
      <c r="F52" s="45"/>
      <c r="G52" s="45"/>
      <c r="H52" s="45"/>
      <c r="I52" s="45"/>
      <c r="J52" s="46"/>
      <c r="K52" s="45"/>
      <c r="L52" s="45"/>
      <c r="M52" s="61"/>
      <c r="N52" s="48"/>
      <c r="O52" s="49"/>
      <c r="P52" s="48"/>
      <c r="Q52" s="49"/>
      <c r="R52" s="50"/>
      <c r="S52" s="51"/>
      <c r="T52" s="15"/>
      <c r="U52" s="14"/>
      <c r="V52" s="52"/>
      <c r="W52" s="52"/>
      <c r="X52" s="52"/>
      <c r="Y52" s="52"/>
      <c r="Z52" s="52"/>
      <c r="AA52" s="52"/>
      <c r="AB52" s="53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3"/>
      <c r="AP52" s="52"/>
      <c r="AQ52" s="52"/>
      <c r="AR52" s="53"/>
      <c r="AS52" s="53"/>
      <c r="AT52" s="53"/>
      <c r="AU52" s="52"/>
      <c r="AV52" s="52"/>
      <c r="AW52" s="53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83" t="str">
        <f>IF(ISBLANK(B52),,IF(IFNA(MATCH(N52,List_Holidays,0),0)=0,IF(IFNA(MATCH(WEEKDAY(N52),List_WeekHolidays,0),0),1,0),2))</f>
        <v/>
      </c>
      <c r="BU52" s="109">
        <f t="shared" si="3"/>
        <v>0</v>
      </c>
      <c r="BV52" s="109">
        <f t="shared" si="4"/>
        <v>0</v>
      </c>
      <c r="BW52" s="109">
        <f>IF($BU52&gt;cLunchEnd+$N52,cLunchBegin+$N52+1,cLunchBegin+$N52)</f>
        <v>0.5</v>
      </c>
      <c r="BX52" s="109">
        <f>IF($BU52&gt;cLunchEnd+$N52,cLunchEnd+$N52+1,cLunchEnd+$N52)</f>
        <v>0.5416666667</v>
      </c>
      <c r="BY52" s="109">
        <f>IF($BU52&gt;cDinnerEnd+$N52,cDinnerBegin+$N52+1,cDinnerBegin+$N52)</f>
        <v>0.75</v>
      </c>
      <c r="BZ52" s="109">
        <f>IF($BU52&gt;cDinnerEnd+$N52,cDinnerEnd+$N52+1,cDinnerEnd+$N52)</f>
        <v>0.7916666667</v>
      </c>
      <c r="CA52" s="50" t="str">
        <f>IF((MIN($BV52,BX52)-MAX($BU52,BW52))&gt;0,vDurationLunch,)</f>
        <v/>
      </c>
      <c r="CB52" s="50" t="str">
        <f>IF((MIN($BV52,BZ52)-MAX($BU52,BY52))&gt;0,vDurationDinner,)</f>
        <v/>
      </c>
      <c r="CC52" s="50">
        <f t="shared" si="5"/>
        <v>0</v>
      </c>
      <c r="CD52" s="109">
        <f t="shared" si="6"/>
        <v>0.75</v>
      </c>
      <c r="CE52" s="50" t="str">
        <f t="shared" si="7"/>
        <v/>
      </c>
      <c r="CF52" s="50" t="str">
        <f t="shared" si="8"/>
        <v/>
      </c>
      <c r="CG52" s="50" t="str">
        <f t="shared" si="9"/>
        <v/>
      </c>
      <c r="CH52" s="50" t="str">
        <f t="shared" si="10"/>
        <v/>
      </c>
      <c r="CI52" s="50" t="str">
        <f t="shared" si="11"/>
        <v/>
      </c>
      <c r="CJ52" s="50"/>
      <c r="CK52" s="50"/>
      <c r="CL52" s="50"/>
      <c r="CM52" s="50"/>
      <c r="CN52" s="50"/>
    </row>
    <row r="53">
      <c r="A53" s="108" t="str">
        <f t="shared" si="2"/>
        <v/>
      </c>
      <c r="B53" s="6"/>
      <c r="C53" s="42"/>
      <c r="D53" s="43"/>
      <c r="E53" s="47"/>
      <c r="F53" s="45"/>
      <c r="G53" s="45"/>
      <c r="H53" s="46"/>
      <c r="I53" s="45"/>
      <c r="J53" s="45"/>
      <c r="K53" s="45"/>
      <c r="L53" s="45"/>
      <c r="M53" s="61"/>
      <c r="N53" s="48"/>
      <c r="O53" s="49"/>
      <c r="P53" s="48"/>
      <c r="Q53" s="49"/>
      <c r="R53" s="50"/>
      <c r="S53" s="51"/>
      <c r="T53" s="15"/>
      <c r="U53" s="14"/>
      <c r="V53" s="52"/>
      <c r="W53" s="52"/>
      <c r="X53" s="52"/>
      <c r="Y53" s="52"/>
      <c r="Z53" s="52"/>
      <c r="AA53" s="52"/>
      <c r="AB53" s="53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3"/>
      <c r="AP53" s="52"/>
      <c r="AQ53" s="52"/>
      <c r="AR53" s="53"/>
      <c r="AS53" s="53"/>
      <c r="AT53" s="53"/>
      <c r="AU53" s="52"/>
      <c r="AV53" s="52"/>
      <c r="AW53" s="53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83" t="str">
        <f>IF(ISBLANK(B53),,IF(IFNA(MATCH(N53,List_Holidays,0),0)=0,IF(IFNA(MATCH(WEEKDAY(N53),List_WeekHolidays,0),0),1,0),2))</f>
        <v/>
      </c>
      <c r="BU53" s="109">
        <f t="shared" si="3"/>
        <v>0</v>
      </c>
      <c r="BV53" s="109">
        <f t="shared" si="4"/>
        <v>0</v>
      </c>
      <c r="BW53" s="109">
        <f>IF($BU53&gt;cLunchEnd+$N53,cLunchBegin+$N53+1,cLunchBegin+$N53)</f>
        <v>0.5</v>
      </c>
      <c r="BX53" s="109">
        <f>IF($BU53&gt;cLunchEnd+$N53,cLunchEnd+$N53+1,cLunchEnd+$N53)</f>
        <v>0.5416666667</v>
      </c>
      <c r="BY53" s="109">
        <f>IF($BU53&gt;cDinnerEnd+$N53,cDinnerBegin+$N53+1,cDinnerBegin+$N53)</f>
        <v>0.75</v>
      </c>
      <c r="BZ53" s="109">
        <f>IF($BU53&gt;cDinnerEnd+$N53,cDinnerEnd+$N53+1,cDinnerEnd+$N53)</f>
        <v>0.7916666667</v>
      </c>
      <c r="CA53" s="50" t="str">
        <f>IF((MIN($BV53,BX53)-MAX($BU53,BW53))&gt;0,vDurationLunch,)</f>
        <v/>
      </c>
      <c r="CB53" s="50" t="str">
        <f>IF((MIN($BV53,BZ53)-MAX($BU53,BY53))&gt;0,vDurationDinner,)</f>
        <v/>
      </c>
      <c r="CC53" s="50">
        <f t="shared" si="5"/>
        <v>0</v>
      </c>
      <c r="CD53" s="109">
        <f t="shared" si="6"/>
        <v>0.75</v>
      </c>
      <c r="CE53" s="50" t="str">
        <f t="shared" si="7"/>
        <v/>
      </c>
      <c r="CF53" s="50" t="str">
        <f t="shared" si="8"/>
        <v/>
      </c>
      <c r="CG53" s="50" t="str">
        <f t="shared" si="9"/>
        <v/>
      </c>
      <c r="CH53" s="50" t="str">
        <f t="shared" si="10"/>
        <v/>
      </c>
      <c r="CI53" s="50" t="str">
        <f t="shared" si="11"/>
        <v/>
      </c>
      <c r="CJ53" s="50"/>
      <c r="CK53" s="50"/>
      <c r="CL53" s="50"/>
      <c r="CM53" s="50"/>
      <c r="CN53" s="50"/>
    </row>
    <row r="54">
      <c r="A54" s="108" t="str">
        <f t="shared" si="2"/>
        <v/>
      </c>
      <c r="B54" s="6"/>
      <c r="C54" s="60"/>
      <c r="D54" s="43"/>
      <c r="E54" s="47"/>
      <c r="F54" s="45"/>
      <c r="G54" s="45"/>
      <c r="H54" s="46"/>
      <c r="I54" s="45"/>
      <c r="J54" s="45"/>
      <c r="K54" s="45"/>
      <c r="L54" s="45"/>
      <c r="M54" s="61"/>
      <c r="N54" s="48"/>
      <c r="O54" s="49"/>
      <c r="P54" s="48"/>
      <c r="Q54" s="49"/>
      <c r="R54" s="50"/>
      <c r="S54" s="51"/>
      <c r="T54" s="15"/>
      <c r="U54" s="14"/>
      <c r="V54" s="52"/>
      <c r="W54" s="52"/>
      <c r="X54" s="52"/>
      <c r="Y54" s="52"/>
      <c r="Z54" s="52"/>
      <c r="AA54" s="52"/>
      <c r="AB54" s="53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3"/>
      <c r="AP54" s="52"/>
      <c r="AQ54" s="52"/>
      <c r="AR54" s="53"/>
      <c r="AS54" s="53"/>
      <c r="AT54" s="53"/>
      <c r="AU54" s="52"/>
      <c r="AV54" s="52"/>
      <c r="AW54" s="53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83" t="str">
        <f>IF(ISBLANK(B54),,IF(IFNA(MATCH(N54,List_Holidays,0),0)=0,IF(IFNA(MATCH(WEEKDAY(N54),List_WeekHolidays,0),0),1,0),2))</f>
        <v/>
      </c>
      <c r="BU54" s="109">
        <f t="shared" si="3"/>
        <v>0</v>
      </c>
      <c r="BV54" s="109">
        <f t="shared" si="4"/>
        <v>0</v>
      </c>
      <c r="BW54" s="109">
        <f>IF($BU54&gt;cLunchEnd+$N54,cLunchBegin+$N54+1,cLunchBegin+$N54)</f>
        <v>0.5</v>
      </c>
      <c r="BX54" s="109">
        <f>IF($BU54&gt;cLunchEnd+$N54,cLunchEnd+$N54+1,cLunchEnd+$N54)</f>
        <v>0.5416666667</v>
      </c>
      <c r="BY54" s="109">
        <f>IF($BU54&gt;cDinnerEnd+$N54,cDinnerBegin+$N54+1,cDinnerBegin+$N54)</f>
        <v>0.75</v>
      </c>
      <c r="BZ54" s="109">
        <f>IF($BU54&gt;cDinnerEnd+$N54,cDinnerEnd+$N54+1,cDinnerEnd+$N54)</f>
        <v>0.7916666667</v>
      </c>
      <c r="CA54" s="50" t="str">
        <f>IF((MIN($BV54,BX54)-MAX($BU54,BW54))&gt;0,vDurationLunch,)</f>
        <v/>
      </c>
      <c r="CB54" s="50" t="str">
        <f>IF((MIN($BV54,BZ54)-MAX($BU54,BY54))&gt;0,vDurationDinner,)</f>
        <v/>
      </c>
      <c r="CC54" s="50">
        <f t="shared" si="5"/>
        <v>0</v>
      </c>
      <c r="CD54" s="109">
        <f t="shared" si="6"/>
        <v>0.75</v>
      </c>
      <c r="CE54" s="50" t="str">
        <f t="shared" si="7"/>
        <v/>
      </c>
      <c r="CF54" s="50" t="str">
        <f t="shared" si="8"/>
        <v/>
      </c>
      <c r="CG54" s="50" t="str">
        <f t="shared" si="9"/>
        <v/>
      </c>
      <c r="CH54" s="50" t="str">
        <f t="shared" si="10"/>
        <v/>
      </c>
      <c r="CI54" s="50" t="str">
        <f t="shared" si="11"/>
        <v/>
      </c>
      <c r="CJ54" s="50"/>
      <c r="CK54" s="50"/>
      <c r="CL54" s="50"/>
      <c r="CM54" s="50"/>
      <c r="CN54" s="50"/>
    </row>
    <row r="55">
      <c r="A55" s="108" t="str">
        <f t="shared" si="2"/>
        <v/>
      </c>
      <c r="B55" s="6"/>
      <c r="C55" s="60"/>
      <c r="D55" s="43"/>
      <c r="E55" s="47"/>
      <c r="F55" s="45"/>
      <c r="G55" s="45"/>
      <c r="H55" s="46"/>
      <c r="I55" s="45"/>
      <c r="J55" s="45"/>
      <c r="K55" s="45"/>
      <c r="L55" s="45"/>
      <c r="M55" s="61"/>
      <c r="N55" s="48"/>
      <c r="O55" s="49"/>
      <c r="P55" s="48"/>
      <c r="Q55" s="49"/>
      <c r="R55" s="50"/>
      <c r="S55" s="51"/>
      <c r="T55" s="15"/>
      <c r="U55" s="14"/>
      <c r="V55" s="52"/>
      <c r="W55" s="52"/>
      <c r="X55" s="52"/>
      <c r="Y55" s="52"/>
      <c r="Z55" s="52"/>
      <c r="AA55" s="52"/>
      <c r="AB55" s="53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3"/>
      <c r="AP55" s="52"/>
      <c r="AQ55" s="52"/>
      <c r="AR55" s="53"/>
      <c r="AS55" s="53"/>
      <c r="AT55" s="53"/>
      <c r="AU55" s="52"/>
      <c r="AV55" s="52"/>
      <c r="AW55" s="53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83" t="str">
        <f>IF(ISBLANK(B55),,IF(IFNA(MATCH(N55,List_Holidays,0),0)=0,IF(IFNA(MATCH(WEEKDAY(N55),List_WeekHolidays,0),0),1,0),2))</f>
        <v/>
      </c>
      <c r="BU55" s="109">
        <f t="shared" si="3"/>
        <v>0</v>
      </c>
      <c r="BV55" s="109">
        <f t="shared" si="4"/>
        <v>0</v>
      </c>
      <c r="BW55" s="109">
        <f>IF($BU55&gt;cLunchEnd+$N55,cLunchBegin+$N55+1,cLunchBegin+$N55)</f>
        <v>0.5</v>
      </c>
      <c r="BX55" s="109">
        <f>IF($BU55&gt;cLunchEnd+$N55,cLunchEnd+$N55+1,cLunchEnd+$N55)</f>
        <v>0.5416666667</v>
      </c>
      <c r="BY55" s="109">
        <f>IF($BU55&gt;cDinnerEnd+$N55,cDinnerBegin+$N55+1,cDinnerBegin+$N55)</f>
        <v>0.75</v>
      </c>
      <c r="BZ55" s="109">
        <f>IF($BU55&gt;cDinnerEnd+$N55,cDinnerEnd+$N55+1,cDinnerEnd+$N55)</f>
        <v>0.7916666667</v>
      </c>
      <c r="CA55" s="50" t="str">
        <f>IF((MIN($BV55,BX55)-MAX($BU55,BW55))&gt;0,vDurationLunch,)</f>
        <v/>
      </c>
      <c r="CB55" s="50" t="str">
        <f>IF((MIN($BV55,BZ55)-MAX($BU55,BY55))&gt;0,vDurationDinner,)</f>
        <v/>
      </c>
      <c r="CC55" s="50">
        <f t="shared" si="5"/>
        <v>0</v>
      </c>
      <c r="CD55" s="109">
        <f t="shared" si="6"/>
        <v>0.75</v>
      </c>
      <c r="CE55" s="50" t="str">
        <f t="shared" si="7"/>
        <v/>
      </c>
      <c r="CF55" s="50" t="str">
        <f t="shared" si="8"/>
        <v/>
      </c>
      <c r="CG55" s="50" t="str">
        <f t="shared" si="9"/>
        <v/>
      </c>
      <c r="CH55" s="50" t="str">
        <f t="shared" si="10"/>
        <v/>
      </c>
      <c r="CI55" s="50" t="str">
        <f t="shared" si="11"/>
        <v/>
      </c>
      <c r="CJ55" s="50"/>
      <c r="CK55" s="50"/>
      <c r="CL55" s="50"/>
      <c r="CM55" s="50"/>
      <c r="CN55" s="50"/>
    </row>
    <row r="56">
      <c r="A56" s="108" t="str">
        <f t="shared" si="2"/>
        <v/>
      </c>
      <c r="B56" s="6"/>
      <c r="C56" s="60"/>
      <c r="D56" s="43"/>
      <c r="E56" s="47"/>
      <c r="F56" s="45"/>
      <c r="G56" s="46"/>
      <c r="H56" s="46"/>
      <c r="I56" s="45"/>
      <c r="J56" s="45"/>
      <c r="K56" s="45"/>
      <c r="L56" s="45"/>
      <c r="M56" s="61"/>
      <c r="N56" s="48"/>
      <c r="O56" s="49"/>
      <c r="P56" s="48"/>
      <c r="Q56" s="49"/>
      <c r="R56" s="50"/>
      <c r="S56" s="51"/>
      <c r="T56" s="15"/>
      <c r="U56" s="14"/>
      <c r="V56" s="52"/>
      <c r="W56" s="52"/>
      <c r="X56" s="52"/>
      <c r="Y56" s="52"/>
      <c r="Z56" s="52"/>
      <c r="AA56" s="52"/>
      <c r="AB56" s="53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3"/>
      <c r="AP56" s="52"/>
      <c r="AQ56" s="52"/>
      <c r="AR56" s="53"/>
      <c r="AS56" s="53"/>
      <c r="AT56" s="53"/>
      <c r="AU56" s="52"/>
      <c r="AV56" s="52"/>
      <c r="AW56" s="53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83" t="str">
        <f>IF(ISBLANK(B56),,IF(IFNA(MATCH(N56,List_Holidays,0),0)=0,IF(IFNA(MATCH(WEEKDAY(N56),List_WeekHolidays,0),0),1,0),2))</f>
        <v/>
      </c>
      <c r="BU56" s="109">
        <f t="shared" si="3"/>
        <v>0</v>
      </c>
      <c r="BV56" s="109">
        <f t="shared" si="4"/>
        <v>0</v>
      </c>
      <c r="BW56" s="109">
        <f>IF($BU56&gt;cLunchEnd+$N56,cLunchBegin+$N56+1,cLunchBegin+$N56)</f>
        <v>0.5</v>
      </c>
      <c r="BX56" s="109">
        <f>IF($BU56&gt;cLunchEnd+$N56,cLunchEnd+$N56+1,cLunchEnd+$N56)</f>
        <v>0.5416666667</v>
      </c>
      <c r="BY56" s="109">
        <f>IF($BU56&gt;cDinnerEnd+$N56,cDinnerBegin+$N56+1,cDinnerBegin+$N56)</f>
        <v>0.75</v>
      </c>
      <c r="BZ56" s="109">
        <f>IF($BU56&gt;cDinnerEnd+$N56,cDinnerEnd+$N56+1,cDinnerEnd+$N56)</f>
        <v>0.7916666667</v>
      </c>
      <c r="CA56" s="50" t="str">
        <f>IF((MIN($BV56,BX56)-MAX($BU56,BW56))&gt;0,vDurationLunch,)</f>
        <v/>
      </c>
      <c r="CB56" s="50" t="str">
        <f>IF((MIN($BV56,BZ56)-MAX($BU56,BY56))&gt;0,vDurationDinner,)</f>
        <v/>
      </c>
      <c r="CC56" s="50">
        <f t="shared" si="5"/>
        <v>0</v>
      </c>
      <c r="CD56" s="109">
        <f t="shared" si="6"/>
        <v>0.75</v>
      </c>
      <c r="CE56" s="50" t="str">
        <f t="shared" si="7"/>
        <v/>
      </c>
      <c r="CF56" s="50" t="str">
        <f t="shared" si="8"/>
        <v/>
      </c>
      <c r="CG56" s="50" t="str">
        <f t="shared" si="9"/>
        <v/>
      </c>
      <c r="CH56" s="50" t="str">
        <f t="shared" si="10"/>
        <v/>
      </c>
      <c r="CI56" s="50" t="str">
        <f t="shared" si="11"/>
        <v/>
      </c>
      <c r="CJ56" s="50"/>
      <c r="CK56" s="50"/>
      <c r="CL56" s="50"/>
      <c r="CM56" s="50"/>
      <c r="CN56" s="50"/>
    </row>
    <row r="57">
      <c r="A57" s="108" t="str">
        <f t="shared" si="2"/>
        <v/>
      </c>
      <c r="B57" s="6"/>
      <c r="C57" s="42"/>
      <c r="D57" s="43"/>
      <c r="E57" s="47"/>
      <c r="F57" s="45"/>
      <c r="G57" s="45"/>
      <c r="H57" s="46"/>
      <c r="I57" s="45"/>
      <c r="J57" s="45"/>
      <c r="K57" s="45"/>
      <c r="L57" s="45"/>
      <c r="M57" s="61"/>
      <c r="N57" s="48"/>
      <c r="O57" s="49"/>
      <c r="P57" s="48"/>
      <c r="Q57" s="49"/>
      <c r="R57" s="50"/>
      <c r="S57" s="51"/>
      <c r="T57" s="15"/>
      <c r="U57" s="14"/>
      <c r="V57" s="52"/>
      <c r="W57" s="52"/>
      <c r="X57" s="52"/>
      <c r="Y57" s="52"/>
      <c r="Z57" s="52"/>
      <c r="AA57" s="52"/>
      <c r="AB57" s="53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3"/>
      <c r="AP57" s="52"/>
      <c r="AQ57" s="52"/>
      <c r="AR57" s="53"/>
      <c r="AS57" s="53"/>
      <c r="AT57" s="53"/>
      <c r="AU57" s="52"/>
      <c r="AV57" s="52"/>
      <c r="AW57" s="53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83" t="str">
        <f>IF(ISBLANK(B57),,IF(IFNA(MATCH(N57,List_Holidays,0),0)=0,IF(IFNA(MATCH(WEEKDAY(N57),List_WeekHolidays,0),0),1,0),2))</f>
        <v/>
      </c>
      <c r="BU57" s="109">
        <f t="shared" si="3"/>
        <v>0</v>
      </c>
      <c r="BV57" s="109">
        <f t="shared" si="4"/>
        <v>0</v>
      </c>
      <c r="BW57" s="109">
        <f>IF($BU57&gt;cLunchEnd+$N57,cLunchBegin+$N57+1,cLunchBegin+$N57)</f>
        <v>0.5</v>
      </c>
      <c r="BX57" s="109">
        <f>IF($BU57&gt;cLunchEnd+$N57,cLunchEnd+$N57+1,cLunchEnd+$N57)</f>
        <v>0.5416666667</v>
      </c>
      <c r="BY57" s="109">
        <f>IF($BU57&gt;cDinnerEnd+$N57,cDinnerBegin+$N57+1,cDinnerBegin+$N57)</f>
        <v>0.75</v>
      </c>
      <c r="BZ57" s="109">
        <f>IF($BU57&gt;cDinnerEnd+$N57,cDinnerEnd+$N57+1,cDinnerEnd+$N57)</f>
        <v>0.7916666667</v>
      </c>
      <c r="CA57" s="50" t="str">
        <f>IF((MIN($BV57,BX57)-MAX($BU57,BW57))&gt;0,vDurationLunch,)</f>
        <v/>
      </c>
      <c r="CB57" s="50" t="str">
        <f>IF((MIN($BV57,BZ57)-MAX($BU57,BY57))&gt;0,vDurationDinner,)</f>
        <v/>
      </c>
      <c r="CC57" s="50">
        <f t="shared" si="5"/>
        <v>0</v>
      </c>
      <c r="CD57" s="109">
        <f t="shared" si="6"/>
        <v>0.75</v>
      </c>
      <c r="CE57" s="50" t="str">
        <f t="shared" si="7"/>
        <v/>
      </c>
      <c r="CF57" s="50" t="str">
        <f t="shared" si="8"/>
        <v/>
      </c>
      <c r="CG57" s="50" t="str">
        <f t="shared" si="9"/>
        <v/>
      </c>
      <c r="CH57" s="50" t="str">
        <f t="shared" si="10"/>
        <v/>
      </c>
      <c r="CI57" s="50" t="str">
        <f t="shared" si="11"/>
        <v/>
      </c>
      <c r="CJ57" s="50"/>
      <c r="CK57" s="50"/>
      <c r="CL57" s="50"/>
      <c r="CM57" s="50"/>
      <c r="CN57" s="50"/>
    </row>
    <row r="58">
      <c r="A58" s="108" t="str">
        <f t="shared" si="2"/>
        <v/>
      </c>
      <c r="B58" s="6"/>
      <c r="C58" s="60"/>
      <c r="D58" s="43"/>
      <c r="E58" s="61"/>
      <c r="F58" s="45"/>
      <c r="G58" s="45"/>
      <c r="H58" s="46"/>
      <c r="I58" s="45"/>
      <c r="J58" s="45"/>
      <c r="K58" s="45"/>
      <c r="L58" s="45"/>
      <c r="M58" s="61"/>
      <c r="N58" s="48"/>
      <c r="O58" s="49"/>
      <c r="P58" s="48"/>
      <c r="Q58" s="49"/>
      <c r="R58" s="50"/>
      <c r="S58" s="51"/>
      <c r="T58" s="15"/>
      <c r="U58" s="14"/>
      <c r="V58" s="52"/>
      <c r="W58" s="52"/>
      <c r="X58" s="52"/>
      <c r="Y58" s="52"/>
      <c r="Z58" s="52"/>
      <c r="AA58" s="52"/>
      <c r="AB58" s="53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3"/>
      <c r="AP58" s="52"/>
      <c r="AQ58" s="52"/>
      <c r="AR58" s="53"/>
      <c r="AS58" s="53"/>
      <c r="AT58" s="53"/>
      <c r="AU58" s="52"/>
      <c r="AV58" s="52"/>
      <c r="AW58" s="53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83" t="str">
        <f>IF(ISBLANK(B58),,IF(IFNA(MATCH(N58,List_Holidays,0),0)=0,IF(IFNA(MATCH(WEEKDAY(N58),List_WeekHolidays,0),0),1,0),2))</f>
        <v/>
      </c>
      <c r="BU58" s="109">
        <f t="shared" si="3"/>
        <v>0</v>
      </c>
      <c r="BV58" s="109">
        <f t="shared" si="4"/>
        <v>0</v>
      </c>
      <c r="BW58" s="109">
        <f>IF($BU58&gt;cLunchEnd+$N58,cLunchBegin+$N58+1,cLunchBegin+$N58)</f>
        <v>0.5</v>
      </c>
      <c r="BX58" s="109">
        <f>IF($BU58&gt;cLunchEnd+$N58,cLunchEnd+$N58+1,cLunchEnd+$N58)</f>
        <v>0.5416666667</v>
      </c>
      <c r="BY58" s="109">
        <f>IF($BU58&gt;cDinnerEnd+$N58,cDinnerBegin+$N58+1,cDinnerBegin+$N58)</f>
        <v>0.75</v>
      </c>
      <c r="BZ58" s="109">
        <f>IF($BU58&gt;cDinnerEnd+$N58,cDinnerEnd+$N58+1,cDinnerEnd+$N58)</f>
        <v>0.7916666667</v>
      </c>
      <c r="CA58" s="50" t="str">
        <f>IF((MIN($BV58,BX58)-MAX($BU58,BW58))&gt;0,vDurationLunch,)</f>
        <v/>
      </c>
      <c r="CB58" s="50" t="str">
        <f>IF((MIN($BV58,BZ58)-MAX($BU58,BY58))&gt;0,vDurationDinner,)</f>
        <v/>
      </c>
      <c r="CC58" s="50">
        <f t="shared" si="5"/>
        <v>0</v>
      </c>
      <c r="CD58" s="109">
        <f t="shared" si="6"/>
        <v>0.75</v>
      </c>
      <c r="CE58" s="50" t="str">
        <f t="shared" si="7"/>
        <v/>
      </c>
      <c r="CF58" s="50" t="str">
        <f t="shared" si="8"/>
        <v/>
      </c>
      <c r="CG58" s="50" t="str">
        <f t="shared" si="9"/>
        <v/>
      </c>
      <c r="CH58" s="50" t="str">
        <f t="shared" si="10"/>
        <v/>
      </c>
      <c r="CI58" s="50" t="str">
        <f t="shared" si="11"/>
        <v/>
      </c>
      <c r="CJ58" s="50"/>
      <c r="CK58" s="50"/>
      <c r="CL58" s="50"/>
      <c r="CM58" s="50"/>
      <c r="CN58" s="50"/>
    </row>
    <row r="59">
      <c r="A59" s="108" t="str">
        <f t="shared" si="2"/>
        <v/>
      </c>
      <c r="B59" s="6"/>
      <c r="C59" s="64"/>
      <c r="D59" s="43"/>
      <c r="E59" s="47"/>
      <c r="F59" s="45"/>
      <c r="G59" s="45"/>
      <c r="H59" s="45"/>
      <c r="I59" s="45"/>
      <c r="J59" s="46"/>
      <c r="K59" s="45"/>
      <c r="L59" s="45"/>
      <c r="M59" s="61"/>
      <c r="N59" s="48"/>
      <c r="O59" s="49"/>
      <c r="P59" s="48"/>
      <c r="Q59" s="49"/>
      <c r="R59" s="50"/>
      <c r="S59" s="51"/>
      <c r="T59" s="15"/>
      <c r="U59" s="14"/>
      <c r="V59" s="52"/>
      <c r="W59" s="52"/>
      <c r="X59" s="52"/>
      <c r="Y59" s="52"/>
      <c r="Z59" s="52"/>
      <c r="AA59" s="52"/>
      <c r="AB59" s="53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3"/>
      <c r="AP59" s="52"/>
      <c r="AQ59" s="52"/>
      <c r="AR59" s="53"/>
      <c r="AS59" s="53"/>
      <c r="AT59" s="53"/>
      <c r="AU59" s="52"/>
      <c r="AV59" s="52"/>
      <c r="AW59" s="53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83" t="str">
        <f>IF(ISBLANK(B59),,IF(IFNA(MATCH(N59,List_Holidays,0),0)=0,IF(IFNA(MATCH(WEEKDAY(N59),List_WeekHolidays,0),0),1,0),2))</f>
        <v/>
      </c>
      <c r="BU59" s="109">
        <f t="shared" si="3"/>
        <v>0</v>
      </c>
      <c r="BV59" s="109">
        <f t="shared" si="4"/>
        <v>0</v>
      </c>
      <c r="BW59" s="109">
        <f>IF($BU59&gt;cLunchEnd+$N59,cLunchBegin+$N59+1,cLunchBegin+$N59)</f>
        <v>0.5</v>
      </c>
      <c r="BX59" s="109">
        <f>IF($BU59&gt;cLunchEnd+$N59,cLunchEnd+$N59+1,cLunchEnd+$N59)</f>
        <v>0.5416666667</v>
      </c>
      <c r="BY59" s="109">
        <f>IF($BU59&gt;cDinnerEnd+$N59,cDinnerBegin+$N59+1,cDinnerBegin+$N59)</f>
        <v>0.75</v>
      </c>
      <c r="BZ59" s="109">
        <f>IF($BU59&gt;cDinnerEnd+$N59,cDinnerEnd+$N59+1,cDinnerEnd+$N59)</f>
        <v>0.7916666667</v>
      </c>
      <c r="CA59" s="50" t="str">
        <f>IF((MIN($BV59,BX59)-MAX($BU59,BW59))&gt;0,vDurationLunch,)</f>
        <v/>
      </c>
      <c r="CB59" s="50" t="str">
        <f>IF((MIN($BV59,BZ59)-MAX($BU59,BY59))&gt;0,vDurationDinner,)</f>
        <v/>
      </c>
      <c r="CC59" s="50">
        <f t="shared" si="5"/>
        <v>0</v>
      </c>
      <c r="CD59" s="109">
        <f t="shared" si="6"/>
        <v>0.75</v>
      </c>
      <c r="CE59" s="50" t="str">
        <f t="shared" si="7"/>
        <v/>
      </c>
      <c r="CF59" s="50" t="str">
        <f t="shared" si="8"/>
        <v/>
      </c>
      <c r="CG59" s="50" t="str">
        <f t="shared" si="9"/>
        <v/>
      </c>
      <c r="CH59" s="50" t="str">
        <f t="shared" si="10"/>
        <v/>
      </c>
      <c r="CI59" s="50" t="str">
        <f t="shared" si="11"/>
        <v/>
      </c>
      <c r="CJ59" s="50"/>
      <c r="CK59" s="50"/>
      <c r="CL59" s="50"/>
      <c r="CM59" s="50"/>
      <c r="CN59" s="50"/>
    </row>
    <row r="60">
      <c r="A60" s="108" t="str">
        <f t="shared" si="2"/>
        <v/>
      </c>
      <c r="B60" s="6"/>
      <c r="C60" s="60"/>
      <c r="D60" s="43"/>
      <c r="E60" s="47"/>
      <c r="F60" s="45"/>
      <c r="G60" s="45"/>
      <c r="H60" s="46"/>
      <c r="I60" s="45"/>
      <c r="J60" s="45"/>
      <c r="K60" s="45"/>
      <c r="L60" s="45"/>
      <c r="M60" s="61"/>
      <c r="N60" s="48"/>
      <c r="O60" s="49"/>
      <c r="P60" s="48"/>
      <c r="Q60" s="49"/>
      <c r="R60" s="50"/>
      <c r="S60" s="51"/>
      <c r="T60" s="15"/>
      <c r="U60" s="14"/>
      <c r="V60" s="52"/>
      <c r="W60" s="52"/>
      <c r="X60" s="52"/>
      <c r="Y60" s="52"/>
      <c r="Z60" s="52"/>
      <c r="AA60" s="52"/>
      <c r="AB60" s="53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3"/>
      <c r="AP60" s="52"/>
      <c r="AQ60" s="52"/>
      <c r="AR60" s="53"/>
      <c r="AS60" s="53"/>
      <c r="AT60" s="53"/>
      <c r="AU60" s="52"/>
      <c r="AV60" s="52"/>
      <c r="AW60" s="53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83" t="str">
        <f>IF(ISBLANK(B60),,IF(IFNA(MATCH(N60,List_Holidays,0),0)=0,IF(IFNA(MATCH(WEEKDAY(N60),List_WeekHolidays,0),0),1,0),2))</f>
        <v/>
      </c>
      <c r="BU60" s="109">
        <f t="shared" si="3"/>
        <v>0</v>
      </c>
      <c r="BV60" s="109">
        <f t="shared" si="4"/>
        <v>0</v>
      </c>
      <c r="BW60" s="109">
        <f>IF($BU60&gt;cLunchEnd+$N60,cLunchBegin+$N60+1,cLunchBegin+$N60)</f>
        <v>0.5</v>
      </c>
      <c r="BX60" s="109">
        <f>IF($BU60&gt;cLunchEnd+$N60,cLunchEnd+$N60+1,cLunchEnd+$N60)</f>
        <v>0.5416666667</v>
      </c>
      <c r="BY60" s="109">
        <f>IF($BU60&gt;cDinnerEnd+$N60,cDinnerBegin+$N60+1,cDinnerBegin+$N60)</f>
        <v>0.75</v>
      </c>
      <c r="BZ60" s="109">
        <f>IF($BU60&gt;cDinnerEnd+$N60,cDinnerEnd+$N60+1,cDinnerEnd+$N60)</f>
        <v>0.7916666667</v>
      </c>
      <c r="CA60" s="50" t="str">
        <f>IF((MIN($BV60,BX60)-MAX($BU60,BW60))&gt;0,vDurationLunch,)</f>
        <v/>
      </c>
      <c r="CB60" s="50" t="str">
        <f>IF((MIN($BV60,BZ60)-MAX($BU60,BY60))&gt;0,vDurationDinner,)</f>
        <v/>
      </c>
      <c r="CC60" s="50">
        <f t="shared" si="5"/>
        <v>0</v>
      </c>
      <c r="CD60" s="109">
        <f t="shared" si="6"/>
        <v>0.75</v>
      </c>
      <c r="CE60" s="50" t="str">
        <f t="shared" si="7"/>
        <v/>
      </c>
      <c r="CF60" s="50" t="str">
        <f t="shared" si="8"/>
        <v/>
      </c>
      <c r="CG60" s="50" t="str">
        <f t="shared" si="9"/>
        <v/>
      </c>
      <c r="CH60" s="50" t="str">
        <f t="shared" si="10"/>
        <v/>
      </c>
      <c r="CI60" s="50" t="str">
        <f t="shared" si="11"/>
        <v/>
      </c>
      <c r="CJ60" s="50"/>
      <c r="CK60" s="50"/>
      <c r="CL60" s="50"/>
      <c r="CM60" s="50"/>
      <c r="CN60" s="50"/>
    </row>
    <row r="61">
      <c r="A61" s="108" t="str">
        <f t="shared" si="2"/>
        <v/>
      </c>
      <c r="B61" s="6"/>
      <c r="C61" s="42"/>
      <c r="D61" s="43"/>
      <c r="E61" s="47"/>
      <c r="F61" s="45"/>
      <c r="G61" s="45"/>
      <c r="H61" s="46"/>
      <c r="I61" s="45"/>
      <c r="J61" s="45"/>
      <c r="K61" s="45"/>
      <c r="L61" s="45"/>
      <c r="M61" s="61"/>
      <c r="N61" s="48"/>
      <c r="O61" s="49"/>
      <c r="P61" s="48"/>
      <c r="Q61" s="49"/>
      <c r="R61" s="50"/>
      <c r="S61" s="51"/>
      <c r="T61" s="15"/>
      <c r="U61" s="14"/>
      <c r="V61" s="52"/>
      <c r="W61" s="52"/>
      <c r="X61" s="52"/>
      <c r="Y61" s="52"/>
      <c r="Z61" s="52"/>
      <c r="AA61" s="52"/>
      <c r="AB61" s="53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3"/>
      <c r="AP61" s="52"/>
      <c r="AQ61" s="52"/>
      <c r="AR61" s="53"/>
      <c r="AS61" s="53"/>
      <c r="AT61" s="53"/>
      <c r="AU61" s="52"/>
      <c r="AV61" s="52"/>
      <c r="AW61" s="53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83" t="str">
        <f>IF(ISBLANK(B61),,IF(IFNA(MATCH(N61,List_Holidays,0),0)=0,IF(IFNA(MATCH(WEEKDAY(N61),List_WeekHolidays,0),0),1,0),2))</f>
        <v/>
      </c>
      <c r="BU61" s="109">
        <f t="shared" si="3"/>
        <v>0</v>
      </c>
      <c r="BV61" s="109">
        <f t="shared" si="4"/>
        <v>0</v>
      </c>
      <c r="BW61" s="109">
        <f>IF($BU61&gt;cLunchEnd+$N61,cLunchBegin+$N61+1,cLunchBegin+$N61)</f>
        <v>0.5</v>
      </c>
      <c r="BX61" s="109">
        <f>IF($BU61&gt;cLunchEnd+$N61,cLunchEnd+$N61+1,cLunchEnd+$N61)</f>
        <v>0.5416666667</v>
      </c>
      <c r="BY61" s="109">
        <f>IF($BU61&gt;cDinnerEnd+$N61,cDinnerBegin+$N61+1,cDinnerBegin+$N61)</f>
        <v>0.75</v>
      </c>
      <c r="BZ61" s="109">
        <f>IF($BU61&gt;cDinnerEnd+$N61,cDinnerEnd+$N61+1,cDinnerEnd+$N61)</f>
        <v>0.7916666667</v>
      </c>
      <c r="CA61" s="50" t="str">
        <f>IF((MIN($BV61,BX61)-MAX($BU61,BW61))&gt;0,vDurationLunch,)</f>
        <v/>
      </c>
      <c r="CB61" s="50" t="str">
        <f>IF((MIN($BV61,BZ61)-MAX($BU61,BY61))&gt;0,vDurationDinner,)</f>
        <v/>
      </c>
      <c r="CC61" s="50">
        <f t="shared" si="5"/>
        <v>0</v>
      </c>
      <c r="CD61" s="109">
        <f t="shared" si="6"/>
        <v>0.75</v>
      </c>
      <c r="CE61" s="50" t="str">
        <f t="shared" si="7"/>
        <v/>
      </c>
      <c r="CF61" s="50" t="str">
        <f t="shared" si="8"/>
        <v/>
      </c>
      <c r="CG61" s="50" t="str">
        <f t="shared" si="9"/>
        <v/>
      </c>
      <c r="CH61" s="50" t="str">
        <f t="shared" si="10"/>
        <v/>
      </c>
      <c r="CI61" s="50" t="str">
        <f t="shared" si="11"/>
        <v/>
      </c>
      <c r="CJ61" s="50"/>
      <c r="CK61" s="50"/>
      <c r="CL61" s="50"/>
      <c r="CM61" s="50"/>
      <c r="CN61" s="50"/>
    </row>
    <row r="62">
      <c r="A62" s="108" t="str">
        <f t="shared" si="2"/>
        <v/>
      </c>
      <c r="B62" s="6"/>
      <c r="C62" s="42"/>
      <c r="D62" s="43"/>
      <c r="E62" s="47"/>
      <c r="F62" s="45"/>
      <c r="G62" s="45"/>
      <c r="H62" s="46"/>
      <c r="I62" s="45"/>
      <c r="J62" s="45"/>
      <c r="K62" s="45"/>
      <c r="L62" s="45"/>
      <c r="M62" s="61"/>
      <c r="N62" s="48"/>
      <c r="O62" s="49"/>
      <c r="P62" s="48"/>
      <c r="Q62" s="49"/>
      <c r="R62" s="50"/>
      <c r="S62" s="51"/>
      <c r="T62" s="15"/>
      <c r="U62" s="14"/>
      <c r="V62" s="52"/>
      <c r="W62" s="52"/>
      <c r="X62" s="52"/>
      <c r="Y62" s="52"/>
      <c r="Z62" s="52"/>
      <c r="AA62" s="52"/>
      <c r="AB62" s="53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3"/>
      <c r="AP62" s="52"/>
      <c r="AQ62" s="52"/>
      <c r="AR62" s="53"/>
      <c r="AS62" s="53"/>
      <c r="AT62" s="53"/>
      <c r="AU62" s="52"/>
      <c r="AV62" s="52"/>
      <c r="AW62" s="53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83" t="str">
        <f>IF(ISBLANK(B62),,IF(IFNA(MATCH(N62,List_Holidays,0),0)=0,IF(IFNA(MATCH(WEEKDAY(N62),List_WeekHolidays,0),0),1,0),2))</f>
        <v/>
      </c>
      <c r="BU62" s="109">
        <f t="shared" si="3"/>
        <v>0</v>
      </c>
      <c r="BV62" s="109">
        <f t="shared" si="4"/>
        <v>0</v>
      </c>
      <c r="BW62" s="109">
        <f>IF($BU62&gt;cLunchEnd+$N62,cLunchBegin+$N62+1,cLunchBegin+$N62)</f>
        <v>0.5</v>
      </c>
      <c r="BX62" s="109">
        <f>IF($BU62&gt;cLunchEnd+$N62,cLunchEnd+$N62+1,cLunchEnd+$N62)</f>
        <v>0.5416666667</v>
      </c>
      <c r="BY62" s="109">
        <f>IF($BU62&gt;cDinnerEnd+$N62,cDinnerBegin+$N62+1,cDinnerBegin+$N62)</f>
        <v>0.75</v>
      </c>
      <c r="BZ62" s="109">
        <f>IF($BU62&gt;cDinnerEnd+$N62,cDinnerEnd+$N62+1,cDinnerEnd+$N62)</f>
        <v>0.7916666667</v>
      </c>
      <c r="CA62" s="50" t="str">
        <f>IF((MIN($BV62,BX62)-MAX($BU62,BW62))&gt;0,vDurationLunch,)</f>
        <v/>
      </c>
      <c r="CB62" s="50" t="str">
        <f>IF((MIN($BV62,BZ62)-MAX($BU62,BY62))&gt;0,vDurationDinner,)</f>
        <v/>
      </c>
      <c r="CC62" s="50">
        <f t="shared" si="5"/>
        <v>0</v>
      </c>
      <c r="CD62" s="109">
        <f t="shared" si="6"/>
        <v>0.75</v>
      </c>
      <c r="CE62" s="50" t="str">
        <f t="shared" si="7"/>
        <v/>
      </c>
      <c r="CF62" s="50" t="str">
        <f t="shared" si="8"/>
        <v/>
      </c>
      <c r="CG62" s="50" t="str">
        <f t="shared" si="9"/>
        <v/>
      </c>
      <c r="CH62" s="50" t="str">
        <f t="shared" si="10"/>
        <v/>
      </c>
      <c r="CI62" s="50" t="str">
        <f t="shared" si="11"/>
        <v/>
      </c>
      <c r="CJ62" s="50"/>
      <c r="CK62" s="50"/>
      <c r="CL62" s="50"/>
      <c r="CM62" s="50"/>
      <c r="CN62" s="50"/>
    </row>
    <row r="63">
      <c r="A63" s="108" t="str">
        <f t="shared" si="2"/>
        <v/>
      </c>
      <c r="B63" s="6"/>
      <c r="C63" s="42"/>
      <c r="D63" s="43"/>
      <c r="E63" s="47"/>
      <c r="F63" s="45"/>
      <c r="G63" s="46"/>
      <c r="H63" s="46"/>
      <c r="I63" s="45"/>
      <c r="J63" s="45"/>
      <c r="K63" s="45"/>
      <c r="L63" s="45"/>
      <c r="M63" s="61"/>
      <c r="N63" s="48"/>
      <c r="O63" s="49"/>
      <c r="P63" s="48"/>
      <c r="Q63" s="49"/>
      <c r="R63" s="50"/>
      <c r="S63" s="51"/>
      <c r="T63" s="15"/>
      <c r="U63" s="14"/>
      <c r="V63" s="52"/>
      <c r="W63" s="52"/>
      <c r="X63" s="52"/>
      <c r="Y63" s="52"/>
      <c r="Z63" s="52"/>
      <c r="AA63" s="52"/>
      <c r="AB63" s="53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3"/>
      <c r="AP63" s="52"/>
      <c r="AQ63" s="52"/>
      <c r="AR63" s="53"/>
      <c r="AS63" s="53"/>
      <c r="AT63" s="53"/>
      <c r="AU63" s="52"/>
      <c r="AV63" s="52"/>
      <c r="AW63" s="53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83" t="str">
        <f>IF(ISBLANK(B63),,IF(IFNA(MATCH(N63,List_Holidays,0),0)=0,IF(IFNA(MATCH(WEEKDAY(N63),List_WeekHolidays,0),0),1,0),2))</f>
        <v/>
      </c>
      <c r="BU63" s="109">
        <f t="shared" si="3"/>
        <v>0</v>
      </c>
      <c r="BV63" s="109">
        <f t="shared" si="4"/>
        <v>0</v>
      </c>
      <c r="BW63" s="109">
        <f>IF($BU63&gt;cLunchEnd+$N63,cLunchBegin+$N63+1,cLunchBegin+$N63)</f>
        <v>0.5</v>
      </c>
      <c r="BX63" s="109">
        <f>IF($BU63&gt;cLunchEnd+$N63,cLunchEnd+$N63+1,cLunchEnd+$N63)</f>
        <v>0.5416666667</v>
      </c>
      <c r="BY63" s="109">
        <f>IF($BU63&gt;cDinnerEnd+$N63,cDinnerBegin+$N63+1,cDinnerBegin+$N63)</f>
        <v>0.75</v>
      </c>
      <c r="BZ63" s="109">
        <f>IF($BU63&gt;cDinnerEnd+$N63,cDinnerEnd+$N63+1,cDinnerEnd+$N63)</f>
        <v>0.7916666667</v>
      </c>
      <c r="CA63" s="50" t="str">
        <f>IF((MIN($BV63,BX63)-MAX($BU63,BW63))&gt;0,vDurationLunch,)</f>
        <v/>
      </c>
      <c r="CB63" s="50" t="str">
        <f>IF((MIN($BV63,BZ63)-MAX($BU63,BY63))&gt;0,vDurationDinner,)</f>
        <v/>
      </c>
      <c r="CC63" s="50">
        <f t="shared" si="5"/>
        <v>0</v>
      </c>
      <c r="CD63" s="109">
        <f t="shared" si="6"/>
        <v>0.75</v>
      </c>
      <c r="CE63" s="50" t="str">
        <f t="shared" si="7"/>
        <v/>
      </c>
      <c r="CF63" s="50" t="str">
        <f t="shared" si="8"/>
        <v/>
      </c>
      <c r="CG63" s="50" t="str">
        <f t="shared" si="9"/>
        <v/>
      </c>
      <c r="CH63" s="50" t="str">
        <f t="shared" si="10"/>
        <v/>
      </c>
      <c r="CI63" s="50" t="str">
        <f t="shared" si="11"/>
        <v/>
      </c>
      <c r="CJ63" s="50"/>
      <c r="CK63" s="50"/>
      <c r="CL63" s="50"/>
      <c r="CM63" s="50"/>
      <c r="CN63" s="50"/>
    </row>
    <row r="64">
      <c r="A64" s="108" t="str">
        <f t="shared" si="2"/>
        <v/>
      </c>
      <c r="B64" s="6"/>
      <c r="C64" s="65"/>
      <c r="D64" s="43"/>
      <c r="E64" s="47"/>
      <c r="F64" s="45"/>
      <c r="G64" s="45"/>
      <c r="H64" s="46"/>
      <c r="I64" s="45"/>
      <c r="J64" s="45"/>
      <c r="K64" s="45"/>
      <c r="L64" s="45"/>
      <c r="M64" s="61"/>
      <c r="N64" s="48"/>
      <c r="O64" s="49"/>
      <c r="P64" s="48"/>
      <c r="Q64" s="49"/>
      <c r="R64" s="50"/>
      <c r="S64" s="58"/>
      <c r="T64" s="15"/>
      <c r="U64" s="14"/>
      <c r="V64" s="52"/>
      <c r="W64" s="52"/>
      <c r="X64" s="52"/>
      <c r="Y64" s="52"/>
      <c r="Z64" s="52"/>
      <c r="AA64" s="52"/>
      <c r="AB64" s="53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3"/>
      <c r="AP64" s="52"/>
      <c r="AQ64" s="52"/>
      <c r="AR64" s="53"/>
      <c r="AS64" s="53"/>
      <c r="AT64" s="53"/>
      <c r="AU64" s="52"/>
      <c r="AV64" s="52"/>
      <c r="AW64" s="53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83" t="str">
        <f>IF(ISBLANK(B64),,IF(IFNA(MATCH(N64,List_Holidays,0),0)=0,IF(IFNA(MATCH(WEEKDAY(N64),List_WeekHolidays,0),0),1,0),2))</f>
        <v/>
      </c>
      <c r="BU64" s="109">
        <f t="shared" si="3"/>
        <v>0</v>
      </c>
      <c r="BV64" s="109">
        <f t="shared" si="4"/>
        <v>0</v>
      </c>
      <c r="BW64" s="109">
        <f>IF($BU64&gt;cLunchEnd+$N64,cLunchBegin+$N64+1,cLunchBegin+$N64)</f>
        <v>0.5</v>
      </c>
      <c r="BX64" s="109">
        <f>IF($BU64&gt;cLunchEnd+$N64,cLunchEnd+$N64+1,cLunchEnd+$N64)</f>
        <v>0.5416666667</v>
      </c>
      <c r="BY64" s="109">
        <f>IF($BU64&gt;cDinnerEnd+$N64,cDinnerBegin+$N64+1,cDinnerBegin+$N64)</f>
        <v>0.75</v>
      </c>
      <c r="BZ64" s="109">
        <f>IF($BU64&gt;cDinnerEnd+$N64,cDinnerEnd+$N64+1,cDinnerEnd+$N64)</f>
        <v>0.7916666667</v>
      </c>
      <c r="CA64" s="50" t="str">
        <f>IF((MIN($BV64,BX64)-MAX($BU64,BW64))&gt;0,vDurationLunch,)</f>
        <v/>
      </c>
      <c r="CB64" s="50" t="str">
        <f>IF((MIN($BV64,BZ64)-MAX($BU64,BY64))&gt;0,vDurationDinner,)</f>
        <v/>
      </c>
      <c r="CC64" s="50">
        <f t="shared" si="5"/>
        <v>0</v>
      </c>
      <c r="CD64" s="109">
        <f t="shared" si="6"/>
        <v>0.75</v>
      </c>
      <c r="CE64" s="50" t="str">
        <f t="shared" si="7"/>
        <v/>
      </c>
      <c r="CF64" s="50" t="str">
        <f t="shared" si="8"/>
        <v/>
      </c>
      <c r="CG64" s="50" t="str">
        <f t="shared" si="9"/>
        <v/>
      </c>
      <c r="CH64" s="50" t="str">
        <f t="shared" si="10"/>
        <v/>
      </c>
      <c r="CI64" s="50" t="str">
        <f t="shared" si="11"/>
        <v/>
      </c>
      <c r="CJ64" s="50"/>
      <c r="CK64" s="50"/>
      <c r="CL64" s="50"/>
      <c r="CM64" s="50"/>
      <c r="CN64" s="50"/>
    </row>
    <row r="65">
      <c r="A65" s="108" t="str">
        <f t="shared" si="2"/>
        <v/>
      </c>
      <c r="B65" s="6"/>
      <c r="C65" s="65"/>
      <c r="D65" s="43"/>
      <c r="E65" s="47"/>
      <c r="F65" s="45"/>
      <c r="G65" s="45"/>
      <c r="H65" s="46"/>
      <c r="I65" s="45"/>
      <c r="J65" s="45"/>
      <c r="K65" s="45"/>
      <c r="L65" s="45"/>
      <c r="M65" s="61"/>
      <c r="N65" s="48"/>
      <c r="O65" s="49"/>
      <c r="P65" s="48"/>
      <c r="Q65" s="49"/>
      <c r="R65" s="50"/>
      <c r="S65" s="51"/>
      <c r="T65" s="15"/>
      <c r="U65" s="14"/>
      <c r="V65" s="52"/>
      <c r="W65" s="52"/>
      <c r="X65" s="52"/>
      <c r="Y65" s="52"/>
      <c r="Z65" s="52"/>
      <c r="AA65" s="52"/>
      <c r="AB65" s="53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3"/>
      <c r="AP65" s="52"/>
      <c r="AQ65" s="52"/>
      <c r="AR65" s="53"/>
      <c r="AS65" s="53"/>
      <c r="AT65" s="53"/>
      <c r="AU65" s="52"/>
      <c r="AV65" s="52"/>
      <c r="AW65" s="53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83" t="str">
        <f>IF(ISBLANK(B65),,IF(IFNA(MATCH(N65,List_Holidays,0),0)=0,IF(IFNA(MATCH(WEEKDAY(N65),List_WeekHolidays,0),0),1,0),2))</f>
        <v/>
      </c>
      <c r="BU65" s="109">
        <f t="shared" si="3"/>
        <v>0</v>
      </c>
      <c r="BV65" s="109">
        <f t="shared" si="4"/>
        <v>0</v>
      </c>
      <c r="BW65" s="109">
        <f>IF($BU65&gt;cLunchEnd+$N65,cLunchBegin+$N65+1,cLunchBegin+$N65)</f>
        <v>0.5</v>
      </c>
      <c r="BX65" s="109">
        <f>IF($BU65&gt;cLunchEnd+$N65,cLunchEnd+$N65+1,cLunchEnd+$N65)</f>
        <v>0.5416666667</v>
      </c>
      <c r="BY65" s="109">
        <f>IF($BU65&gt;cDinnerEnd+$N65,cDinnerBegin+$N65+1,cDinnerBegin+$N65)</f>
        <v>0.75</v>
      </c>
      <c r="BZ65" s="109">
        <f>IF($BU65&gt;cDinnerEnd+$N65,cDinnerEnd+$N65+1,cDinnerEnd+$N65)</f>
        <v>0.7916666667</v>
      </c>
      <c r="CA65" s="50" t="str">
        <f>IF((MIN($BV65,BX65)-MAX($BU65,BW65))&gt;0,vDurationLunch,)</f>
        <v/>
      </c>
      <c r="CB65" s="50" t="str">
        <f>IF((MIN($BV65,BZ65)-MAX($BU65,BY65))&gt;0,vDurationDinner,)</f>
        <v/>
      </c>
      <c r="CC65" s="50">
        <f t="shared" si="5"/>
        <v>0</v>
      </c>
      <c r="CD65" s="109">
        <f t="shared" si="6"/>
        <v>0.75</v>
      </c>
      <c r="CE65" s="50" t="str">
        <f t="shared" si="7"/>
        <v/>
      </c>
      <c r="CF65" s="50" t="str">
        <f t="shared" si="8"/>
        <v/>
      </c>
      <c r="CG65" s="50" t="str">
        <f t="shared" si="9"/>
        <v/>
      </c>
      <c r="CH65" s="50" t="str">
        <f t="shared" si="10"/>
        <v/>
      </c>
      <c r="CI65" s="50" t="str">
        <f t="shared" si="11"/>
        <v/>
      </c>
      <c r="CJ65" s="50"/>
      <c r="CK65" s="50"/>
      <c r="CL65" s="50"/>
      <c r="CM65" s="50"/>
      <c r="CN65" s="50"/>
    </row>
    <row r="66">
      <c r="A66" s="108" t="str">
        <f t="shared" si="2"/>
        <v/>
      </c>
      <c r="B66" s="6"/>
      <c r="C66" s="66"/>
      <c r="D66" s="43"/>
      <c r="E66" s="47"/>
      <c r="F66" s="45"/>
      <c r="G66" s="45"/>
      <c r="H66" s="45"/>
      <c r="I66" s="45"/>
      <c r="J66" s="46"/>
      <c r="K66" s="45"/>
      <c r="L66" s="45"/>
      <c r="M66" s="61"/>
      <c r="N66" s="48"/>
      <c r="O66" s="49"/>
      <c r="P66" s="48"/>
      <c r="Q66" s="49"/>
      <c r="R66" s="50"/>
      <c r="S66" s="51"/>
      <c r="T66" s="15"/>
      <c r="U66" s="14"/>
      <c r="V66" s="52"/>
      <c r="W66" s="52"/>
      <c r="X66" s="52"/>
      <c r="Y66" s="52"/>
      <c r="Z66" s="52"/>
      <c r="AA66" s="52"/>
      <c r="AB66" s="53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3"/>
      <c r="AP66" s="52"/>
      <c r="AQ66" s="52"/>
      <c r="AR66" s="53"/>
      <c r="AS66" s="53"/>
      <c r="AT66" s="53"/>
      <c r="AU66" s="52"/>
      <c r="AV66" s="52"/>
      <c r="AW66" s="53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83" t="str">
        <f>IF(ISBLANK(B66),,IF(IFNA(MATCH(N66,List_Holidays,0),0)=0,IF(IFNA(MATCH(WEEKDAY(N66),List_WeekHolidays,0),0),1,0),2))</f>
        <v/>
      </c>
      <c r="BU66" s="109">
        <f t="shared" si="3"/>
        <v>0</v>
      </c>
      <c r="BV66" s="109">
        <f t="shared" si="4"/>
        <v>0</v>
      </c>
      <c r="BW66" s="109">
        <f>IF($BU66&gt;cLunchEnd+$N66,cLunchBegin+$N66+1,cLunchBegin+$N66)</f>
        <v>0.5</v>
      </c>
      <c r="BX66" s="109">
        <f>IF($BU66&gt;cLunchEnd+$N66,cLunchEnd+$N66+1,cLunchEnd+$N66)</f>
        <v>0.5416666667</v>
      </c>
      <c r="BY66" s="109">
        <f>IF($BU66&gt;cDinnerEnd+$N66,cDinnerBegin+$N66+1,cDinnerBegin+$N66)</f>
        <v>0.75</v>
      </c>
      <c r="BZ66" s="109">
        <f>IF($BU66&gt;cDinnerEnd+$N66,cDinnerEnd+$N66+1,cDinnerEnd+$N66)</f>
        <v>0.7916666667</v>
      </c>
      <c r="CA66" s="50" t="str">
        <f>IF((MIN($BV66,BX66)-MAX($BU66,BW66))&gt;0,vDurationLunch,)</f>
        <v/>
      </c>
      <c r="CB66" s="50" t="str">
        <f>IF((MIN($BV66,BZ66)-MAX($BU66,BY66))&gt;0,vDurationDinner,)</f>
        <v/>
      </c>
      <c r="CC66" s="50">
        <f t="shared" si="5"/>
        <v>0</v>
      </c>
      <c r="CD66" s="109">
        <f t="shared" si="6"/>
        <v>0.75</v>
      </c>
      <c r="CE66" s="50" t="str">
        <f t="shared" si="7"/>
        <v/>
      </c>
      <c r="CF66" s="50" t="str">
        <f t="shared" si="8"/>
        <v/>
      </c>
      <c r="CG66" s="50" t="str">
        <f t="shared" si="9"/>
        <v/>
      </c>
      <c r="CH66" s="50" t="str">
        <f t="shared" si="10"/>
        <v/>
      </c>
      <c r="CI66" s="50" t="str">
        <f t="shared" si="11"/>
        <v/>
      </c>
      <c r="CJ66" s="50"/>
      <c r="CK66" s="50"/>
      <c r="CL66" s="50"/>
      <c r="CM66" s="50"/>
      <c r="CN66" s="50"/>
    </row>
    <row r="67">
      <c r="A67" s="108" t="str">
        <f t="shared" si="2"/>
        <v/>
      </c>
      <c r="B67" s="6"/>
      <c r="C67" s="42"/>
      <c r="D67" s="43"/>
      <c r="E67" s="61"/>
      <c r="F67" s="45"/>
      <c r="G67" s="45"/>
      <c r="H67" s="46"/>
      <c r="I67" s="45"/>
      <c r="J67" s="45"/>
      <c r="K67" s="45"/>
      <c r="L67" s="45"/>
      <c r="M67" s="61"/>
      <c r="N67" s="48"/>
      <c r="O67" s="49"/>
      <c r="P67" s="48"/>
      <c r="Q67" s="49"/>
      <c r="R67" s="50"/>
      <c r="S67" s="51"/>
      <c r="T67" s="15"/>
      <c r="U67" s="14"/>
      <c r="V67" s="52"/>
      <c r="W67" s="52"/>
      <c r="X67" s="52"/>
      <c r="Y67" s="52"/>
      <c r="Z67" s="52"/>
      <c r="AA67" s="52"/>
      <c r="AB67" s="53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3"/>
      <c r="AP67" s="52"/>
      <c r="AQ67" s="52"/>
      <c r="AR67" s="53"/>
      <c r="AS67" s="53"/>
      <c r="AT67" s="53"/>
      <c r="AU67" s="52"/>
      <c r="AV67" s="52"/>
      <c r="AW67" s="53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83" t="str">
        <f>IF(ISBLANK(B67),,IF(IFNA(MATCH(N67,List_Holidays,0),0)=0,IF(IFNA(MATCH(WEEKDAY(N67),List_WeekHolidays,0),0),1,0),2))</f>
        <v/>
      </c>
      <c r="BU67" s="109">
        <f t="shared" si="3"/>
        <v>0</v>
      </c>
      <c r="BV67" s="109">
        <f t="shared" si="4"/>
        <v>0</v>
      </c>
      <c r="BW67" s="109">
        <f>IF($BU67&gt;cLunchEnd+$N67,cLunchBegin+$N67+1,cLunchBegin+$N67)</f>
        <v>0.5</v>
      </c>
      <c r="BX67" s="109">
        <f>IF($BU67&gt;cLunchEnd+$N67,cLunchEnd+$N67+1,cLunchEnd+$N67)</f>
        <v>0.5416666667</v>
      </c>
      <c r="BY67" s="109">
        <f>IF($BU67&gt;cDinnerEnd+$N67,cDinnerBegin+$N67+1,cDinnerBegin+$N67)</f>
        <v>0.75</v>
      </c>
      <c r="BZ67" s="109">
        <f>IF($BU67&gt;cDinnerEnd+$N67,cDinnerEnd+$N67+1,cDinnerEnd+$N67)</f>
        <v>0.7916666667</v>
      </c>
      <c r="CA67" s="50" t="str">
        <f>IF((MIN($BV67,BX67)-MAX($BU67,BW67))&gt;0,vDurationLunch,)</f>
        <v/>
      </c>
      <c r="CB67" s="50" t="str">
        <f>IF((MIN($BV67,BZ67)-MAX($BU67,BY67))&gt;0,vDurationDinner,)</f>
        <v/>
      </c>
      <c r="CC67" s="50">
        <f t="shared" si="5"/>
        <v>0</v>
      </c>
      <c r="CD67" s="109">
        <f t="shared" si="6"/>
        <v>0.75</v>
      </c>
      <c r="CE67" s="50" t="str">
        <f t="shared" si="7"/>
        <v/>
      </c>
      <c r="CF67" s="50" t="str">
        <f t="shared" si="8"/>
        <v/>
      </c>
      <c r="CG67" s="50" t="str">
        <f t="shared" si="9"/>
        <v/>
      </c>
      <c r="CH67" s="50" t="str">
        <f t="shared" si="10"/>
        <v/>
      </c>
      <c r="CI67" s="50" t="str">
        <f t="shared" si="11"/>
        <v/>
      </c>
      <c r="CJ67" s="50"/>
      <c r="CK67" s="50"/>
      <c r="CL67" s="50"/>
      <c r="CM67" s="50"/>
      <c r="CN67" s="50"/>
    </row>
    <row r="68">
      <c r="A68" s="108" t="str">
        <f t="shared" si="2"/>
        <v/>
      </c>
      <c r="B68" s="6"/>
      <c r="C68" s="42"/>
      <c r="D68" s="43"/>
      <c r="E68" s="47"/>
      <c r="F68" s="45"/>
      <c r="G68" s="45"/>
      <c r="H68" s="46"/>
      <c r="I68" s="45"/>
      <c r="J68" s="45"/>
      <c r="K68" s="45"/>
      <c r="L68" s="45"/>
      <c r="M68" s="61"/>
      <c r="N68" s="48"/>
      <c r="O68" s="49"/>
      <c r="P68" s="48"/>
      <c r="Q68" s="49"/>
      <c r="R68" s="50"/>
      <c r="S68" s="51"/>
      <c r="T68" s="15"/>
      <c r="U68" s="14"/>
      <c r="V68" s="52"/>
      <c r="W68" s="52"/>
      <c r="X68" s="52"/>
      <c r="Y68" s="52"/>
      <c r="Z68" s="52"/>
      <c r="AA68" s="52"/>
      <c r="AB68" s="53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3"/>
      <c r="AP68" s="52"/>
      <c r="AQ68" s="52"/>
      <c r="AR68" s="53"/>
      <c r="AS68" s="53"/>
      <c r="AT68" s="53"/>
      <c r="AU68" s="52"/>
      <c r="AV68" s="52"/>
      <c r="AW68" s="53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83" t="str">
        <f>IF(ISBLANK(B68),,IF(IFNA(MATCH(N68,List_Holidays,0),0)=0,IF(IFNA(MATCH(WEEKDAY(N68),List_WeekHolidays,0),0),1,0),2))</f>
        <v/>
      </c>
      <c r="BU68" s="109">
        <f t="shared" si="3"/>
        <v>0</v>
      </c>
      <c r="BV68" s="109">
        <f t="shared" si="4"/>
        <v>0</v>
      </c>
      <c r="BW68" s="109">
        <f>IF($BU68&gt;cLunchEnd+$N68,cLunchBegin+$N68+1,cLunchBegin+$N68)</f>
        <v>0.5</v>
      </c>
      <c r="BX68" s="109">
        <f>IF($BU68&gt;cLunchEnd+$N68,cLunchEnd+$N68+1,cLunchEnd+$N68)</f>
        <v>0.5416666667</v>
      </c>
      <c r="BY68" s="109">
        <f>IF($BU68&gt;cDinnerEnd+$N68,cDinnerBegin+$N68+1,cDinnerBegin+$N68)</f>
        <v>0.75</v>
      </c>
      <c r="BZ68" s="109">
        <f>IF($BU68&gt;cDinnerEnd+$N68,cDinnerEnd+$N68+1,cDinnerEnd+$N68)</f>
        <v>0.7916666667</v>
      </c>
      <c r="CA68" s="50" t="str">
        <f>IF((MIN($BV68,BX68)-MAX($BU68,BW68))&gt;0,vDurationLunch,)</f>
        <v/>
      </c>
      <c r="CB68" s="50" t="str">
        <f>IF((MIN($BV68,BZ68)-MAX($BU68,BY68))&gt;0,vDurationDinner,)</f>
        <v/>
      </c>
      <c r="CC68" s="50">
        <f t="shared" si="5"/>
        <v>0</v>
      </c>
      <c r="CD68" s="109">
        <f t="shared" si="6"/>
        <v>0.75</v>
      </c>
      <c r="CE68" s="50" t="str">
        <f t="shared" si="7"/>
        <v/>
      </c>
      <c r="CF68" s="50" t="str">
        <f t="shared" si="8"/>
        <v/>
      </c>
      <c r="CG68" s="50" t="str">
        <f t="shared" si="9"/>
        <v/>
      </c>
      <c r="CH68" s="50" t="str">
        <f t="shared" si="10"/>
        <v/>
      </c>
      <c r="CI68" s="50" t="str">
        <f t="shared" si="11"/>
        <v/>
      </c>
      <c r="CJ68" s="50"/>
      <c r="CK68" s="50"/>
      <c r="CL68" s="50"/>
      <c r="CM68" s="50"/>
      <c r="CN68" s="50"/>
    </row>
    <row r="69">
      <c r="A69" s="108" t="str">
        <f t="shared" si="2"/>
        <v/>
      </c>
      <c r="B69" s="6"/>
      <c r="C69" s="42"/>
      <c r="D69" s="43"/>
      <c r="E69" s="61"/>
      <c r="F69" s="45"/>
      <c r="G69" s="45"/>
      <c r="H69" s="46"/>
      <c r="I69" s="45"/>
      <c r="J69" s="45"/>
      <c r="K69" s="45"/>
      <c r="L69" s="45"/>
      <c r="M69" s="61"/>
      <c r="N69" s="48"/>
      <c r="O69" s="49"/>
      <c r="P69" s="48"/>
      <c r="Q69" s="49"/>
      <c r="R69" s="50"/>
      <c r="S69" s="51"/>
      <c r="T69" s="15"/>
      <c r="U69" s="14"/>
      <c r="V69" s="52"/>
      <c r="W69" s="52"/>
      <c r="X69" s="52"/>
      <c r="Y69" s="52"/>
      <c r="Z69" s="52"/>
      <c r="AA69" s="52"/>
      <c r="AB69" s="53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3"/>
      <c r="AP69" s="52"/>
      <c r="AQ69" s="52"/>
      <c r="AR69" s="53"/>
      <c r="AS69" s="53"/>
      <c r="AT69" s="53"/>
      <c r="AU69" s="52"/>
      <c r="AV69" s="52"/>
      <c r="AW69" s="53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83" t="str">
        <f>IF(ISBLANK(B69),,IF(IFNA(MATCH(N69,List_Holidays,0),0)=0,IF(IFNA(MATCH(WEEKDAY(N69),List_WeekHolidays,0),0),1,0),2))</f>
        <v/>
      </c>
      <c r="BU69" s="109">
        <f t="shared" si="3"/>
        <v>0</v>
      </c>
      <c r="BV69" s="109">
        <f t="shared" si="4"/>
        <v>0</v>
      </c>
      <c r="BW69" s="109">
        <f>IF($BU69&gt;cLunchEnd+$N69,cLunchBegin+$N69+1,cLunchBegin+$N69)</f>
        <v>0.5</v>
      </c>
      <c r="BX69" s="109">
        <f>IF($BU69&gt;cLunchEnd+$N69,cLunchEnd+$N69+1,cLunchEnd+$N69)</f>
        <v>0.5416666667</v>
      </c>
      <c r="BY69" s="109">
        <f>IF($BU69&gt;cDinnerEnd+$N69,cDinnerBegin+$N69+1,cDinnerBegin+$N69)</f>
        <v>0.75</v>
      </c>
      <c r="BZ69" s="109">
        <f>IF($BU69&gt;cDinnerEnd+$N69,cDinnerEnd+$N69+1,cDinnerEnd+$N69)</f>
        <v>0.7916666667</v>
      </c>
      <c r="CA69" s="50" t="str">
        <f>IF((MIN($BV69,BX69)-MAX($BU69,BW69))&gt;0,vDurationLunch,)</f>
        <v/>
      </c>
      <c r="CB69" s="50" t="str">
        <f>IF((MIN($BV69,BZ69)-MAX($BU69,BY69))&gt;0,vDurationDinner,)</f>
        <v/>
      </c>
      <c r="CC69" s="50">
        <f t="shared" si="5"/>
        <v>0</v>
      </c>
      <c r="CD69" s="109">
        <f t="shared" si="6"/>
        <v>0.75</v>
      </c>
      <c r="CE69" s="50" t="str">
        <f t="shared" si="7"/>
        <v/>
      </c>
      <c r="CF69" s="50" t="str">
        <f t="shared" si="8"/>
        <v/>
      </c>
      <c r="CG69" s="50" t="str">
        <f t="shared" si="9"/>
        <v/>
      </c>
      <c r="CH69" s="50" t="str">
        <f t="shared" si="10"/>
        <v/>
      </c>
      <c r="CI69" s="50" t="str">
        <f t="shared" si="11"/>
        <v/>
      </c>
      <c r="CJ69" s="50"/>
      <c r="CK69" s="50"/>
      <c r="CL69" s="50"/>
      <c r="CM69" s="50"/>
      <c r="CN69" s="50"/>
    </row>
    <row r="70">
      <c r="A70" s="108" t="str">
        <f t="shared" si="2"/>
        <v/>
      </c>
      <c r="B70" s="6"/>
      <c r="C70" s="42"/>
      <c r="D70" s="43"/>
      <c r="E70" s="47"/>
      <c r="F70" s="45"/>
      <c r="G70" s="46"/>
      <c r="H70" s="46"/>
      <c r="I70" s="45"/>
      <c r="J70" s="45"/>
      <c r="K70" s="45"/>
      <c r="L70" s="45"/>
      <c r="M70" s="61"/>
      <c r="N70" s="48"/>
      <c r="O70" s="49"/>
      <c r="P70" s="48"/>
      <c r="Q70" s="49"/>
      <c r="R70" s="50"/>
      <c r="S70" s="58"/>
      <c r="T70" s="15"/>
      <c r="U70" s="14"/>
      <c r="V70" s="52"/>
      <c r="W70" s="52"/>
      <c r="X70" s="52"/>
      <c r="Y70" s="52"/>
      <c r="Z70" s="52"/>
      <c r="AA70" s="52"/>
      <c r="AB70" s="53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3"/>
      <c r="AP70" s="52"/>
      <c r="AQ70" s="52"/>
      <c r="AR70" s="53"/>
      <c r="AS70" s="53"/>
      <c r="AT70" s="53"/>
      <c r="AU70" s="52"/>
      <c r="AV70" s="52"/>
      <c r="AW70" s="53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83" t="str">
        <f>IF(ISBLANK(B70),,IF(IFNA(MATCH(N70,List_Holidays,0),0)=0,IF(IFNA(MATCH(WEEKDAY(N70),List_WeekHolidays,0),0),1,0),2))</f>
        <v/>
      </c>
      <c r="BU70" s="109">
        <f t="shared" si="3"/>
        <v>0</v>
      </c>
      <c r="BV70" s="109">
        <f t="shared" si="4"/>
        <v>0</v>
      </c>
      <c r="BW70" s="109">
        <f>IF($BU70&gt;cLunchEnd+$N70,cLunchBegin+$N70+1,cLunchBegin+$N70)</f>
        <v>0.5</v>
      </c>
      <c r="BX70" s="109">
        <f>IF($BU70&gt;cLunchEnd+$N70,cLunchEnd+$N70+1,cLunchEnd+$N70)</f>
        <v>0.5416666667</v>
      </c>
      <c r="BY70" s="109">
        <f>IF($BU70&gt;cDinnerEnd+$N70,cDinnerBegin+$N70+1,cDinnerBegin+$N70)</f>
        <v>0.75</v>
      </c>
      <c r="BZ70" s="109">
        <f>IF($BU70&gt;cDinnerEnd+$N70,cDinnerEnd+$N70+1,cDinnerEnd+$N70)</f>
        <v>0.7916666667</v>
      </c>
      <c r="CA70" s="50" t="str">
        <f>IF((MIN($BV70,BX70)-MAX($BU70,BW70))&gt;0,vDurationLunch,)</f>
        <v/>
      </c>
      <c r="CB70" s="50" t="str">
        <f>IF((MIN($BV70,BZ70)-MAX($BU70,BY70))&gt;0,vDurationDinner,)</f>
        <v/>
      </c>
      <c r="CC70" s="50">
        <f t="shared" si="5"/>
        <v>0</v>
      </c>
      <c r="CD70" s="109">
        <f t="shared" si="6"/>
        <v>0.75</v>
      </c>
      <c r="CE70" s="50" t="str">
        <f t="shared" si="7"/>
        <v/>
      </c>
      <c r="CF70" s="50" t="str">
        <f t="shared" si="8"/>
        <v/>
      </c>
      <c r="CG70" s="50" t="str">
        <f t="shared" si="9"/>
        <v/>
      </c>
      <c r="CH70" s="50" t="str">
        <f t="shared" si="10"/>
        <v/>
      </c>
      <c r="CI70" s="50" t="str">
        <f t="shared" si="11"/>
        <v/>
      </c>
      <c r="CJ70" s="50"/>
      <c r="CK70" s="50"/>
      <c r="CL70" s="50"/>
      <c r="CM70" s="50"/>
      <c r="CN70" s="50"/>
    </row>
    <row r="71">
      <c r="A71" s="108" t="str">
        <f t="shared" si="2"/>
        <v/>
      </c>
      <c r="B71" s="6"/>
      <c r="C71" s="42"/>
      <c r="D71" s="43"/>
      <c r="E71" s="61"/>
      <c r="F71" s="45"/>
      <c r="G71" s="45"/>
      <c r="H71" s="46"/>
      <c r="I71" s="45"/>
      <c r="J71" s="45"/>
      <c r="K71" s="45"/>
      <c r="L71" s="45"/>
      <c r="M71" s="61"/>
      <c r="N71" s="48"/>
      <c r="O71" s="49"/>
      <c r="P71" s="48"/>
      <c r="Q71" s="49"/>
      <c r="R71" s="50"/>
      <c r="S71" s="58"/>
      <c r="T71" s="15"/>
      <c r="U71" s="14"/>
      <c r="V71" s="52"/>
      <c r="W71" s="52"/>
      <c r="X71" s="52"/>
      <c r="Y71" s="52"/>
      <c r="Z71" s="52"/>
      <c r="AA71" s="52"/>
      <c r="AB71" s="53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3"/>
      <c r="AP71" s="52"/>
      <c r="AQ71" s="52"/>
      <c r="AR71" s="53"/>
      <c r="AS71" s="53"/>
      <c r="AT71" s="53"/>
      <c r="AU71" s="52"/>
      <c r="AV71" s="52"/>
      <c r="AW71" s="53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83" t="str">
        <f>IF(ISBLANK(B71),,IF(IFNA(MATCH(N71,List_Holidays,0),0)=0,IF(IFNA(MATCH(WEEKDAY(N71),List_WeekHolidays,0),0),1,0),2))</f>
        <v/>
      </c>
      <c r="BU71" s="109">
        <f t="shared" si="3"/>
        <v>0</v>
      </c>
      <c r="BV71" s="109">
        <f t="shared" si="4"/>
        <v>0</v>
      </c>
      <c r="BW71" s="109">
        <f>IF($BU71&gt;cLunchEnd+$N71,cLunchBegin+$N71+1,cLunchBegin+$N71)</f>
        <v>0.5</v>
      </c>
      <c r="BX71" s="109">
        <f>IF($BU71&gt;cLunchEnd+$N71,cLunchEnd+$N71+1,cLunchEnd+$N71)</f>
        <v>0.5416666667</v>
      </c>
      <c r="BY71" s="109">
        <f>IF($BU71&gt;cDinnerEnd+$N71,cDinnerBegin+$N71+1,cDinnerBegin+$N71)</f>
        <v>0.75</v>
      </c>
      <c r="BZ71" s="109">
        <f>IF($BU71&gt;cDinnerEnd+$N71,cDinnerEnd+$N71+1,cDinnerEnd+$N71)</f>
        <v>0.7916666667</v>
      </c>
      <c r="CA71" s="50" t="str">
        <f>IF((MIN($BV71,BX71)-MAX($BU71,BW71))&gt;0,vDurationLunch,)</f>
        <v/>
      </c>
      <c r="CB71" s="50" t="str">
        <f>IF((MIN($BV71,BZ71)-MAX($BU71,BY71))&gt;0,vDurationDinner,)</f>
        <v/>
      </c>
      <c r="CC71" s="50">
        <f t="shared" si="5"/>
        <v>0</v>
      </c>
      <c r="CD71" s="109">
        <f t="shared" si="6"/>
        <v>0.75</v>
      </c>
      <c r="CE71" s="50" t="str">
        <f t="shared" si="7"/>
        <v/>
      </c>
      <c r="CF71" s="50" t="str">
        <f t="shared" si="8"/>
        <v/>
      </c>
      <c r="CG71" s="50" t="str">
        <f t="shared" si="9"/>
        <v/>
      </c>
      <c r="CH71" s="50" t="str">
        <f t="shared" si="10"/>
        <v/>
      </c>
      <c r="CI71" s="50" t="str">
        <f t="shared" si="11"/>
        <v/>
      </c>
      <c r="CJ71" s="50"/>
      <c r="CK71" s="50"/>
      <c r="CL71" s="50"/>
      <c r="CM71" s="50"/>
      <c r="CN71" s="50"/>
    </row>
    <row r="72">
      <c r="A72" s="108" t="str">
        <f t="shared" si="2"/>
        <v/>
      </c>
      <c r="B72" s="6"/>
      <c r="C72" s="42"/>
      <c r="D72" s="43"/>
      <c r="E72" s="61"/>
      <c r="F72" s="45"/>
      <c r="G72" s="45"/>
      <c r="H72" s="46"/>
      <c r="I72" s="45"/>
      <c r="J72" s="45"/>
      <c r="K72" s="45"/>
      <c r="L72" s="45"/>
      <c r="M72" s="61"/>
      <c r="N72" s="48"/>
      <c r="O72" s="49"/>
      <c r="P72" s="48"/>
      <c r="Q72" s="49"/>
      <c r="R72" s="50"/>
      <c r="S72" s="51"/>
      <c r="T72" s="15"/>
      <c r="U72" s="14"/>
      <c r="V72" s="52"/>
      <c r="W72" s="52"/>
      <c r="X72" s="52"/>
      <c r="Y72" s="52"/>
      <c r="Z72" s="52"/>
      <c r="AA72" s="52"/>
      <c r="AB72" s="53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3"/>
      <c r="AP72" s="52"/>
      <c r="AQ72" s="52"/>
      <c r="AR72" s="53"/>
      <c r="AS72" s="53"/>
      <c r="AT72" s="53"/>
      <c r="AU72" s="52"/>
      <c r="AV72" s="52"/>
      <c r="AW72" s="53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83" t="str">
        <f>IF(ISBLANK(B72),,IF(IFNA(MATCH(N72,List_Holidays,0),0)=0,IF(IFNA(MATCH(WEEKDAY(N72),List_WeekHolidays,0),0),1,0),2))</f>
        <v/>
      </c>
      <c r="BU72" s="109">
        <f t="shared" si="3"/>
        <v>0</v>
      </c>
      <c r="BV72" s="109">
        <f t="shared" si="4"/>
        <v>0</v>
      </c>
      <c r="BW72" s="109">
        <f>IF($BU72&gt;cLunchEnd+$N72,cLunchBegin+$N72+1,cLunchBegin+$N72)</f>
        <v>0.5</v>
      </c>
      <c r="BX72" s="109">
        <f>IF($BU72&gt;cLunchEnd+$N72,cLunchEnd+$N72+1,cLunchEnd+$N72)</f>
        <v>0.5416666667</v>
      </c>
      <c r="BY72" s="109">
        <f>IF($BU72&gt;cDinnerEnd+$N72,cDinnerBegin+$N72+1,cDinnerBegin+$N72)</f>
        <v>0.75</v>
      </c>
      <c r="BZ72" s="109">
        <f>IF($BU72&gt;cDinnerEnd+$N72,cDinnerEnd+$N72+1,cDinnerEnd+$N72)</f>
        <v>0.7916666667</v>
      </c>
      <c r="CA72" s="50" t="str">
        <f>IF((MIN($BV72,BX72)-MAX($BU72,BW72))&gt;0,vDurationLunch,)</f>
        <v/>
      </c>
      <c r="CB72" s="50" t="str">
        <f>IF((MIN($BV72,BZ72)-MAX($BU72,BY72))&gt;0,vDurationDinner,)</f>
        <v/>
      </c>
      <c r="CC72" s="50">
        <f t="shared" si="5"/>
        <v>0</v>
      </c>
      <c r="CD72" s="109">
        <f t="shared" si="6"/>
        <v>0.75</v>
      </c>
      <c r="CE72" s="50" t="str">
        <f t="shared" si="7"/>
        <v/>
      </c>
      <c r="CF72" s="50" t="str">
        <f t="shared" si="8"/>
        <v/>
      </c>
      <c r="CG72" s="50" t="str">
        <f t="shared" si="9"/>
        <v/>
      </c>
      <c r="CH72" s="50" t="str">
        <f t="shared" si="10"/>
        <v/>
      </c>
      <c r="CI72" s="50" t="str">
        <f t="shared" si="11"/>
        <v/>
      </c>
      <c r="CJ72" s="50"/>
      <c r="CK72" s="50"/>
      <c r="CL72" s="50"/>
      <c r="CM72" s="50"/>
      <c r="CN72" s="50"/>
    </row>
    <row r="73">
      <c r="A73" s="108" t="str">
        <f t="shared" si="2"/>
        <v/>
      </c>
      <c r="B73" s="6"/>
      <c r="C73" s="42"/>
      <c r="D73" s="43"/>
      <c r="E73" s="47"/>
      <c r="F73" s="45"/>
      <c r="G73" s="45"/>
      <c r="H73" s="45"/>
      <c r="I73" s="45"/>
      <c r="J73" s="46"/>
      <c r="K73" s="45"/>
      <c r="L73" s="45"/>
      <c r="M73" s="61"/>
      <c r="N73" s="48"/>
      <c r="O73" s="49"/>
      <c r="P73" s="48"/>
      <c r="Q73" s="49"/>
      <c r="R73" s="50"/>
      <c r="S73" s="51"/>
      <c r="T73" s="15"/>
      <c r="U73" s="14"/>
      <c r="V73" s="52"/>
      <c r="W73" s="52"/>
      <c r="X73" s="52"/>
      <c r="Y73" s="52"/>
      <c r="Z73" s="52"/>
      <c r="AA73" s="52"/>
      <c r="AB73" s="53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3"/>
      <c r="AP73" s="52"/>
      <c r="AQ73" s="52"/>
      <c r="AR73" s="53"/>
      <c r="AS73" s="53"/>
      <c r="AT73" s="53"/>
      <c r="AU73" s="52"/>
      <c r="AV73" s="52"/>
      <c r="AW73" s="53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83" t="str">
        <f>IF(ISBLANK(B73),,IF(IFNA(MATCH(N73,List_Holidays,0),0)=0,IF(IFNA(MATCH(WEEKDAY(N73),List_WeekHolidays,0),0),1,0),2))</f>
        <v/>
      </c>
      <c r="BU73" s="109">
        <f t="shared" si="3"/>
        <v>0</v>
      </c>
      <c r="BV73" s="109">
        <f t="shared" si="4"/>
        <v>0</v>
      </c>
      <c r="BW73" s="109">
        <f>IF($BU73&gt;cLunchEnd+$N73,cLunchBegin+$N73+1,cLunchBegin+$N73)</f>
        <v>0.5</v>
      </c>
      <c r="BX73" s="109">
        <f>IF($BU73&gt;cLunchEnd+$N73,cLunchEnd+$N73+1,cLunchEnd+$N73)</f>
        <v>0.5416666667</v>
      </c>
      <c r="BY73" s="109">
        <f>IF($BU73&gt;cDinnerEnd+$N73,cDinnerBegin+$N73+1,cDinnerBegin+$N73)</f>
        <v>0.75</v>
      </c>
      <c r="BZ73" s="109">
        <f>IF($BU73&gt;cDinnerEnd+$N73,cDinnerEnd+$N73+1,cDinnerEnd+$N73)</f>
        <v>0.7916666667</v>
      </c>
      <c r="CA73" s="50" t="str">
        <f>IF((MIN($BV73,BX73)-MAX($BU73,BW73))&gt;0,vDurationLunch,)</f>
        <v/>
      </c>
      <c r="CB73" s="50" t="str">
        <f>IF((MIN($BV73,BZ73)-MAX($BU73,BY73))&gt;0,vDurationDinner,)</f>
        <v/>
      </c>
      <c r="CC73" s="50">
        <f t="shared" si="5"/>
        <v>0</v>
      </c>
      <c r="CD73" s="109">
        <f t="shared" si="6"/>
        <v>0.75</v>
      </c>
      <c r="CE73" s="50" t="str">
        <f t="shared" si="7"/>
        <v/>
      </c>
      <c r="CF73" s="50" t="str">
        <f t="shared" si="8"/>
        <v/>
      </c>
      <c r="CG73" s="50" t="str">
        <f t="shared" si="9"/>
        <v/>
      </c>
      <c r="CH73" s="50" t="str">
        <f t="shared" si="10"/>
        <v/>
      </c>
      <c r="CI73" s="50" t="str">
        <f t="shared" si="11"/>
        <v/>
      </c>
      <c r="CJ73" s="50"/>
      <c r="CK73" s="50"/>
      <c r="CL73" s="50"/>
      <c r="CM73" s="50"/>
      <c r="CN73" s="50"/>
    </row>
    <row r="74">
      <c r="A74" s="108" t="str">
        <f t="shared" si="2"/>
        <v/>
      </c>
      <c r="B74" s="6"/>
      <c r="C74" s="42"/>
      <c r="D74" s="43"/>
      <c r="E74" s="61"/>
      <c r="F74" s="45"/>
      <c r="G74" s="45"/>
      <c r="H74" s="46"/>
      <c r="I74" s="45"/>
      <c r="J74" s="45"/>
      <c r="K74" s="45"/>
      <c r="L74" s="45"/>
      <c r="M74" s="61"/>
      <c r="N74" s="48"/>
      <c r="O74" s="49"/>
      <c r="P74" s="48"/>
      <c r="Q74" s="49"/>
      <c r="R74" s="50"/>
      <c r="S74" s="58"/>
      <c r="T74" s="15"/>
      <c r="U74" s="14"/>
      <c r="V74" s="52"/>
      <c r="W74" s="52"/>
      <c r="X74" s="52"/>
      <c r="Y74" s="52"/>
      <c r="Z74" s="52"/>
      <c r="AA74" s="52"/>
      <c r="AB74" s="53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3"/>
      <c r="AP74" s="52"/>
      <c r="AQ74" s="52"/>
      <c r="AR74" s="53"/>
      <c r="AS74" s="53"/>
      <c r="AT74" s="53"/>
      <c r="AU74" s="52"/>
      <c r="AV74" s="52"/>
      <c r="AW74" s="53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83" t="str">
        <f>IF(ISBLANK(B74),,IF(IFNA(MATCH(N74,List_Holidays,0),0)=0,IF(IFNA(MATCH(WEEKDAY(N74),List_WeekHolidays,0),0),1,0),2))</f>
        <v/>
      </c>
      <c r="BU74" s="109">
        <f t="shared" si="3"/>
        <v>0</v>
      </c>
      <c r="BV74" s="109">
        <f t="shared" si="4"/>
        <v>0</v>
      </c>
      <c r="BW74" s="109">
        <f>IF($BU74&gt;cLunchEnd+$N74,cLunchBegin+$N74+1,cLunchBegin+$N74)</f>
        <v>0.5</v>
      </c>
      <c r="BX74" s="109">
        <f>IF($BU74&gt;cLunchEnd+$N74,cLunchEnd+$N74+1,cLunchEnd+$N74)</f>
        <v>0.5416666667</v>
      </c>
      <c r="BY74" s="109">
        <f>IF($BU74&gt;cDinnerEnd+$N74,cDinnerBegin+$N74+1,cDinnerBegin+$N74)</f>
        <v>0.75</v>
      </c>
      <c r="BZ74" s="109">
        <f>IF($BU74&gt;cDinnerEnd+$N74,cDinnerEnd+$N74+1,cDinnerEnd+$N74)</f>
        <v>0.7916666667</v>
      </c>
      <c r="CA74" s="50" t="str">
        <f>IF((MIN($BV74,BX74)-MAX($BU74,BW74))&gt;0,vDurationLunch,)</f>
        <v/>
      </c>
      <c r="CB74" s="50" t="str">
        <f>IF((MIN($BV74,BZ74)-MAX($BU74,BY74))&gt;0,vDurationDinner,)</f>
        <v/>
      </c>
      <c r="CC74" s="50">
        <f t="shared" si="5"/>
        <v>0</v>
      </c>
      <c r="CD74" s="109">
        <f t="shared" si="6"/>
        <v>0.75</v>
      </c>
      <c r="CE74" s="50" t="str">
        <f t="shared" si="7"/>
        <v/>
      </c>
      <c r="CF74" s="50" t="str">
        <f t="shared" si="8"/>
        <v/>
      </c>
      <c r="CG74" s="50" t="str">
        <f t="shared" si="9"/>
        <v/>
      </c>
      <c r="CH74" s="50" t="str">
        <f t="shared" si="10"/>
        <v/>
      </c>
      <c r="CI74" s="50" t="str">
        <f t="shared" si="11"/>
        <v/>
      </c>
      <c r="CJ74" s="50"/>
      <c r="CK74" s="50"/>
      <c r="CL74" s="50"/>
      <c r="CM74" s="50"/>
      <c r="CN74" s="50"/>
    </row>
    <row r="75">
      <c r="A75" s="108" t="str">
        <f t="shared" si="2"/>
        <v/>
      </c>
      <c r="B75" s="6"/>
      <c r="C75" s="42"/>
      <c r="D75" s="43"/>
      <c r="E75" s="61"/>
      <c r="F75" s="45"/>
      <c r="G75" s="45"/>
      <c r="H75" s="46"/>
      <c r="I75" s="45"/>
      <c r="J75" s="45"/>
      <c r="K75" s="45"/>
      <c r="L75" s="45"/>
      <c r="M75" s="61"/>
      <c r="N75" s="48"/>
      <c r="O75" s="49"/>
      <c r="P75" s="48"/>
      <c r="Q75" s="49"/>
      <c r="R75" s="50"/>
      <c r="S75" s="58"/>
      <c r="T75" s="15"/>
      <c r="U75" s="14"/>
      <c r="V75" s="52"/>
      <c r="W75" s="52"/>
      <c r="X75" s="52"/>
      <c r="Y75" s="52"/>
      <c r="Z75" s="52"/>
      <c r="AA75" s="52"/>
      <c r="AB75" s="53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3"/>
      <c r="AP75" s="52"/>
      <c r="AQ75" s="52"/>
      <c r="AR75" s="53"/>
      <c r="AS75" s="53"/>
      <c r="AT75" s="53"/>
      <c r="AU75" s="52"/>
      <c r="AV75" s="52"/>
      <c r="AW75" s="53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83" t="str">
        <f>IF(ISBLANK(B75),,IF(IFNA(MATCH(N75,List_Holidays,0),0)=0,IF(IFNA(MATCH(WEEKDAY(N75),List_WeekHolidays,0),0),1,0),2))</f>
        <v/>
      </c>
      <c r="BU75" s="109">
        <f t="shared" si="3"/>
        <v>0</v>
      </c>
      <c r="BV75" s="109">
        <f t="shared" si="4"/>
        <v>0</v>
      </c>
      <c r="BW75" s="109">
        <f>IF($BU75&gt;cLunchEnd+$N75,cLunchBegin+$N75+1,cLunchBegin+$N75)</f>
        <v>0.5</v>
      </c>
      <c r="BX75" s="109">
        <f>IF($BU75&gt;cLunchEnd+$N75,cLunchEnd+$N75+1,cLunchEnd+$N75)</f>
        <v>0.5416666667</v>
      </c>
      <c r="BY75" s="109">
        <f>IF($BU75&gt;cDinnerEnd+$N75,cDinnerBegin+$N75+1,cDinnerBegin+$N75)</f>
        <v>0.75</v>
      </c>
      <c r="BZ75" s="109">
        <f>IF($BU75&gt;cDinnerEnd+$N75,cDinnerEnd+$N75+1,cDinnerEnd+$N75)</f>
        <v>0.7916666667</v>
      </c>
      <c r="CA75" s="50" t="str">
        <f>IF((MIN($BV75,BX75)-MAX($BU75,BW75))&gt;0,vDurationLunch,)</f>
        <v/>
      </c>
      <c r="CB75" s="50" t="str">
        <f>IF((MIN($BV75,BZ75)-MAX($BU75,BY75))&gt;0,vDurationDinner,)</f>
        <v/>
      </c>
      <c r="CC75" s="50">
        <f t="shared" si="5"/>
        <v>0</v>
      </c>
      <c r="CD75" s="109">
        <f t="shared" si="6"/>
        <v>0.75</v>
      </c>
      <c r="CE75" s="50" t="str">
        <f t="shared" si="7"/>
        <v/>
      </c>
      <c r="CF75" s="50" t="str">
        <f t="shared" si="8"/>
        <v/>
      </c>
      <c r="CG75" s="50" t="str">
        <f t="shared" si="9"/>
        <v/>
      </c>
      <c r="CH75" s="50" t="str">
        <f t="shared" si="10"/>
        <v/>
      </c>
      <c r="CI75" s="50" t="str">
        <f t="shared" si="11"/>
        <v/>
      </c>
      <c r="CJ75" s="50"/>
      <c r="CK75" s="50"/>
      <c r="CL75" s="50"/>
      <c r="CM75" s="50"/>
      <c r="CN75" s="50"/>
    </row>
    <row r="76">
      <c r="A76" s="108" t="str">
        <f t="shared" si="2"/>
        <v/>
      </c>
      <c r="B76" s="6"/>
      <c r="C76" s="42"/>
      <c r="D76" s="43"/>
      <c r="E76" s="61"/>
      <c r="F76" s="45"/>
      <c r="G76" s="45"/>
      <c r="H76" s="46"/>
      <c r="I76" s="45"/>
      <c r="J76" s="45"/>
      <c r="K76" s="45"/>
      <c r="L76" s="45"/>
      <c r="M76" s="61"/>
      <c r="N76" s="48"/>
      <c r="O76" s="49"/>
      <c r="P76" s="48"/>
      <c r="Q76" s="49"/>
      <c r="R76" s="50"/>
      <c r="S76" s="58"/>
      <c r="T76" s="15"/>
      <c r="U76" s="14"/>
      <c r="V76" s="52"/>
      <c r="W76" s="52"/>
      <c r="X76" s="52"/>
      <c r="Y76" s="52"/>
      <c r="Z76" s="52"/>
      <c r="AA76" s="52"/>
      <c r="AB76" s="53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3"/>
      <c r="AP76" s="52"/>
      <c r="AQ76" s="52"/>
      <c r="AR76" s="53"/>
      <c r="AS76" s="53"/>
      <c r="AT76" s="53"/>
      <c r="AU76" s="52"/>
      <c r="AV76" s="52"/>
      <c r="AW76" s="53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83" t="str">
        <f>IF(ISBLANK(B76),,IF(IFNA(MATCH(N76,List_Holidays,0),0)=0,IF(IFNA(MATCH(WEEKDAY(N76),List_WeekHolidays,0),0),1,0),2))</f>
        <v/>
      </c>
      <c r="BU76" s="109">
        <f t="shared" si="3"/>
        <v>0</v>
      </c>
      <c r="BV76" s="109">
        <f t="shared" si="4"/>
        <v>0</v>
      </c>
      <c r="BW76" s="109">
        <f>IF($BU76&gt;cLunchEnd+$N76,cLunchBegin+$N76+1,cLunchBegin+$N76)</f>
        <v>0.5</v>
      </c>
      <c r="BX76" s="109">
        <f>IF($BU76&gt;cLunchEnd+$N76,cLunchEnd+$N76+1,cLunchEnd+$N76)</f>
        <v>0.5416666667</v>
      </c>
      <c r="BY76" s="109">
        <f>IF($BU76&gt;cDinnerEnd+$N76,cDinnerBegin+$N76+1,cDinnerBegin+$N76)</f>
        <v>0.75</v>
      </c>
      <c r="BZ76" s="109">
        <f>IF($BU76&gt;cDinnerEnd+$N76,cDinnerEnd+$N76+1,cDinnerEnd+$N76)</f>
        <v>0.7916666667</v>
      </c>
      <c r="CA76" s="50" t="str">
        <f>IF((MIN($BV76,BX76)-MAX($BU76,BW76))&gt;0,vDurationLunch,)</f>
        <v/>
      </c>
      <c r="CB76" s="50" t="str">
        <f>IF((MIN($BV76,BZ76)-MAX($BU76,BY76))&gt;0,vDurationDinner,)</f>
        <v/>
      </c>
      <c r="CC76" s="50">
        <f t="shared" si="5"/>
        <v>0</v>
      </c>
      <c r="CD76" s="109">
        <f t="shared" si="6"/>
        <v>0.75</v>
      </c>
      <c r="CE76" s="50" t="str">
        <f t="shared" si="7"/>
        <v/>
      </c>
      <c r="CF76" s="50" t="str">
        <f t="shared" si="8"/>
        <v/>
      </c>
      <c r="CG76" s="50" t="str">
        <f t="shared" si="9"/>
        <v/>
      </c>
      <c r="CH76" s="50" t="str">
        <f t="shared" si="10"/>
        <v/>
      </c>
      <c r="CI76" s="50" t="str">
        <f t="shared" si="11"/>
        <v/>
      </c>
      <c r="CJ76" s="50"/>
      <c r="CK76" s="50"/>
      <c r="CL76" s="50"/>
      <c r="CM76" s="50"/>
      <c r="CN76" s="50"/>
    </row>
    <row r="77">
      <c r="A77" s="108" t="str">
        <f t="shared" si="2"/>
        <v/>
      </c>
      <c r="B77" s="6"/>
      <c r="C77" s="42"/>
      <c r="D77" s="43"/>
      <c r="E77" s="61"/>
      <c r="F77" s="45"/>
      <c r="G77" s="46"/>
      <c r="H77" s="46"/>
      <c r="I77" s="45"/>
      <c r="J77" s="45"/>
      <c r="K77" s="45"/>
      <c r="L77" s="45"/>
      <c r="M77" s="61"/>
      <c r="N77" s="48"/>
      <c r="O77" s="49"/>
      <c r="P77" s="48"/>
      <c r="Q77" s="49"/>
      <c r="R77" s="50"/>
      <c r="S77" s="58"/>
      <c r="T77" s="15"/>
      <c r="U77" s="14"/>
      <c r="V77" s="52"/>
      <c r="W77" s="52"/>
      <c r="X77" s="52"/>
      <c r="Y77" s="52"/>
      <c r="Z77" s="52"/>
      <c r="AA77" s="52"/>
      <c r="AB77" s="53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3"/>
      <c r="AP77" s="52"/>
      <c r="AQ77" s="52"/>
      <c r="AR77" s="53"/>
      <c r="AS77" s="53"/>
      <c r="AT77" s="53"/>
      <c r="AU77" s="52"/>
      <c r="AV77" s="52"/>
      <c r="AW77" s="53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83" t="str">
        <f>IF(ISBLANK(B77),,IF(IFNA(MATCH(N77,List_Holidays,0),0)=0,IF(IFNA(MATCH(WEEKDAY(N77),List_WeekHolidays,0),0),1,0),2))</f>
        <v/>
      </c>
      <c r="BU77" s="109">
        <f t="shared" si="3"/>
        <v>0</v>
      </c>
      <c r="BV77" s="109">
        <f t="shared" si="4"/>
        <v>0</v>
      </c>
      <c r="BW77" s="109">
        <f>IF($BU77&gt;cLunchEnd+$N77,cLunchBegin+$N77+1,cLunchBegin+$N77)</f>
        <v>0.5</v>
      </c>
      <c r="BX77" s="109">
        <f>IF($BU77&gt;cLunchEnd+$N77,cLunchEnd+$N77+1,cLunchEnd+$N77)</f>
        <v>0.5416666667</v>
      </c>
      <c r="BY77" s="109">
        <f>IF($BU77&gt;cDinnerEnd+$N77,cDinnerBegin+$N77+1,cDinnerBegin+$N77)</f>
        <v>0.75</v>
      </c>
      <c r="BZ77" s="109">
        <f>IF($BU77&gt;cDinnerEnd+$N77,cDinnerEnd+$N77+1,cDinnerEnd+$N77)</f>
        <v>0.7916666667</v>
      </c>
      <c r="CA77" s="50" t="str">
        <f>IF((MIN($BV77,BX77)-MAX($BU77,BW77))&gt;0,vDurationLunch,)</f>
        <v/>
      </c>
      <c r="CB77" s="50" t="str">
        <f>IF((MIN($BV77,BZ77)-MAX($BU77,BY77))&gt;0,vDurationDinner,)</f>
        <v/>
      </c>
      <c r="CC77" s="50">
        <f t="shared" si="5"/>
        <v>0</v>
      </c>
      <c r="CD77" s="109">
        <f t="shared" si="6"/>
        <v>0.75</v>
      </c>
      <c r="CE77" s="50" t="str">
        <f t="shared" si="7"/>
        <v/>
      </c>
      <c r="CF77" s="50" t="str">
        <f t="shared" si="8"/>
        <v/>
      </c>
      <c r="CG77" s="50" t="str">
        <f t="shared" si="9"/>
        <v/>
      </c>
      <c r="CH77" s="50" t="str">
        <f t="shared" si="10"/>
        <v/>
      </c>
      <c r="CI77" s="50" t="str">
        <f t="shared" si="11"/>
        <v/>
      </c>
      <c r="CJ77" s="50"/>
      <c r="CK77" s="50"/>
      <c r="CL77" s="50"/>
      <c r="CM77" s="50"/>
      <c r="CN77" s="50"/>
    </row>
    <row r="78">
      <c r="A78" s="108" t="str">
        <f t="shared" si="2"/>
        <v/>
      </c>
      <c r="B78" s="6"/>
      <c r="C78" s="42"/>
      <c r="D78" s="43"/>
      <c r="E78" s="61"/>
      <c r="F78" s="45"/>
      <c r="G78" s="45"/>
      <c r="H78" s="46"/>
      <c r="I78" s="45"/>
      <c r="J78" s="45"/>
      <c r="K78" s="45"/>
      <c r="L78" s="45"/>
      <c r="M78" s="61"/>
      <c r="N78" s="48"/>
      <c r="O78" s="49"/>
      <c r="P78" s="48"/>
      <c r="Q78" s="49"/>
      <c r="R78" s="50"/>
      <c r="S78" s="58"/>
      <c r="T78" s="15"/>
      <c r="U78" s="14"/>
      <c r="V78" s="52"/>
      <c r="W78" s="52"/>
      <c r="X78" s="52"/>
      <c r="Y78" s="52"/>
      <c r="Z78" s="52"/>
      <c r="AA78" s="52"/>
      <c r="AB78" s="53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3"/>
      <c r="AP78" s="52"/>
      <c r="AQ78" s="52"/>
      <c r="AR78" s="53"/>
      <c r="AS78" s="53"/>
      <c r="AT78" s="53"/>
      <c r="AU78" s="52"/>
      <c r="AV78" s="52"/>
      <c r="AW78" s="53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83" t="str">
        <f>IF(ISBLANK(B78),,IF(IFNA(MATCH(N78,List_Holidays,0),0)=0,IF(IFNA(MATCH(WEEKDAY(N78),List_WeekHolidays,0),0),1,0),2))</f>
        <v/>
      </c>
      <c r="BU78" s="109">
        <f t="shared" si="3"/>
        <v>0</v>
      </c>
      <c r="BV78" s="109">
        <f t="shared" si="4"/>
        <v>0</v>
      </c>
      <c r="BW78" s="109">
        <f>IF($BU78&gt;cLunchEnd+$N78,cLunchBegin+$N78+1,cLunchBegin+$N78)</f>
        <v>0.5</v>
      </c>
      <c r="BX78" s="109">
        <f>IF($BU78&gt;cLunchEnd+$N78,cLunchEnd+$N78+1,cLunchEnd+$N78)</f>
        <v>0.5416666667</v>
      </c>
      <c r="BY78" s="109">
        <f>IF($BU78&gt;cDinnerEnd+$N78,cDinnerBegin+$N78+1,cDinnerBegin+$N78)</f>
        <v>0.75</v>
      </c>
      <c r="BZ78" s="109">
        <f>IF($BU78&gt;cDinnerEnd+$N78,cDinnerEnd+$N78+1,cDinnerEnd+$N78)</f>
        <v>0.7916666667</v>
      </c>
      <c r="CA78" s="50" t="str">
        <f>IF((MIN($BV78,BX78)-MAX($BU78,BW78))&gt;0,vDurationLunch,)</f>
        <v/>
      </c>
      <c r="CB78" s="50" t="str">
        <f>IF((MIN($BV78,BZ78)-MAX($BU78,BY78))&gt;0,vDurationDinner,)</f>
        <v/>
      </c>
      <c r="CC78" s="50">
        <f t="shared" si="5"/>
        <v>0</v>
      </c>
      <c r="CD78" s="109">
        <f t="shared" si="6"/>
        <v>0.75</v>
      </c>
      <c r="CE78" s="50" t="str">
        <f t="shared" si="7"/>
        <v/>
      </c>
      <c r="CF78" s="50" t="str">
        <f t="shared" si="8"/>
        <v/>
      </c>
      <c r="CG78" s="50" t="str">
        <f t="shared" si="9"/>
        <v/>
      </c>
      <c r="CH78" s="50" t="str">
        <f t="shared" si="10"/>
        <v/>
      </c>
      <c r="CI78" s="50" t="str">
        <f t="shared" si="11"/>
        <v/>
      </c>
      <c r="CJ78" s="50"/>
      <c r="CK78" s="50"/>
      <c r="CL78" s="50"/>
      <c r="CM78" s="50"/>
      <c r="CN78" s="50"/>
    </row>
    <row r="79">
      <c r="A79" s="108" t="str">
        <f t="shared" si="2"/>
        <v/>
      </c>
      <c r="B79" s="6"/>
      <c r="C79" s="42"/>
      <c r="D79" s="43"/>
      <c r="E79" s="61"/>
      <c r="F79" s="45"/>
      <c r="G79" s="45"/>
      <c r="H79" s="46"/>
      <c r="I79" s="45"/>
      <c r="J79" s="45"/>
      <c r="K79" s="45"/>
      <c r="L79" s="45"/>
      <c r="M79" s="61"/>
      <c r="N79" s="48"/>
      <c r="O79" s="49"/>
      <c r="P79" s="48"/>
      <c r="Q79" s="49"/>
      <c r="R79" s="50"/>
      <c r="S79" s="51"/>
      <c r="T79" s="15"/>
      <c r="U79" s="14"/>
      <c r="V79" s="52"/>
      <c r="W79" s="52"/>
      <c r="X79" s="52"/>
      <c r="Y79" s="52"/>
      <c r="Z79" s="52"/>
      <c r="AA79" s="52"/>
      <c r="AB79" s="53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3"/>
      <c r="AP79" s="52"/>
      <c r="AQ79" s="52"/>
      <c r="AR79" s="53"/>
      <c r="AS79" s="53"/>
      <c r="AT79" s="53"/>
      <c r="AU79" s="52"/>
      <c r="AV79" s="52"/>
      <c r="AW79" s="53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83" t="str">
        <f>IF(ISBLANK(B79),,IF(IFNA(MATCH(N79,List_Holidays,0),0)=0,IF(IFNA(MATCH(WEEKDAY(N79),List_WeekHolidays,0),0),1,0),2))</f>
        <v/>
      </c>
      <c r="BU79" s="109">
        <f t="shared" si="3"/>
        <v>0</v>
      </c>
      <c r="BV79" s="109">
        <f t="shared" si="4"/>
        <v>0</v>
      </c>
      <c r="BW79" s="109">
        <f>IF($BU79&gt;cLunchEnd+$N79,cLunchBegin+$N79+1,cLunchBegin+$N79)</f>
        <v>0.5</v>
      </c>
      <c r="BX79" s="109">
        <f>IF($BU79&gt;cLunchEnd+$N79,cLunchEnd+$N79+1,cLunchEnd+$N79)</f>
        <v>0.5416666667</v>
      </c>
      <c r="BY79" s="109">
        <f>IF($BU79&gt;cDinnerEnd+$N79,cDinnerBegin+$N79+1,cDinnerBegin+$N79)</f>
        <v>0.75</v>
      </c>
      <c r="BZ79" s="109">
        <f>IF($BU79&gt;cDinnerEnd+$N79,cDinnerEnd+$N79+1,cDinnerEnd+$N79)</f>
        <v>0.7916666667</v>
      </c>
      <c r="CA79" s="50" t="str">
        <f>IF((MIN($BV79,BX79)-MAX($BU79,BW79))&gt;0,vDurationLunch,)</f>
        <v/>
      </c>
      <c r="CB79" s="50" t="str">
        <f>IF((MIN($BV79,BZ79)-MAX($BU79,BY79))&gt;0,vDurationDinner,)</f>
        <v/>
      </c>
      <c r="CC79" s="50">
        <f t="shared" si="5"/>
        <v>0</v>
      </c>
      <c r="CD79" s="109">
        <f t="shared" si="6"/>
        <v>0.75</v>
      </c>
      <c r="CE79" s="50" t="str">
        <f t="shared" si="7"/>
        <v/>
      </c>
      <c r="CF79" s="50" t="str">
        <f t="shared" si="8"/>
        <v/>
      </c>
      <c r="CG79" s="50" t="str">
        <f t="shared" si="9"/>
        <v/>
      </c>
      <c r="CH79" s="50" t="str">
        <f t="shared" si="10"/>
        <v/>
      </c>
      <c r="CI79" s="50" t="str">
        <f t="shared" si="11"/>
        <v/>
      </c>
      <c r="CJ79" s="50"/>
      <c r="CK79" s="50"/>
      <c r="CL79" s="50"/>
      <c r="CM79" s="50"/>
      <c r="CN79" s="50"/>
    </row>
    <row r="80">
      <c r="A80" s="108" t="str">
        <f t="shared" si="2"/>
        <v/>
      </c>
      <c r="B80" s="6"/>
      <c r="C80" s="67"/>
      <c r="D80" s="43"/>
      <c r="E80" s="61"/>
      <c r="F80" s="45"/>
      <c r="G80" s="45"/>
      <c r="H80" s="45"/>
      <c r="I80" s="45"/>
      <c r="J80" s="46"/>
      <c r="K80" s="45"/>
      <c r="L80" s="45"/>
      <c r="M80" s="61"/>
      <c r="N80" s="48"/>
      <c r="O80" s="49"/>
      <c r="P80" s="48"/>
      <c r="Q80" s="49"/>
      <c r="R80" s="50"/>
      <c r="S80" s="58"/>
      <c r="T80" s="15"/>
      <c r="U80" s="14"/>
      <c r="V80" s="52"/>
      <c r="W80" s="52"/>
      <c r="X80" s="52"/>
      <c r="Y80" s="52"/>
      <c r="Z80" s="52"/>
      <c r="AA80" s="52"/>
      <c r="AB80" s="53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3"/>
      <c r="AP80" s="52"/>
      <c r="AQ80" s="52"/>
      <c r="AR80" s="53"/>
      <c r="AS80" s="53"/>
      <c r="AT80" s="53"/>
      <c r="AU80" s="52"/>
      <c r="AV80" s="52"/>
      <c r="AW80" s="53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83" t="str">
        <f>IF(ISBLANK(B80),,IF(IFNA(MATCH(N80,List_Holidays,0),0)=0,IF(IFNA(MATCH(WEEKDAY(N80),List_WeekHolidays,0),0),1,0),2))</f>
        <v/>
      </c>
      <c r="BU80" s="109">
        <f t="shared" si="3"/>
        <v>0</v>
      </c>
      <c r="BV80" s="109">
        <f t="shared" si="4"/>
        <v>0</v>
      </c>
      <c r="BW80" s="109">
        <f>IF($BU80&gt;cLunchEnd+$N80,cLunchBegin+$N80+1,cLunchBegin+$N80)</f>
        <v>0.5</v>
      </c>
      <c r="BX80" s="109">
        <f>IF($BU80&gt;cLunchEnd+$N80,cLunchEnd+$N80+1,cLunchEnd+$N80)</f>
        <v>0.5416666667</v>
      </c>
      <c r="BY80" s="109">
        <f>IF($BU80&gt;cDinnerEnd+$N80,cDinnerBegin+$N80+1,cDinnerBegin+$N80)</f>
        <v>0.75</v>
      </c>
      <c r="BZ80" s="109">
        <f>IF($BU80&gt;cDinnerEnd+$N80,cDinnerEnd+$N80+1,cDinnerEnd+$N80)</f>
        <v>0.7916666667</v>
      </c>
      <c r="CA80" s="50" t="str">
        <f>IF((MIN($BV80,BX80)-MAX($BU80,BW80))&gt;0,vDurationLunch,)</f>
        <v/>
      </c>
      <c r="CB80" s="50" t="str">
        <f>IF((MIN($BV80,BZ80)-MAX($BU80,BY80))&gt;0,vDurationDinner,)</f>
        <v/>
      </c>
      <c r="CC80" s="50">
        <f t="shared" si="5"/>
        <v>0</v>
      </c>
      <c r="CD80" s="109">
        <f t="shared" si="6"/>
        <v>0.75</v>
      </c>
      <c r="CE80" s="50" t="str">
        <f t="shared" si="7"/>
        <v/>
      </c>
      <c r="CF80" s="50" t="str">
        <f t="shared" si="8"/>
        <v/>
      </c>
      <c r="CG80" s="50" t="str">
        <f t="shared" si="9"/>
        <v/>
      </c>
      <c r="CH80" s="50" t="str">
        <f t="shared" si="10"/>
        <v/>
      </c>
      <c r="CI80" s="50" t="str">
        <f t="shared" si="11"/>
        <v/>
      </c>
      <c r="CJ80" s="50"/>
      <c r="CK80" s="50"/>
      <c r="CL80" s="50"/>
      <c r="CM80" s="50"/>
      <c r="CN80" s="50"/>
    </row>
    <row r="81">
      <c r="A81" s="108" t="str">
        <f t="shared" si="2"/>
        <v/>
      </c>
      <c r="B81" s="6"/>
      <c r="C81" s="42"/>
      <c r="D81" s="43"/>
      <c r="E81" s="47"/>
      <c r="F81" s="45"/>
      <c r="G81" s="45"/>
      <c r="H81" s="46"/>
      <c r="I81" s="45"/>
      <c r="J81" s="45"/>
      <c r="K81" s="45"/>
      <c r="L81" s="45"/>
      <c r="M81" s="61"/>
      <c r="N81" s="48"/>
      <c r="O81" s="49"/>
      <c r="P81" s="48"/>
      <c r="Q81" s="49"/>
      <c r="R81" s="50"/>
      <c r="S81" s="58"/>
      <c r="T81" s="15"/>
      <c r="U81" s="14"/>
      <c r="V81" s="52"/>
      <c r="W81" s="52"/>
      <c r="X81" s="52"/>
      <c r="Y81" s="52"/>
      <c r="Z81" s="52"/>
      <c r="AA81" s="52"/>
      <c r="AB81" s="53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3"/>
      <c r="AP81" s="52"/>
      <c r="AQ81" s="52"/>
      <c r="AR81" s="53"/>
      <c r="AS81" s="53"/>
      <c r="AT81" s="53"/>
      <c r="AU81" s="52"/>
      <c r="AV81" s="52"/>
      <c r="AW81" s="53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83" t="str">
        <f>IF(ISBLANK(B81),,IF(IFNA(MATCH(N81,List_Holidays,0),0)=0,IF(IFNA(MATCH(WEEKDAY(N81),List_WeekHolidays,0),0),1,0),2))</f>
        <v/>
      </c>
      <c r="BU81" s="109">
        <f t="shared" si="3"/>
        <v>0</v>
      </c>
      <c r="BV81" s="109">
        <f t="shared" si="4"/>
        <v>0</v>
      </c>
      <c r="BW81" s="109">
        <f>IF($BU81&gt;cLunchEnd+$N81,cLunchBegin+$N81+1,cLunchBegin+$N81)</f>
        <v>0.5</v>
      </c>
      <c r="BX81" s="109">
        <f>IF($BU81&gt;cLunchEnd+$N81,cLunchEnd+$N81+1,cLunchEnd+$N81)</f>
        <v>0.5416666667</v>
      </c>
      <c r="BY81" s="109">
        <f>IF($BU81&gt;cDinnerEnd+$N81,cDinnerBegin+$N81+1,cDinnerBegin+$N81)</f>
        <v>0.75</v>
      </c>
      <c r="BZ81" s="109">
        <f>IF($BU81&gt;cDinnerEnd+$N81,cDinnerEnd+$N81+1,cDinnerEnd+$N81)</f>
        <v>0.7916666667</v>
      </c>
      <c r="CA81" s="50" t="str">
        <f>IF((MIN($BV81,BX81)-MAX($BU81,BW81))&gt;0,vDurationLunch,)</f>
        <v/>
      </c>
      <c r="CB81" s="50" t="str">
        <f>IF((MIN($BV81,BZ81)-MAX($BU81,BY81))&gt;0,vDurationDinner,)</f>
        <v/>
      </c>
      <c r="CC81" s="50">
        <f t="shared" si="5"/>
        <v>0</v>
      </c>
      <c r="CD81" s="109">
        <f t="shared" si="6"/>
        <v>0.75</v>
      </c>
      <c r="CE81" s="50" t="str">
        <f t="shared" si="7"/>
        <v/>
      </c>
      <c r="CF81" s="50" t="str">
        <f t="shared" si="8"/>
        <v/>
      </c>
      <c r="CG81" s="50" t="str">
        <f t="shared" si="9"/>
        <v/>
      </c>
      <c r="CH81" s="50" t="str">
        <f t="shared" si="10"/>
        <v/>
      </c>
      <c r="CI81" s="50" t="str">
        <f t="shared" si="11"/>
        <v/>
      </c>
      <c r="CJ81" s="50"/>
      <c r="CK81" s="50"/>
      <c r="CL81" s="50"/>
      <c r="CM81" s="50"/>
      <c r="CN81" s="50"/>
    </row>
    <row r="82">
      <c r="A82" s="108" t="str">
        <f t="shared" si="2"/>
        <v/>
      </c>
      <c r="B82" s="6"/>
      <c r="C82" s="42"/>
      <c r="D82" s="43"/>
      <c r="E82" s="61"/>
      <c r="F82" s="45"/>
      <c r="G82" s="45"/>
      <c r="H82" s="46"/>
      <c r="I82" s="45"/>
      <c r="J82" s="45"/>
      <c r="K82" s="45"/>
      <c r="L82" s="45"/>
      <c r="M82" s="61"/>
      <c r="N82" s="48"/>
      <c r="O82" s="49"/>
      <c r="P82" s="48"/>
      <c r="Q82" s="49"/>
      <c r="R82" s="50"/>
      <c r="S82" s="58"/>
      <c r="T82" s="15"/>
      <c r="U82" s="14"/>
      <c r="V82" s="52"/>
      <c r="W82" s="52"/>
      <c r="X82" s="52"/>
      <c r="Y82" s="52"/>
      <c r="Z82" s="52"/>
      <c r="AA82" s="52"/>
      <c r="AB82" s="53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3"/>
      <c r="AP82" s="52"/>
      <c r="AQ82" s="52"/>
      <c r="AR82" s="53"/>
      <c r="AS82" s="53"/>
      <c r="AT82" s="53"/>
      <c r="AU82" s="52"/>
      <c r="AV82" s="52"/>
      <c r="AW82" s="53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83" t="str">
        <f>IF(ISBLANK(B82),,IF(IFNA(MATCH(N82,List_Holidays,0),0)=0,IF(IFNA(MATCH(WEEKDAY(N82),List_WeekHolidays,0),0),1,0),2))</f>
        <v/>
      </c>
      <c r="BU82" s="109">
        <f t="shared" si="3"/>
        <v>0</v>
      </c>
      <c r="BV82" s="109">
        <f t="shared" si="4"/>
        <v>0</v>
      </c>
      <c r="BW82" s="109">
        <f>IF($BU82&gt;cLunchEnd+$N82,cLunchBegin+$N82+1,cLunchBegin+$N82)</f>
        <v>0.5</v>
      </c>
      <c r="BX82" s="109">
        <f>IF($BU82&gt;cLunchEnd+$N82,cLunchEnd+$N82+1,cLunchEnd+$N82)</f>
        <v>0.5416666667</v>
      </c>
      <c r="BY82" s="109">
        <f>IF($BU82&gt;cDinnerEnd+$N82,cDinnerBegin+$N82+1,cDinnerBegin+$N82)</f>
        <v>0.75</v>
      </c>
      <c r="BZ82" s="109">
        <f>IF($BU82&gt;cDinnerEnd+$N82,cDinnerEnd+$N82+1,cDinnerEnd+$N82)</f>
        <v>0.7916666667</v>
      </c>
      <c r="CA82" s="50" t="str">
        <f>IF((MIN($BV82,BX82)-MAX($BU82,BW82))&gt;0,vDurationLunch,)</f>
        <v/>
      </c>
      <c r="CB82" s="50" t="str">
        <f>IF((MIN($BV82,BZ82)-MAX($BU82,BY82))&gt;0,vDurationDinner,)</f>
        <v/>
      </c>
      <c r="CC82" s="50">
        <f t="shared" si="5"/>
        <v>0</v>
      </c>
      <c r="CD82" s="109">
        <f t="shared" si="6"/>
        <v>0.75</v>
      </c>
      <c r="CE82" s="50" t="str">
        <f t="shared" si="7"/>
        <v/>
      </c>
      <c r="CF82" s="50" t="str">
        <f t="shared" si="8"/>
        <v/>
      </c>
      <c r="CG82" s="50" t="str">
        <f t="shared" si="9"/>
        <v/>
      </c>
      <c r="CH82" s="50" t="str">
        <f t="shared" si="10"/>
        <v/>
      </c>
      <c r="CI82" s="50" t="str">
        <f t="shared" si="11"/>
        <v/>
      </c>
      <c r="CJ82" s="50"/>
      <c r="CK82" s="50"/>
      <c r="CL82" s="50"/>
      <c r="CM82" s="50"/>
      <c r="CN82" s="50"/>
    </row>
    <row r="83">
      <c r="A83" s="108" t="str">
        <f t="shared" si="2"/>
        <v/>
      </c>
      <c r="B83" s="6"/>
      <c r="C83" s="42"/>
      <c r="D83" s="43"/>
      <c r="E83" s="47"/>
      <c r="F83" s="45"/>
      <c r="G83" s="45"/>
      <c r="H83" s="46"/>
      <c r="I83" s="45"/>
      <c r="J83" s="45"/>
      <c r="K83" s="45"/>
      <c r="L83" s="45"/>
      <c r="M83" s="61"/>
      <c r="N83" s="48"/>
      <c r="O83" s="49"/>
      <c r="P83" s="48"/>
      <c r="Q83" s="49"/>
      <c r="R83" s="50"/>
      <c r="S83" s="51"/>
      <c r="T83" s="15"/>
      <c r="U83" s="14"/>
      <c r="V83" s="52"/>
      <c r="W83" s="52"/>
      <c r="X83" s="52"/>
      <c r="Y83" s="52"/>
      <c r="Z83" s="52"/>
      <c r="AA83" s="52"/>
      <c r="AB83" s="53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3"/>
      <c r="AP83" s="52"/>
      <c r="AQ83" s="52"/>
      <c r="AR83" s="53"/>
      <c r="AS83" s="53"/>
      <c r="AT83" s="53"/>
      <c r="AU83" s="52"/>
      <c r="AV83" s="52"/>
      <c r="AW83" s="53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83" t="str">
        <f>IF(ISBLANK(B83),,IF(IFNA(MATCH(N83,List_Holidays,0),0)=0,IF(IFNA(MATCH(WEEKDAY(N83),List_WeekHolidays,0),0),1,0),2))</f>
        <v/>
      </c>
      <c r="BU83" s="109">
        <f t="shared" si="3"/>
        <v>0</v>
      </c>
      <c r="BV83" s="109">
        <f t="shared" si="4"/>
        <v>0</v>
      </c>
      <c r="BW83" s="109">
        <f>IF($BU83&gt;cLunchEnd+$N83,cLunchBegin+$N83+1,cLunchBegin+$N83)</f>
        <v>0.5</v>
      </c>
      <c r="BX83" s="109">
        <f>IF($BU83&gt;cLunchEnd+$N83,cLunchEnd+$N83+1,cLunchEnd+$N83)</f>
        <v>0.5416666667</v>
      </c>
      <c r="BY83" s="109">
        <f>IF($BU83&gt;cDinnerEnd+$N83,cDinnerBegin+$N83+1,cDinnerBegin+$N83)</f>
        <v>0.75</v>
      </c>
      <c r="BZ83" s="109">
        <f>IF($BU83&gt;cDinnerEnd+$N83,cDinnerEnd+$N83+1,cDinnerEnd+$N83)</f>
        <v>0.7916666667</v>
      </c>
      <c r="CA83" s="50" t="str">
        <f>IF((MIN($BV83,BX83)-MAX($BU83,BW83))&gt;0,vDurationLunch,)</f>
        <v/>
      </c>
      <c r="CB83" s="50" t="str">
        <f>IF((MIN($BV83,BZ83)-MAX($BU83,BY83))&gt;0,vDurationDinner,)</f>
        <v/>
      </c>
      <c r="CC83" s="50">
        <f t="shared" si="5"/>
        <v>0</v>
      </c>
      <c r="CD83" s="109">
        <f t="shared" si="6"/>
        <v>0.75</v>
      </c>
      <c r="CE83" s="50" t="str">
        <f t="shared" si="7"/>
        <v/>
      </c>
      <c r="CF83" s="50" t="str">
        <f t="shared" si="8"/>
        <v/>
      </c>
      <c r="CG83" s="50" t="str">
        <f t="shared" si="9"/>
        <v/>
      </c>
      <c r="CH83" s="50" t="str">
        <f t="shared" si="10"/>
        <v/>
      </c>
      <c r="CI83" s="50" t="str">
        <f t="shared" si="11"/>
        <v/>
      </c>
      <c r="CJ83" s="50"/>
      <c r="CK83" s="50"/>
      <c r="CL83" s="50"/>
      <c r="CM83" s="50"/>
      <c r="CN83" s="50"/>
    </row>
    <row r="84">
      <c r="A84" s="108" t="str">
        <f t="shared" si="2"/>
        <v/>
      </c>
      <c r="B84" s="6"/>
      <c r="C84" s="42"/>
      <c r="D84" s="43"/>
      <c r="E84" s="61"/>
      <c r="F84" s="45"/>
      <c r="G84" s="46"/>
      <c r="H84" s="46"/>
      <c r="I84" s="45"/>
      <c r="J84" s="45"/>
      <c r="K84" s="45"/>
      <c r="L84" s="45"/>
      <c r="M84" s="61"/>
      <c r="N84" s="48"/>
      <c r="O84" s="49"/>
      <c r="P84" s="48"/>
      <c r="Q84" s="49"/>
      <c r="R84" s="50"/>
      <c r="S84" s="58"/>
      <c r="T84" s="15"/>
      <c r="U84" s="14"/>
      <c r="V84" s="52"/>
      <c r="W84" s="52"/>
      <c r="X84" s="52"/>
      <c r="Y84" s="52"/>
      <c r="Z84" s="52"/>
      <c r="AA84" s="52"/>
      <c r="AB84" s="53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3"/>
      <c r="AP84" s="52"/>
      <c r="AQ84" s="52"/>
      <c r="AR84" s="53"/>
      <c r="AS84" s="53"/>
      <c r="AT84" s="53"/>
      <c r="AU84" s="52"/>
      <c r="AV84" s="52"/>
      <c r="AW84" s="53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83" t="str">
        <f>IF(ISBLANK(B84),,IF(IFNA(MATCH(N84,List_Holidays,0),0)=0,IF(IFNA(MATCH(WEEKDAY(N84),List_WeekHolidays,0),0),1,0),2))</f>
        <v/>
      </c>
      <c r="BU84" s="109">
        <f t="shared" si="3"/>
        <v>0</v>
      </c>
      <c r="BV84" s="109">
        <f t="shared" si="4"/>
        <v>0</v>
      </c>
      <c r="BW84" s="109">
        <f>IF($BU84&gt;cLunchEnd+$N84,cLunchBegin+$N84+1,cLunchBegin+$N84)</f>
        <v>0.5</v>
      </c>
      <c r="BX84" s="109">
        <f>IF($BU84&gt;cLunchEnd+$N84,cLunchEnd+$N84+1,cLunchEnd+$N84)</f>
        <v>0.5416666667</v>
      </c>
      <c r="BY84" s="109">
        <f>IF($BU84&gt;cDinnerEnd+$N84,cDinnerBegin+$N84+1,cDinnerBegin+$N84)</f>
        <v>0.75</v>
      </c>
      <c r="BZ84" s="109">
        <f>IF($BU84&gt;cDinnerEnd+$N84,cDinnerEnd+$N84+1,cDinnerEnd+$N84)</f>
        <v>0.7916666667</v>
      </c>
      <c r="CA84" s="50" t="str">
        <f>IF((MIN($BV84,BX84)-MAX($BU84,BW84))&gt;0,vDurationLunch,)</f>
        <v/>
      </c>
      <c r="CB84" s="50" t="str">
        <f>IF((MIN($BV84,BZ84)-MAX($BU84,BY84))&gt;0,vDurationDinner,)</f>
        <v/>
      </c>
      <c r="CC84" s="50">
        <f t="shared" si="5"/>
        <v>0</v>
      </c>
      <c r="CD84" s="109">
        <f t="shared" si="6"/>
        <v>0.75</v>
      </c>
      <c r="CE84" s="50" t="str">
        <f t="shared" si="7"/>
        <v/>
      </c>
      <c r="CF84" s="50" t="str">
        <f t="shared" si="8"/>
        <v/>
      </c>
      <c r="CG84" s="50" t="str">
        <f t="shared" si="9"/>
        <v/>
      </c>
      <c r="CH84" s="50" t="str">
        <f t="shared" si="10"/>
        <v/>
      </c>
      <c r="CI84" s="50" t="str">
        <f t="shared" si="11"/>
        <v/>
      </c>
      <c r="CJ84" s="50"/>
      <c r="CK84" s="50"/>
      <c r="CL84" s="50"/>
      <c r="CM84" s="50"/>
      <c r="CN84" s="50"/>
    </row>
    <row r="85">
      <c r="A85" s="108" t="str">
        <f t="shared" si="2"/>
        <v/>
      </c>
      <c r="B85" s="6"/>
      <c r="C85" s="42"/>
      <c r="D85" s="43"/>
      <c r="E85" s="61"/>
      <c r="F85" s="45"/>
      <c r="G85" s="45"/>
      <c r="H85" s="46"/>
      <c r="I85" s="45"/>
      <c r="J85" s="45"/>
      <c r="K85" s="45"/>
      <c r="L85" s="45"/>
      <c r="M85" s="61"/>
      <c r="N85" s="48"/>
      <c r="O85" s="49"/>
      <c r="P85" s="48"/>
      <c r="Q85" s="49"/>
      <c r="R85" s="50"/>
      <c r="S85" s="51"/>
      <c r="T85" s="15"/>
      <c r="U85" s="14"/>
      <c r="V85" s="52"/>
      <c r="W85" s="52"/>
      <c r="X85" s="52"/>
      <c r="Y85" s="52"/>
      <c r="Z85" s="52"/>
      <c r="AA85" s="52"/>
      <c r="AB85" s="53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3"/>
      <c r="AP85" s="52"/>
      <c r="AQ85" s="52"/>
      <c r="AR85" s="53"/>
      <c r="AS85" s="53"/>
      <c r="AT85" s="53"/>
      <c r="AU85" s="52"/>
      <c r="AV85" s="52"/>
      <c r="AW85" s="53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83" t="str">
        <f>IF(ISBLANK(B85),,IF(IFNA(MATCH(N85,List_Holidays,0),0)=0,IF(IFNA(MATCH(WEEKDAY(N85),List_WeekHolidays,0),0),1,0),2))</f>
        <v/>
      </c>
      <c r="BU85" s="109">
        <f t="shared" si="3"/>
        <v>0</v>
      </c>
      <c r="BV85" s="109">
        <f t="shared" si="4"/>
        <v>0</v>
      </c>
      <c r="BW85" s="109">
        <f>IF($BU85&gt;cLunchEnd+$N85,cLunchBegin+$N85+1,cLunchBegin+$N85)</f>
        <v>0.5</v>
      </c>
      <c r="BX85" s="109">
        <f>IF($BU85&gt;cLunchEnd+$N85,cLunchEnd+$N85+1,cLunchEnd+$N85)</f>
        <v>0.5416666667</v>
      </c>
      <c r="BY85" s="109">
        <f>IF($BU85&gt;cDinnerEnd+$N85,cDinnerBegin+$N85+1,cDinnerBegin+$N85)</f>
        <v>0.75</v>
      </c>
      <c r="BZ85" s="109">
        <f>IF($BU85&gt;cDinnerEnd+$N85,cDinnerEnd+$N85+1,cDinnerEnd+$N85)</f>
        <v>0.7916666667</v>
      </c>
      <c r="CA85" s="50" t="str">
        <f>IF((MIN($BV85,BX85)-MAX($BU85,BW85))&gt;0,vDurationLunch,)</f>
        <v/>
      </c>
      <c r="CB85" s="50" t="str">
        <f>IF((MIN($BV85,BZ85)-MAX($BU85,BY85))&gt;0,vDurationDinner,)</f>
        <v/>
      </c>
      <c r="CC85" s="50">
        <f t="shared" si="5"/>
        <v>0</v>
      </c>
      <c r="CD85" s="109">
        <f t="shared" si="6"/>
        <v>0.75</v>
      </c>
      <c r="CE85" s="50" t="str">
        <f t="shared" si="7"/>
        <v/>
      </c>
      <c r="CF85" s="50" t="str">
        <f t="shared" si="8"/>
        <v/>
      </c>
      <c r="CG85" s="50" t="str">
        <f t="shared" si="9"/>
        <v/>
      </c>
      <c r="CH85" s="50" t="str">
        <f t="shared" si="10"/>
        <v/>
      </c>
      <c r="CI85" s="50" t="str">
        <f t="shared" si="11"/>
        <v/>
      </c>
      <c r="CJ85" s="50"/>
      <c r="CK85" s="50"/>
      <c r="CL85" s="50"/>
      <c r="CM85" s="50"/>
      <c r="CN85" s="50"/>
    </row>
    <row r="86">
      <c r="A86" s="108" t="str">
        <f t="shared" si="2"/>
        <v/>
      </c>
      <c r="B86" s="6"/>
      <c r="C86" s="42"/>
      <c r="D86" s="43"/>
      <c r="E86" s="61"/>
      <c r="F86" s="45"/>
      <c r="G86" s="45"/>
      <c r="H86" s="46"/>
      <c r="I86" s="45"/>
      <c r="J86" s="45"/>
      <c r="K86" s="45"/>
      <c r="L86" s="45"/>
      <c r="M86" s="61"/>
      <c r="N86" s="48"/>
      <c r="O86" s="49"/>
      <c r="P86" s="48"/>
      <c r="Q86" s="49"/>
      <c r="R86" s="50"/>
      <c r="S86" s="58"/>
      <c r="T86" s="15"/>
      <c r="U86" s="14"/>
      <c r="V86" s="52"/>
      <c r="W86" s="52"/>
      <c r="X86" s="52"/>
      <c r="Y86" s="52"/>
      <c r="Z86" s="52"/>
      <c r="AA86" s="52"/>
      <c r="AB86" s="53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3"/>
      <c r="AP86" s="52"/>
      <c r="AQ86" s="52"/>
      <c r="AR86" s="53"/>
      <c r="AS86" s="53"/>
      <c r="AT86" s="53"/>
      <c r="AU86" s="52"/>
      <c r="AV86" s="52"/>
      <c r="AW86" s="53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83" t="str">
        <f>IF(ISBLANK(B86),,IF(IFNA(MATCH(N86,List_Holidays,0),0)=0,IF(IFNA(MATCH(WEEKDAY(N86),List_WeekHolidays,0),0),1,0),2))</f>
        <v/>
      </c>
      <c r="BU86" s="109">
        <f t="shared" si="3"/>
        <v>0</v>
      </c>
      <c r="BV86" s="109">
        <f t="shared" si="4"/>
        <v>0</v>
      </c>
      <c r="BW86" s="109">
        <f>IF($BU86&gt;cLunchEnd+$N86,cLunchBegin+$N86+1,cLunchBegin+$N86)</f>
        <v>0.5</v>
      </c>
      <c r="BX86" s="109">
        <f>IF($BU86&gt;cLunchEnd+$N86,cLunchEnd+$N86+1,cLunchEnd+$N86)</f>
        <v>0.5416666667</v>
      </c>
      <c r="BY86" s="109">
        <f>IF($BU86&gt;cDinnerEnd+$N86,cDinnerBegin+$N86+1,cDinnerBegin+$N86)</f>
        <v>0.75</v>
      </c>
      <c r="BZ86" s="109">
        <f>IF($BU86&gt;cDinnerEnd+$N86,cDinnerEnd+$N86+1,cDinnerEnd+$N86)</f>
        <v>0.7916666667</v>
      </c>
      <c r="CA86" s="50" t="str">
        <f>IF((MIN($BV86,BX86)-MAX($BU86,BW86))&gt;0,vDurationLunch,)</f>
        <v/>
      </c>
      <c r="CB86" s="50" t="str">
        <f>IF((MIN($BV86,BZ86)-MAX($BU86,BY86))&gt;0,vDurationDinner,)</f>
        <v/>
      </c>
      <c r="CC86" s="50">
        <f t="shared" si="5"/>
        <v>0</v>
      </c>
      <c r="CD86" s="109">
        <f t="shared" si="6"/>
        <v>0.75</v>
      </c>
      <c r="CE86" s="50" t="str">
        <f t="shared" si="7"/>
        <v/>
      </c>
      <c r="CF86" s="50" t="str">
        <f t="shared" si="8"/>
        <v/>
      </c>
      <c r="CG86" s="50" t="str">
        <f t="shared" si="9"/>
        <v/>
      </c>
      <c r="CH86" s="50" t="str">
        <f t="shared" si="10"/>
        <v/>
      </c>
      <c r="CI86" s="50" t="str">
        <f t="shared" si="11"/>
        <v/>
      </c>
      <c r="CJ86" s="50"/>
      <c r="CK86" s="50"/>
      <c r="CL86" s="50"/>
      <c r="CM86" s="50"/>
      <c r="CN86" s="50"/>
    </row>
    <row r="87">
      <c r="A87" s="108" t="str">
        <f t="shared" si="2"/>
        <v/>
      </c>
      <c r="B87" s="6"/>
      <c r="C87" s="42"/>
      <c r="D87" s="43"/>
      <c r="E87" s="61"/>
      <c r="F87" s="45"/>
      <c r="G87" s="45"/>
      <c r="H87" s="45"/>
      <c r="I87" s="45"/>
      <c r="J87" s="46"/>
      <c r="K87" s="45"/>
      <c r="L87" s="45"/>
      <c r="M87" s="61"/>
      <c r="N87" s="48"/>
      <c r="O87" s="49"/>
      <c r="P87" s="48"/>
      <c r="Q87" s="49"/>
      <c r="R87" s="50"/>
      <c r="S87" s="51"/>
      <c r="T87" s="15"/>
      <c r="U87" s="14"/>
      <c r="V87" s="52"/>
      <c r="W87" s="52"/>
      <c r="X87" s="52"/>
      <c r="Y87" s="52"/>
      <c r="Z87" s="52"/>
      <c r="AA87" s="52"/>
      <c r="AB87" s="53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3"/>
      <c r="AP87" s="52"/>
      <c r="AQ87" s="52"/>
      <c r="AR87" s="53"/>
      <c r="AS87" s="53"/>
      <c r="AT87" s="53"/>
      <c r="AU87" s="52"/>
      <c r="AV87" s="52"/>
      <c r="AW87" s="53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83" t="str">
        <f>IF(ISBLANK(B87),,IF(IFNA(MATCH(N87,List_Holidays,0),0)=0,IF(IFNA(MATCH(WEEKDAY(N87),List_WeekHolidays,0),0),1,0),2))</f>
        <v/>
      </c>
      <c r="BU87" s="109">
        <f t="shared" si="3"/>
        <v>0</v>
      </c>
      <c r="BV87" s="109">
        <f t="shared" si="4"/>
        <v>0</v>
      </c>
      <c r="BW87" s="109">
        <f>IF($BU87&gt;cLunchEnd+$N87,cLunchBegin+$N87+1,cLunchBegin+$N87)</f>
        <v>0.5</v>
      </c>
      <c r="BX87" s="109">
        <f>IF($BU87&gt;cLunchEnd+$N87,cLunchEnd+$N87+1,cLunchEnd+$N87)</f>
        <v>0.5416666667</v>
      </c>
      <c r="BY87" s="109">
        <f>IF($BU87&gt;cDinnerEnd+$N87,cDinnerBegin+$N87+1,cDinnerBegin+$N87)</f>
        <v>0.75</v>
      </c>
      <c r="BZ87" s="109">
        <f>IF($BU87&gt;cDinnerEnd+$N87,cDinnerEnd+$N87+1,cDinnerEnd+$N87)</f>
        <v>0.7916666667</v>
      </c>
      <c r="CA87" s="50" t="str">
        <f>IF((MIN($BV87,BX87)-MAX($BU87,BW87))&gt;0,vDurationLunch,)</f>
        <v/>
      </c>
      <c r="CB87" s="50" t="str">
        <f>IF((MIN($BV87,BZ87)-MAX($BU87,BY87))&gt;0,vDurationDinner,)</f>
        <v/>
      </c>
      <c r="CC87" s="50">
        <f t="shared" si="5"/>
        <v>0</v>
      </c>
      <c r="CD87" s="109">
        <f t="shared" si="6"/>
        <v>0.75</v>
      </c>
      <c r="CE87" s="50" t="str">
        <f t="shared" si="7"/>
        <v/>
      </c>
      <c r="CF87" s="50" t="str">
        <f t="shared" si="8"/>
        <v/>
      </c>
      <c r="CG87" s="50" t="str">
        <f t="shared" si="9"/>
        <v/>
      </c>
      <c r="CH87" s="50" t="str">
        <f t="shared" si="10"/>
        <v/>
      </c>
      <c r="CI87" s="50" t="str">
        <f t="shared" si="11"/>
        <v/>
      </c>
      <c r="CJ87" s="50"/>
      <c r="CK87" s="50"/>
      <c r="CL87" s="50"/>
      <c r="CM87" s="50"/>
      <c r="CN87" s="50"/>
    </row>
    <row r="88">
      <c r="A88" s="108" t="str">
        <f t="shared" si="2"/>
        <v/>
      </c>
      <c r="B88" s="6"/>
      <c r="C88" s="68"/>
      <c r="D88" s="68"/>
      <c r="E88" s="61"/>
      <c r="F88" s="45"/>
      <c r="G88" s="45"/>
      <c r="H88" s="46"/>
      <c r="I88" s="45"/>
      <c r="J88" s="45"/>
      <c r="K88" s="45"/>
      <c r="L88" s="45"/>
      <c r="M88" s="61"/>
      <c r="N88" s="48"/>
      <c r="O88" s="49"/>
      <c r="P88" s="48"/>
      <c r="Q88" s="49"/>
      <c r="R88" s="50"/>
      <c r="S88" s="51"/>
      <c r="T88" s="15"/>
      <c r="U88" s="14"/>
      <c r="V88" s="52"/>
      <c r="W88" s="52"/>
      <c r="X88" s="52"/>
      <c r="Y88" s="52"/>
      <c r="Z88" s="52"/>
      <c r="AA88" s="52"/>
      <c r="AB88" s="53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3"/>
      <c r="AP88" s="52"/>
      <c r="AQ88" s="52"/>
      <c r="AR88" s="53"/>
      <c r="AS88" s="53"/>
      <c r="AT88" s="53"/>
      <c r="AU88" s="52"/>
      <c r="AV88" s="52"/>
      <c r="AW88" s="53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83" t="str">
        <f>IF(ISBLANK(B88),,IF(IFNA(MATCH(N88,List_Holidays,0),0)=0,IF(IFNA(MATCH(WEEKDAY(N88),List_WeekHolidays,0),0),1,0),2))</f>
        <v/>
      </c>
      <c r="BU88" s="109">
        <f t="shared" si="3"/>
        <v>0</v>
      </c>
      <c r="BV88" s="109">
        <f t="shared" si="4"/>
        <v>0</v>
      </c>
      <c r="BW88" s="109">
        <f>IF($BU88&gt;cLunchEnd+$N88,cLunchBegin+$N88+1,cLunchBegin+$N88)</f>
        <v>0.5</v>
      </c>
      <c r="BX88" s="109">
        <f>IF($BU88&gt;cLunchEnd+$N88,cLunchEnd+$N88+1,cLunchEnd+$N88)</f>
        <v>0.5416666667</v>
      </c>
      <c r="BY88" s="109">
        <f>IF($BU88&gt;cDinnerEnd+$N88,cDinnerBegin+$N88+1,cDinnerBegin+$N88)</f>
        <v>0.75</v>
      </c>
      <c r="BZ88" s="109">
        <f>IF($BU88&gt;cDinnerEnd+$N88,cDinnerEnd+$N88+1,cDinnerEnd+$N88)</f>
        <v>0.7916666667</v>
      </c>
      <c r="CA88" s="50" t="str">
        <f>IF((MIN($BV88,BX88)-MAX($BU88,BW88))&gt;0,vDurationLunch,)</f>
        <v/>
      </c>
      <c r="CB88" s="50" t="str">
        <f>IF((MIN($BV88,BZ88)-MAX($BU88,BY88))&gt;0,vDurationDinner,)</f>
        <v/>
      </c>
      <c r="CC88" s="50">
        <f t="shared" si="5"/>
        <v>0</v>
      </c>
      <c r="CD88" s="109">
        <f t="shared" si="6"/>
        <v>0.75</v>
      </c>
      <c r="CE88" s="50" t="str">
        <f t="shared" si="7"/>
        <v/>
      </c>
      <c r="CF88" s="50" t="str">
        <f t="shared" si="8"/>
        <v/>
      </c>
      <c r="CG88" s="50" t="str">
        <f t="shared" si="9"/>
        <v/>
      </c>
      <c r="CH88" s="50" t="str">
        <f t="shared" si="10"/>
        <v/>
      </c>
      <c r="CI88" s="50" t="str">
        <f t="shared" si="11"/>
        <v/>
      </c>
      <c r="CJ88" s="50"/>
      <c r="CK88" s="50"/>
      <c r="CL88" s="50"/>
      <c r="CM88" s="50"/>
      <c r="CN88" s="50"/>
    </row>
    <row r="89">
      <c r="A89" s="108" t="str">
        <f t="shared" si="2"/>
        <v/>
      </c>
      <c r="B89" s="6"/>
      <c r="C89" s="42"/>
      <c r="D89" s="43"/>
      <c r="E89" s="61"/>
      <c r="F89" s="45"/>
      <c r="G89" s="45"/>
      <c r="H89" s="46"/>
      <c r="I89" s="45"/>
      <c r="J89" s="45"/>
      <c r="K89" s="45"/>
      <c r="L89" s="45"/>
      <c r="M89" s="61"/>
      <c r="N89" s="48"/>
      <c r="O89" s="49"/>
      <c r="P89" s="48"/>
      <c r="Q89" s="49"/>
      <c r="R89" s="50"/>
      <c r="S89" s="51"/>
      <c r="T89" s="15"/>
      <c r="U89" s="14"/>
      <c r="V89" s="52"/>
      <c r="W89" s="52"/>
      <c r="X89" s="52"/>
      <c r="Y89" s="52"/>
      <c r="Z89" s="52"/>
      <c r="AA89" s="52"/>
      <c r="AB89" s="53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3"/>
      <c r="AP89" s="52"/>
      <c r="AQ89" s="52"/>
      <c r="AR89" s="53"/>
      <c r="AS89" s="53"/>
      <c r="AT89" s="53"/>
      <c r="AU89" s="52"/>
      <c r="AV89" s="52"/>
      <c r="AW89" s="53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83" t="str">
        <f>IF(ISBLANK(B89),,IF(IFNA(MATCH(N89,List_Holidays,0),0)=0,IF(IFNA(MATCH(WEEKDAY(N89),List_WeekHolidays,0),0),1,0),2))</f>
        <v/>
      </c>
      <c r="BU89" s="109">
        <f t="shared" si="3"/>
        <v>0</v>
      </c>
      <c r="BV89" s="109">
        <f t="shared" si="4"/>
        <v>0</v>
      </c>
      <c r="BW89" s="109">
        <f>IF($BU89&gt;cLunchEnd+$N89,cLunchBegin+$N89+1,cLunchBegin+$N89)</f>
        <v>0.5</v>
      </c>
      <c r="BX89" s="109">
        <f>IF($BU89&gt;cLunchEnd+$N89,cLunchEnd+$N89+1,cLunchEnd+$N89)</f>
        <v>0.5416666667</v>
      </c>
      <c r="BY89" s="109">
        <f>IF($BU89&gt;cDinnerEnd+$N89,cDinnerBegin+$N89+1,cDinnerBegin+$N89)</f>
        <v>0.75</v>
      </c>
      <c r="BZ89" s="109">
        <f>IF($BU89&gt;cDinnerEnd+$N89,cDinnerEnd+$N89+1,cDinnerEnd+$N89)</f>
        <v>0.7916666667</v>
      </c>
      <c r="CA89" s="50" t="str">
        <f>IF((MIN($BV89,BX89)-MAX($BU89,BW89))&gt;0,vDurationLunch,)</f>
        <v/>
      </c>
      <c r="CB89" s="50" t="str">
        <f>IF((MIN($BV89,BZ89)-MAX($BU89,BY89))&gt;0,vDurationDinner,)</f>
        <v/>
      </c>
      <c r="CC89" s="50">
        <f t="shared" si="5"/>
        <v>0</v>
      </c>
      <c r="CD89" s="109">
        <f t="shared" si="6"/>
        <v>0.75</v>
      </c>
      <c r="CE89" s="50" t="str">
        <f t="shared" si="7"/>
        <v/>
      </c>
      <c r="CF89" s="50" t="str">
        <f t="shared" si="8"/>
        <v/>
      </c>
      <c r="CG89" s="50" t="str">
        <f t="shared" si="9"/>
        <v/>
      </c>
      <c r="CH89" s="50" t="str">
        <f t="shared" si="10"/>
        <v/>
      </c>
      <c r="CI89" s="50" t="str">
        <f t="shared" si="11"/>
        <v/>
      </c>
      <c r="CJ89" s="50"/>
      <c r="CK89" s="50"/>
      <c r="CL89" s="50"/>
      <c r="CM89" s="50"/>
      <c r="CN89" s="50"/>
    </row>
    <row r="90">
      <c r="A90" s="108" t="str">
        <f t="shared" si="2"/>
        <v/>
      </c>
      <c r="B90" s="6"/>
      <c r="C90" s="42"/>
      <c r="D90" s="43"/>
      <c r="E90" s="61"/>
      <c r="F90" s="45"/>
      <c r="G90" s="45"/>
      <c r="H90" s="46"/>
      <c r="I90" s="45"/>
      <c r="J90" s="45"/>
      <c r="K90" s="45"/>
      <c r="L90" s="45"/>
      <c r="M90" s="61"/>
      <c r="N90" s="48"/>
      <c r="O90" s="49"/>
      <c r="P90" s="48"/>
      <c r="Q90" s="49"/>
      <c r="R90" s="50"/>
      <c r="S90" s="51"/>
      <c r="T90" s="15"/>
      <c r="U90" s="14"/>
      <c r="V90" s="52"/>
      <c r="W90" s="52"/>
      <c r="X90" s="52"/>
      <c r="Y90" s="52"/>
      <c r="Z90" s="52"/>
      <c r="AA90" s="52"/>
      <c r="AB90" s="53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3"/>
      <c r="AP90" s="52"/>
      <c r="AQ90" s="52"/>
      <c r="AR90" s="53"/>
      <c r="AS90" s="53"/>
      <c r="AT90" s="53"/>
      <c r="AU90" s="52"/>
      <c r="AV90" s="52"/>
      <c r="AW90" s="53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83" t="str">
        <f>IF(ISBLANK(B90),,IF(IFNA(MATCH(N90,List_Holidays,0),0)=0,IF(IFNA(MATCH(WEEKDAY(N90),List_WeekHolidays,0),0),1,0),2))</f>
        <v/>
      </c>
      <c r="BU90" s="109">
        <f t="shared" si="3"/>
        <v>0</v>
      </c>
      <c r="BV90" s="109">
        <f t="shared" si="4"/>
        <v>0</v>
      </c>
      <c r="BW90" s="109">
        <f>IF($BU90&gt;cLunchEnd+$N90,cLunchBegin+$N90+1,cLunchBegin+$N90)</f>
        <v>0.5</v>
      </c>
      <c r="BX90" s="109">
        <f>IF($BU90&gt;cLunchEnd+$N90,cLunchEnd+$N90+1,cLunchEnd+$N90)</f>
        <v>0.5416666667</v>
      </c>
      <c r="BY90" s="109">
        <f>IF($BU90&gt;cDinnerEnd+$N90,cDinnerBegin+$N90+1,cDinnerBegin+$N90)</f>
        <v>0.75</v>
      </c>
      <c r="BZ90" s="109">
        <f>IF($BU90&gt;cDinnerEnd+$N90,cDinnerEnd+$N90+1,cDinnerEnd+$N90)</f>
        <v>0.7916666667</v>
      </c>
      <c r="CA90" s="50" t="str">
        <f>IF((MIN($BV90,BX90)-MAX($BU90,BW90))&gt;0,vDurationLunch,)</f>
        <v/>
      </c>
      <c r="CB90" s="50" t="str">
        <f>IF((MIN($BV90,BZ90)-MAX($BU90,BY90))&gt;0,vDurationDinner,)</f>
        <v/>
      </c>
      <c r="CC90" s="50">
        <f t="shared" si="5"/>
        <v>0</v>
      </c>
      <c r="CD90" s="109">
        <f t="shared" si="6"/>
        <v>0.75</v>
      </c>
      <c r="CE90" s="50" t="str">
        <f t="shared" si="7"/>
        <v/>
      </c>
      <c r="CF90" s="50" t="str">
        <f t="shared" si="8"/>
        <v/>
      </c>
      <c r="CG90" s="50" t="str">
        <f t="shared" si="9"/>
        <v/>
      </c>
      <c r="CH90" s="50" t="str">
        <f t="shared" si="10"/>
        <v/>
      </c>
      <c r="CI90" s="50" t="str">
        <f t="shared" si="11"/>
        <v/>
      </c>
      <c r="CJ90" s="50"/>
      <c r="CK90" s="50"/>
      <c r="CL90" s="50"/>
      <c r="CM90" s="50"/>
      <c r="CN90" s="50"/>
    </row>
    <row r="91">
      <c r="A91" s="108" t="str">
        <f t="shared" si="2"/>
        <v/>
      </c>
      <c r="B91" s="6"/>
      <c r="C91" s="68"/>
      <c r="D91" s="68"/>
      <c r="E91" s="47"/>
      <c r="F91" s="45"/>
      <c r="G91" s="46"/>
      <c r="H91" s="46"/>
      <c r="I91" s="45"/>
      <c r="J91" s="45"/>
      <c r="K91" s="45"/>
      <c r="L91" s="45"/>
      <c r="M91" s="61"/>
      <c r="N91" s="48"/>
      <c r="O91" s="49"/>
      <c r="P91" s="48"/>
      <c r="Q91" s="49"/>
      <c r="R91" s="50"/>
      <c r="S91" s="51"/>
      <c r="T91" s="15"/>
      <c r="U91" s="14"/>
      <c r="V91" s="52"/>
      <c r="W91" s="52"/>
      <c r="X91" s="52"/>
      <c r="Y91" s="52"/>
      <c r="Z91" s="52"/>
      <c r="AA91" s="52"/>
      <c r="AB91" s="53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3"/>
      <c r="AP91" s="52"/>
      <c r="AQ91" s="52"/>
      <c r="AR91" s="53"/>
      <c r="AS91" s="53"/>
      <c r="AT91" s="53"/>
      <c r="AU91" s="52"/>
      <c r="AV91" s="52"/>
      <c r="AW91" s="53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83" t="str">
        <f>IF(ISBLANK(B91),,IF(IFNA(MATCH(N91,List_Holidays,0),0)=0,IF(IFNA(MATCH(WEEKDAY(N91),List_WeekHolidays,0),0),1,0),2))</f>
        <v/>
      </c>
      <c r="BU91" s="109">
        <f t="shared" si="3"/>
        <v>0</v>
      </c>
      <c r="BV91" s="109">
        <f t="shared" si="4"/>
        <v>0</v>
      </c>
      <c r="BW91" s="109">
        <f>IF($BU91&gt;cLunchEnd+$N91,cLunchBegin+$N91+1,cLunchBegin+$N91)</f>
        <v>0.5</v>
      </c>
      <c r="BX91" s="109">
        <f>IF($BU91&gt;cLunchEnd+$N91,cLunchEnd+$N91+1,cLunchEnd+$N91)</f>
        <v>0.5416666667</v>
      </c>
      <c r="BY91" s="109">
        <f>IF($BU91&gt;cDinnerEnd+$N91,cDinnerBegin+$N91+1,cDinnerBegin+$N91)</f>
        <v>0.75</v>
      </c>
      <c r="BZ91" s="109">
        <f>IF($BU91&gt;cDinnerEnd+$N91,cDinnerEnd+$N91+1,cDinnerEnd+$N91)</f>
        <v>0.7916666667</v>
      </c>
      <c r="CA91" s="50" t="str">
        <f>IF((MIN($BV91,BX91)-MAX($BU91,BW91))&gt;0,vDurationLunch,)</f>
        <v/>
      </c>
      <c r="CB91" s="50" t="str">
        <f>IF((MIN($BV91,BZ91)-MAX($BU91,BY91))&gt;0,vDurationDinner,)</f>
        <v/>
      </c>
      <c r="CC91" s="50">
        <f t="shared" si="5"/>
        <v>0</v>
      </c>
      <c r="CD91" s="109">
        <f t="shared" si="6"/>
        <v>0.75</v>
      </c>
      <c r="CE91" s="50" t="str">
        <f t="shared" si="7"/>
        <v/>
      </c>
      <c r="CF91" s="50" t="str">
        <f t="shared" si="8"/>
        <v/>
      </c>
      <c r="CG91" s="50" t="str">
        <f t="shared" si="9"/>
        <v/>
      </c>
      <c r="CH91" s="50" t="str">
        <f t="shared" si="10"/>
        <v/>
      </c>
      <c r="CI91" s="50" t="str">
        <f t="shared" si="11"/>
        <v/>
      </c>
      <c r="CJ91" s="50"/>
      <c r="CK91" s="50"/>
      <c r="CL91" s="50"/>
      <c r="CM91" s="50"/>
      <c r="CN91" s="50"/>
    </row>
    <row r="92">
      <c r="A92" s="108" t="str">
        <f t="shared" si="2"/>
        <v/>
      </c>
      <c r="B92" s="6"/>
      <c r="C92" s="68"/>
      <c r="D92" s="68"/>
      <c r="E92" s="47"/>
      <c r="F92" s="45"/>
      <c r="G92" s="45"/>
      <c r="H92" s="46"/>
      <c r="I92" s="45"/>
      <c r="J92" s="45"/>
      <c r="K92" s="45"/>
      <c r="L92" s="45"/>
      <c r="M92" s="61"/>
      <c r="N92" s="48"/>
      <c r="O92" s="49"/>
      <c r="P92" s="48"/>
      <c r="Q92" s="49"/>
      <c r="R92" s="50"/>
      <c r="S92" s="51"/>
      <c r="T92" s="15"/>
      <c r="U92" s="14"/>
      <c r="V92" s="52"/>
      <c r="W92" s="52"/>
      <c r="X92" s="52"/>
      <c r="Y92" s="52"/>
      <c r="Z92" s="52"/>
      <c r="AA92" s="52"/>
      <c r="AB92" s="53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3"/>
      <c r="AP92" s="52"/>
      <c r="AQ92" s="52"/>
      <c r="AR92" s="53"/>
      <c r="AS92" s="53"/>
      <c r="AT92" s="53"/>
      <c r="AU92" s="52"/>
      <c r="AV92" s="52"/>
      <c r="AW92" s="53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83" t="str">
        <f>IF(ISBLANK(B92),,IF(IFNA(MATCH(N92,List_Holidays,0),0)=0,IF(IFNA(MATCH(WEEKDAY(N92),List_WeekHolidays,0),0),1,0),2))</f>
        <v/>
      </c>
      <c r="BU92" s="109">
        <f t="shared" si="3"/>
        <v>0</v>
      </c>
      <c r="BV92" s="109">
        <f t="shared" si="4"/>
        <v>0</v>
      </c>
      <c r="BW92" s="109">
        <f>IF($BU92&gt;cLunchEnd+$N92,cLunchBegin+$N92+1,cLunchBegin+$N92)</f>
        <v>0.5</v>
      </c>
      <c r="BX92" s="109">
        <f>IF($BU92&gt;cLunchEnd+$N92,cLunchEnd+$N92+1,cLunchEnd+$N92)</f>
        <v>0.5416666667</v>
      </c>
      <c r="BY92" s="109">
        <f>IF($BU92&gt;cDinnerEnd+$N92,cDinnerBegin+$N92+1,cDinnerBegin+$N92)</f>
        <v>0.75</v>
      </c>
      <c r="BZ92" s="109">
        <f>IF($BU92&gt;cDinnerEnd+$N92,cDinnerEnd+$N92+1,cDinnerEnd+$N92)</f>
        <v>0.7916666667</v>
      </c>
      <c r="CA92" s="50" t="str">
        <f>IF((MIN($BV92,BX92)-MAX($BU92,BW92))&gt;0,vDurationLunch,)</f>
        <v/>
      </c>
      <c r="CB92" s="50" t="str">
        <f>IF((MIN($BV92,BZ92)-MAX($BU92,BY92))&gt;0,vDurationDinner,)</f>
        <v/>
      </c>
      <c r="CC92" s="50">
        <f t="shared" si="5"/>
        <v>0</v>
      </c>
      <c r="CD92" s="109">
        <f t="shared" si="6"/>
        <v>0.75</v>
      </c>
      <c r="CE92" s="50" t="str">
        <f t="shared" si="7"/>
        <v/>
      </c>
      <c r="CF92" s="50" t="str">
        <f t="shared" si="8"/>
        <v/>
      </c>
      <c r="CG92" s="50" t="str">
        <f t="shared" si="9"/>
        <v/>
      </c>
      <c r="CH92" s="50" t="str">
        <f t="shared" si="10"/>
        <v/>
      </c>
      <c r="CI92" s="50" t="str">
        <f t="shared" si="11"/>
        <v/>
      </c>
      <c r="CJ92" s="50"/>
      <c r="CK92" s="50"/>
      <c r="CL92" s="50"/>
      <c r="CM92" s="50"/>
      <c r="CN92" s="50"/>
    </row>
    <row r="93">
      <c r="A93" s="108" t="str">
        <f t="shared" si="2"/>
        <v/>
      </c>
      <c r="B93" s="6"/>
      <c r="C93" s="42"/>
      <c r="D93" s="43"/>
      <c r="E93" s="61"/>
      <c r="F93" s="45"/>
      <c r="G93" s="45"/>
      <c r="H93" s="46"/>
      <c r="I93" s="45"/>
      <c r="J93" s="45"/>
      <c r="K93" s="45"/>
      <c r="L93" s="45"/>
      <c r="M93" s="61"/>
      <c r="N93" s="48"/>
      <c r="O93" s="49"/>
      <c r="P93" s="48"/>
      <c r="Q93" s="49"/>
      <c r="R93" s="50"/>
      <c r="S93" s="51"/>
      <c r="T93" s="15"/>
      <c r="U93" s="14"/>
      <c r="V93" s="52"/>
      <c r="W93" s="52"/>
      <c r="X93" s="52"/>
      <c r="Y93" s="52"/>
      <c r="Z93" s="52"/>
      <c r="AA93" s="52"/>
      <c r="AB93" s="53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3"/>
      <c r="AP93" s="52"/>
      <c r="AQ93" s="52"/>
      <c r="AR93" s="53"/>
      <c r="AS93" s="53"/>
      <c r="AT93" s="53"/>
      <c r="AU93" s="52"/>
      <c r="AV93" s="52"/>
      <c r="AW93" s="53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83" t="str">
        <f>IF(ISBLANK(B93),,IF(IFNA(MATCH(N93,List_Holidays,0),0)=0,IF(IFNA(MATCH(WEEKDAY(N93),List_WeekHolidays,0),0),1,0),2))</f>
        <v/>
      </c>
      <c r="BU93" s="109">
        <f t="shared" si="3"/>
        <v>0</v>
      </c>
      <c r="BV93" s="109">
        <f t="shared" si="4"/>
        <v>0</v>
      </c>
      <c r="BW93" s="109">
        <f>IF($BU93&gt;cLunchEnd+$N93,cLunchBegin+$N93+1,cLunchBegin+$N93)</f>
        <v>0.5</v>
      </c>
      <c r="BX93" s="109">
        <f>IF($BU93&gt;cLunchEnd+$N93,cLunchEnd+$N93+1,cLunchEnd+$N93)</f>
        <v>0.5416666667</v>
      </c>
      <c r="BY93" s="109">
        <f>IF($BU93&gt;cDinnerEnd+$N93,cDinnerBegin+$N93+1,cDinnerBegin+$N93)</f>
        <v>0.75</v>
      </c>
      <c r="BZ93" s="109">
        <f>IF($BU93&gt;cDinnerEnd+$N93,cDinnerEnd+$N93+1,cDinnerEnd+$N93)</f>
        <v>0.7916666667</v>
      </c>
      <c r="CA93" s="50" t="str">
        <f>IF((MIN($BV93,BX93)-MAX($BU93,BW93))&gt;0,vDurationLunch,)</f>
        <v/>
      </c>
      <c r="CB93" s="50" t="str">
        <f>IF((MIN($BV93,BZ93)-MAX($BU93,BY93))&gt;0,vDurationDinner,)</f>
        <v/>
      </c>
      <c r="CC93" s="50">
        <f t="shared" si="5"/>
        <v>0</v>
      </c>
      <c r="CD93" s="109">
        <f t="shared" si="6"/>
        <v>0.75</v>
      </c>
      <c r="CE93" s="50" t="str">
        <f t="shared" si="7"/>
        <v/>
      </c>
      <c r="CF93" s="50" t="str">
        <f t="shared" si="8"/>
        <v/>
      </c>
      <c r="CG93" s="50" t="str">
        <f t="shared" si="9"/>
        <v/>
      </c>
      <c r="CH93" s="50" t="str">
        <f t="shared" si="10"/>
        <v/>
      </c>
      <c r="CI93" s="50" t="str">
        <f t="shared" si="11"/>
        <v/>
      </c>
      <c r="CJ93" s="50"/>
      <c r="CK93" s="50"/>
      <c r="CL93" s="50"/>
      <c r="CM93" s="50"/>
      <c r="CN93" s="50"/>
    </row>
    <row r="94">
      <c r="A94" s="108" t="str">
        <f t="shared" si="2"/>
        <v/>
      </c>
      <c r="B94" s="6"/>
      <c r="C94" s="42"/>
      <c r="D94" s="43"/>
      <c r="E94" s="61"/>
      <c r="F94" s="45"/>
      <c r="G94" s="45"/>
      <c r="H94" s="45"/>
      <c r="I94" s="45"/>
      <c r="J94" s="46"/>
      <c r="K94" s="45"/>
      <c r="L94" s="45"/>
      <c r="M94" s="61"/>
      <c r="N94" s="48"/>
      <c r="O94" s="49"/>
      <c r="P94" s="48"/>
      <c r="Q94" s="49"/>
      <c r="R94" s="50"/>
      <c r="S94" s="51"/>
      <c r="T94" s="15"/>
      <c r="U94" s="14"/>
      <c r="V94" s="52"/>
      <c r="W94" s="52"/>
      <c r="X94" s="52"/>
      <c r="Y94" s="52"/>
      <c r="Z94" s="52"/>
      <c r="AA94" s="52"/>
      <c r="AB94" s="53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3"/>
      <c r="AP94" s="52"/>
      <c r="AQ94" s="52"/>
      <c r="AR94" s="53"/>
      <c r="AS94" s="53"/>
      <c r="AT94" s="53"/>
      <c r="AU94" s="52"/>
      <c r="AV94" s="52"/>
      <c r="AW94" s="53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83" t="str">
        <f>IF(ISBLANK(B94),,IF(IFNA(MATCH(N94,List_Holidays,0),0)=0,IF(IFNA(MATCH(WEEKDAY(N94),List_WeekHolidays,0),0),1,0),2))</f>
        <v/>
      </c>
      <c r="BU94" s="109">
        <f t="shared" si="3"/>
        <v>0</v>
      </c>
      <c r="BV94" s="109">
        <f t="shared" si="4"/>
        <v>0</v>
      </c>
      <c r="BW94" s="109">
        <f>IF($BU94&gt;cLunchEnd+$N94,cLunchBegin+$N94+1,cLunchBegin+$N94)</f>
        <v>0.5</v>
      </c>
      <c r="BX94" s="109">
        <f>IF($BU94&gt;cLunchEnd+$N94,cLunchEnd+$N94+1,cLunchEnd+$N94)</f>
        <v>0.5416666667</v>
      </c>
      <c r="BY94" s="109">
        <f>IF($BU94&gt;cDinnerEnd+$N94,cDinnerBegin+$N94+1,cDinnerBegin+$N94)</f>
        <v>0.75</v>
      </c>
      <c r="BZ94" s="109">
        <f>IF($BU94&gt;cDinnerEnd+$N94,cDinnerEnd+$N94+1,cDinnerEnd+$N94)</f>
        <v>0.7916666667</v>
      </c>
      <c r="CA94" s="50" t="str">
        <f>IF((MIN($BV94,BX94)-MAX($BU94,BW94))&gt;0,vDurationLunch,)</f>
        <v/>
      </c>
      <c r="CB94" s="50" t="str">
        <f>IF((MIN($BV94,BZ94)-MAX($BU94,BY94))&gt;0,vDurationDinner,)</f>
        <v/>
      </c>
      <c r="CC94" s="50">
        <f t="shared" si="5"/>
        <v>0</v>
      </c>
      <c r="CD94" s="109">
        <f t="shared" si="6"/>
        <v>0.75</v>
      </c>
      <c r="CE94" s="50" t="str">
        <f t="shared" si="7"/>
        <v/>
      </c>
      <c r="CF94" s="50" t="str">
        <f t="shared" si="8"/>
        <v/>
      </c>
      <c r="CG94" s="50" t="str">
        <f t="shared" si="9"/>
        <v/>
      </c>
      <c r="CH94" s="50" t="str">
        <f t="shared" si="10"/>
        <v/>
      </c>
      <c r="CI94" s="50" t="str">
        <f t="shared" si="11"/>
        <v/>
      </c>
      <c r="CJ94" s="50"/>
      <c r="CK94" s="50"/>
      <c r="CL94" s="50"/>
      <c r="CM94" s="50"/>
      <c r="CN94" s="50"/>
    </row>
    <row r="95">
      <c r="A95" s="108" t="str">
        <f t="shared" si="2"/>
        <v/>
      </c>
      <c r="B95" s="6"/>
      <c r="C95" s="42"/>
      <c r="D95" s="43"/>
      <c r="E95" s="61"/>
      <c r="F95" s="45"/>
      <c r="G95" s="45"/>
      <c r="H95" s="46"/>
      <c r="I95" s="45"/>
      <c r="J95" s="45"/>
      <c r="K95" s="45"/>
      <c r="L95" s="45"/>
      <c r="M95" s="61"/>
      <c r="N95" s="48"/>
      <c r="O95" s="49"/>
      <c r="P95" s="48"/>
      <c r="Q95" s="49"/>
      <c r="R95" s="50"/>
      <c r="S95" s="51"/>
      <c r="T95" s="15"/>
      <c r="U95" s="14"/>
      <c r="V95" s="52"/>
      <c r="W95" s="52"/>
      <c r="X95" s="52"/>
      <c r="Y95" s="52"/>
      <c r="Z95" s="52"/>
      <c r="AA95" s="52"/>
      <c r="AB95" s="53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3"/>
      <c r="AP95" s="52"/>
      <c r="AQ95" s="52"/>
      <c r="AR95" s="53"/>
      <c r="AS95" s="53"/>
      <c r="AT95" s="53"/>
      <c r="AU95" s="52"/>
      <c r="AV95" s="52"/>
      <c r="AW95" s="53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83" t="str">
        <f>IF(ISBLANK(B95),,IF(IFNA(MATCH(N95,List_Holidays,0),0)=0,IF(IFNA(MATCH(WEEKDAY(N95),List_WeekHolidays,0),0),1,0),2))</f>
        <v/>
      </c>
      <c r="BU95" s="109">
        <f t="shared" si="3"/>
        <v>0</v>
      </c>
      <c r="BV95" s="109">
        <f t="shared" si="4"/>
        <v>0</v>
      </c>
      <c r="BW95" s="109">
        <f>IF($BU95&gt;cLunchEnd+$N95,cLunchBegin+$N95+1,cLunchBegin+$N95)</f>
        <v>0.5</v>
      </c>
      <c r="BX95" s="109">
        <f>IF($BU95&gt;cLunchEnd+$N95,cLunchEnd+$N95+1,cLunchEnd+$N95)</f>
        <v>0.5416666667</v>
      </c>
      <c r="BY95" s="109">
        <f>IF($BU95&gt;cDinnerEnd+$N95,cDinnerBegin+$N95+1,cDinnerBegin+$N95)</f>
        <v>0.75</v>
      </c>
      <c r="BZ95" s="109">
        <f>IF($BU95&gt;cDinnerEnd+$N95,cDinnerEnd+$N95+1,cDinnerEnd+$N95)</f>
        <v>0.7916666667</v>
      </c>
      <c r="CA95" s="50" t="str">
        <f>IF((MIN($BV95,BX95)-MAX($BU95,BW95))&gt;0,vDurationLunch,)</f>
        <v/>
      </c>
      <c r="CB95" s="50" t="str">
        <f>IF((MIN($BV95,BZ95)-MAX($BU95,BY95))&gt;0,vDurationDinner,)</f>
        <v/>
      </c>
      <c r="CC95" s="50">
        <f t="shared" si="5"/>
        <v>0</v>
      </c>
      <c r="CD95" s="109">
        <f t="shared" si="6"/>
        <v>0.75</v>
      </c>
      <c r="CE95" s="50" t="str">
        <f t="shared" si="7"/>
        <v/>
      </c>
      <c r="CF95" s="50" t="str">
        <f t="shared" si="8"/>
        <v/>
      </c>
      <c r="CG95" s="50" t="str">
        <f t="shared" si="9"/>
        <v/>
      </c>
      <c r="CH95" s="50" t="str">
        <f t="shared" si="10"/>
        <v/>
      </c>
      <c r="CI95" s="50" t="str">
        <f t="shared" si="11"/>
        <v/>
      </c>
      <c r="CJ95" s="50"/>
      <c r="CK95" s="50"/>
      <c r="CL95" s="50"/>
      <c r="CM95" s="50"/>
      <c r="CN95" s="50"/>
    </row>
    <row r="96">
      <c r="A96" s="108" t="str">
        <f t="shared" si="2"/>
        <v/>
      </c>
      <c r="B96" s="6"/>
      <c r="C96" s="42"/>
      <c r="D96" s="43"/>
      <c r="E96" s="61"/>
      <c r="F96" s="45"/>
      <c r="G96" s="45"/>
      <c r="H96" s="46"/>
      <c r="I96" s="45"/>
      <c r="J96" s="45"/>
      <c r="K96" s="45"/>
      <c r="L96" s="45"/>
      <c r="M96" s="61"/>
      <c r="N96" s="48"/>
      <c r="O96" s="49"/>
      <c r="P96" s="48"/>
      <c r="Q96" s="49"/>
      <c r="R96" s="50"/>
      <c r="S96" s="51"/>
      <c r="T96" s="15"/>
      <c r="U96" s="14"/>
      <c r="V96" s="52"/>
      <c r="W96" s="52"/>
      <c r="X96" s="52"/>
      <c r="Y96" s="52"/>
      <c r="Z96" s="52"/>
      <c r="AA96" s="52"/>
      <c r="AB96" s="53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3"/>
      <c r="AP96" s="52"/>
      <c r="AQ96" s="52"/>
      <c r="AR96" s="53"/>
      <c r="AS96" s="53"/>
      <c r="AT96" s="53"/>
      <c r="AU96" s="52"/>
      <c r="AV96" s="52"/>
      <c r="AW96" s="53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83" t="str">
        <f>IF(ISBLANK(B96),,IF(IFNA(MATCH(N96,List_Holidays,0),0)=0,IF(IFNA(MATCH(WEEKDAY(N96),List_WeekHolidays,0),0),1,0),2))</f>
        <v/>
      </c>
      <c r="BU96" s="109">
        <f t="shared" si="3"/>
        <v>0</v>
      </c>
      <c r="BV96" s="109">
        <f t="shared" si="4"/>
        <v>0</v>
      </c>
      <c r="BW96" s="109">
        <f>IF($BU96&gt;cLunchEnd+$N96,cLunchBegin+$N96+1,cLunchBegin+$N96)</f>
        <v>0.5</v>
      </c>
      <c r="BX96" s="109">
        <f>IF($BU96&gt;cLunchEnd+$N96,cLunchEnd+$N96+1,cLunchEnd+$N96)</f>
        <v>0.5416666667</v>
      </c>
      <c r="BY96" s="109">
        <f>IF($BU96&gt;cDinnerEnd+$N96,cDinnerBegin+$N96+1,cDinnerBegin+$N96)</f>
        <v>0.75</v>
      </c>
      <c r="BZ96" s="109">
        <f>IF($BU96&gt;cDinnerEnd+$N96,cDinnerEnd+$N96+1,cDinnerEnd+$N96)</f>
        <v>0.7916666667</v>
      </c>
      <c r="CA96" s="50" t="str">
        <f>IF((MIN($BV96,BX96)-MAX($BU96,BW96))&gt;0,vDurationLunch,)</f>
        <v/>
      </c>
      <c r="CB96" s="50" t="str">
        <f>IF((MIN($BV96,BZ96)-MAX($BU96,BY96))&gt;0,vDurationDinner,)</f>
        <v/>
      </c>
      <c r="CC96" s="50">
        <f t="shared" si="5"/>
        <v>0</v>
      </c>
      <c r="CD96" s="109">
        <f t="shared" si="6"/>
        <v>0.75</v>
      </c>
      <c r="CE96" s="50" t="str">
        <f t="shared" si="7"/>
        <v/>
      </c>
      <c r="CF96" s="50" t="str">
        <f t="shared" si="8"/>
        <v/>
      </c>
      <c r="CG96" s="50" t="str">
        <f t="shared" si="9"/>
        <v/>
      </c>
      <c r="CH96" s="50" t="str">
        <f t="shared" si="10"/>
        <v/>
      </c>
      <c r="CI96" s="50" t="str">
        <f t="shared" si="11"/>
        <v/>
      </c>
      <c r="CJ96" s="50"/>
      <c r="CK96" s="50"/>
      <c r="CL96" s="50"/>
      <c r="CM96" s="50"/>
      <c r="CN96" s="50"/>
    </row>
    <row r="97">
      <c r="A97" s="108" t="str">
        <f t="shared" si="2"/>
        <v/>
      </c>
      <c r="B97" s="6"/>
      <c r="C97" s="42"/>
      <c r="D97" s="43"/>
      <c r="E97" s="61"/>
      <c r="F97" s="45"/>
      <c r="G97" s="45"/>
      <c r="H97" s="46"/>
      <c r="I97" s="45"/>
      <c r="J97" s="45"/>
      <c r="K97" s="45"/>
      <c r="L97" s="45"/>
      <c r="M97" s="61"/>
      <c r="N97" s="48"/>
      <c r="O97" s="49"/>
      <c r="P97" s="48"/>
      <c r="Q97" s="49"/>
      <c r="R97" s="50"/>
      <c r="S97" s="51"/>
      <c r="T97" s="15"/>
      <c r="U97" s="14"/>
      <c r="V97" s="52"/>
      <c r="W97" s="52"/>
      <c r="X97" s="52"/>
      <c r="Y97" s="52"/>
      <c r="Z97" s="52"/>
      <c r="AA97" s="52"/>
      <c r="AB97" s="53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3"/>
      <c r="AP97" s="52"/>
      <c r="AQ97" s="52"/>
      <c r="AR97" s="53"/>
      <c r="AS97" s="53"/>
      <c r="AT97" s="53"/>
      <c r="AU97" s="52"/>
      <c r="AV97" s="52"/>
      <c r="AW97" s="53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83" t="str">
        <f>IF(ISBLANK(B97),,IF(IFNA(MATCH(N97,List_Holidays,0),0)=0,IF(IFNA(MATCH(WEEKDAY(N97),List_WeekHolidays,0),0),1,0),2))</f>
        <v/>
      </c>
      <c r="BU97" s="109">
        <f t="shared" si="3"/>
        <v>0</v>
      </c>
      <c r="BV97" s="109">
        <f t="shared" si="4"/>
        <v>0</v>
      </c>
      <c r="BW97" s="109">
        <f>IF($BU97&gt;cLunchEnd+$N97,cLunchBegin+$N97+1,cLunchBegin+$N97)</f>
        <v>0.5</v>
      </c>
      <c r="BX97" s="109">
        <f>IF($BU97&gt;cLunchEnd+$N97,cLunchEnd+$N97+1,cLunchEnd+$N97)</f>
        <v>0.5416666667</v>
      </c>
      <c r="BY97" s="109">
        <f>IF($BU97&gt;cDinnerEnd+$N97,cDinnerBegin+$N97+1,cDinnerBegin+$N97)</f>
        <v>0.75</v>
      </c>
      <c r="BZ97" s="109">
        <f>IF($BU97&gt;cDinnerEnd+$N97,cDinnerEnd+$N97+1,cDinnerEnd+$N97)</f>
        <v>0.7916666667</v>
      </c>
      <c r="CA97" s="50" t="str">
        <f>IF((MIN($BV97,BX97)-MAX($BU97,BW97))&gt;0,vDurationLunch,)</f>
        <v/>
      </c>
      <c r="CB97" s="50" t="str">
        <f>IF((MIN($BV97,BZ97)-MAX($BU97,BY97))&gt;0,vDurationDinner,)</f>
        <v/>
      </c>
      <c r="CC97" s="50">
        <f t="shared" si="5"/>
        <v>0</v>
      </c>
      <c r="CD97" s="109">
        <f t="shared" si="6"/>
        <v>0.75</v>
      </c>
      <c r="CE97" s="50" t="str">
        <f t="shared" si="7"/>
        <v/>
      </c>
      <c r="CF97" s="50" t="str">
        <f t="shared" si="8"/>
        <v/>
      </c>
      <c r="CG97" s="50" t="str">
        <f t="shared" si="9"/>
        <v/>
      </c>
      <c r="CH97" s="50" t="str">
        <f t="shared" si="10"/>
        <v/>
      </c>
      <c r="CI97" s="50" t="str">
        <f t="shared" si="11"/>
        <v/>
      </c>
      <c r="CJ97" s="50"/>
      <c r="CK97" s="50"/>
      <c r="CL97" s="50"/>
      <c r="CM97" s="50"/>
      <c r="CN97" s="50"/>
    </row>
    <row r="98">
      <c r="A98" s="108" t="str">
        <f t="shared" si="2"/>
        <v/>
      </c>
      <c r="B98" s="6"/>
      <c r="C98" s="42"/>
      <c r="D98" s="43"/>
      <c r="E98" s="61"/>
      <c r="F98" s="45"/>
      <c r="G98" s="46"/>
      <c r="H98" s="46"/>
      <c r="I98" s="45"/>
      <c r="J98" s="45"/>
      <c r="K98" s="45"/>
      <c r="L98" s="45"/>
      <c r="M98" s="61"/>
      <c r="N98" s="48"/>
      <c r="O98" s="49"/>
      <c r="P98" s="48"/>
      <c r="Q98" s="49"/>
      <c r="R98" s="50"/>
      <c r="S98" s="51"/>
      <c r="T98" s="15"/>
      <c r="U98" s="14"/>
      <c r="V98" s="52"/>
      <c r="W98" s="52"/>
      <c r="X98" s="52"/>
      <c r="Y98" s="52"/>
      <c r="Z98" s="52"/>
      <c r="AA98" s="52"/>
      <c r="AB98" s="53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3"/>
      <c r="AP98" s="52"/>
      <c r="AQ98" s="52"/>
      <c r="AR98" s="53"/>
      <c r="AS98" s="53"/>
      <c r="AT98" s="53"/>
      <c r="AU98" s="52"/>
      <c r="AV98" s="52"/>
      <c r="AW98" s="53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83" t="str">
        <f>IF(ISBLANK(B98),,IF(IFNA(MATCH(N98,List_Holidays,0),0)=0,IF(IFNA(MATCH(WEEKDAY(N98),List_WeekHolidays,0),0),1,0),2))</f>
        <v/>
      </c>
      <c r="BU98" s="109">
        <f t="shared" si="3"/>
        <v>0</v>
      </c>
      <c r="BV98" s="109">
        <f t="shared" si="4"/>
        <v>0</v>
      </c>
      <c r="BW98" s="109">
        <f>IF($BU98&gt;cLunchEnd+$N98,cLunchBegin+$N98+1,cLunchBegin+$N98)</f>
        <v>0.5</v>
      </c>
      <c r="BX98" s="109">
        <f>IF($BU98&gt;cLunchEnd+$N98,cLunchEnd+$N98+1,cLunchEnd+$N98)</f>
        <v>0.5416666667</v>
      </c>
      <c r="BY98" s="109">
        <f>IF($BU98&gt;cDinnerEnd+$N98,cDinnerBegin+$N98+1,cDinnerBegin+$N98)</f>
        <v>0.75</v>
      </c>
      <c r="BZ98" s="109">
        <f>IF($BU98&gt;cDinnerEnd+$N98,cDinnerEnd+$N98+1,cDinnerEnd+$N98)</f>
        <v>0.7916666667</v>
      </c>
      <c r="CA98" s="50" t="str">
        <f>IF((MIN($BV98,BX98)-MAX($BU98,BW98))&gt;0,vDurationLunch,)</f>
        <v/>
      </c>
      <c r="CB98" s="50" t="str">
        <f>IF((MIN($BV98,BZ98)-MAX($BU98,BY98))&gt;0,vDurationDinner,)</f>
        <v/>
      </c>
      <c r="CC98" s="50">
        <f t="shared" si="5"/>
        <v>0</v>
      </c>
      <c r="CD98" s="109">
        <f t="shared" si="6"/>
        <v>0.75</v>
      </c>
      <c r="CE98" s="50" t="str">
        <f t="shared" si="7"/>
        <v/>
      </c>
      <c r="CF98" s="50" t="str">
        <f t="shared" si="8"/>
        <v/>
      </c>
      <c r="CG98" s="50" t="str">
        <f t="shared" si="9"/>
        <v/>
      </c>
      <c r="CH98" s="50" t="str">
        <f t="shared" si="10"/>
        <v/>
      </c>
      <c r="CI98" s="50" t="str">
        <f t="shared" si="11"/>
        <v/>
      </c>
      <c r="CJ98" s="50"/>
      <c r="CK98" s="50"/>
      <c r="CL98" s="50"/>
      <c r="CM98" s="50"/>
      <c r="CN98" s="50"/>
    </row>
    <row r="99">
      <c r="A99" s="108" t="str">
        <f t="shared" si="2"/>
        <v/>
      </c>
      <c r="B99" s="6"/>
      <c r="C99" s="42"/>
      <c r="D99" s="43"/>
      <c r="E99" s="61"/>
      <c r="F99" s="45"/>
      <c r="G99" s="45"/>
      <c r="H99" s="46"/>
      <c r="I99" s="45"/>
      <c r="J99" s="45"/>
      <c r="K99" s="45"/>
      <c r="L99" s="45"/>
      <c r="M99" s="61"/>
      <c r="N99" s="48"/>
      <c r="O99" s="49"/>
      <c r="P99" s="48"/>
      <c r="Q99" s="49"/>
      <c r="R99" s="50"/>
      <c r="S99" s="51"/>
      <c r="T99" s="15"/>
      <c r="U99" s="14"/>
      <c r="V99" s="52"/>
      <c r="W99" s="52"/>
      <c r="X99" s="52"/>
      <c r="Y99" s="52"/>
      <c r="Z99" s="52"/>
      <c r="AA99" s="52"/>
      <c r="AB99" s="53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3"/>
      <c r="AP99" s="52"/>
      <c r="AQ99" s="52"/>
      <c r="AR99" s="53"/>
      <c r="AS99" s="53"/>
      <c r="AT99" s="53"/>
      <c r="AU99" s="52"/>
      <c r="AV99" s="52"/>
      <c r="AW99" s="53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83" t="str">
        <f>IF(ISBLANK(B99),,IF(IFNA(MATCH(N99,List_Holidays,0),0)=0,IF(IFNA(MATCH(WEEKDAY(N99),List_WeekHolidays,0),0),1,0),2))</f>
        <v/>
      </c>
      <c r="BU99" s="109">
        <f t="shared" si="3"/>
        <v>0</v>
      </c>
      <c r="BV99" s="109">
        <f t="shared" si="4"/>
        <v>0</v>
      </c>
      <c r="BW99" s="109">
        <f>IF($BU99&gt;cLunchEnd+$N99,cLunchBegin+$N99+1,cLunchBegin+$N99)</f>
        <v>0.5</v>
      </c>
      <c r="BX99" s="109">
        <f>IF($BU99&gt;cLunchEnd+$N99,cLunchEnd+$N99+1,cLunchEnd+$N99)</f>
        <v>0.5416666667</v>
      </c>
      <c r="BY99" s="109">
        <f>IF($BU99&gt;cDinnerEnd+$N99,cDinnerBegin+$N99+1,cDinnerBegin+$N99)</f>
        <v>0.75</v>
      </c>
      <c r="BZ99" s="109">
        <f>IF($BU99&gt;cDinnerEnd+$N99,cDinnerEnd+$N99+1,cDinnerEnd+$N99)</f>
        <v>0.7916666667</v>
      </c>
      <c r="CA99" s="50" t="str">
        <f>IF((MIN($BV99,BX99)-MAX($BU99,BW99))&gt;0,vDurationLunch,)</f>
        <v/>
      </c>
      <c r="CB99" s="50" t="str">
        <f>IF((MIN($BV99,BZ99)-MAX($BU99,BY99))&gt;0,vDurationDinner,)</f>
        <v/>
      </c>
      <c r="CC99" s="50">
        <f t="shared" si="5"/>
        <v>0</v>
      </c>
      <c r="CD99" s="109">
        <f t="shared" si="6"/>
        <v>0.75</v>
      </c>
      <c r="CE99" s="50" t="str">
        <f t="shared" si="7"/>
        <v/>
      </c>
      <c r="CF99" s="50" t="str">
        <f t="shared" si="8"/>
        <v/>
      </c>
      <c r="CG99" s="50" t="str">
        <f t="shared" si="9"/>
        <v/>
      </c>
      <c r="CH99" s="50" t="str">
        <f t="shared" si="10"/>
        <v/>
      </c>
      <c r="CI99" s="50" t="str">
        <f t="shared" si="11"/>
        <v/>
      </c>
      <c r="CJ99" s="50"/>
      <c r="CK99" s="50"/>
      <c r="CL99" s="50"/>
      <c r="CM99" s="50"/>
      <c r="CN99" s="50"/>
    </row>
    <row r="100">
      <c r="A100" s="108" t="str">
        <f t="shared" si="2"/>
        <v/>
      </c>
      <c r="B100" s="6"/>
      <c r="C100" s="42"/>
      <c r="D100" s="43"/>
      <c r="E100" s="61"/>
      <c r="F100" s="45"/>
      <c r="G100" s="45"/>
      <c r="H100" s="46"/>
      <c r="I100" s="45"/>
      <c r="J100" s="45"/>
      <c r="K100" s="45"/>
      <c r="L100" s="45"/>
      <c r="M100" s="61"/>
      <c r="N100" s="48"/>
      <c r="O100" s="49"/>
      <c r="P100" s="48"/>
      <c r="Q100" s="49"/>
      <c r="R100" s="50"/>
      <c r="S100" s="51"/>
      <c r="T100" s="15"/>
      <c r="U100" s="14"/>
      <c r="V100" s="52"/>
      <c r="W100" s="52"/>
      <c r="X100" s="52"/>
      <c r="Y100" s="52"/>
      <c r="Z100" s="52"/>
      <c r="AA100" s="52"/>
      <c r="AB100" s="53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3"/>
      <c r="AP100" s="52"/>
      <c r="AQ100" s="52"/>
      <c r="AR100" s="53"/>
      <c r="AS100" s="53"/>
      <c r="AT100" s="53"/>
      <c r="AU100" s="52"/>
      <c r="AV100" s="52"/>
      <c r="AW100" s="53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83" t="str">
        <f>IF(ISBLANK(B100),,IF(IFNA(MATCH(N100,List_Holidays,0),0)=0,IF(IFNA(MATCH(WEEKDAY(N100),List_WeekHolidays,0),0),1,0),2))</f>
        <v/>
      </c>
      <c r="BU100" s="109">
        <f t="shared" si="3"/>
        <v>0</v>
      </c>
      <c r="BV100" s="109">
        <f t="shared" si="4"/>
        <v>0</v>
      </c>
      <c r="BW100" s="109">
        <f>IF($BU100&gt;cLunchEnd+$N100,cLunchBegin+$N100+1,cLunchBegin+$N100)</f>
        <v>0.5</v>
      </c>
      <c r="BX100" s="109">
        <f>IF($BU100&gt;cLunchEnd+$N100,cLunchEnd+$N100+1,cLunchEnd+$N100)</f>
        <v>0.5416666667</v>
      </c>
      <c r="BY100" s="109">
        <f>IF($BU100&gt;cDinnerEnd+$N100,cDinnerBegin+$N100+1,cDinnerBegin+$N100)</f>
        <v>0.75</v>
      </c>
      <c r="BZ100" s="109">
        <f>IF($BU100&gt;cDinnerEnd+$N100,cDinnerEnd+$N100+1,cDinnerEnd+$N100)</f>
        <v>0.7916666667</v>
      </c>
      <c r="CA100" s="50" t="str">
        <f>IF((MIN($BV100,BX100)-MAX($BU100,BW100))&gt;0,vDurationLunch,)</f>
        <v/>
      </c>
      <c r="CB100" s="50" t="str">
        <f>IF((MIN($BV100,BZ100)-MAX($BU100,BY100))&gt;0,vDurationDinner,)</f>
        <v/>
      </c>
      <c r="CC100" s="50">
        <f t="shared" si="5"/>
        <v>0</v>
      </c>
      <c r="CD100" s="109">
        <f t="shared" si="6"/>
        <v>0.75</v>
      </c>
      <c r="CE100" s="50" t="str">
        <f t="shared" si="7"/>
        <v/>
      </c>
      <c r="CF100" s="50" t="str">
        <f t="shared" si="8"/>
        <v/>
      </c>
      <c r="CG100" s="50" t="str">
        <f t="shared" si="9"/>
        <v/>
      </c>
      <c r="CH100" s="50" t="str">
        <f t="shared" si="10"/>
        <v/>
      </c>
      <c r="CI100" s="50" t="str">
        <f t="shared" si="11"/>
        <v/>
      </c>
      <c r="CJ100" s="50"/>
      <c r="CK100" s="50"/>
      <c r="CL100" s="50"/>
      <c r="CM100" s="50"/>
      <c r="CN100" s="50"/>
    </row>
    <row r="101">
      <c r="A101" s="108" t="str">
        <f t="shared" si="2"/>
        <v/>
      </c>
      <c r="B101" s="6"/>
      <c r="C101" s="68"/>
      <c r="D101" s="68"/>
      <c r="E101" s="61"/>
      <c r="F101" s="45"/>
      <c r="G101" s="45"/>
      <c r="H101" s="45"/>
      <c r="I101" s="45"/>
      <c r="J101" s="46"/>
      <c r="K101" s="45"/>
      <c r="L101" s="45"/>
      <c r="M101" s="61"/>
      <c r="N101" s="48"/>
      <c r="O101" s="49"/>
      <c r="P101" s="48"/>
      <c r="Q101" s="49"/>
      <c r="R101" s="50"/>
      <c r="S101" s="51"/>
      <c r="T101" s="15"/>
      <c r="U101" s="14"/>
      <c r="V101" s="52"/>
      <c r="W101" s="52"/>
      <c r="X101" s="52"/>
      <c r="Y101" s="52"/>
      <c r="Z101" s="52"/>
      <c r="AA101" s="52"/>
      <c r="AB101" s="53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3"/>
      <c r="AP101" s="52"/>
      <c r="AQ101" s="52"/>
      <c r="AR101" s="53"/>
      <c r="AS101" s="53"/>
      <c r="AT101" s="53"/>
      <c r="AU101" s="52"/>
      <c r="AV101" s="52"/>
      <c r="AW101" s="53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83" t="str">
        <f>IF(ISBLANK(B101),,IF(IFNA(MATCH(N101,List_Holidays,0),0)=0,IF(IFNA(MATCH(WEEKDAY(N101),List_WeekHolidays,0),0),1,0),2))</f>
        <v/>
      </c>
      <c r="BU101" s="109">
        <f t="shared" si="3"/>
        <v>0</v>
      </c>
      <c r="BV101" s="109">
        <f t="shared" si="4"/>
        <v>0</v>
      </c>
      <c r="BW101" s="109">
        <f>IF($BU101&gt;cLunchEnd+$N101,cLunchBegin+$N101+1,cLunchBegin+$N101)</f>
        <v>0.5</v>
      </c>
      <c r="BX101" s="109">
        <f>IF($BU101&gt;cLunchEnd+$N101,cLunchEnd+$N101+1,cLunchEnd+$N101)</f>
        <v>0.5416666667</v>
      </c>
      <c r="BY101" s="109">
        <f>IF($BU101&gt;cDinnerEnd+$N101,cDinnerBegin+$N101+1,cDinnerBegin+$N101)</f>
        <v>0.75</v>
      </c>
      <c r="BZ101" s="109">
        <f>IF($BU101&gt;cDinnerEnd+$N101,cDinnerEnd+$N101+1,cDinnerEnd+$N101)</f>
        <v>0.7916666667</v>
      </c>
      <c r="CA101" s="50" t="str">
        <f>IF((MIN($BV101,BX101)-MAX($BU101,BW101))&gt;0,vDurationLunch,)</f>
        <v/>
      </c>
      <c r="CB101" s="50" t="str">
        <f>IF((MIN($BV101,BZ101)-MAX($BU101,BY101))&gt;0,vDurationDinner,)</f>
        <v/>
      </c>
      <c r="CC101" s="50">
        <f t="shared" si="5"/>
        <v>0</v>
      </c>
      <c r="CD101" s="109">
        <f t="shared" si="6"/>
        <v>0.75</v>
      </c>
      <c r="CE101" s="50" t="str">
        <f t="shared" si="7"/>
        <v/>
      </c>
      <c r="CF101" s="50" t="str">
        <f t="shared" si="8"/>
        <v/>
      </c>
      <c r="CG101" s="50" t="str">
        <f t="shared" si="9"/>
        <v/>
      </c>
      <c r="CH101" s="50" t="str">
        <f t="shared" si="10"/>
        <v/>
      </c>
      <c r="CI101" s="50" t="str">
        <f t="shared" si="11"/>
        <v/>
      </c>
      <c r="CJ101" s="50"/>
      <c r="CK101" s="50"/>
      <c r="CL101" s="50"/>
      <c r="CM101" s="50"/>
      <c r="CN101" s="50"/>
    </row>
    <row r="102">
      <c r="A102" s="108" t="str">
        <f t="shared" si="2"/>
        <v/>
      </c>
      <c r="B102" s="6"/>
      <c r="C102" s="68"/>
      <c r="D102" s="68"/>
      <c r="E102" s="61"/>
      <c r="F102" s="45"/>
      <c r="G102" s="45"/>
      <c r="H102" s="46"/>
      <c r="I102" s="45"/>
      <c r="J102" s="45"/>
      <c r="K102" s="45"/>
      <c r="L102" s="45"/>
      <c r="M102" s="61"/>
      <c r="N102" s="48"/>
      <c r="O102" s="49"/>
      <c r="P102" s="48"/>
      <c r="Q102" s="49"/>
      <c r="R102" s="50"/>
      <c r="S102" s="51"/>
      <c r="T102" s="15"/>
      <c r="U102" s="14"/>
      <c r="V102" s="52"/>
      <c r="W102" s="52"/>
      <c r="X102" s="52"/>
      <c r="Y102" s="52"/>
      <c r="Z102" s="52"/>
      <c r="AA102" s="52"/>
      <c r="AB102" s="53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3"/>
      <c r="AP102" s="52"/>
      <c r="AQ102" s="52"/>
      <c r="AR102" s="53"/>
      <c r="AS102" s="53"/>
      <c r="AT102" s="53"/>
      <c r="AU102" s="52"/>
      <c r="AV102" s="52"/>
      <c r="AW102" s="53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83" t="str">
        <f>IF(ISBLANK(B102),,IF(IFNA(MATCH(N102,List_Holidays,0),0)=0,IF(IFNA(MATCH(WEEKDAY(N102),List_WeekHolidays,0),0),1,0),2))</f>
        <v/>
      </c>
      <c r="BU102" s="109">
        <f t="shared" si="3"/>
        <v>0</v>
      </c>
      <c r="BV102" s="109">
        <f t="shared" si="4"/>
        <v>0</v>
      </c>
      <c r="BW102" s="109">
        <f>IF($BU102&gt;cLunchEnd+$N102,cLunchBegin+$N102+1,cLunchBegin+$N102)</f>
        <v>0.5</v>
      </c>
      <c r="BX102" s="109">
        <f>IF($BU102&gt;cLunchEnd+$N102,cLunchEnd+$N102+1,cLunchEnd+$N102)</f>
        <v>0.5416666667</v>
      </c>
      <c r="BY102" s="109">
        <f>IF($BU102&gt;cDinnerEnd+$N102,cDinnerBegin+$N102+1,cDinnerBegin+$N102)</f>
        <v>0.75</v>
      </c>
      <c r="BZ102" s="109">
        <f>IF($BU102&gt;cDinnerEnd+$N102,cDinnerEnd+$N102+1,cDinnerEnd+$N102)</f>
        <v>0.7916666667</v>
      </c>
      <c r="CA102" s="50" t="str">
        <f>IF((MIN($BV102,BX102)-MAX($BU102,BW102))&gt;0,vDurationLunch,)</f>
        <v/>
      </c>
      <c r="CB102" s="50" t="str">
        <f>IF((MIN($BV102,BZ102)-MAX($BU102,BY102))&gt;0,vDurationDinner,)</f>
        <v/>
      </c>
      <c r="CC102" s="50">
        <f t="shared" si="5"/>
        <v>0</v>
      </c>
      <c r="CD102" s="109">
        <f t="shared" si="6"/>
        <v>0.75</v>
      </c>
      <c r="CE102" s="50" t="str">
        <f t="shared" si="7"/>
        <v/>
      </c>
      <c r="CF102" s="50" t="str">
        <f t="shared" si="8"/>
        <v/>
      </c>
      <c r="CG102" s="50" t="str">
        <f t="shared" si="9"/>
        <v/>
      </c>
      <c r="CH102" s="50" t="str">
        <f t="shared" si="10"/>
        <v/>
      </c>
      <c r="CI102" s="50" t="str">
        <f t="shared" si="11"/>
        <v/>
      </c>
      <c r="CJ102" s="50"/>
      <c r="CK102" s="50"/>
      <c r="CL102" s="50"/>
      <c r="CM102" s="50"/>
      <c r="CN102" s="50"/>
    </row>
    <row r="103">
      <c r="A103" s="108" t="str">
        <f t="shared" si="2"/>
        <v/>
      </c>
      <c r="B103" s="6"/>
      <c r="C103" s="42"/>
      <c r="D103" s="43"/>
      <c r="E103" s="61"/>
      <c r="F103" s="45"/>
      <c r="G103" s="45"/>
      <c r="H103" s="46"/>
      <c r="I103" s="45"/>
      <c r="J103" s="45"/>
      <c r="K103" s="45"/>
      <c r="L103" s="45"/>
      <c r="M103" s="61"/>
      <c r="N103" s="48"/>
      <c r="O103" s="49"/>
      <c r="P103" s="48"/>
      <c r="Q103" s="49"/>
      <c r="R103" s="50"/>
      <c r="S103" s="51"/>
      <c r="T103" s="15"/>
      <c r="U103" s="14"/>
      <c r="V103" s="52"/>
      <c r="W103" s="52"/>
      <c r="X103" s="52"/>
      <c r="Y103" s="52"/>
      <c r="Z103" s="52"/>
      <c r="AA103" s="52"/>
      <c r="AB103" s="53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3"/>
      <c r="AP103" s="52"/>
      <c r="AQ103" s="52"/>
      <c r="AR103" s="53"/>
      <c r="AS103" s="53"/>
      <c r="AT103" s="53"/>
      <c r="AU103" s="52"/>
      <c r="AV103" s="52"/>
      <c r="AW103" s="53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83" t="str">
        <f>IF(ISBLANK(B103),,IF(IFNA(MATCH(N103,List_Holidays,0),0)=0,IF(IFNA(MATCH(WEEKDAY(N103),List_WeekHolidays,0),0),1,0),2))</f>
        <v/>
      </c>
      <c r="BU103" s="109">
        <f t="shared" si="3"/>
        <v>0</v>
      </c>
      <c r="BV103" s="109">
        <f t="shared" si="4"/>
        <v>0</v>
      </c>
      <c r="BW103" s="109">
        <f>IF($BU103&gt;cLunchEnd+$N103,cLunchBegin+$N103+1,cLunchBegin+$N103)</f>
        <v>0.5</v>
      </c>
      <c r="BX103" s="109">
        <f>IF($BU103&gt;cLunchEnd+$N103,cLunchEnd+$N103+1,cLunchEnd+$N103)</f>
        <v>0.5416666667</v>
      </c>
      <c r="BY103" s="109">
        <f>IF($BU103&gt;cDinnerEnd+$N103,cDinnerBegin+$N103+1,cDinnerBegin+$N103)</f>
        <v>0.75</v>
      </c>
      <c r="BZ103" s="109">
        <f>IF($BU103&gt;cDinnerEnd+$N103,cDinnerEnd+$N103+1,cDinnerEnd+$N103)</f>
        <v>0.7916666667</v>
      </c>
      <c r="CA103" s="50" t="str">
        <f>IF((MIN($BV103,BX103)-MAX($BU103,BW103))&gt;0,vDurationLunch,)</f>
        <v/>
      </c>
      <c r="CB103" s="50" t="str">
        <f>IF((MIN($BV103,BZ103)-MAX($BU103,BY103))&gt;0,vDurationDinner,)</f>
        <v/>
      </c>
      <c r="CC103" s="50">
        <f t="shared" si="5"/>
        <v>0</v>
      </c>
      <c r="CD103" s="109">
        <f t="shared" si="6"/>
        <v>0.75</v>
      </c>
      <c r="CE103" s="50" t="str">
        <f t="shared" si="7"/>
        <v/>
      </c>
      <c r="CF103" s="50" t="str">
        <f t="shared" si="8"/>
        <v/>
      </c>
      <c r="CG103" s="50" t="str">
        <f t="shared" si="9"/>
        <v/>
      </c>
      <c r="CH103" s="50" t="str">
        <f t="shared" si="10"/>
        <v/>
      </c>
      <c r="CI103" s="50" t="str">
        <f t="shared" si="11"/>
        <v/>
      </c>
      <c r="CJ103" s="50"/>
      <c r="CK103" s="50"/>
      <c r="CL103" s="50"/>
      <c r="CM103" s="50"/>
      <c r="CN103" s="50"/>
    </row>
    <row r="104">
      <c r="A104" s="108" t="str">
        <f t="shared" si="2"/>
        <v/>
      </c>
      <c r="B104" s="6"/>
      <c r="C104" s="42"/>
      <c r="D104" s="43"/>
      <c r="E104" s="47"/>
      <c r="F104" s="45"/>
      <c r="G104" s="45"/>
      <c r="H104" s="46"/>
      <c r="I104" s="45"/>
      <c r="J104" s="45"/>
      <c r="K104" s="45"/>
      <c r="L104" s="45"/>
      <c r="M104" s="61"/>
      <c r="N104" s="48"/>
      <c r="O104" s="49"/>
      <c r="P104" s="48"/>
      <c r="Q104" s="49"/>
      <c r="R104" s="50"/>
      <c r="S104" s="51"/>
      <c r="T104" s="15"/>
      <c r="U104" s="14"/>
      <c r="V104" s="52"/>
      <c r="W104" s="52"/>
      <c r="X104" s="52"/>
      <c r="Y104" s="52"/>
      <c r="Z104" s="52"/>
      <c r="AA104" s="52"/>
      <c r="AB104" s="53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3"/>
      <c r="AP104" s="52"/>
      <c r="AQ104" s="52"/>
      <c r="AR104" s="53"/>
      <c r="AS104" s="53"/>
      <c r="AT104" s="53"/>
      <c r="AU104" s="52"/>
      <c r="AV104" s="52"/>
      <c r="AW104" s="53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83" t="str">
        <f>IF(ISBLANK(B104),,IF(IFNA(MATCH(N104,List_Holidays,0),0)=0,IF(IFNA(MATCH(WEEKDAY(N104),List_WeekHolidays,0),0),1,0),2))</f>
        <v/>
      </c>
      <c r="BU104" s="109">
        <f t="shared" si="3"/>
        <v>0</v>
      </c>
      <c r="BV104" s="109">
        <f t="shared" si="4"/>
        <v>0</v>
      </c>
      <c r="BW104" s="109">
        <f>IF($BU104&gt;cLunchEnd+$N104,cLunchBegin+$N104+1,cLunchBegin+$N104)</f>
        <v>0.5</v>
      </c>
      <c r="BX104" s="109">
        <f>IF($BU104&gt;cLunchEnd+$N104,cLunchEnd+$N104+1,cLunchEnd+$N104)</f>
        <v>0.5416666667</v>
      </c>
      <c r="BY104" s="109">
        <f>IF($BU104&gt;cDinnerEnd+$N104,cDinnerBegin+$N104+1,cDinnerBegin+$N104)</f>
        <v>0.75</v>
      </c>
      <c r="BZ104" s="109">
        <f>IF($BU104&gt;cDinnerEnd+$N104,cDinnerEnd+$N104+1,cDinnerEnd+$N104)</f>
        <v>0.7916666667</v>
      </c>
      <c r="CA104" s="50" t="str">
        <f>IF((MIN($BV104,BX104)-MAX($BU104,BW104))&gt;0,vDurationLunch,)</f>
        <v/>
      </c>
      <c r="CB104" s="50" t="str">
        <f>IF((MIN($BV104,BZ104)-MAX($BU104,BY104))&gt;0,vDurationDinner,)</f>
        <v/>
      </c>
      <c r="CC104" s="50">
        <f t="shared" si="5"/>
        <v>0</v>
      </c>
      <c r="CD104" s="109">
        <f t="shared" si="6"/>
        <v>0.75</v>
      </c>
      <c r="CE104" s="50" t="str">
        <f t="shared" si="7"/>
        <v/>
      </c>
      <c r="CF104" s="50" t="str">
        <f t="shared" si="8"/>
        <v/>
      </c>
      <c r="CG104" s="50" t="str">
        <f t="shared" si="9"/>
        <v/>
      </c>
      <c r="CH104" s="50" t="str">
        <f t="shared" si="10"/>
        <v/>
      </c>
      <c r="CI104" s="50" t="str">
        <f t="shared" si="11"/>
        <v/>
      </c>
      <c r="CJ104" s="50"/>
      <c r="CK104" s="50"/>
      <c r="CL104" s="50"/>
      <c r="CM104" s="50"/>
      <c r="CN104" s="50"/>
    </row>
    <row r="105">
      <c r="A105" s="108" t="str">
        <f t="shared" si="2"/>
        <v/>
      </c>
      <c r="B105" s="6"/>
      <c r="C105" s="42"/>
      <c r="D105" s="43"/>
      <c r="E105" s="61"/>
      <c r="F105" s="45"/>
      <c r="G105" s="46"/>
      <c r="H105" s="46"/>
      <c r="I105" s="45"/>
      <c r="J105" s="45"/>
      <c r="K105" s="45"/>
      <c r="L105" s="45"/>
      <c r="M105" s="61"/>
      <c r="N105" s="48"/>
      <c r="O105" s="49"/>
      <c r="P105" s="48"/>
      <c r="Q105" s="49"/>
      <c r="R105" s="50"/>
      <c r="S105" s="51"/>
      <c r="T105" s="15"/>
      <c r="U105" s="14"/>
      <c r="V105" s="52"/>
      <c r="W105" s="52"/>
      <c r="X105" s="52"/>
      <c r="Y105" s="52"/>
      <c r="Z105" s="52"/>
      <c r="AA105" s="52"/>
      <c r="AB105" s="53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3"/>
      <c r="AP105" s="52"/>
      <c r="AQ105" s="52"/>
      <c r="AR105" s="53"/>
      <c r="AS105" s="53"/>
      <c r="AT105" s="53"/>
      <c r="AU105" s="52"/>
      <c r="AV105" s="52"/>
      <c r="AW105" s="53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83" t="str">
        <f>IF(ISBLANK(B105),,IF(IFNA(MATCH(N105,List_Holidays,0),0)=0,IF(IFNA(MATCH(WEEKDAY(N105),List_WeekHolidays,0),0),1,0),2))</f>
        <v/>
      </c>
      <c r="BU105" s="109">
        <f t="shared" si="3"/>
        <v>0</v>
      </c>
      <c r="BV105" s="109">
        <f t="shared" si="4"/>
        <v>0</v>
      </c>
      <c r="BW105" s="109">
        <f>IF($BU105&gt;cLunchEnd+$N105,cLunchBegin+$N105+1,cLunchBegin+$N105)</f>
        <v>0.5</v>
      </c>
      <c r="BX105" s="109">
        <f>IF($BU105&gt;cLunchEnd+$N105,cLunchEnd+$N105+1,cLunchEnd+$N105)</f>
        <v>0.5416666667</v>
      </c>
      <c r="BY105" s="109">
        <f>IF($BU105&gt;cDinnerEnd+$N105,cDinnerBegin+$N105+1,cDinnerBegin+$N105)</f>
        <v>0.75</v>
      </c>
      <c r="BZ105" s="109">
        <f>IF($BU105&gt;cDinnerEnd+$N105,cDinnerEnd+$N105+1,cDinnerEnd+$N105)</f>
        <v>0.7916666667</v>
      </c>
      <c r="CA105" s="50" t="str">
        <f>IF((MIN($BV105,BX105)-MAX($BU105,BW105))&gt;0,vDurationLunch,)</f>
        <v/>
      </c>
      <c r="CB105" s="50" t="str">
        <f>IF((MIN($BV105,BZ105)-MAX($BU105,BY105))&gt;0,vDurationDinner,)</f>
        <v/>
      </c>
      <c r="CC105" s="50">
        <f t="shared" si="5"/>
        <v>0</v>
      </c>
      <c r="CD105" s="109">
        <f t="shared" si="6"/>
        <v>0.75</v>
      </c>
      <c r="CE105" s="50" t="str">
        <f t="shared" si="7"/>
        <v/>
      </c>
      <c r="CF105" s="50" t="str">
        <f t="shared" si="8"/>
        <v/>
      </c>
      <c r="CG105" s="50" t="str">
        <f t="shared" si="9"/>
        <v/>
      </c>
      <c r="CH105" s="50" t="str">
        <f t="shared" si="10"/>
        <v/>
      </c>
      <c r="CI105" s="50" t="str">
        <f t="shared" si="11"/>
        <v/>
      </c>
      <c r="CJ105" s="50"/>
      <c r="CK105" s="50"/>
      <c r="CL105" s="50"/>
      <c r="CM105" s="50"/>
      <c r="CN105" s="50"/>
    </row>
    <row r="106">
      <c r="A106" s="108" t="str">
        <f t="shared" si="2"/>
        <v/>
      </c>
      <c r="B106" s="6"/>
      <c r="C106" s="42"/>
      <c r="D106" s="43"/>
      <c r="E106" s="61"/>
      <c r="F106" s="45"/>
      <c r="G106" s="45"/>
      <c r="H106" s="46"/>
      <c r="I106" s="45"/>
      <c r="J106" s="45"/>
      <c r="K106" s="45"/>
      <c r="L106" s="45"/>
      <c r="M106" s="61"/>
      <c r="N106" s="48"/>
      <c r="O106" s="49"/>
      <c r="P106" s="48"/>
      <c r="Q106" s="49"/>
      <c r="R106" s="50"/>
      <c r="S106" s="51"/>
      <c r="T106" s="15"/>
      <c r="U106" s="14"/>
      <c r="V106" s="52"/>
      <c r="W106" s="52"/>
      <c r="X106" s="52"/>
      <c r="Y106" s="52"/>
      <c r="Z106" s="52"/>
      <c r="AA106" s="52"/>
      <c r="AB106" s="53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3"/>
      <c r="AP106" s="52"/>
      <c r="AQ106" s="52"/>
      <c r="AR106" s="53"/>
      <c r="AS106" s="53"/>
      <c r="AT106" s="53"/>
      <c r="AU106" s="52"/>
      <c r="AV106" s="52"/>
      <c r="AW106" s="53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83" t="str">
        <f>IF(ISBLANK(B106),,IF(IFNA(MATCH(N106,List_Holidays,0),0)=0,IF(IFNA(MATCH(WEEKDAY(N106),List_WeekHolidays,0),0),1,0),2))</f>
        <v/>
      </c>
      <c r="BU106" s="109">
        <f t="shared" si="3"/>
        <v>0</v>
      </c>
      <c r="BV106" s="109">
        <f t="shared" si="4"/>
        <v>0</v>
      </c>
      <c r="BW106" s="109">
        <f>IF($BU106&gt;cLunchEnd+$N106,cLunchBegin+$N106+1,cLunchBegin+$N106)</f>
        <v>0.5</v>
      </c>
      <c r="BX106" s="109">
        <f>IF($BU106&gt;cLunchEnd+$N106,cLunchEnd+$N106+1,cLunchEnd+$N106)</f>
        <v>0.5416666667</v>
      </c>
      <c r="BY106" s="109">
        <f>IF($BU106&gt;cDinnerEnd+$N106,cDinnerBegin+$N106+1,cDinnerBegin+$N106)</f>
        <v>0.75</v>
      </c>
      <c r="BZ106" s="109">
        <f>IF($BU106&gt;cDinnerEnd+$N106,cDinnerEnd+$N106+1,cDinnerEnd+$N106)</f>
        <v>0.7916666667</v>
      </c>
      <c r="CA106" s="50" t="str">
        <f>IF((MIN($BV106,BX106)-MAX($BU106,BW106))&gt;0,vDurationLunch,)</f>
        <v/>
      </c>
      <c r="CB106" s="50" t="str">
        <f>IF((MIN($BV106,BZ106)-MAX($BU106,BY106))&gt;0,vDurationDinner,)</f>
        <v/>
      </c>
      <c r="CC106" s="50">
        <f t="shared" si="5"/>
        <v>0</v>
      </c>
      <c r="CD106" s="109">
        <f t="shared" si="6"/>
        <v>0.75</v>
      </c>
      <c r="CE106" s="50" t="str">
        <f t="shared" si="7"/>
        <v/>
      </c>
      <c r="CF106" s="50" t="str">
        <f t="shared" si="8"/>
        <v/>
      </c>
      <c r="CG106" s="50" t="str">
        <f t="shared" si="9"/>
        <v/>
      </c>
      <c r="CH106" s="50" t="str">
        <f t="shared" si="10"/>
        <v/>
      </c>
      <c r="CI106" s="50" t="str">
        <f t="shared" si="11"/>
        <v/>
      </c>
      <c r="CJ106" s="50"/>
      <c r="CK106" s="50"/>
      <c r="CL106" s="50"/>
      <c r="CM106" s="50"/>
      <c r="CN106" s="50"/>
    </row>
    <row r="107">
      <c r="A107" s="108" t="str">
        <f t="shared" si="2"/>
        <v/>
      </c>
      <c r="B107" s="6"/>
      <c r="C107" s="42"/>
      <c r="D107" s="43"/>
      <c r="E107" s="61"/>
      <c r="F107" s="45"/>
      <c r="G107" s="45"/>
      <c r="H107" s="46"/>
      <c r="I107" s="45"/>
      <c r="J107" s="45"/>
      <c r="K107" s="45"/>
      <c r="L107" s="45"/>
      <c r="M107" s="61"/>
      <c r="N107" s="48"/>
      <c r="O107" s="49"/>
      <c r="P107" s="48"/>
      <c r="Q107" s="49"/>
      <c r="R107" s="50"/>
      <c r="S107" s="51"/>
      <c r="T107" s="15"/>
      <c r="U107" s="14"/>
      <c r="V107" s="52"/>
      <c r="W107" s="52"/>
      <c r="X107" s="52"/>
      <c r="Y107" s="52"/>
      <c r="Z107" s="52"/>
      <c r="AA107" s="52"/>
      <c r="AB107" s="53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3"/>
      <c r="AP107" s="52"/>
      <c r="AQ107" s="52"/>
      <c r="AR107" s="53"/>
      <c r="AS107" s="53"/>
      <c r="AT107" s="53"/>
      <c r="AU107" s="52"/>
      <c r="AV107" s="52"/>
      <c r="AW107" s="53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83" t="str">
        <f>IF(ISBLANK(B107),,IF(IFNA(MATCH(N107,List_Holidays,0),0)=0,IF(IFNA(MATCH(WEEKDAY(N107),List_WeekHolidays,0),0),1,0),2))</f>
        <v/>
      </c>
      <c r="BU107" s="109">
        <f t="shared" si="3"/>
        <v>0</v>
      </c>
      <c r="BV107" s="109">
        <f t="shared" si="4"/>
        <v>0</v>
      </c>
      <c r="BW107" s="109">
        <f>IF($BU107&gt;cLunchEnd+$N107,cLunchBegin+$N107+1,cLunchBegin+$N107)</f>
        <v>0.5</v>
      </c>
      <c r="BX107" s="109">
        <f>IF($BU107&gt;cLunchEnd+$N107,cLunchEnd+$N107+1,cLunchEnd+$N107)</f>
        <v>0.5416666667</v>
      </c>
      <c r="BY107" s="109">
        <f>IF($BU107&gt;cDinnerEnd+$N107,cDinnerBegin+$N107+1,cDinnerBegin+$N107)</f>
        <v>0.75</v>
      </c>
      <c r="BZ107" s="109">
        <f>IF($BU107&gt;cDinnerEnd+$N107,cDinnerEnd+$N107+1,cDinnerEnd+$N107)</f>
        <v>0.7916666667</v>
      </c>
      <c r="CA107" s="50" t="str">
        <f>IF((MIN($BV107,BX107)-MAX($BU107,BW107))&gt;0,vDurationLunch,)</f>
        <v/>
      </c>
      <c r="CB107" s="50" t="str">
        <f>IF((MIN($BV107,BZ107)-MAX($BU107,BY107))&gt;0,vDurationDinner,)</f>
        <v/>
      </c>
      <c r="CC107" s="50">
        <f t="shared" si="5"/>
        <v>0</v>
      </c>
      <c r="CD107" s="109">
        <f t="shared" si="6"/>
        <v>0.75</v>
      </c>
      <c r="CE107" s="50" t="str">
        <f t="shared" si="7"/>
        <v/>
      </c>
      <c r="CF107" s="50" t="str">
        <f t="shared" si="8"/>
        <v/>
      </c>
      <c r="CG107" s="50" t="str">
        <f t="shared" si="9"/>
        <v/>
      </c>
      <c r="CH107" s="50" t="str">
        <f t="shared" si="10"/>
        <v/>
      </c>
      <c r="CI107" s="50" t="str">
        <f t="shared" si="11"/>
        <v/>
      </c>
      <c r="CJ107" s="50"/>
      <c r="CK107" s="50"/>
      <c r="CL107" s="50"/>
      <c r="CM107" s="50"/>
      <c r="CN107" s="50"/>
    </row>
    <row r="108">
      <c r="A108" s="108" t="str">
        <f t="shared" si="2"/>
        <v/>
      </c>
      <c r="B108" s="6"/>
      <c r="C108" s="42"/>
      <c r="D108" s="43"/>
      <c r="E108" s="61"/>
      <c r="F108" s="45"/>
      <c r="G108" s="45"/>
      <c r="H108" s="45"/>
      <c r="I108" s="45"/>
      <c r="J108" s="46"/>
      <c r="K108" s="45"/>
      <c r="L108" s="45"/>
      <c r="M108" s="61"/>
      <c r="N108" s="48"/>
      <c r="O108" s="49"/>
      <c r="P108" s="48"/>
      <c r="Q108" s="49"/>
      <c r="R108" s="50"/>
      <c r="S108" s="51"/>
      <c r="T108" s="15"/>
      <c r="U108" s="14"/>
      <c r="V108" s="52"/>
      <c r="W108" s="52"/>
      <c r="X108" s="52"/>
      <c r="Y108" s="52"/>
      <c r="Z108" s="52"/>
      <c r="AA108" s="52"/>
      <c r="AB108" s="53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3"/>
      <c r="AP108" s="52"/>
      <c r="AQ108" s="52"/>
      <c r="AR108" s="53"/>
      <c r="AS108" s="53"/>
      <c r="AT108" s="53"/>
      <c r="AU108" s="52"/>
      <c r="AV108" s="52"/>
      <c r="AW108" s="53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83" t="str">
        <f>IF(ISBLANK(B108),,IF(IFNA(MATCH(N108,List_Holidays,0),0)=0,IF(IFNA(MATCH(WEEKDAY(N108),List_WeekHolidays,0),0),1,0),2))</f>
        <v/>
      </c>
      <c r="BU108" s="109">
        <f t="shared" si="3"/>
        <v>0</v>
      </c>
      <c r="BV108" s="109">
        <f t="shared" si="4"/>
        <v>0</v>
      </c>
      <c r="BW108" s="109">
        <f>IF($BU108&gt;cLunchEnd+$N108,cLunchBegin+$N108+1,cLunchBegin+$N108)</f>
        <v>0.5</v>
      </c>
      <c r="BX108" s="109">
        <f>IF($BU108&gt;cLunchEnd+$N108,cLunchEnd+$N108+1,cLunchEnd+$N108)</f>
        <v>0.5416666667</v>
      </c>
      <c r="BY108" s="109">
        <f>IF($BU108&gt;cDinnerEnd+$N108,cDinnerBegin+$N108+1,cDinnerBegin+$N108)</f>
        <v>0.75</v>
      </c>
      <c r="BZ108" s="109">
        <f>IF($BU108&gt;cDinnerEnd+$N108,cDinnerEnd+$N108+1,cDinnerEnd+$N108)</f>
        <v>0.7916666667</v>
      </c>
      <c r="CA108" s="50" t="str">
        <f>IF((MIN($BV108,BX108)-MAX($BU108,BW108))&gt;0,vDurationLunch,)</f>
        <v/>
      </c>
      <c r="CB108" s="50" t="str">
        <f>IF((MIN($BV108,BZ108)-MAX($BU108,BY108))&gt;0,vDurationDinner,)</f>
        <v/>
      </c>
      <c r="CC108" s="50">
        <f t="shared" si="5"/>
        <v>0</v>
      </c>
      <c r="CD108" s="109">
        <f t="shared" si="6"/>
        <v>0.75</v>
      </c>
      <c r="CE108" s="50" t="str">
        <f t="shared" si="7"/>
        <v/>
      </c>
      <c r="CF108" s="50" t="str">
        <f t="shared" si="8"/>
        <v/>
      </c>
      <c r="CG108" s="50" t="str">
        <f t="shared" si="9"/>
        <v/>
      </c>
      <c r="CH108" s="50" t="str">
        <f t="shared" si="10"/>
        <v/>
      </c>
      <c r="CI108" s="50" t="str">
        <f t="shared" si="11"/>
        <v/>
      </c>
      <c r="CJ108" s="50"/>
      <c r="CK108" s="50"/>
      <c r="CL108" s="50"/>
      <c r="CM108" s="50"/>
      <c r="CN108" s="50"/>
    </row>
    <row r="109">
      <c r="A109" s="108" t="str">
        <f t="shared" si="2"/>
        <v/>
      </c>
      <c r="B109" s="6"/>
      <c r="C109" s="42"/>
      <c r="D109" s="43"/>
      <c r="E109" s="61"/>
      <c r="F109" s="45"/>
      <c r="G109" s="45"/>
      <c r="H109" s="46"/>
      <c r="I109" s="45"/>
      <c r="J109" s="45"/>
      <c r="K109" s="45"/>
      <c r="L109" s="45"/>
      <c r="M109" s="61"/>
      <c r="N109" s="48"/>
      <c r="O109" s="49"/>
      <c r="P109" s="48"/>
      <c r="Q109" s="49"/>
      <c r="R109" s="50"/>
      <c r="S109" s="51"/>
      <c r="T109" s="15"/>
      <c r="U109" s="14"/>
      <c r="V109" s="52"/>
      <c r="W109" s="52"/>
      <c r="X109" s="52"/>
      <c r="Y109" s="52"/>
      <c r="Z109" s="52"/>
      <c r="AA109" s="52"/>
      <c r="AB109" s="53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3"/>
      <c r="AP109" s="52"/>
      <c r="AQ109" s="52"/>
      <c r="AR109" s="53"/>
      <c r="AS109" s="53"/>
      <c r="AT109" s="53"/>
      <c r="AU109" s="52"/>
      <c r="AV109" s="52"/>
      <c r="AW109" s="53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83" t="str">
        <f>IF(ISBLANK(B109),,IF(IFNA(MATCH(N109,List_Holidays,0),0)=0,IF(IFNA(MATCH(WEEKDAY(N109),List_WeekHolidays,0),0),1,0),2))</f>
        <v/>
      </c>
      <c r="BU109" s="109">
        <f t="shared" si="3"/>
        <v>0</v>
      </c>
      <c r="BV109" s="109">
        <f t="shared" si="4"/>
        <v>0</v>
      </c>
      <c r="BW109" s="109">
        <f>IF($BU109&gt;cLunchEnd+$N109,cLunchBegin+$N109+1,cLunchBegin+$N109)</f>
        <v>0.5</v>
      </c>
      <c r="BX109" s="109">
        <f>IF($BU109&gt;cLunchEnd+$N109,cLunchEnd+$N109+1,cLunchEnd+$N109)</f>
        <v>0.5416666667</v>
      </c>
      <c r="BY109" s="109">
        <f>IF($BU109&gt;cDinnerEnd+$N109,cDinnerBegin+$N109+1,cDinnerBegin+$N109)</f>
        <v>0.75</v>
      </c>
      <c r="BZ109" s="109">
        <f>IF($BU109&gt;cDinnerEnd+$N109,cDinnerEnd+$N109+1,cDinnerEnd+$N109)</f>
        <v>0.7916666667</v>
      </c>
      <c r="CA109" s="50" t="str">
        <f>IF((MIN($BV109,BX109)-MAX($BU109,BW109))&gt;0,vDurationLunch,)</f>
        <v/>
      </c>
      <c r="CB109" s="50" t="str">
        <f>IF((MIN($BV109,BZ109)-MAX($BU109,BY109))&gt;0,vDurationDinner,)</f>
        <v/>
      </c>
      <c r="CC109" s="50">
        <f t="shared" si="5"/>
        <v>0</v>
      </c>
      <c r="CD109" s="109">
        <f t="shared" si="6"/>
        <v>0.75</v>
      </c>
      <c r="CE109" s="50" t="str">
        <f t="shared" si="7"/>
        <v/>
      </c>
      <c r="CF109" s="50" t="str">
        <f t="shared" si="8"/>
        <v/>
      </c>
      <c r="CG109" s="50" t="str">
        <f t="shared" si="9"/>
        <v/>
      </c>
      <c r="CH109" s="50" t="str">
        <f t="shared" si="10"/>
        <v/>
      </c>
      <c r="CI109" s="50" t="str">
        <f t="shared" si="11"/>
        <v/>
      </c>
      <c r="CJ109" s="50"/>
      <c r="CK109" s="50"/>
      <c r="CL109" s="50"/>
      <c r="CM109" s="50"/>
      <c r="CN109" s="50"/>
    </row>
    <row r="110">
      <c r="A110" s="108" t="str">
        <f t="shared" si="2"/>
        <v/>
      </c>
      <c r="B110" s="6"/>
      <c r="C110" s="42"/>
      <c r="D110" s="43"/>
      <c r="E110" s="47"/>
      <c r="F110" s="45"/>
      <c r="G110" s="45"/>
      <c r="H110" s="46"/>
      <c r="I110" s="45"/>
      <c r="J110" s="45"/>
      <c r="K110" s="45"/>
      <c r="L110" s="45"/>
      <c r="M110" s="61"/>
      <c r="N110" s="48"/>
      <c r="O110" s="49"/>
      <c r="P110" s="48"/>
      <c r="Q110" s="49"/>
      <c r="R110" s="50"/>
      <c r="S110" s="51"/>
      <c r="T110" s="15"/>
      <c r="U110" s="14"/>
      <c r="V110" s="52"/>
      <c r="W110" s="52"/>
      <c r="X110" s="52"/>
      <c r="Y110" s="52"/>
      <c r="Z110" s="52"/>
      <c r="AA110" s="52"/>
      <c r="AB110" s="53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3"/>
      <c r="AP110" s="52"/>
      <c r="AQ110" s="52"/>
      <c r="AR110" s="53"/>
      <c r="AS110" s="53"/>
      <c r="AT110" s="53"/>
      <c r="AU110" s="52"/>
      <c r="AV110" s="52"/>
      <c r="AW110" s="53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83" t="str">
        <f>IF(ISBLANK(B110),,IF(IFNA(MATCH(N110,List_Holidays,0),0)=0,IF(IFNA(MATCH(WEEKDAY(N110),List_WeekHolidays,0),0),1,0),2))</f>
        <v/>
      </c>
      <c r="BU110" s="109">
        <f t="shared" si="3"/>
        <v>0</v>
      </c>
      <c r="BV110" s="109">
        <f t="shared" si="4"/>
        <v>0</v>
      </c>
      <c r="BW110" s="109">
        <f>IF($BU110&gt;cLunchEnd+$N110,cLunchBegin+$N110+1,cLunchBegin+$N110)</f>
        <v>0.5</v>
      </c>
      <c r="BX110" s="109">
        <f>IF($BU110&gt;cLunchEnd+$N110,cLunchEnd+$N110+1,cLunchEnd+$N110)</f>
        <v>0.5416666667</v>
      </c>
      <c r="BY110" s="109">
        <f>IF($BU110&gt;cDinnerEnd+$N110,cDinnerBegin+$N110+1,cDinnerBegin+$N110)</f>
        <v>0.75</v>
      </c>
      <c r="BZ110" s="109">
        <f>IF($BU110&gt;cDinnerEnd+$N110,cDinnerEnd+$N110+1,cDinnerEnd+$N110)</f>
        <v>0.7916666667</v>
      </c>
      <c r="CA110" s="50" t="str">
        <f>IF((MIN($BV110,BX110)-MAX($BU110,BW110))&gt;0,vDurationLunch,)</f>
        <v/>
      </c>
      <c r="CB110" s="50" t="str">
        <f>IF((MIN($BV110,BZ110)-MAX($BU110,BY110))&gt;0,vDurationDinner,)</f>
        <v/>
      </c>
      <c r="CC110" s="50">
        <f t="shared" si="5"/>
        <v>0</v>
      </c>
      <c r="CD110" s="109">
        <f t="shared" si="6"/>
        <v>0.75</v>
      </c>
      <c r="CE110" s="50" t="str">
        <f t="shared" si="7"/>
        <v/>
      </c>
      <c r="CF110" s="50" t="str">
        <f t="shared" si="8"/>
        <v/>
      </c>
      <c r="CG110" s="50" t="str">
        <f t="shared" si="9"/>
        <v/>
      </c>
      <c r="CH110" s="50" t="str">
        <f t="shared" si="10"/>
        <v/>
      </c>
      <c r="CI110" s="50" t="str">
        <f t="shared" si="11"/>
        <v/>
      </c>
      <c r="CJ110" s="50"/>
      <c r="CK110" s="50"/>
      <c r="CL110" s="50"/>
      <c r="CM110" s="50"/>
      <c r="CN110" s="50"/>
    </row>
    <row r="111">
      <c r="A111" s="108" t="str">
        <f t="shared" si="2"/>
        <v/>
      </c>
      <c r="B111" s="6"/>
      <c r="C111" s="69"/>
      <c r="D111" s="43"/>
      <c r="E111" s="61"/>
      <c r="F111" s="45"/>
      <c r="G111" s="45"/>
      <c r="H111" s="46"/>
      <c r="I111" s="45"/>
      <c r="J111" s="45"/>
      <c r="K111" s="45"/>
      <c r="L111" s="45"/>
      <c r="M111" s="61"/>
      <c r="N111" s="48"/>
      <c r="O111" s="49"/>
      <c r="P111" s="48"/>
      <c r="Q111" s="49"/>
      <c r="R111" s="50"/>
      <c r="S111" s="51"/>
      <c r="T111" s="15"/>
      <c r="U111" s="14"/>
      <c r="V111" s="52"/>
      <c r="W111" s="52"/>
      <c r="X111" s="52"/>
      <c r="Y111" s="52"/>
      <c r="Z111" s="52"/>
      <c r="AA111" s="52"/>
      <c r="AB111" s="53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3"/>
      <c r="AP111" s="52"/>
      <c r="AQ111" s="52"/>
      <c r="AR111" s="53"/>
      <c r="AS111" s="53"/>
      <c r="AT111" s="53"/>
      <c r="AU111" s="52"/>
      <c r="AV111" s="52"/>
      <c r="AW111" s="53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83" t="str">
        <f>IF(ISBLANK(B111),,IF(IFNA(MATCH(N111,List_Holidays,0),0)=0,IF(IFNA(MATCH(WEEKDAY(N111),List_WeekHolidays,0),0),1,0),2))</f>
        <v/>
      </c>
      <c r="BU111" s="109">
        <f t="shared" si="3"/>
        <v>0</v>
      </c>
      <c r="BV111" s="109">
        <f t="shared" si="4"/>
        <v>0</v>
      </c>
      <c r="BW111" s="109">
        <f>IF($BU111&gt;cLunchEnd+$N111,cLunchBegin+$N111+1,cLunchBegin+$N111)</f>
        <v>0.5</v>
      </c>
      <c r="BX111" s="109">
        <f>IF($BU111&gt;cLunchEnd+$N111,cLunchEnd+$N111+1,cLunchEnd+$N111)</f>
        <v>0.5416666667</v>
      </c>
      <c r="BY111" s="109">
        <f>IF($BU111&gt;cDinnerEnd+$N111,cDinnerBegin+$N111+1,cDinnerBegin+$N111)</f>
        <v>0.75</v>
      </c>
      <c r="BZ111" s="109">
        <f>IF($BU111&gt;cDinnerEnd+$N111,cDinnerEnd+$N111+1,cDinnerEnd+$N111)</f>
        <v>0.7916666667</v>
      </c>
      <c r="CA111" s="50" t="str">
        <f>IF((MIN($BV111,BX111)-MAX($BU111,BW111))&gt;0,vDurationLunch,)</f>
        <v/>
      </c>
      <c r="CB111" s="50" t="str">
        <f>IF((MIN($BV111,BZ111)-MAX($BU111,BY111))&gt;0,vDurationDinner,)</f>
        <v/>
      </c>
      <c r="CC111" s="50">
        <f t="shared" si="5"/>
        <v>0</v>
      </c>
      <c r="CD111" s="109">
        <f t="shared" si="6"/>
        <v>0.75</v>
      </c>
      <c r="CE111" s="50" t="str">
        <f t="shared" si="7"/>
        <v/>
      </c>
      <c r="CF111" s="50" t="str">
        <f t="shared" si="8"/>
        <v/>
      </c>
      <c r="CG111" s="50" t="str">
        <f t="shared" si="9"/>
        <v/>
      </c>
      <c r="CH111" s="50" t="str">
        <f t="shared" si="10"/>
        <v/>
      </c>
      <c r="CI111" s="50" t="str">
        <f t="shared" si="11"/>
        <v/>
      </c>
      <c r="CJ111" s="50"/>
      <c r="CK111" s="50"/>
      <c r="CL111" s="50"/>
      <c r="CM111" s="50"/>
      <c r="CN111" s="50"/>
    </row>
    <row r="112">
      <c r="A112" s="108" t="str">
        <f t="shared" si="2"/>
        <v/>
      </c>
      <c r="B112" s="6"/>
      <c r="C112" s="42"/>
      <c r="D112" s="43"/>
      <c r="E112" s="47"/>
      <c r="F112" s="45"/>
      <c r="G112" s="46"/>
      <c r="H112" s="46"/>
      <c r="I112" s="45"/>
      <c r="J112" s="45"/>
      <c r="K112" s="45"/>
      <c r="L112" s="45"/>
      <c r="M112" s="61"/>
      <c r="N112" s="48"/>
      <c r="O112" s="49"/>
      <c r="P112" s="48"/>
      <c r="Q112" s="49"/>
      <c r="R112" s="50"/>
      <c r="S112" s="51"/>
      <c r="T112" s="15"/>
      <c r="U112" s="14"/>
      <c r="V112" s="52"/>
      <c r="W112" s="52"/>
      <c r="X112" s="52"/>
      <c r="Y112" s="52"/>
      <c r="Z112" s="52"/>
      <c r="AA112" s="52"/>
      <c r="AB112" s="53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3"/>
      <c r="AP112" s="52"/>
      <c r="AQ112" s="52"/>
      <c r="AR112" s="53"/>
      <c r="AS112" s="53"/>
      <c r="AT112" s="53"/>
      <c r="AU112" s="52"/>
      <c r="AV112" s="52"/>
      <c r="AW112" s="53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83" t="str">
        <f>IF(ISBLANK(B112),,IF(IFNA(MATCH(N112,List_Holidays,0),0)=0,IF(IFNA(MATCH(WEEKDAY(N112),List_WeekHolidays,0),0),1,0),2))</f>
        <v/>
      </c>
      <c r="BU112" s="109">
        <f t="shared" si="3"/>
        <v>0</v>
      </c>
      <c r="BV112" s="109">
        <f t="shared" si="4"/>
        <v>0</v>
      </c>
      <c r="BW112" s="109">
        <f>IF($BU112&gt;cLunchEnd+$N112,cLunchBegin+$N112+1,cLunchBegin+$N112)</f>
        <v>0.5</v>
      </c>
      <c r="BX112" s="109">
        <f>IF($BU112&gt;cLunchEnd+$N112,cLunchEnd+$N112+1,cLunchEnd+$N112)</f>
        <v>0.5416666667</v>
      </c>
      <c r="BY112" s="109">
        <f>IF($BU112&gt;cDinnerEnd+$N112,cDinnerBegin+$N112+1,cDinnerBegin+$N112)</f>
        <v>0.75</v>
      </c>
      <c r="BZ112" s="109">
        <f>IF($BU112&gt;cDinnerEnd+$N112,cDinnerEnd+$N112+1,cDinnerEnd+$N112)</f>
        <v>0.7916666667</v>
      </c>
      <c r="CA112" s="50" t="str">
        <f>IF((MIN($BV112,BX112)-MAX($BU112,BW112))&gt;0,vDurationLunch,)</f>
        <v/>
      </c>
      <c r="CB112" s="50" t="str">
        <f>IF((MIN($BV112,BZ112)-MAX($BU112,BY112))&gt;0,vDurationDinner,)</f>
        <v/>
      </c>
      <c r="CC112" s="50">
        <f t="shared" si="5"/>
        <v>0</v>
      </c>
      <c r="CD112" s="109">
        <f t="shared" si="6"/>
        <v>0.75</v>
      </c>
      <c r="CE112" s="50" t="str">
        <f t="shared" si="7"/>
        <v/>
      </c>
      <c r="CF112" s="50" t="str">
        <f t="shared" si="8"/>
        <v/>
      </c>
      <c r="CG112" s="50" t="str">
        <f t="shared" si="9"/>
        <v/>
      </c>
      <c r="CH112" s="50" t="str">
        <f t="shared" si="10"/>
        <v/>
      </c>
      <c r="CI112" s="50" t="str">
        <f t="shared" si="11"/>
        <v/>
      </c>
      <c r="CJ112" s="50"/>
      <c r="CK112" s="50"/>
      <c r="CL112" s="50"/>
      <c r="CM112" s="50"/>
      <c r="CN112" s="50"/>
    </row>
    <row r="113">
      <c r="A113" s="108" t="str">
        <f t="shared" si="2"/>
        <v/>
      </c>
      <c r="B113" s="6"/>
      <c r="C113" s="42"/>
      <c r="D113" s="43"/>
      <c r="E113" s="61"/>
      <c r="F113" s="45"/>
      <c r="G113" s="45"/>
      <c r="H113" s="46"/>
      <c r="I113" s="45"/>
      <c r="J113" s="45"/>
      <c r="K113" s="45"/>
      <c r="L113" s="45"/>
      <c r="M113" s="61"/>
      <c r="N113" s="48"/>
      <c r="O113" s="49"/>
      <c r="P113" s="48"/>
      <c r="Q113" s="49"/>
      <c r="R113" s="50"/>
      <c r="S113" s="51"/>
      <c r="T113" s="15"/>
      <c r="U113" s="14"/>
      <c r="V113" s="52"/>
      <c r="W113" s="52"/>
      <c r="X113" s="52"/>
      <c r="Y113" s="52"/>
      <c r="Z113" s="52"/>
      <c r="AA113" s="52"/>
      <c r="AB113" s="53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3"/>
      <c r="AP113" s="52"/>
      <c r="AQ113" s="52"/>
      <c r="AR113" s="53"/>
      <c r="AS113" s="53"/>
      <c r="AT113" s="53"/>
      <c r="AU113" s="52"/>
      <c r="AV113" s="52"/>
      <c r="AW113" s="53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83" t="str">
        <f>IF(ISBLANK(B113),,IF(IFNA(MATCH(N113,List_Holidays,0),0)=0,IF(IFNA(MATCH(WEEKDAY(N113),List_WeekHolidays,0),0),1,0),2))</f>
        <v/>
      </c>
      <c r="BU113" s="109">
        <f t="shared" si="3"/>
        <v>0</v>
      </c>
      <c r="BV113" s="109">
        <f t="shared" si="4"/>
        <v>0</v>
      </c>
      <c r="BW113" s="109">
        <f>IF($BU113&gt;cLunchEnd+$N113,cLunchBegin+$N113+1,cLunchBegin+$N113)</f>
        <v>0.5</v>
      </c>
      <c r="BX113" s="109">
        <f>IF($BU113&gt;cLunchEnd+$N113,cLunchEnd+$N113+1,cLunchEnd+$N113)</f>
        <v>0.5416666667</v>
      </c>
      <c r="BY113" s="109">
        <f>IF($BU113&gt;cDinnerEnd+$N113,cDinnerBegin+$N113+1,cDinnerBegin+$N113)</f>
        <v>0.75</v>
      </c>
      <c r="BZ113" s="109">
        <f>IF($BU113&gt;cDinnerEnd+$N113,cDinnerEnd+$N113+1,cDinnerEnd+$N113)</f>
        <v>0.7916666667</v>
      </c>
      <c r="CA113" s="50" t="str">
        <f>IF((MIN($BV113,BX113)-MAX($BU113,BW113))&gt;0,vDurationLunch,)</f>
        <v/>
      </c>
      <c r="CB113" s="50" t="str">
        <f>IF((MIN($BV113,BZ113)-MAX($BU113,BY113))&gt;0,vDurationDinner,)</f>
        <v/>
      </c>
      <c r="CC113" s="50">
        <f t="shared" si="5"/>
        <v>0</v>
      </c>
      <c r="CD113" s="109">
        <f t="shared" si="6"/>
        <v>0.75</v>
      </c>
      <c r="CE113" s="50" t="str">
        <f t="shared" si="7"/>
        <v/>
      </c>
      <c r="CF113" s="50" t="str">
        <f t="shared" si="8"/>
        <v/>
      </c>
      <c r="CG113" s="50" t="str">
        <f t="shared" si="9"/>
        <v/>
      </c>
      <c r="CH113" s="50" t="str">
        <f t="shared" si="10"/>
        <v/>
      </c>
      <c r="CI113" s="50" t="str">
        <f t="shared" si="11"/>
        <v/>
      </c>
      <c r="CJ113" s="50"/>
      <c r="CK113" s="50"/>
      <c r="CL113" s="50"/>
      <c r="CM113" s="50"/>
      <c r="CN113" s="50"/>
    </row>
    <row r="114">
      <c r="A114" s="108" t="str">
        <f t="shared" si="2"/>
        <v/>
      </c>
      <c r="B114" s="6"/>
      <c r="C114" s="42"/>
      <c r="D114" s="43"/>
      <c r="E114" s="61"/>
      <c r="F114" s="45"/>
      <c r="G114" s="45"/>
      <c r="H114" s="46"/>
      <c r="I114" s="45"/>
      <c r="J114" s="45"/>
      <c r="K114" s="45"/>
      <c r="L114" s="45"/>
      <c r="M114" s="61"/>
      <c r="N114" s="48"/>
      <c r="O114" s="49"/>
      <c r="P114" s="48"/>
      <c r="Q114" s="49"/>
      <c r="R114" s="50"/>
      <c r="S114" s="51"/>
      <c r="T114" s="15"/>
      <c r="U114" s="14"/>
      <c r="V114" s="52"/>
      <c r="W114" s="52"/>
      <c r="X114" s="52"/>
      <c r="Y114" s="52"/>
      <c r="Z114" s="52"/>
      <c r="AA114" s="52"/>
      <c r="AB114" s="53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3"/>
      <c r="AP114" s="52"/>
      <c r="AQ114" s="52"/>
      <c r="AR114" s="53"/>
      <c r="AS114" s="53"/>
      <c r="AT114" s="53"/>
      <c r="AU114" s="52"/>
      <c r="AV114" s="52"/>
      <c r="AW114" s="53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83" t="str">
        <f>IF(ISBLANK(B114),,IF(IFNA(MATCH(N114,List_Holidays,0),0)=0,IF(IFNA(MATCH(WEEKDAY(N114),List_WeekHolidays,0),0),1,0),2))</f>
        <v/>
      </c>
      <c r="BU114" s="109">
        <f t="shared" si="3"/>
        <v>0</v>
      </c>
      <c r="BV114" s="109">
        <f t="shared" si="4"/>
        <v>0</v>
      </c>
      <c r="BW114" s="109">
        <f>IF($BU114&gt;cLunchEnd+$N114,cLunchBegin+$N114+1,cLunchBegin+$N114)</f>
        <v>0.5</v>
      </c>
      <c r="BX114" s="109">
        <f>IF($BU114&gt;cLunchEnd+$N114,cLunchEnd+$N114+1,cLunchEnd+$N114)</f>
        <v>0.5416666667</v>
      </c>
      <c r="BY114" s="109">
        <f>IF($BU114&gt;cDinnerEnd+$N114,cDinnerBegin+$N114+1,cDinnerBegin+$N114)</f>
        <v>0.75</v>
      </c>
      <c r="BZ114" s="109">
        <f>IF($BU114&gt;cDinnerEnd+$N114,cDinnerEnd+$N114+1,cDinnerEnd+$N114)</f>
        <v>0.7916666667</v>
      </c>
      <c r="CA114" s="50" t="str">
        <f>IF((MIN($BV114,BX114)-MAX($BU114,BW114))&gt;0,vDurationLunch,)</f>
        <v/>
      </c>
      <c r="CB114" s="50" t="str">
        <f>IF((MIN($BV114,BZ114)-MAX($BU114,BY114))&gt;0,vDurationDinner,)</f>
        <v/>
      </c>
      <c r="CC114" s="50">
        <f t="shared" si="5"/>
        <v>0</v>
      </c>
      <c r="CD114" s="109">
        <f t="shared" si="6"/>
        <v>0.75</v>
      </c>
      <c r="CE114" s="50" t="str">
        <f t="shared" si="7"/>
        <v/>
      </c>
      <c r="CF114" s="50" t="str">
        <f t="shared" si="8"/>
        <v/>
      </c>
      <c r="CG114" s="50" t="str">
        <f t="shared" si="9"/>
        <v/>
      </c>
      <c r="CH114" s="50" t="str">
        <f t="shared" si="10"/>
        <v/>
      </c>
      <c r="CI114" s="50" t="str">
        <f t="shared" si="11"/>
        <v/>
      </c>
      <c r="CJ114" s="50"/>
      <c r="CK114" s="50"/>
      <c r="CL114" s="50"/>
      <c r="CM114" s="50"/>
      <c r="CN114" s="50"/>
    </row>
    <row r="115">
      <c r="A115" s="108" t="str">
        <f t="shared" si="2"/>
        <v/>
      </c>
      <c r="B115" s="6"/>
      <c r="C115" s="42"/>
      <c r="D115" s="43"/>
      <c r="E115" s="61"/>
      <c r="F115" s="45"/>
      <c r="G115" s="45"/>
      <c r="H115" s="45"/>
      <c r="I115" s="45"/>
      <c r="J115" s="46"/>
      <c r="K115" s="45"/>
      <c r="L115" s="45"/>
      <c r="M115" s="61"/>
      <c r="N115" s="48"/>
      <c r="O115" s="49"/>
      <c r="P115" s="48"/>
      <c r="Q115" s="49"/>
      <c r="R115" s="50"/>
      <c r="S115" s="51"/>
      <c r="T115" s="15"/>
      <c r="U115" s="14"/>
      <c r="V115" s="52"/>
      <c r="W115" s="52"/>
      <c r="X115" s="52"/>
      <c r="Y115" s="52"/>
      <c r="Z115" s="52"/>
      <c r="AA115" s="52"/>
      <c r="AB115" s="53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3"/>
      <c r="AP115" s="52"/>
      <c r="AQ115" s="52"/>
      <c r="AR115" s="53"/>
      <c r="AS115" s="53"/>
      <c r="AT115" s="53"/>
      <c r="AU115" s="52"/>
      <c r="AV115" s="52"/>
      <c r="AW115" s="53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83" t="str">
        <f>IF(ISBLANK(B115),,IF(IFNA(MATCH(N115,List_Holidays,0),0)=0,IF(IFNA(MATCH(WEEKDAY(N115),List_WeekHolidays,0),0),1,0),2))</f>
        <v/>
      </c>
      <c r="BU115" s="109">
        <f t="shared" si="3"/>
        <v>0</v>
      </c>
      <c r="BV115" s="109">
        <f t="shared" si="4"/>
        <v>0</v>
      </c>
      <c r="BW115" s="109">
        <f>IF($BU115&gt;cLunchEnd+$N115,cLunchBegin+$N115+1,cLunchBegin+$N115)</f>
        <v>0.5</v>
      </c>
      <c r="BX115" s="109">
        <f>IF($BU115&gt;cLunchEnd+$N115,cLunchEnd+$N115+1,cLunchEnd+$N115)</f>
        <v>0.5416666667</v>
      </c>
      <c r="BY115" s="109">
        <f>IF($BU115&gt;cDinnerEnd+$N115,cDinnerBegin+$N115+1,cDinnerBegin+$N115)</f>
        <v>0.75</v>
      </c>
      <c r="BZ115" s="109">
        <f>IF($BU115&gt;cDinnerEnd+$N115,cDinnerEnd+$N115+1,cDinnerEnd+$N115)</f>
        <v>0.7916666667</v>
      </c>
      <c r="CA115" s="50" t="str">
        <f>IF((MIN($BV115,BX115)-MAX($BU115,BW115))&gt;0,vDurationLunch,)</f>
        <v/>
      </c>
      <c r="CB115" s="50" t="str">
        <f>IF((MIN($BV115,BZ115)-MAX($BU115,BY115))&gt;0,vDurationDinner,)</f>
        <v/>
      </c>
      <c r="CC115" s="50">
        <f t="shared" si="5"/>
        <v>0</v>
      </c>
      <c r="CD115" s="109">
        <f t="shared" si="6"/>
        <v>0.75</v>
      </c>
      <c r="CE115" s="50" t="str">
        <f t="shared" si="7"/>
        <v/>
      </c>
      <c r="CF115" s="50" t="str">
        <f t="shared" si="8"/>
        <v/>
      </c>
      <c r="CG115" s="50" t="str">
        <f t="shared" si="9"/>
        <v/>
      </c>
      <c r="CH115" s="50" t="str">
        <f t="shared" si="10"/>
        <v/>
      </c>
      <c r="CI115" s="50" t="str">
        <f t="shared" si="11"/>
        <v/>
      </c>
      <c r="CJ115" s="50"/>
      <c r="CK115" s="50"/>
      <c r="CL115" s="50"/>
      <c r="CM115" s="50"/>
      <c r="CN115" s="50"/>
    </row>
    <row r="116">
      <c r="A116" s="108" t="str">
        <f t="shared" si="2"/>
        <v/>
      </c>
      <c r="B116" s="6"/>
      <c r="C116" s="42"/>
      <c r="D116" s="43"/>
      <c r="E116" s="47"/>
      <c r="F116" s="45"/>
      <c r="G116" s="45"/>
      <c r="H116" s="46"/>
      <c r="I116" s="45"/>
      <c r="J116" s="45"/>
      <c r="K116" s="45"/>
      <c r="L116" s="45"/>
      <c r="M116" s="61"/>
      <c r="N116" s="48"/>
      <c r="O116" s="49"/>
      <c r="P116" s="48"/>
      <c r="Q116" s="49"/>
      <c r="R116" s="50"/>
      <c r="S116" s="51"/>
      <c r="T116" s="15"/>
      <c r="U116" s="14"/>
      <c r="V116" s="52"/>
      <c r="W116" s="52"/>
      <c r="X116" s="52"/>
      <c r="Y116" s="52"/>
      <c r="Z116" s="52"/>
      <c r="AA116" s="52"/>
      <c r="AB116" s="53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3"/>
      <c r="AP116" s="52"/>
      <c r="AQ116" s="52"/>
      <c r="AR116" s="53"/>
      <c r="AS116" s="53"/>
      <c r="AT116" s="53"/>
      <c r="AU116" s="52"/>
      <c r="AV116" s="52"/>
      <c r="AW116" s="53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83" t="str">
        <f>IF(ISBLANK(B116),,IF(IFNA(MATCH(N116,List_Holidays,0),0)=0,IF(IFNA(MATCH(WEEKDAY(N116),List_WeekHolidays,0),0),1,0),2))</f>
        <v/>
      </c>
      <c r="BU116" s="109">
        <f t="shared" si="3"/>
        <v>0</v>
      </c>
      <c r="BV116" s="109">
        <f t="shared" si="4"/>
        <v>0</v>
      </c>
      <c r="BW116" s="109">
        <f>IF($BU116&gt;cLunchEnd+$N116,cLunchBegin+$N116+1,cLunchBegin+$N116)</f>
        <v>0.5</v>
      </c>
      <c r="BX116" s="109">
        <f>IF($BU116&gt;cLunchEnd+$N116,cLunchEnd+$N116+1,cLunchEnd+$N116)</f>
        <v>0.5416666667</v>
      </c>
      <c r="BY116" s="109">
        <f>IF($BU116&gt;cDinnerEnd+$N116,cDinnerBegin+$N116+1,cDinnerBegin+$N116)</f>
        <v>0.75</v>
      </c>
      <c r="BZ116" s="109">
        <f>IF($BU116&gt;cDinnerEnd+$N116,cDinnerEnd+$N116+1,cDinnerEnd+$N116)</f>
        <v>0.7916666667</v>
      </c>
      <c r="CA116" s="50" t="str">
        <f>IF((MIN($BV116,BX116)-MAX($BU116,BW116))&gt;0,vDurationLunch,)</f>
        <v/>
      </c>
      <c r="CB116" s="50" t="str">
        <f>IF((MIN($BV116,BZ116)-MAX($BU116,BY116))&gt;0,vDurationDinner,)</f>
        <v/>
      </c>
      <c r="CC116" s="50">
        <f t="shared" si="5"/>
        <v>0</v>
      </c>
      <c r="CD116" s="109">
        <f t="shared" si="6"/>
        <v>0.75</v>
      </c>
      <c r="CE116" s="50" t="str">
        <f t="shared" si="7"/>
        <v/>
      </c>
      <c r="CF116" s="50" t="str">
        <f t="shared" si="8"/>
        <v/>
      </c>
      <c r="CG116" s="50" t="str">
        <f t="shared" si="9"/>
        <v/>
      </c>
      <c r="CH116" s="50" t="str">
        <f t="shared" si="10"/>
        <v/>
      </c>
      <c r="CI116" s="50" t="str">
        <f t="shared" si="11"/>
        <v/>
      </c>
      <c r="CJ116" s="50"/>
      <c r="CK116" s="50"/>
      <c r="CL116" s="50"/>
      <c r="CM116" s="50"/>
      <c r="CN116" s="50"/>
    </row>
    <row r="117">
      <c r="A117" s="108" t="str">
        <f t="shared" si="2"/>
        <v/>
      </c>
      <c r="B117" s="6"/>
      <c r="C117" s="69"/>
      <c r="D117" s="43"/>
      <c r="E117" s="61"/>
      <c r="F117" s="45"/>
      <c r="G117" s="45"/>
      <c r="H117" s="46"/>
      <c r="I117" s="45"/>
      <c r="J117" s="45"/>
      <c r="K117" s="45"/>
      <c r="L117" s="45"/>
      <c r="M117" s="61"/>
      <c r="N117" s="48"/>
      <c r="O117" s="49"/>
      <c r="P117" s="48"/>
      <c r="Q117" s="49"/>
      <c r="R117" s="50"/>
      <c r="S117" s="51"/>
      <c r="T117" s="15"/>
      <c r="U117" s="14"/>
      <c r="V117" s="52"/>
      <c r="W117" s="52"/>
      <c r="X117" s="52"/>
      <c r="Y117" s="52"/>
      <c r="Z117" s="52"/>
      <c r="AA117" s="52"/>
      <c r="AB117" s="53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3"/>
      <c r="AP117" s="52"/>
      <c r="AQ117" s="52"/>
      <c r="AR117" s="53"/>
      <c r="AS117" s="53"/>
      <c r="AT117" s="53"/>
      <c r="AU117" s="52"/>
      <c r="AV117" s="52"/>
      <c r="AW117" s="53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83" t="str">
        <f>IF(ISBLANK(B117),,IF(IFNA(MATCH(N117,List_Holidays,0),0)=0,IF(IFNA(MATCH(WEEKDAY(N117),List_WeekHolidays,0),0),1,0),2))</f>
        <v/>
      </c>
      <c r="BU117" s="109">
        <f t="shared" si="3"/>
        <v>0</v>
      </c>
      <c r="BV117" s="109">
        <f t="shared" si="4"/>
        <v>0</v>
      </c>
      <c r="BW117" s="109">
        <f>IF($BU117&gt;cLunchEnd+$N117,cLunchBegin+$N117+1,cLunchBegin+$N117)</f>
        <v>0.5</v>
      </c>
      <c r="BX117" s="109">
        <f>IF($BU117&gt;cLunchEnd+$N117,cLunchEnd+$N117+1,cLunchEnd+$N117)</f>
        <v>0.5416666667</v>
      </c>
      <c r="BY117" s="109">
        <f>IF($BU117&gt;cDinnerEnd+$N117,cDinnerBegin+$N117+1,cDinnerBegin+$N117)</f>
        <v>0.75</v>
      </c>
      <c r="BZ117" s="109">
        <f>IF($BU117&gt;cDinnerEnd+$N117,cDinnerEnd+$N117+1,cDinnerEnd+$N117)</f>
        <v>0.7916666667</v>
      </c>
      <c r="CA117" s="50" t="str">
        <f>IF((MIN($BV117,BX117)-MAX($BU117,BW117))&gt;0,vDurationLunch,)</f>
        <v/>
      </c>
      <c r="CB117" s="50" t="str">
        <f>IF((MIN($BV117,BZ117)-MAX($BU117,BY117))&gt;0,vDurationDinner,)</f>
        <v/>
      </c>
      <c r="CC117" s="50">
        <f t="shared" si="5"/>
        <v>0</v>
      </c>
      <c r="CD117" s="109">
        <f t="shared" si="6"/>
        <v>0.75</v>
      </c>
      <c r="CE117" s="50" t="str">
        <f t="shared" si="7"/>
        <v/>
      </c>
      <c r="CF117" s="50" t="str">
        <f t="shared" si="8"/>
        <v/>
      </c>
      <c r="CG117" s="50" t="str">
        <f t="shared" si="9"/>
        <v/>
      </c>
      <c r="CH117" s="50" t="str">
        <f t="shared" si="10"/>
        <v/>
      </c>
      <c r="CI117" s="50" t="str">
        <f t="shared" si="11"/>
        <v/>
      </c>
      <c r="CJ117" s="50"/>
      <c r="CK117" s="50"/>
      <c r="CL117" s="50"/>
      <c r="CM117" s="50"/>
      <c r="CN117" s="50"/>
    </row>
    <row r="118">
      <c r="A118" s="108" t="str">
        <f t="shared" si="2"/>
        <v/>
      </c>
      <c r="B118" s="6"/>
      <c r="C118" s="42"/>
      <c r="D118" s="43"/>
      <c r="E118" s="61"/>
      <c r="F118" s="45"/>
      <c r="G118" s="45"/>
      <c r="H118" s="46"/>
      <c r="I118" s="45"/>
      <c r="J118" s="45"/>
      <c r="K118" s="45"/>
      <c r="L118" s="45"/>
      <c r="M118" s="61"/>
      <c r="N118" s="48"/>
      <c r="O118" s="49"/>
      <c r="P118" s="48"/>
      <c r="Q118" s="49"/>
      <c r="R118" s="50"/>
      <c r="S118" s="51"/>
      <c r="T118" s="15"/>
      <c r="U118" s="14"/>
      <c r="V118" s="52"/>
      <c r="W118" s="52"/>
      <c r="X118" s="52"/>
      <c r="Y118" s="52"/>
      <c r="Z118" s="52"/>
      <c r="AA118" s="52"/>
      <c r="AB118" s="53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3"/>
      <c r="AP118" s="52"/>
      <c r="AQ118" s="52"/>
      <c r="AR118" s="53"/>
      <c r="AS118" s="53"/>
      <c r="AT118" s="53"/>
      <c r="AU118" s="52"/>
      <c r="AV118" s="52"/>
      <c r="AW118" s="53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83" t="str">
        <f>IF(ISBLANK(B118),,IF(IFNA(MATCH(N118,List_Holidays,0),0)=0,IF(IFNA(MATCH(WEEKDAY(N118),List_WeekHolidays,0),0),1,0),2))</f>
        <v/>
      </c>
      <c r="BU118" s="109">
        <f t="shared" si="3"/>
        <v>0</v>
      </c>
      <c r="BV118" s="109">
        <f t="shared" si="4"/>
        <v>0</v>
      </c>
      <c r="BW118" s="109">
        <f>IF($BU118&gt;cLunchEnd+$N118,cLunchBegin+$N118+1,cLunchBegin+$N118)</f>
        <v>0.5</v>
      </c>
      <c r="BX118" s="109">
        <f>IF($BU118&gt;cLunchEnd+$N118,cLunchEnd+$N118+1,cLunchEnd+$N118)</f>
        <v>0.5416666667</v>
      </c>
      <c r="BY118" s="109">
        <f>IF($BU118&gt;cDinnerEnd+$N118,cDinnerBegin+$N118+1,cDinnerBegin+$N118)</f>
        <v>0.75</v>
      </c>
      <c r="BZ118" s="109">
        <f>IF($BU118&gt;cDinnerEnd+$N118,cDinnerEnd+$N118+1,cDinnerEnd+$N118)</f>
        <v>0.7916666667</v>
      </c>
      <c r="CA118" s="50" t="str">
        <f>IF((MIN($BV118,BX118)-MAX($BU118,BW118))&gt;0,vDurationLunch,)</f>
        <v/>
      </c>
      <c r="CB118" s="50" t="str">
        <f>IF((MIN($BV118,BZ118)-MAX($BU118,BY118))&gt;0,vDurationDinner,)</f>
        <v/>
      </c>
      <c r="CC118" s="50">
        <f t="shared" si="5"/>
        <v>0</v>
      </c>
      <c r="CD118" s="109">
        <f t="shared" si="6"/>
        <v>0.75</v>
      </c>
      <c r="CE118" s="50" t="str">
        <f t="shared" si="7"/>
        <v/>
      </c>
      <c r="CF118" s="50" t="str">
        <f t="shared" si="8"/>
        <v/>
      </c>
      <c r="CG118" s="50" t="str">
        <f t="shared" si="9"/>
        <v/>
      </c>
      <c r="CH118" s="50" t="str">
        <f t="shared" si="10"/>
        <v/>
      </c>
      <c r="CI118" s="50" t="str">
        <f t="shared" si="11"/>
        <v/>
      </c>
      <c r="CJ118" s="50"/>
      <c r="CK118" s="50"/>
      <c r="CL118" s="50"/>
      <c r="CM118" s="50"/>
      <c r="CN118" s="50"/>
    </row>
    <row r="119">
      <c r="A119" s="108" t="str">
        <f t="shared" si="2"/>
        <v/>
      </c>
      <c r="B119" s="6"/>
      <c r="C119" s="42"/>
      <c r="D119" s="43"/>
      <c r="E119" s="47"/>
      <c r="F119" s="45"/>
      <c r="G119" s="46"/>
      <c r="H119" s="46"/>
      <c r="I119" s="45"/>
      <c r="J119" s="45"/>
      <c r="K119" s="45"/>
      <c r="L119" s="45"/>
      <c r="M119" s="61"/>
      <c r="N119" s="48"/>
      <c r="O119" s="49"/>
      <c r="P119" s="48"/>
      <c r="Q119" s="49"/>
      <c r="R119" s="50"/>
      <c r="S119" s="51"/>
      <c r="T119" s="15"/>
      <c r="U119" s="14"/>
      <c r="V119" s="52"/>
      <c r="W119" s="52"/>
      <c r="X119" s="52"/>
      <c r="Y119" s="52"/>
      <c r="Z119" s="52"/>
      <c r="AA119" s="52"/>
      <c r="AB119" s="53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3"/>
      <c r="AP119" s="52"/>
      <c r="AQ119" s="52"/>
      <c r="AR119" s="53"/>
      <c r="AS119" s="53"/>
      <c r="AT119" s="53"/>
      <c r="AU119" s="52"/>
      <c r="AV119" s="52"/>
      <c r="AW119" s="53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83" t="str">
        <f>IF(ISBLANK(B119),,IF(IFNA(MATCH(N119,List_Holidays,0),0)=0,IF(IFNA(MATCH(WEEKDAY(N119),List_WeekHolidays,0),0),1,0),2))</f>
        <v/>
      </c>
      <c r="BU119" s="109">
        <f t="shared" si="3"/>
        <v>0</v>
      </c>
      <c r="BV119" s="109">
        <f t="shared" si="4"/>
        <v>0</v>
      </c>
      <c r="BW119" s="109">
        <f>IF($BU119&gt;cLunchEnd+$N119,cLunchBegin+$N119+1,cLunchBegin+$N119)</f>
        <v>0.5</v>
      </c>
      <c r="BX119" s="109">
        <f>IF($BU119&gt;cLunchEnd+$N119,cLunchEnd+$N119+1,cLunchEnd+$N119)</f>
        <v>0.5416666667</v>
      </c>
      <c r="BY119" s="109">
        <f>IF($BU119&gt;cDinnerEnd+$N119,cDinnerBegin+$N119+1,cDinnerBegin+$N119)</f>
        <v>0.75</v>
      </c>
      <c r="BZ119" s="109">
        <f>IF($BU119&gt;cDinnerEnd+$N119,cDinnerEnd+$N119+1,cDinnerEnd+$N119)</f>
        <v>0.7916666667</v>
      </c>
      <c r="CA119" s="50" t="str">
        <f>IF((MIN($BV119,BX119)-MAX($BU119,BW119))&gt;0,vDurationLunch,)</f>
        <v/>
      </c>
      <c r="CB119" s="50" t="str">
        <f>IF((MIN($BV119,BZ119)-MAX($BU119,BY119))&gt;0,vDurationDinner,)</f>
        <v/>
      </c>
      <c r="CC119" s="50">
        <f t="shared" si="5"/>
        <v>0</v>
      </c>
      <c r="CD119" s="109">
        <f t="shared" si="6"/>
        <v>0.75</v>
      </c>
      <c r="CE119" s="50" t="str">
        <f t="shared" si="7"/>
        <v/>
      </c>
      <c r="CF119" s="50" t="str">
        <f t="shared" si="8"/>
        <v/>
      </c>
      <c r="CG119" s="50" t="str">
        <f t="shared" si="9"/>
        <v/>
      </c>
      <c r="CH119" s="50" t="str">
        <f t="shared" si="10"/>
        <v/>
      </c>
      <c r="CI119" s="50" t="str">
        <f t="shared" si="11"/>
        <v/>
      </c>
      <c r="CJ119" s="50"/>
      <c r="CK119" s="50"/>
      <c r="CL119" s="50"/>
      <c r="CM119" s="50"/>
      <c r="CN119" s="50"/>
    </row>
    <row r="120">
      <c r="A120" s="108" t="str">
        <f t="shared" si="2"/>
        <v/>
      </c>
      <c r="B120" s="6"/>
      <c r="C120" s="42"/>
      <c r="D120" s="43"/>
      <c r="E120" s="61"/>
      <c r="F120" s="45"/>
      <c r="G120" s="45"/>
      <c r="H120" s="46"/>
      <c r="I120" s="45"/>
      <c r="J120" s="45"/>
      <c r="K120" s="45"/>
      <c r="L120" s="45"/>
      <c r="M120" s="61"/>
      <c r="N120" s="48"/>
      <c r="O120" s="49"/>
      <c r="P120" s="48"/>
      <c r="Q120" s="49"/>
      <c r="R120" s="50"/>
      <c r="S120" s="51"/>
      <c r="T120" s="15"/>
      <c r="U120" s="14"/>
      <c r="V120" s="52"/>
      <c r="W120" s="52"/>
      <c r="X120" s="52"/>
      <c r="Y120" s="52"/>
      <c r="Z120" s="52"/>
      <c r="AA120" s="52"/>
      <c r="AB120" s="53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3"/>
      <c r="AP120" s="52"/>
      <c r="AQ120" s="52"/>
      <c r="AR120" s="53"/>
      <c r="AS120" s="53"/>
      <c r="AT120" s="53"/>
      <c r="AU120" s="52"/>
      <c r="AV120" s="52"/>
      <c r="AW120" s="53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83" t="str">
        <f>IF(ISBLANK(B120),,IF(IFNA(MATCH(N120,List_Holidays,0),0)=0,IF(IFNA(MATCH(WEEKDAY(N120),List_WeekHolidays,0),0),1,0),2))</f>
        <v/>
      </c>
      <c r="BU120" s="109">
        <f t="shared" si="3"/>
        <v>0</v>
      </c>
      <c r="BV120" s="109">
        <f t="shared" si="4"/>
        <v>0</v>
      </c>
      <c r="BW120" s="109">
        <f>IF($BU120&gt;cLunchEnd+$N120,cLunchBegin+$N120+1,cLunchBegin+$N120)</f>
        <v>0.5</v>
      </c>
      <c r="BX120" s="109">
        <f>IF($BU120&gt;cLunchEnd+$N120,cLunchEnd+$N120+1,cLunchEnd+$N120)</f>
        <v>0.5416666667</v>
      </c>
      <c r="BY120" s="109">
        <f>IF($BU120&gt;cDinnerEnd+$N120,cDinnerBegin+$N120+1,cDinnerBegin+$N120)</f>
        <v>0.75</v>
      </c>
      <c r="BZ120" s="109">
        <f>IF($BU120&gt;cDinnerEnd+$N120,cDinnerEnd+$N120+1,cDinnerEnd+$N120)</f>
        <v>0.7916666667</v>
      </c>
      <c r="CA120" s="50" t="str">
        <f>IF((MIN($BV120,BX120)-MAX($BU120,BW120))&gt;0,vDurationLunch,)</f>
        <v/>
      </c>
      <c r="CB120" s="50" t="str">
        <f>IF((MIN($BV120,BZ120)-MAX($BU120,BY120))&gt;0,vDurationDinner,)</f>
        <v/>
      </c>
      <c r="CC120" s="50">
        <f t="shared" si="5"/>
        <v>0</v>
      </c>
      <c r="CD120" s="109">
        <f t="shared" si="6"/>
        <v>0.75</v>
      </c>
      <c r="CE120" s="50" t="str">
        <f t="shared" si="7"/>
        <v/>
      </c>
      <c r="CF120" s="50" t="str">
        <f t="shared" si="8"/>
        <v/>
      </c>
      <c r="CG120" s="50" t="str">
        <f t="shared" si="9"/>
        <v/>
      </c>
      <c r="CH120" s="50" t="str">
        <f t="shared" si="10"/>
        <v/>
      </c>
      <c r="CI120" s="50" t="str">
        <f t="shared" si="11"/>
        <v/>
      </c>
      <c r="CJ120" s="50"/>
      <c r="CK120" s="50"/>
      <c r="CL120" s="50"/>
      <c r="CM120" s="50"/>
      <c r="CN120" s="50"/>
    </row>
    <row r="121">
      <c r="A121" s="108" t="str">
        <f t="shared" si="2"/>
        <v/>
      </c>
      <c r="B121" s="6"/>
      <c r="C121" s="42"/>
      <c r="D121" s="43"/>
      <c r="E121" s="61"/>
      <c r="F121" s="45"/>
      <c r="G121" s="45"/>
      <c r="H121" s="46"/>
      <c r="I121" s="45"/>
      <c r="J121" s="45"/>
      <c r="K121" s="45"/>
      <c r="L121" s="45"/>
      <c r="M121" s="61"/>
      <c r="N121" s="48"/>
      <c r="O121" s="49"/>
      <c r="P121" s="48"/>
      <c r="Q121" s="49"/>
      <c r="R121" s="50"/>
      <c r="S121" s="51"/>
      <c r="T121" s="15"/>
      <c r="U121" s="14"/>
      <c r="V121" s="52"/>
      <c r="W121" s="52"/>
      <c r="X121" s="52"/>
      <c r="Y121" s="52"/>
      <c r="Z121" s="52"/>
      <c r="AA121" s="52"/>
      <c r="AB121" s="53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3"/>
      <c r="AP121" s="52"/>
      <c r="AQ121" s="52"/>
      <c r="AR121" s="53"/>
      <c r="AS121" s="53"/>
      <c r="AT121" s="53"/>
      <c r="AU121" s="52"/>
      <c r="AV121" s="52"/>
      <c r="AW121" s="53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83" t="str">
        <f>IF(ISBLANK(B121),,IF(IFNA(MATCH(N121,List_Holidays,0),0)=0,IF(IFNA(MATCH(WEEKDAY(N121),List_WeekHolidays,0),0),1,0),2))</f>
        <v/>
      </c>
      <c r="BU121" s="109">
        <f t="shared" si="3"/>
        <v>0</v>
      </c>
      <c r="BV121" s="109">
        <f t="shared" si="4"/>
        <v>0</v>
      </c>
      <c r="BW121" s="109">
        <f>IF($BU121&gt;cLunchEnd+$N121,cLunchBegin+$N121+1,cLunchBegin+$N121)</f>
        <v>0.5</v>
      </c>
      <c r="BX121" s="109">
        <f>IF($BU121&gt;cLunchEnd+$N121,cLunchEnd+$N121+1,cLunchEnd+$N121)</f>
        <v>0.5416666667</v>
      </c>
      <c r="BY121" s="109">
        <f>IF($BU121&gt;cDinnerEnd+$N121,cDinnerBegin+$N121+1,cDinnerBegin+$N121)</f>
        <v>0.75</v>
      </c>
      <c r="BZ121" s="109">
        <f>IF($BU121&gt;cDinnerEnd+$N121,cDinnerEnd+$N121+1,cDinnerEnd+$N121)</f>
        <v>0.7916666667</v>
      </c>
      <c r="CA121" s="50" t="str">
        <f>IF((MIN($BV121,BX121)-MAX($BU121,BW121))&gt;0,vDurationLunch,)</f>
        <v/>
      </c>
      <c r="CB121" s="50" t="str">
        <f>IF((MIN($BV121,BZ121)-MAX($BU121,BY121))&gt;0,vDurationDinner,)</f>
        <v/>
      </c>
      <c r="CC121" s="50">
        <f t="shared" si="5"/>
        <v>0</v>
      </c>
      <c r="CD121" s="109">
        <f t="shared" si="6"/>
        <v>0.75</v>
      </c>
      <c r="CE121" s="50" t="str">
        <f t="shared" si="7"/>
        <v/>
      </c>
      <c r="CF121" s="50" t="str">
        <f t="shared" si="8"/>
        <v/>
      </c>
      <c r="CG121" s="50" t="str">
        <f t="shared" si="9"/>
        <v/>
      </c>
      <c r="CH121" s="50" t="str">
        <f t="shared" si="10"/>
        <v/>
      </c>
      <c r="CI121" s="50" t="str">
        <f t="shared" si="11"/>
        <v/>
      </c>
      <c r="CJ121" s="50"/>
      <c r="CK121" s="50"/>
      <c r="CL121" s="50"/>
      <c r="CM121" s="50"/>
      <c r="CN121" s="50"/>
    </row>
    <row r="122">
      <c r="A122" s="108" t="str">
        <f t="shared" si="2"/>
        <v/>
      </c>
      <c r="B122" s="6"/>
      <c r="C122" s="42"/>
      <c r="D122" s="43"/>
      <c r="E122" s="61"/>
      <c r="F122" s="45"/>
      <c r="G122" s="45"/>
      <c r="H122" s="45"/>
      <c r="I122" s="45"/>
      <c r="J122" s="46"/>
      <c r="K122" s="45"/>
      <c r="L122" s="45"/>
      <c r="M122" s="61"/>
      <c r="N122" s="48"/>
      <c r="O122" s="49"/>
      <c r="P122" s="48"/>
      <c r="Q122" s="49"/>
      <c r="R122" s="50"/>
      <c r="S122" s="51"/>
      <c r="T122" s="15"/>
      <c r="U122" s="14"/>
      <c r="V122" s="52"/>
      <c r="W122" s="52"/>
      <c r="X122" s="52"/>
      <c r="Y122" s="52"/>
      <c r="Z122" s="52"/>
      <c r="AA122" s="52"/>
      <c r="AB122" s="53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3"/>
      <c r="AP122" s="52"/>
      <c r="AQ122" s="52"/>
      <c r="AR122" s="53"/>
      <c r="AS122" s="53"/>
      <c r="AT122" s="53"/>
      <c r="AU122" s="52"/>
      <c r="AV122" s="52"/>
      <c r="AW122" s="53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83" t="str">
        <f>IF(ISBLANK(B122),,IF(IFNA(MATCH(N122,List_Holidays,0),0)=0,IF(IFNA(MATCH(WEEKDAY(N122),List_WeekHolidays,0),0),1,0),2))</f>
        <v/>
      </c>
      <c r="BU122" s="109">
        <f t="shared" si="3"/>
        <v>0</v>
      </c>
      <c r="BV122" s="109">
        <f t="shared" si="4"/>
        <v>0</v>
      </c>
      <c r="BW122" s="109">
        <f>IF($BU122&gt;cLunchEnd+$N122,cLunchBegin+$N122+1,cLunchBegin+$N122)</f>
        <v>0.5</v>
      </c>
      <c r="BX122" s="109">
        <f>IF($BU122&gt;cLunchEnd+$N122,cLunchEnd+$N122+1,cLunchEnd+$N122)</f>
        <v>0.5416666667</v>
      </c>
      <c r="BY122" s="109">
        <f>IF($BU122&gt;cDinnerEnd+$N122,cDinnerBegin+$N122+1,cDinnerBegin+$N122)</f>
        <v>0.75</v>
      </c>
      <c r="BZ122" s="109">
        <f>IF($BU122&gt;cDinnerEnd+$N122,cDinnerEnd+$N122+1,cDinnerEnd+$N122)</f>
        <v>0.7916666667</v>
      </c>
      <c r="CA122" s="50" t="str">
        <f>IF((MIN($BV122,BX122)-MAX($BU122,BW122))&gt;0,vDurationLunch,)</f>
        <v/>
      </c>
      <c r="CB122" s="50" t="str">
        <f>IF((MIN($BV122,BZ122)-MAX($BU122,BY122))&gt;0,vDurationDinner,)</f>
        <v/>
      </c>
      <c r="CC122" s="50">
        <f t="shared" si="5"/>
        <v>0</v>
      </c>
      <c r="CD122" s="109">
        <f t="shared" si="6"/>
        <v>0.75</v>
      </c>
      <c r="CE122" s="50" t="str">
        <f t="shared" si="7"/>
        <v/>
      </c>
      <c r="CF122" s="50" t="str">
        <f t="shared" si="8"/>
        <v/>
      </c>
      <c r="CG122" s="50" t="str">
        <f t="shared" si="9"/>
        <v/>
      </c>
      <c r="CH122" s="50" t="str">
        <f t="shared" si="10"/>
        <v/>
      </c>
      <c r="CI122" s="50" t="str">
        <f t="shared" si="11"/>
        <v/>
      </c>
      <c r="CJ122" s="50"/>
      <c r="CK122" s="50"/>
      <c r="CL122" s="50"/>
      <c r="CM122" s="50"/>
      <c r="CN122" s="50"/>
    </row>
    <row r="123">
      <c r="A123" s="108" t="str">
        <f t="shared" si="2"/>
        <v/>
      </c>
      <c r="B123" s="6"/>
      <c r="C123" s="42"/>
      <c r="D123" s="43"/>
      <c r="E123" s="61"/>
      <c r="F123" s="45"/>
      <c r="G123" s="45"/>
      <c r="H123" s="46"/>
      <c r="I123" s="45"/>
      <c r="J123" s="45"/>
      <c r="K123" s="45"/>
      <c r="L123" s="45"/>
      <c r="M123" s="61"/>
      <c r="N123" s="48"/>
      <c r="O123" s="49"/>
      <c r="P123" s="48"/>
      <c r="Q123" s="49"/>
      <c r="R123" s="50"/>
      <c r="S123" s="51"/>
      <c r="T123" s="15"/>
      <c r="U123" s="14"/>
      <c r="V123" s="52"/>
      <c r="W123" s="52"/>
      <c r="X123" s="52"/>
      <c r="Y123" s="52"/>
      <c r="Z123" s="52"/>
      <c r="AA123" s="52"/>
      <c r="AB123" s="53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3"/>
      <c r="AP123" s="52"/>
      <c r="AQ123" s="52"/>
      <c r="AR123" s="53"/>
      <c r="AS123" s="53"/>
      <c r="AT123" s="53"/>
      <c r="AU123" s="52"/>
      <c r="AV123" s="52"/>
      <c r="AW123" s="53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83" t="str">
        <f>IF(ISBLANK(B123),,IF(IFNA(MATCH(N123,List_Holidays,0),0)=0,IF(IFNA(MATCH(WEEKDAY(N123),List_WeekHolidays,0),0),1,0),2))</f>
        <v/>
      </c>
      <c r="BU123" s="109">
        <f t="shared" si="3"/>
        <v>0</v>
      </c>
      <c r="BV123" s="109">
        <f t="shared" si="4"/>
        <v>0</v>
      </c>
      <c r="BW123" s="109">
        <f>IF($BU123&gt;cLunchEnd+$N123,cLunchBegin+$N123+1,cLunchBegin+$N123)</f>
        <v>0.5</v>
      </c>
      <c r="BX123" s="109">
        <f>IF($BU123&gt;cLunchEnd+$N123,cLunchEnd+$N123+1,cLunchEnd+$N123)</f>
        <v>0.5416666667</v>
      </c>
      <c r="BY123" s="109">
        <f>IF($BU123&gt;cDinnerEnd+$N123,cDinnerBegin+$N123+1,cDinnerBegin+$N123)</f>
        <v>0.75</v>
      </c>
      <c r="BZ123" s="109">
        <f>IF($BU123&gt;cDinnerEnd+$N123,cDinnerEnd+$N123+1,cDinnerEnd+$N123)</f>
        <v>0.7916666667</v>
      </c>
      <c r="CA123" s="50" t="str">
        <f>IF((MIN($BV123,BX123)-MAX($BU123,BW123))&gt;0,vDurationLunch,)</f>
        <v/>
      </c>
      <c r="CB123" s="50" t="str">
        <f>IF((MIN($BV123,BZ123)-MAX($BU123,BY123))&gt;0,vDurationDinner,)</f>
        <v/>
      </c>
      <c r="CC123" s="50">
        <f t="shared" si="5"/>
        <v>0</v>
      </c>
      <c r="CD123" s="109">
        <f t="shared" si="6"/>
        <v>0.75</v>
      </c>
      <c r="CE123" s="50" t="str">
        <f t="shared" si="7"/>
        <v/>
      </c>
      <c r="CF123" s="50" t="str">
        <f t="shared" si="8"/>
        <v/>
      </c>
      <c r="CG123" s="50" t="str">
        <f t="shared" si="9"/>
        <v/>
      </c>
      <c r="CH123" s="50" t="str">
        <f t="shared" si="10"/>
        <v/>
      </c>
      <c r="CI123" s="50" t="str">
        <f t="shared" si="11"/>
        <v/>
      </c>
      <c r="CJ123" s="50"/>
      <c r="CK123" s="50"/>
      <c r="CL123" s="50"/>
      <c r="CM123" s="50"/>
      <c r="CN123" s="50"/>
    </row>
    <row r="124">
      <c r="A124" s="108" t="str">
        <f t="shared" si="2"/>
        <v/>
      </c>
      <c r="B124" s="6"/>
      <c r="C124" s="42"/>
      <c r="D124" s="43"/>
      <c r="E124" s="61"/>
      <c r="F124" s="45"/>
      <c r="G124" s="45"/>
      <c r="H124" s="46"/>
      <c r="I124" s="45"/>
      <c r="J124" s="45"/>
      <c r="K124" s="45"/>
      <c r="L124" s="45"/>
      <c r="M124" s="61"/>
      <c r="N124" s="48"/>
      <c r="O124" s="49"/>
      <c r="P124" s="48"/>
      <c r="Q124" s="49"/>
      <c r="R124" s="50"/>
      <c r="S124" s="51"/>
      <c r="T124" s="15"/>
      <c r="U124" s="14"/>
      <c r="V124" s="52"/>
      <c r="W124" s="52"/>
      <c r="X124" s="52"/>
      <c r="Y124" s="52"/>
      <c r="Z124" s="52"/>
      <c r="AA124" s="52"/>
      <c r="AB124" s="53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3"/>
      <c r="AP124" s="52"/>
      <c r="AQ124" s="52"/>
      <c r="AR124" s="53"/>
      <c r="AS124" s="53"/>
      <c r="AT124" s="53"/>
      <c r="AU124" s="52"/>
      <c r="AV124" s="52"/>
      <c r="AW124" s="53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83" t="str">
        <f>IF(ISBLANK(B124),,IF(IFNA(MATCH(N124,List_Holidays,0),0)=0,IF(IFNA(MATCH(WEEKDAY(N124),List_WeekHolidays,0),0),1,0),2))</f>
        <v/>
      </c>
      <c r="BU124" s="109">
        <f t="shared" si="3"/>
        <v>0</v>
      </c>
      <c r="BV124" s="109">
        <f t="shared" si="4"/>
        <v>0</v>
      </c>
      <c r="BW124" s="109">
        <f>IF($BU124&gt;cLunchEnd+$N124,cLunchBegin+$N124+1,cLunchBegin+$N124)</f>
        <v>0.5</v>
      </c>
      <c r="BX124" s="109">
        <f>IF($BU124&gt;cLunchEnd+$N124,cLunchEnd+$N124+1,cLunchEnd+$N124)</f>
        <v>0.5416666667</v>
      </c>
      <c r="BY124" s="109">
        <f>IF($BU124&gt;cDinnerEnd+$N124,cDinnerBegin+$N124+1,cDinnerBegin+$N124)</f>
        <v>0.75</v>
      </c>
      <c r="BZ124" s="109">
        <f>IF($BU124&gt;cDinnerEnd+$N124,cDinnerEnd+$N124+1,cDinnerEnd+$N124)</f>
        <v>0.7916666667</v>
      </c>
      <c r="CA124" s="50" t="str">
        <f>IF((MIN($BV124,BX124)-MAX($BU124,BW124))&gt;0,vDurationLunch,)</f>
        <v/>
      </c>
      <c r="CB124" s="50" t="str">
        <f>IF((MIN($BV124,BZ124)-MAX($BU124,BY124))&gt;0,vDurationDinner,)</f>
        <v/>
      </c>
      <c r="CC124" s="50">
        <f t="shared" si="5"/>
        <v>0</v>
      </c>
      <c r="CD124" s="109">
        <f t="shared" si="6"/>
        <v>0.75</v>
      </c>
      <c r="CE124" s="50" t="str">
        <f t="shared" si="7"/>
        <v/>
      </c>
      <c r="CF124" s="50" t="str">
        <f t="shared" si="8"/>
        <v/>
      </c>
      <c r="CG124" s="50" t="str">
        <f t="shared" si="9"/>
        <v/>
      </c>
      <c r="CH124" s="50" t="str">
        <f t="shared" si="10"/>
        <v/>
      </c>
      <c r="CI124" s="50" t="str">
        <f t="shared" si="11"/>
        <v/>
      </c>
      <c r="CJ124" s="50"/>
      <c r="CK124" s="50"/>
      <c r="CL124" s="50"/>
      <c r="CM124" s="50"/>
      <c r="CN124" s="50"/>
    </row>
    <row r="125">
      <c r="A125" s="108" t="str">
        <f t="shared" si="2"/>
        <v/>
      </c>
      <c r="B125" s="6"/>
      <c r="C125" s="42"/>
      <c r="D125" s="43"/>
      <c r="E125" s="61"/>
      <c r="F125" s="45"/>
      <c r="G125" s="45"/>
      <c r="H125" s="46"/>
      <c r="I125" s="45"/>
      <c r="J125" s="45"/>
      <c r="K125" s="45"/>
      <c r="L125" s="45"/>
      <c r="M125" s="61"/>
      <c r="N125" s="48"/>
      <c r="O125" s="49"/>
      <c r="P125" s="48"/>
      <c r="Q125" s="49"/>
      <c r="R125" s="50"/>
      <c r="S125" s="51"/>
      <c r="T125" s="15"/>
      <c r="U125" s="14"/>
      <c r="V125" s="52"/>
      <c r="W125" s="52"/>
      <c r="X125" s="52"/>
      <c r="Y125" s="52"/>
      <c r="Z125" s="52"/>
      <c r="AA125" s="52"/>
      <c r="AB125" s="53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3"/>
      <c r="AP125" s="52"/>
      <c r="AQ125" s="52"/>
      <c r="AR125" s="53"/>
      <c r="AS125" s="53"/>
      <c r="AT125" s="53"/>
      <c r="AU125" s="52"/>
      <c r="AV125" s="52"/>
      <c r="AW125" s="53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83" t="str">
        <f>IF(ISBLANK(B125),,IF(IFNA(MATCH(N125,List_Holidays,0),0)=0,IF(IFNA(MATCH(WEEKDAY(N125),List_WeekHolidays,0),0),1,0),2))</f>
        <v/>
      </c>
      <c r="BU125" s="109">
        <f t="shared" si="3"/>
        <v>0</v>
      </c>
      <c r="BV125" s="109">
        <f t="shared" si="4"/>
        <v>0</v>
      </c>
      <c r="BW125" s="109">
        <f>IF($BU125&gt;cLunchEnd+$N125,cLunchBegin+$N125+1,cLunchBegin+$N125)</f>
        <v>0.5</v>
      </c>
      <c r="BX125" s="109">
        <f>IF($BU125&gt;cLunchEnd+$N125,cLunchEnd+$N125+1,cLunchEnd+$N125)</f>
        <v>0.5416666667</v>
      </c>
      <c r="BY125" s="109">
        <f>IF($BU125&gt;cDinnerEnd+$N125,cDinnerBegin+$N125+1,cDinnerBegin+$N125)</f>
        <v>0.75</v>
      </c>
      <c r="BZ125" s="109">
        <f>IF($BU125&gt;cDinnerEnd+$N125,cDinnerEnd+$N125+1,cDinnerEnd+$N125)</f>
        <v>0.7916666667</v>
      </c>
      <c r="CA125" s="50" t="str">
        <f>IF((MIN($BV125,BX125)-MAX($BU125,BW125))&gt;0,vDurationLunch,)</f>
        <v/>
      </c>
      <c r="CB125" s="50" t="str">
        <f>IF((MIN($BV125,BZ125)-MAX($BU125,BY125))&gt;0,vDurationDinner,)</f>
        <v/>
      </c>
      <c r="CC125" s="50">
        <f t="shared" si="5"/>
        <v>0</v>
      </c>
      <c r="CD125" s="109">
        <f t="shared" si="6"/>
        <v>0.75</v>
      </c>
      <c r="CE125" s="50" t="str">
        <f t="shared" si="7"/>
        <v/>
      </c>
      <c r="CF125" s="50" t="str">
        <f t="shared" si="8"/>
        <v/>
      </c>
      <c r="CG125" s="50" t="str">
        <f t="shared" si="9"/>
        <v/>
      </c>
      <c r="CH125" s="50" t="str">
        <f t="shared" si="10"/>
        <v/>
      </c>
      <c r="CI125" s="50" t="str">
        <f t="shared" si="11"/>
        <v/>
      </c>
      <c r="CJ125" s="50"/>
      <c r="CK125" s="50"/>
      <c r="CL125" s="50"/>
      <c r="CM125" s="50"/>
      <c r="CN125" s="50"/>
    </row>
    <row r="126">
      <c r="A126" s="108" t="str">
        <f t="shared" si="2"/>
        <v/>
      </c>
      <c r="B126" s="6"/>
      <c r="C126" s="42"/>
      <c r="D126" s="43"/>
      <c r="E126" s="61"/>
      <c r="F126" s="45"/>
      <c r="G126" s="46"/>
      <c r="H126" s="46"/>
      <c r="I126" s="45"/>
      <c r="J126" s="45"/>
      <c r="K126" s="45"/>
      <c r="L126" s="45"/>
      <c r="M126" s="61"/>
      <c r="N126" s="48"/>
      <c r="O126" s="49"/>
      <c r="P126" s="48"/>
      <c r="Q126" s="49"/>
      <c r="R126" s="50"/>
      <c r="S126" s="51"/>
      <c r="T126" s="15"/>
      <c r="U126" s="14"/>
      <c r="V126" s="52"/>
      <c r="W126" s="52"/>
      <c r="X126" s="52"/>
      <c r="Y126" s="52"/>
      <c r="Z126" s="52"/>
      <c r="AA126" s="52"/>
      <c r="AB126" s="53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3"/>
      <c r="AP126" s="52"/>
      <c r="AQ126" s="52"/>
      <c r="AR126" s="53"/>
      <c r="AS126" s="53"/>
      <c r="AT126" s="53"/>
      <c r="AU126" s="52"/>
      <c r="AV126" s="52"/>
      <c r="AW126" s="53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83" t="str">
        <f>IF(ISBLANK(B126),,IF(IFNA(MATCH(N126,List_Holidays,0),0)=0,IF(IFNA(MATCH(WEEKDAY(N126),List_WeekHolidays,0),0),1,0),2))</f>
        <v/>
      </c>
      <c r="BU126" s="109">
        <f t="shared" si="3"/>
        <v>0</v>
      </c>
      <c r="BV126" s="109">
        <f t="shared" si="4"/>
        <v>0</v>
      </c>
      <c r="BW126" s="109">
        <f>IF($BU126&gt;cLunchEnd+$N126,cLunchBegin+$N126+1,cLunchBegin+$N126)</f>
        <v>0.5</v>
      </c>
      <c r="BX126" s="109">
        <f>IF($BU126&gt;cLunchEnd+$N126,cLunchEnd+$N126+1,cLunchEnd+$N126)</f>
        <v>0.5416666667</v>
      </c>
      <c r="BY126" s="109">
        <f>IF($BU126&gt;cDinnerEnd+$N126,cDinnerBegin+$N126+1,cDinnerBegin+$N126)</f>
        <v>0.75</v>
      </c>
      <c r="BZ126" s="109">
        <f>IF($BU126&gt;cDinnerEnd+$N126,cDinnerEnd+$N126+1,cDinnerEnd+$N126)</f>
        <v>0.7916666667</v>
      </c>
      <c r="CA126" s="50" t="str">
        <f>IF((MIN($BV126,BX126)-MAX($BU126,BW126))&gt;0,vDurationLunch,)</f>
        <v/>
      </c>
      <c r="CB126" s="50" t="str">
        <f>IF((MIN($BV126,BZ126)-MAX($BU126,BY126))&gt;0,vDurationDinner,)</f>
        <v/>
      </c>
      <c r="CC126" s="50">
        <f t="shared" si="5"/>
        <v>0</v>
      </c>
      <c r="CD126" s="109">
        <f t="shared" si="6"/>
        <v>0.75</v>
      </c>
      <c r="CE126" s="50" t="str">
        <f t="shared" si="7"/>
        <v/>
      </c>
      <c r="CF126" s="50" t="str">
        <f t="shared" si="8"/>
        <v/>
      </c>
      <c r="CG126" s="50" t="str">
        <f t="shared" si="9"/>
        <v/>
      </c>
      <c r="CH126" s="50" t="str">
        <f t="shared" si="10"/>
        <v/>
      </c>
      <c r="CI126" s="50" t="str">
        <f t="shared" si="11"/>
        <v/>
      </c>
      <c r="CJ126" s="50"/>
      <c r="CK126" s="50"/>
      <c r="CL126" s="50"/>
      <c r="CM126" s="50"/>
      <c r="CN126" s="50"/>
    </row>
    <row r="127">
      <c r="A127" s="108" t="str">
        <f t="shared" si="2"/>
        <v/>
      </c>
      <c r="B127" s="6"/>
      <c r="C127" s="42"/>
      <c r="D127" s="43"/>
      <c r="E127" s="61"/>
      <c r="F127" s="45"/>
      <c r="G127" s="45"/>
      <c r="H127" s="46"/>
      <c r="I127" s="45"/>
      <c r="J127" s="45"/>
      <c r="K127" s="45"/>
      <c r="L127" s="45"/>
      <c r="M127" s="61"/>
      <c r="N127" s="48"/>
      <c r="O127" s="49"/>
      <c r="P127" s="48"/>
      <c r="Q127" s="49"/>
      <c r="R127" s="50"/>
      <c r="S127" s="51"/>
      <c r="T127" s="15"/>
      <c r="U127" s="14"/>
      <c r="V127" s="52"/>
      <c r="W127" s="52"/>
      <c r="X127" s="52"/>
      <c r="Y127" s="52"/>
      <c r="Z127" s="52"/>
      <c r="AA127" s="52"/>
      <c r="AB127" s="53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3"/>
      <c r="AP127" s="52"/>
      <c r="AQ127" s="52"/>
      <c r="AR127" s="53"/>
      <c r="AS127" s="53"/>
      <c r="AT127" s="53"/>
      <c r="AU127" s="52"/>
      <c r="AV127" s="52"/>
      <c r="AW127" s="53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83" t="str">
        <f>IF(ISBLANK(B127),,IF(IFNA(MATCH(N127,List_Holidays,0),0)=0,IF(IFNA(MATCH(WEEKDAY(N127),List_WeekHolidays,0),0),1,0),2))</f>
        <v/>
      </c>
      <c r="BU127" s="109">
        <f t="shared" si="3"/>
        <v>0</v>
      </c>
      <c r="BV127" s="109">
        <f t="shared" si="4"/>
        <v>0</v>
      </c>
      <c r="BW127" s="109">
        <f>IF($BU127&gt;cLunchEnd+$N127,cLunchBegin+$N127+1,cLunchBegin+$N127)</f>
        <v>0.5</v>
      </c>
      <c r="BX127" s="109">
        <f>IF($BU127&gt;cLunchEnd+$N127,cLunchEnd+$N127+1,cLunchEnd+$N127)</f>
        <v>0.5416666667</v>
      </c>
      <c r="BY127" s="109">
        <f>IF($BU127&gt;cDinnerEnd+$N127,cDinnerBegin+$N127+1,cDinnerBegin+$N127)</f>
        <v>0.75</v>
      </c>
      <c r="BZ127" s="109">
        <f>IF($BU127&gt;cDinnerEnd+$N127,cDinnerEnd+$N127+1,cDinnerEnd+$N127)</f>
        <v>0.7916666667</v>
      </c>
      <c r="CA127" s="50" t="str">
        <f>IF((MIN($BV127,BX127)-MAX($BU127,BW127))&gt;0,vDurationLunch,)</f>
        <v/>
      </c>
      <c r="CB127" s="50" t="str">
        <f>IF((MIN($BV127,BZ127)-MAX($BU127,BY127))&gt;0,vDurationDinner,)</f>
        <v/>
      </c>
      <c r="CC127" s="50">
        <f t="shared" si="5"/>
        <v>0</v>
      </c>
      <c r="CD127" s="109">
        <f t="shared" si="6"/>
        <v>0.75</v>
      </c>
      <c r="CE127" s="50" t="str">
        <f t="shared" si="7"/>
        <v/>
      </c>
      <c r="CF127" s="50" t="str">
        <f t="shared" si="8"/>
        <v/>
      </c>
      <c r="CG127" s="50" t="str">
        <f t="shared" si="9"/>
        <v/>
      </c>
      <c r="CH127" s="50" t="str">
        <f t="shared" si="10"/>
        <v/>
      </c>
      <c r="CI127" s="50" t="str">
        <f t="shared" si="11"/>
        <v/>
      </c>
      <c r="CJ127" s="50"/>
      <c r="CK127" s="50"/>
      <c r="CL127" s="50"/>
      <c r="CM127" s="50"/>
      <c r="CN127" s="50"/>
    </row>
    <row r="128">
      <c r="A128" s="108" t="str">
        <f t="shared" si="2"/>
        <v/>
      </c>
      <c r="B128" s="6"/>
      <c r="C128" s="42"/>
      <c r="D128" s="43"/>
      <c r="E128" s="61"/>
      <c r="F128" s="45"/>
      <c r="G128" s="45"/>
      <c r="H128" s="46"/>
      <c r="I128" s="45"/>
      <c r="J128" s="45"/>
      <c r="K128" s="45"/>
      <c r="L128" s="45"/>
      <c r="M128" s="61"/>
      <c r="N128" s="48"/>
      <c r="O128" s="49"/>
      <c r="P128" s="48"/>
      <c r="Q128" s="49"/>
      <c r="R128" s="50"/>
      <c r="S128" s="51"/>
      <c r="T128" s="15"/>
      <c r="U128" s="14"/>
      <c r="V128" s="52"/>
      <c r="W128" s="52"/>
      <c r="X128" s="52"/>
      <c r="Y128" s="52"/>
      <c r="Z128" s="52"/>
      <c r="AA128" s="52"/>
      <c r="AB128" s="53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3"/>
      <c r="AP128" s="52"/>
      <c r="AQ128" s="52"/>
      <c r="AR128" s="53"/>
      <c r="AS128" s="53"/>
      <c r="AT128" s="53"/>
      <c r="AU128" s="52"/>
      <c r="AV128" s="52"/>
      <c r="AW128" s="53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83" t="str">
        <f>IF(ISBLANK(B128),,IF(IFNA(MATCH(N128,List_Holidays,0),0)=0,IF(IFNA(MATCH(WEEKDAY(N128),List_WeekHolidays,0),0),1,0),2))</f>
        <v/>
      </c>
      <c r="BU128" s="109">
        <f t="shared" si="3"/>
        <v>0</v>
      </c>
      <c r="BV128" s="109">
        <f t="shared" si="4"/>
        <v>0</v>
      </c>
      <c r="BW128" s="109">
        <f>IF($BU128&gt;cLunchEnd+$N128,cLunchBegin+$N128+1,cLunchBegin+$N128)</f>
        <v>0.5</v>
      </c>
      <c r="BX128" s="109">
        <f>IF($BU128&gt;cLunchEnd+$N128,cLunchEnd+$N128+1,cLunchEnd+$N128)</f>
        <v>0.5416666667</v>
      </c>
      <c r="BY128" s="109">
        <f>IF($BU128&gt;cDinnerEnd+$N128,cDinnerBegin+$N128+1,cDinnerBegin+$N128)</f>
        <v>0.75</v>
      </c>
      <c r="BZ128" s="109">
        <f>IF($BU128&gt;cDinnerEnd+$N128,cDinnerEnd+$N128+1,cDinnerEnd+$N128)</f>
        <v>0.7916666667</v>
      </c>
      <c r="CA128" s="50" t="str">
        <f>IF((MIN($BV128,BX128)-MAX($BU128,BW128))&gt;0,vDurationLunch,)</f>
        <v/>
      </c>
      <c r="CB128" s="50" t="str">
        <f>IF((MIN($BV128,BZ128)-MAX($BU128,BY128))&gt;0,vDurationDinner,)</f>
        <v/>
      </c>
      <c r="CC128" s="50">
        <f t="shared" si="5"/>
        <v>0</v>
      </c>
      <c r="CD128" s="109">
        <f t="shared" si="6"/>
        <v>0.75</v>
      </c>
      <c r="CE128" s="50" t="str">
        <f t="shared" si="7"/>
        <v/>
      </c>
      <c r="CF128" s="50" t="str">
        <f t="shared" si="8"/>
        <v/>
      </c>
      <c r="CG128" s="50" t="str">
        <f t="shared" si="9"/>
        <v/>
      </c>
      <c r="CH128" s="50" t="str">
        <f t="shared" si="10"/>
        <v/>
      </c>
      <c r="CI128" s="50" t="str">
        <f t="shared" si="11"/>
        <v/>
      </c>
      <c r="CJ128" s="50"/>
      <c r="CK128" s="50"/>
      <c r="CL128" s="50"/>
      <c r="CM128" s="50"/>
      <c r="CN128" s="50"/>
    </row>
    <row r="129">
      <c r="A129" s="108" t="str">
        <f t="shared" si="2"/>
        <v/>
      </c>
      <c r="B129" s="6"/>
      <c r="C129" s="42"/>
      <c r="D129" s="43"/>
      <c r="E129" s="61"/>
      <c r="F129" s="45"/>
      <c r="G129" s="45"/>
      <c r="H129" s="45"/>
      <c r="I129" s="45"/>
      <c r="J129" s="46"/>
      <c r="K129" s="45"/>
      <c r="L129" s="45"/>
      <c r="M129" s="61"/>
      <c r="N129" s="48"/>
      <c r="O129" s="49"/>
      <c r="P129" s="48"/>
      <c r="Q129" s="49"/>
      <c r="R129" s="50"/>
      <c r="S129" s="51"/>
      <c r="T129" s="15"/>
      <c r="U129" s="14"/>
      <c r="V129" s="52"/>
      <c r="W129" s="52"/>
      <c r="X129" s="52"/>
      <c r="Y129" s="52"/>
      <c r="Z129" s="52"/>
      <c r="AA129" s="52"/>
      <c r="AB129" s="53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3"/>
      <c r="AP129" s="52"/>
      <c r="AQ129" s="52"/>
      <c r="AR129" s="53"/>
      <c r="AS129" s="53"/>
      <c r="AT129" s="53"/>
      <c r="AU129" s="52"/>
      <c r="AV129" s="52"/>
      <c r="AW129" s="53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83" t="str">
        <f>IF(ISBLANK(B129),,IF(IFNA(MATCH(N129,List_Holidays,0),0)=0,IF(IFNA(MATCH(WEEKDAY(N129),List_WeekHolidays,0),0),1,0),2))</f>
        <v/>
      </c>
      <c r="BU129" s="109">
        <f t="shared" si="3"/>
        <v>0</v>
      </c>
      <c r="BV129" s="109">
        <f t="shared" si="4"/>
        <v>0</v>
      </c>
      <c r="BW129" s="109">
        <f>IF($BU129&gt;cLunchEnd+$N129,cLunchBegin+$N129+1,cLunchBegin+$N129)</f>
        <v>0.5</v>
      </c>
      <c r="BX129" s="109">
        <f>IF($BU129&gt;cLunchEnd+$N129,cLunchEnd+$N129+1,cLunchEnd+$N129)</f>
        <v>0.5416666667</v>
      </c>
      <c r="BY129" s="109">
        <f>IF($BU129&gt;cDinnerEnd+$N129,cDinnerBegin+$N129+1,cDinnerBegin+$N129)</f>
        <v>0.75</v>
      </c>
      <c r="BZ129" s="109">
        <f>IF($BU129&gt;cDinnerEnd+$N129,cDinnerEnd+$N129+1,cDinnerEnd+$N129)</f>
        <v>0.7916666667</v>
      </c>
      <c r="CA129" s="50" t="str">
        <f>IF((MIN($BV129,BX129)-MAX($BU129,BW129))&gt;0,vDurationLunch,)</f>
        <v/>
      </c>
      <c r="CB129" s="50" t="str">
        <f>IF((MIN($BV129,BZ129)-MAX($BU129,BY129))&gt;0,vDurationDinner,)</f>
        <v/>
      </c>
      <c r="CC129" s="50">
        <f t="shared" si="5"/>
        <v>0</v>
      </c>
      <c r="CD129" s="109">
        <f t="shared" si="6"/>
        <v>0.75</v>
      </c>
      <c r="CE129" s="50" t="str">
        <f t="shared" si="7"/>
        <v/>
      </c>
      <c r="CF129" s="50" t="str">
        <f t="shared" si="8"/>
        <v/>
      </c>
      <c r="CG129" s="50" t="str">
        <f t="shared" si="9"/>
        <v/>
      </c>
      <c r="CH129" s="50" t="str">
        <f t="shared" si="10"/>
        <v/>
      </c>
      <c r="CI129" s="50" t="str">
        <f t="shared" si="11"/>
        <v/>
      </c>
      <c r="CJ129" s="50"/>
      <c r="CK129" s="50"/>
      <c r="CL129" s="50"/>
      <c r="CM129" s="50"/>
      <c r="CN129" s="50"/>
    </row>
    <row r="130">
      <c r="A130" s="108" t="str">
        <f t="shared" si="2"/>
        <v/>
      </c>
      <c r="B130" s="6"/>
      <c r="C130" s="42"/>
      <c r="D130" s="43"/>
      <c r="E130" s="61"/>
      <c r="F130" s="45"/>
      <c r="G130" s="45"/>
      <c r="H130" s="46"/>
      <c r="I130" s="45"/>
      <c r="J130" s="45"/>
      <c r="K130" s="45"/>
      <c r="L130" s="45"/>
      <c r="M130" s="61"/>
      <c r="N130" s="48"/>
      <c r="O130" s="49"/>
      <c r="P130" s="48"/>
      <c r="Q130" s="49"/>
      <c r="R130" s="50"/>
      <c r="S130" s="51"/>
      <c r="T130" s="15"/>
      <c r="U130" s="14"/>
      <c r="V130" s="52"/>
      <c r="W130" s="52"/>
      <c r="X130" s="52"/>
      <c r="Y130" s="52"/>
      <c r="Z130" s="52"/>
      <c r="AA130" s="52"/>
      <c r="AB130" s="53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3"/>
      <c r="AP130" s="52"/>
      <c r="AQ130" s="52"/>
      <c r="AR130" s="53"/>
      <c r="AS130" s="53"/>
      <c r="AT130" s="53"/>
      <c r="AU130" s="52"/>
      <c r="AV130" s="52"/>
      <c r="AW130" s="53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83" t="str">
        <f>IF(ISBLANK(B130),,IF(IFNA(MATCH(N130,List_Holidays,0),0)=0,IF(IFNA(MATCH(WEEKDAY(N130),List_WeekHolidays,0),0),1,0),2))</f>
        <v/>
      </c>
      <c r="BU130" s="109">
        <f t="shared" si="3"/>
        <v>0</v>
      </c>
      <c r="BV130" s="109">
        <f t="shared" si="4"/>
        <v>0</v>
      </c>
      <c r="BW130" s="109">
        <f>IF($BU130&gt;cLunchEnd+$N130,cLunchBegin+$N130+1,cLunchBegin+$N130)</f>
        <v>0.5</v>
      </c>
      <c r="BX130" s="109">
        <f>IF($BU130&gt;cLunchEnd+$N130,cLunchEnd+$N130+1,cLunchEnd+$N130)</f>
        <v>0.5416666667</v>
      </c>
      <c r="BY130" s="109">
        <f>IF($BU130&gt;cDinnerEnd+$N130,cDinnerBegin+$N130+1,cDinnerBegin+$N130)</f>
        <v>0.75</v>
      </c>
      <c r="BZ130" s="109">
        <f>IF($BU130&gt;cDinnerEnd+$N130,cDinnerEnd+$N130+1,cDinnerEnd+$N130)</f>
        <v>0.7916666667</v>
      </c>
      <c r="CA130" s="50" t="str">
        <f>IF((MIN($BV130,BX130)-MAX($BU130,BW130))&gt;0,vDurationLunch,)</f>
        <v/>
      </c>
      <c r="CB130" s="50" t="str">
        <f>IF((MIN($BV130,BZ130)-MAX($BU130,BY130))&gt;0,vDurationDinner,)</f>
        <v/>
      </c>
      <c r="CC130" s="50">
        <f t="shared" si="5"/>
        <v>0</v>
      </c>
      <c r="CD130" s="109">
        <f t="shared" si="6"/>
        <v>0.75</v>
      </c>
      <c r="CE130" s="50" t="str">
        <f t="shared" si="7"/>
        <v/>
      </c>
      <c r="CF130" s="50" t="str">
        <f t="shared" si="8"/>
        <v/>
      </c>
      <c r="CG130" s="50" t="str">
        <f t="shared" si="9"/>
        <v/>
      </c>
      <c r="CH130" s="50" t="str">
        <f t="shared" si="10"/>
        <v/>
      </c>
      <c r="CI130" s="50" t="str">
        <f t="shared" si="11"/>
        <v/>
      </c>
      <c r="CJ130" s="50"/>
      <c r="CK130" s="50"/>
      <c r="CL130" s="50"/>
      <c r="CM130" s="50"/>
      <c r="CN130" s="50"/>
    </row>
    <row r="131">
      <c r="A131" s="108" t="str">
        <f t="shared" si="2"/>
        <v/>
      </c>
      <c r="B131" s="6"/>
      <c r="C131" s="42"/>
      <c r="D131" s="43"/>
      <c r="E131" s="61"/>
      <c r="F131" s="45"/>
      <c r="G131" s="45"/>
      <c r="H131" s="46"/>
      <c r="I131" s="45"/>
      <c r="J131" s="45"/>
      <c r="K131" s="45"/>
      <c r="L131" s="45"/>
      <c r="M131" s="61"/>
      <c r="N131" s="48"/>
      <c r="O131" s="49"/>
      <c r="P131" s="48"/>
      <c r="Q131" s="49"/>
      <c r="R131" s="50"/>
      <c r="S131" s="51"/>
      <c r="T131" s="15"/>
      <c r="U131" s="14"/>
      <c r="V131" s="52"/>
      <c r="W131" s="52"/>
      <c r="X131" s="52"/>
      <c r="Y131" s="52"/>
      <c r="Z131" s="52"/>
      <c r="AA131" s="52"/>
      <c r="AB131" s="53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3"/>
      <c r="AP131" s="52"/>
      <c r="AQ131" s="52"/>
      <c r="AR131" s="53"/>
      <c r="AS131" s="53"/>
      <c r="AT131" s="53"/>
      <c r="AU131" s="52"/>
      <c r="AV131" s="52"/>
      <c r="AW131" s="53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83" t="str">
        <f>IF(ISBLANK(B131),,IF(IFNA(MATCH(N131,List_Holidays,0),0)=0,IF(IFNA(MATCH(WEEKDAY(N131),List_WeekHolidays,0),0),1,0),2))</f>
        <v/>
      </c>
      <c r="BU131" s="109">
        <f t="shared" si="3"/>
        <v>0</v>
      </c>
      <c r="BV131" s="109">
        <f t="shared" si="4"/>
        <v>0</v>
      </c>
      <c r="BW131" s="109">
        <f>IF($BU131&gt;cLunchEnd+$N131,cLunchBegin+$N131+1,cLunchBegin+$N131)</f>
        <v>0.5</v>
      </c>
      <c r="BX131" s="109">
        <f>IF($BU131&gt;cLunchEnd+$N131,cLunchEnd+$N131+1,cLunchEnd+$N131)</f>
        <v>0.5416666667</v>
      </c>
      <c r="BY131" s="109">
        <f>IF($BU131&gt;cDinnerEnd+$N131,cDinnerBegin+$N131+1,cDinnerBegin+$N131)</f>
        <v>0.75</v>
      </c>
      <c r="BZ131" s="109">
        <f>IF($BU131&gt;cDinnerEnd+$N131,cDinnerEnd+$N131+1,cDinnerEnd+$N131)</f>
        <v>0.7916666667</v>
      </c>
      <c r="CA131" s="50" t="str">
        <f>IF((MIN($BV131,BX131)-MAX($BU131,BW131))&gt;0,vDurationLunch,)</f>
        <v/>
      </c>
      <c r="CB131" s="50" t="str">
        <f>IF((MIN($BV131,BZ131)-MAX($BU131,BY131))&gt;0,vDurationDinner,)</f>
        <v/>
      </c>
      <c r="CC131" s="50">
        <f t="shared" si="5"/>
        <v>0</v>
      </c>
      <c r="CD131" s="109">
        <f t="shared" si="6"/>
        <v>0.75</v>
      </c>
      <c r="CE131" s="50" t="str">
        <f t="shared" si="7"/>
        <v/>
      </c>
      <c r="CF131" s="50" t="str">
        <f t="shared" si="8"/>
        <v/>
      </c>
      <c r="CG131" s="50" t="str">
        <f t="shared" si="9"/>
        <v/>
      </c>
      <c r="CH131" s="50" t="str">
        <f t="shared" si="10"/>
        <v/>
      </c>
      <c r="CI131" s="50" t="str">
        <f t="shared" si="11"/>
        <v/>
      </c>
      <c r="CJ131" s="50"/>
      <c r="CK131" s="50"/>
      <c r="CL131" s="50"/>
      <c r="CM131" s="50"/>
      <c r="CN131" s="50"/>
    </row>
    <row r="132">
      <c r="A132" s="108" t="str">
        <f t="shared" si="2"/>
        <v/>
      </c>
      <c r="B132" s="6"/>
      <c r="C132" s="42"/>
      <c r="D132" s="43"/>
      <c r="E132" s="47"/>
      <c r="F132" s="45"/>
      <c r="G132" s="45"/>
      <c r="H132" s="46"/>
      <c r="I132" s="45"/>
      <c r="J132" s="45"/>
      <c r="K132" s="45"/>
      <c r="L132" s="45"/>
      <c r="M132" s="61"/>
      <c r="N132" s="48"/>
      <c r="O132" s="49"/>
      <c r="P132" s="48"/>
      <c r="Q132" s="49"/>
      <c r="R132" s="50"/>
      <c r="S132" s="51"/>
      <c r="T132" s="15"/>
      <c r="U132" s="14"/>
      <c r="V132" s="52"/>
      <c r="W132" s="52"/>
      <c r="X132" s="52"/>
      <c r="Y132" s="52"/>
      <c r="Z132" s="52"/>
      <c r="AA132" s="52"/>
      <c r="AB132" s="53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3"/>
      <c r="AP132" s="52"/>
      <c r="AQ132" s="52"/>
      <c r="AR132" s="53"/>
      <c r="AS132" s="53"/>
      <c r="AT132" s="53"/>
      <c r="AU132" s="52"/>
      <c r="AV132" s="52"/>
      <c r="AW132" s="53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83" t="str">
        <f>IF(ISBLANK(B132),,IF(IFNA(MATCH(N132,List_Holidays,0),0)=0,IF(IFNA(MATCH(WEEKDAY(N132),List_WeekHolidays,0),0),1,0),2))</f>
        <v/>
      </c>
      <c r="BU132" s="109">
        <f t="shared" si="3"/>
        <v>0</v>
      </c>
      <c r="BV132" s="109">
        <f t="shared" si="4"/>
        <v>0</v>
      </c>
      <c r="BW132" s="109">
        <f>IF($BU132&gt;cLunchEnd+$N132,cLunchBegin+$N132+1,cLunchBegin+$N132)</f>
        <v>0.5</v>
      </c>
      <c r="BX132" s="109">
        <f>IF($BU132&gt;cLunchEnd+$N132,cLunchEnd+$N132+1,cLunchEnd+$N132)</f>
        <v>0.5416666667</v>
      </c>
      <c r="BY132" s="109">
        <f>IF($BU132&gt;cDinnerEnd+$N132,cDinnerBegin+$N132+1,cDinnerBegin+$N132)</f>
        <v>0.75</v>
      </c>
      <c r="BZ132" s="109">
        <f>IF($BU132&gt;cDinnerEnd+$N132,cDinnerEnd+$N132+1,cDinnerEnd+$N132)</f>
        <v>0.7916666667</v>
      </c>
      <c r="CA132" s="50" t="str">
        <f>IF((MIN($BV132,BX132)-MAX($BU132,BW132))&gt;0,vDurationLunch,)</f>
        <v/>
      </c>
      <c r="CB132" s="50" t="str">
        <f>IF((MIN($BV132,BZ132)-MAX($BU132,BY132))&gt;0,vDurationDinner,)</f>
        <v/>
      </c>
      <c r="CC132" s="50">
        <f t="shared" si="5"/>
        <v>0</v>
      </c>
      <c r="CD132" s="109">
        <f t="shared" si="6"/>
        <v>0.75</v>
      </c>
      <c r="CE132" s="50" t="str">
        <f t="shared" si="7"/>
        <v/>
      </c>
      <c r="CF132" s="50" t="str">
        <f t="shared" si="8"/>
        <v/>
      </c>
      <c r="CG132" s="50" t="str">
        <f t="shared" si="9"/>
        <v/>
      </c>
      <c r="CH132" s="50" t="str">
        <f t="shared" si="10"/>
        <v/>
      </c>
      <c r="CI132" s="50" t="str">
        <f t="shared" si="11"/>
        <v/>
      </c>
      <c r="CJ132" s="50"/>
      <c r="CK132" s="50"/>
      <c r="CL132" s="50"/>
      <c r="CM132" s="50"/>
      <c r="CN132" s="50"/>
    </row>
    <row r="133">
      <c r="A133" s="108" t="str">
        <f t="shared" si="2"/>
        <v/>
      </c>
      <c r="B133" s="6"/>
      <c r="C133" s="42"/>
      <c r="D133" s="43"/>
      <c r="E133" s="61"/>
      <c r="F133" s="45"/>
      <c r="G133" s="46"/>
      <c r="H133" s="46"/>
      <c r="I133" s="45"/>
      <c r="J133" s="45"/>
      <c r="K133" s="45"/>
      <c r="L133" s="45"/>
      <c r="M133" s="61"/>
      <c r="N133" s="48"/>
      <c r="O133" s="49"/>
      <c r="P133" s="48"/>
      <c r="Q133" s="49"/>
      <c r="R133" s="50"/>
      <c r="S133" s="51"/>
      <c r="T133" s="15"/>
      <c r="U133" s="14"/>
      <c r="V133" s="52"/>
      <c r="W133" s="52"/>
      <c r="X133" s="52"/>
      <c r="Y133" s="52"/>
      <c r="Z133" s="52"/>
      <c r="AA133" s="52"/>
      <c r="AB133" s="53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3"/>
      <c r="AP133" s="52"/>
      <c r="AQ133" s="52"/>
      <c r="AR133" s="53"/>
      <c r="AS133" s="53"/>
      <c r="AT133" s="53"/>
      <c r="AU133" s="52"/>
      <c r="AV133" s="52"/>
      <c r="AW133" s="53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83" t="str">
        <f>IF(ISBLANK(B133),,IF(IFNA(MATCH(N133,List_Holidays,0),0)=0,IF(IFNA(MATCH(WEEKDAY(N133),List_WeekHolidays,0),0),1,0),2))</f>
        <v/>
      </c>
      <c r="BU133" s="109">
        <f t="shared" si="3"/>
        <v>0</v>
      </c>
      <c r="BV133" s="109">
        <f t="shared" si="4"/>
        <v>0</v>
      </c>
      <c r="BW133" s="109">
        <f>IF($BU133&gt;cLunchEnd+$N133,cLunchBegin+$N133+1,cLunchBegin+$N133)</f>
        <v>0.5</v>
      </c>
      <c r="BX133" s="109">
        <f>IF($BU133&gt;cLunchEnd+$N133,cLunchEnd+$N133+1,cLunchEnd+$N133)</f>
        <v>0.5416666667</v>
      </c>
      <c r="BY133" s="109">
        <f>IF($BU133&gt;cDinnerEnd+$N133,cDinnerBegin+$N133+1,cDinnerBegin+$N133)</f>
        <v>0.75</v>
      </c>
      <c r="BZ133" s="109">
        <f>IF($BU133&gt;cDinnerEnd+$N133,cDinnerEnd+$N133+1,cDinnerEnd+$N133)</f>
        <v>0.7916666667</v>
      </c>
      <c r="CA133" s="50" t="str">
        <f>IF((MIN($BV133,BX133)-MAX($BU133,BW133))&gt;0,vDurationLunch,)</f>
        <v/>
      </c>
      <c r="CB133" s="50" t="str">
        <f>IF((MIN($BV133,BZ133)-MAX($BU133,BY133))&gt;0,vDurationDinner,)</f>
        <v/>
      </c>
      <c r="CC133" s="50">
        <f t="shared" si="5"/>
        <v>0</v>
      </c>
      <c r="CD133" s="109">
        <f t="shared" si="6"/>
        <v>0.75</v>
      </c>
      <c r="CE133" s="50" t="str">
        <f t="shared" si="7"/>
        <v/>
      </c>
      <c r="CF133" s="50" t="str">
        <f t="shared" si="8"/>
        <v/>
      </c>
      <c r="CG133" s="50" t="str">
        <f t="shared" si="9"/>
        <v/>
      </c>
      <c r="CH133" s="50" t="str">
        <f t="shared" si="10"/>
        <v/>
      </c>
      <c r="CI133" s="50" t="str">
        <f t="shared" si="11"/>
        <v/>
      </c>
      <c r="CJ133" s="50"/>
      <c r="CK133" s="50"/>
      <c r="CL133" s="50"/>
      <c r="CM133" s="50"/>
      <c r="CN133" s="50"/>
    </row>
    <row r="134">
      <c r="A134" s="108" t="str">
        <f t="shared" si="2"/>
        <v/>
      </c>
      <c r="B134" s="6"/>
      <c r="C134" s="42"/>
      <c r="D134" s="43"/>
      <c r="E134" s="61"/>
      <c r="F134" s="45"/>
      <c r="G134" s="45"/>
      <c r="H134" s="46"/>
      <c r="I134" s="45"/>
      <c r="J134" s="45"/>
      <c r="K134" s="45"/>
      <c r="L134" s="45"/>
      <c r="M134" s="61"/>
      <c r="N134" s="48"/>
      <c r="O134" s="49"/>
      <c r="P134" s="48"/>
      <c r="Q134" s="49"/>
      <c r="R134" s="50"/>
      <c r="S134" s="51"/>
      <c r="T134" s="15"/>
      <c r="U134" s="14"/>
      <c r="V134" s="52"/>
      <c r="W134" s="52"/>
      <c r="X134" s="52"/>
      <c r="Y134" s="52"/>
      <c r="Z134" s="52"/>
      <c r="AA134" s="52"/>
      <c r="AB134" s="53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3"/>
      <c r="AP134" s="52"/>
      <c r="AQ134" s="52"/>
      <c r="AR134" s="53"/>
      <c r="AS134" s="53"/>
      <c r="AT134" s="53"/>
      <c r="AU134" s="52"/>
      <c r="AV134" s="52"/>
      <c r="AW134" s="53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83" t="str">
        <f>IF(ISBLANK(B134),,IF(IFNA(MATCH(N134,List_Holidays,0),0)=0,IF(IFNA(MATCH(WEEKDAY(N134),List_WeekHolidays,0),0),1,0),2))</f>
        <v/>
      </c>
      <c r="BU134" s="109">
        <f t="shared" si="3"/>
        <v>0</v>
      </c>
      <c r="BV134" s="109">
        <f t="shared" si="4"/>
        <v>0</v>
      </c>
      <c r="BW134" s="109">
        <f>IF($BU134&gt;cLunchEnd+$N134,cLunchBegin+$N134+1,cLunchBegin+$N134)</f>
        <v>0.5</v>
      </c>
      <c r="BX134" s="109">
        <f>IF($BU134&gt;cLunchEnd+$N134,cLunchEnd+$N134+1,cLunchEnd+$N134)</f>
        <v>0.5416666667</v>
      </c>
      <c r="BY134" s="109">
        <f>IF($BU134&gt;cDinnerEnd+$N134,cDinnerBegin+$N134+1,cDinnerBegin+$N134)</f>
        <v>0.75</v>
      </c>
      <c r="BZ134" s="109">
        <f>IF($BU134&gt;cDinnerEnd+$N134,cDinnerEnd+$N134+1,cDinnerEnd+$N134)</f>
        <v>0.7916666667</v>
      </c>
      <c r="CA134" s="50" t="str">
        <f>IF((MIN($BV134,BX134)-MAX($BU134,BW134))&gt;0,vDurationLunch,)</f>
        <v/>
      </c>
      <c r="CB134" s="50" t="str">
        <f>IF((MIN($BV134,BZ134)-MAX($BU134,BY134))&gt;0,vDurationDinner,)</f>
        <v/>
      </c>
      <c r="CC134" s="50">
        <f t="shared" si="5"/>
        <v>0</v>
      </c>
      <c r="CD134" s="109">
        <f t="shared" si="6"/>
        <v>0.75</v>
      </c>
      <c r="CE134" s="50" t="str">
        <f t="shared" si="7"/>
        <v/>
      </c>
      <c r="CF134" s="50" t="str">
        <f t="shared" si="8"/>
        <v/>
      </c>
      <c r="CG134" s="50" t="str">
        <f t="shared" si="9"/>
        <v/>
      </c>
      <c r="CH134" s="50" t="str">
        <f t="shared" si="10"/>
        <v/>
      </c>
      <c r="CI134" s="50" t="str">
        <f t="shared" si="11"/>
        <v/>
      </c>
      <c r="CJ134" s="50"/>
      <c r="CK134" s="50"/>
      <c r="CL134" s="50"/>
      <c r="CM134" s="50"/>
      <c r="CN134" s="50"/>
    </row>
    <row r="135">
      <c r="A135" s="108" t="str">
        <f t="shared" si="2"/>
        <v/>
      </c>
      <c r="B135" s="6"/>
      <c r="C135" s="42"/>
      <c r="D135" s="43"/>
      <c r="E135" s="61"/>
      <c r="F135" s="45"/>
      <c r="G135" s="45"/>
      <c r="H135" s="46"/>
      <c r="I135" s="45"/>
      <c r="J135" s="45"/>
      <c r="K135" s="45"/>
      <c r="L135" s="45"/>
      <c r="M135" s="61"/>
      <c r="N135" s="48"/>
      <c r="O135" s="49"/>
      <c r="P135" s="48"/>
      <c r="Q135" s="49"/>
      <c r="R135" s="50"/>
      <c r="S135" s="51"/>
      <c r="T135" s="15"/>
      <c r="U135" s="14"/>
      <c r="V135" s="52"/>
      <c r="W135" s="52"/>
      <c r="X135" s="52"/>
      <c r="Y135" s="52"/>
      <c r="Z135" s="52"/>
      <c r="AA135" s="52"/>
      <c r="AB135" s="53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3"/>
      <c r="AP135" s="52"/>
      <c r="AQ135" s="52"/>
      <c r="AR135" s="53"/>
      <c r="AS135" s="53"/>
      <c r="AT135" s="53"/>
      <c r="AU135" s="52"/>
      <c r="AV135" s="52"/>
      <c r="AW135" s="53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83" t="str">
        <f>IF(ISBLANK(B135),,IF(IFNA(MATCH(N135,List_Holidays,0),0)=0,IF(IFNA(MATCH(WEEKDAY(N135),List_WeekHolidays,0),0),1,0),2))</f>
        <v/>
      </c>
      <c r="BU135" s="109">
        <f t="shared" si="3"/>
        <v>0</v>
      </c>
      <c r="BV135" s="109">
        <f t="shared" si="4"/>
        <v>0</v>
      </c>
      <c r="BW135" s="109">
        <f>IF($BU135&gt;cLunchEnd+$N135,cLunchBegin+$N135+1,cLunchBegin+$N135)</f>
        <v>0.5</v>
      </c>
      <c r="BX135" s="109">
        <f>IF($BU135&gt;cLunchEnd+$N135,cLunchEnd+$N135+1,cLunchEnd+$N135)</f>
        <v>0.5416666667</v>
      </c>
      <c r="BY135" s="109">
        <f>IF($BU135&gt;cDinnerEnd+$N135,cDinnerBegin+$N135+1,cDinnerBegin+$N135)</f>
        <v>0.75</v>
      </c>
      <c r="BZ135" s="109">
        <f>IF($BU135&gt;cDinnerEnd+$N135,cDinnerEnd+$N135+1,cDinnerEnd+$N135)</f>
        <v>0.7916666667</v>
      </c>
      <c r="CA135" s="50" t="str">
        <f>IF((MIN($BV135,BX135)-MAX($BU135,BW135))&gt;0,vDurationLunch,)</f>
        <v/>
      </c>
      <c r="CB135" s="50" t="str">
        <f>IF((MIN($BV135,BZ135)-MAX($BU135,BY135))&gt;0,vDurationDinner,)</f>
        <v/>
      </c>
      <c r="CC135" s="50">
        <f t="shared" si="5"/>
        <v>0</v>
      </c>
      <c r="CD135" s="109">
        <f t="shared" si="6"/>
        <v>0.75</v>
      </c>
      <c r="CE135" s="50" t="str">
        <f t="shared" si="7"/>
        <v/>
      </c>
      <c r="CF135" s="50" t="str">
        <f t="shared" si="8"/>
        <v/>
      </c>
      <c r="CG135" s="50" t="str">
        <f t="shared" si="9"/>
        <v/>
      </c>
      <c r="CH135" s="50" t="str">
        <f t="shared" si="10"/>
        <v/>
      </c>
      <c r="CI135" s="50" t="str">
        <f t="shared" si="11"/>
        <v/>
      </c>
      <c r="CJ135" s="50"/>
      <c r="CK135" s="50"/>
      <c r="CL135" s="50"/>
      <c r="CM135" s="50"/>
      <c r="CN135" s="50"/>
    </row>
    <row r="136">
      <c r="A136" s="108" t="str">
        <f t="shared" si="2"/>
        <v/>
      </c>
      <c r="B136" s="6"/>
      <c r="C136" s="42"/>
      <c r="D136" s="43"/>
      <c r="E136" s="61"/>
      <c r="F136" s="45"/>
      <c r="G136" s="45"/>
      <c r="H136" s="45"/>
      <c r="I136" s="45"/>
      <c r="J136" s="46"/>
      <c r="K136" s="45"/>
      <c r="L136" s="45"/>
      <c r="M136" s="61"/>
      <c r="N136" s="48"/>
      <c r="O136" s="49"/>
      <c r="P136" s="48"/>
      <c r="Q136" s="49"/>
      <c r="R136" s="50"/>
      <c r="S136" s="51"/>
      <c r="T136" s="15"/>
      <c r="U136" s="14"/>
      <c r="V136" s="52"/>
      <c r="W136" s="52"/>
      <c r="X136" s="52"/>
      <c r="Y136" s="52"/>
      <c r="Z136" s="52"/>
      <c r="AA136" s="52"/>
      <c r="AB136" s="53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3"/>
      <c r="AP136" s="52"/>
      <c r="AQ136" s="52"/>
      <c r="AR136" s="53"/>
      <c r="AS136" s="53"/>
      <c r="AT136" s="53"/>
      <c r="AU136" s="52"/>
      <c r="AV136" s="52"/>
      <c r="AW136" s="53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83" t="str">
        <f>IF(ISBLANK(B136),,IF(IFNA(MATCH(N136,List_Holidays,0),0)=0,IF(IFNA(MATCH(WEEKDAY(N136),List_WeekHolidays,0),0),1,0),2))</f>
        <v/>
      </c>
      <c r="BU136" s="109">
        <f t="shared" si="3"/>
        <v>0</v>
      </c>
      <c r="BV136" s="109">
        <f t="shared" si="4"/>
        <v>0</v>
      </c>
      <c r="BW136" s="109">
        <f>IF($BU136&gt;cLunchEnd+$N136,cLunchBegin+$N136+1,cLunchBegin+$N136)</f>
        <v>0.5</v>
      </c>
      <c r="BX136" s="109">
        <f>IF($BU136&gt;cLunchEnd+$N136,cLunchEnd+$N136+1,cLunchEnd+$N136)</f>
        <v>0.5416666667</v>
      </c>
      <c r="BY136" s="109">
        <f>IF($BU136&gt;cDinnerEnd+$N136,cDinnerBegin+$N136+1,cDinnerBegin+$N136)</f>
        <v>0.75</v>
      </c>
      <c r="BZ136" s="109">
        <f>IF($BU136&gt;cDinnerEnd+$N136,cDinnerEnd+$N136+1,cDinnerEnd+$N136)</f>
        <v>0.7916666667</v>
      </c>
      <c r="CA136" s="50" t="str">
        <f>IF((MIN($BV136,BX136)-MAX($BU136,BW136))&gt;0,vDurationLunch,)</f>
        <v/>
      </c>
      <c r="CB136" s="50" t="str">
        <f>IF((MIN($BV136,BZ136)-MAX($BU136,BY136))&gt;0,vDurationDinner,)</f>
        <v/>
      </c>
      <c r="CC136" s="50">
        <f t="shared" si="5"/>
        <v>0</v>
      </c>
      <c r="CD136" s="109">
        <f t="shared" si="6"/>
        <v>0.75</v>
      </c>
      <c r="CE136" s="50" t="str">
        <f t="shared" si="7"/>
        <v/>
      </c>
      <c r="CF136" s="50" t="str">
        <f t="shared" si="8"/>
        <v/>
      </c>
      <c r="CG136" s="50" t="str">
        <f t="shared" si="9"/>
        <v/>
      </c>
      <c r="CH136" s="50" t="str">
        <f t="shared" si="10"/>
        <v/>
      </c>
      <c r="CI136" s="50" t="str">
        <f t="shared" si="11"/>
        <v/>
      </c>
      <c r="CJ136" s="50"/>
      <c r="CK136" s="50"/>
      <c r="CL136" s="50"/>
      <c r="CM136" s="50"/>
      <c r="CN136" s="50"/>
    </row>
    <row r="137">
      <c r="A137" s="108" t="str">
        <f t="shared" si="2"/>
        <v/>
      </c>
      <c r="B137" s="6"/>
      <c r="C137" s="42"/>
      <c r="D137" s="43"/>
      <c r="E137" s="47"/>
      <c r="F137" s="45"/>
      <c r="G137" s="45"/>
      <c r="H137" s="46"/>
      <c r="I137" s="45"/>
      <c r="J137" s="45"/>
      <c r="K137" s="45"/>
      <c r="L137" s="45"/>
      <c r="M137" s="61"/>
      <c r="N137" s="48"/>
      <c r="O137" s="49"/>
      <c r="P137" s="48"/>
      <c r="Q137" s="49"/>
      <c r="R137" s="50"/>
      <c r="S137" s="51"/>
      <c r="T137" s="15"/>
      <c r="U137" s="14"/>
      <c r="V137" s="52"/>
      <c r="W137" s="52"/>
      <c r="X137" s="52"/>
      <c r="Y137" s="52"/>
      <c r="Z137" s="52"/>
      <c r="AA137" s="52"/>
      <c r="AB137" s="53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3"/>
      <c r="AP137" s="52"/>
      <c r="AQ137" s="52"/>
      <c r="AR137" s="53"/>
      <c r="AS137" s="53"/>
      <c r="AT137" s="53"/>
      <c r="AU137" s="52"/>
      <c r="AV137" s="52"/>
      <c r="AW137" s="53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83" t="str">
        <f>IF(ISBLANK(B137),,IF(IFNA(MATCH(N137,List_Holidays,0),0)=0,IF(IFNA(MATCH(WEEKDAY(N137),List_WeekHolidays,0),0),1,0),2))</f>
        <v/>
      </c>
      <c r="BU137" s="109">
        <f t="shared" si="3"/>
        <v>0</v>
      </c>
      <c r="BV137" s="109">
        <f t="shared" si="4"/>
        <v>0</v>
      </c>
      <c r="BW137" s="109">
        <f>IF($BU137&gt;cLunchEnd+$N137,cLunchBegin+$N137+1,cLunchBegin+$N137)</f>
        <v>0.5</v>
      </c>
      <c r="BX137" s="109">
        <f>IF($BU137&gt;cLunchEnd+$N137,cLunchEnd+$N137+1,cLunchEnd+$N137)</f>
        <v>0.5416666667</v>
      </c>
      <c r="BY137" s="109">
        <f>IF($BU137&gt;cDinnerEnd+$N137,cDinnerBegin+$N137+1,cDinnerBegin+$N137)</f>
        <v>0.75</v>
      </c>
      <c r="BZ137" s="109">
        <f>IF($BU137&gt;cDinnerEnd+$N137,cDinnerEnd+$N137+1,cDinnerEnd+$N137)</f>
        <v>0.7916666667</v>
      </c>
      <c r="CA137" s="50" t="str">
        <f>IF((MIN($BV137,BX137)-MAX($BU137,BW137))&gt;0,vDurationLunch,)</f>
        <v/>
      </c>
      <c r="CB137" s="50" t="str">
        <f>IF((MIN($BV137,BZ137)-MAX($BU137,BY137))&gt;0,vDurationDinner,)</f>
        <v/>
      </c>
      <c r="CC137" s="50">
        <f t="shared" si="5"/>
        <v>0</v>
      </c>
      <c r="CD137" s="109">
        <f t="shared" si="6"/>
        <v>0.75</v>
      </c>
      <c r="CE137" s="50" t="str">
        <f t="shared" si="7"/>
        <v/>
      </c>
      <c r="CF137" s="50" t="str">
        <f t="shared" si="8"/>
        <v/>
      </c>
      <c r="CG137" s="50" t="str">
        <f t="shared" si="9"/>
        <v/>
      </c>
      <c r="CH137" s="50" t="str">
        <f t="shared" si="10"/>
        <v/>
      </c>
      <c r="CI137" s="50" t="str">
        <f t="shared" si="11"/>
        <v/>
      </c>
      <c r="CJ137" s="50"/>
      <c r="CK137" s="50"/>
      <c r="CL137" s="50"/>
      <c r="CM137" s="50"/>
      <c r="CN137" s="50"/>
    </row>
    <row r="138">
      <c r="A138" s="108" t="str">
        <f t="shared" si="2"/>
        <v/>
      </c>
      <c r="B138" s="6"/>
      <c r="C138" s="42"/>
      <c r="D138" s="43"/>
      <c r="E138" s="61"/>
      <c r="F138" s="45"/>
      <c r="G138" s="45"/>
      <c r="H138" s="46"/>
      <c r="I138" s="45"/>
      <c r="J138" s="45"/>
      <c r="K138" s="45"/>
      <c r="L138" s="45"/>
      <c r="M138" s="61"/>
      <c r="N138" s="48"/>
      <c r="O138" s="49"/>
      <c r="P138" s="48"/>
      <c r="Q138" s="49"/>
      <c r="R138" s="50"/>
      <c r="S138" s="51"/>
      <c r="T138" s="15"/>
      <c r="U138" s="14"/>
      <c r="V138" s="52"/>
      <c r="W138" s="52"/>
      <c r="X138" s="52"/>
      <c r="Y138" s="52"/>
      <c r="Z138" s="52"/>
      <c r="AA138" s="52"/>
      <c r="AB138" s="53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3"/>
      <c r="AP138" s="52"/>
      <c r="AQ138" s="52"/>
      <c r="AR138" s="53"/>
      <c r="AS138" s="53"/>
      <c r="AT138" s="53"/>
      <c r="AU138" s="52"/>
      <c r="AV138" s="52"/>
      <c r="AW138" s="53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83" t="str">
        <f>IF(ISBLANK(B138),,IF(IFNA(MATCH(N138,List_Holidays,0),0)=0,IF(IFNA(MATCH(WEEKDAY(N138),List_WeekHolidays,0),0),1,0),2))</f>
        <v/>
      </c>
      <c r="BU138" s="109">
        <f t="shared" si="3"/>
        <v>0</v>
      </c>
      <c r="BV138" s="109">
        <f t="shared" si="4"/>
        <v>0</v>
      </c>
      <c r="BW138" s="109">
        <f>IF($BU138&gt;cLunchEnd+$N138,cLunchBegin+$N138+1,cLunchBegin+$N138)</f>
        <v>0.5</v>
      </c>
      <c r="BX138" s="109">
        <f>IF($BU138&gt;cLunchEnd+$N138,cLunchEnd+$N138+1,cLunchEnd+$N138)</f>
        <v>0.5416666667</v>
      </c>
      <c r="BY138" s="109">
        <f>IF($BU138&gt;cDinnerEnd+$N138,cDinnerBegin+$N138+1,cDinnerBegin+$N138)</f>
        <v>0.75</v>
      </c>
      <c r="BZ138" s="109">
        <f>IF($BU138&gt;cDinnerEnd+$N138,cDinnerEnd+$N138+1,cDinnerEnd+$N138)</f>
        <v>0.7916666667</v>
      </c>
      <c r="CA138" s="50" t="str">
        <f>IF((MIN($BV138,BX138)-MAX($BU138,BW138))&gt;0,vDurationLunch,)</f>
        <v/>
      </c>
      <c r="CB138" s="50" t="str">
        <f>IF((MIN($BV138,BZ138)-MAX($BU138,BY138))&gt;0,vDurationDinner,)</f>
        <v/>
      </c>
      <c r="CC138" s="50">
        <f t="shared" si="5"/>
        <v>0</v>
      </c>
      <c r="CD138" s="109">
        <f t="shared" si="6"/>
        <v>0.75</v>
      </c>
      <c r="CE138" s="50" t="str">
        <f t="shared" si="7"/>
        <v/>
      </c>
      <c r="CF138" s="50" t="str">
        <f t="shared" si="8"/>
        <v/>
      </c>
      <c r="CG138" s="50" t="str">
        <f t="shared" si="9"/>
        <v/>
      </c>
      <c r="CH138" s="50" t="str">
        <f t="shared" si="10"/>
        <v/>
      </c>
      <c r="CI138" s="50" t="str">
        <f t="shared" si="11"/>
        <v/>
      </c>
      <c r="CJ138" s="50"/>
      <c r="CK138" s="50"/>
      <c r="CL138" s="50"/>
      <c r="CM138" s="50"/>
      <c r="CN138" s="50"/>
    </row>
    <row r="139">
      <c r="A139" s="108" t="str">
        <f t="shared" si="2"/>
        <v/>
      </c>
      <c r="B139" s="6"/>
      <c r="C139" s="42"/>
      <c r="D139" s="43"/>
      <c r="E139" s="61"/>
      <c r="F139" s="45"/>
      <c r="G139" s="45"/>
      <c r="H139" s="46"/>
      <c r="I139" s="45"/>
      <c r="J139" s="45"/>
      <c r="K139" s="45"/>
      <c r="L139" s="45"/>
      <c r="M139" s="61"/>
      <c r="N139" s="48"/>
      <c r="O139" s="49"/>
      <c r="P139" s="48"/>
      <c r="Q139" s="49"/>
      <c r="R139" s="50"/>
      <c r="S139" s="51"/>
      <c r="T139" s="15"/>
      <c r="U139" s="14"/>
      <c r="V139" s="52"/>
      <c r="W139" s="52"/>
      <c r="X139" s="52"/>
      <c r="Y139" s="52"/>
      <c r="Z139" s="52"/>
      <c r="AA139" s="52"/>
      <c r="AB139" s="53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3"/>
      <c r="AP139" s="52"/>
      <c r="AQ139" s="52"/>
      <c r="AR139" s="53"/>
      <c r="AS139" s="53"/>
      <c r="AT139" s="53"/>
      <c r="AU139" s="52"/>
      <c r="AV139" s="52"/>
      <c r="AW139" s="53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83" t="str">
        <f>IF(ISBLANK(B139),,IF(IFNA(MATCH(N139,List_Holidays,0),0)=0,IF(IFNA(MATCH(WEEKDAY(N139),List_WeekHolidays,0),0),1,0),2))</f>
        <v/>
      </c>
      <c r="BU139" s="109">
        <f t="shared" si="3"/>
        <v>0</v>
      </c>
      <c r="BV139" s="109">
        <f t="shared" si="4"/>
        <v>0</v>
      </c>
      <c r="BW139" s="109">
        <f>IF($BU139&gt;cLunchEnd+$N139,cLunchBegin+$N139+1,cLunchBegin+$N139)</f>
        <v>0.5</v>
      </c>
      <c r="BX139" s="109">
        <f>IF($BU139&gt;cLunchEnd+$N139,cLunchEnd+$N139+1,cLunchEnd+$N139)</f>
        <v>0.5416666667</v>
      </c>
      <c r="BY139" s="109">
        <f>IF($BU139&gt;cDinnerEnd+$N139,cDinnerBegin+$N139+1,cDinnerBegin+$N139)</f>
        <v>0.75</v>
      </c>
      <c r="BZ139" s="109">
        <f>IF($BU139&gt;cDinnerEnd+$N139,cDinnerEnd+$N139+1,cDinnerEnd+$N139)</f>
        <v>0.7916666667</v>
      </c>
      <c r="CA139" s="50" t="str">
        <f>IF((MIN($BV139,BX139)-MAX($BU139,BW139))&gt;0,vDurationLunch,)</f>
        <v/>
      </c>
      <c r="CB139" s="50" t="str">
        <f>IF((MIN($BV139,BZ139)-MAX($BU139,BY139))&gt;0,vDurationDinner,)</f>
        <v/>
      </c>
      <c r="CC139" s="50">
        <f t="shared" si="5"/>
        <v>0</v>
      </c>
      <c r="CD139" s="109">
        <f t="shared" si="6"/>
        <v>0.75</v>
      </c>
      <c r="CE139" s="50" t="str">
        <f t="shared" si="7"/>
        <v/>
      </c>
      <c r="CF139" s="50" t="str">
        <f t="shared" si="8"/>
        <v/>
      </c>
      <c r="CG139" s="50" t="str">
        <f t="shared" si="9"/>
        <v/>
      </c>
      <c r="CH139" s="50" t="str">
        <f t="shared" si="10"/>
        <v/>
      </c>
      <c r="CI139" s="50" t="str">
        <f t="shared" si="11"/>
        <v/>
      </c>
      <c r="CJ139" s="50"/>
      <c r="CK139" s="50"/>
      <c r="CL139" s="50"/>
      <c r="CM139" s="50"/>
      <c r="CN139" s="50"/>
    </row>
    <row r="140">
      <c r="A140" s="108" t="str">
        <f t="shared" si="2"/>
        <v/>
      </c>
      <c r="B140" s="6"/>
      <c r="C140" s="42"/>
      <c r="D140" s="43"/>
      <c r="E140" s="61"/>
      <c r="F140" s="45"/>
      <c r="G140" s="46"/>
      <c r="H140" s="46"/>
      <c r="I140" s="45"/>
      <c r="J140" s="45"/>
      <c r="K140" s="45"/>
      <c r="L140" s="45"/>
      <c r="M140" s="61"/>
      <c r="N140" s="48"/>
      <c r="O140" s="49"/>
      <c r="P140" s="48"/>
      <c r="Q140" s="49"/>
      <c r="R140" s="50"/>
      <c r="S140" s="51"/>
      <c r="T140" s="15"/>
      <c r="U140" s="14"/>
      <c r="V140" s="52"/>
      <c r="W140" s="52"/>
      <c r="X140" s="52"/>
      <c r="Y140" s="52"/>
      <c r="Z140" s="52"/>
      <c r="AA140" s="52"/>
      <c r="AB140" s="53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3"/>
      <c r="AP140" s="52"/>
      <c r="AQ140" s="52"/>
      <c r="AR140" s="53"/>
      <c r="AS140" s="53"/>
      <c r="AT140" s="53"/>
      <c r="AU140" s="52"/>
      <c r="AV140" s="52"/>
      <c r="AW140" s="53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83" t="str">
        <f>IF(ISBLANK(B140),,IF(IFNA(MATCH(N140,List_Holidays,0),0)=0,IF(IFNA(MATCH(WEEKDAY(N140),List_WeekHolidays,0),0),1,0),2))</f>
        <v/>
      </c>
      <c r="BU140" s="109">
        <f t="shared" si="3"/>
        <v>0</v>
      </c>
      <c r="BV140" s="109">
        <f t="shared" si="4"/>
        <v>0</v>
      </c>
      <c r="BW140" s="109">
        <f>IF($BU140&gt;cLunchEnd+$N140,cLunchBegin+$N140+1,cLunchBegin+$N140)</f>
        <v>0.5</v>
      </c>
      <c r="BX140" s="109">
        <f>IF($BU140&gt;cLunchEnd+$N140,cLunchEnd+$N140+1,cLunchEnd+$N140)</f>
        <v>0.5416666667</v>
      </c>
      <c r="BY140" s="109">
        <f>IF($BU140&gt;cDinnerEnd+$N140,cDinnerBegin+$N140+1,cDinnerBegin+$N140)</f>
        <v>0.75</v>
      </c>
      <c r="BZ140" s="109">
        <f>IF($BU140&gt;cDinnerEnd+$N140,cDinnerEnd+$N140+1,cDinnerEnd+$N140)</f>
        <v>0.7916666667</v>
      </c>
      <c r="CA140" s="50" t="str">
        <f>IF((MIN($BV140,BX140)-MAX($BU140,BW140))&gt;0,vDurationLunch,)</f>
        <v/>
      </c>
      <c r="CB140" s="50" t="str">
        <f>IF((MIN($BV140,BZ140)-MAX($BU140,BY140))&gt;0,vDurationDinner,)</f>
        <v/>
      </c>
      <c r="CC140" s="50">
        <f t="shared" si="5"/>
        <v>0</v>
      </c>
      <c r="CD140" s="109">
        <f t="shared" si="6"/>
        <v>0.75</v>
      </c>
      <c r="CE140" s="50" t="str">
        <f t="shared" si="7"/>
        <v/>
      </c>
      <c r="CF140" s="50" t="str">
        <f t="shared" si="8"/>
        <v/>
      </c>
      <c r="CG140" s="50" t="str">
        <f t="shared" si="9"/>
        <v/>
      </c>
      <c r="CH140" s="50" t="str">
        <f t="shared" si="10"/>
        <v/>
      </c>
      <c r="CI140" s="50" t="str">
        <f t="shared" si="11"/>
        <v/>
      </c>
      <c r="CJ140" s="50"/>
      <c r="CK140" s="50"/>
      <c r="CL140" s="50"/>
      <c r="CM140" s="50"/>
      <c r="CN140" s="50"/>
    </row>
    <row r="141">
      <c r="A141" s="108" t="str">
        <f t="shared" si="2"/>
        <v/>
      </c>
      <c r="B141" s="6"/>
      <c r="C141" s="42"/>
      <c r="D141" s="43"/>
      <c r="E141" s="61"/>
      <c r="F141" s="45"/>
      <c r="G141" s="45"/>
      <c r="H141" s="46"/>
      <c r="I141" s="45"/>
      <c r="J141" s="45"/>
      <c r="K141" s="45"/>
      <c r="L141" s="45"/>
      <c r="M141" s="61"/>
      <c r="N141" s="48"/>
      <c r="O141" s="49"/>
      <c r="P141" s="48"/>
      <c r="Q141" s="49"/>
      <c r="R141" s="50"/>
      <c r="S141" s="51"/>
      <c r="T141" s="15"/>
      <c r="U141" s="14"/>
      <c r="V141" s="52"/>
      <c r="W141" s="52"/>
      <c r="X141" s="52"/>
      <c r="Y141" s="52"/>
      <c r="Z141" s="52"/>
      <c r="AA141" s="52"/>
      <c r="AB141" s="53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3"/>
      <c r="AP141" s="52"/>
      <c r="AQ141" s="52"/>
      <c r="AR141" s="53"/>
      <c r="AS141" s="53"/>
      <c r="AT141" s="53"/>
      <c r="AU141" s="52"/>
      <c r="AV141" s="52"/>
      <c r="AW141" s="53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83" t="str">
        <f>IF(ISBLANK(B141),,IF(IFNA(MATCH(N141,List_Holidays,0),0)=0,IF(IFNA(MATCH(WEEKDAY(N141),List_WeekHolidays,0),0),1,0),2))</f>
        <v/>
      </c>
      <c r="BU141" s="109">
        <f t="shared" si="3"/>
        <v>0</v>
      </c>
      <c r="BV141" s="109">
        <f t="shared" si="4"/>
        <v>0</v>
      </c>
      <c r="BW141" s="109">
        <f>IF($BU141&gt;cLunchEnd+$N141,cLunchBegin+$N141+1,cLunchBegin+$N141)</f>
        <v>0.5</v>
      </c>
      <c r="BX141" s="109">
        <f>IF($BU141&gt;cLunchEnd+$N141,cLunchEnd+$N141+1,cLunchEnd+$N141)</f>
        <v>0.5416666667</v>
      </c>
      <c r="BY141" s="109">
        <f>IF($BU141&gt;cDinnerEnd+$N141,cDinnerBegin+$N141+1,cDinnerBegin+$N141)</f>
        <v>0.75</v>
      </c>
      <c r="BZ141" s="109">
        <f>IF($BU141&gt;cDinnerEnd+$N141,cDinnerEnd+$N141+1,cDinnerEnd+$N141)</f>
        <v>0.7916666667</v>
      </c>
      <c r="CA141" s="50" t="str">
        <f>IF((MIN($BV141,BX141)-MAX($BU141,BW141))&gt;0,vDurationLunch,)</f>
        <v/>
      </c>
      <c r="CB141" s="50" t="str">
        <f>IF((MIN($BV141,BZ141)-MAX($BU141,BY141))&gt;0,vDurationDinner,)</f>
        <v/>
      </c>
      <c r="CC141" s="50">
        <f t="shared" si="5"/>
        <v>0</v>
      </c>
      <c r="CD141" s="109">
        <f t="shared" si="6"/>
        <v>0.75</v>
      </c>
      <c r="CE141" s="50" t="str">
        <f t="shared" si="7"/>
        <v/>
      </c>
      <c r="CF141" s="50" t="str">
        <f t="shared" si="8"/>
        <v/>
      </c>
      <c r="CG141" s="50" t="str">
        <f t="shared" si="9"/>
        <v/>
      </c>
      <c r="CH141" s="50" t="str">
        <f t="shared" si="10"/>
        <v/>
      </c>
      <c r="CI141" s="50" t="str">
        <f t="shared" si="11"/>
        <v/>
      </c>
      <c r="CJ141" s="50"/>
      <c r="CK141" s="50"/>
      <c r="CL141" s="50"/>
      <c r="CM141" s="50"/>
      <c r="CN141" s="50"/>
    </row>
    <row r="142">
      <c r="A142" s="108" t="str">
        <f t="shared" si="2"/>
        <v/>
      </c>
      <c r="B142" s="6"/>
      <c r="C142" s="42"/>
      <c r="D142" s="43"/>
      <c r="E142" s="61"/>
      <c r="F142" s="45"/>
      <c r="G142" s="45"/>
      <c r="H142" s="46"/>
      <c r="I142" s="45"/>
      <c r="J142" s="45"/>
      <c r="K142" s="45"/>
      <c r="L142" s="45"/>
      <c r="M142" s="61"/>
      <c r="N142" s="48"/>
      <c r="O142" s="49"/>
      <c r="P142" s="48"/>
      <c r="Q142" s="49"/>
      <c r="R142" s="50"/>
      <c r="S142" s="51"/>
      <c r="T142" s="15"/>
      <c r="U142" s="14"/>
      <c r="V142" s="52"/>
      <c r="W142" s="52"/>
      <c r="X142" s="52"/>
      <c r="Y142" s="52"/>
      <c r="Z142" s="52"/>
      <c r="AA142" s="52"/>
      <c r="AB142" s="53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3"/>
      <c r="AP142" s="52"/>
      <c r="AQ142" s="52"/>
      <c r="AR142" s="53"/>
      <c r="AS142" s="53"/>
      <c r="AT142" s="53"/>
      <c r="AU142" s="52"/>
      <c r="AV142" s="52"/>
      <c r="AW142" s="53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83" t="str">
        <f>IF(ISBLANK(B142),,IF(IFNA(MATCH(N142,List_Holidays,0),0)=0,IF(IFNA(MATCH(WEEKDAY(N142),List_WeekHolidays,0),0),1,0),2))</f>
        <v/>
      </c>
      <c r="BU142" s="109">
        <f t="shared" si="3"/>
        <v>0</v>
      </c>
      <c r="BV142" s="109">
        <f t="shared" si="4"/>
        <v>0</v>
      </c>
      <c r="BW142" s="109">
        <f>IF($BU142&gt;cLunchEnd+$N142,cLunchBegin+$N142+1,cLunchBegin+$N142)</f>
        <v>0.5</v>
      </c>
      <c r="BX142" s="109">
        <f>IF($BU142&gt;cLunchEnd+$N142,cLunchEnd+$N142+1,cLunchEnd+$N142)</f>
        <v>0.5416666667</v>
      </c>
      <c r="BY142" s="109">
        <f>IF($BU142&gt;cDinnerEnd+$N142,cDinnerBegin+$N142+1,cDinnerBegin+$N142)</f>
        <v>0.75</v>
      </c>
      <c r="BZ142" s="109">
        <f>IF($BU142&gt;cDinnerEnd+$N142,cDinnerEnd+$N142+1,cDinnerEnd+$N142)</f>
        <v>0.7916666667</v>
      </c>
      <c r="CA142" s="50" t="str">
        <f>IF((MIN($BV142,BX142)-MAX($BU142,BW142))&gt;0,vDurationLunch,)</f>
        <v/>
      </c>
      <c r="CB142" s="50" t="str">
        <f>IF((MIN($BV142,BZ142)-MAX($BU142,BY142))&gt;0,vDurationDinner,)</f>
        <v/>
      </c>
      <c r="CC142" s="50">
        <f t="shared" si="5"/>
        <v>0</v>
      </c>
      <c r="CD142" s="109">
        <f t="shared" si="6"/>
        <v>0.75</v>
      </c>
      <c r="CE142" s="50" t="str">
        <f t="shared" si="7"/>
        <v/>
      </c>
      <c r="CF142" s="50" t="str">
        <f t="shared" si="8"/>
        <v/>
      </c>
      <c r="CG142" s="50" t="str">
        <f t="shared" si="9"/>
        <v/>
      </c>
      <c r="CH142" s="50" t="str">
        <f t="shared" si="10"/>
        <v/>
      </c>
      <c r="CI142" s="50" t="str">
        <f t="shared" si="11"/>
        <v/>
      </c>
      <c r="CJ142" s="50"/>
      <c r="CK142" s="50"/>
      <c r="CL142" s="50"/>
      <c r="CM142" s="50"/>
      <c r="CN142" s="50"/>
    </row>
    <row r="143">
      <c r="A143" s="108" t="str">
        <f t="shared" si="2"/>
        <v/>
      </c>
      <c r="B143" s="6"/>
      <c r="C143" s="42"/>
      <c r="D143" s="43"/>
      <c r="E143" s="47"/>
      <c r="F143" s="45"/>
      <c r="G143" s="45"/>
      <c r="H143" s="45"/>
      <c r="I143" s="45"/>
      <c r="J143" s="46"/>
      <c r="K143" s="45"/>
      <c r="L143" s="45"/>
      <c r="M143" s="61"/>
      <c r="N143" s="48"/>
      <c r="O143" s="49"/>
      <c r="P143" s="48"/>
      <c r="Q143" s="49"/>
      <c r="R143" s="50"/>
      <c r="S143" s="51"/>
      <c r="T143" s="15"/>
      <c r="U143" s="14"/>
      <c r="V143" s="52"/>
      <c r="W143" s="52"/>
      <c r="X143" s="52"/>
      <c r="Y143" s="52"/>
      <c r="Z143" s="52"/>
      <c r="AA143" s="52"/>
      <c r="AB143" s="53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3"/>
      <c r="AP143" s="52"/>
      <c r="AQ143" s="52"/>
      <c r="AR143" s="53"/>
      <c r="AS143" s="53"/>
      <c r="AT143" s="53"/>
      <c r="AU143" s="52"/>
      <c r="AV143" s="52"/>
      <c r="AW143" s="53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83" t="str">
        <f>IF(ISBLANK(B143),,IF(IFNA(MATCH(N143,List_Holidays,0),0)=0,IF(IFNA(MATCH(WEEKDAY(N143),List_WeekHolidays,0),0),1,0),2))</f>
        <v/>
      </c>
      <c r="BU143" s="109">
        <f t="shared" si="3"/>
        <v>0</v>
      </c>
      <c r="BV143" s="109">
        <f t="shared" si="4"/>
        <v>0</v>
      </c>
      <c r="BW143" s="109">
        <f>IF($BU143&gt;cLunchEnd+$N143,cLunchBegin+$N143+1,cLunchBegin+$N143)</f>
        <v>0.5</v>
      </c>
      <c r="BX143" s="109">
        <f>IF($BU143&gt;cLunchEnd+$N143,cLunchEnd+$N143+1,cLunchEnd+$N143)</f>
        <v>0.5416666667</v>
      </c>
      <c r="BY143" s="109">
        <f>IF($BU143&gt;cDinnerEnd+$N143,cDinnerBegin+$N143+1,cDinnerBegin+$N143)</f>
        <v>0.75</v>
      </c>
      <c r="BZ143" s="109">
        <f>IF($BU143&gt;cDinnerEnd+$N143,cDinnerEnd+$N143+1,cDinnerEnd+$N143)</f>
        <v>0.7916666667</v>
      </c>
      <c r="CA143" s="50" t="str">
        <f>IF((MIN($BV143,BX143)-MAX($BU143,BW143))&gt;0,vDurationLunch,)</f>
        <v/>
      </c>
      <c r="CB143" s="50" t="str">
        <f>IF((MIN($BV143,BZ143)-MAX($BU143,BY143))&gt;0,vDurationDinner,)</f>
        <v/>
      </c>
      <c r="CC143" s="50">
        <f t="shared" si="5"/>
        <v>0</v>
      </c>
      <c r="CD143" s="109">
        <f t="shared" si="6"/>
        <v>0.75</v>
      </c>
      <c r="CE143" s="50" t="str">
        <f t="shared" si="7"/>
        <v/>
      </c>
      <c r="CF143" s="50" t="str">
        <f t="shared" si="8"/>
        <v/>
      </c>
      <c r="CG143" s="50" t="str">
        <f t="shared" si="9"/>
        <v/>
      </c>
      <c r="CH143" s="50" t="str">
        <f t="shared" si="10"/>
        <v/>
      </c>
      <c r="CI143" s="50" t="str">
        <f t="shared" si="11"/>
        <v/>
      </c>
      <c r="CJ143" s="50"/>
      <c r="CK143" s="50"/>
      <c r="CL143" s="50"/>
      <c r="CM143" s="50"/>
      <c r="CN143" s="50"/>
    </row>
    <row r="144">
      <c r="A144" s="108" t="str">
        <f t="shared" si="2"/>
        <v/>
      </c>
      <c r="B144" s="6"/>
      <c r="C144" s="42"/>
      <c r="D144" s="43"/>
      <c r="E144" s="61"/>
      <c r="F144" s="45"/>
      <c r="G144" s="45"/>
      <c r="H144" s="46"/>
      <c r="I144" s="45"/>
      <c r="J144" s="45"/>
      <c r="K144" s="45"/>
      <c r="L144" s="45"/>
      <c r="M144" s="61"/>
      <c r="N144" s="48"/>
      <c r="O144" s="49"/>
      <c r="P144" s="48"/>
      <c r="Q144" s="49"/>
      <c r="R144" s="50"/>
      <c r="S144" s="51"/>
      <c r="T144" s="15"/>
      <c r="U144" s="14"/>
      <c r="V144" s="52"/>
      <c r="W144" s="52"/>
      <c r="X144" s="52"/>
      <c r="Y144" s="52"/>
      <c r="Z144" s="52"/>
      <c r="AA144" s="52"/>
      <c r="AB144" s="53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3"/>
      <c r="AP144" s="52"/>
      <c r="AQ144" s="52"/>
      <c r="AR144" s="53"/>
      <c r="AS144" s="53"/>
      <c r="AT144" s="53"/>
      <c r="AU144" s="52"/>
      <c r="AV144" s="52"/>
      <c r="AW144" s="53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83" t="str">
        <f>IF(ISBLANK(B144),,IF(IFNA(MATCH(N144,List_Holidays,0),0)=0,IF(IFNA(MATCH(WEEKDAY(N144),List_WeekHolidays,0),0),1,0),2))</f>
        <v/>
      </c>
      <c r="BU144" s="109">
        <f t="shared" si="3"/>
        <v>0</v>
      </c>
      <c r="BV144" s="109">
        <f t="shared" si="4"/>
        <v>0</v>
      </c>
      <c r="BW144" s="109">
        <f>IF($BU144&gt;cLunchEnd+$N144,cLunchBegin+$N144+1,cLunchBegin+$N144)</f>
        <v>0.5</v>
      </c>
      <c r="BX144" s="109">
        <f>IF($BU144&gt;cLunchEnd+$N144,cLunchEnd+$N144+1,cLunchEnd+$N144)</f>
        <v>0.5416666667</v>
      </c>
      <c r="BY144" s="109">
        <f>IF($BU144&gt;cDinnerEnd+$N144,cDinnerBegin+$N144+1,cDinnerBegin+$N144)</f>
        <v>0.75</v>
      </c>
      <c r="BZ144" s="109">
        <f>IF($BU144&gt;cDinnerEnd+$N144,cDinnerEnd+$N144+1,cDinnerEnd+$N144)</f>
        <v>0.7916666667</v>
      </c>
      <c r="CA144" s="50" t="str">
        <f>IF((MIN($BV144,BX144)-MAX($BU144,BW144))&gt;0,vDurationLunch,)</f>
        <v/>
      </c>
      <c r="CB144" s="50" t="str">
        <f>IF((MIN($BV144,BZ144)-MAX($BU144,BY144))&gt;0,vDurationDinner,)</f>
        <v/>
      </c>
      <c r="CC144" s="50">
        <f t="shared" si="5"/>
        <v>0</v>
      </c>
      <c r="CD144" s="109">
        <f t="shared" si="6"/>
        <v>0.75</v>
      </c>
      <c r="CE144" s="50" t="str">
        <f t="shared" si="7"/>
        <v/>
      </c>
      <c r="CF144" s="50" t="str">
        <f t="shared" si="8"/>
        <v/>
      </c>
      <c r="CG144" s="50" t="str">
        <f t="shared" si="9"/>
        <v/>
      </c>
      <c r="CH144" s="50" t="str">
        <f t="shared" si="10"/>
        <v/>
      </c>
      <c r="CI144" s="50" t="str">
        <f t="shared" si="11"/>
        <v/>
      </c>
      <c r="CJ144" s="50"/>
      <c r="CK144" s="50"/>
      <c r="CL144" s="50"/>
      <c r="CM144" s="50"/>
      <c r="CN144" s="50"/>
    </row>
    <row r="145">
      <c r="A145" s="108" t="str">
        <f t="shared" si="2"/>
        <v/>
      </c>
      <c r="B145" s="6"/>
      <c r="C145" s="42"/>
      <c r="D145" s="43"/>
      <c r="E145" s="61"/>
      <c r="F145" s="45"/>
      <c r="G145" s="45"/>
      <c r="H145" s="46"/>
      <c r="I145" s="45"/>
      <c r="J145" s="45"/>
      <c r="K145" s="45"/>
      <c r="L145" s="45"/>
      <c r="M145" s="61"/>
      <c r="N145" s="48"/>
      <c r="O145" s="49"/>
      <c r="P145" s="48"/>
      <c r="Q145" s="49"/>
      <c r="R145" s="50"/>
      <c r="S145" s="51"/>
      <c r="T145" s="15"/>
      <c r="U145" s="14"/>
      <c r="V145" s="52"/>
      <c r="W145" s="52"/>
      <c r="X145" s="52"/>
      <c r="Y145" s="52"/>
      <c r="Z145" s="52"/>
      <c r="AA145" s="52"/>
      <c r="AB145" s="53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3"/>
      <c r="AP145" s="52"/>
      <c r="AQ145" s="52"/>
      <c r="AR145" s="53"/>
      <c r="AS145" s="53"/>
      <c r="AT145" s="53"/>
      <c r="AU145" s="52"/>
      <c r="AV145" s="52"/>
      <c r="AW145" s="53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83" t="str">
        <f>IF(ISBLANK(B145),,IF(IFNA(MATCH(N145,List_Holidays,0),0)=0,IF(IFNA(MATCH(WEEKDAY(N145),List_WeekHolidays,0),0),1,0),2))</f>
        <v/>
      </c>
      <c r="BU145" s="109">
        <f t="shared" si="3"/>
        <v>0</v>
      </c>
      <c r="BV145" s="109">
        <f t="shared" si="4"/>
        <v>0</v>
      </c>
      <c r="BW145" s="109">
        <f>IF($BU145&gt;cLunchEnd+$N145,cLunchBegin+$N145+1,cLunchBegin+$N145)</f>
        <v>0.5</v>
      </c>
      <c r="BX145" s="109">
        <f>IF($BU145&gt;cLunchEnd+$N145,cLunchEnd+$N145+1,cLunchEnd+$N145)</f>
        <v>0.5416666667</v>
      </c>
      <c r="BY145" s="109">
        <f>IF($BU145&gt;cDinnerEnd+$N145,cDinnerBegin+$N145+1,cDinnerBegin+$N145)</f>
        <v>0.75</v>
      </c>
      <c r="BZ145" s="109">
        <f>IF($BU145&gt;cDinnerEnd+$N145,cDinnerEnd+$N145+1,cDinnerEnd+$N145)</f>
        <v>0.7916666667</v>
      </c>
      <c r="CA145" s="50" t="str">
        <f>IF((MIN($BV145,BX145)-MAX($BU145,BW145))&gt;0,vDurationLunch,)</f>
        <v/>
      </c>
      <c r="CB145" s="50" t="str">
        <f>IF((MIN($BV145,BZ145)-MAX($BU145,BY145))&gt;0,vDurationDinner,)</f>
        <v/>
      </c>
      <c r="CC145" s="50">
        <f t="shared" si="5"/>
        <v>0</v>
      </c>
      <c r="CD145" s="109">
        <f t="shared" si="6"/>
        <v>0.75</v>
      </c>
      <c r="CE145" s="50" t="str">
        <f t="shared" si="7"/>
        <v/>
      </c>
      <c r="CF145" s="50" t="str">
        <f t="shared" si="8"/>
        <v/>
      </c>
      <c r="CG145" s="50" t="str">
        <f t="shared" si="9"/>
        <v/>
      </c>
      <c r="CH145" s="50" t="str">
        <f t="shared" si="10"/>
        <v/>
      </c>
      <c r="CI145" s="50" t="str">
        <f t="shared" si="11"/>
        <v/>
      </c>
      <c r="CJ145" s="50"/>
      <c r="CK145" s="50"/>
      <c r="CL145" s="50"/>
      <c r="CM145" s="50"/>
      <c r="CN145" s="50"/>
    </row>
    <row r="146">
      <c r="A146" s="108" t="str">
        <f t="shared" si="2"/>
        <v/>
      </c>
      <c r="B146" s="6"/>
      <c r="C146" s="42"/>
      <c r="D146" s="43"/>
      <c r="E146" s="61"/>
      <c r="F146" s="45"/>
      <c r="G146" s="45"/>
      <c r="H146" s="46"/>
      <c r="I146" s="45"/>
      <c r="J146" s="45"/>
      <c r="K146" s="45"/>
      <c r="L146" s="45"/>
      <c r="M146" s="61"/>
      <c r="N146" s="48"/>
      <c r="O146" s="49"/>
      <c r="P146" s="48"/>
      <c r="Q146" s="49"/>
      <c r="R146" s="50"/>
      <c r="S146" s="51"/>
      <c r="T146" s="15"/>
      <c r="U146" s="14"/>
      <c r="V146" s="52"/>
      <c r="W146" s="52"/>
      <c r="X146" s="52"/>
      <c r="Y146" s="52"/>
      <c r="Z146" s="52"/>
      <c r="AA146" s="52"/>
      <c r="AB146" s="53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3"/>
      <c r="AP146" s="52"/>
      <c r="AQ146" s="52"/>
      <c r="AR146" s="53"/>
      <c r="AS146" s="53"/>
      <c r="AT146" s="53"/>
      <c r="AU146" s="52"/>
      <c r="AV146" s="52"/>
      <c r="AW146" s="53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83" t="str">
        <f>IF(ISBLANK(B146),,IF(IFNA(MATCH(N146,List_Holidays,0),0)=0,IF(IFNA(MATCH(WEEKDAY(N146),List_WeekHolidays,0),0),1,0),2))</f>
        <v/>
      </c>
      <c r="BU146" s="109">
        <f t="shared" si="3"/>
        <v>0</v>
      </c>
      <c r="BV146" s="109">
        <f t="shared" si="4"/>
        <v>0</v>
      </c>
      <c r="BW146" s="109">
        <f>IF($BU146&gt;cLunchEnd+$N146,cLunchBegin+$N146+1,cLunchBegin+$N146)</f>
        <v>0.5</v>
      </c>
      <c r="BX146" s="109">
        <f>IF($BU146&gt;cLunchEnd+$N146,cLunchEnd+$N146+1,cLunchEnd+$N146)</f>
        <v>0.5416666667</v>
      </c>
      <c r="BY146" s="109">
        <f>IF($BU146&gt;cDinnerEnd+$N146,cDinnerBegin+$N146+1,cDinnerBegin+$N146)</f>
        <v>0.75</v>
      </c>
      <c r="BZ146" s="109">
        <f>IF($BU146&gt;cDinnerEnd+$N146,cDinnerEnd+$N146+1,cDinnerEnd+$N146)</f>
        <v>0.7916666667</v>
      </c>
      <c r="CA146" s="50" t="str">
        <f>IF((MIN($BV146,BX146)-MAX($BU146,BW146))&gt;0,vDurationLunch,)</f>
        <v/>
      </c>
      <c r="CB146" s="50" t="str">
        <f>IF((MIN($BV146,BZ146)-MAX($BU146,BY146))&gt;0,vDurationDinner,)</f>
        <v/>
      </c>
      <c r="CC146" s="50">
        <f t="shared" si="5"/>
        <v>0</v>
      </c>
      <c r="CD146" s="109">
        <f t="shared" si="6"/>
        <v>0.75</v>
      </c>
      <c r="CE146" s="50" t="str">
        <f t="shared" si="7"/>
        <v/>
      </c>
      <c r="CF146" s="50" t="str">
        <f t="shared" si="8"/>
        <v/>
      </c>
      <c r="CG146" s="50" t="str">
        <f t="shared" si="9"/>
        <v/>
      </c>
      <c r="CH146" s="50" t="str">
        <f t="shared" si="10"/>
        <v/>
      </c>
      <c r="CI146" s="50" t="str">
        <f t="shared" si="11"/>
        <v/>
      </c>
      <c r="CJ146" s="50"/>
      <c r="CK146" s="50"/>
      <c r="CL146" s="50"/>
      <c r="CM146" s="50"/>
      <c r="CN146" s="50"/>
    </row>
    <row r="147">
      <c r="A147" s="108" t="str">
        <f t="shared" si="2"/>
        <v/>
      </c>
      <c r="B147" s="6"/>
      <c r="C147" s="42"/>
      <c r="D147" s="43"/>
      <c r="E147" s="61"/>
      <c r="F147" s="45"/>
      <c r="G147" s="46"/>
      <c r="H147" s="46"/>
      <c r="I147" s="45"/>
      <c r="J147" s="45"/>
      <c r="K147" s="45"/>
      <c r="L147" s="45"/>
      <c r="M147" s="61"/>
      <c r="N147" s="48"/>
      <c r="O147" s="49"/>
      <c r="P147" s="48"/>
      <c r="Q147" s="49"/>
      <c r="R147" s="50"/>
      <c r="S147" s="51"/>
      <c r="T147" s="15"/>
      <c r="U147" s="14"/>
      <c r="V147" s="52"/>
      <c r="W147" s="52"/>
      <c r="X147" s="52"/>
      <c r="Y147" s="52"/>
      <c r="Z147" s="52"/>
      <c r="AA147" s="52"/>
      <c r="AB147" s="53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3"/>
      <c r="AP147" s="52"/>
      <c r="AQ147" s="52"/>
      <c r="AR147" s="53"/>
      <c r="AS147" s="53"/>
      <c r="AT147" s="53"/>
      <c r="AU147" s="52"/>
      <c r="AV147" s="52"/>
      <c r="AW147" s="53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83" t="str">
        <f>IF(ISBLANK(B147),,IF(IFNA(MATCH(N147,List_Holidays,0),0)=0,IF(IFNA(MATCH(WEEKDAY(N147),List_WeekHolidays,0),0),1,0),2))</f>
        <v/>
      </c>
      <c r="BU147" s="109">
        <f t="shared" si="3"/>
        <v>0</v>
      </c>
      <c r="BV147" s="109">
        <f t="shared" si="4"/>
        <v>0</v>
      </c>
      <c r="BW147" s="109">
        <f>IF($BU147&gt;cLunchEnd+$N147,cLunchBegin+$N147+1,cLunchBegin+$N147)</f>
        <v>0.5</v>
      </c>
      <c r="BX147" s="109">
        <f>IF($BU147&gt;cLunchEnd+$N147,cLunchEnd+$N147+1,cLunchEnd+$N147)</f>
        <v>0.5416666667</v>
      </c>
      <c r="BY147" s="109">
        <f>IF($BU147&gt;cDinnerEnd+$N147,cDinnerBegin+$N147+1,cDinnerBegin+$N147)</f>
        <v>0.75</v>
      </c>
      <c r="BZ147" s="109">
        <f>IF($BU147&gt;cDinnerEnd+$N147,cDinnerEnd+$N147+1,cDinnerEnd+$N147)</f>
        <v>0.7916666667</v>
      </c>
      <c r="CA147" s="50" t="str">
        <f>IF((MIN($BV147,BX147)-MAX($BU147,BW147))&gt;0,vDurationLunch,)</f>
        <v/>
      </c>
      <c r="CB147" s="50" t="str">
        <f>IF((MIN($BV147,BZ147)-MAX($BU147,BY147))&gt;0,vDurationDinner,)</f>
        <v/>
      </c>
      <c r="CC147" s="50">
        <f t="shared" si="5"/>
        <v>0</v>
      </c>
      <c r="CD147" s="109">
        <f t="shared" si="6"/>
        <v>0.75</v>
      </c>
      <c r="CE147" s="50" t="str">
        <f t="shared" si="7"/>
        <v/>
      </c>
      <c r="CF147" s="50" t="str">
        <f t="shared" si="8"/>
        <v/>
      </c>
      <c r="CG147" s="50" t="str">
        <f t="shared" si="9"/>
        <v/>
      </c>
      <c r="CH147" s="50" t="str">
        <f t="shared" si="10"/>
        <v/>
      </c>
      <c r="CI147" s="50" t="str">
        <f t="shared" si="11"/>
        <v/>
      </c>
      <c r="CJ147" s="50"/>
      <c r="CK147" s="50"/>
      <c r="CL147" s="50"/>
      <c r="CM147" s="50"/>
      <c r="CN147" s="50"/>
    </row>
    <row r="148">
      <c r="A148" s="108" t="str">
        <f t="shared" si="2"/>
        <v/>
      </c>
      <c r="B148" s="6"/>
      <c r="C148" s="42"/>
      <c r="D148" s="43"/>
      <c r="E148" s="61"/>
      <c r="F148" s="45"/>
      <c r="G148" s="45"/>
      <c r="H148" s="46"/>
      <c r="I148" s="45"/>
      <c r="J148" s="45"/>
      <c r="K148" s="45"/>
      <c r="L148" s="45"/>
      <c r="M148" s="61"/>
      <c r="N148" s="48"/>
      <c r="O148" s="49"/>
      <c r="P148" s="48"/>
      <c r="Q148" s="49"/>
      <c r="R148" s="50"/>
      <c r="S148" s="51"/>
      <c r="T148" s="15"/>
      <c r="U148" s="14"/>
      <c r="V148" s="52"/>
      <c r="W148" s="52"/>
      <c r="X148" s="52"/>
      <c r="Y148" s="52"/>
      <c r="Z148" s="52"/>
      <c r="AA148" s="52"/>
      <c r="AB148" s="53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83" t="str">
        <f>IF(ISBLANK(B148),,IF(IFNA(MATCH(N148,List_Holidays,0),0)=0,IF(IFNA(MATCH(WEEKDAY(N148),List_WeekHolidays,0),0),1,0),2))</f>
        <v/>
      </c>
      <c r="BU148" s="109">
        <f t="shared" si="3"/>
        <v>0</v>
      </c>
      <c r="BV148" s="109">
        <f t="shared" si="4"/>
        <v>0</v>
      </c>
      <c r="BW148" s="109">
        <f>IF($BU148&gt;cLunchEnd+$N148,cLunchBegin+$N148+1,cLunchBegin+$N148)</f>
        <v>0.5</v>
      </c>
      <c r="BX148" s="109">
        <f>IF($BU148&gt;cLunchEnd+$N148,cLunchEnd+$N148+1,cLunchEnd+$N148)</f>
        <v>0.5416666667</v>
      </c>
      <c r="BY148" s="109">
        <f>IF($BU148&gt;cDinnerEnd+$N148,cDinnerBegin+$N148+1,cDinnerBegin+$N148)</f>
        <v>0.75</v>
      </c>
      <c r="BZ148" s="109">
        <f>IF($BU148&gt;cDinnerEnd+$N148,cDinnerEnd+$N148+1,cDinnerEnd+$N148)</f>
        <v>0.7916666667</v>
      </c>
      <c r="CA148" s="50" t="str">
        <f>IF((MIN($BV148,BX148)-MAX($BU148,BW148))&gt;0,vDurationLunch,)</f>
        <v/>
      </c>
      <c r="CB148" s="50" t="str">
        <f>IF((MIN($BV148,BZ148)-MAX($BU148,BY148))&gt;0,vDurationDinner,)</f>
        <v/>
      </c>
      <c r="CC148" s="50">
        <f t="shared" si="5"/>
        <v>0</v>
      </c>
      <c r="CD148" s="109">
        <f t="shared" si="6"/>
        <v>0.75</v>
      </c>
      <c r="CE148" s="50" t="str">
        <f t="shared" si="7"/>
        <v/>
      </c>
      <c r="CF148" s="50" t="str">
        <f t="shared" si="8"/>
        <v/>
      </c>
      <c r="CG148" s="50" t="str">
        <f t="shared" si="9"/>
        <v/>
      </c>
      <c r="CH148" s="50" t="str">
        <f t="shared" si="10"/>
        <v/>
      </c>
      <c r="CI148" s="50" t="str">
        <f t="shared" si="11"/>
        <v/>
      </c>
      <c r="CJ148" s="50"/>
      <c r="CK148" s="50"/>
      <c r="CL148" s="50"/>
      <c r="CM148" s="50"/>
      <c r="CN148" s="50"/>
    </row>
    <row r="149">
      <c r="A149" s="108" t="str">
        <f t="shared" si="2"/>
        <v/>
      </c>
      <c r="B149" s="6"/>
      <c r="C149" s="42"/>
      <c r="D149" s="43"/>
      <c r="E149" s="61"/>
      <c r="F149" s="45"/>
      <c r="G149" s="45"/>
      <c r="H149" s="46"/>
      <c r="I149" s="45"/>
      <c r="J149" s="45"/>
      <c r="K149" s="45"/>
      <c r="L149" s="45"/>
      <c r="M149" s="61"/>
      <c r="N149" s="48"/>
      <c r="O149" s="49"/>
      <c r="P149" s="48"/>
      <c r="Q149" s="49"/>
      <c r="R149" s="50"/>
      <c r="S149" s="51"/>
      <c r="T149" s="15"/>
      <c r="U149" s="14"/>
      <c r="V149" s="52"/>
      <c r="W149" s="52"/>
      <c r="X149" s="52"/>
      <c r="Y149" s="52"/>
      <c r="Z149" s="52"/>
      <c r="AA149" s="52"/>
      <c r="AB149" s="53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3"/>
      <c r="AP149" s="52"/>
      <c r="AQ149" s="52"/>
      <c r="AR149" s="53"/>
      <c r="AS149" s="53"/>
      <c r="AT149" s="53"/>
      <c r="AU149" s="52"/>
      <c r="AV149" s="52"/>
      <c r="AW149" s="53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83" t="str">
        <f>IF(ISBLANK(B149),,IF(IFNA(MATCH(N149,List_Holidays,0),0)=0,IF(IFNA(MATCH(WEEKDAY(N149),List_WeekHolidays,0),0),1,0),2))</f>
        <v/>
      </c>
      <c r="BU149" s="109">
        <f t="shared" si="3"/>
        <v>0</v>
      </c>
      <c r="BV149" s="109">
        <f t="shared" si="4"/>
        <v>0</v>
      </c>
      <c r="BW149" s="109">
        <f>IF($BU149&gt;cLunchEnd+$N149,cLunchBegin+$N149+1,cLunchBegin+$N149)</f>
        <v>0.5</v>
      </c>
      <c r="BX149" s="109">
        <f>IF($BU149&gt;cLunchEnd+$N149,cLunchEnd+$N149+1,cLunchEnd+$N149)</f>
        <v>0.5416666667</v>
      </c>
      <c r="BY149" s="109">
        <f>IF($BU149&gt;cDinnerEnd+$N149,cDinnerBegin+$N149+1,cDinnerBegin+$N149)</f>
        <v>0.75</v>
      </c>
      <c r="BZ149" s="109">
        <f>IF($BU149&gt;cDinnerEnd+$N149,cDinnerEnd+$N149+1,cDinnerEnd+$N149)</f>
        <v>0.7916666667</v>
      </c>
      <c r="CA149" s="50" t="str">
        <f>IF((MIN($BV149,BX149)-MAX($BU149,BW149))&gt;0,vDurationLunch,)</f>
        <v/>
      </c>
      <c r="CB149" s="50" t="str">
        <f>IF((MIN($BV149,BZ149)-MAX($BU149,BY149))&gt;0,vDurationDinner,)</f>
        <v/>
      </c>
      <c r="CC149" s="50">
        <f t="shared" si="5"/>
        <v>0</v>
      </c>
      <c r="CD149" s="109">
        <f t="shared" si="6"/>
        <v>0.75</v>
      </c>
      <c r="CE149" s="50" t="str">
        <f t="shared" si="7"/>
        <v/>
      </c>
      <c r="CF149" s="50" t="str">
        <f t="shared" si="8"/>
        <v/>
      </c>
      <c r="CG149" s="50" t="str">
        <f t="shared" si="9"/>
        <v/>
      </c>
      <c r="CH149" s="50" t="str">
        <f t="shared" si="10"/>
        <v/>
      </c>
      <c r="CI149" s="50" t="str">
        <f t="shared" si="11"/>
        <v/>
      </c>
      <c r="CJ149" s="50"/>
      <c r="CK149" s="50"/>
      <c r="CL149" s="50"/>
      <c r="CM149" s="50"/>
      <c r="CN149" s="50"/>
    </row>
    <row r="150">
      <c r="A150" s="108" t="str">
        <f t="shared" si="2"/>
        <v/>
      </c>
      <c r="B150" s="6"/>
      <c r="C150" s="42"/>
      <c r="D150" s="43"/>
      <c r="E150" s="61"/>
      <c r="F150" s="45"/>
      <c r="G150" s="45"/>
      <c r="H150" s="45"/>
      <c r="I150" s="45"/>
      <c r="J150" s="46"/>
      <c r="K150" s="45"/>
      <c r="L150" s="45"/>
      <c r="M150" s="61"/>
      <c r="N150" s="48"/>
      <c r="O150" s="49"/>
      <c r="P150" s="48"/>
      <c r="Q150" s="49"/>
      <c r="R150" s="50"/>
      <c r="S150" s="51"/>
      <c r="T150" s="15"/>
      <c r="U150" s="14"/>
      <c r="V150" s="52"/>
      <c r="W150" s="52"/>
      <c r="X150" s="52"/>
      <c r="Y150" s="52"/>
      <c r="Z150" s="52"/>
      <c r="AA150" s="52"/>
      <c r="AB150" s="53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3"/>
      <c r="AP150" s="52"/>
      <c r="AQ150" s="52"/>
      <c r="AR150" s="53"/>
      <c r="AS150" s="53"/>
      <c r="AT150" s="53"/>
      <c r="AU150" s="52"/>
      <c r="AV150" s="52"/>
      <c r="AW150" s="53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83" t="str">
        <f>IF(ISBLANK(B150),,IF(IFNA(MATCH(N150,List_Holidays,0),0)=0,IF(IFNA(MATCH(WEEKDAY(N150),List_WeekHolidays,0),0),1,0),2))</f>
        <v/>
      </c>
      <c r="BU150" s="109">
        <f t="shared" si="3"/>
        <v>0</v>
      </c>
      <c r="BV150" s="109">
        <f t="shared" si="4"/>
        <v>0</v>
      </c>
      <c r="BW150" s="109">
        <f>IF($BU150&gt;cLunchEnd+$N150,cLunchBegin+$N150+1,cLunchBegin+$N150)</f>
        <v>0.5</v>
      </c>
      <c r="BX150" s="109">
        <f>IF($BU150&gt;cLunchEnd+$N150,cLunchEnd+$N150+1,cLunchEnd+$N150)</f>
        <v>0.5416666667</v>
      </c>
      <c r="BY150" s="109">
        <f>IF($BU150&gt;cDinnerEnd+$N150,cDinnerBegin+$N150+1,cDinnerBegin+$N150)</f>
        <v>0.75</v>
      </c>
      <c r="BZ150" s="109">
        <f>IF($BU150&gt;cDinnerEnd+$N150,cDinnerEnd+$N150+1,cDinnerEnd+$N150)</f>
        <v>0.7916666667</v>
      </c>
      <c r="CA150" s="50" t="str">
        <f>IF((MIN($BV150,BX150)-MAX($BU150,BW150))&gt;0,vDurationLunch,)</f>
        <v/>
      </c>
      <c r="CB150" s="50" t="str">
        <f>IF((MIN($BV150,BZ150)-MAX($BU150,BY150))&gt;0,vDurationDinner,)</f>
        <v/>
      </c>
      <c r="CC150" s="50">
        <f t="shared" si="5"/>
        <v>0</v>
      </c>
      <c r="CD150" s="109">
        <f t="shared" si="6"/>
        <v>0.75</v>
      </c>
      <c r="CE150" s="50" t="str">
        <f t="shared" si="7"/>
        <v/>
      </c>
      <c r="CF150" s="50" t="str">
        <f t="shared" si="8"/>
        <v/>
      </c>
      <c r="CG150" s="50" t="str">
        <f t="shared" si="9"/>
        <v/>
      </c>
      <c r="CH150" s="50" t="str">
        <f t="shared" si="10"/>
        <v/>
      </c>
      <c r="CI150" s="50" t="str">
        <f t="shared" si="11"/>
        <v/>
      </c>
      <c r="CJ150" s="50"/>
      <c r="CK150" s="50"/>
      <c r="CL150" s="50"/>
      <c r="CM150" s="50"/>
      <c r="CN150" s="50"/>
    </row>
    <row r="151">
      <c r="A151" s="108" t="str">
        <f t="shared" si="2"/>
        <v/>
      </c>
      <c r="B151" s="6"/>
      <c r="C151" s="42"/>
      <c r="D151" s="43"/>
      <c r="E151" s="61"/>
      <c r="F151" s="45"/>
      <c r="G151" s="45"/>
      <c r="H151" s="46"/>
      <c r="I151" s="45"/>
      <c r="J151" s="45"/>
      <c r="K151" s="45"/>
      <c r="L151" s="45"/>
      <c r="M151" s="61"/>
      <c r="N151" s="48"/>
      <c r="O151" s="49"/>
      <c r="P151" s="48"/>
      <c r="Q151" s="49"/>
      <c r="R151" s="50"/>
      <c r="S151" s="51"/>
      <c r="T151" s="15"/>
      <c r="U151" s="14"/>
      <c r="V151" s="52"/>
      <c r="W151" s="52"/>
      <c r="X151" s="52"/>
      <c r="Y151" s="52"/>
      <c r="Z151" s="52"/>
      <c r="AA151" s="52"/>
      <c r="AB151" s="53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3"/>
      <c r="AP151" s="52"/>
      <c r="AQ151" s="52"/>
      <c r="AR151" s="53"/>
      <c r="AS151" s="53"/>
      <c r="AT151" s="53"/>
      <c r="AU151" s="52"/>
      <c r="AV151" s="52"/>
      <c r="AW151" s="53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83" t="str">
        <f>IF(ISBLANK(B151),,IF(IFNA(MATCH(N151,List_Holidays,0),0)=0,IF(IFNA(MATCH(WEEKDAY(N151),List_WeekHolidays,0),0),1,0),2))</f>
        <v/>
      </c>
      <c r="BU151" s="109">
        <f t="shared" si="3"/>
        <v>0</v>
      </c>
      <c r="BV151" s="109">
        <f t="shared" si="4"/>
        <v>0</v>
      </c>
      <c r="BW151" s="109">
        <f>IF($BU151&gt;cLunchEnd+$N151,cLunchBegin+$N151+1,cLunchBegin+$N151)</f>
        <v>0.5</v>
      </c>
      <c r="BX151" s="109">
        <f>IF($BU151&gt;cLunchEnd+$N151,cLunchEnd+$N151+1,cLunchEnd+$N151)</f>
        <v>0.5416666667</v>
      </c>
      <c r="BY151" s="109">
        <f>IF($BU151&gt;cDinnerEnd+$N151,cDinnerBegin+$N151+1,cDinnerBegin+$N151)</f>
        <v>0.75</v>
      </c>
      <c r="BZ151" s="109">
        <f>IF($BU151&gt;cDinnerEnd+$N151,cDinnerEnd+$N151+1,cDinnerEnd+$N151)</f>
        <v>0.7916666667</v>
      </c>
      <c r="CA151" s="50" t="str">
        <f>IF((MIN($BV151,BX151)-MAX($BU151,BW151))&gt;0,vDurationLunch,)</f>
        <v/>
      </c>
      <c r="CB151" s="50" t="str">
        <f>IF((MIN($BV151,BZ151)-MAX($BU151,BY151))&gt;0,vDurationDinner,)</f>
        <v/>
      </c>
      <c r="CC151" s="50">
        <f t="shared" si="5"/>
        <v>0</v>
      </c>
      <c r="CD151" s="109">
        <f t="shared" si="6"/>
        <v>0.75</v>
      </c>
      <c r="CE151" s="50" t="str">
        <f t="shared" si="7"/>
        <v/>
      </c>
      <c r="CF151" s="50" t="str">
        <f t="shared" si="8"/>
        <v/>
      </c>
      <c r="CG151" s="50" t="str">
        <f t="shared" si="9"/>
        <v/>
      </c>
      <c r="CH151" s="50" t="str">
        <f t="shared" si="10"/>
        <v/>
      </c>
      <c r="CI151" s="50" t="str">
        <f t="shared" si="11"/>
        <v/>
      </c>
      <c r="CJ151" s="50"/>
      <c r="CK151" s="50"/>
      <c r="CL151" s="50"/>
      <c r="CM151" s="50"/>
      <c r="CN151" s="50"/>
    </row>
    <row r="152">
      <c r="A152" s="108" t="str">
        <f t="shared" si="2"/>
        <v/>
      </c>
      <c r="B152" s="6"/>
      <c r="C152" s="42"/>
      <c r="D152" s="43"/>
      <c r="E152" s="61"/>
      <c r="F152" s="45"/>
      <c r="G152" s="45"/>
      <c r="H152" s="46"/>
      <c r="I152" s="45"/>
      <c r="J152" s="45"/>
      <c r="K152" s="45"/>
      <c r="L152" s="45"/>
      <c r="M152" s="61"/>
      <c r="N152" s="48"/>
      <c r="O152" s="49"/>
      <c r="P152" s="48"/>
      <c r="Q152" s="49"/>
      <c r="R152" s="50"/>
      <c r="S152" s="51"/>
      <c r="T152" s="15"/>
      <c r="U152" s="14"/>
      <c r="V152" s="52"/>
      <c r="W152" s="52"/>
      <c r="X152" s="52"/>
      <c r="Y152" s="52"/>
      <c r="Z152" s="52"/>
      <c r="AA152" s="52"/>
      <c r="AB152" s="53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3"/>
      <c r="AP152" s="52"/>
      <c r="AQ152" s="52"/>
      <c r="AR152" s="53"/>
      <c r="AS152" s="53"/>
      <c r="AT152" s="53"/>
      <c r="AU152" s="52"/>
      <c r="AV152" s="52"/>
      <c r="AW152" s="53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83" t="str">
        <f>IF(ISBLANK(B152),,IF(IFNA(MATCH(N152,List_Holidays,0),0)=0,IF(IFNA(MATCH(WEEKDAY(N152),List_WeekHolidays,0),0),1,0),2))</f>
        <v/>
      </c>
      <c r="BU152" s="109">
        <f t="shared" si="3"/>
        <v>0</v>
      </c>
      <c r="BV152" s="109">
        <f t="shared" si="4"/>
        <v>0</v>
      </c>
      <c r="BW152" s="109">
        <f>IF($BU152&gt;cLunchEnd+$N152,cLunchBegin+$N152+1,cLunchBegin+$N152)</f>
        <v>0.5</v>
      </c>
      <c r="BX152" s="109">
        <f>IF($BU152&gt;cLunchEnd+$N152,cLunchEnd+$N152+1,cLunchEnd+$N152)</f>
        <v>0.5416666667</v>
      </c>
      <c r="BY152" s="109">
        <f>IF($BU152&gt;cDinnerEnd+$N152,cDinnerBegin+$N152+1,cDinnerBegin+$N152)</f>
        <v>0.75</v>
      </c>
      <c r="BZ152" s="109">
        <f>IF($BU152&gt;cDinnerEnd+$N152,cDinnerEnd+$N152+1,cDinnerEnd+$N152)</f>
        <v>0.7916666667</v>
      </c>
      <c r="CA152" s="50" t="str">
        <f>IF((MIN($BV152,BX152)-MAX($BU152,BW152))&gt;0,vDurationLunch,)</f>
        <v/>
      </c>
      <c r="CB152" s="50" t="str">
        <f>IF((MIN($BV152,BZ152)-MAX($BU152,BY152))&gt;0,vDurationDinner,)</f>
        <v/>
      </c>
      <c r="CC152" s="50">
        <f t="shared" si="5"/>
        <v>0</v>
      </c>
      <c r="CD152" s="109">
        <f t="shared" si="6"/>
        <v>0.75</v>
      </c>
      <c r="CE152" s="50" t="str">
        <f t="shared" si="7"/>
        <v/>
      </c>
      <c r="CF152" s="50" t="str">
        <f t="shared" si="8"/>
        <v/>
      </c>
      <c r="CG152" s="50" t="str">
        <f t="shared" si="9"/>
        <v/>
      </c>
      <c r="CH152" s="50" t="str">
        <f t="shared" si="10"/>
        <v/>
      </c>
      <c r="CI152" s="50" t="str">
        <f t="shared" si="11"/>
        <v/>
      </c>
      <c r="CJ152" s="50"/>
      <c r="CK152" s="50"/>
      <c r="CL152" s="50"/>
      <c r="CM152" s="50"/>
      <c r="CN152" s="50"/>
    </row>
    <row r="153">
      <c r="A153" s="108" t="str">
        <f t="shared" si="2"/>
        <v/>
      </c>
      <c r="B153" s="6"/>
      <c r="C153" s="42"/>
      <c r="D153" s="43"/>
      <c r="E153" s="61"/>
      <c r="F153" s="45"/>
      <c r="G153" s="45"/>
      <c r="H153" s="46"/>
      <c r="I153" s="45"/>
      <c r="J153" s="45"/>
      <c r="K153" s="45"/>
      <c r="L153" s="45"/>
      <c r="M153" s="61"/>
      <c r="N153" s="48"/>
      <c r="O153" s="49"/>
      <c r="P153" s="48"/>
      <c r="Q153" s="49"/>
      <c r="R153" s="50"/>
      <c r="S153" s="51"/>
      <c r="T153" s="15"/>
      <c r="U153" s="14"/>
      <c r="V153" s="52"/>
      <c r="W153" s="52"/>
      <c r="X153" s="52"/>
      <c r="Y153" s="52"/>
      <c r="Z153" s="52"/>
      <c r="AA153" s="52"/>
      <c r="AB153" s="53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3"/>
      <c r="AP153" s="52"/>
      <c r="AQ153" s="52"/>
      <c r="AR153" s="53"/>
      <c r="AS153" s="53"/>
      <c r="AT153" s="53"/>
      <c r="AU153" s="52"/>
      <c r="AV153" s="52"/>
      <c r="AW153" s="53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83" t="str">
        <f>IF(ISBLANK(B153),,IF(IFNA(MATCH(N153,List_Holidays,0),0)=0,IF(IFNA(MATCH(WEEKDAY(N153),List_WeekHolidays,0),0),1,0),2))</f>
        <v/>
      </c>
      <c r="BU153" s="109">
        <f t="shared" si="3"/>
        <v>0</v>
      </c>
      <c r="BV153" s="109">
        <f t="shared" si="4"/>
        <v>0</v>
      </c>
      <c r="BW153" s="109">
        <f>IF($BU153&gt;cLunchEnd+$N153,cLunchBegin+$N153+1,cLunchBegin+$N153)</f>
        <v>0.5</v>
      </c>
      <c r="BX153" s="109">
        <f>IF($BU153&gt;cLunchEnd+$N153,cLunchEnd+$N153+1,cLunchEnd+$N153)</f>
        <v>0.5416666667</v>
      </c>
      <c r="BY153" s="109">
        <f>IF($BU153&gt;cDinnerEnd+$N153,cDinnerBegin+$N153+1,cDinnerBegin+$N153)</f>
        <v>0.75</v>
      </c>
      <c r="BZ153" s="109">
        <f>IF($BU153&gt;cDinnerEnd+$N153,cDinnerEnd+$N153+1,cDinnerEnd+$N153)</f>
        <v>0.7916666667</v>
      </c>
      <c r="CA153" s="50" t="str">
        <f>IF((MIN($BV153,BX153)-MAX($BU153,BW153))&gt;0,vDurationLunch,)</f>
        <v/>
      </c>
      <c r="CB153" s="50" t="str">
        <f>IF((MIN($BV153,BZ153)-MAX($BU153,BY153))&gt;0,vDurationDinner,)</f>
        <v/>
      </c>
      <c r="CC153" s="50">
        <f t="shared" si="5"/>
        <v>0</v>
      </c>
      <c r="CD153" s="109">
        <f t="shared" si="6"/>
        <v>0.75</v>
      </c>
      <c r="CE153" s="50" t="str">
        <f t="shared" si="7"/>
        <v/>
      </c>
      <c r="CF153" s="50" t="str">
        <f t="shared" si="8"/>
        <v/>
      </c>
      <c r="CG153" s="50" t="str">
        <f t="shared" si="9"/>
        <v/>
      </c>
      <c r="CH153" s="50" t="str">
        <f t="shared" si="10"/>
        <v/>
      </c>
      <c r="CI153" s="50" t="str">
        <f t="shared" si="11"/>
        <v/>
      </c>
      <c r="CJ153" s="50"/>
      <c r="CK153" s="50"/>
      <c r="CL153" s="50"/>
      <c r="CM153" s="50"/>
      <c r="CN153" s="50"/>
    </row>
    <row r="154">
      <c r="A154" s="108" t="str">
        <f t="shared" si="2"/>
        <v/>
      </c>
      <c r="B154" s="6"/>
      <c r="C154" s="42"/>
      <c r="D154" s="43"/>
      <c r="E154" s="61"/>
      <c r="F154" s="45"/>
      <c r="G154" s="46"/>
      <c r="H154" s="46"/>
      <c r="I154" s="45"/>
      <c r="J154" s="45"/>
      <c r="K154" s="45"/>
      <c r="L154" s="45"/>
      <c r="M154" s="61"/>
      <c r="N154" s="48"/>
      <c r="O154" s="49"/>
      <c r="P154" s="48"/>
      <c r="Q154" s="49"/>
      <c r="R154" s="50"/>
      <c r="S154" s="51"/>
      <c r="T154" s="15"/>
      <c r="U154" s="14"/>
      <c r="V154" s="52"/>
      <c r="W154" s="52"/>
      <c r="X154" s="52"/>
      <c r="Y154" s="52"/>
      <c r="Z154" s="52"/>
      <c r="AA154" s="52"/>
      <c r="AB154" s="53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3"/>
      <c r="AP154" s="52"/>
      <c r="AQ154" s="52"/>
      <c r="AR154" s="53"/>
      <c r="AS154" s="53"/>
      <c r="AT154" s="53"/>
      <c r="AU154" s="52"/>
      <c r="AV154" s="52"/>
      <c r="AW154" s="53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83" t="str">
        <f>IF(ISBLANK(B154),,IF(IFNA(MATCH(N154,List_Holidays,0),0)=0,IF(IFNA(MATCH(WEEKDAY(N154),List_WeekHolidays,0),0),1,0),2))</f>
        <v/>
      </c>
      <c r="BU154" s="109">
        <f t="shared" si="3"/>
        <v>0</v>
      </c>
      <c r="BV154" s="109">
        <f t="shared" si="4"/>
        <v>0</v>
      </c>
      <c r="BW154" s="109">
        <f>IF($BU154&gt;cLunchEnd+$N154,cLunchBegin+$N154+1,cLunchBegin+$N154)</f>
        <v>0.5</v>
      </c>
      <c r="BX154" s="109">
        <f>IF($BU154&gt;cLunchEnd+$N154,cLunchEnd+$N154+1,cLunchEnd+$N154)</f>
        <v>0.5416666667</v>
      </c>
      <c r="BY154" s="109">
        <f>IF($BU154&gt;cDinnerEnd+$N154,cDinnerBegin+$N154+1,cDinnerBegin+$N154)</f>
        <v>0.75</v>
      </c>
      <c r="BZ154" s="109">
        <f>IF($BU154&gt;cDinnerEnd+$N154,cDinnerEnd+$N154+1,cDinnerEnd+$N154)</f>
        <v>0.7916666667</v>
      </c>
      <c r="CA154" s="50" t="str">
        <f>IF((MIN($BV154,BX154)-MAX($BU154,BW154))&gt;0,vDurationLunch,)</f>
        <v/>
      </c>
      <c r="CB154" s="50" t="str">
        <f>IF((MIN($BV154,BZ154)-MAX($BU154,BY154))&gt;0,vDurationDinner,)</f>
        <v/>
      </c>
      <c r="CC154" s="50">
        <f t="shared" si="5"/>
        <v>0</v>
      </c>
      <c r="CD154" s="109">
        <f t="shared" si="6"/>
        <v>0.75</v>
      </c>
      <c r="CE154" s="50" t="str">
        <f t="shared" si="7"/>
        <v/>
      </c>
      <c r="CF154" s="50" t="str">
        <f t="shared" si="8"/>
        <v/>
      </c>
      <c r="CG154" s="50" t="str">
        <f t="shared" si="9"/>
        <v/>
      </c>
      <c r="CH154" s="50" t="str">
        <f t="shared" si="10"/>
        <v/>
      </c>
      <c r="CI154" s="50" t="str">
        <f t="shared" si="11"/>
        <v/>
      </c>
      <c r="CJ154" s="50"/>
      <c r="CK154" s="50"/>
      <c r="CL154" s="50"/>
      <c r="CM154" s="50"/>
      <c r="CN154" s="50"/>
    </row>
    <row r="155">
      <c r="A155" s="108" t="str">
        <f t="shared" si="2"/>
        <v/>
      </c>
      <c r="B155" s="6"/>
      <c r="C155" s="42"/>
      <c r="D155" s="43"/>
      <c r="E155" s="61"/>
      <c r="F155" s="45"/>
      <c r="G155" s="45"/>
      <c r="H155" s="46"/>
      <c r="I155" s="45"/>
      <c r="J155" s="45"/>
      <c r="K155" s="45"/>
      <c r="L155" s="45"/>
      <c r="M155" s="61"/>
      <c r="N155" s="48"/>
      <c r="O155" s="49"/>
      <c r="P155" s="48"/>
      <c r="Q155" s="49"/>
      <c r="R155" s="50"/>
      <c r="S155" s="51"/>
      <c r="T155" s="15"/>
      <c r="U155" s="14"/>
      <c r="V155" s="52"/>
      <c r="W155" s="52"/>
      <c r="X155" s="52"/>
      <c r="Y155" s="52"/>
      <c r="Z155" s="52"/>
      <c r="AA155" s="52"/>
      <c r="AB155" s="53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3"/>
      <c r="AP155" s="52"/>
      <c r="AQ155" s="52"/>
      <c r="AR155" s="53"/>
      <c r="AS155" s="53"/>
      <c r="AT155" s="53"/>
      <c r="AU155" s="52"/>
      <c r="AV155" s="52"/>
      <c r="AW155" s="53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83" t="str">
        <f>IF(ISBLANK(B155),,IF(IFNA(MATCH(N155,List_Holidays,0),0)=0,IF(IFNA(MATCH(WEEKDAY(N155),List_WeekHolidays,0),0),1,0),2))</f>
        <v/>
      </c>
      <c r="BU155" s="109">
        <f t="shared" si="3"/>
        <v>0</v>
      </c>
      <c r="BV155" s="109">
        <f t="shared" si="4"/>
        <v>0</v>
      </c>
      <c r="BW155" s="109">
        <f>IF($BU155&gt;cLunchEnd+$N155,cLunchBegin+$N155+1,cLunchBegin+$N155)</f>
        <v>0.5</v>
      </c>
      <c r="BX155" s="109">
        <f>IF($BU155&gt;cLunchEnd+$N155,cLunchEnd+$N155+1,cLunchEnd+$N155)</f>
        <v>0.5416666667</v>
      </c>
      <c r="BY155" s="109">
        <f>IF($BU155&gt;cDinnerEnd+$N155,cDinnerBegin+$N155+1,cDinnerBegin+$N155)</f>
        <v>0.75</v>
      </c>
      <c r="BZ155" s="109">
        <f>IF($BU155&gt;cDinnerEnd+$N155,cDinnerEnd+$N155+1,cDinnerEnd+$N155)</f>
        <v>0.7916666667</v>
      </c>
      <c r="CA155" s="50" t="str">
        <f>IF((MIN($BV155,BX155)-MAX($BU155,BW155))&gt;0,vDurationLunch,)</f>
        <v/>
      </c>
      <c r="CB155" s="50" t="str">
        <f>IF((MIN($BV155,BZ155)-MAX($BU155,BY155))&gt;0,vDurationDinner,)</f>
        <v/>
      </c>
      <c r="CC155" s="50">
        <f t="shared" si="5"/>
        <v>0</v>
      </c>
      <c r="CD155" s="109">
        <f t="shared" si="6"/>
        <v>0.75</v>
      </c>
      <c r="CE155" s="50" t="str">
        <f t="shared" si="7"/>
        <v/>
      </c>
      <c r="CF155" s="50" t="str">
        <f t="shared" si="8"/>
        <v/>
      </c>
      <c r="CG155" s="50" t="str">
        <f t="shared" si="9"/>
        <v/>
      </c>
      <c r="CH155" s="50" t="str">
        <f t="shared" si="10"/>
        <v/>
      </c>
      <c r="CI155" s="50" t="str">
        <f t="shared" si="11"/>
        <v/>
      </c>
      <c r="CJ155" s="50"/>
      <c r="CK155" s="50"/>
      <c r="CL155" s="50"/>
      <c r="CM155" s="50"/>
      <c r="CN155" s="50"/>
    </row>
    <row r="156">
      <c r="A156" s="108" t="str">
        <f t="shared" si="2"/>
        <v/>
      </c>
      <c r="B156" s="6"/>
      <c r="C156" s="42"/>
      <c r="D156" s="43"/>
      <c r="E156" s="61"/>
      <c r="F156" s="45"/>
      <c r="G156" s="45"/>
      <c r="H156" s="46"/>
      <c r="I156" s="45"/>
      <c r="J156" s="45"/>
      <c r="K156" s="45"/>
      <c r="L156" s="45"/>
      <c r="M156" s="61"/>
      <c r="N156" s="48"/>
      <c r="O156" s="49"/>
      <c r="P156" s="48"/>
      <c r="Q156" s="49"/>
      <c r="R156" s="50"/>
      <c r="S156" s="51"/>
      <c r="T156" s="15"/>
      <c r="U156" s="14"/>
      <c r="V156" s="52"/>
      <c r="W156" s="52"/>
      <c r="X156" s="52"/>
      <c r="Y156" s="52"/>
      <c r="Z156" s="52"/>
      <c r="AA156" s="52"/>
      <c r="AB156" s="53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3"/>
      <c r="AP156" s="52"/>
      <c r="AQ156" s="52"/>
      <c r="AR156" s="53"/>
      <c r="AS156" s="53"/>
      <c r="AT156" s="53"/>
      <c r="AU156" s="52"/>
      <c r="AV156" s="52"/>
      <c r="AW156" s="53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83" t="str">
        <f>IF(ISBLANK(B156),,IF(IFNA(MATCH(N156,List_Holidays,0),0)=0,IF(IFNA(MATCH(WEEKDAY(N156),List_WeekHolidays,0),0),1,0),2))</f>
        <v/>
      </c>
      <c r="BU156" s="109">
        <f t="shared" si="3"/>
        <v>0</v>
      </c>
      <c r="BV156" s="109">
        <f t="shared" si="4"/>
        <v>0</v>
      </c>
      <c r="BW156" s="109">
        <f>IF($BU156&gt;cLunchEnd+$N156,cLunchBegin+$N156+1,cLunchBegin+$N156)</f>
        <v>0.5</v>
      </c>
      <c r="BX156" s="109">
        <f>IF($BU156&gt;cLunchEnd+$N156,cLunchEnd+$N156+1,cLunchEnd+$N156)</f>
        <v>0.5416666667</v>
      </c>
      <c r="BY156" s="109">
        <f>IF($BU156&gt;cDinnerEnd+$N156,cDinnerBegin+$N156+1,cDinnerBegin+$N156)</f>
        <v>0.75</v>
      </c>
      <c r="BZ156" s="109">
        <f>IF($BU156&gt;cDinnerEnd+$N156,cDinnerEnd+$N156+1,cDinnerEnd+$N156)</f>
        <v>0.7916666667</v>
      </c>
      <c r="CA156" s="50" t="str">
        <f>IF((MIN($BV156,BX156)-MAX($BU156,BW156))&gt;0,vDurationLunch,)</f>
        <v/>
      </c>
      <c r="CB156" s="50" t="str">
        <f>IF((MIN($BV156,BZ156)-MAX($BU156,BY156))&gt;0,vDurationDinner,)</f>
        <v/>
      </c>
      <c r="CC156" s="50">
        <f t="shared" si="5"/>
        <v>0</v>
      </c>
      <c r="CD156" s="109">
        <f t="shared" si="6"/>
        <v>0.75</v>
      </c>
      <c r="CE156" s="50" t="str">
        <f t="shared" si="7"/>
        <v/>
      </c>
      <c r="CF156" s="50" t="str">
        <f t="shared" si="8"/>
        <v/>
      </c>
      <c r="CG156" s="50" t="str">
        <f t="shared" si="9"/>
        <v/>
      </c>
      <c r="CH156" s="50" t="str">
        <f t="shared" si="10"/>
        <v/>
      </c>
      <c r="CI156" s="50" t="str">
        <f t="shared" si="11"/>
        <v/>
      </c>
      <c r="CJ156" s="50"/>
      <c r="CK156" s="50"/>
      <c r="CL156" s="50"/>
      <c r="CM156" s="50"/>
      <c r="CN156" s="50"/>
    </row>
    <row r="157">
      <c r="A157" s="108" t="str">
        <f t="shared" si="2"/>
        <v/>
      </c>
      <c r="B157" s="6"/>
      <c r="C157" s="42"/>
      <c r="D157" s="43"/>
      <c r="E157" s="61"/>
      <c r="F157" s="45"/>
      <c r="G157" s="45"/>
      <c r="H157" s="45"/>
      <c r="I157" s="45"/>
      <c r="J157" s="46"/>
      <c r="K157" s="45"/>
      <c r="L157" s="45"/>
      <c r="M157" s="61"/>
      <c r="N157" s="48"/>
      <c r="O157" s="49"/>
      <c r="P157" s="48"/>
      <c r="Q157" s="49"/>
      <c r="R157" s="50"/>
      <c r="S157" s="51"/>
      <c r="T157" s="15"/>
      <c r="U157" s="14"/>
      <c r="V157" s="52"/>
      <c r="W157" s="52"/>
      <c r="X157" s="52"/>
      <c r="Y157" s="52"/>
      <c r="Z157" s="52"/>
      <c r="AA157" s="52"/>
      <c r="AB157" s="53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3"/>
      <c r="AP157" s="52"/>
      <c r="AQ157" s="52"/>
      <c r="AR157" s="53"/>
      <c r="AS157" s="53"/>
      <c r="AT157" s="53"/>
      <c r="AU157" s="52"/>
      <c r="AV157" s="52"/>
      <c r="AW157" s="53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83" t="str">
        <f>IF(ISBLANK(B157),,IF(IFNA(MATCH(N157,List_Holidays,0),0)=0,IF(IFNA(MATCH(WEEKDAY(N157),List_WeekHolidays,0),0),1,0),2))</f>
        <v/>
      </c>
      <c r="BU157" s="109">
        <f t="shared" si="3"/>
        <v>0</v>
      </c>
      <c r="BV157" s="109">
        <f t="shared" si="4"/>
        <v>0</v>
      </c>
      <c r="BW157" s="109">
        <f>IF($BU157&gt;cLunchEnd+$N157,cLunchBegin+$N157+1,cLunchBegin+$N157)</f>
        <v>0.5</v>
      </c>
      <c r="BX157" s="109">
        <f>IF($BU157&gt;cLunchEnd+$N157,cLunchEnd+$N157+1,cLunchEnd+$N157)</f>
        <v>0.5416666667</v>
      </c>
      <c r="BY157" s="109">
        <f>IF($BU157&gt;cDinnerEnd+$N157,cDinnerBegin+$N157+1,cDinnerBegin+$N157)</f>
        <v>0.75</v>
      </c>
      <c r="BZ157" s="109">
        <f>IF($BU157&gt;cDinnerEnd+$N157,cDinnerEnd+$N157+1,cDinnerEnd+$N157)</f>
        <v>0.7916666667</v>
      </c>
      <c r="CA157" s="50" t="str">
        <f>IF((MIN($BV157,BX157)-MAX($BU157,BW157))&gt;0,vDurationLunch,)</f>
        <v/>
      </c>
      <c r="CB157" s="50" t="str">
        <f>IF((MIN($BV157,BZ157)-MAX($BU157,BY157))&gt;0,vDurationDinner,)</f>
        <v/>
      </c>
      <c r="CC157" s="50">
        <f t="shared" si="5"/>
        <v>0</v>
      </c>
      <c r="CD157" s="109">
        <f t="shared" si="6"/>
        <v>0.75</v>
      </c>
      <c r="CE157" s="50" t="str">
        <f t="shared" si="7"/>
        <v/>
      </c>
      <c r="CF157" s="50" t="str">
        <f t="shared" si="8"/>
        <v/>
      </c>
      <c r="CG157" s="50" t="str">
        <f t="shared" si="9"/>
        <v/>
      </c>
      <c r="CH157" s="50" t="str">
        <f t="shared" si="10"/>
        <v/>
      </c>
      <c r="CI157" s="50" t="str">
        <f t="shared" si="11"/>
        <v/>
      </c>
      <c r="CJ157" s="50"/>
      <c r="CK157" s="50"/>
      <c r="CL157" s="50"/>
      <c r="CM157" s="50"/>
      <c r="CN157" s="50"/>
    </row>
    <row r="158">
      <c r="A158" s="108" t="str">
        <f t="shared" si="2"/>
        <v/>
      </c>
      <c r="B158" s="6"/>
      <c r="C158" s="42"/>
      <c r="D158" s="43"/>
      <c r="E158" s="61"/>
      <c r="F158" s="45"/>
      <c r="G158" s="45"/>
      <c r="H158" s="46"/>
      <c r="I158" s="45"/>
      <c r="J158" s="45"/>
      <c r="K158" s="45"/>
      <c r="L158" s="45"/>
      <c r="M158" s="61"/>
      <c r="N158" s="48"/>
      <c r="O158" s="49"/>
      <c r="P158" s="48"/>
      <c r="Q158" s="49"/>
      <c r="R158" s="50"/>
      <c r="S158" s="51"/>
      <c r="T158" s="15"/>
      <c r="U158" s="14"/>
      <c r="V158" s="52"/>
      <c r="W158" s="52"/>
      <c r="X158" s="52"/>
      <c r="Y158" s="52"/>
      <c r="Z158" s="52"/>
      <c r="AA158" s="52"/>
      <c r="AB158" s="53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3"/>
      <c r="AP158" s="52"/>
      <c r="AQ158" s="52"/>
      <c r="AR158" s="53"/>
      <c r="AS158" s="53"/>
      <c r="AT158" s="53"/>
      <c r="AU158" s="52"/>
      <c r="AV158" s="52"/>
      <c r="AW158" s="53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83" t="str">
        <f>IF(ISBLANK(B158),,IF(IFNA(MATCH(N158,List_Holidays,0),0)=0,IF(IFNA(MATCH(WEEKDAY(N158),List_WeekHolidays,0),0),1,0),2))</f>
        <v/>
      </c>
      <c r="BU158" s="109">
        <f t="shared" si="3"/>
        <v>0</v>
      </c>
      <c r="BV158" s="109">
        <f t="shared" si="4"/>
        <v>0</v>
      </c>
      <c r="BW158" s="109">
        <f>IF($BU158&gt;cLunchEnd+$N158,cLunchBegin+$N158+1,cLunchBegin+$N158)</f>
        <v>0.5</v>
      </c>
      <c r="BX158" s="109">
        <f>IF($BU158&gt;cLunchEnd+$N158,cLunchEnd+$N158+1,cLunchEnd+$N158)</f>
        <v>0.5416666667</v>
      </c>
      <c r="BY158" s="109">
        <f>IF($BU158&gt;cDinnerEnd+$N158,cDinnerBegin+$N158+1,cDinnerBegin+$N158)</f>
        <v>0.75</v>
      </c>
      <c r="BZ158" s="109">
        <f>IF($BU158&gt;cDinnerEnd+$N158,cDinnerEnd+$N158+1,cDinnerEnd+$N158)</f>
        <v>0.7916666667</v>
      </c>
      <c r="CA158" s="50" t="str">
        <f>IF((MIN($BV158,BX158)-MAX($BU158,BW158))&gt;0,vDurationLunch,)</f>
        <v/>
      </c>
      <c r="CB158" s="50" t="str">
        <f>IF((MIN($BV158,BZ158)-MAX($BU158,BY158))&gt;0,vDurationDinner,)</f>
        <v/>
      </c>
      <c r="CC158" s="50">
        <f t="shared" si="5"/>
        <v>0</v>
      </c>
      <c r="CD158" s="109">
        <f t="shared" si="6"/>
        <v>0.75</v>
      </c>
      <c r="CE158" s="50" t="str">
        <f t="shared" si="7"/>
        <v/>
      </c>
      <c r="CF158" s="50" t="str">
        <f t="shared" si="8"/>
        <v/>
      </c>
      <c r="CG158" s="50" t="str">
        <f t="shared" si="9"/>
        <v/>
      </c>
      <c r="CH158" s="50" t="str">
        <f t="shared" si="10"/>
        <v/>
      </c>
      <c r="CI158" s="50" t="str">
        <f t="shared" si="11"/>
        <v/>
      </c>
      <c r="CJ158" s="50"/>
      <c r="CK158" s="50"/>
      <c r="CL158" s="50"/>
      <c r="CM158" s="50"/>
      <c r="CN158" s="50"/>
    </row>
    <row r="159">
      <c r="A159" s="108" t="str">
        <f t="shared" si="2"/>
        <v/>
      </c>
      <c r="B159" s="6"/>
      <c r="C159" s="42"/>
      <c r="D159" s="43"/>
      <c r="E159" s="61"/>
      <c r="F159" s="45"/>
      <c r="G159" s="45"/>
      <c r="H159" s="46"/>
      <c r="I159" s="45"/>
      <c r="J159" s="45"/>
      <c r="K159" s="45"/>
      <c r="L159" s="45"/>
      <c r="M159" s="61"/>
      <c r="N159" s="48"/>
      <c r="O159" s="49"/>
      <c r="P159" s="48"/>
      <c r="Q159" s="49"/>
      <c r="R159" s="50"/>
      <c r="S159" s="51"/>
      <c r="T159" s="15"/>
      <c r="U159" s="14"/>
      <c r="V159" s="52"/>
      <c r="W159" s="52"/>
      <c r="X159" s="52"/>
      <c r="Y159" s="52"/>
      <c r="Z159" s="52"/>
      <c r="AA159" s="52"/>
      <c r="AB159" s="53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3"/>
      <c r="AP159" s="52"/>
      <c r="AQ159" s="52"/>
      <c r="AR159" s="53"/>
      <c r="AS159" s="53"/>
      <c r="AT159" s="53"/>
      <c r="AU159" s="52"/>
      <c r="AV159" s="52"/>
      <c r="AW159" s="53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83" t="str">
        <f>IF(ISBLANK(B159),,IF(IFNA(MATCH(N159,List_Holidays,0),0)=0,IF(IFNA(MATCH(WEEKDAY(N159),List_WeekHolidays,0),0),1,0),2))</f>
        <v/>
      </c>
      <c r="BU159" s="109">
        <f t="shared" si="3"/>
        <v>0</v>
      </c>
      <c r="BV159" s="109">
        <f t="shared" si="4"/>
        <v>0</v>
      </c>
      <c r="BW159" s="109">
        <f>IF($BU159&gt;cLunchEnd+$N159,cLunchBegin+$N159+1,cLunchBegin+$N159)</f>
        <v>0.5</v>
      </c>
      <c r="BX159" s="109">
        <f>IF($BU159&gt;cLunchEnd+$N159,cLunchEnd+$N159+1,cLunchEnd+$N159)</f>
        <v>0.5416666667</v>
      </c>
      <c r="BY159" s="109">
        <f>IF($BU159&gt;cDinnerEnd+$N159,cDinnerBegin+$N159+1,cDinnerBegin+$N159)</f>
        <v>0.75</v>
      </c>
      <c r="BZ159" s="109">
        <f>IF($BU159&gt;cDinnerEnd+$N159,cDinnerEnd+$N159+1,cDinnerEnd+$N159)</f>
        <v>0.7916666667</v>
      </c>
      <c r="CA159" s="50" t="str">
        <f>IF((MIN($BV159,BX159)-MAX($BU159,BW159))&gt;0,vDurationLunch,)</f>
        <v/>
      </c>
      <c r="CB159" s="50" t="str">
        <f>IF((MIN($BV159,BZ159)-MAX($BU159,BY159))&gt;0,vDurationDinner,)</f>
        <v/>
      </c>
      <c r="CC159" s="50">
        <f t="shared" si="5"/>
        <v>0</v>
      </c>
      <c r="CD159" s="109">
        <f t="shared" si="6"/>
        <v>0.75</v>
      </c>
      <c r="CE159" s="50" t="str">
        <f t="shared" si="7"/>
        <v/>
      </c>
      <c r="CF159" s="50" t="str">
        <f t="shared" si="8"/>
        <v/>
      </c>
      <c r="CG159" s="50" t="str">
        <f t="shared" si="9"/>
        <v/>
      </c>
      <c r="CH159" s="50" t="str">
        <f t="shared" si="10"/>
        <v/>
      </c>
      <c r="CI159" s="50" t="str">
        <f t="shared" si="11"/>
        <v/>
      </c>
      <c r="CJ159" s="50"/>
      <c r="CK159" s="50"/>
      <c r="CL159" s="50"/>
      <c r="CM159" s="50"/>
      <c r="CN159" s="50"/>
    </row>
    <row r="160">
      <c r="A160" s="108" t="str">
        <f t="shared" si="2"/>
        <v/>
      </c>
      <c r="B160" s="6"/>
      <c r="C160" s="42"/>
      <c r="D160" s="43"/>
      <c r="E160" s="61"/>
      <c r="F160" s="45"/>
      <c r="G160" s="45"/>
      <c r="H160" s="46"/>
      <c r="I160" s="45"/>
      <c r="J160" s="45"/>
      <c r="K160" s="45"/>
      <c r="L160" s="45"/>
      <c r="M160" s="61"/>
      <c r="N160" s="48"/>
      <c r="O160" s="49"/>
      <c r="P160" s="48"/>
      <c r="Q160" s="49"/>
      <c r="R160" s="50"/>
      <c r="S160" s="51"/>
      <c r="T160" s="15"/>
      <c r="U160" s="14"/>
      <c r="V160" s="52"/>
      <c r="W160" s="52"/>
      <c r="X160" s="52"/>
      <c r="Y160" s="52"/>
      <c r="Z160" s="52"/>
      <c r="AA160" s="52"/>
      <c r="AB160" s="53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3"/>
      <c r="AP160" s="52"/>
      <c r="AQ160" s="52"/>
      <c r="AR160" s="53"/>
      <c r="AS160" s="53"/>
      <c r="AT160" s="53"/>
      <c r="AU160" s="52"/>
      <c r="AV160" s="52"/>
      <c r="AW160" s="53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83" t="str">
        <f>IF(ISBLANK(B160),,IF(IFNA(MATCH(N160,List_Holidays,0),0)=0,IF(IFNA(MATCH(WEEKDAY(N160),List_WeekHolidays,0),0),1,0),2))</f>
        <v/>
      </c>
      <c r="BU160" s="109">
        <f t="shared" si="3"/>
        <v>0</v>
      </c>
      <c r="BV160" s="109">
        <f t="shared" si="4"/>
        <v>0</v>
      </c>
      <c r="BW160" s="109">
        <f>IF($BU160&gt;cLunchEnd+$N160,cLunchBegin+$N160+1,cLunchBegin+$N160)</f>
        <v>0.5</v>
      </c>
      <c r="BX160" s="109">
        <f>IF($BU160&gt;cLunchEnd+$N160,cLunchEnd+$N160+1,cLunchEnd+$N160)</f>
        <v>0.5416666667</v>
      </c>
      <c r="BY160" s="109">
        <f>IF($BU160&gt;cDinnerEnd+$N160,cDinnerBegin+$N160+1,cDinnerBegin+$N160)</f>
        <v>0.75</v>
      </c>
      <c r="BZ160" s="109">
        <f>IF($BU160&gt;cDinnerEnd+$N160,cDinnerEnd+$N160+1,cDinnerEnd+$N160)</f>
        <v>0.7916666667</v>
      </c>
      <c r="CA160" s="50" t="str">
        <f>IF((MIN($BV160,BX160)-MAX($BU160,BW160))&gt;0,vDurationLunch,)</f>
        <v/>
      </c>
      <c r="CB160" s="50" t="str">
        <f>IF((MIN($BV160,BZ160)-MAX($BU160,BY160))&gt;0,vDurationDinner,)</f>
        <v/>
      </c>
      <c r="CC160" s="50">
        <f t="shared" si="5"/>
        <v>0</v>
      </c>
      <c r="CD160" s="109">
        <f t="shared" si="6"/>
        <v>0.75</v>
      </c>
      <c r="CE160" s="50" t="str">
        <f t="shared" si="7"/>
        <v/>
      </c>
      <c r="CF160" s="50" t="str">
        <f t="shared" si="8"/>
        <v/>
      </c>
      <c r="CG160" s="50" t="str">
        <f t="shared" si="9"/>
        <v/>
      </c>
      <c r="CH160" s="50" t="str">
        <f t="shared" si="10"/>
        <v/>
      </c>
      <c r="CI160" s="50" t="str">
        <f t="shared" si="11"/>
        <v/>
      </c>
      <c r="CJ160" s="50"/>
      <c r="CK160" s="50"/>
      <c r="CL160" s="50"/>
      <c r="CM160" s="50"/>
      <c r="CN160" s="50"/>
    </row>
    <row r="161">
      <c r="A161" s="108" t="str">
        <f t="shared" si="2"/>
        <v/>
      </c>
      <c r="B161" s="6"/>
      <c r="C161" s="69"/>
      <c r="D161" s="43"/>
      <c r="E161" s="61"/>
      <c r="F161" s="45"/>
      <c r="G161" s="46"/>
      <c r="H161" s="46"/>
      <c r="I161" s="45"/>
      <c r="J161" s="45"/>
      <c r="K161" s="45"/>
      <c r="L161" s="45"/>
      <c r="M161" s="61"/>
      <c r="N161" s="48"/>
      <c r="O161" s="49"/>
      <c r="P161" s="48"/>
      <c r="Q161" s="49"/>
      <c r="R161" s="50"/>
      <c r="S161" s="51"/>
      <c r="T161" s="15"/>
      <c r="U161" s="14"/>
      <c r="V161" s="52"/>
      <c r="W161" s="52"/>
      <c r="X161" s="52"/>
      <c r="Y161" s="52"/>
      <c r="Z161" s="52"/>
      <c r="AA161" s="52"/>
      <c r="AB161" s="53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3"/>
      <c r="AP161" s="52"/>
      <c r="AQ161" s="52"/>
      <c r="AR161" s="53"/>
      <c r="AS161" s="53"/>
      <c r="AT161" s="53"/>
      <c r="AU161" s="52"/>
      <c r="AV161" s="52"/>
      <c r="AW161" s="53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83" t="str">
        <f>IF(ISBLANK(B161),,IF(IFNA(MATCH(N161,List_Holidays,0),0)=0,IF(IFNA(MATCH(WEEKDAY(N161),List_WeekHolidays,0),0),1,0),2))</f>
        <v/>
      </c>
      <c r="BU161" s="109">
        <f t="shared" si="3"/>
        <v>0</v>
      </c>
      <c r="BV161" s="109">
        <f t="shared" si="4"/>
        <v>0</v>
      </c>
      <c r="BW161" s="109">
        <f>IF($BU161&gt;cLunchEnd+$N161,cLunchBegin+$N161+1,cLunchBegin+$N161)</f>
        <v>0.5</v>
      </c>
      <c r="BX161" s="109">
        <f>IF($BU161&gt;cLunchEnd+$N161,cLunchEnd+$N161+1,cLunchEnd+$N161)</f>
        <v>0.5416666667</v>
      </c>
      <c r="BY161" s="109">
        <f>IF($BU161&gt;cDinnerEnd+$N161,cDinnerBegin+$N161+1,cDinnerBegin+$N161)</f>
        <v>0.75</v>
      </c>
      <c r="BZ161" s="109">
        <f>IF($BU161&gt;cDinnerEnd+$N161,cDinnerEnd+$N161+1,cDinnerEnd+$N161)</f>
        <v>0.7916666667</v>
      </c>
      <c r="CA161" s="50" t="str">
        <f>IF((MIN($BV161,BX161)-MAX($BU161,BW161))&gt;0,vDurationLunch,)</f>
        <v/>
      </c>
      <c r="CB161" s="50" t="str">
        <f>IF((MIN($BV161,BZ161)-MAX($BU161,BY161))&gt;0,vDurationDinner,)</f>
        <v/>
      </c>
      <c r="CC161" s="50">
        <f t="shared" si="5"/>
        <v>0</v>
      </c>
      <c r="CD161" s="109">
        <f t="shared" si="6"/>
        <v>0.75</v>
      </c>
      <c r="CE161" s="50" t="str">
        <f t="shared" si="7"/>
        <v/>
      </c>
      <c r="CF161" s="50" t="str">
        <f t="shared" si="8"/>
        <v/>
      </c>
      <c r="CG161" s="50" t="str">
        <f t="shared" si="9"/>
        <v/>
      </c>
      <c r="CH161" s="50" t="str">
        <f t="shared" si="10"/>
        <v/>
      </c>
      <c r="CI161" s="50" t="str">
        <f t="shared" si="11"/>
        <v/>
      </c>
      <c r="CJ161" s="50"/>
      <c r="CK161" s="50"/>
      <c r="CL161" s="50"/>
      <c r="CM161" s="50"/>
      <c r="CN161" s="50"/>
    </row>
    <row r="162">
      <c r="A162" s="108" t="str">
        <f t="shared" si="2"/>
        <v/>
      </c>
      <c r="B162" s="6"/>
      <c r="C162" s="42"/>
      <c r="D162" s="43"/>
      <c r="E162" s="61"/>
      <c r="F162" s="45"/>
      <c r="G162" s="45"/>
      <c r="H162" s="46"/>
      <c r="I162" s="45"/>
      <c r="J162" s="45"/>
      <c r="K162" s="45"/>
      <c r="L162" s="45"/>
      <c r="M162" s="61"/>
      <c r="N162" s="48"/>
      <c r="O162" s="49"/>
      <c r="P162" s="48"/>
      <c r="Q162" s="49"/>
      <c r="R162" s="50"/>
      <c r="S162" s="51"/>
      <c r="T162" s="15"/>
      <c r="U162" s="14"/>
      <c r="V162" s="52"/>
      <c r="W162" s="52"/>
      <c r="X162" s="52"/>
      <c r="Y162" s="52"/>
      <c r="Z162" s="52"/>
      <c r="AA162" s="52"/>
      <c r="AB162" s="53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3"/>
      <c r="AP162" s="52"/>
      <c r="AQ162" s="52"/>
      <c r="AR162" s="53"/>
      <c r="AS162" s="53"/>
      <c r="AT162" s="53"/>
      <c r="AU162" s="52"/>
      <c r="AV162" s="52"/>
      <c r="AW162" s="53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83" t="str">
        <f>IF(ISBLANK(B162),,IF(IFNA(MATCH(N162,List_Holidays,0),0)=0,IF(IFNA(MATCH(WEEKDAY(N162),List_WeekHolidays,0),0),1,0),2))</f>
        <v/>
      </c>
      <c r="BU162" s="109">
        <f t="shared" si="3"/>
        <v>0</v>
      </c>
      <c r="BV162" s="109">
        <f t="shared" si="4"/>
        <v>0</v>
      </c>
      <c r="BW162" s="109">
        <f>IF($BU162&gt;cLunchEnd+$N162,cLunchBegin+$N162+1,cLunchBegin+$N162)</f>
        <v>0.5</v>
      </c>
      <c r="BX162" s="109">
        <f>IF($BU162&gt;cLunchEnd+$N162,cLunchEnd+$N162+1,cLunchEnd+$N162)</f>
        <v>0.5416666667</v>
      </c>
      <c r="BY162" s="109">
        <f>IF($BU162&gt;cDinnerEnd+$N162,cDinnerBegin+$N162+1,cDinnerBegin+$N162)</f>
        <v>0.75</v>
      </c>
      <c r="BZ162" s="109">
        <f>IF($BU162&gt;cDinnerEnd+$N162,cDinnerEnd+$N162+1,cDinnerEnd+$N162)</f>
        <v>0.7916666667</v>
      </c>
      <c r="CA162" s="50" t="str">
        <f>IF((MIN($BV162,BX162)-MAX($BU162,BW162))&gt;0,vDurationLunch,)</f>
        <v/>
      </c>
      <c r="CB162" s="50" t="str">
        <f>IF((MIN($BV162,BZ162)-MAX($BU162,BY162))&gt;0,vDurationDinner,)</f>
        <v/>
      </c>
      <c r="CC162" s="50">
        <f t="shared" si="5"/>
        <v>0</v>
      </c>
      <c r="CD162" s="109">
        <f t="shared" si="6"/>
        <v>0.75</v>
      </c>
      <c r="CE162" s="50" t="str">
        <f t="shared" si="7"/>
        <v/>
      </c>
      <c r="CF162" s="50" t="str">
        <f t="shared" si="8"/>
        <v/>
      </c>
      <c r="CG162" s="50" t="str">
        <f t="shared" si="9"/>
        <v/>
      </c>
      <c r="CH162" s="50" t="str">
        <f t="shared" si="10"/>
        <v/>
      </c>
      <c r="CI162" s="50" t="str">
        <f t="shared" si="11"/>
        <v/>
      </c>
      <c r="CJ162" s="50"/>
      <c r="CK162" s="50"/>
      <c r="CL162" s="50"/>
      <c r="CM162" s="50"/>
      <c r="CN162" s="50"/>
    </row>
    <row r="163">
      <c r="A163" s="108" t="str">
        <f t="shared" si="2"/>
        <v/>
      </c>
      <c r="B163" s="6"/>
      <c r="C163" s="42"/>
      <c r="D163" s="43"/>
      <c r="E163" s="47"/>
      <c r="F163" s="45"/>
      <c r="G163" s="45"/>
      <c r="H163" s="46"/>
      <c r="I163" s="45"/>
      <c r="J163" s="45"/>
      <c r="K163" s="45"/>
      <c r="L163" s="45"/>
      <c r="M163" s="61"/>
      <c r="N163" s="48"/>
      <c r="O163" s="49"/>
      <c r="P163" s="48"/>
      <c r="Q163" s="49"/>
      <c r="R163" s="50"/>
      <c r="S163" s="51"/>
      <c r="T163" s="15"/>
      <c r="U163" s="14"/>
      <c r="V163" s="52"/>
      <c r="W163" s="52"/>
      <c r="X163" s="52"/>
      <c r="Y163" s="52"/>
      <c r="Z163" s="52"/>
      <c r="AA163" s="52"/>
      <c r="AB163" s="53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3"/>
      <c r="AP163" s="52"/>
      <c r="AQ163" s="52"/>
      <c r="AR163" s="53"/>
      <c r="AS163" s="53"/>
      <c r="AT163" s="53"/>
      <c r="AU163" s="52"/>
      <c r="AV163" s="52"/>
      <c r="AW163" s="53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83" t="str">
        <f>IF(ISBLANK(B163),,IF(IFNA(MATCH(N163,List_Holidays,0),0)=0,IF(IFNA(MATCH(WEEKDAY(N163),List_WeekHolidays,0),0),1,0),2))</f>
        <v/>
      </c>
      <c r="BU163" s="109">
        <f t="shared" si="3"/>
        <v>0</v>
      </c>
      <c r="BV163" s="109">
        <f t="shared" si="4"/>
        <v>0</v>
      </c>
      <c r="BW163" s="109">
        <f>IF($BU163&gt;cLunchEnd+$N163,cLunchBegin+$N163+1,cLunchBegin+$N163)</f>
        <v>0.5</v>
      </c>
      <c r="BX163" s="109">
        <f>IF($BU163&gt;cLunchEnd+$N163,cLunchEnd+$N163+1,cLunchEnd+$N163)</f>
        <v>0.5416666667</v>
      </c>
      <c r="BY163" s="109">
        <f>IF($BU163&gt;cDinnerEnd+$N163,cDinnerBegin+$N163+1,cDinnerBegin+$N163)</f>
        <v>0.75</v>
      </c>
      <c r="BZ163" s="109">
        <f>IF($BU163&gt;cDinnerEnd+$N163,cDinnerEnd+$N163+1,cDinnerEnd+$N163)</f>
        <v>0.7916666667</v>
      </c>
      <c r="CA163" s="50" t="str">
        <f>IF((MIN($BV163,BX163)-MAX($BU163,BW163))&gt;0,vDurationLunch,)</f>
        <v/>
      </c>
      <c r="CB163" s="50" t="str">
        <f>IF((MIN($BV163,BZ163)-MAX($BU163,BY163))&gt;0,vDurationDinner,)</f>
        <v/>
      </c>
      <c r="CC163" s="50">
        <f t="shared" si="5"/>
        <v>0</v>
      </c>
      <c r="CD163" s="109">
        <f t="shared" si="6"/>
        <v>0.75</v>
      </c>
      <c r="CE163" s="50" t="str">
        <f t="shared" si="7"/>
        <v/>
      </c>
      <c r="CF163" s="50" t="str">
        <f t="shared" si="8"/>
        <v/>
      </c>
      <c r="CG163" s="50" t="str">
        <f t="shared" si="9"/>
        <v/>
      </c>
      <c r="CH163" s="50" t="str">
        <f t="shared" si="10"/>
        <v/>
      </c>
      <c r="CI163" s="50" t="str">
        <f t="shared" si="11"/>
        <v/>
      </c>
      <c r="CJ163" s="50"/>
      <c r="CK163" s="50"/>
      <c r="CL163" s="50"/>
      <c r="CM163" s="50"/>
      <c r="CN163" s="50"/>
    </row>
    <row r="164">
      <c r="A164" s="108" t="str">
        <f t="shared" si="2"/>
        <v/>
      </c>
      <c r="B164" s="6"/>
      <c r="C164" s="42"/>
      <c r="D164" s="43"/>
      <c r="E164" s="61"/>
      <c r="F164" s="45"/>
      <c r="G164" s="45"/>
      <c r="H164" s="45"/>
      <c r="I164" s="45"/>
      <c r="J164" s="46"/>
      <c r="K164" s="45"/>
      <c r="L164" s="45"/>
      <c r="M164" s="61"/>
      <c r="N164" s="48"/>
      <c r="O164" s="49"/>
      <c r="P164" s="48"/>
      <c r="Q164" s="49"/>
      <c r="R164" s="50"/>
      <c r="S164" s="51"/>
      <c r="T164" s="15"/>
      <c r="U164" s="14"/>
      <c r="V164" s="52"/>
      <c r="W164" s="52"/>
      <c r="X164" s="52"/>
      <c r="Y164" s="52"/>
      <c r="Z164" s="52"/>
      <c r="AA164" s="52"/>
      <c r="AB164" s="53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3"/>
      <c r="AP164" s="52"/>
      <c r="AQ164" s="52"/>
      <c r="AR164" s="53"/>
      <c r="AS164" s="53"/>
      <c r="AT164" s="53"/>
      <c r="AU164" s="52"/>
      <c r="AV164" s="52"/>
      <c r="AW164" s="53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83" t="str">
        <f>IF(ISBLANK(B164),,IF(IFNA(MATCH(N164,List_Holidays,0),0)=0,IF(IFNA(MATCH(WEEKDAY(N164),List_WeekHolidays,0),0),1,0),2))</f>
        <v/>
      </c>
      <c r="BU164" s="109">
        <f t="shared" si="3"/>
        <v>0</v>
      </c>
      <c r="BV164" s="109">
        <f t="shared" si="4"/>
        <v>0</v>
      </c>
      <c r="BW164" s="109">
        <f>IF($BU164&gt;cLunchEnd+$N164,cLunchBegin+$N164+1,cLunchBegin+$N164)</f>
        <v>0.5</v>
      </c>
      <c r="BX164" s="109">
        <f>IF($BU164&gt;cLunchEnd+$N164,cLunchEnd+$N164+1,cLunchEnd+$N164)</f>
        <v>0.5416666667</v>
      </c>
      <c r="BY164" s="109">
        <f>IF($BU164&gt;cDinnerEnd+$N164,cDinnerBegin+$N164+1,cDinnerBegin+$N164)</f>
        <v>0.75</v>
      </c>
      <c r="BZ164" s="109">
        <f>IF($BU164&gt;cDinnerEnd+$N164,cDinnerEnd+$N164+1,cDinnerEnd+$N164)</f>
        <v>0.7916666667</v>
      </c>
      <c r="CA164" s="50" t="str">
        <f>IF((MIN($BV164,BX164)-MAX($BU164,BW164))&gt;0,vDurationLunch,)</f>
        <v/>
      </c>
      <c r="CB164" s="50" t="str">
        <f>IF((MIN($BV164,BZ164)-MAX($BU164,BY164))&gt;0,vDurationDinner,)</f>
        <v/>
      </c>
      <c r="CC164" s="50">
        <f t="shared" si="5"/>
        <v>0</v>
      </c>
      <c r="CD164" s="109">
        <f t="shared" si="6"/>
        <v>0.75</v>
      </c>
      <c r="CE164" s="50" t="str">
        <f t="shared" si="7"/>
        <v/>
      </c>
      <c r="CF164" s="50" t="str">
        <f t="shared" si="8"/>
        <v/>
      </c>
      <c r="CG164" s="50" t="str">
        <f t="shared" si="9"/>
        <v/>
      </c>
      <c r="CH164" s="50" t="str">
        <f t="shared" si="10"/>
        <v/>
      </c>
      <c r="CI164" s="50" t="str">
        <f t="shared" si="11"/>
        <v/>
      </c>
      <c r="CJ164" s="50"/>
      <c r="CK164" s="50"/>
      <c r="CL164" s="50"/>
      <c r="CM164" s="50"/>
      <c r="CN164" s="50"/>
    </row>
    <row r="165">
      <c r="A165" s="108" t="str">
        <f t="shared" si="2"/>
        <v/>
      </c>
      <c r="B165" s="6"/>
      <c r="C165" s="42"/>
      <c r="D165" s="43"/>
      <c r="E165" s="61"/>
      <c r="F165" s="45"/>
      <c r="G165" s="45"/>
      <c r="H165" s="46"/>
      <c r="I165" s="45"/>
      <c r="J165" s="45"/>
      <c r="K165" s="45"/>
      <c r="L165" s="45"/>
      <c r="M165" s="61"/>
      <c r="N165" s="48"/>
      <c r="O165" s="49"/>
      <c r="P165" s="48"/>
      <c r="Q165" s="49"/>
      <c r="R165" s="50"/>
      <c r="S165" s="51"/>
      <c r="T165" s="15"/>
      <c r="U165" s="14"/>
      <c r="V165" s="52"/>
      <c r="W165" s="52"/>
      <c r="X165" s="52"/>
      <c r="Y165" s="52"/>
      <c r="Z165" s="52"/>
      <c r="AA165" s="52"/>
      <c r="AB165" s="53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3"/>
      <c r="AP165" s="52"/>
      <c r="AQ165" s="52"/>
      <c r="AR165" s="53"/>
      <c r="AS165" s="53"/>
      <c r="AT165" s="53"/>
      <c r="AU165" s="52"/>
      <c r="AV165" s="52"/>
      <c r="AW165" s="53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83" t="str">
        <f>IF(ISBLANK(B165),,IF(IFNA(MATCH(N165,List_Holidays,0),0)=0,IF(IFNA(MATCH(WEEKDAY(N165),List_WeekHolidays,0),0),1,0),2))</f>
        <v/>
      </c>
      <c r="BU165" s="109">
        <f t="shared" si="3"/>
        <v>0</v>
      </c>
      <c r="BV165" s="109">
        <f t="shared" si="4"/>
        <v>0</v>
      </c>
      <c r="BW165" s="109">
        <f>IF($BU165&gt;cLunchEnd+$N165,cLunchBegin+$N165+1,cLunchBegin+$N165)</f>
        <v>0.5</v>
      </c>
      <c r="BX165" s="109">
        <f>IF($BU165&gt;cLunchEnd+$N165,cLunchEnd+$N165+1,cLunchEnd+$N165)</f>
        <v>0.5416666667</v>
      </c>
      <c r="BY165" s="109">
        <f>IF($BU165&gt;cDinnerEnd+$N165,cDinnerBegin+$N165+1,cDinnerBegin+$N165)</f>
        <v>0.75</v>
      </c>
      <c r="BZ165" s="109">
        <f>IF($BU165&gt;cDinnerEnd+$N165,cDinnerEnd+$N165+1,cDinnerEnd+$N165)</f>
        <v>0.7916666667</v>
      </c>
      <c r="CA165" s="50" t="str">
        <f>IF((MIN($BV165,BX165)-MAX($BU165,BW165))&gt;0,vDurationLunch,)</f>
        <v/>
      </c>
      <c r="CB165" s="50" t="str">
        <f>IF((MIN($BV165,BZ165)-MAX($BU165,BY165))&gt;0,vDurationDinner,)</f>
        <v/>
      </c>
      <c r="CC165" s="50">
        <f t="shared" si="5"/>
        <v>0</v>
      </c>
      <c r="CD165" s="109">
        <f t="shared" si="6"/>
        <v>0.75</v>
      </c>
      <c r="CE165" s="50" t="str">
        <f t="shared" si="7"/>
        <v/>
      </c>
      <c r="CF165" s="50" t="str">
        <f t="shared" si="8"/>
        <v/>
      </c>
      <c r="CG165" s="50" t="str">
        <f t="shared" si="9"/>
        <v/>
      </c>
      <c r="CH165" s="50" t="str">
        <f t="shared" si="10"/>
        <v/>
      </c>
      <c r="CI165" s="50" t="str">
        <f t="shared" si="11"/>
        <v/>
      </c>
      <c r="CJ165" s="50"/>
      <c r="CK165" s="50"/>
      <c r="CL165" s="50"/>
      <c r="CM165" s="50"/>
      <c r="CN165" s="50"/>
    </row>
    <row r="166">
      <c r="A166" s="108" t="str">
        <f t="shared" si="2"/>
        <v/>
      </c>
      <c r="B166" s="6"/>
      <c r="C166" s="42"/>
      <c r="D166" s="43"/>
      <c r="E166" s="61"/>
      <c r="F166" s="45"/>
      <c r="G166" s="45"/>
      <c r="H166" s="46"/>
      <c r="I166" s="45"/>
      <c r="J166" s="45"/>
      <c r="K166" s="45"/>
      <c r="L166" s="45"/>
      <c r="M166" s="61"/>
      <c r="N166" s="48"/>
      <c r="O166" s="49"/>
      <c r="P166" s="48"/>
      <c r="Q166" s="49"/>
      <c r="R166" s="50"/>
      <c r="S166" s="51"/>
      <c r="T166" s="15"/>
      <c r="U166" s="14"/>
      <c r="V166" s="52"/>
      <c r="W166" s="52"/>
      <c r="X166" s="52"/>
      <c r="Y166" s="52"/>
      <c r="Z166" s="52"/>
      <c r="AA166" s="52"/>
      <c r="AB166" s="53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3"/>
      <c r="AP166" s="52"/>
      <c r="AQ166" s="52"/>
      <c r="AR166" s="53"/>
      <c r="AS166" s="53"/>
      <c r="AT166" s="53"/>
      <c r="AU166" s="52"/>
      <c r="AV166" s="52"/>
      <c r="AW166" s="53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83" t="str">
        <f>IF(ISBLANK(B166),,IF(IFNA(MATCH(N166,List_Holidays,0),0)=0,IF(IFNA(MATCH(WEEKDAY(N166),List_WeekHolidays,0),0),1,0),2))</f>
        <v/>
      </c>
      <c r="BU166" s="109">
        <f t="shared" si="3"/>
        <v>0</v>
      </c>
      <c r="BV166" s="109">
        <f t="shared" si="4"/>
        <v>0</v>
      </c>
      <c r="BW166" s="109">
        <f>IF($BU166&gt;cLunchEnd+$N166,cLunchBegin+$N166+1,cLunchBegin+$N166)</f>
        <v>0.5</v>
      </c>
      <c r="BX166" s="109">
        <f>IF($BU166&gt;cLunchEnd+$N166,cLunchEnd+$N166+1,cLunchEnd+$N166)</f>
        <v>0.5416666667</v>
      </c>
      <c r="BY166" s="109">
        <f>IF($BU166&gt;cDinnerEnd+$N166,cDinnerBegin+$N166+1,cDinnerBegin+$N166)</f>
        <v>0.75</v>
      </c>
      <c r="BZ166" s="109">
        <f>IF($BU166&gt;cDinnerEnd+$N166,cDinnerEnd+$N166+1,cDinnerEnd+$N166)</f>
        <v>0.7916666667</v>
      </c>
      <c r="CA166" s="50" t="str">
        <f>IF((MIN($BV166,BX166)-MAX($BU166,BW166))&gt;0,vDurationLunch,)</f>
        <v/>
      </c>
      <c r="CB166" s="50" t="str">
        <f>IF((MIN($BV166,BZ166)-MAX($BU166,BY166))&gt;0,vDurationDinner,)</f>
        <v/>
      </c>
      <c r="CC166" s="50">
        <f t="shared" si="5"/>
        <v>0</v>
      </c>
      <c r="CD166" s="109">
        <f t="shared" si="6"/>
        <v>0.75</v>
      </c>
      <c r="CE166" s="50" t="str">
        <f t="shared" si="7"/>
        <v/>
      </c>
      <c r="CF166" s="50" t="str">
        <f t="shared" si="8"/>
        <v/>
      </c>
      <c r="CG166" s="50" t="str">
        <f t="shared" si="9"/>
        <v/>
      </c>
      <c r="CH166" s="50" t="str">
        <f t="shared" si="10"/>
        <v/>
      </c>
      <c r="CI166" s="50" t="str">
        <f t="shared" si="11"/>
        <v/>
      </c>
      <c r="CJ166" s="50"/>
      <c r="CK166" s="50"/>
      <c r="CL166" s="50"/>
      <c r="CM166" s="50"/>
      <c r="CN166" s="50"/>
    </row>
    <row r="167">
      <c r="A167" s="108" t="str">
        <f t="shared" si="2"/>
        <v/>
      </c>
      <c r="B167" s="6"/>
      <c r="C167" s="42"/>
      <c r="D167" s="43"/>
      <c r="E167" s="61"/>
      <c r="F167" s="45"/>
      <c r="G167" s="45"/>
      <c r="H167" s="46"/>
      <c r="I167" s="45"/>
      <c r="J167" s="45"/>
      <c r="K167" s="45"/>
      <c r="L167" s="45"/>
      <c r="M167" s="61"/>
      <c r="N167" s="48"/>
      <c r="O167" s="49"/>
      <c r="P167" s="48"/>
      <c r="Q167" s="49"/>
      <c r="R167" s="50"/>
      <c r="S167" s="51"/>
      <c r="T167" s="15"/>
      <c r="U167" s="14"/>
      <c r="V167" s="52"/>
      <c r="W167" s="52"/>
      <c r="X167" s="52"/>
      <c r="Y167" s="52"/>
      <c r="Z167" s="52"/>
      <c r="AA167" s="52"/>
      <c r="AB167" s="53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3"/>
      <c r="AP167" s="52"/>
      <c r="AQ167" s="52"/>
      <c r="AR167" s="53"/>
      <c r="AS167" s="53"/>
      <c r="AT167" s="53"/>
      <c r="AU167" s="52"/>
      <c r="AV167" s="52"/>
      <c r="AW167" s="53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83" t="str">
        <f>IF(ISBLANK(B167),,IF(IFNA(MATCH(N167,List_Holidays,0),0)=0,IF(IFNA(MATCH(WEEKDAY(N167),List_WeekHolidays,0),0),1,0),2))</f>
        <v/>
      </c>
      <c r="BU167" s="109">
        <f t="shared" si="3"/>
        <v>0</v>
      </c>
      <c r="BV167" s="109">
        <f t="shared" si="4"/>
        <v>0</v>
      </c>
      <c r="BW167" s="109">
        <f>IF($BU167&gt;cLunchEnd+$N167,cLunchBegin+$N167+1,cLunchBegin+$N167)</f>
        <v>0.5</v>
      </c>
      <c r="BX167" s="109">
        <f>IF($BU167&gt;cLunchEnd+$N167,cLunchEnd+$N167+1,cLunchEnd+$N167)</f>
        <v>0.5416666667</v>
      </c>
      <c r="BY167" s="109">
        <f>IF($BU167&gt;cDinnerEnd+$N167,cDinnerBegin+$N167+1,cDinnerBegin+$N167)</f>
        <v>0.75</v>
      </c>
      <c r="BZ167" s="109">
        <f>IF($BU167&gt;cDinnerEnd+$N167,cDinnerEnd+$N167+1,cDinnerEnd+$N167)</f>
        <v>0.7916666667</v>
      </c>
      <c r="CA167" s="50" t="str">
        <f>IF((MIN($BV167,BX167)-MAX($BU167,BW167))&gt;0,vDurationLunch,)</f>
        <v/>
      </c>
      <c r="CB167" s="50" t="str">
        <f>IF((MIN($BV167,BZ167)-MAX($BU167,BY167))&gt;0,vDurationDinner,)</f>
        <v/>
      </c>
      <c r="CC167" s="50">
        <f t="shared" si="5"/>
        <v>0</v>
      </c>
      <c r="CD167" s="109">
        <f t="shared" si="6"/>
        <v>0.75</v>
      </c>
      <c r="CE167" s="50" t="str">
        <f t="shared" si="7"/>
        <v/>
      </c>
      <c r="CF167" s="50" t="str">
        <f t="shared" si="8"/>
        <v/>
      </c>
      <c r="CG167" s="50" t="str">
        <f t="shared" si="9"/>
        <v/>
      </c>
      <c r="CH167" s="50" t="str">
        <f t="shared" si="10"/>
        <v/>
      </c>
      <c r="CI167" s="50" t="str">
        <f t="shared" si="11"/>
        <v/>
      </c>
      <c r="CJ167" s="50"/>
      <c r="CK167" s="50"/>
      <c r="CL167" s="50"/>
      <c r="CM167" s="50"/>
      <c r="CN167" s="50"/>
    </row>
    <row r="168">
      <c r="A168" s="108" t="str">
        <f t="shared" si="2"/>
        <v/>
      </c>
      <c r="B168" s="6"/>
      <c r="C168" s="42"/>
      <c r="D168" s="43"/>
      <c r="E168" s="61"/>
      <c r="F168" s="45"/>
      <c r="G168" s="46"/>
      <c r="H168" s="46"/>
      <c r="I168" s="45"/>
      <c r="J168" s="45"/>
      <c r="K168" s="45"/>
      <c r="L168" s="45"/>
      <c r="M168" s="61"/>
      <c r="N168" s="48"/>
      <c r="O168" s="49"/>
      <c r="P168" s="48"/>
      <c r="Q168" s="49"/>
      <c r="R168" s="50"/>
      <c r="S168" s="51"/>
      <c r="T168" s="15"/>
      <c r="U168" s="14"/>
      <c r="V168" s="52"/>
      <c r="W168" s="52"/>
      <c r="X168" s="52"/>
      <c r="Y168" s="52"/>
      <c r="Z168" s="52"/>
      <c r="AA168" s="52"/>
      <c r="AB168" s="53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3"/>
      <c r="AP168" s="52"/>
      <c r="AQ168" s="52"/>
      <c r="AR168" s="53"/>
      <c r="AS168" s="53"/>
      <c r="AT168" s="53"/>
      <c r="AU168" s="52"/>
      <c r="AV168" s="52"/>
      <c r="AW168" s="53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83" t="str">
        <f>IF(ISBLANK(B168),,IF(IFNA(MATCH(N168,List_Holidays,0),0)=0,IF(IFNA(MATCH(WEEKDAY(N168),List_WeekHolidays,0),0),1,0),2))</f>
        <v/>
      </c>
      <c r="BU168" s="109">
        <f t="shared" si="3"/>
        <v>0</v>
      </c>
      <c r="BV168" s="109">
        <f t="shared" si="4"/>
        <v>0</v>
      </c>
      <c r="BW168" s="109">
        <f>IF($BU168&gt;cLunchEnd+$N168,cLunchBegin+$N168+1,cLunchBegin+$N168)</f>
        <v>0.5</v>
      </c>
      <c r="BX168" s="109">
        <f>IF($BU168&gt;cLunchEnd+$N168,cLunchEnd+$N168+1,cLunchEnd+$N168)</f>
        <v>0.5416666667</v>
      </c>
      <c r="BY168" s="109">
        <f>IF($BU168&gt;cDinnerEnd+$N168,cDinnerBegin+$N168+1,cDinnerBegin+$N168)</f>
        <v>0.75</v>
      </c>
      <c r="BZ168" s="109">
        <f>IF($BU168&gt;cDinnerEnd+$N168,cDinnerEnd+$N168+1,cDinnerEnd+$N168)</f>
        <v>0.7916666667</v>
      </c>
      <c r="CA168" s="50" t="str">
        <f>IF((MIN($BV168,BX168)-MAX($BU168,BW168))&gt;0,vDurationLunch,)</f>
        <v/>
      </c>
      <c r="CB168" s="50" t="str">
        <f>IF((MIN($BV168,BZ168)-MAX($BU168,BY168))&gt;0,vDurationDinner,)</f>
        <v/>
      </c>
      <c r="CC168" s="50">
        <f t="shared" si="5"/>
        <v>0</v>
      </c>
      <c r="CD168" s="109">
        <f t="shared" si="6"/>
        <v>0.75</v>
      </c>
      <c r="CE168" s="50" t="str">
        <f t="shared" si="7"/>
        <v/>
      </c>
      <c r="CF168" s="50" t="str">
        <f t="shared" si="8"/>
        <v/>
      </c>
      <c r="CG168" s="50" t="str">
        <f t="shared" si="9"/>
        <v/>
      </c>
      <c r="CH168" s="50" t="str">
        <f t="shared" si="10"/>
        <v/>
      </c>
      <c r="CI168" s="50" t="str">
        <f t="shared" si="11"/>
        <v/>
      </c>
      <c r="CJ168" s="50"/>
      <c r="CK168" s="50"/>
      <c r="CL168" s="50"/>
      <c r="CM168" s="50"/>
      <c r="CN168" s="50"/>
    </row>
    <row r="169">
      <c r="A169" s="108" t="str">
        <f t="shared" si="2"/>
        <v/>
      </c>
      <c r="B169" s="6"/>
      <c r="C169" s="42"/>
      <c r="D169" s="43"/>
      <c r="E169" s="61"/>
      <c r="F169" s="45"/>
      <c r="G169" s="45"/>
      <c r="H169" s="46"/>
      <c r="I169" s="45"/>
      <c r="J169" s="45"/>
      <c r="K169" s="45"/>
      <c r="L169" s="45"/>
      <c r="M169" s="61"/>
      <c r="N169" s="48"/>
      <c r="O169" s="49"/>
      <c r="P169" s="48"/>
      <c r="Q169" s="49"/>
      <c r="R169" s="50"/>
      <c r="S169" s="51"/>
      <c r="T169" s="15"/>
      <c r="U169" s="14"/>
      <c r="V169" s="52"/>
      <c r="W169" s="52"/>
      <c r="X169" s="52"/>
      <c r="Y169" s="52"/>
      <c r="Z169" s="52"/>
      <c r="AA169" s="52"/>
      <c r="AB169" s="53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3"/>
      <c r="AP169" s="52"/>
      <c r="AQ169" s="52"/>
      <c r="AR169" s="53"/>
      <c r="AS169" s="53"/>
      <c r="AT169" s="53"/>
      <c r="AU169" s="52"/>
      <c r="AV169" s="52"/>
      <c r="AW169" s="53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83" t="str">
        <f>IF(ISBLANK(B169),,IF(IFNA(MATCH(N169,List_Holidays,0),0)=0,IF(IFNA(MATCH(WEEKDAY(N169),List_WeekHolidays,0),0),1,0),2))</f>
        <v/>
      </c>
      <c r="BU169" s="109">
        <f t="shared" si="3"/>
        <v>0</v>
      </c>
      <c r="BV169" s="109">
        <f t="shared" si="4"/>
        <v>0</v>
      </c>
      <c r="BW169" s="109">
        <f>IF($BU169&gt;cLunchEnd+$N169,cLunchBegin+$N169+1,cLunchBegin+$N169)</f>
        <v>0.5</v>
      </c>
      <c r="BX169" s="109">
        <f>IF($BU169&gt;cLunchEnd+$N169,cLunchEnd+$N169+1,cLunchEnd+$N169)</f>
        <v>0.5416666667</v>
      </c>
      <c r="BY169" s="109">
        <f>IF($BU169&gt;cDinnerEnd+$N169,cDinnerBegin+$N169+1,cDinnerBegin+$N169)</f>
        <v>0.75</v>
      </c>
      <c r="BZ169" s="109">
        <f>IF($BU169&gt;cDinnerEnd+$N169,cDinnerEnd+$N169+1,cDinnerEnd+$N169)</f>
        <v>0.7916666667</v>
      </c>
      <c r="CA169" s="50" t="str">
        <f>IF((MIN($BV169,BX169)-MAX($BU169,BW169))&gt;0,vDurationLunch,)</f>
        <v/>
      </c>
      <c r="CB169" s="50" t="str">
        <f>IF((MIN($BV169,BZ169)-MAX($BU169,BY169))&gt;0,vDurationDinner,)</f>
        <v/>
      </c>
      <c r="CC169" s="50">
        <f t="shared" si="5"/>
        <v>0</v>
      </c>
      <c r="CD169" s="109">
        <f t="shared" si="6"/>
        <v>0.75</v>
      </c>
      <c r="CE169" s="50" t="str">
        <f t="shared" si="7"/>
        <v/>
      </c>
      <c r="CF169" s="50" t="str">
        <f t="shared" si="8"/>
        <v/>
      </c>
      <c r="CG169" s="50" t="str">
        <f t="shared" si="9"/>
        <v/>
      </c>
      <c r="CH169" s="50" t="str">
        <f t="shared" si="10"/>
        <v/>
      </c>
      <c r="CI169" s="50" t="str">
        <f t="shared" si="11"/>
        <v/>
      </c>
      <c r="CJ169" s="50"/>
      <c r="CK169" s="50"/>
      <c r="CL169" s="50"/>
      <c r="CM169" s="50"/>
      <c r="CN169" s="50"/>
    </row>
    <row r="170">
      <c r="A170" s="108" t="str">
        <f t="shared" si="2"/>
        <v/>
      </c>
      <c r="B170" s="6"/>
      <c r="C170" s="42"/>
      <c r="D170" s="43"/>
      <c r="E170" s="47"/>
      <c r="F170" s="45"/>
      <c r="G170" s="45"/>
      <c r="H170" s="46"/>
      <c r="I170" s="45"/>
      <c r="J170" s="45"/>
      <c r="K170" s="45"/>
      <c r="L170" s="45"/>
      <c r="M170" s="61"/>
      <c r="N170" s="48"/>
      <c r="O170" s="49"/>
      <c r="P170" s="48"/>
      <c r="Q170" s="49"/>
      <c r="R170" s="50"/>
      <c r="S170" s="51"/>
      <c r="T170" s="15"/>
      <c r="U170" s="14"/>
      <c r="V170" s="52"/>
      <c r="W170" s="52"/>
      <c r="X170" s="52"/>
      <c r="Y170" s="52"/>
      <c r="Z170" s="52"/>
      <c r="AA170" s="52"/>
      <c r="AB170" s="53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3"/>
      <c r="AP170" s="52"/>
      <c r="AQ170" s="52"/>
      <c r="AR170" s="53"/>
      <c r="AS170" s="53"/>
      <c r="AT170" s="53"/>
      <c r="AU170" s="52"/>
      <c r="AV170" s="52"/>
      <c r="AW170" s="53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83" t="str">
        <f>IF(ISBLANK(B170),,IF(IFNA(MATCH(N170,List_Holidays,0),0)=0,IF(IFNA(MATCH(WEEKDAY(N170),List_WeekHolidays,0),0),1,0),2))</f>
        <v/>
      </c>
      <c r="BU170" s="109">
        <f t="shared" si="3"/>
        <v>0</v>
      </c>
      <c r="BV170" s="109">
        <f t="shared" si="4"/>
        <v>0</v>
      </c>
      <c r="BW170" s="109">
        <f>IF($BU170&gt;cLunchEnd+$N170,cLunchBegin+$N170+1,cLunchBegin+$N170)</f>
        <v>0.5</v>
      </c>
      <c r="BX170" s="109">
        <f>IF($BU170&gt;cLunchEnd+$N170,cLunchEnd+$N170+1,cLunchEnd+$N170)</f>
        <v>0.5416666667</v>
      </c>
      <c r="BY170" s="109">
        <f>IF($BU170&gt;cDinnerEnd+$N170,cDinnerBegin+$N170+1,cDinnerBegin+$N170)</f>
        <v>0.75</v>
      </c>
      <c r="BZ170" s="109">
        <f>IF($BU170&gt;cDinnerEnd+$N170,cDinnerEnd+$N170+1,cDinnerEnd+$N170)</f>
        <v>0.7916666667</v>
      </c>
      <c r="CA170" s="50" t="str">
        <f>IF((MIN($BV170,BX170)-MAX($BU170,BW170))&gt;0,vDurationLunch,)</f>
        <v/>
      </c>
      <c r="CB170" s="50" t="str">
        <f>IF((MIN($BV170,BZ170)-MAX($BU170,BY170))&gt;0,vDurationDinner,)</f>
        <v/>
      </c>
      <c r="CC170" s="50">
        <f t="shared" si="5"/>
        <v>0</v>
      </c>
      <c r="CD170" s="109">
        <f t="shared" si="6"/>
        <v>0.75</v>
      </c>
      <c r="CE170" s="50" t="str">
        <f t="shared" si="7"/>
        <v/>
      </c>
      <c r="CF170" s="50" t="str">
        <f t="shared" si="8"/>
        <v/>
      </c>
      <c r="CG170" s="50" t="str">
        <f t="shared" si="9"/>
        <v/>
      </c>
      <c r="CH170" s="50" t="str">
        <f t="shared" si="10"/>
        <v/>
      </c>
      <c r="CI170" s="50" t="str">
        <f t="shared" si="11"/>
        <v/>
      </c>
      <c r="CJ170" s="50"/>
      <c r="CK170" s="50"/>
      <c r="CL170" s="50"/>
      <c r="CM170" s="50"/>
      <c r="CN170" s="50"/>
    </row>
    <row r="171">
      <c r="A171" s="108" t="str">
        <f t="shared" si="2"/>
        <v/>
      </c>
      <c r="B171" s="6"/>
      <c r="C171" s="42"/>
      <c r="D171" s="43"/>
      <c r="E171" s="61"/>
      <c r="F171" s="45"/>
      <c r="G171" s="45"/>
      <c r="H171" s="45"/>
      <c r="I171" s="45"/>
      <c r="J171" s="46"/>
      <c r="K171" s="45"/>
      <c r="L171" s="45"/>
      <c r="M171" s="61"/>
      <c r="N171" s="48"/>
      <c r="O171" s="49"/>
      <c r="P171" s="48"/>
      <c r="Q171" s="49"/>
      <c r="R171" s="50"/>
      <c r="S171" s="51"/>
      <c r="T171" s="15"/>
      <c r="U171" s="14"/>
      <c r="V171" s="52"/>
      <c r="W171" s="52"/>
      <c r="X171" s="52"/>
      <c r="Y171" s="52"/>
      <c r="Z171" s="52"/>
      <c r="AA171" s="52"/>
      <c r="AB171" s="53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3"/>
      <c r="AP171" s="52"/>
      <c r="AQ171" s="52"/>
      <c r="AR171" s="53"/>
      <c r="AS171" s="53"/>
      <c r="AT171" s="53"/>
      <c r="AU171" s="52"/>
      <c r="AV171" s="52"/>
      <c r="AW171" s="53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83" t="str">
        <f>IF(ISBLANK(B171),,IF(IFNA(MATCH(N171,List_Holidays,0),0)=0,IF(IFNA(MATCH(WEEKDAY(N171),List_WeekHolidays,0),0),1,0),2))</f>
        <v/>
      </c>
      <c r="BU171" s="109">
        <f t="shared" si="3"/>
        <v>0</v>
      </c>
      <c r="BV171" s="109">
        <f t="shared" si="4"/>
        <v>0</v>
      </c>
      <c r="BW171" s="109">
        <f>IF($BU171&gt;cLunchEnd+$N171,cLunchBegin+$N171+1,cLunchBegin+$N171)</f>
        <v>0.5</v>
      </c>
      <c r="BX171" s="109">
        <f>IF($BU171&gt;cLunchEnd+$N171,cLunchEnd+$N171+1,cLunchEnd+$N171)</f>
        <v>0.5416666667</v>
      </c>
      <c r="BY171" s="109">
        <f>IF($BU171&gt;cDinnerEnd+$N171,cDinnerBegin+$N171+1,cDinnerBegin+$N171)</f>
        <v>0.75</v>
      </c>
      <c r="BZ171" s="109">
        <f>IF($BU171&gt;cDinnerEnd+$N171,cDinnerEnd+$N171+1,cDinnerEnd+$N171)</f>
        <v>0.7916666667</v>
      </c>
      <c r="CA171" s="50" t="str">
        <f>IF((MIN($BV171,BX171)-MAX($BU171,BW171))&gt;0,vDurationLunch,)</f>
        <v/>
      </c>
      <c r="CB171" s="50" t="str">
        <f>IF((MIN($BV171,BZ171)-MAX($BU171,BY171))&gt;0,vDurationDinner,)</f>
        <v/>
      </c>
      <c r="CC171" s="50">
        <f t="shared" si="5"/>
        <v>0</v>
      </c>
      <c r="CD171" s="109">
        <f t="shared" si="6"/>
        <v>0.75</v>
      </c>
      <c r="CE171" s="50" t="str">
        <f t="shared" si="7"/>
        <v/>
      </c>
      <c r="CF171" s="50" t="str">
        <f t="shared" si="8"/>
        <v/>
      </c>
      <c r="CG171" s="50" t="str">
        <f t="shared" si="9"/>
        <v/>
      </c>
      <c r="CH171" s="50" t="str">
        <f t="shared" si="10"/>
        <v/>
      </c>
      <c r="CI171" s="50" t="str">
        <f t="shared" si="11"/>
        <v/>
      </c>
      <c r="CJ171" s="50"/>
      <c r="CK171" s="50"/>
      <c r="CL171" s="50"/>
      <c r="CM171" s="50"/>
      <c r="CN171" s="50"/>
    </row>
    <row r="172">
      <c r="A172" s="108" t="str">
        <f t="shared" si="2"/>
        <v/>
      </c>
      <c r="B172" s="6"/>
      <c r="C172" s="42"/>
      <c r="D172" s="43"/>
      <c r="E172" s="61"/>
      <c r="F172" s="45"/>
      <c r="G172" s="45"/>
      <c r="H172" s="46"/>
      <c r="I172" s="45"/>
      <c r="J172" s="45"/>
      <c r="K172" s="45"/>
      <c r="L172" s="45"/>
      <c r="M172" s="61"/>
      <c r="N172" s="48"/>
      <c r="O172" s="49"/>
      <c r="P172" s="48"/>
      <c r="Q172" s="49"/>
      <c r="R172" s="50"/>
      <c r="S172" s="51"/>
      <c r="T172" s="15"/>
      <c r="U172" s="14"/>
      <c r="V172" s="52"/>
      <c r="W172" s="52"/>
      <c r="X172" s="52"/>
      <c r="Y172" s="52"/>
      <c r="Z172" s="52"/>
      <c r="AA172" s="52"/>
      <c r="AB172" s="53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3"/>
      <c r="AP172" s="52"/>
      <c r="AQ172" s="52"/>
      <c r="AR172" s="53"/>
      <c r="AS172" s="53"/>
      <c r="AT172" s="53"/>
      <c r="AU172" s="52"/>
      <c r="AV172" s="52"/>
      <c r="AW172" s="53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83" t="str">
        <f>IF(ISBLANK(B172),,IF(IFNA(MATCH(N172,List_Holidays,0),0)=0,IF(IFNA(MATCH(WEEKDAY(N172),List_WeekHolidays,0),0),1,0),2))</f>
        <v/>
      </c>
      <c r="BU172" s="109">
        <f t="shared" si="3"/>
        <v>0</v>
      </c>
      <c r="BV172" s="109">
        <f t="shared" si="4"/>
        <v>0</v>
      </c>
      <c r="BW172" s="109">
        <f>IF($BU172&gt;cLunchEnd+$N172,cLunchBegin+$N172+1,cLunchBegin+$N172)</f>
        <v>0.5</v>
      </c>
      <c r="BX172" s="109">
        <f>IF($BU172&gt;cLunchEnd+$N172,cLunchEnd+$N172+1,cLunchEnd+$N172)</f>
        <v>0.5416666667</v>
      </c>
      <c r="BY172" s="109">
        <f>IF($BU172&gt;cDinnerEnd+$N172,cDinnerBegin+$N172+1,cDinnerBegin+$N172)</f>
        <v>0.75</v>
      </c>
      <c r="BZ172" s="109">
        <f>IF($BU172&gt;cDinnerEnd+$N172,cDinnerEnd+$N172+1,cDinnerEnd+$N172)</f>
        <v>0.7916666667</v>
      </c>
      <c r="CA172" s="50" t="str">
        <f>IF((MIN($BV172,BX172)-MAX($BU172,BW172))&gt;0,vDurationLunch,)</f>
        <v/>
      </c>
      <c r="CB172" s="50" t="str">
        <f>IF((MIN($BV172,BZ172)-MAX($BU172,BY172))&gt;0,vDurationDinner,)</f>
        <v/>
      </c>
      <c r="CC172" s="50">
        <f t="shared" si="5"/>
        <v>0</v>
      </c>
      <c r="CD172" s="109">
        <f t="shared" si="6"/>
        <v>0.75</v>
      </c>
      <c r="CE172" s="50" t="str">
        <f t="shared" si="7"/>
        <v/>
      </c>
      <c r="CF172" s="50" t="str">
        <f t="shared" si="8"/>
        <v/>
      </c>
      <c r="CG172" s="50" t="str">
        <f t="shared" si="9"/>
        <v/>
      </c>
      <c r="CH172" s="50" t="str">
        <f t="shared" si="10"/>
        <v/>
      </c>
      <c r="CI172" s="50" t="str">
        <f t="shared" si="11"/>
        <v/>
      </c>
      <c r="CJ172" s="50"/>
      <c r="CK172" s="50"/>
      <c r="CL172" s="50"/>
      <c r="CM172" s="50"/>
      <c r="CN172" s="50"/>
    </row>
    <row r="173">
      <c r="A173" s="108" t="str">
        <f t="shared" si="2"/>
        <v/>
      </c>
      <c r="B173" s="6"/>
      <c r="C173" s="42"/>
      <c r="D173" s="43"/>
      <c r="E173" s="61"/>
      <c r="F173" s="45"/>
      <c r="G173" s="45"/>
      <c r="H173" s="46"/>
      <c r="I173" s="45"/>
      <c r="J173" s="45"/>
      <c r="K173" s="45"/>
      <c r="L173" s="45"/>
      <c r="M173" s="61"/>
      <c r="N173" s="48"/>
      <c r="O173" s="49"/>
      <c r="P173" s="48"/>
      <c r="Q173" s="49"/>
      <c r="R173" s="50"/>
      <c r="S173" s="51"/>
      <c r="T173" s="15"/>
      <c r="U173" s="14"/>
      <c r="V173" s="52"/>
      <c r="W173" s="52"/>
      <c r="X173" s="52"/>
      <c r="Y173" s="52"/>
      <c r="Z173" s="52"/>
      <c r="AA173" s="52"/>
      <c r="AB173" s="53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3"/>
      <c r="AP173" s="52"/>
      <c r="AQ173" s="52"/>
      <c r="AR173" s="53"/>
      <c r="AS173" s="53"/>
      <c r="AT173" s="53"/>
      <c r="AU173" s="52"/>
      <c r="AV173" s="52"/>
      <c r="AW173" s="53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83" t="str">
        <f>IF(ISBLANK(B173),,IF(IFNA(MATCH(N173,List_Holidays,0),0)=0,IF(IFNA(MATCH(WEEKDAY(N173),List_WeekHolidays,0),0),1,0),2))</f>
        <v/>
      </c>
      <c r="BU173" s="109">
        <f t="shared" si="3"/>
        <v>0</v>
      </c>
      <c r="BV173" s="109">
        <f t="shared" si="4"/>
        <v>0</v>
      </c>
      <c r="BW173" s="109">
        <f>IF($BU173&gt;cLunchEnd+$N173,cLunchBegin+$N173+1,cLunchBegin+$N173)</f>
        <v>0.5</v>
      </c>
      <c r="BX173" s="109">
        <f>IF($BU173&gt;cLunchEnd+$N173,cLunchEnd+$N173+1,cLunchEnd+$N173)</f>
        <v>0.5416666667</v>
      </c>
      <c r="BY173" s="109">
        <f>IF($BU173&gt;cDinnerEnd+$N173,cDinnerBegin+$N173+1,cDinnerBegin+$N173)</f>
        <v>0.75</v>
      </c>
      <c r="BZ173" s="109">
        <f>IF($BU173&gt;cDinnerEnd+$N173,cDinnerEnd+$N173+1,cDinnerEnd+$N173)</f>
        <v>0.7916666667</v>
      </c>
      <c r="CA173" s="50" t="str">
        <f>IF((MIN($BV173,BX173)-MAX($BU173,BW173))&gt;0,vDurationLunch,)</f>
        <v/>
      </c>
      <c r="CB173" s="50" t="str">
        <f>IF((MIN($BV173,BZ173)-MAX($BU173,BY173))&gt;0,vDurationDinner,)</f>
        <v/>
      </c>
      <c r="CC173" s="50">
        <f t="shared" si="5"/>
        <v>0</v>
      </c>
      <c r="CD173" s="109">
        <f t="shared" si="6"/>
        <v>0.75</v>
      </c>
      <c r="CE173" s="50" t="str">
        <f t="shared" si="7"/>
        <v/>
      </c>
      <c r="CF173" s="50" t="str">
        <f t="shared" si="8"/>
        <v/>
      </c>
      <c r="CG173" s="50" t="str">
        <f t="shared" si="9"/>
        <v/>
      </c>
      <c r="CH173" s="50" t="str">
        <f t="shared" si="10"/>
        <v/>
      </c>
      <c r="CI173" s="50" t="str">
        <f t="shared" si="11"/>
        <v/>
      </c>
      <c r="CJ173" s="50"/>
      <c r="CK173" s="50"/>
      <c r="CL173" s="50"/>
      <c r="CM173" s="50"/>
      <c r="CN173" s="50"/>
    </row>
    <row r="174">
      <c r="A174" s="108" t="str">
        <f t="shared" si="2"/>
        <v/>
      </c>
      <c r="B174" s="6"/>
      <c r="C174" s="42"/>
      <c r="D174" s="43"/>
      <c r="E174" s="61"/>
      <c r="F174" s="45"/>
      <c r="G174" s="45"/>
      <c r="H174" s="46"/>
      <c r="I174" s="45"/>
      <c r="J174" s="45"/>
      <c r="K174" s="45"/>
      <c r="L174" s="45"/>
      <c r="M174" s="61"/>
      <c r="N174" s="48"/>
      <c r="O174" s="49"/>
      <c r="P174" s="48"/>
      <c r="Q174" s="49"/>
      <c r="R174" s="50"/>
      <c r="S174" s="51"/>
      <c r="T174" s="15"/>
      <c r="U174" s="14"/>
      <c r="V174" s="52"/>
      <c r="W174" s="52"/>
      <c r="X174" s="52"/>
      <c r="Y174" s="52"/>
      <c r="Z174" s="52"/>
      <c r="AA174" s="52"/>
      <c r="AB174" s="53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3"/>
      <c r="AP174" s="52"/>
      <c r="AQ174" s="52"/>
      <c r="AR174" s="53"/>
      <c r="AS174" s="53"/>
      <c r="AT174" s="53"/>
      <c r="AU174" s="52"/>
      <c r="AV174" s="52"/>
      <c r="AW174" s="53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83" t="str">
        <f>IF(ISBLANK(B174),,IF(IFNA(MATCH(N174,List_Holidays,0),0)=0,IF(IFNA(MATCH(WEEKDAY(N174),List_WeekHolidays,0),0),1,0),2))</f>
        <v/>
      </c>
      <c r="BU174" s="109">
        <f t="shared" si="3"/>
        <v>0</v>
      </c>
      <c r="BV174" s="109">
        <f t="shared" si="4"/>
        <v>0</v>
      </c>
      <c r="BW174" s="109">
        <f>IF($BU174&gt;cLunchEnd+$N174,cLunchBegin+$N174+1,cLunchBegin+$N174)</f>
        <v>0.5</v>
      </c>
      <c r="BX174" s="109">
        <f>IF($BU174&gt;cLunchEnd+$N174,cLunchEnd+$N174+1,cLunchEnd+$N174)</f>
        <v>0.5416666667</v>
      </c>
      <c r="BY174" s="109">
        <f>IF($BU174&gt;cDinnerEnd+$N174,cDinnerBegin+$N174+1,cDinnerBegin+$N174)</f>
        <v>0.75</v>
      </c>
      <c r="BZ174" s="109">
        <f>IF($BU174&gt;cDinnerEnd+$N174,cDinnerEnd+$N174+1,cDinnerEnd+$N174)</f>
        <v>0.7916666667</v>
      </c>
      <c r="CA174" s="50" t="str">
        <f>IF((MIN($BV174,BX174)-MAX($BU174,BW174))&gt;0,vDurationLunch,)</f>
        <v/>
      </c>
      <c r="CB174" s="50" t="str">
        <f>IF((MIN($BV174,BZ174)-MAX($BU174,BY174))&gt;0,vDurationDinner,)</f>
        <v/>
      </c>
      <c r="CC174" s="50">
        <f t="shared" si="5"/>
        <v>0</v>
      </c>
      <c r="CD174" s="109">
        <f t="shared" si="6"/>
        <v>0.75</v>
      </c>
      <c r="CE174" s="50" t="str">
        <f t="shared" si="7"/>
        <v/>
      </c>
      <c r="CF174" s="50" t="str">
        <f t="shared" si="8"/>
        <v/>
      </c>
      <c r="CG174" s="50" t="str">
        <f t="shared" si="9"/>
        <v/>
      </c>
      <c r="CH174" s="50" t="str">
        <f t="shared" si="10"/>
        <v/>
      </c>
      <c r="CI174" s="50" t="str">
        <f t="shared" si="11"/>
        <v/>
      </c>
      <c r="CJ174" s="50"/>
      <c r="CK174" s="50"/>
      <c r="CL174" s="50"/>
      <c r="CM174" s="50"/>
      <c r="CN174" s="50"/>
    </row>
    <row r="175">
      <c r="A175" s="108" t="str">
        <f t="shared" si="2"/>
        <v/>
      </c>
      <c r="B175" s="6"/>
      <c r="C175" s="42"/>
      <c r="D175" s="43"/>
      <c r="E175" s="61"/>
      <c r="F175" s="45"/>
      <c r="G175" s="46"/>
      <c r="H175" s="46"/>
      <c r="I175" s="45"/>
      <c r="J175" s="45"/>
      <c r="K175" s="45"/>
      <c r="L175" s="45"/>
      <c r="M175" s="61"/>
      <c r="N175" s="48"/>
      <c r="O175" s="49"/>
      <c r="P175" s="48"/>
      <c r="Q175" s="49"/>
      <c r="R175" s="50"/>
      <c r="S175" s="51"/>
      <c r="T175" s="15"/>
      <c r="U175" s="14"/>
      <c r="V175" s="52"/>
      <c r="W175" s="52"/>
      <c r="X175" s="52"/>
      <c r="Y175" s="52"/>
      <c r="Z175" s="52"/>
      <c r="AA175" s="52"/>
      <c r="AB175" s="53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3"/>
      <c r="AP175" s="52"/>
      <c r="AQ175" s="52"/>
      <c r="AR175" s="53"/>
      <c r="AS175" s="53"/>
      <c r="AT175" s="53"/>
      <c r="AU175" s="52"/>
      <c r="AV175" s="52"/>
      <c r="AW175" s="53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83" t="str">
        <f>IF(ISBLANK(B175),,IF(IFNA(MATCH(N175,List_Holidays,0),0)=0,IF(IFNA(MATCH(WEEKDAY(N175),List_WeekHolidays,0),0),1,0),2))</f>
        <v/>
      </c>
      <c r="BU175" s="109">
        <f t="shared" si="3"/>
        <v>0</v>
      </c>
      <c r="BV175" s="109">
        <f t="shared" si="4"/>
        <v>0</v>
      </c>
      <c r="BW175" s="109">
        <f>IF($BU175&gt;cLunchEnd+$N175,cLunchBegin+$N175+1,cLunchBegin+$N175)</f>
        <v>0.5</v>
      </c>
      <c r="BX175" s="109">
        <f>IF($BU175&gt;cLunchEnd+$N175,cLunchEnd+$N175+1,cLunchEnd+$N175)</f>
        <v>0.5416666667</v>
      </c>
      <c r="BY175" s="109">
        <f>IF($BU175&gt;cDinnerEnd+$N175,cDinnerBegin+$N175+1,cDinnerBegin+$N175)</f>
        <v>0.75</v>
      </c>
      <c r="BZ175" s="109">
        <f>IF($BU175&gt;cDinnerEnd+$N175,cDinnerEnd+$N175+1,cDinnerEnd+$N175)</f>
        <v>0.7916666667</v>
      </c>
      <c r="CA175" s="50" t="str">
        <f>IF((MIN($BV175,BX175)-MAX($BU175,BW175))&gt;0,vDurationLunch,)</f>
        <v/>
      </c>
      <c r="CB175" s="50" t="str">
        <f>IF((MIN($BV175,BZ175)-MAX($BU175,BY175))&gt;0,vDurationDinner,)</f>
        <v/>
      </c>
      <c r="CC175" s="50">
        <f t="shared" si="5"/>
        <v>0</v>
      </c>
      <c r="CD175" s="109">
        <f t="shared" si="6"/>
        <v>0.75</v>
      </c>
      <c r="CE175" s="50" t="str">
        <f t="shared" si="7"/>
        <v/>
      </c>
      <c r="CF175" s="50" t="str">
        <f t="shared" si="8"/>
        <v/>
      </c>
      <c r="CG175" s="50" t="str">
        <f t="shared" si="9"/>
        <v/>
      </c>
      <c r="CH175" s="50" t="str">
        <f t="shared" si="10"/>
        <v/>
      </c>
      <c r="CI175" s="50" t="str">
        <f t="shared" si="11"/>
        <v/>
      </c>
      <c r="CJ175" s="50"/>
      <c r="CK175" s="50"/>
      <c r="CL175" s="50"/>
      <c r="CM175" s="50"/>
      <c r="CN175" s="50"/>
    </row>
    <row r="176">
      <c r="A176" s="108" t="str">
        <f t="shared" si="2"/>
        <v/>
      </c>
      <c r="B176" s="6"/>
      <c r="C176" s="42"/>
      <c r="D176" s="43"/>
      <c r="E176" s="47"/>
      <c r="F176" s="45"/>
      <c r="G176" s="45"/>
      <c r="H176" s="46"/>
      <c r="I176" s="45"/>
      <c r="J176" s="45"/>
      <c r="K176" s="45"/>
      <c r="L176" s="45"/>
      <c r="M176" s="61"/>
      <c r="N176" s="48"/>
      <c r="O176" s="49"/>
      <c r="P176" s="48"/>
      <c r="Q176" s="49"/>
      <c r="R176" s="50"/>
      <c r="S176" s="51"/>
      <c r="T176" s="15"/>
      <c r="U176" s="14"/>
      <c r="V176" s="52"/>
      <c r="W176" s="52"/>
      <c r="X176" s="52"/>
      <c r="Y176" s="52"/>
      <c r="Z176" s="52"/>
      <c r="AA176" s="52"/>
      <c r="AB176" s="53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3"/>
      <c r="AP176" s="52"/>
      <c r="AQ176" s="52"/>
      <c r="AR176" s="53"/>
      <c r="AS176" s="53"/>
      <c r="AT176" s="53"/>
      <c r="AU176" s="52"/>
      <c r="AV176" s="52"/>
      <c r="AW176" s="53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83" t="str">
        <f>IF(ISBLANK(B176),,IF(IFNA(MATCH(N176,List_Holidays,0),0)=0,IF(IFNA(MATCH(WEEKDAY(N176),List_WeekHolidays,0),0),1,0),2))</f>
        <v/>
      </c>
      <c r="BU176" s="109">
        <f t="shared" si="3"/>
        <v>0</v>
      </c>
      <c r="BV176" s="109">
        <f t="shared" si="4"/>
        <v>0</v>
      </c>
      <c r="BW176" s="109">
        <f>IF($BU176&gt;cLunchEnd+$N176,cLunchBegin+$N176+1,cLunchBegin+$N176)</f>
        <v>0.5</v>
      </c>
      <c r="BX176" s="109">
        <f>IF($BU176&gt;cLunchEnd+$N176,cLunchEnd+$N176+1,cLunchEnd+$N176)</f>
        <v>0.5416666667</v>
      </c>
      <c r="BY176" s="109">
        <f>IF($BU176&gt;cDinnerEnd+$N176,cDinnerBegin+$N176+1,cDinnerBegin+$N176)</f>
        <v>0.75</v>
      </c>
      <c r="BZ176" s="109">
        <f>IF($BU176&gt;cDinnerEnd+$N176,cDinnerEnd+$N176+1,cDinnerEnd+$N176)</f>
        <v>0.7916666667</v>
      </c>
      <c r="CA176" s="50" t="str">
        <f>IF((MIN($BV176,BX176)-MAX($BU176,BW176))&gt;0,vDurationLunch,)</f>
        <v/>
      </c>
      <c r="CB176" s="50" t="str">
        <f>IF((MIN($BV176,BZ176)-MAX($BU176,BY176))&gt;0,vDurationDinner,)</f>
        <v/>
      </c>
      <c r="CC176" s="50">
        <f t="shared" si="5"/>
        <v>0</v>
      </c>
      <c r="CD176" s="109">
        <f t="shared" si="6"/>
        <v>0.75</v>
      </c>
      <c r="CE176" s="50" t="str">
        <f t="shared" si="7"/>
        <v/>
      </c>
      <c r="CF176" s="50" t="str">
        <f t="shared" si="8"/>
        <v/>
      </c>
      <c r="CG176" s="50" t="str">
        <f t="shared" si="9"/>
        <v/>
      </c>
      <c r="CH176" s="50" t="str">
        <f t="shared" si="10"/>
        <v/>
      </c>
      <c r="CI176" s="50" t="str">
        <f t="shared" si="11"/>
        <v/>
      </c>
      <c r="CJ176" s="50"/>
      <c r="CK176" s="50"/>
      <c r="CL176" s="50"/>
      <c r="CM176" s="50"/>
      <c r="CN176" s="50"/>
    </row>
    <row r="177">
      <c r="A177" s="108" t="str">
        <f t="shared" si="2"/>
        <v/>
      </c>
      <c r="B177" s="6"/>
      <c r="C177" s="42"/>
      <c r="D177" s="43"/>
      <c r="E177" s="61"/>
      <c r="F177" s="45"/>
      <c r="G177" s="45"/>
      <c r="H177" s="46"/>
      <c r="I177" s="45"/>
      <c r="J177" s="45"/>
      <c r="K177" s="45"/>
      <c r="L177" s="45"/>
      <c r="M177" s="61"/>
      <c r="N177" s="48"/>
      <c r="O177" s="49"/>
      <c r="P177" s="48"/>
      <c r="Q177" s="49"/>
      <c r="R177" s="50"/>
      <c r="S177" s="51"/>
      <c r="T177" s="15"/>
      <c r="U177" s="14"/>
      <c r="V177" s="52"/>
      <c r="W177" s="52"/>
      <c r="X177" s="52"/>
      <c r="Y177" s="52"/>
      <c r="Z177" s="52"/>
      <c r="AA177" s="52"/>
      <c r="AB177" s="53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3"/>
      <c r="AP177" s="52"/>
      <c r="AQ177" s="52"/>
      <c r="AR177" s="53"/>
      <c r="AS177" s="53"/>
      <c r="AT177" s="53"/>
      <c r="AU177" s="52"/>
      <c r="AV177" s="52"/>
      <c r="AW177" s="53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83" t="str">
        <f>IF(ISBLANK(B177),,IF(IFNA(MATCH(N177,List_Holidays,0),0)=0,IF(IFNA(MATCH(WEEKDAY(N177),List_WeekHolidays,0),0),1,0),2))</f>
        <v/>
      </c>
      <c r="BU177" s="109">
        <f t="shared" si="3"/>
        <v>0</v>
      </c>
      <c r="BV177" s="109">
        <f t="shared" si="4"/>
        <v>0</v>
      </c>
      <c r="BW177" s="109">
        <f>IF($BU177&gt;cLunchEnd+$N177,cLunchBegin+$N177+1,cLunchBegin+$N177)</f>
        <v>0.5</v>
      </c>
      <c r="BX177" s="109">
        <f>IF($BU177&gt;cLunchEnd+$N177,cLunchEnd+$N177+1,cLunchEnd+$N177)</f>
        <v>0.5416666667</v>
      </c>
      <c r="BY177" s="109">
        <f>IF($BU177&gt;cDinnerEnd+$N177,cDinnerBegin+$N177+1,cDinnerBegin+$N177)</f>
        <v>0.75</v>
      </c>
      <c r="BZ177" s="109">
        <f>IF($BU177&gt;cDinnerEnd+$N177,cDinnerEnd+$N177+1,cDinnerEnd+$N177)</f>
        <v>0.7916666667</v>
      </c>
      <c r="CA177" s="50" t="str">
        <f>IF((MIN($BV177,BX177)-MAX($BU177,BW177))&gt;0,vDurationLunch,)</f>
        <v/>
      </c>
      <c r="CB177" s="50" t="str">
        <f>IF((MIN($BV177,BZ177)-MAX($BU177,BY177))&gt;0,vDurationDinner,)</f>
        <v/>
      </c>
      <c r="CC177" s="50">
        <f t="shared" si="5"/>
        <v>0</v>
      </c>
      <c r="CD177" s="109">
        <f t="shared" si="6"/>
        <v>0.75</v>
      </c>
      <c r="CE177" s="50" t="str">
        <f t="shared" si="7"/>
        <v/>
      </c>
      <c r="CF177" s="50" t="str">
        <f t="shared" si="8"/>
        <v/>
      </c>
      <c r="CG177" s="50" t="str">
        <f t="shared" si="9"/>
        <v/>
      </c>
      <c r="CH177" s="50" t="str">
        <f t="shared" si="10"/>
        <v/>
      </c>
      <c r="CI177" s="50" t="str">
        <f t="shared" si="11"/>
        <v/>
      </c>
      <c r="CJ177" s="50"/>
      <c r="CK177" s="50"/>
      <c r="CL177" s="50"/>
      <c r="CM177" s="50"/>
      <c r="CN177" s="50"/>
    </row>
    <row r="178">
      <c r="A178" s="108" t="str">
        <f t="shared" si="2"/>
        <v/>
      </c>
      <c r="B178" s="6"/>
      <c r="C178" s="42"/>
      <c r="D178" s="43"/>
      <c r="E178" s="47"/>
      <c r="F178" s="45"/>
      <c r="G178" s="45"/>
      <c r="H178" s="45"/>
      <c r="I178" s="45"/>
      <c r="J178" s="46"/>
      <c r="K178" s="45"/>
      <c r="L178" s="45"/>
      <c r="M178" s="61"/>
      <c r="N178" s="48"/>
      <c r="O178" s="49"/>
      <c r="P178" s="48"/>
      <c r="Q178" s="49"/>
      <c r="R178" s="50"/>
      <c r="S178" s="51"/>
      <c r="T178" s="15"/>
      <c r="U178" s="14"/>
      <c r="V178" s="52"/>
      <c r="W178" s="52"/>
      <c r="X178" s="52"/>
      <c r="Y178" s="52"/>
      <c r="Z178" s="52"/>
      <c r="AA178" s="52"/>
      <c r="AB178" s="53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3"/>
      <c r="AP178" s="52"/>
      <c r="AQ178" s="52"/>
      <c r="AR178" s="53"/>
      <c r="AS178" s="53"/>
      <c r="AT178" s="53"/>
      <c r="AU178" s="52"/>
      <c r="AV178" s="52"/>
      <c r="AW178" s="53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83" t="str">
        <f>IF(ISBLANK(B178),,IF(IFNA(MATCH(N178,List_Holidays,0),0)=0,IF(IFNA(MATCH(WEEKDAY(N178),List_WeekHolidays,0),0),1,0),2))</f>
        <v/>
      </c>
      <c r="BU178" s="109">
        <f t="shared" si="3"/>
        <v>0</v>
      </c>
      <c r="BV178" s="109">
        <f t="shared" si="4"/>
        <v>0</v>
      </c>
      <c r="BW178" s="109">
        <f>IF($BU178&gt;cLunchEnd+$N178,cLunchBegin+$N178+1,cLunchBegin+$N178)</f>
        <v>0.5</v>
      </c>
      <c r="BX178" s="109">
        <f>IF($BU178&gt;cLunchEnd+$N178,cLunchEnd+$N178+1,cLunchEnd+$N178)</f>
        <v>0.5416666667</v>
      </c>
      <c r="BY178" s="109">
        <f>IF($BU178&gt;cDinnerEnd+$N178,cDinnerBegin+$N178+1,cDinnerBegin+$N178)</f>
        <v>0.75</v>
      </c>
      <c r="BZ178" s="109">
        <f>IF($BU178&gt;cDinnerEnd+$N178,cDinnerEnd+$N178+1,cDinnerEnd+$N178)</f>
        <v>0.7916666667</v>
      </c>
      <c r="CA178" s="50" t="str">
        <f>IF((MIN($BV178,BX178)-MAX($BU178,BW178))&gt;0,vDurationLunch,)</f>
        <v/>
      </c>
      <c r="CB178" s="50" t="str">
        <f>IF((MIN($BV178,BZ178)-MAX($BU178,BY178))&gt;0,vDurationDinner,)</f>
        <v/>
      </c>
      <c r="CC178" s="50">
        <f t="shared" si="5"/>
        <v>0</v>
      </c>
      <c r="CD178" s="109">
        <f t="shared" si="6"/>
        <v>0.75</v>
      </c>
      <c r="CE178" s="50" t="str">
        <f t="shared" si="7"/>
        <v/>
      </c>
      <c r="CF178" s="50" t="str">
        <f t="shared" si="8"/>
        <v/>
      </c>
      <c r="CG178" s="50" t="str">
        <f t="shared" si="9"/>
        <v/>
      </c>
      <c r="CH178" s="50" t="str">
        <f t="shared" si="10"/>
        <v/>
      </c>
      <c r="CI178" s="50" t="str">
        <f t="shared" si="11"/>
        <v/>
      </c>
      <c r="CJ178" s="50"/>
      <c r="CK178" s="50"/>
      <c r="CL178" s="50"/>
      <c r="CM178" s="50"/>
      <c r="CN178" s="50"/>
    </row>
    <row r="179">
      <c r="A179" s="108" t="str">
        <f t="shared" si="2"/>
        <v/>
      </c>
      <c r="B179" s="6"/>
      <c r="C179" s="42"/>
      <c r="D179" s="43"/>
      <c r="E179" s="47"/>
      <c r="F179" s="45"/>
      <c r="G179" s="45"/>
      <c r="H179" s="46"/>
      <c r="I179" s="45"/>
      <c r="J179" s="45"/>
      <c r="K179" s="45"/>
      <c r="L179" s="45"/>
      <c r="M179" s="61"/>
      <c r="N179" s="48"/>
      <c r="O179" s="49"/>
      <c r="P179" s="48"/>
      <c r="Q179" s="49"/>
      <c r="R179" s="50"/>
      <c r="S179" s="51"/>
      <c r="T179" s="15"/>
      <c r="U179" s="14"/>
      <c r="V179" s="52"/>
      <c r="W179" s="52"/>
      <c r="X179" s="52"/>
      <c r="Y179" s="52"/>
      <c r="Z179" s="52"/>
      <c r="AA179" s="52"/>
      <c r="AB179" s="53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3"/>
      <c r="AP179" s="52"/>
      <c r="AQ179" s="52"/>
      <c r="AR179" s="53"/>
      <c r="AS179" s="53"/>
      <c r="AT179" s="53"/>
      <c r="AU179" s="52"/>
      <c r="AV179" s="52"/>
      <c r="AW179" s="53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83" t="str">
        <f>IF(ISBLANK(B179),,IF(IFNA(MATCH(N179,List_Holidays,0),0)=0,IF(IFNA(MATCH(WEEKDAY(N179),List_WeekHolidays,0),0),1,0),2))</f>
        <v/>
      </c>
      <c r="BU179" s="109">
        <f t="shared" si="3"/>
        <v>0</v>
      </c>
      <c r="BV179" s="109">
        <f t="shared" si="4"/>
        <v>0</v>
      </c>
      <c r="BW179" s="109">
        <f>IF($BU179&gt;cLunchEnd+$N179,cLunchBegin+$N179+1,cLunchBegin+$N179)</f>
        <v>0.5</v>
      </c>
      <c r="BX179" s="109">
        <f>IF($BU179&gt;cLunchEnd+$N179,cLunchEnd+$N179+1,cLunchEnd+$N179)</f>
        <v>0.5416666667</v>
      </c>
      <c r="BY179" s="109">
        <f>IF($BU179&gt;cDinnerEnd+$N179,cDinnerBegin+$N179+1,cDinnerBegin+$N179)</f>
        <v>0.75</v>
      </c>
      <c r="BZ179" s="109">
        <f>IF($BU179&gt;cDinnerEnd+$N179,cDinnerEnd+$N179+1,cDinnerEnd+$N179)</f>
        <v>0.7916666667</v>
      </c>
      <c r="CA179" s="50" t="str">
        <f>IF((MIN($BV179,BX179)-MAX($BU179,BW179))&gt;0,vDurationLunch,)</f>
        <v/>
      </c>
      <c r="CB179" s="50" t="str">
        <f>IF((MIN($BV179,BZ179)-MAX($BU179,BY179))&gt;0,vDurationDinner,)</f>
        <v/>
      </c>
      <c r="CC179" s="50">
        <f t="shared" si="5"/>
        <v>0</v>
      </c>
      <c r="CD179" s="109">
        <f t="shared" si="6"/>
        <v>0.75</v>
      </c>
      <c r="CE179" s="50" t="str">
        <f t="shared" si="7"/>
        <v/>
      </c>
      <c r="CF179" s="50" t="str">
        <f t="shared" si="8"/>
        <v/>
      </c>
      <c r="CG179" s="50" t="str">
        <f t="shared" si="9"/>
        <v/>
      </c>
      <c r="CH179" s="50" t="str">
        <f t="shared" si="10"/>
        <v/>
      </c>
      <c r="CI179" s="50" t="str">
        <f t="shared" si="11"/>
        <v/>
      </c>
      <c r="CJ179" s="50"/>
      <c r="CK179" s="50"/>
      <c r="CL179" s="50"/>
      <c r="CM179" s="50"/>
      <c r="CN179" s="50"/>
    </row>
    <row r="180">
      <c r="A180" s="108" t="str">
        <f t="shared" si="2"/>
        <v/>
      </c>
      <c r="B180" s="6"/>
      <c r="C180" s="42"/>
      <c r="D180" s="43"/>
      <c r="E180" s="47"/>
      <c r="F180" s="45"/>
      <c r="G180" s="45"/>
      <c r="H180" s="46"/>
      <c r="I180" s="45"/>
      <c r="J180" s="45"/>
      <c r="K180" s="45"/>
      <c r="L180" s="45"/>
      <c r="M180" s="61"/>
      <c r="N180" s="48"/>
      <c r="O180" s="49"/>
      <c r="P180" s="48"/>
      <c r="Q180" s="49"/>
      <c r="R180" s="50"/>
      <c r="S180" s="51"/>
      <c r="T180" s="15"/>
      <c r="U180" s="14"/>
      <c r="V180" s="52"/>
      <c r="W180" s="52"/>
      <c r="X180" s="52"/>
      <c r="Y180" s="52"/>
      <c r="Z180" s="52"/>
      <c r="AA180" s="52"/>
      <c r="AB180" s="53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3"/>
      <c r="AP180" s="52"/>
      <c r="AQ180" s="52"/>
      <c r="AR180" s="53"/>
      <c r="AS180" s="53"/>
      <c r="AT180" s="53"/>
      <c r="AU180" s="52"/>
      <c r="AV180" s="52"/>
      <c r="AW180" s="53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83" t="str">
        <f>IF(ISBLANK(B180),,IF(IFNA(MATCH(N180,List_Holidays,0),0)=0,IF(IFNA(MATCH(WEEKDAY(N180),List_WeekHolidays,0),0),1,0),2))</f>
        <v/>
      </c>
      <c r="BU180" s="109">
        <f t="shared" si="3"/>
        <v>0</v>
      </c>
      <c r="BV180" s="109">
        <f t="shared" si="4"/>
        <v>0</v>
      </c>
      <c r="BW180" s="109">
        <f>IF($BU180&gt;cLunchEnd+$N180,cLunchBegin+$N180+1,cLunchBegin+$N180)</f>
        <v>0.5</v>
      </c>
      <c r="BX180" s="109">
        <f>IF($BU180&gt;cLunchEnd+$N180,cLunchEnd+$N180+1,cLunchEnd+$N180)</f>
        <v>0.5416666667</v>
      </c>
      <c r="BY180" s="109">
        <f>IF($BU180&gt;cDinnerEnd+$N180,cDinnerBegin+$N180+1,cDinnerBegin+$N180)</f>
        <v>0.75</v>
      </c>
      <c r="BZ180" s="109">
        <f>IF($BU180&gt;cDinnerEnd+$N180,cDinnerEnd+$N180+1,cDinnerEnd+$N180)</f>
        <v>0.7916666667</v>
      </c>
      <c r="CA180" s="50" t="str">
        <f>IF((MIN($BV180,BX180)-MAX($BU180,BW180))&gt;0,vDurationLunch,)</f>
        <v/>
      </c>
      <c r="CB180" s="50" t="str">
        <f>IF((MIN($BV180,BZ180)-MAX($BU180,BY180))&gt;0,vDurationDinner,)</f>
        <v/>
      </c>
      <c r="CC180" s="50">
        <f t="shared" si="5"/>
        <v>0</v>
      </c>
      <c r="CD180" s="109">
        <f t="shared" si="6"/>
        <v>0.75</v>
      </c>
      <c r="CE180" s="50" t="str">
        <f t="shared" si="7"/>
        <v/>
      </c>
      <c r="CF180" s="50" t="str">
        <f t="shared" si="8"/>
        <v/>
      </c>
      <c r="CG180" s="50" t="str">
        <f t="shared" si="9"/>
        <v/>
      </c>
      <c r="CH180" s="50" t="str">
        <f t="shared" si="10"/>
        <v/>
      </c>
      <c r="CI180" s="50" t="str">
        <f t="shared" si="11"/>
        <v/>
      </c>
      <c r="CJ180" s="50"/>
      <c r="CK180" s="50"/>
      <c r="CL180" s="50"/>
      <c r="CM180" s="50"/>
      <c r="CN180" s="50"/>
    </row>
    <row r="181">
      <c r="A181" s="108" t="str">
        <f t="shared" si="2"/>
        <v/>
      </c>
      <c r="B181" s="6"/>
      <c r="C181" s="42"/>
      <c r="D181" s="43"/>
      <c r="E181" s="110"/>
      <c r="F181" s="45"/>
      <c r="G181" s="45"/>
      <c r="H181" s="46"/>
      <c r="I181" s="45"/>
      <c r="J181" s="45"/>
      <c r="K181" s="45"/>
      <c r="L181" s="45"/>
      <c r="M181" s="61"/>
      <c r="N181" s="48"/>
      <c r="O181" s="49"/>
      <c r="P181" s="48"/>
      <c r="Q181" s="49"/>
      <c r="R181" s="50"/>
      <c r="S181" s="51"/>
      <c r="T181" s="15"/>
      <c r="U181" s="14"/>
      <c r="V181" s="52"/>
      <c r="W181" s="52"/>
      <c r="X181" s="52"/>
      <c r="Y181" s="52"/>
      <c r="Z181" s="52"/>
      <c r="AA181" s="52"/>
      <c r="AB181" s="53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3"/>
      <c r="AP181" s="52"/>
      <c r="AQ181" s="52"/>
      <c r="AR181" s="53"/>
      <c r="AS181" s="53"/>
      <c r="AT181" s="53"/>
      <c r="AU181" s="52"/>
      <c r="AV181" s="52"/>
      <c r="AW181" s="53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83" t="str">
        <f>IF(ISBLANK(B181),,IF(IFNA(MATCH(N181,List_Holidays,0),0)=0,IF(IFNA(MATCH(WEEKDAY(N181),List_WeekHolidays,0),0),1,0),2))</f>
        <v/>
      </c>
      <c r="BU181" s="109">
        <f t="shared" si="3"/>
        <v>0</v>
      </c>
      <c r="BV181" s="109">
        <f t="shared" si="4"/>
        <v>0</v>
      </c>
      <c r="BW181" s="109">
        <f>IF($BU181&gt;cLunchEnd+$N181,cLunchBegin+$N181+1,cLunchBegin+$N181)</f>
        <v>0.5</v>
      </c>
      <c r="BX181" s="109">
        <f>IF($BU181&gt;cLunchEnd+$N181,cLunchEnd+$N181+1,cLunchEnd+$N181)</f>
        <v>0.5416666667</v>
      </c>
      <c r="BY181" s="109">
        <f>IF($BU181&gt;cDinnerEnd+$N181,cDinnerBegin+$N181+1,cDinnerBegin+$N181)</f>
        <v>0.75</v>
      </c>
      <c r="BZ181" s="109">
        <f>IF($BU181&gt;cDinnerEnd+$N181,cDinnerEnd+$N181+1,cDinnerEnd+$N181)</f>
        <v>0.7916666667</v>
      </c>
      <c r="CA181" s="50" t="str">
        <f>IF((MIN($BV181,BX181)-MAX($BU181,BW181))&gt;0,vDurationLunch,)</f>
        <v/>
      </c>
      <c r="CB181" s="50" t="str">
        <f>IF((MIN($BV181,BZ181)-MAX($BU181,BY181))&gt;0,vDurationDinner,)</f>
        <v/>
      </c>
      <c r="CC181" s="50">
        <f t="shared" si="5"/>
        <v>0</v>
      </c>
      <c r="CD181" s="109">
        <f t="shared" si="6"/>
        <v>0.75</v>
      </c>
      <c r="CE181" s="50" t="str">
        <f t="shared" si="7"/>
        <v/>
      </c>
      <c r="CF181" s="50" t="str">
        <f t="shared" si="8"/>
        <v/>
      </c>
      <c r="CG181" s="50" t="str">
        <f t="shared" si="9"/>
        <v/>
      </c>
      <c r="CH181" s="50" t="str">
        <f t="shared" si="10"/>
        <v/>
      </c>
      <c r="CI181" s="50" t="str">
        <f t="shared" si="11"/>
        <v/>
      </c>
      <c r="CJ181" s="50"/>
      <c r="CK181" s="50"/>
      <c r="CL181" s="50"/>
      <c r="CM181" s="50"/>
      <c r="CN181" s="50"/>
    </row>
    <row r="182">
      <c r="A182" s="108" t="str">
        <f t="shared" si="2"/>
        <v/>
      </c>
      <c r="B182" s="6"/>
      <c r="C182" s="42"/>
      <c r="D182" s="43"/>
      <c r="E182" s="47"/>
      <c r="F182" s="45"/>
      <c r="G182" s="46"/>
      <c r="H182" s="46"/>
      <c r="I182" s="45"/>
      <c r="J182" s="45"/>
      <c r="K182" s="45"/>
      <c r="L182" s="45"/>
      <c r="M182" s="61"/>
      <c r="N182" s="48"/>
      <c r="O182" s="49"/>
      <c r="P182" s="48"/>
      <c r="Q182" s="49"/>
      <c r="R182" s="50"/>
      <c r="S182" s="51"/>
      <c r="T182" s="15"/>
      <c r="U182" s="14"/>
      <c r="V182" s="52"/>
      <c r="W182" s="52"/>
      <c r="X182" s="52"/>
      <c r="Y182" s="52"/>
      <c r="Z182" s="52"/>
      <c r="AA182" s="52"/>
      <c r="AB182" s="53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3"/>
      <c r="AP182" s="52"/>
      <c r="AQ182" s="52"/>
      <c r="AR182" s="53"/>
      <c r="AS182" s="53"/>
      <c r="AT182" s="53"/>
      <c r="AU182" s="52"/>
      <c r="AV182" s="52"/>
      <c r="AW182" s="53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83" t="str">
        <f>IF(ISBLANK(B182),,IF(IFNA(MATCH(N182,List_Holidays,0),0)=0,IF(IFNA(MATCH(WEEKDAY(N182),List_WeekHolidays,0),0),1,0),2))</f>
        <v/>
      </c>
      <c r="BU182" s="109">
        <f t="shared" si="3"/>
        <v>0</v>
      </c>
      <c r="BV182" s="109">
        <f t="shared" si="4"/>
        <v>0</v>
      </c>
      <c r="BW182" s="109">
        <f>IF($BU182&gt;cLunchEnd+$N182,cLunchBegin+$N182+1,cLunchBegin+$N182)</f>
        <v>0.5</v>
      </c>
      <c r="BX182" s="109">
        <f>IF($BU182&gt;cLunchEnd+$N182,cLunchEnd+$N182+1,cLunchEnd+$N182)</f>
        <v>0.5416666667</v>
      </c>
      <c r="BY182" s="109">
        <f>IF($BU182&gt;cDinnerEnd+$N182,cDinnerBegin+$N182+1,cDinnerBegin+$N182)</f>
        <v>0.75</v>
      </c>
      <c r="BZ182" s="109">
        <f>IF($BU182&gt;cDinnerEnd+$N182,cDinnerEnd+$N182+1,cDinnerEnd+$N182)</f>
        <v>0.7916666667</v>
      </c>
      <c r="CA182" s="50" t="str">
        <f>IF((MIN($BV182,BX182)-MAX($BU182,BW182))&gt;0,vDurationLunch,)</f>
        <v/>
      </c>
      <c r="CB182" s="50" t="str">
        <f>IF((MIN($BV182,BZ182)-MAX($BU182,BY182))&gt;0,vDurationDinner,)</f>
        <v/>
      </c>
      <c r="CC182" s="50">
        <f t="shared" si="5"/>
        <v>0</v>
      </c>
      <c r="CD182" s="109">
        <f t="shared" si="6"/>
        <v>0.75</v>
      </c>
      <c r="CE182" s="50" t="str">
        <f t="shared" si="7"/>
        <v/>
      </c>
      <c r="CF182" s="50" t="str">
        <f t="shared" si="8"/>
        <v/>
      </c>
      <c r="CG182" s="50" t="str">
        <f t="shared" si="9"/>
        <v/>
      </c>
      <c r="CH182" s="50" t="str">
        <f t="shared" si="10"/>
        <v/>
      </c>
      <c r="CI182" s="50" t="str">
        <f t="shared" si="11"/>
        <v/>
      </c>
      <c r="CJ182" s="50"/>
      <c r="CK182" s="50"/>
      <c r="CL182" s="50"/>
      <c r="CM182" s="50"/>
      <c r="CN182" s="50"/>
    </row>
    <row r="183">
      <c r="A183" s="108" t="str">
        <f t="shared" si="2"/>
        <v/>
      </c>
      <c r="B183" s="6"/>
      <c r="C183" s="42"/>
      <c r="D183" s="43"/>
      <c r="E183" s="47"/>
      <c r="F183" s="45"/>
      <c r="G183" s="45"/>
      <c r="H183" s="46"/>
      <c r="I183" s="45"/>
      <c r="J183" s="45"/>
      <c r="K183" s="45"/>
      <c r="L183" s="45"/>
      <c r="M183" s="61"/>
      <c r="N183" s="48"/>
      <c r="O183" s="49"/>
      <c r="P183" s="48"/>
      <c r="Q183" s="49"/>
      <c r="R183" s="50"/>
      <c r="S183" s="51"/>
      <c r="T183" s="15"/>
      <c r="U183" s="14"/>
      <c r="V183" s="52"/>
      <c r="W183" s="52"/>
      <c r="X183" s="52"/>
      <c r="Y183" s="52"/>
      <c r="Z183" s="52"/>
      <c r="AA183" s="52"/>
      <c r="AB183" s="53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3"/>
      <c r="AP183" s="52"/>
      <c r="AQ183" s="52"/>
      <c r="AR183" s="53"/>
      <c r="AS183" s="53"/>
      <c r="AT183" s="53"/>
      <c r="AU183" s="52"/>
      <c r="AV183" s="52"/>
      <c r="AW183" s="53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83" t="str">
        <f>IF(ISBLANK(B183),,IF(IFNA(MATCH(N183,List_Holidays,0),0)=0,IF(IFNA(MATCH(WEEKDAY(N183),List_WeekHolidays,0),0),1,0),2))</f>
        <v/>
      </c>
      <c r="BU183" s="109">
        <f t="shared" si="3"/>
        <v>0</v>
      </c>
      <c r="BV183" s="109">
        <f t="shared" si="4"/>
        <v>0</v>
      </c>
      <c r="BW183" s="109">
        <f>IF($BU183&gt;cLunchEnd+$N183,cLunchBegin+$N183+1,cLunchBegin+$N183)</f>
        <v>0.5</v>
      </c>
      <c r="BX183" s="109">
        <f>IF($BU183&gt;cLunchEnd+$N183,cLunchEnd+$N183+1,cLunchEnd+$N183)</f>
        <v>0.5416666667</v>
      </c>
      <c r="BY183" s="109">
        <f>IF($BU183&gt;cDinnerEnd+$N183,cDinnerBegin+$N183+1,cDinnerBegin+$N183)</f>
        <v>0.75</v>
      </c>
      <c r="BZ183" s="109">
        <f>IF($BU183&gt;cDinnerEnd+$N183,cDinnerEnd+$N183+1,cDinnerEnd+$N183)</f>
        <v>0.7916666667</v>
      </c>
      <c r="CA183" s="50" t="str">
        <f>IF((MIN($BV183,BX183)-MAX($BU183,BW183))&gt;0,vDurationLunch,)</f>
        <v/>
      </c>
      <c r="CB183" s="50" t="str">
        <f>IF((MIN($BV183,BZ183)-MAX($BU183,BY183))&gt;0,vDurationDinner,)</f>
        <v/>
      </c>
      <c r="CC183" s="50">
        <f t="shared" si="5"/>
        <v>0</v>
      </c>
      <c r="CD183" s="109">
        <f t="shared" si="6"/>
        <v>0.75</v>
      </c>
      <c r="CE183" s="50" t="str">
        <f t="shared" si="7"/>
        <v/>
      </c>
      <c r="CF183" s="50" t="str">
        <f t="shared" si="8"/>
        <v/>
      </c>
      <c r="CG183" s="50" t="str">
        <f t="shared" si="9"/>
        <v/>
      </c>
      <c r="CH183" s="50" t="str">
        <f t="shared" si="10"/>
        <v/>
      </c>
      <c r="CI183" s="50" t="str">
        <f t="shared" si="11"/>
        <v/>
      </c>
      <c r="CJ183" s="50"/>
      <c r="CK183" s="50"/>
      <c r="CL183" s="50"/>
      <c r="CM183" s="50"/>
      <c r="CN183" s="50"/>
    </row>
    <row r="184">
      <c r="A184" s="108" t="str">
        <f t="shared" si="2"/>
        <v/>
      </c>
      <c r="B184" s="6"/>
      <c r="C184" s="42"/>
      <c r="D184" s="43"/>
      <c r="E184" s="61"/>
      <c r="F184" s="45"/>
      <c r="G184" s="45"/>
      <c r="H184" s="46"/>
      <c r="I184" s="45"/>
      <c r="J184" s="45"/>
      <c r="K184" s="45"/>
      <c r="L184" s="45"/>
      <c r="M184" s="61"/>
      <c r="N184" s="48"/>
      <c r="O184" s="49"/>
      <c r="P184" s="48"/>
      <c r="Q184" s="49"/>
      <c r="R184" s="50"/>
      <c r="S184" s="51"/>
      <c r="T184" s="15"/>
      <c r="U184" s="14"/>
      <c r="V184" s="52"/>
      <c r="W184" s="52"/>
      <c r="X184" s="52"/>
      <c r="Y184" s="52"/>
      <c r="Z184" s="52"/>
      <c r="AA184" s="52"/>
      <c r="AB184" s="53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3"/>
      <c r="AP184" s="52"/>
      <c r="AQ184" s="52"/>
      <c r="AR184" s="53"/>
      <c r="AS184" s="53"/>
      <c r="AT184" s="53"/>
      <c r="AU184" s="52"/>
      <c r="AV184" s="52"/>
      <c r="AW184" s="53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83" t="str">
        <f>IF(ISBLANK(B184),,IF(IFNA(MATCH(N184,List_Holidays,0),0)=0,IF(IFNA(MATCH(WEEKDAY(N184),List_WeekHolidays,0),0),1,0),2))</f>
        <v/>
      </c>
      <c r="BU184" s="109">
        <f t="shared" si="3"/>
        <v>0</v>
      </c>
      <c r="BV184" s="109">
        <f t="shared" si="4"/>
        <v>0</v>
      </c>
      <c r="BW184" s="109">
        <f>IF($BU184&gt;cLunchEnd+$N184,cLunchBegin+$N184+1,cLunchBegin+$N184)</f>
        <v>0.5</v>
      </c>
      <c r="BX184" s="109">
        <f>IF($BU184&gt;cLunchEnd+$N184,cLunchEnd+$N184+1,cLunchEnd+$N184)</f>
        <v>0.5416666667</v>
      </c>
      <c r="BY184" s="109">
        <f>IF($BU184&gt;cDinnerEnd+$N184,cDinnerBegin+$N184+1,cDinnerBegin+$N184)</f>
        <v>0.75</v>
      </c>
      <c r="BZ184" s="109">
        <f>IF($BU184&gt;cDinnerEnd+$N184,cDinnerEnd+$N184+1,cDinnerEnd+$N184)</f>
        <v>0.7916666667</v>
      </c>
      <c r="CA184" s="50" t="str">
        <f>IF((MIN($BV184,BX184)-MAX($BU184,BW184))&gt;0,vDurationLunch,)</f>
        <v/>
      </c>
      <c r="CB184" s="50" t="str">
        <f>IF((MIN($BV184,BZ184)-MAX($BU184,BY184))&gt;0,vDurationDinner,)</f>
        <v/>
      </c>
      <c r="CC184" s="50">
        <f t="shared" si="5"/>
        <v>0</v>
      </c>
      <c r="CD184" s="109">
        <f t="shared" si="6"/>
        <v>0.75</v>
      </c>
      <c r="CE184" s="50" t="str">
        <f t="shared" si="7"/>
        <v/>
      </c>
      <c r="CF184" s="50" t="str">
        <f t="shared" si="8"/>
        <v/>
      </c>
      <c r="CG184" s="50" t="str">
        <f t="shared" si="9"/>
        <v/>
      </c>
      <c r="CH184" s="50" t="str">
        <f t="shared" si="10"/>
        <v/>
      </c>
      <c r="CI184" s="50" t="str">
        <f t="shared" si="11"/>
        <v/>
      </c>
      <c r="CJ184" s="50"/>
      <c r="CK184" s="50"/>
      <c r="CL184" s="50"/>
      <c r="CM184" s="50"/>
      <c r="CN184" s="50"/>
    </row>
    <row r="185">
      <c r="A185" s="108" t="str">
        <f t="shared" si="2"/>
        <v/>
      </c>
      <c r="B185" s="6"/>
      <c r="C185" s="42"/>
      <c r="D185" s="43"/>
      <c r="E185" s="110"/>
      <c r="F185" s="45"/>
      <c r="G185" s="45"/>
      <c r="H185" s="45"/>
      <c r="I185" s="45"/>
      <c r="J185" s="46"/>
      <c r="K185" s="45"/>
      <c r="L185" s="45"/>
      <c r="M185" s="61"/>
      <c r="N185" s="48"/>
      <c r="O185" s="49"/>
      <c r="P185" s="48"/>
      <c r="Q185" s="49"/>
      <c r="R185" s="50"/>
      <c r="S185" s="51"/>
      <c r="T185" s="15"/>
      <c r="U185" s="14"/>
      <c r="V185" s="52"/>
      <c r="W185" s="52"/>
      <c r="X185" s="52"/>
      <c r="Y185" s="52"/>
      <c r="Z185" s="52"/>
      <c r="AA185" s="52"/>
      <c r="AB185" s="53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3"/>
      <c r="AP185" s="52"/>
      <c r="AQ185" s="52"/>
      <c r="AR185" s="53"/>
      <c r="AS185" s="53"/>
      <c r="AT185" s="53"/>
      <c r="AU185" s="52"/>
      <c r="AV185" s="52"/>
      <c r="AW185" s="53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83" t="str">
        <f>IF(ISBLANK(B185),,IF(IFNA(MATCH(N185,List_Holidays,0),0)=0,IF(IFNA(MATCH(WEEKDAY(N185),List_WeekHolidays,0),0),1,0),2))</f>
        <v/>
      </c>
      <c r="BU185" s="109">
        <f t="shared" si="3"/>
        <v>0</v>
      </c>
      <c r="BV185" s="109">
        <f t="shared" si="4"/>
        <v>0</v>
      </c>
      <c r="BW185" s="109">
        <f>IF($BU185&gt;cLunchEnd+$N185,cLunchBegin+$N185+1,cLunchBegin+$N185)</f>
        <v>0.5</v>
      </c>
      <c r="BX185" s="109">
        <f>IF($BU185&gt;cLunchEnd+$N185,cLunchEnd+$N185+1,cLunchEnd+$N185)</f>
        <v>0.5416666667</v>
      </c>
      <c r="BY185" s="109">
        <f>IF($BU185&gt;cDinnerEnd+$N185,cDinnerBegin+$N185+1,cDinnerBegin+$N185)</f>
        <v>0.75</v>
      </c>
      <c r="BZ185" s="109">
        <f>IF($BU185&gt;cDinnerEnd+$N185,cDinnerEnd+$N185+1,cDinnerEnd+$N185)</f>
        <v>0.7916666667</v>
      </c>
      <c r="CA185" s="50" t="str">
        <f>IF((MIN($BV185,BX185)-MAX($BU185,BW185))&gt;0,vDurationLunch,)</f>
        <v/>
      </c>
      <c r="CB185" s="50" t="str">
        <f>IF((MIN($BV185,BZ185)-MAX($BU185,BY185))&gt;0,vDurationDinner,)</f>
        <v/>
      </c>
      <c r="CC185" s="50">
        <f t="shared" si="5"/>
        <v>0</v>
      </c>
      <c r="CD185" s="109">
        <f t="shared" si="6"/>
        <v>0.75</v>
      </c>
      <c r="CE185" s="50" t="str">
        <f t="shared" si="7"/>
        <v/>
      </c>
      <c r="CF185" s="50" t="str">
        <f t="shared" si="8"/>
        <v/>
      </c>
      <c r="CG185" s="50" t="str">
        <f t="shared" si="9"/>
        <v/>
      </c>
      <c r="CH185" s="50" t="str">
        <f t="shared" si="10"/>
        <v/>
      </c>
      <c r="CI185" s="50" t="str">
        <f t="shared" si="11"/>
        <v/>
      </c>
      <c r="CJ185" s="50"/>
      <c r="CK185" s="50"/>
      <c r="CL185" s="50"/>
      <c r="CM185" s="50"/>
      <c r="CN185" s="50"/>
    </row>
    <row r="186">
      <c r="A186" s="108" t="str">
        <f t="shared" si="2"/>
        <v/>
      </c>
      <c r="B186" s="6"/>
      <c r="C186" s="42"/>
      <c r="D186" s="43"/>
      <c r="E186" s="47"/>
      <c r="F186" s="45"/>
      <c r="G186" s="45"/>
      <c r="H186" s="46"/>
      <c r="I186" s="45"/>
      <c r="J186" s="45"/>
      <c r="K186" s="45"/>
      <c r="L186" s="45"/>
      <c r="M186" s="61"/>
      <c r="N186" s="48"/>
      <c r="O186" s="49"/>
      <c r="P186" s="48"/>
      <c r="Q186" s="49"/>
      <c r="R186" s="50"/>
      <c r="S186" s="51"/>
      <c r="T186" s="15"/>
      <c r="U186" s="14"/>
      <c r="V186" s="52"/>
      <c r="W186" s="52"/>
      <c r="X186" s="52"/>
      <c r="Y186" s="52"/>
      <c r="Z186" s="52"/>
      <c r="AA186" s="52"/>
      <c r="AB186" s="53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3"/>
      <c r="AP186" s="52"/>
      <c r="AQ186" s="52"/>
      <c r="AR186" s="53"/>
      <c r="AS186" s="53"/>
      <c r="AT186" s="53"/>
      <c r="AU186" s="52"/>
      <c r="AV186" s="52"/>
      <c r="AW186" s="53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83" t="str">
        <f>IF(ISBLANK(B186),,IF(IFNA(MATCH(N186,List_Holidays,0),0)=0,IF(IFNA(MATCH(WEEKDAY(N186),List_WeekHolidays,0),0),1,0),2))</f>
        <v/>
      </c>
      <c r="BU186" s="109">
        <f t="shared" si="3"/>
        <v>0</v>
      </c>
      <c r="BV186" s="109">
        <f t="shared" si="4"/>
        <v>0</v>
      </c>
      <c r="BW186" s="109">
        <f>IF($BU186&gt;cLunchEnd+$N186,cLunchBegin+$N186+1,cLunchBegin+$N186)</f>
        <v>0.5</v>
      </c>
      <c r="BX186" s="109">
        <f>IF($BU186&gt;cLunchEnd+$N186,cLunchEnd+$N186+1,cLunchEnd+$N186)</f>
        <v>0.5416666667</v>
      </c>
      <c r="BY186" s="109">
        <f>IF($BU186&gt;cDinnerEnd+$N186,cDinnerBegin+$N186+1,cDinnerBegin+$N186)</f>
        <v>0.75</v>
      </c>
      <c r="BZ186" s="109">
        <f>IF($BU186&gt;cDinnerEnd+$N186,cDinnerEnd+$N186+1,cDinnerEnd+$N186)</f>
        <v>0.7916666667</v>
      </c>
      <c r="CA186" s="50" t="str">
        <f>IF((MIN($BV186,BX186)-MAX($BU186,BW186))&gt;0,vDurationLunch,)</f>
        <v/>
      </c>
      <c r="CB186" s="50" t="str">
        <f>IF((MIN($BV186,BZ186)-MAX($BU186,BY186))&gt;0,vDurationDinner,)</f>
        <v/>
      </c>
      <c r="CC186" s="50">
        <f t="shared" si="5"/>
        <v>0</v>
      </c>
      <c r="CD186" s="109">
        <f t="shared" si="6"/>
        <v>0.75</v>
      </c>
      <c r="CE186" s="50" t="str">
        <f t="shared" si="7"/>
        <v/>
      </c>
      <c r="CF186" s="50" t="str">
        <f t="shared" si="8"/>
        <v/>
      </c>
      <c r="CG186" s="50" t="str">
        <f t="shared" si="9"/>
        <v/>
      </c>
      <c r="CH186" s="50" t="str">
        <f t="shared" si="10"/>
        <v/>
      </c>
      <c r="CI186" s="50" t="str">
        <f t="shared" si="11"/>
        <v/>
      </c>
      <c r="CJ186" s="50"/>
      <c r="CK186" s="50"/>
      <c r="CL186" s="50"/>
      <c r="CM186" s="50"/>
      <c r="CN186" s="50"/>
    </row>
    <row r="187">
      <c r="A187" s="108" t="str">
        <f t="shared" si="2"/>
        <v/>
      </c>
      <c r="B187" s="6"/>
      <c r="C187" s="42"/>
      <c r="D187" s="43"/>
      <c r="E187" s="47"/>
      <c r="F187" s="45"/>
      <c r="G187" s="45"/>
      <c r="H187" s="46"/>
      <c r="I187" s="45"/>
      <c r="J187" s="45"/>
      <c r="K187" s="45"/>
      <c r="L187" s="45"/>
      <c r="M187" s="61"/>
      <c r="N187" s="48"/>
      <c r="O187" s="49"/>
      <c r="P187" s="48"/>
      <c r="Q187" s="49"/>
      <c r="R187" s="50"/>
      <c r="S187" s="51"/>
      <c r="T187" s="15"/>
      <c r="U187" s="14"/>
      <c r="V187" s="52"/>
      <c r="W187" s="52"/>
      <c r="X187" s="52"/>
      <c r="Y187" s="52"/>
      <c r="Z187" s="52"/>
      <c r="AA187" s="52"/>
      <c r="AB187" s="53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3"/>
      <c r="AP187" s="52"/>
      <c r="AQ187" s="52"/>
      <c r="AR187" s="53"/>
      <c r="AS187" s="53"/>
      <c r="AT187" s="53"/>
      <c r="AU187" s="52"/>
      <c r="AV187" s="52"/>
      <c r="AW187" s="53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83" t="str">
        <f>IF(ISBLANK(B187),,IF(IFNA(MATCH(N187,List_Holidays,0),0)=0,IF(IFNA(MATCH(WEEKDAY(N187),List_WeekHolidays,0),0),1,0),2))</f>
        <v/>
      </c>
      <c r="BU187" s="109">
        <f t="shared" si="3"/>
        <v>0</v>
      </c>
      <c r="BV187" s="109">
        <f t="shared" si="4"/>
        <v>0</v>
      </c>
      <c r="BW187" s="109">
        <f>IF($BU187&gt;cLunchEnd+$N187,cLunchBegin+$N187+1,cLunchBegin+$N187)</f>
        <v>0.5</v>
      </c>
      <c r="BX187" s="109">
        <f>IF($BU187&gt;cLunchEnd+$N187,cLunchEnd+$N187+1,cLunchEnd+$N187)</f>
        <v>0.5416666667</v>
      </c>
      <c r="BY187" s="109">
        <f>IF($BU187&gt;cDinnerEnd+$N187,cDinnerBegin+$N187+1,cDinnerBegin+$N187)</f>
        <v>0.75</v>
      </c>
      <c r="BZ187" s="109">
        <f>IF($BU187&gt;cDinnerEnd+$N187,cDinnerEnd+$N187+1,cDinnerEnd+$N187)</f>
        <v>0.7916666667</v>
      </c>
      <c r="CA187" s="50" t="str">
        <f>IF((MIN($BV187,BX187)-MAX($BU187,BW187))&gt;0,vDurationLunch,)</f>
        <v/>
      </c>
      <c r="CB187" s="50" t="str">
        <f>IF((MIN($BV187,BZ187)-MAX($BU187,BY187))&gt;0,vDurationDinner,)</f>
        <v/>
      </c>
      <c r="CC187" s="50">
        <f t="shared" si="5"/>
        <v>0</v>
      </c>
      <c r="CD187" s="109">
        <f t="shared" si="6"/>
        <v>0.75</v>
      </c>
      <c r="CE187" s="50" t="str">
        <f t="shared" si="7"/>
        <v/>
      </c>
      <c r="CF187" s="50" t="str">
        <f t="shared" si="8"/>
        <v/>
      </c>
      <c r="CG187" s="50" t="str">
        <f t="shared" si="9"/>
        <v/>
      </c>
      <c r="CH187" s="50" t="str">
        <f t="shared" si="10"/>
        <v/>
      </c>
      <c r="CI187" s="50" t="str">
        <f t="shared" si="11"/>
        <v/>
      </c>
      <c r="CJ187" s="50"/>
      <c r="CK187" s="50"/>
      <c r="CL187" s="50"/>
      <c r="CM187" s="50"/>
      <c r="CN187" s="50"/>
    </row>
    <row r="188">
      <c r="A188" s="108" t="str">
        <f t="shared" si="2"/>
        <v/>
      </c>
      <c r="B188" s="6"/>
      <c r="C188" s="42"/>
      <c r="D188" s="43"/>
      <c r="E188" s="47"/>
      <c r="F188" s="45"/>
      <c r="G188" s="45"/>
      <c r="H188" s="46"/>
      <c r="I188" s="45"/>
      <c r="J188" s="45"/>
      <c r="K188" s="45"/>
      <c r="L188" s="45"/>
      <c r="M188" s="61"/>
      <c r="N188" s="48"/>
      <c r="O188" s="49"/>
      <c r="P188" s="48"/>
      <c r="Q188" s="49"/>
      <c r="R188" s="50"/>
      <c r="S188" s="51"/>
      <c r="T188" s="15"/>
      <c r="U188" s="14"/>
      <c r="V188" s="52"/>
      <c r="W188" s="52"/>
      <c r="X188" s="52"/>
      <c r="Y188" s="52"/>
      <c r="Z188" s="52"/>
      <c r="AA188" s="52"/>
      <c r="AB188" s="53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3"/>
      <c r="AP188" s="52"/>
      <c r="AQ188" s="52"/>
      <c r="AR188" s="53"/>
      <c r="AS188" s="53"/>
      <c r="AT188" s="53"/>
      <c r="AU188" s="52"/>
      <c r="AV188" s="52"/>
      <c r="AW188" s="53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83" t="str">
        <f>IF(ISBLANK(B188),,IF(IFNA(MATCH(N188,List_Holidays,0),0)=0,IF(IFNA(MATCH(WEEKDAY(N188),List_WeekHolidays,0),0),1,0),2))</f>
        <v/>
      </c>
      <c r="BU188" s="109">
        <f t="shared" si="3"/>
        <v>0</v>
      </c>
      <c r="BV188" s="109">
        <f t="shared" si="4"/>
        <v>0</v>
      </c>
      <c r="BW188" s="109">
        <f>IF($BU188&gt;cLunchEnd+$N188,cLunchBegin+$N188+1,cLunchBegin+$N188)</f>
        <v>0.5</v>
      </c>
      <c r="BX188" s="109">
        <f>IF($BU188&gt;cLunchEnd+$N188,cLunchEnd+$N188+1,cLunchEnd+$N188)</f>
        <v>0.5416666667</v>
      </c>
      <c r="BY188" s="109">
        <f>IF($BU188&gt;cDinnerEnd+$N188,cDinnerBegin+$N188+1,cDinnerBegin+$N188)</f>
        <v>0.75</v>
      </c>
      <c r="BZ188" s="109">
        <f>IF($BU188&gt;cDinnerEnd+$N188,cDinnerEnd+$N188+1,cDinnerEnd+$N188)</f>
        <v>0.7916666667</v>
      </c>
      <c r="CA188" s="50" t="str">
        <f>IF((MIN($BV188,BX188)-MAX($BU188,BW188))&gt;0,vDurationLunch,)</f>
        <v/>
      </c>
      <c r="CB188" s="50" t="str">
        <f>IF((MIN($BV188,BZ188)-MAX($BU188,BY188))&gt;0,vDurationDinner,)</f>
        <v/>
      </c>
      <c r="CC188" s="50">
        <f t="shared" si="5"/>
        <v>0</v>
      </c>
      <c r="CD188" s="109">
        <f t="shared" si="6"/>
        <v>0.75</v>
      </c>
      <c r="CE188" s="50" t="str">
        <f t="shared" si="7"/>
        <v/>
      </c>
      <c r="CF188" s="50" t="str">
        <f t="shared" si="8"/>
        <v/>
      </c>
      <c r="CG188" s="50" t="str">
        <f t="shared" si="9"/>
        <v/>
      </c>
      <c r="CH188" s="50" t="str">
        <f t="shared" si="10"/>
        <v/>
      </c>
      <c r="CI188" s="50" t="str">
        <f t="shared" si="11"/>
        <v/>
      </c>
      <c r="CJ188" s="50"/>
      <c r="CK188" s="50"/>
      <c r="CL188" s="50"/>
      <c r="CM188" s="50"/>
      <c r="CN188" s="50"/>
    </row>
    <row r="189">
      <c r="A189" s="108" t="str">
        <f t="shared" si="2"/>
        <v/>
      </c>
      <c r="B189" s="6"/>
      <c r="C189" s="42"/>
      <c r="D189" s="43"/>
      <c r="E189" s="47"/>
      <c r="F189" s="45"/>
      <c r="G189" s="46"/>
      <c r="H189" s="46"/>
      <c r="I189" s="45"/>
      <c r="J189" s="45"/>
      <c r="K189" s="45"/>
      <c r="L189" s="45"/>
      <c r="M189" s="61"/>
      <c r="N189" s="48"/>
      <c r="O189" s="49"/>
      <c r="P189" s="48"/>
      <c r="Q189" s="49"/>
      <c r="R189" s="50"/>
      <c r="S189" s="51"/>
      <c r="T189" s="15"/>
      <c r="U189" s="14"/>
      <c r="V189" s="52"/>
      <c r="W189" s="52"/>
      <c r="X189" s="52"/>
      <c r="Y189" s="52"/>
      <c r="Z189" s="52"/>
      <c r="AA189" s="52"/>
      <c r="AB189" s="53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3"/>
      <c r="AP189" s="52"/>
      <c r="AQ189" s="52"/>
      <c r="AR189" s="53"/>
      <c r="AS189" s="53"/>
      <c r="AT189" s="53"/>
      <c r="AU189" s="52"/>
      <c r="AV189" s="52"/>
      <c r="AW189" s="53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83" t="str">
        <f>IF(ISBLANK(B189),,IF(IFNA(MATCH(N189,List_Holidays,0),0)=0,IF(IFNA(MATCH(WEEKDAY(N189),List_WeekHolidays,0),0),1,0),2))</f>
        <v/>
      </c>
      <c r="BU189" s="109">
        <f t="shared" si="3"/>
        <v>0</v>
      </c>
      <c r="BV189" s="109">
        <f t="shared" si="4"/>
        <v>0</v>
      </c>
      <c r="BW189" s="109">
        <f>IF($BU189&gt;cLunchEnd+$N189,cLunchBegin+$N189+1,cLunchBegin+$N189)</f>
        <v>0.5</v>
      </c>
      <c r="BX189" s="109">
        <f>IF($BU189&gt;cLunchEnd+$N189,cLunchEnd+$N189+1,cLunchEnd+$N189)</f>
        <v>0.5416666667</v>
      </c>
      <c r="BY189" s="109">
        <f>IF($BU189&gt;cDinnerEnd+$N189,cDinnerBegin+$N189+1,cDinnerBegin+$N189)</f>
        <v>0.75</v>
      </c>
      <c r="BZ189" s="109">
        <f>IF($BU189&gt;cDinnerEnd+$N189,cDinnerEnd+$N189+1,cDinnerEnd+$N189)</f>
        <v>0.7916666667</v>
      </c>
      <c r="CA189" s="50" t="str">
        <f>IF((MIN($BV189,BX189)-MAX($BU189,BW189))&gt;0,vDurationLunch,)</f>
        <v/>
      </c>
      <c r="CB189" s="50" t="str">
        <f>IF((MIN($BV189,BZ189)-MAX($BU189,BY189))&gt;0,vDurationDinner,)</f>
        <v/>
      </c>
      <c r="CC189" s="50">
        <f t="shared" si="5"/>
        <v>0</v>
      </c>
      <c r="CD189" s="109">
        <f t="shared" si="6"/>
        <v>0.75</v>
      </c>
      <c r="CE189" s="50" t="str">
        <f t="shared" si="7"/>
        <v/>
      </c>
      <c r="CF189" s="50" t="str">
        <f t="shared" si="8"/>
        <v/>
      </c>
      <c r="CG189" s="50" t="str">
        <f t="shared" si="9"/>
        <v/>
      </c>
      <c r="CH189" s="50" t="str">
        <f t="shared" si="10"/>
        <v/>
      </c>
      <c r="CI189" s="50" t="str">
        <f t="shared" si="11"/>
        <v/>
      </c>
      <c r="CJ189" s="50"/>
      <c r="CK189" s="50"/>
      <c r="CL189" s="50"/>
      <c r="CM189" s="50"/>
      <c r="CN189" s="50"/>
    </row>
    <row r="190">
      <c r="A190" s="108" t="str">
        <f t="shared" si="2"/>
        <v/>
      </c>
      <c r="B190" s="6"/>
      <c r="C190" s="42"/>
      <c r="D190" s="43"/>
      <c r="E190" s="47"/>
      <c r="F190" s="45"/>
      <c r="G190" s="45"/>
      <c r="H190" s="46"/>
      <c r="I190" s="45"/>
      <c r="J190" s="45"/>
      <c r="K190" s="45"/>
      <c r="L190" s="45"/>
      <c r="M190" s="61"/>
      <c r="N190" s="48"/>
      <c r="O190" s="49"/>
      <c r="P190" s="48"/>
      <c r="Q190" s="49"/>
      <c r="R190" s="50"/>
      <c r="S190" s="51"/>
      <c r="T190" s="15"/>
      <c r="U190" s="14"/>
      <c r="V190" s="52"/>
      <c r="W190" s="52"/>
      <c r="X190" s="52"/>
      <c r="Y190" s="52"/>
      <c r="Z190" s="52"/>
      <c r="AA190" s="52"/>
      <c r="AB190" s="53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3"/>
      <c r="AP190" s="52"/>
      <c r="AQ190" s="52"/>
      <c r="AR190" s="53"/>
      <c r="AS190" s="53"/>
      <c r="AT190" s="53"/>
      <c r="AU190" s="52"/>
      <c r="AV190" s="52"/>
      <c r="AW190" s="53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83" t="str">
        <f>IF(ISBLANK(B190),,IF(IFNA(MATCH(N190,List_Holidays,0),0)=0,IF(IFNA(MATCH(WEEKDAY(N190),List_WeekHolidays,0),0),1,0),2))</f>
        <v/>
      </c>
      <c r="BU190" s="109">
        <f t="shared" si="3"/>
        <v>0</v>
      </c>
      <c r="BV190" s="109">
        <f t="shared" si="4"/>
        <v>0</v>
      </c>
      <c r="BW190" s="109">
        <f>IF($BU190&gt;cLunchEnd+$N190,cLunchBegin+$N190+1,cLunchBegin+$N190)</f>
        <v>0.5</v>
      </c>
      <c r="BX190" s="109">
        <f>IF($BU190&gt;cLunchEnd+$N190,cLunchEnd+$N190+1,cLunchEnd+$N190)</f>
        <v>0.5416666667</v>
      </c>
      <c r="BY190" s="109">
        <f>IF($BU190&gt;cDinnerEnd+$N190,cDinnerBegin+$N190+1,cDinnerBegin+$N190)</f>
        <v>0.75</v>
      </c>
      <c r="BZ190" s="109">
        <f>IF($BU190&gt;cDinnerEnd+$N190,cDinnerEnd+$N190+1,cDinnerEnd+$N190)</f>
        <v>0.7916666667</v>
      </c>
      <c r="CA190" s="50" t="str">
        <f>IF((MIN($BV190,BX190)-MAX($BU190,BW190))&gt;0,vDurationLunch,)</f>
        <v/>
      </c>
      <c r="CB190" s="50" t="str">
        <f>IF((MIN($BV190,BZ190)-MAX($BU190,BY190))&gt;0,vDurationDinner,)</f>
        <v/>
      </c>
      <c r="CC190" s="50">
        <f t="shared" si="5"/>
        <v>0</v>
      </c>
      <c r="CD190" s="109">
        <f t="shared" si="6"/>
        <v>0.75</v>
      </c>
      <c r="CE190" s="50" t="str">
        <f t="shared" si="7"/>
        <v/>
      </c>
      <c r="CF190" s="50" t="str">
        <f t="shared" si="8"/>
        <v/>
      </c>
      <c r="CG190" s="50" t="str">
        <f t="shared" si="9"/>
        <v/>
      </c>
      <c r="CH190" s="50" t="str">
        <f t="shared" si="10"/>
        <v/>
      </c>
      <c r="CI190" s="50" t="str">
        <f t="shared" si="11"/>
        <v/>
      </c>
      <c r="CJ190" s="50"/>
      <c r="CK190" s="50"/>
      <c r="CL190" s="50"/>
      <c r="CM190" s="50"/>
      <c r="CN190" s="50"/>
    </row>
    <row r="191">
      <c r="A191" s="108" t="str">
        <f t="shared" si="2"/>
        <v/>
      </c>
      <c r="B191" s="6"/>
      <c r="C191" s="42"/>
      <c r="D191" s="43"/>
      <c r="E191" s="47"/>
      <c r="F191" s="45"/>
      <c r="G191" s="45"/>
      <c r="H191" s="46"/>
      <c r="I191" s="45"/>
      <c r="J191" s="45"/>
      <c r="K191" s="45"/>
      <c r="L191" s="45"/>
      <c r="M191" s="61"/>
      <c r="N191" s="48"/>
      <c r="O191" s="49"/>
      <c r="P191" s="48"/>
      <c r="Q191" s="49"/>
      <c r="R191" s="50"/>
      <c r="S191" s="51"/>
      <c r="T191" s="15"/>
      <c r="U191" s="14"/>
      <c r="V191" s="52"/>
      <c r="W191" s="52"/>
      <c r="X191" s="52"/>
      <c r="Y191" s="52"/>
      <c r="Z191" s="52"/>
      <c r="AA191" s="52"/>
      <c r="AB191" s="53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3"/>
      <c r="AP191" s="52"/>
      <c r="AQ191" s="52"/>
      <c r="AR191" s="53"/>
      <c r="AS191" s="53"/>
      <c r="AT191" s="53"/>
      <c r="AU191" s="52"/>
      <c r="AV191" s="52"/>
      <c r="AW191" s="53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83" t="str">
        <f>IF(ISBLANK(B191),,IF(IFNA(MATCH(N191,List_Holidays,0),0)=0,IF(IFNA(MATCH(WEEKDAY(N191),List_WeekHolidays,0),0),1,0),2))</f>
        <v/>
      </c>
      <c r="BU191" s="109">
        <f t="shared" si="3"/>
        <v>0</v>
      </c>
      <c r="BV191" s="109">
        <f t="shared" si="4"/>
        <v>0</v>
      </c>
      <c r="BW191" s="109">
        <f>IF($BU191&gt;cLunchEnd+$N191,cLunchBegin+$N191+1,cLunchBegin+$N191)</f>
        <v>0.5</v>
      </c>
      <c r="BX191" s="109">
        <f>IF($BU191&gt;cLunchEnd+$N191,cLunchEnd+$N191+1,cLunchEnd+$N191)</f>
        <v>0.5416666667</v>
      </c>
      <c r="BY191" s="109">
        <f>IF($BU191&gt;cDinnerEnd+$N191,cDinnerBegin+$N191+1,cDinnerBegin+$N191)</f>
        <v>0.75</v>
      </c>
      <c r="BZ191" s="109">
        <f>IF($BU191&gt;cDinnerEnd+$N191,cDinnerEnd+$N191+1,cDinnerEnd+$N191)</f>
        <v>0.7916666667</v>
      </c>
      <c r="CA191" s="50" t="str">
        <f>IF((MIN($BV191,BX191)-MAX($BU191,BW191))&gt;0,vDurationLunch,)</f>
        <v/>
      </c>
      <c r="CB191" s="50" t="str">
        <f>IF((MIN($BV191,BZ191)-MAX($BU191,BY191))&gt;0,vDurationDinner,)</f>
        <v/>
      </c>
      <c r="CC191" s="50">
        <f t="shared" si="5"/>
        <v>0</v>
      </c>
      <c r="CD191" s="109">
        <f t="shared" si="6"/>
        <v>0.75</v>
      </c>
      <c r="CE191" s="50" t="str">
        <f t="shared" si="7"/>
        <v/>
      </c>
      <c r="CF191" s="50" t="str">
        <f t="shared" si="8"/>
        <v/>
      </c>
      <c r="CG191" s="50" t="str">
        <f t="shared" si="9"/>
        <v/>
      </c>
      <c r="CH191" s="50" t="str">
        <f t="shared" si="10"/>
        <v/>
      </c>
      <c r="CI191" s="50" t="str">
        <f t="shared" si="11"/>
        <v/>
      </c>
      <c r="CJ191" s="50"/>
      <c r="CK191" s="50"/>
      <c r="CL191" s="50"/>
      <c r="CM191" s="50"/>
      <c r="CN191" s="50"/>
    </row>
    <row r="192">
      <c r="A192" s="108" t="str">
        <f t="shared" si="2"/>
        <v/>
      </c>
      <c r="B192" s="6"/>
      <c r="C192" s="42"/>
      <c r="D192" s="43"/>
      <c r="E192" s="47"/>
      <c r="F192" s="45"/>
      <c r="G192" s="45"/>
      <c r="H192" s="45"/>
      <c r="I192" s="45"/>
      <c r="J192" s="46"/>
      <c r="K192" s="45"/>
      <c r="L192" s="45"/>
      <c r="M192" s="61"/>
      <c r="N192" s="48"/>
      <c r="O192" s="49"/>
      <c r="P192" s="48"/>
      <c r="Q192" s="49"/>
      <c r="R192" s="50"/>
      <c r="S192" s="51"/>
      <c r="T192" s="15"/>
      <c r="U192" s="14"/>
      <c r="V192" s="52"/>
      <c r="W192" s="52"/>
      <c r="X192" s="52"/>
      <c r="Y192" s="52"/>
      <c r="Z192" s="52"/>
      <c r="AA192" s="52"/>
      <c r="AB192" s="53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3"/>
      <c r="AP192" s="52"/>
      <c r="AQ192" s="52"/>
      <c r="AR192" s="53"/>
      <c r="AS192" s="53"/>
      <c r="AT192" s="53"/>
      <c r="AU192" s="52"/>
      <c r="AV192" s="52"/>
      <c r="AW192" s="53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83" t="str">
        <f>IF(ISBLANK(B192),,IF(IFNA(MATCH(N192,List_Holidays,0),0)=0,IF(IFNA(MATCH(WEEKDAY(N192),List_WeekHolidays,0),0),1,0),2))</f>
        <v/>
      </c>
      <c r="BU192" s="109">
        <f t="shared" si="3"/>
        <v>0</v>
      </c>
      <c r="BV192" s="109">
        <f t="shared" si="4"/>
        <v>0</v>
      </c>
      <c r="BW192" s="109">
        <f>IF($BU192&gt;cLunchEnd+$N192,cLunchBegin+$N192+1,cLunchBegin+$N192)</f>
        <v>0.5</v>
      </c>
      <c r="BX192" s="109">
        <f>IF($BU192&gt;cLunchEnd+$N192,cLunchEnd+$N192+1,cLunchEnd+$N192)</f>
        <v>0.5416666667</v>
      </c>
      <c r="BY192" s="109">
        <f>IF($BU192&gt;cDinnerEnd+$N192,cDinnerBegin+$N192+1,cDinnerBegin+$N192)</f>
        <v>0.75</v>
      </c>
      <c r="BZ192" s="109">
        <f>IF($BU192&gt;cDinnerEnd+$N192,cDinnerEnd+$N192+1,cDinnerEnd+$N192)</f>
        <v>0.7916666667</v>
      </c>
      <c r="CA192" s="50" t="str">
        <f>IF((MIN($BV192,BX192)-MAX($BU192,BW192))&gt;0,vDurationLunch,)</f>
        <v/>
      </c>
      <c r="CB192" s="50" t="str">
        <f>IF((MIN($BV192,BZ192)-MAX($BU192,BY192))&gt;0,vDurationDinner,)</f>
        <v/>
      </c>
      <c r="CC192" s="50">
        <f t="shared" si="5"/>
        <v>0</v>
      </c>
      <c r="CD192" s="109">
        <f t="shared" si="6"/>
        <v>0.75</v>
      </c>
      <c r="CE192" s="50" t="str">
        <f t="shared" si="7"/>
        <v/>
      </c>
      <c r="CF192" s="50" t="str">
        <f t="shared" si="8"/>
        <v/>
      </c>
      <c r="CG192" s="50" t="str">
        <f t="shared" si="9"/>
        <v/>
      </c>
      <c r="CH192" s="50" t="str">
        <f t="shared" si="10"/>
        <v/>
      </c>
      <c r="CI192" s="50" t="str">
        <f t="shared" si="11"/>
        <v/>
      </c>
      <c r="CJ192" s="50"/>
      <c r="CK192" s="50"/>
      <c r="CL192" s="50"/>
      <c r="CM192" s="50"/>
      <c r="CN192" s="50"/>
    </row>
    <row r="193">
      <c r="A193" s="108" t="str">
        <f t="shared" si="2"/>
        <v/>
      </c>
      <c r="B193" s="6"/>
      <c r="C193" s="42"/>
      <c r="D193" s="43"/>
      <c r="E193" s="47"/>
      <c r="F193" s="45"/>
      <c r="G193" s="45"/>
      <c r="H193" s="46"/>
      <c r="I193" s="45"/>
      <c r="J193" s="45"/>
      <c r="K193" s="45"/>
      <c r="L193" s="45"/>
      <c r="M193" s="61"/>
      <c r="N193" s="48"/>
      <c r="O193" s="49"/>
      <c r="P193" s="48"/>
      <c r="Q193" s="49"/>
      <c r="R193" s="50"/>
      <c r="S193" s="51"/>
      <c r="T193" s="15"/>
      <c r="U193" s="14"/>
      <c r="V193" s="52"/>
      <c r="W193" s="52"/>
      <c r="X193" s="52"/>
      <c r="Y193" s="52"/>
      <c r="Z193" s="52"/>
      <c r="AA193" s="52"/>
      <c r="AB193" s="53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3"/>
      <c r="AP193" s="52"/>
      <c r="AQ193" s="52"/>
      <c r="AR193" s="53"/>
      <c r="AS193" s="53"/>
      <c r="AT193" s="53"/>
      <c r="AU193" s="52"/>
      <c r="AV193" s="52"/>
      <c r="AW193" s="53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83" t="str">
        <f>IF(ISBLANK(B193),,IF(IFNA(MATCH(N193,List_Holidays,0),0)=0,IF(IFNA(MATCH(WEEKDAY(N193),List_WeekHolidays,0),0),1,0),2))</f>
        <v/>
      </c>
      <c r="BU193" s="109">
        <f t="shared" si="3"/>
        <v>0</v>
      </c>
      <c r="BV193" s="109">
        <f t="shared" si="4"/>
        <v>0</v>
      </c>
      <c r="BW193" s="109">
        <f>IF($BU193&gt;cLunchEnd+$N193,cLunchBegin+$N193+1,cLunchBegin+$N193)</f>
        <v>0.5</v>
      </c>
      <c r="BX193" s="109">
        <f>IF($BU193&gt;cLunchEnd+$N193,cLunchEnd+$N193+1,cLunchEnd+$N193)</f>
        <v>0.5416666667</v>
      </c>
      <c r="BY193" s="109">
        <f>IF($BU193&gt;cDinnerEnd+$N193,cDinnerBegin+$N193+1,cDinnerBegin+$N193)</f>
        <v>0.75</v>
      </c>
      <c r="BZ193" s="109">
        <f>IF($BU193&gt;cDinnerEnd+$N193,cDinnerEnd+$N193+1,cDinnerEnd+$N193)</f>
        <v>0.7916666667</v>
      </c>
      <c r="CA193" s="50" t="str">
        <f>IF((MIN($BV193,BX193)-MAX($BU193,BW193))&gt;0,vDurationLunch,)</f>
        <v/>
      </c>
      <c r="CB193" s="50" t="str">
        <f>IF((MIN($BV193,BZ193)-MAX($BU193,BY193))&gt;0,vDurationDinner,)</f>
        <v/>
      </c>
      <c r="CC193" s="50">
        <f t="shared" si="5"/>
        <v>0</v>
      </c>
      <c r="CD193" s="109">
        <f t="shared" si="6"/>
        <v>0.75</v>
      </c>
      <c r="CE193" s="50" t="str">
        <f t="shared" si="7"/>
        <v/>
      </c>
      <c r="CF193" s="50" t="str">
        <f t="shared" si="8"/>
        <v/>
      </c>
      <c r="CG193" s="50" t="str">
        <f t="shared" si="9"/>
        <v/>
      </c>
      <c r="CH193" s="50" t="str">
        <f t="shared" si="10"/>
        <v/>
      </c>
      <c r="CI193" s="50" t="str">
        <f t="shared" si="11"/>
        <v/>
      </c>
      <c r="CJ193" s="50"/>
      <c r="CK193" s="50"/>
      <c r="CL193" s="50"/>
      <c r="CM193" s="50"/>
      <c r="CN193" s="50"/>
    </row>
    <row r="194">
      <c r="A194" s="108" t="str">
        <f t="shared" si="2"/>
        <v/>
      </c>
      <c r="B194" s="6"/>
      <c r="C194" s="71"/>
      <c r="D194" s="43"/>
      <c r="E194" s="47"/>
      <c r="F194" s="45"/>
      <c r="G194" s="45"/>
      <c r="H194" s="46"/>
      <c r="I194" s="45"/>
      <c r="J194" s="45"/>
      <c r="K194" s="45"/>
      <c r="L194" s="45"/>
      <c r="M194" s="61"/>
      <c r="N194" s="48"/>
      <c r="O194" s="49"/>
      <c r="P194" s="48"/>
      <c r="Q194" s="49"/>
      <c r="R194" s="50"/>
      <c r="S194" s="51"/>
      <c r="T194" s="15"/>
      <c r="U194" s="14"/>
      <c r="V194" s="52"/>
      <c r="W194" s="52"/>
      <c r="X194" s="52"/>
      <c r="Y194" s="52"/>
      <c r="Z194" s="52"/>
      <c r="AA194" s="52"/>
      <c r="AB194" s="53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3"/>
      <c r="AP194" s="52"/>
      <c r="AQ194" s="52"/>
      <c r="AR194" s="53"/>
      <c r="AS194" s="53"/>
      <c r="AT194" s="53"/>
      <c r="AU194" s="52"/>
      <c r="AV194" s="52"/>
      <c r="AW194" s="53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83" t="str">
        <f>IF(ISBLANK(B194),,IF(IFNA(MATCH(N194,List_Holidays,0),0)=0,IF(IFNA(MATCH(WEEKDAY(N194),List_WeekHolidays,0),0),1,0),2))</f>
        <v/>
      </c>
      <c r="BU194" s="109">
        <f t="shared" si="3"/>
        <v>0</v>
      </c>
      <c r="BV194" s="109">
        <f t="shared" si="4"/>
        <v>0</v>
      </c>
      <c r="BW194" s="109">
        <f>IF($BU194&gt;cLunchEnd+$N194,cLunchBegin+$N194+1,cLunchBegin+$N194)</f>
        <v>0.5</v>
      </c>
      <c r="BX194" s="109">
        <f>IF($BU194&gt;cLunchEnd+$N194,cLunchEnd+$N194+1,cLunchEnd+$N194)</f>
        <v>0.5416666667</v>
      </c>
      <c r="BY194" s="109">
        <f>IF($BU194&gt;cDinnerEnd+$N194,cDinnerBegin+$N194+1,cDinnerBegin+$N194)</f>
        <v>0.75</v>
      </c>
      <c r="BZ194" s="109">
        <f>IF($BU194&gt;cDinnerEnd+$N194,cDinnerEnd+$N194+1,cDinnerEnd+$N194)</f>
        <v>0.7916666667</v>
      </c>
      <c r="CA194" s="50" t="str">
        <f>IF((MIN($BV194,BX194)-MAX($BU194,BW194))&gt;0,vDurationLunch,)</f>
        <v/>
      </c>
      <c r="CB194" s="50" t="str">
        <f>IF((MIN($BV194,BZ194)-MAX($BU194,BY194))&gt;0,vDurationDinner,)</f>
        <v/>
      </c>
      <c r="CC194" s="50">
        <f t="shared" si="5"/>
        <v>0</v>
      </c>
      <c r="CD194" s="109">
        <f t="shared" si="6"/>
        <v>0.75</v>
      </c>
      <c r="CE194" s="50" t="str">
        <f t="shared" si="7"/>
        <v/>
      </c>
      <c r="CF194" s="50" t="str">
        <f t="shared" si="8"/>
        <v/>
      </c>
      <c r="CG194" s="50" t="str">
        <f t="shared" si="9"/>
        <v/>
      </c>
      <c r="CH194" s="50" t="str">
        <f t="shared" si="10"/>
        <v/>
      </c>
      <c r="CI194" s="50" t="str">
        <f t="shared" si="11"/>
        <v/>
      </c>
      <c r="CJ194" s="50"/>
      <c r="CK194" s="50"/>
      <c r="CL194" s="50"/>
      <c r="CM194" s="50"/>
      <c r="CN194" s="50"/>
    </row>
    <row r="195">
      <c r="A195" s="108" t="str">
        <f t="shared" si="2"/>
        <v/>
      </c>
      <c r="B195" s="6"/>
      <c r="C195" s="42"/>
      <c r="D195" s="43"/>
      <c r="E195" s="47"/>
      <c r="F195" s="45"/>
      <c r="G195" s="45"/>
      <c r="H195" s="46"/>
      <c r="I195" s="45"/>
      <c r="J195" s="45"/>
      <c r="K195" s="45"/>
      <c r="L195" s="45"/>
      <c r="M195" s="61"/>
      <c r="N195" s="48"/>
      <c r="O195" s="49"/>
      <c r="P195" s="48"/>
      <c r="Q195" s="49"/>
      <c r="R195" s="50"/>
      <c r="S195" s="51"/>
      <c r="T195" s="15"/>
      <c r="U195" s="14"/>
      <c r="V195" s="52"/>
      <c r="W195" s="52"/>
      <c r="X195" s="52"/>
      <c r="Y195" s="52"/>
      <c r="Z195" s="52"/>
      <c r="AA195" s="52"/>
      <c r="AB195" s="53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3"/>
      <c r="AP195" s="52"/>
      <c r="AQ195" s="52"/>
      <c r="AR195" s="53"/>
      <c r="AS195" s="53"/>
      <c r="AT195" s="53"/>
      <c r="AU195" s="52"/>
      <c r="AV195" s="52"/>
      <c r="AW195" s="53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83" t="str">
        <f>IF(ISBLANK(B195),,IF(IFNA(MATCH(N195,List_Holidays,0),0)=0,IF(IFNA(MATCH(WEEKDAY(N195),List_WeekHolidays,0),0),1,0),2))</f>
        <v/>
      </c>
      <c r="BU195" s="109">
        <f t="shared" si="3"/>
        <v>0</v>
      </c>
      <c r="BV195" s="109">
        <f t="shared" si="4"/>
        <v>0</v>
      </c>
      <c r="BW195" s="109">
        <f>IF($BU195&gt;cLunchEnd+$N195,cLunchBegin+$N195+1,cLunchBegin+$N195)</f>
        <v>0.5</v>
      </c>
      <c r="BX195" s="109">
        <f>IF($BU195&gt;cLunchEnd+$N195,cLunchEnd+$N195+1,cLunchEnd+$N195)</f>
        <v>0.5416666667</v>
      </c>
      <c r="BY195" s="109">
        <f>IF($BU195&gt;cDinnerEnd+$N195,cDinnerBegin+$N195+1,cDinnerBegin+$N195)</f>
        <v>0.75</v>
      </c>
      <c r="BZ195" s="109">
        <f>IF($BU195&gt;cDinnerEnd+$N195,cDinnerEnd+$N195+1,cDinnerEnd+$N195)</f>
        <v>0.7916666667</v>
      </c>
      <c r="CA195" s="50" t="str">
        <f>IF((MIN($BV195,BX195)-MAX($BU195,BW195))&gt;0,vDurationLunch,)</f>
        <v/>
      </c>
      <c r="CB195" s="50" t="str">
        <f>IF((MIN($BV195,BZ195)-MAX($BU195,BY195))&gt;0,vDurationDinner,)</f>
        <v/>
      </c>
      <c r="CC195" s="50">
        <f t="shared" si="5"/>
        <v>0</v>
      </c>
      <c r="CD195" s="109">
        <f t="shared" si="6"/>
        <v>0.75</v>
      </c>
      <c r="CE195" s="50" t="str">
        <f t="shared" si="7"/>
        <v/>
      </c>
      <c r="CF195" s="50" t="str">
        <f t="shared" si="8"/>
        <v/>
      </c>
      <c r="CG195" s="50" t="str">
        <f t="shared" si="9"/>
        <v/>
      </c>
      <c r="CH195" s="50" t="str">
        <f t="shared" si="10"/>
        <v/>
      </c>
      <c r="CI195" s="50" t="str">
        <f t="shared" si="11"/>
        <v/>
      </c>
      <c r="CJ195" s="50"/>
      <c r="CK195" s="50"/>
      <c r="CL195" s="50"/>
      <c r="CM195" s="50"/>
      <c r="CN195" s="50"/>
    </row>
    <row r="196">
      <c r="A196" s="108" t="str">
        <f t="shared" si="2"/>
        <v/>
      </c>
      <c r="B196" s="6"/>
      <c r="C196" s="42"/>
      <c r="D196" s="43"/>
      <c r="E196" s="47"/>
      <c r="F196" s="45"/>
      <c r="G196" s="46"/>
      <c r="H196" s="46"/>
      <c r="I196" s="45"/>
      <c r="J196" s="45"/>
      <c r="K196" s="45"/>
      <c r="L196" s="45"/>
      <c r="M196" s="61"/>
      <c r="N196" s="48"/>
      <c r="O196" s="49"/>
      <c r="P196" s="48"/>
      <c r="Q196" s="49"/>
      <c r="R196" s="50"/>
      <c r="S196" s="51"/>
      <c r="T196" s="15"/>
      <c r="U196" s="14"/>
      <c r="V196" s="52"/>
      <c r="W196" s="52"/>
      <c r="X196" s="52"/>
      <c r="Y196" s="52"/>
      <c r="Z196" s="52"/>
      <c r="AA196" s="52"/>
      <c r="AB196" s="53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3"/>
      <c r="AP196" s="52"/>
      <c r="AQ196" s="52"/>
      <c r="AR196" s="53"/>
      <c r="AS196" s="53"/>
      <c r="AT196" s="53"/>
      <c r="AU196" s="52"/>
      <c r="AV196" s="52"/>
      <c r="AW196" s="53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83" t="str">
        <f>IF(ISBLANK(B196),,IF(IFNA(MATCH(N196,List_Holidays,0),0)=0,IF(IFNA(MATCH(WEEKDAY(N196),List_WeekHolidays,0),0),1,0),2))</f>
        <v/>
      </c>
      <c r="BU196" s="109">
        <f t="shared" si="3"/>
        <v>0</v>
      </c>
      <c r="BV196" s="109">
        <f t="shared" si="4"/>
        <v>0</v>
      </c>
      <c r="BW196" s="109">
        <f>IF($BU196&gt;cLunchEnd+$N196,cLunchBegin+$N196+1,cLunchBegin+$N196)</f>
        <v>0.5</v>
      </c>
      <c r="BX196" s="109">
        <f>IF($BU196&gt;cLunchEnd+$N196,cLunchEnd+$N196+1,cLunchEnd+$N196)</f>
        <v>0.5416666667</v>
      </c>
      <c r="BY196" s="109">
        <f>IF($BU196&gt;cDinnerEnd+$N196,cDinnerBegin+$N196+1,cDinnerBegin+$N196)</f>
        <v>0.75</v>
      </c>
      <c r="BZ196" s="109">
        <f>IF($BU196&gt;cDinnerEnd+$N196,cDinnerEnd+$N196+1,cDinnerEnd+$N196)</f>
        <v>0.7916666667</v>
      </c>
      <c r="CA196" s="50" t="str">
        <f>IF((MIN($BV196,BX196)-MAX($BU196,BW196))&gt;0,vDurationLunch,)</f>
        <v/>
      </c>
      <c r="CB196" s="50" t="str">
        <f>IF((MIN($BV196,BZ196)-MAX($BU196,BY196))&gt;0,vDurationDinner,)</f>
        <v/>
      </c>
      <c r="CC196" s="50">
        <f t="shared" si="5"/>
        <v>0</v>
      </c>
      <c r="CD196" s="109">
        <f t="shared" si="6"/>
        <v>0.75</v>
      </c>
      <c r="CE196" s="50" t="str">
        <f t="shared" si="7"/>
        <v/>
      </c>
      <c r="CF196" s="50" t="str">
        <f t="shared" si="8"/>
        <v/>
      </c>
      <c r="CG196" s="50" t="str">
        <f t="shared" si="9"/>
        <v/>
      </c>
      <c r="CH196" s="50" t="str">
        <f t="shared" si="10"/>
        <v/>
      </c>
      <c r="CI196" s="50" t="str">
        <f t="shared" si="11"/>
        <v/>
      </c>
      <c r="CJ196" s="50"/>
      <c r="CK196" s="50"/>
      <c r="CL196" s="50"/>
      <c r="CM196" s="50"/>
      <c r="CN196" s="50"/>
    </row>
    <row r="197">
      <c r="A197" s="108" t="str">
        <f t="shared" si="2"/>
        <v/>
      </c>
      <c r="B197" s="6"/>
      <c r="C197" s="71"/>
      <c r="D197" s="43"/>
      <c r="E197" s="47"/>
      <c r="F197" s="45"/>
      <c r="G197" s="45"/>
      <c r="H197" s="46"/>
      <c r="I197" s="45"/>
      <c r="J197" s="45"/>
      <c r="K197" s="45"/>
      <c r="L197" s="45"/>
      <c r="M197" s="61"/>
      <c r="N197" s="48"/>
      <c r="O197" s="49"/>
      <c r="P197" s="48"/>
      <c r="Q197" s="49"/>
      <c r="R197" s="50"/>
      <c r="S197" s="51"/>
      <c r="T197" s="15"/>
      <c r="U197" s="14"/>
      <c r="V197" s="52"/>
      <c r="W197" s="52"/>
      <c r="X197" s="52"/>
      <c r="Y197" s="52"/>
      <c r="Z197" s="52"/>
      <c r="AA197" s="52"/>
      <c r="AB197" s="53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3"/>
      <c r="AP197" s="52"/>
      <c r="AQ197" s="52"/>
      <c r="AR197" s="53"/>
      <c r="AS197" s="53"/>
      <c r="AT197" s="53"/>
      <c r="AU197" s="52"/>
      <c r="AV197" s="52"/>
      <c r="AW197" s="53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83" t="str">
        <f>IF(ISBLANK(B197),,IF(IFNA(MATCH(N197,List_Holidays,0),0)=0,IF(IFNA(MATCH(WEEKDAY(N197),List_WeekHolidays,0),0),1,0),2))</f>
        <v/>
      </c>
      <c r="BU197" s="109">
        <f t="shared" si="3"/>
        <v>0</v>
      </c>
      <c r="BV197" s="109">
        <f t="shared" si="4"/>
        <v>0</v>
      </c>
      <c r="BW197" s="109">
        <f>IF($BU197&gt;cLunchEnd+$N197,cLunchBegin+$N197+1,cLunchBegin+$N197)</f>
        <v>0.5</v>
      </c>
      <c r="BX197" s="109">
        <f>IF($BU197&gt;cLunchEnd+$N197,cLunchEnd+$N197+1,cLunchEnd+$N197)</f>
        <v>0.5416666667</v>
      </c>
      <c r="BY197" s="109">
        <f>IF($BU197&gt;cDinnerEnd+$N197,cDinnerBegin+$N197+1,cDinnerBegin+$N197)</f>
        <v>0.75</v>
      </c>
      <c r="BZ197" s="109">
        <f>IF($BU197&gt;cDinnerEnd+$N197,cDinnerEnd+$N197+1,cDinnerEnd+$N197)</f>
        <v>0.7916666667</v>
      </c>
      <c r="CA197" s="50" t="str">
        <f>IF((MIN($BV197,BX197)-MAX($BU197,BW197))&gt;0,vDurationLunch,)</f>
        <v/>
      </c>
      <c r="CB197" s="50" t="str">
        <f>IF((MIN($BV197,BZ197)-MAX($BU197,BY197))&gt;0,vDurationDinner,)</f>
        <v/>
      </c>
      <c r="CC197" s="50">
        <f t="shared" si="5"/>
        <v>0</v>
      </c>
      <c r="CD197" s="109">
        <f t="shared" si="6"/>
        <v>0.75</v>
      </c>
      <c r="CE197" s="50" t="str">
        <f t="shared" si="7"/>
        <v/>
      </c>
      <c r="CF197" s="50" t="str">
        <f t="shared" si="8"/>
        <v/>
      </c>
      <c r="CG197" s="50" t="str">
        <f t="shared" si="9"/>
        <v/>
      </c>
      <c r="CH197" s="50" t="str">
        <f t="shared" si="10"/>
        <v/>
      </c>
      <c r="CI197" s="50" t="str">
        <f t="shared" si="11"/>
        <v/>
      </c>
      <c r="CJ197" s="50"/>
      <c r="CK197" s="50"/>
      <c r="CL197" s="50"/>
      <c r="CM197" s="50"/>
      <c r="CN197" s="50"/>
    </row>
    <row r="198">
      <c r="A198" s="108" t="str">
        <f t="shared" si="2"/>
        <v/>
      </c>
      <c r="B198" s="6"/>
      <c r="C198" s="42"/>
      <c r="D198" s="43"/>
      <c r="E198" s="47"/>
      <c r="F198" s="45"/>
      <c r="G198" s="45"/>
      <c r="H198" s="46"/>
      <c r="I198" s="45"/>
      <c r="J198" s="45"/>
      <c r="K198" s="45"/>
      <c r="L198" s="45"/>
      <c r="M198" s="61"/>
      <c r="N198" s="48"/>
      <c r="O198" s="49"/>
      <c r="P198" s="48"/>
      <c r="Q198" s="49"/>
      <c r="R198" s="50"/>
      <c r="S198" s="51"/>
      <c r="T198" s="15"/>
      <c r="U198" s="14"/>
      <c r="V198" s="52"/>
      <c r="W198" s="52"/>
      <c r="X198" s="52"/>
      <c r="Y198" s="52"/>
      <c r="Z198" s="52"/>
      <c r="AA198" s="52"/>
      <c r="AB198" s="53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3"/>
      <c r="AP198" s="52"/>
      <c r="AQ198" s="52"/>
      <c r="AR198" s="53"/>
      <c r="AS198" s="53"/>
      <c r="AT198" s="53"/>
      <c r="AU198" s="52"/>
      <c r="AV198" s="52"/>
      <c r="AW198" s="53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83" t="str">
        <f>IF(ISBLANK(B198),,IF(IFNA(MATCH(N198,List_Holidays,0),0)=0,IF(IFNA(MATCH(WEEKDAY(N198),List_WeekHolidays,0),0),1,0),2))</f>
        <v/>
      </c>
      <c r="BU198" s="109">
        <f t="shared" si="3"/>
        <v>0</v>
      </c>
      <c r="BV198" s="109">
        <f t="shared" si="4"/>
        <v>0</v>
      </c>
      <c r="BW198" s="109">
        <f>IF($BU198&gt;cLunchEnd+$N198,cLunchBegin+$N198+1,cLunchBegin+$N198)</f>
        <v>0.5</v>
      </c>
      <c r="BX198" s="109">
        <f>IF($BU198&gt;cLunchEnd+$N198,cLunchEnd+$N198+1,cLunchEnd+$N198)</f>
        <v>0.5416666667</v>
      </c>
      <c r="BY198" s="109">
        <f>IF($BU198&gt;cDinnerEnd+$N198,cDinnerBegin+$N198+1,cDinnerBegin+$N198)</f>
        <v>0.75</v>
      </c>
      <c r="BZ198" s="109">
        <f>IF($BU198&gt;cDinnerEnd+$N198,cDinnerEnd+$N198+1,cDinnerEnd+$N198)</f>
        <v>0.7916666667</v>
      </c>
      <c r="CA198" s="50" t="str">
        <f>IF((MIN($BV198,BX198)-MAX($BU198,BW198))&gt;0,vDurationLunch,)</f>
        <v/>
      </c>
      <c r="CB198" s="50" t="str">
        <f>IF((MIN($BV198,BZ198)-MAX($BU198,BY198))&gt;0,vDurationDinner,)</f>
        <v/>
      </c>
      <c r="CC198" s="50">
        <f t="shared" si="5"/>
        <v>0</v>
      </c>
      <c r="CD198" s="109">
        <f t="shared" si="6"/>
        <v>0.75</v>
      </c>
      <c r="CE198" s="50" t="str">
        <f t="shared" si="7"/>
        <v/>
      </c>
      <c r="CF198" s="50" t="str">
        <f t="shared" si="8"/>
        <v/>
      </c>
      <c r="CG198" s="50" t="str">
        <f t="shared" si="9"/>
        <v/>
      </c>
      <c r="CH198" s="50" t="str">
        <f t="shared" si="10"/>
        <v/>
      </c>
      <c r="CI198" s="50" t="str">
        <f t="shared" si="11"/>
        <v/>
      </c>
      <c r="CJ198" s="50"/>
      <c r="CK198" s="50"/>
      <c r="CL198" s="50"/>
      <c r="CM198" s="50"/>
      <c r="CN198" s="50"/>
    </row>
    <row r="199">
      <c r="A199" s="108" t="str">
        <f t="shared" si="2"/>
        <v/>
      </c>
      <c r="B199" s="6"/>
      <c r="C199" s="42"/>
      <c r="D199" s="43"/>
      <c r="E199" s="47"/>
      <c r="F199" s="45"/>
      <c r="G199" s="45"/>
      <c r="H199" s="45"/>
      <c r="I199" s="45"/>
      <c r="J199" s="46"/>
      <c r="K199" s="45"/>
      <c r="L199" s="45"/>
      <c r="M199" s="61"/>
      <c r="N199" s="48"/>
      <c r="O199" s="49"/>
      <c r="P199" s="48"/>
      <c r="Q199" s="49"/>
      <c r="R199" s="50"/>
      <c r="S199" s="51"/>
      <c r="T199" s="15"/>
      <c r="U199" s="14"/>
      <c r="V199" s="52"/>
      <c r="W199" s="52"/>
      <c r="X199" s="52"/>
      <c r="Y199" s="52"/>
      <c r="Z199" s="52"/>
      <c r="AA199" s="52"/>
      <c r="AB199" s="53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3"/>
      <c r="AP199" s="52"/>
      <c r="AQ199" s="52"/>
      <c r="AR199" s="53"/>
      <c r="AS199" s="53"/>
      <c r="AT199" s="53"/>
      <c r="AU199" s="52"/>
      <c r="AV199" s="52"/>
      <c r="AW199" s="53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83" t="str">
        <f>IF(ISBLANK(B199),,IF(IFNA(MATCH(N199,List_Holidays,0),0)=0,IF(IFNA(MATCH(WEEKDAY(N199),List_WeekHolidays,0),0),1,0),2))</f>
        <v/>
      </c>
      <c r="BU199" s="109">
        <f t="shared" si="3"/>
        <v>0</v>
      </c>
      <c r="BV199" s="109">
        <f t="shared" si="4"/>
        <v>0</v>
      </c>
      <c r="BW199" s="109">
        <f>IF($BU199&gt;cLunchEnd+$N199,cLunchBegin+$N199+1,cLunchBegin+$N199)</f>
        <v>0.5</v>
      </c>
      <c r="BX199" s="109">
        <f>IF($BU199&gt;cLunchEnd+$N199,cLunchEnd+$N199+1,cLunchEnd+$N199)</f>
        <v>0.5416666667</v>
      </c>
      <c r="BY199" s="109">
        <f>IF($BU199&gt;cDinnerEnd+$N199,cDinnerBegin+$N199+1,cDinnerBegin+$N199)</f>
        <v>0.75</v>
      </c>
      <c r="BZ199" s="109">
        <f>IF($BU199&gt;cDinnerEnd+$N199,cDinnerEnd+$N199+1,cDinnerEnd+$N199)</f>
        <v>0.7916666667</v>
      </c>
      <c r="CA199" s="50" t="str">
        <f>IF((MIN($BV199,BX199)-MAX($BU199,BW199))&gt;0,vDurationLunch,)</f>
        <v/>
      </c>
      <c r="CB199" s="50" t="str">
        <f>IF((MIN($BV199,BZ199)-MAX($BU199,BY199))&gt;0,vDurationDinner,)</f>
        <v/>
      </c>
      <c r="CC199" s="50">
        <f t="shared" si="5"/>
        <v>0</v>
      </c>
      <c r="CD199" s="109">
        <f t="shared" si="6"/>
        <v>0.75</v>
      </c>
      <c r="CE199" s="50" t="str">
        <f t="shared" si="7"/>
        <v/>
      </c>
      <c r="CF199" s="50" t="str">
        <f t="shared" si="8"/>
        <v/>
      </c>
      <c r="CG199" s="50" t="str">
        <f t="shared" si="9"/>
        <v/>
      </c>
      <c r="CH199" s="50" t="str">
        <f t="shared" si="10"/>
        <v/>
      </c>
      <c r="CI199" s="50" t="str">
        <f t="shared" si="11"/>
        <v/>
      </c>
      <c r="CJ199" s="50"/>
      <c r="CK199" s="50"/>
      <c r="CL199" s="50"/>
      <c r="CM199" s="50"/>
      <c r="CN199" s="50"/>
    </row>
    <row r="200">
      <c r="A200" s="108" t="str">
        <f t="shared" si="2"/>
        <v/>
      </c>
      <c r="B200" s="6"/>
      <c r="C200" s="42"/>
      <c r="D200" s="43"/>
      <c r="E200" s="47"/>
      <c r="F200" s="45"/>
      <c r="G200" s="45"/>
      <c r="H200" s="46"/>
      <c r="I200" s="45"/>
      <c r="J200" s="45"/>
      <c r="K200" s="45"/>
      <c r="L200" s="45"/>
      <c r="M200" s="61"/>
      <c r="N200" s="48"/>
      <c r="O200" s="49"/>
      <c r="P200" s="48"/>
      <c r="Q200" s="49"/>
      <c r="R200" s="50"/>
      <c r="S200" s="51"/>
      <c r="T200" s="15"/>
      <c r="U200" s="14"/>
      <c r="V200" s="52"/>
      <c r="W200" s="52"/>
      <c r="X200" s="52"/>
      <c r="Y200" s="52"/>
      <c r="Z200" s="52"/>
      <c r="AA200" s="52"/>
      <c r="AB200" s="53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3"/>
      <c r="AP200" s="52"/>
      <c r="AQ200" s="52"/>
      <c r="AR200" s="53"/>
      <c r="AS200" s="53"/>
      <c r="AT200" s="53"/>
      <c r="AU200" s="52"/>
      <c r="AV200" s="52"/>
      <c r="AW200" s="53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83" t="str">
        <f>IF(ISBLANK(B200),,IF(IFNA(MATCH(N200,List_Holidays,0),0)=0,IF(IFNA(MATCH(WEEKDAY(N200),List_WeekHolidays,0),0),1,0),2))</f>
        <v/>
      </c>
      <c r="BU200" s="109">
        <f t="shared" si="3"/>
        <v>0</v>
      </c>
      <c r="BV200" s="109">
        <f t="shared" si="4"/>
        <v>0</v>
      </c>
      <c r="BW200" s="109">
        <f>IF($BU200&gt;cLunchEnd+$N200,cLunchBegin+$N200+1,cLunchBegin+$N200)</f>
        <v>0.5</v>
      </c>
      <c r="BX200" s="109">
        <f>IF($BU200&gt;cLunchEnd+$N200,cLunchEnd+$N200+1,cLunchEnd+$N200)</f>
        <v>0.5416666667</v>
      </c>
      <c r="BY200" s="109">
        <f>IF($BU200&gt;cDinnerEnd+$N200,cDinnerBegin+$N200+1,cDinnerBegin+$N200)</f>
        <v>0.75</v>
      </c>
      <c r="BZ200" s="109">
        <f>IF($BU200&gt;cDinnerEnd+$N200,cDinnerEnd+$N200+1,cDinnerEnd+$N200)</f>
        <v>0.7916666667</v>
      </c>
      <c r="CA200" s="50" t="str">
        <f>IF((MIN($BV200,BX200)-MAX($BU200,BW200))&gt;0,vDurationLunch,)</f>
        <v/>
      </c>
      <c r="CB200" s="50" t="str">
        <f>IF((MIN($BV200,BZ200)-MAX($BU200,BY200))&gt;0,vDurationDinner,)</f>
        <v/>
      </c>
      <c r="CC200" s="50">
        <f t="shared" si="5"/>
        <v>0</v>
      </c>
      <c r="CD200" s="109">
        <f t="shared" si="6"/>
        <v>0.75</v>
      </c>
      <c r="CE200" s="50" t="str">
        <f t="shared" si="7"/>
        <v/>
      </c>
      <c r="CF200" s="50" t="str">
        <f t="shared" si="8"/>
        <v/>
      </c>
      <c r="CG200" s="50" t="str">
        <f t="shared" si="9"/>
        <v/>
      </c>
      <c r="CH200" s="50" t="str">
        <f t="shared" si="10"/>
        <v/>
      </c>
      <c r="CI200" s="50" t="str">
        <f t="shared" si="11"/>
        <v/>
      </c>
      <c r="CJ200" s="50"/>
      <c r="CK200" s="50"/>
      <c r="CL200" s="50"/>
      <c r="CM200" s="50"/>
      <c r="CN200" s="50"/>
    </row>
    <row r="201">
      <c r="A201" s="108" t="str">
        <f t="shared" si="2"/>
        <v/>
      </c>
      <c r="B201" s="6"/>
      <c r="C201" s="42"/>
      <c r="D201" s="43"/>
      <c r="E201" s="47"/>
      <c r="F201" s="45"/>
      <c r="G201" s="45"/>
      <c r="H201" s="46"/>
      <c r="I201" s="45"/>
      <c r="J201" s="45"/>
      <c r="K201" s="45"/>
      <c r="L201" s="45"/>
      <c r="M201" s="61"/>
      <c r="N201" s="48"/>
      <c r="O201" s="49"/>
      <c r="P201" s="48"/>
      <c r="Q201" s="49"/>
      <c r="R201" s="50"/>
      <c r="S201" s="51"/>
      <c r="T201" s="15"/>
      <c r="U201" s="14"/>
      <c r="V201" s="52"/>
      <c r="W201" s="52"/>
      <c r="X201" s="52"/>
      <c r="Y201" s="52"/>
      <c r="Z201" s="52"/>
      <c r="AA201" s="52"/>
      <c r="AB201" s="53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3"/>
      <c r="AP201" s="52"/>
      <c r="AQ201" s="52"/>
      <c r="AR201" s="53"/>
      <c r="AS201" s="53"/>
      <c r="AT201" s="53"/>
      <c r="AU201" s="52"/>
      <c r="AV201" s="52"/>
      <c r="AW201" s="53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83" t="str">
        <f>IF(ISBLANK(B201),,IF(IFNA(MATCH(N201,List_Holidays,0),0)=0,IF(IFNA(MATCH(WEEKDAY(N201),List_WeekHolidays,0),0),1,0),2))</f>
        <v/>
      </c>
      <c r="BU201" s="109">
        <f t="shared" si="3"/>
        <v>0</v>
      </c>
      <c r="BV201" s="109">
        <f t="shared" si="4"/>
        <v>0</v>
      </c>
      <c r="BW201" s="109">
        <f>IF($BU201&gt;cLunchEnd+$N201,cLunchBegin+$N201+1,cLunchBegin+$N201)</f>
        <v>0.5</v>
      </c>
      <c r="BX201" s="109">
        <f>IF($BU201&gt;cLunchEnd+$N201,cLunchEnd+$N201+1,cLunchEnd+$N201)</f>
        <v>0.5416666667</v>
      </c>
      <c r="BY201" s="109">
        <f>IF($BU201&gt;cDinnerEnd+$N201,cDinnerBegin+$N201+1,cDinnerBegin+$N201)</f>
        <v>0.75</v>
      </c>
      <c r="BZ201" s="109">
        <f>IF($BU201&gt;cDinnerEnd+$N201,cDinnerEnd+$N201+1,cDinnerEnd+$N201)</f>
        <v>0.7916666667</v>
      </c>
      <c r="CA201" s="50" t="str">
        <f>IF((MIN($BV201,BX201)-MAX($BU201,BW201))&gt;0,vDurationLunch,)</f>
        <v/>
      </c>
      <c r="CB201" s="50" t="str">
        <f>IF((MIN($BV201,BZ201)-MAX($BU201,BY201))&gt;0,vDurationDinner,)</f>
        <v/>
      </c>
      <c r="CC201" s="50">
        <f t="shared" si="5"/>
        <v>0</v>
      </c>
      <c r="CD201" s="109">
        <f t="shared" si="6"/>
        <v>0.75</v>
      </c>
      <c r="CE201" s="50" t="str">
        <f t="shared" si="7"/>
        <v/>
      </c>
      <c r="CF201" s="50" t="str">
        <f t="shared" si="8"/>
        <v/>
      </c>
      <c r="CG201" s="50" t="str">
        <f t="shared" si="9"/>
        <v/>
      </c>
      <c r="CH201" s="50" t="str">
        <f t="shared" si="10"/>
        <v/>
      </c>
      <c r="CI201" s="50" t="str">
        <f t="shared" si="11"/>
        <v/>
      </c>
      <c r="CJ201" s="50"/>
      <c r="CK201" s="50"/>
      <c r="CL201" s="50"/>
      <c r="CM201" s="50"/>
      <c r="CN201" s="50"/>
    </row>
    <row r="202">
      <c r="A202" s="108" t="str">
        <f t="shared" si="2"/>
        <v/>
      </c>
      <c r="B202" s="6"/>
      <c r="C202" s="42"/>
      <c r="D202" s="43"/>
      <c r="E202" s="61"/>
      <c r="F202" s="45"/>
      <c r="G202" s="45"/>
      <c r="H202" s="46"/>
      <c r="I202" s="45"/>
      <c r="J202" s="45"/>
      <c r="K202" s="45"/>
      <c r="L202" s="45"/>
      <c r="M202" s="61"/>
      <c r="N202" s="48"/>
      <c r="O202" s="49"/>
      <c r="P202" s="48"/>
      <c r="Q202" s="49"/>
      <c r="R202" s="50"/>
      <c r="S202" s="51"/>
      <c r="T202" s="15"/>
      <c r="U202" s="14"/>
      <c r="V202" s="52"/>
      <c r="W202" s="52"/>
      <c r="X202" s="52"/>
      <c r="Y202" s="52"/>
      <c r="Z202" s="52"/>
      <c r="AA202" s="52"/>
      <c r="AB202" s="53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3"/>
      <c r="AP202" s="52"/>
      <c r="AQ202" s="52"/>
      <c r="AR202" s="53"/>
      <c r="AS202" s="53"/>
      <c r="AT202" s="53"/>
      <c r="AU202" s="52"/>
      <c r="AV202" s="52"/>
      <c r="AW202" s="53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83" t="str">
        <f>IF(ISBLANK(B202),,IF(IFNA(MATCH(N202,List_Holidays,0),0)=0,IF(IFNA(MATCH(WEEKDAY(N202),List_WeekHolidays,0),0),1,0),2))</f>
        <v/>
      </c>
      <c r="BU202" s="109">
        <f t="shared" si="3"/>
        <v>0</v>
      </c>
      <c r="BV202" s="109">
        <f t="shared" si="4"/>
        <v>0</v>
      </c>
      <c r="BW202" s="109">
        <f>IF($BU202&gt;cLunchEnd+$N202,cLunchBegin+$N202+1,cLunchBegin+$N202)</f>
        <v>0.5</v>
      </c>
      <c r="BX202" s="109">
        <f>IF($BU202&gt;cLunchEnd+$N202,cLunchEnd+$N202+1,cLunchEnd+$N202)</f>
        <v>0.5416666667</v>
      </c>
      <c r="BY202" s="109">
        <f>IF($BU202&gt;cDinnerEnd+$N202,cDinnerBegin+$N202+1,cDinnerBegin+$N202)</f>
        <v>0.75</v>
      </c>
      <c r="BZ202" s="109">
        <f>IF($BU202&gt;cDinnerEnd+$N202,cDinnerEnd+$N202+1,cDinnerEnd+$N202)</f>
        <v>0.7916666667</v>
      </c>
      <c r="CA202" s="50" t="str">
        <f>IF((MIN($BV202,BX202)-MAX($BU202,BW202))&gt;0,vDurationLunch,)</f>
        <v/>
      </c>
      <c r="CB202" s="50" t="str">
        <f>IF((MIN($BV202,BZ202)-MAX($BU202,BY202))&gt;0,vDurationDinner,)</f>
        <v/>
      </c>
      <c r="CC202" s="50">
        <f t="shared" si="5"/>
        <v>0</v>
      </c>
      <c r="CD202" s="109">
        <f t="shared" si="6"/>
        <v>0.75</v>
      </c>
      <c r="CE202" s="50" t="str">
        <f t="shared" si="7"/>
        <v/>
      </c>
      <c r="CF202" s="50" t="str">
        <f t="shared" si="8"/>
        <v/>
      </c>
      <c r="CG202" s="50" t="str">
        <f t="shared" si="9"/>
        <v/>
      </c>
      <c r="CH202" s="50" t="str">
        <f t="shared" si="10"/>
        <v/>
      </c>
      <c r="CI202" s="50" t="str">
        <f t="shared" si="11"/>
        <v/>
      </c>
      <c r="CJ202" s="50"/>
      <c r="CK202" s="50"/>
      <c r="CL202" s="50"/>
      <c r="CM202" s="50"/>
      <c r="CN202" s="50"/>
    </row>
    <row r="203">
      <c r="A203" s="108" t="str">
        <f t="shared" si="2"/>
        <v/>
      </c>
      <c r="B203" s="6"/>
      <c r="C203" s="42"/>
      <c r="D203" s="43"/>
      <c r="E203" s="47"/>
      <c r="F203" s="45"/>
      <c r="G203" s="46"/>
      <c r="H203" s="46"/>
      <c r="I203" s="45"/>
      <c r="J203" s="45"/>
      <c r="K203" s="45"/>
      <c r="L203" s="45"/>
      <c r="M203" s="61"/>
      <c r="N203" s="48"/>
      <c r="O203" s="49"/>
      <c r="P203" s="48"/>
      <c r="Q203" s="49"/>
      <c r="R203" s="50"/>
      <c r="S203" s="51"/>
      <c r="T203" s="15"/>
      <c r="U203" s="14"/>
      <c r="V203" s="52"/>
      <c r="W203" s="52"/>
      <c r="X203" s="52"/>
      <c r="Y203" s="52"/>
      <c r="Z203" s="52"/>
      <c r="AA203" s="52"/>
      <c r="AB203" s="53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3"/>
      <c r="AP203" s="52"/>
      <c r="AQ203" s="52"/>
      <c r="AR203" s="53"/>
      <c r="AS203" s="53"/>
      <c r="AT203" s="53"/>
      <c r="AU203" s="52"/>
      <c r="AV203" s="52"/>
      <c r="AW203" s="53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83" t="str">
        <f>IF(ISBLANK(B203),,IF(IFNA(MATCH(N203,List_Holidays,0),0)=0,IF(IFNA(MATCH(WEEKDAY(N203),List_WeekHolidays,0),0),1,0),2))</f>
        <v/>
      </c>
      <c r="BU203" s="109">
        <f t="shared" si="3"/>
        <v>0</v>
      </c>
      <c r="BV203" s="109">
        <f t="shared" si="4"/>
        <v>0</v>
      </c>
      <c r="BW203" s="109">
        <f>IF($BU203&gt;cLunchEnd+$N203,cLunchBegin+$N203+1,cLunchBegin+$N203)</f>
        <v>0.5</v>
      </c>
      <c r="BX203" s="109">
        <f>IF($BU203&gt;cLunchEnd+$N203,cLunchEnd+$N203+1,cLunchEnd+$N203)</f>
        <v>0.5416666667</v>
      </c>
      <c r="BY203" s="109">
        <f>IF($BU203&gt;cDinnerEnd+$N203,cDinnerBegin+$N203+1,cDinnerBegin+$N203)</f>
        <v>0.75</v>
      </c>
      <c r="BZ203" s="109">
        <f>IF($BU203&gt;cDinnerEnd+$N203,cDinnerEnd+$N203+1,cDinnerEnd+$N203)</f>
        <v>0.7916666667</v>
      </c>
      <c r="CA203" s="50" t="str">
        <f>IF((MIN($BV203,BX203)-MAX($BU203,BW203))&gt;0,vDurationLunch,)</f>
        <v/>
      </c>
      <c r="CB203" s="50" t="str">
        <f>IF((MIN($BV203,BZ203)-MAX($BU203,BY203))&gt;0,vDurationDinner,)</f>
        <v/>
      </c>
      <c r="CC203" s="50">
        <f t="shared" si="5"/>
        <v>0</v>
      </c>
      <c r="CD203" s="109">
        <f t="shared" si="6"/>
        <v>0.75</v>
      </c>
      <c r="CE203" s="50" t="str">
        <f t="shared" si="7"/>
        <v/>
      </c>
      <c r="CF203" s="50" t="str">
        <f t="shared" si="8"/>
        <v/>
      </c>
      <c r="CG203" s="50" t="str">
        <f t="shared" si="9"/>
        <v/>
      </c>
      <c r="CH203" s="50" t="str">
        <f t="shared" si="10"/>
        <v/>
      </c>
      <c r="CI203" s="50" t="str">
        <f t="shared" si="11"/>
        <v/>
      </c>
      <c r="CJ203" s="50"/>
      <c r="CK203" s="50"/>
      <c r="CL203" s="50"/>
      <c r="CM203" s="50"/>
      <c r="CN203" s="50"/>
    </row>
    <row r="204">
      <c r="A204" s="108" t="str">
        <f t="shared" si="2"/>
        <v/>
      </c>
      <c r="B204" s="6"/>
      <c r="C204" s="42"/>
      <c r="D204" s="43"/>
      <c r="E204" s="47"/>
      <c r="F204" s="45"/>
      <c r="G204" s="45"/>
      <c r="H204" s="46"/>
      <c r="I204" s="45"/>
      <c r="J204" s="45"/>
      <c r="K204" s="45"/>
      <c r="L204" s="45"/>
      <c r="M204" s="61"/>
      <c r="N204" s="48"/>
      <c r="O204" s="49"/>
      <c r="P204" s="48"/>
      <c r="Q204" s="49"/>
      <c r="R204" s="50"/>
      <c r="S204" s="51"/>
      <c r="T204" s="15"/>
      <c r="U204" s="14"/>
      <c r="V204" s="52"/>
      <c r="W204" s="52"/>
      <c r="X204" s="52"/>
      <c r="Y204" s="52"/>
      <c r="Z204" s="52"/>
      <c r="AA204" s="52"/>
      <c r="AB204" s="53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3"/>
      <c r="AP204" s="52"/>
      <c r="AQ204" s="52"/>
      <c r="AR204" s="53"/>
      <c r="AS204" s="53"/>
      <c r="AT204" s="53"/>
      <c r="AU204" s="52"/>
      <c r="AV204" s="52"/>
      <c r="AW204" s="53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83" t="str">
        <f>IF(ISBLANK(B204),,IF(IFNA(MATCH(N204,List_Holidays,0),0)=0,IF(IFNA(MATCH(WEEKDAY(N204),List_WeekHolidays,0),0),1,0),2))</f>
        <v/>
      </c>
      <c r="BU204" s="109">
        <f t="shared" si="3"/>
        <v>0</v>
      </c>
      <c r="BV204" s="109">
        <f t="shared" si="4"/>
        <v>0</v>
      </c>
      <c r="BW204" s="109">
        <f>IF($BU204&gt;cLunchEnd+$N204,cLunchBegin+$N204+1,cLunchBegin+$N204)</f>
        <v>0.5</v>
      </c>
      <c r="BX204" s="109">
        <f>IF($BU204&gt;cLunchEnd+$N204,cLunchEnd+$N204+1,cLunchEnd+$N204)</f>
        <v>0.5416666667</v>
      </c>
      <c r="BY204" s="109">
        <f>IF($BU204&gt;cDinnerEnd+$N204,cDinnerBegin+$N204+1,cDinnerBegin+$N204)</f>
        <v>0.75</v>
      </c>
      <c r="BZ204" s="109">
        <f>IF($BU204&gt;cDinnerEnd+$N204,cDinnerEnd+$N204+1,cDinnerEnd+$N204)</f>
        <v>0.7916666667</v>
      </c>
      <c r="CA204" s="50" t="str">
        <f>IF((MIN($BV204,BX204)-MAX($BU204,BW204))&gt;0,vDurationLunch,)</f>
        <v/>
      </c>
      <c r="CB204" s="50" t="str">
        <f>IF((MIN($BV204,BZ204)-MAX($BU204,BY204))&gt;0,vDurationDinner,)</f>
        <v/>
      </c>
      <c r="CC204" s="50">
        <f t="shared" si="5"/>
        <v>0</v>
      </c>
      <c r="CD204" s="109">
        <f t="shared" si="6"/>
        <v>0.75</v>
      </c>
      <c r="CE204" s="50" t="str">
        <f t="shared" si="7"/>
        <v/>
      </c>
      <c r="CF204" s="50" t="str">
        <f t="shared" si="8"/>
        <v/>
      </c>
      <c r="CG204" s="50" t="str">
        <f t="shared" si="9"/>
        <v/>
      </c>
      <c r="CH204" s="50" t="str">
        <f t="shared" si="10"/>
        <v/>
      </c>
      <c r="CI204" s="50" t="str">
        <f t="shared" si="11"/>
        <v/>
      </c>
      <c r="CJ204" s="50"/>
      <c r="CK204" s="50"/>
      <c r="CL204" s="50"/>
      <c r="CM204" s="50"/>
      <c r="CN204" s="50"/>
    </row>
    <row r="205">
      <c r="A205" s="108" t="str">
        <f t="shared" si="2"/>
        <v/>
      </c>
      <c r="B205" s="6"/>
      <c r="C205" s="69"/>
      <c r="D205" s="43"/>
      <c r="E205" s="47"/>
      <c r="F205" s="45"/>
      <c r="G205" s="45"/>
      <c r="H205" s="46"/>
      <c r="I205" s="45"/>
      <c r="J205" s="45"/>
      <c r="K205" s="45"/>
      <c r="L205" s="45"/>
      <c r="M205" s="61"/>
      <c r="N205" s="48"/>
      <c r="O205" s="49"/>
      <c r="P205" s="48"/>
      <c r="Q205" s="49"/>
      <c r="R205" s="50"/>
      <c r="S205" s="51"/>
      <c r="T205" s="15"/>
      <c r="U205" s="14"/>
      <c r="V205" s="52"/>
      <c r="W205" s="52"/>
      <c r="X205" s="52"/>
      <c r="Y205" s="52"/>
      <c r="Z205" s="52"/>
      <c r="AA205" s="52"/>
      <c r="AB205" s="53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3"/>
      <c r="AP205" s="52"/>
      <c r="AQ205" s="52"/>
      <c r="AR205" s="53"/>
      <c r="AS205" s="53"/>
      <c r="AT205" s="53"/>
      <c r="AU205" s="52"/>
      <c r="AV205" s="52"/>
      <c r="AW205" s="53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83" t="str">
        <f>IF(ISBLANK(B205),,IF(IFNA(MATCH(N205,List_Holidays,0),0)=0,IF(IFNA(MATCH(WEEKDAY(N205),List_WeekHolidays,0),0),1,0),2))</f>
        <v/>
      </c>
      <c r="BU205" s="109">
        <f t="shared" si="3"/>
        <v>0</v>
      </c>
      <c r="BV205" s="109">
        <f t="shared" si="4"/>
        <v>0</v>
      </c>
      <c r="BW205" s="109">
        <f>IF($BU205&gt;cLunchEnd+$N205,cLunchBegin+$N205+1,cLunchBegin+$N205)</f>
        <v>0.5</v>
      </c>
      <c r="BX205" s="109">
        <f>IF($BU205&gt;cLunchEnd+$N205,cLunchEnd+$N205+1,cLunchEnd+$N205)</f>
        <v>0.5416666667</v>
      </c>
      <c r="BY205" s="109">
        <f>IF($BU205&gt;cDinnerEnd+$N205,cDinnerBegin+$N205+1,cDinnerBegin+$N205)</f>
        <v>0.75</v>
      </c>
      <c r="BZ205" s="109">
        <f>IF($BU205&gt;cDinnerEnd+$N205,cDinnerEnd+$N205+1,cDinnerEnd+$N205)</f>
        <v>0.7916666667</v>
      </c>
      <c r="CA205" s="50" t="str">
        <f>IF((MIN($BV205,BX205)-MAX($BU205,BW205))&gt;0,vDurationLunch,)</f>
        <v/>
      </c>
      <c r="CB205" s="50" t="str">
        <f>IF((MIN($BV205,BZ205)-MAX($BU205,BY205))&gt;0,vDurationDinner,)</f>
        <v/>
      </c>
      <c r="CC205" s="50">
        <f t="shared" si="5"/>
        <v>0</v>
      </c>
      <c r="CD205" s="109">
        <f t="shared" si="6"/>
        <v>0.75</v>
      </c>
      <c r="CE205" s="50" t="str">
        <f t="shared" si="7"/>
        <v/>
      </c>
      <c r="CF205" s="50" t="str">
        <f t="shared" si="8"/>
        <v/>
      </c>
      <c r="CG205" s="50" t="str">
        <f t="shared" si="9"/>
        <v/>
      </c>
      <c r="CH205" s="50" t="str">
        <f t="shared" si="10"/>
        <v/>
      </c>
      <c r="CI205" s="50" t="str">
        <f t="shared" si="11"/>
        <v/>
      </c>
      <c r="CJ205" s="50"/>
      <c r="CK205" s="50"/>
      <c r="CL205" s="50"/>
      <c r="CM205" s="50"/>
      <c r="CN205" s="50"/>
    </row>
    <row r="206">
      <c r="A206" s="108" t="str">
        <f t="shared" si="2"/>
        <v/>
      </c>
      <c r="B206" s="6"/>
      <c r="C206" s="42"/>
      <c r="D206" s="43"/>
      <c r="E206" s="47"/>
      <c r="F206" s="45"/>
      <c r="G206" s="45"/>
      <c r="H206" s="45"/>
      <c r="I206" s="45"/>
      <c r="J206" s="46"/>
      <c r="K206" s="45"/>
      <c r="L206" s="45"/>
      <c r="M206" s="61"/>
      <c r="N206" s="48"/>
      <c r="O206" s="49"/>
      <c r="P206" s="48"/>
      <c r="Q206" s="49"/>
      <c r="R206" s="50"/>
      <c r="S206" s="51"/>
      <c r="T206" s="15"/>
      <c r="U206" s="14"/>
      <c r="V206" s="52"/>
      <c r="W206" s="52"/>
      <c r="X206" s="52"/>
      <c r="Y206" s="52"/>
      <c r="Z206" s="52"/>
      <c r="AA206" s="52"/>
      <c r="AB206" s="53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3"/>
      <c r="AP206" s="52"/>
      <c r="AQ206" s="52"/>
      <c r="AR206" s="53"/>
      <c r="AS206" s="53"/>
      <c r="AT206" s="53"/>
      <c r="AU206" s="52"/>
      <c r="AV206" s="52"/>
      <c r="AW206" s="53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83" t="str">
        <f>IF(ISBLANK(B206),,IF(IFNA(MATCH(N206,List_Holidays,0),0)=0,IF(IFNA(MATCH(WEEKDAY(N206),List_WeekHolidays,0),0),1,0),2))</f>
        <v/>
      </c>
      <c r="BU206" s="109">
        <f t="shared" si="3"/>
        <v>0</v>
      </c>
      <c r="BV206" s="109">
        <f t="shared" si="4"/>
        <v>0</v>
      </c>
      <c r="BW206" s="109">
        <f>IF($BU206&gt;cLunchEnd+$N206,cLunchBegin+$N206+1,cLunchBegin+$N206)</f>
        <v>0.5</v>
      </c>
      <c r="BX206" s="109">
        <f>IF($BU206&gt;cLunchEnd+$N206,cLunchEnd+$N206+1,cLunchEnd+$N206)</f>
        <v>0.5416666667</v>
      </c>
      <c r="BY206" s="109">
        <f>IF($BU206&gt;cDinnerEnd+$N206,cDinnerBegin+$N206+1,cDinnerBegin+$N206)</f>
        <v>0.75</v>
      </c>
      <c r="BZ206" s="109">
        <f>IF($BU206&gt;cDinnerEnd+$N206,cDinnerEnd+$N206+1,cDinnerEnd+$N206)</f>
        <v>0.7916666667</v>
      </c>
      <c r="CA206" s="50" t="str">
        <f>IF((MIN($BV206,BX206)-MAX($BU206,BW206))&gt;0,vDurationLunch,)</f>
        <v/>
      </c>
      <c r="CB206" s="50" t="str">
        <f>IF((MIN($BV206,BZ206)-MAX($BU206,BY206))&gt;0,vDurationDinner,)</f>
        <v/>
      </c>
      <c r="CC206" s="50">
        <f t="shared" si="5"/>
        <v>0</v>
      </c>
      <c r="CD206" s="109">
        <f t="shared" si="6"/>
        <v>0.75</v>
      </c>
      <c r="CE206" s="50" t="str">
        <f t="shared" si="7"/>
        <v/>
      </c>
      <c r="CF206" s="50" t="str">
        <f t="shared" si="8"/>
        <v/>
      </c>
      <c r="CG206" s="50" t="str">
        <f t="shared" si="9"/>
        <v/>
      </c>
      <c r="CH206" s="50" t="str">
        <f t="shared" si="10"/>
        <v/>
      </c>
      <c r="CI206" s="50" t="str">
        <f t="shared" si="11"/>
        <v/>
      </c>
      <c r="CJ206" s="50"/>
      <c r="CK206" s="50"/>
      <c r="CL206" s="50"/>
      <c r="CM206" s="50"/>
      <c r="CN206" s="50"/>
    </row>
    <row r="207">
      <c r="A207" s="108" t="str">
        <f t="shared" si="2"/>
        <v/>
      </c>
      <c r="B207" s="6"/>
      <c r="C207" s="42"/>
      <c r="D207" s="43"/>
      <c r="E207" s="61"/>
      <c r="F207" s="45"/>
      <c r="G207" s="45"/>
      <c r="H207" s="46"/>
      <c r="I207" s="45"/>
      <c r="J207" s="45"/>
      <c r="K207" s="45"/>
      <c r="L207" s="45"/>
      <c r="M207" s="61"/>
      <c r="N207" s="48"/>
      <c r="O207" s="49"/>
      <c r="P207" s="48"/>
      <c r="Q207" s="49"/>
      <c r="R207" s="50"/>
      <c r="S207" s="51"/>
      <c r="T207" s="15"/>
      <c r="U207" s="14"/>
      <c r="V207" s="52"/>
      <c r="W207" s="52"/>
      <c r="X207" s="52"/>
      <c r="Y207" s="52"/>
      <c r="Z207" s="52"/>
      <c r="AA207" s="52"/>
      <c r="AB207" s="53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3"/>
      <c r="AP207" s="52"/>
      <c r="AQ207" s="52"/>
      <c r="AR207" s="53"/>
      <c r="AS207" s="53"/>
      <c r="AT207" s="53"/>
      <c r="AU207" s="52"/>
      <c r="AV207" s="52"/>
      <c r="AW207" s="53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83" t="str">
        <f>IF(ISBLANK(B207),,IF(IFNA(MATCH(N207,List_Holidays,0),0)=0,IF(IFNA(MATCH(WEEKDAY(N207),List_WeekHolidays,0),0),1,0),2))</f>
        <v/>
      </c>
      <c r="BU207" s="109">
        <f t="shared" si="3"/>
        <v>0</v>
      </c>
      <c r="BV207" s="109">
        <f t="shared" si="4"/>
        <v>0</v>
      </c>
      <c r="BW207" s="109">
        <f>IF($BU207&gt;cLunchEnd+$N207,cLunchBegin+$N207+1,cLunchBegin+$N207)</f>
        <v>0.5</v>
      </c>
      <c r="BX207" s="109">
        <f>IF($BU207&gt;cLunchEnd+$N207,cLunchEnd+$N207+1,cLunchEnd+$N207)</f>
        <v>0.5416666667</v>
      </c>
      <c r="BY207" s="109">
        <f>IF($BU207&gt;cDinnerEnd+$N207,cDinnerBegin+$N207+1,cDinnerBegin+$N207)</f>
        <v>0.75</v>
      </c>
      <c r="BZ207" s="109">
        <f>IF($BU207&gt;cDinnerEnd+$N207,cDinnerEnd+$N207+1,cDinnerEnd+$N207)</f>
        <v>0.7916666667</v>
      </c>
      <c r="CA207" s="50" t="str">
        <f>IF((MIN($BV207,BX207)-MAX($BU207,BW207))&gt;0,vDurationLunch,)</f>
        <v/>
      </c>
      <c r="CB207" s="50" t="str">
        <f>IF((MIN($BV207,BZ207)-MAX($BU207,BY207))&gt;0,vDurationDinner,)</f>
        <v/>
      </c>
      <c r="CC207" s="50">
        <f t="shared" si="5"/>
        <v>0</v>
      </c>
      <c r="CD207" s="109">
        <f t="shared" si="6"/>
        <v>0.75</v>
      </c>
      <c r="CE207" s="50" t="str">
        <f t="shared" si="7"/>
        <v/>
      </c>
      <c r="CF207" s="50" t="str">
        <f t="shared" si="8"/>
        <v/>
      </c>
      <c r="CG207" s="50" t="str">
        <f t="shared" si="9"/>
        <v/>
      </c>
      <c r="CH207" s="50" t="str">
        <f t="shared" si="10"/>
        <v/>
      </c>
      <c r="CI207" s="50" t="str">
        <f t="shared" si="11"/>
        <v/>
      </c>
      <c r="CJ207" s="50"/>
      <c r="CK207" s="50"/>
      <c r="CL207" s="50"/>
      <c r="CM207" s="50"/>
      <c r="CN207" s="50"/>
    </row>
    <row r="208">
      <c r="A208" s="108" t="str">
        <f t="shared" si="2"/>
        <v/>
      </c>
      <c r="B208" s="6"/>
      <c r="C208" s="42"/>
      <c r="D208" s="43"/>
      <c r="E208" s="47"/>
      <c r="F208" s="45"/>
      <c r="G208" s="45"/>
      <c r="H208" s="46"/>
      <c r="I208" s="45"/>
      <c r="J208" s="45"/>
      <c r="K208" s="45"/>
      <c r="L208" s="45"/>
      <c r="M208" s="61"/>
      <c r="N208" s="48"/>
      <c r="O208" s="49"/>
      <c r="P208" s="48"/>
      <c r="Q208" s="49"/>
      <c r="R208" s="50"/>
      <c r="S208" s="51"/>
      <c r="T208" s="15"/>
      <c r="U208" s="14"/>
      <c r="V208" s="52"/>
      <c r="W208" s="52"/>
      <c r="X208" s="52"/>
      <c r="Y208" s="52"/>
      <c r="Z208" s="52"/>
      <c r="AA208" s="52"/>
      <c r="AB208" s="53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3"/>
      <c r="AP208" s="52"/>
      <c r="AQ208" s="52"/>
      <c r="AR208" s="53"/>
      <c r="AS208" s="53"/>
      <c r="AT208" s="53"/>
      <c r="AU208" s="52"/>
      <c r="AV208" s="52"/>
      <c r="AW208" s="53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83" t="str">
        <f>IF(ISBLANK(B208),,IF(IFNA(MATCH(N208,List_Holidays,0),0)=0,IF(IFNA(MATCH(WEEKDAY(N208),List_WeekHolidays,0),0),1,0),2))</f>
        <v/>
      </c>
      <c r="BU208" s="109">
        <f t="shared" si="3"/>
        <v>0</v>
      </c>
      <c r="BV208" s="109">
        <f t="shared" si="4"/>
        <v>0</v>
      </c>
      <c r="BW208" s="109">
        <f>IF($BU208&gt;cLunchEnd+$N208,cLunchBegin+$N208+1,cLunchBegin+$N208)</f>
        <v>0.5</v>
      </c>
      <c r="BX208" s="109">
        <f>IF($BU208&gt;cLunchEnd+$N208,cLunchEnd+$N208+1,cLunchEnd+$N208)</f>
        <v>0.5416666667</v>
      </c>
      <c r="BY208" s="109">
        <f>IF($BU208&gt;cDinnerEnd+$N208,cDinnerBegin+$N208+1,cDinnerBegin+$N208)</f>
        <v>0.75</v>
      </c>
      <c r="BZ208" s="109">
        <f>IF($BU208&gt;cDinnerEnd+$N208,cDinnerEnd+$N208+1,cDinnerEnd+$N208)</f>
        <v>0.7916666667</v>
      </c>
      <c r="CA208" s="50" t="str">
        <f>IF((MIN($BV208,BX208)-MAX($BU208,BW208))&gt;0,vDurationLunch,)</f>
        <v/>
      </c>
      <c r="CB208" s="50" t="str">
        <f>IF((MIN($BV208,BZ208)-MAX($BU208,BY208))&gt;0,vDurationDinner,)</f>
        <v/>
      </c>
      <c r="CC208" s="50">
        <f t="shared" si="5"/>
        <v>0</v>
      </c>
      <c r="CD208" s="109">
        <f t="shared" si="6"/>
        <v>0.75</v>
      </c>
      <c r="CE208" s="50" t="str">
        <f t="shared" si="7"/>
        <v/>
      </c>
      <c r="CF208" s="50" t="str">
        <f t="shared" si="8"/>
        <v/>
      </c>
      <c r="CG208" s="50" t="str">
        <f t="shared" si="9"/>
        <v/>
      </c>
      <c r="CH208" s="50" t="str">
        <f t="shared" si="10"/>
        <v/>
      </c>
      <c r="CI208" s="50" t="str">
        <f t="shared" si="11"/>
        <v/>
      </c>
      <c r="CJ208" s="50"/>
      <c r="CK208" s="50"/>
      <c r="CL208" s="50"/>
      <c r="CM208" s="50"/>
      <c r="CN208" s="50"/>
    </row>
    <row r="209">
      <c r="A209" s="108" t="str">
        <f t="shared" si="2"/>
        <v/>
      </c>
      <c r="B209" s="6"/>
      <c r="C209" s="42"/>
      <c r="D209" s="43"/>
      <c r="E209" s="47"/>
      <c r="F209" s="45"/>
      <c r="G209" s="45"/>
      <c r="H209" s="46"/>
      <c r="I209" s="45"/>
      <c r="J209" s="45"/>
      <c r="K209" s="45"/>
      <c r="L209" s="45"/>
      <c r="M209" s="61"/>
      <c r="N209" s="48"/>
      <c r="O209" s="49"/>
      <c r="P209" s="48"/>
      <c r="Q209" s="49"/>
      <c r="R209" s="50"/>
      <c r="S209" s="51"/>
      <c r="T209" s="15"/>
      <c r="U209" s="14"/>
      <c r="V209" s="52"/>
      <c r="W209" s="52"/>
      <c r="X209" s="52"/>
      <c r="Y209" s="52"/>
      <c r="Z209" s="52"/>
      <c r="AA209" s="52"/>
      <c r="AB209" s="53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3"/>
      <c r="AP209" s="52"/>
      <c r="AQ209" s="52"/>
      <c r="AR209" s="53"/>
      <c r="AS209" s="53"/>
      <c r="AT209" s="53"/>
      <c r="AU209" s="52"/>
      <c r="AV209" s="52"/>
      <c r="AW209" s="53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83" t="str">
        <f>IF(ISBLANK(B209),,IF(IFNA(MATCH(N209,List_Holidays,0),0)=0,IF(IFNA(MATCH(WEEKDAY(N209),List_WeekHolidays,0),0),1,0),2))</f>
        <v/>
      </c>
      <c r="BU209" s="109">
        <f t="shared" si="3"/>
        <v>0</v>
      </c>
      <c r="BV209" s="109">
        <f t="shared" si="4"/>
        <v>0</v>
      </c>
      <c r="BW209" s="109">
        <f>IF($BU209&gt;cLunchEnd+$N209,cLunchBegin+$N209+1,cLunchBegin+$N209)</f>
        <v>0.5</v>
      </c>
      <c r="BX209" s="109">
        <f>IF($BU209&gt;cLunchEnd+$N209,cLunchEnd+$N209+1,cLunchEnd+$N209)</f>
        <v>0.5416666667</v>
      </c>
      <c r="BY209" s="109">
        <f>IF($BU209&gt;cDinnerEnd+$N209,cDinnerBegin+$N209+1,cDinnerBegin+$N209)</f>
        <v>0.75</v>
      </c>
      <c r="BZ209" s="109">
        <f>IF($BU209&gt;cDinnerEnd+$N209,cDinnerEnd+$N209+1,cDinnerEnd+$N209)</f>
        <v>0.7916666667</v>
      </c>
      <c r="CA209" s="50" t="str">
        <f>IF((MIN($BV209,BX209)-MAX($BU209,BW209))&gt;0,vDurationLunch,)</f>
        <v/>
      </c>
      <c r="CB209" s="50" t="str">
        <f>IF((MIN($BV209,BZ209)-MAX($BU209,BY209))&gt;0,vDurationDinner,)</f>
        <v/>
      </c>
      <c r="CC209" s="50">
        <f t="shared" si="5"/>
        <v>0</v>
      </c>
      <c r="CD209" s="109">
        <f t="shared" si="6"/>
        <v>0.75</v>
      </c>
      <c r="CE209" s="50" t="str">
        <f t="shared" si="7"/>
        <v/>
      </c>
      <c r="CF209" s="50" t="str">
        <f t="shared" si="8"/>
        <v/>
      </c>
      <c r="CG209" s="50" t="str">
        <f t="shared" si="9"/>
        <v/>
      </c>
      <c r="CH209" s="50" t="str">
        <f t="shared" si="10"/>
        <v/>
      </c>
      <c r="CI209" s="50" t="str">
        <f t="shared" si="11"/>
        <v/>
      </c>
      <c r="CJ209" s="50"/>
      <c r="CK209" s="50"/>
      <c r="CL209" s="50"/>
      <c r="CM209" s="50"/>
      <c r="CN209" s="50"/>
    </row>
    <row r="210">
      <c r="A210" s="108" t="str">
        <f t="shared" si="2"/>
        <v/>
      </c>
      <c r="B210" s="6"/>
      <c r="C210" s="42"/>
      <c r="D210" s="43"/>
      <c r="E210" s="61"/>
      <c r="F210" s="45"/>
      <c r="G210" s="46"/>
      <c r="H210" s="46"/>
      <c r="I210" s="45"/>
      <c r="J210" s="45"/>
      <c r="K210" s="45"/>
      <c r="L210" s="45"/>
      <c r="M210" s="61"/>
      <c r="N210" s="48"/>
      <c r="O210" s="49"/>
      <c r="P210" s="48"/>
      <c r="Q210" s="49"/>
      <c r="R210" s="50"/>
      <c r="S210" s="51"/>
      <c r="T210" s="15"/>
      <c r="U210" s="14"/>
      <c r="V210" s="52"/>
      <c r="W210" s="52"/>
      <c r="X210" s="52"/>
      <c r="Y210" s="52"/>
      <c r="Z210" s="52"/>
      <c r="AA210" s="52"/>
      <c r="AB210" s="53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3"/>
      <c r="AP210" s="52"/>
      <c r="AQ210" s="52"/>
      <c r="AR210" s="53"/>
      <c r="AS210" s="53"/>
      <c r="AT210" s="53"/>
      <c r="AU210" s="52"/>
      <c r="AV210" s="52"/>
      <c r="AW210" s="53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83" t="str">
        <f>IF(ISBLANK(B210),,IF(IFNA(MATCH(N210,List_Holidays,0),0)=0,IF(IFNA(MATCH(WEEKDAY(N210),List_WeekHolidays,0),0),1,0),2))</f>
        <v/>
      </c>
      <c r="BU210" s="109">
        <f t="shared" si="3"/>
        <v>0</v>
      </c>
      <c r="BV210" s="109">
        <f t="shared" si="4"/>
        <v>0</v>
      </c>
      <c r="BW210" s="109">
        <f>IF($BU210&gt;cLunchEnd+$N210,cLunchBegin+$N210+1,cLunchBegin+$N210)</f>
        <v>0.5</v>
      </c>
      <c r="BX210" s="109">
        <f>IF($BU210&gt;cLunchEnd+$N210,cLunchEnd+$N210+1,cLunchEnd+$N210)</f>
        <v>0.5416666667</v>
      </c>
      <c r="BY210" s="109">
        <f>IF($BU210&gt;cDinnerEnd+$N210,cDinnerBegin+$N210+1,cDinnerBegin+$N210)</f>
        <v>0.75</v>
      </c>
      <c r="BZ210" s="109">
        <f>IF($BU210&gt;cDinnerEnd+$N210,cDinnerEnd+$N210+1,cDinnerEnd+$N210)</f>
        <v>0.7916666667</v>
      </c>
      <c r="CA210" s="50" t="str">
        <f>IF((MIN($BV210,BX210)-MAX($BU210,BW210))&gt;0,vDurationLunch,)</f>
        <v/>
      </c>
      <c r="CB210" s="50" t="str">
        <f>IF((MIN($BV210,BZ210)-MAX($BU210,BY210))&gt;0,vDurationDinner,)</f>
        <v/>
      </c>
      <c r="CC210" s="50">
        <f t="shared" si="5"/>
        <v>0</v>
      </c>
      <c r="CD210" s="109">
        <f t="shared" si="6"/>
        <v>0.75</v>
      </c>
      <c r="CE210" s="50" t="str">
        <f t="shared" si="7"/>
        <v/>
      </c>
      <c r="CF210" s="50" t="str">
        <f t="shared" si="8"/>
        <v/>
      </c>
      <c r="CG210" s="50" t="str">
        <f t="shared" si="9"/>
        <v/>
      </c>
      <c r="CH210" s="50" t="str">
        <f t="shared" si="10"/>
        <v/>
      </c>
      <c r="CI210" s="50" t="str">
        <f t="shared" si="11"/>
        <v/>
      </c>
      <c r="CJ210" s="50"/>
      <c r="CK210" s="50"/>
      <c r="CL210" s="50"/>
      <c r="CM210" s="50"/>
      <c r="CN210" s="50"/>
    </row>
    <row r="211">
      <c r="A211" s="108" t="str">
        <f t="shared" si="2"/>
        <v/>
      </c>
      <c r="B211" s="6"/>
      <c r="C211" s="42"/>
      <c r="D211" s="43"/>
      <c r="E211" s="47"/>
      <c r="F211" s="45"/>
      <c r="G211" s="45"/>
      <c r="H211" s="46"/>
      <c r="I211" s="45"/>
      <c r="J211" s="45"/>
      <c r="K211" s="45"/>
      <c r="L211" s="45"/>
      <c r="M211" s="61"/>
      <c r="N211" s="48"/>
      <c r="O211" s="49"/>
      <c r="P211" s="48"/>
      <c r="Q211" s="49"/>
      <c r="R211" s="50"/>
      <c r="S211" s="51"/>
      <c r="T211" s="15"/>
      <c r="U211" s="14"/>
      <c r="V211" s="52"/>
      <c r="W211" s="52"/>
      <c r="X211" s="52"/>
      <c r="Y211" s="52"/>
      <c r="Z211" s="52"/>
      <c r="AA211" s="52"/>
      <c r="AB211" s="53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3"/>
      <c r="AP211" s="52"/>
      <c r="AQ211" s="52"/>
      <c r="AR211" s="53"/>
      <c r="AS211" s="53"/>
      <c r="AT211" s="53"/>
      <c r="AU211" s="52"/>
      <c r="AV211" s="52"/>
      <c r="AW211" s="53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83" t="str">
        <f>IF(ISBLANK(B211),,IF(IFNA(MATCH(N211,List_Holidays,0),0)=0,IF(IFNA(MATCH(WEEKDAY(N211),List_WeekHolidays,0),0),1,0),2))</f>
        <v/>
      </c>
      <c r="BU211" s="109">
        <f t="shared" si="3"/>
        <v>0</v>
      </c>
      <c r="BV211" s="109">
        <f t="shared" si="4"/>
        <v>0</v>
      </c>
      <c r="BW211" s="109">
        <f>IF($BU211&gt;cLunchEnd+$N211,cLunchBegin+$N211+1,cLunchBegin+$N211)</f>
        <v>0.5</v>
      </c>
      <c r="BX211" s="109">
        <f>IF($BU211&gt;cLunchEnd+$N211,cLunchEnd+$N211+1,cLunchEnd+$N211)</f>
        <v>0.5416666667</v>
      </c>
      <c r="BY211" s="109">
        <f>IF($BU211&gt;cDinnerEnd+$N211,cDinnerBegin+$N211+1,cDinnerBegin+$N211)</f>
        <v>0.75</v>
      </c>
      <c r="BZ211" s="109">
        <f>IF($BU211&gt;cDinnerEnd+$N211,cDinnerEnd+$N211+1,cDinnerEnd+$N211)</f>
        <v>0.7916666667</v>
      </c>
      <c r="CA211" s="50" t="str">
        <f>IF((MIN($BV211,BX211)-MAX($BU211,BW211))&gt;0,vDurationLunch,)</f>
        <v/>
      </c>
      <c r="CB211" s="50" t="str">
        <f>IF((MIN($BV211,BZ211)-MAX($BU211,BY211))&gt;0,vDurationDinner,)</f>
        <v/>
      </c>
      <c r="CC211" s="50">
        <f t="shared" si="5"/>
        <v>0</v>
      </c>
      <c r="CD211" s="109">
        <f t="shared" si="6"/>
        <v>0.75</v>
      </c>
      <c r="CE211" s="50" t="str">
        <f t="shared" si="7"/>
        <v/>
      </c>
      <c r="CF211" s="50" t="str">
        <f t="shared" si="8"/>
        <v/>
      </c>
      <c r="CG211" s="50" t="str">
        <f t="shared" si="9"/>
        <v/>
      </c>
      <c r="CH211" s="50" t="str">
        <f t="shared" si="10"/>
        <v/>
      </c>
      <c r="CI211" s="50" t="str">
        <f t="shared" si="11"/>
        <v/>
      </c>
      <c r="CJ211" s="50"/>
      <c r="CK211" s="50"/>
      <c r="CL211" s="50"/>
      <c r="CM211" s="50"/>
      <c r="CN211" s="50"/>
    </row>
    <row r="212">
      <c r="A212" s="108" t="str">
        <f t="shared" si="2"/>
        <v/>
      </c>
      <c r="B212" s="6"/>
      <c r="C212" s="42"/>
      <c r="D212" s="43"/>
      <c r="E212" s="47"/>
      <c r="F212" s="45"/>
      <c r="G212" s="45"/>
      <c r="H212" s="46"/>
      <c r="I212" s="45"/>
      <c r="J212" s="45"/>
      <c r="K212" s="45"/>
      <c r="L212" s="45"/>
      <c r="M212" s="61"/>
      <c r="N212" s="48"/>
      <c r="O212" s="49"/>
      <c r="P212" s="48"/>
      <c r="Q212" s="49"/>
      <c r="R212" s="50"/>
      <c r="S212" s="51"/>
      <c r="T212" s="15"/>
      <c r="U212" s="14"/>
      <c r="V212" s="52"/>
      <c r="W212" s="52"/>
      <c r="X212" s="52"/>
      <c r="Y212" s="52"/>
      <c r="Z212" s="52"/>
      <c r="AA212" s="52"/>
      <c r="AB212" s="53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3"/>
      <c r="AP212" s="52"/>
      <c r="AQ212" s="52"/>
      <c r="AR212" s="53"/>
      <c r="AS212" s="53"/>
      <c r="AT212" s="53"/>
      <c r="AU212" s="52"/>
      <c r="AV212" s="52"/>
      <c r="AW212" s="53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83" t="str">
        <f>IF(ISBLANK(B212),,IF(IFNA(MATCH(N212,List_Holidays,0),0)=0,IF(IFNA(MATCH(WEEKDAY(N212),List_WeekHolidays,0),0),1,0),2))</f>
        <v/>
      </c>
      <c r="BU212" s="109">
        <f t="shared" si="3"/>
        <v>0</v>
      </c>
      <c r="BV212" s="109">
        <f t="shared" si="4"/>
        <v>0</v>
      </c>
      <c r="BW212" s="109">
        <f>IF($BU212&gt;cLunchEnd+$N212,cLunchBegin+$N212+1,cLunchBegin+$N212)</f>
        <v>0.5</v>
      </c>
      <c r="BX212" s="109">
        <f>IF($BU212&gt;cLunchEnd+$N212,cLunchEnd+$N212+1,cLunchEnd+$N212)</f>
        <v>0.5416666667</v>
      </c>
      <c r="BY212" s="109">
        <f>IF($BU212&gt;cDinnerEnd+$N212,cDinnerBegin+$N212+1,cDinnerBegin+$N212)</f>
        <v>0.75</v>
      </c>
      <c r="BZ212" s="109">
        <f>IF($BU212&gt;cDinnerEnd+$N212,cDinnerEnd+$N212+1,cDinnerEnd+$N212)</f>
        <v>0.7916666667</v>
      </c>
      <c r="CA212" s="50" t="str">
        <f>IF((MIN($BV212,BX212)-MAX($BU212,BW212))&gt;0,vDurationLunch,)</f>
        <v/>
      </c>
      <c r="CB212" s="50" t="str">
        <f>IF((MIN($BV212,BZ212)-MAX($BU212,BY212))&gt;0,vDurationDinner,)</f>
        <v/>
      </c>
      <c r="CC212" s="50">
        <f t="shared" si="5"/>
        <v>0</v>
      </c>
      <c r="CD212" s="109">
        <f t="shared" si="6"/>
        <v>0.75</v>
      </c>
      <c r="CE212" s="50" t="str">
        <f t="shared" si="7"/>
        <v/>
      </c>
      <c r="CF212" s="50" t="str">
        <f t="shared" si="8"/>
        <v/>
      </c>
      <c r="CG212" s="50" t="str">
        <f t="shared" si="9"/>
        <v/>
      </c>
      <c r="CH212" s="50" t="str">
        <f t="shared" si="10"/>
        <v/>
      </c>
      <c r="CI212" s="50" t="str">
        <f t="shared" si="11"/>
        <v/>
      </c>
      <c r="CJ212" s="50"/>
      <c r="CK212" s="50"/>
      <c r="CL212" s="50"/>
      <c r="CM212" s="50"/>
      <c r="CN212" s="50"/>
    </row>
    <row r="213">
      <c r="A213" s="108" t="str">
        <f t="shared" si="2"/>
        <v/>
      </c>
      <c r="B213" s="6"/>
      <c r="C213" s="42"/>
      <c r="D213" s="43"/>
      <c r="E213" s="47"/>
      <c r="F213" s="45"/>
      <c r="G213" s="45"/>
      <c r="H213" s="45"/>
      <c r="I213" s="45"/>
      <c r="J213" s="46"/>
      <c r="K213" s="45"/>
      <c r="L213" s="45"/>
      <c r="M213" s="61"/>
      <c r="N213" s="48"/>
      <c r="O213" s="49"/>
      <c r="P213" s="48"/>
      <c r="Q213" s="49"/>
      <c r="R213" s="50"/>
      <c r="S213" s="51"/>
      <c r="T213" s="15"/>
      <c r="U213" s="14"/>
      <c r="V213" s="52"/>
      <c r="W213" s="52"/>
      <c r="X213" s="52"/>
      <c r="Y213" s="52"/>
      <c r="Z213" s="52"/>
      <c r="AA213" s="52"/>
      <c r="AB213" s="53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3"/>
      <c r="AP213" s="52"/>
      <c r="AQ213" s="52"/>
      <c r="AR213" s="53"/>
      <c r="AS213" s="53"/>
      <c r="AT213" s="53"/>
      <c r="AU213" s="52"/>
      <c r="AV213" s="52"/>
      <c r="AW213" s="53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83" t="str">
        <f>IF(ISBLANK(B213),,IF(IFNA(MATCH(N213,List_Holidays,0),0)=0,IF(IFNA(MATCH(WEEKDAY(N213),List_WeekHolidays,0),0),1,0),2))</f>
        <v/>
      </c>
      <c r="BU213" s="109">
        <f t="shared" si="3"/>
        <v>0</v>
      </c>
      <c r="BV213" s="109">
        <f t="shared" si="4"/>
        <v>0</v>
      </c>
      <c r="BW213" s="109">
        <f>IF($BU213&gt;cLunchEnd+$N213,cLunchBegin+$N213+1,cLunchBegin+$N213)</f>
        <v>0.5</v>
      </c>
      <c r="BX213" s="109">
        <f>IF($BU213&gt;cLunchEnd+$N213,cLunchEnd+$N213+1,cLunchEnd+$N213)</f>
        <v>0.5416666667</v>
      </c>
      <c r="BY213" s="109">
        <f>IF($BU213&gt;cDinnerEnd+$N213,cDinnerBegin+$N213+1,cDinnerBegin+$N213)</f>
        <v>0.75</v>
      </c>
      <c r="BZ213" s="109">
        <f>IF($BU213&gt;cDinnerEnd+$N213,cDinnerEnd+$N213+1,cDinnerEnd+$N213)</f>
        <v>0.7916666667</v>
      </c>
      <c r="CA213" s="50" t="str">
        <f>IF((MIN($BV213,BX213)-MAX($BU213,BW213))&gt;0,vDurationLunch,)</f>
        <v/>
      </c>
      <c r="CB213" s="50" t="str">
        <f>IF((MIN($BV213,BZ213)-MAX($BU213,BY213))&gt;0,vDurationDinner,)</f>
        <v/>
      </c>
      <c r="CC213" s="50">
        <f t="shared" si="5"/>
        <v>0</v>
      </c>
      <c r="CD213" s="109">
        <f t="shared" si="6"/>
        <v>0.75</v>
      </c>
      <c r="CE213" s="50" t="str">
        <f t="shared" si="7"/>
        <v/>
      </c>
      <c r="CF213" s="50" t="str">
        <f t="shared" si="8"/>
        <v/>
      </c>
      <c r="CG213" s="50" t="str">
        <f t="shared" si="9"/>
        <v/>
      </c>
      <c r="CH213" s="50" t="str">
        <f t="shared" si="10"/>
        <v/>
      </c>
      <c r="CI213" s="50" t="str">
        <f t="shared" si="11"/>
        <v/>
      </c>
      <c r="CJ213" s="50"/>
      <c r="CK213" s="50"/>
      <c r="CL213" s="50"/>
      <c r="CM213" s="50"/>
      <c r="CN213" s="50"/>
    </row>
    <row r="214">
      <c r="A214" s="108" t="str">
        <f t="shared" si="2"/>
        <v/>
      </c>
      <c r="B214" s="6"/>
      <c r="C214" s="42"/>
      <c r="D214" s="43"/>
      <c r="E214" s="47"/>
      <c r="F214" s="45"/>
      <c r="G214" s="45"/>
      <c r="H214" s="46"/>
      <c r="I214" s="45"/>
      <c r="J214" s="45"/>
      <c r="K214" s="45"/>
      <c r="L214" s="45"/>
      <c r="M214" s="61"/>
      <c r="N214" s="48"/>
      <c r="O214" s="49"/>
      <c r="P214" s="48"/>
      <c r="Q214" s="49"/>
      <c r="R214" s="50"/>
      <c r="S214" s="51"/>
      <c r="T214" s="15"/>
      <c r="U214" s="14"/>
      <c r="V214" s="52"/>
      <c r="W214" s="52"/>
      <c r="X214" s="52"/>
      <c r="Y214" s="52"/>
      <c r="Z214" s="52"/>
      <c r="AA214" s="52"/>
      <c r="AB214" s="53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3"/>
      <c r="AP214" s="52"/>
      <c r="AQ214" s="52"/>
      <c r="AR214" s="53"/>
      <c r="AS214" s="53"/>
      <c r="AT214" s="53"/>
      <c r="AU214" s="52"/>
      <c r="AV214" s="52"/>
      <c r="AW214" s="53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83" t="str">
        <f>IF(ISBLANK(B214),,IF(IFNA(MATCH(N214,List_Holidays,0),0)=0,IF(IFNA(MATCH(WEEKDAY(N214),List_WeekHolidays,0),0),1,0),2))</f>
        <v/>
      </c>
      <c r="BU214" s="109">
        <f t="shared" si="3"/>
        <v>0</v>
      </c>
      <c r="BV214" s="109">
        <f t="shared" si="4"/>
        <v>0</v>
      </c>
      <c r="BW214" s="109">
        <f>IF($BU214&gt;cLunchEnd+$N214,cLunchBegin+$N214+1,cLunchBegin+$N214)</f>
        <v>0.5</v>
      </c>
      <c r="BX214" s="109">
        <f>IF($BU214&gt;cLunchEnd+$N214,cLunchEnd+$N214+1,cLunchEnd+$N214)</f>
        <v>0.5416666667</v>
      </c>
      <c r="BY214" s="109">
        <f>IF($BU214&gt;cDinnerEnd+$N214,cDinnerBegin+$N214+1,cDinnerBegin+$N214)</f>
        <v>0.75</v>
      </c>
      <c r="BZ214" s="109">
        <f>IF($BU214&gt;cDinnerEnd+$N214,cDinnerEnd+$N214+1,cDinnerEnd+$N214)</f>
        <v>0.7916666667</v>
      </c>
      <c r="CA214" s="50" t="str">
        <f>IF((MIN($BV214,BX214)-MAX($BU214,BW214))&gt;0,vDurationLunch,)</f>
        <v/>
      </c>
      <c r="CB214" s="50" t="str">
        <f>IF((MIN($BV214,BZ214)-MAX($BU214,BY214))&gt;0,vDurationDinner,)</f>
        <v/>
      </c>
      <c r="CC214" s="50">
        <f t="shared" si="5"/>
        <v>0</v>
      </c>
      <c r="CD214" s="109">
        <f t="shared" si="6"/>
        <v>0.75</v>
      </c>
      <c r="CE214" s="50" t="str">
        <f t="shared" si="7"/>
        <v/>
      </c>
      <c r="CF214" s="50" t="str">
        <f t="shared" si="8"/>
        <v/>
      </c>
      <c r="CG214" s="50" t="str">
        <f t="shared" si="9"/>
        <v/>
      </c>
      <c r="CH214" s="50" t="str">
        <f t="shared" si="10"/>
        <v/>
      </c>
      <c r="CI214" s="50" t="str">
        <f t="shared" si="11"/>
        <v/>
      </c>
      <c r="CJ214" s="50"/>
      <c r="CK214" s="50"/>
      <c r="CL214" s="50"/>
      <c r="CM214" s="50"/>
      <c r="CN214" s="50"/>
    </row>
    <row r="215">
      <c r="A215" s="108" t="str">
        <f t="shared" si="2"/>
        <v/>
      </c>
      <c r="B215" s="6"/>
      <c r="C215" s="42"/>
      <c r="D215" s="72"/>
      <c r="E215" s="47"/>
      <c r="F215" s="45"/>
      <c r="G215" s="45"/>
      <c r="H215" s="46"/>
      <c r="I215" s="45"/>
      <c r="J215" s="45"/>
      <c r="K215" s="45"/>
      <c r="L215" s="45"/>
      <c r="M215" s="61"/>
      <c r="N215" s="48"/>
      <c r="O215" s="49"/>
      <c r="P215" s="48"/>
      <c r="Q215" s="49"/>
      <c r="R215" s="50"/>
      <c r="S215" s="51"/>
      <c r="T215" s="15"/>
      <c r="U215" s="14"/>
      <c r="V215" s="52"/>
      <c r="W215" s="52"/>
      <c r="X215" s="52"/>
      <c r="Y215" s="52"/>
      <c r="Z215" s="52"/>
      <c r="AA215" s="52"/>
      <c r="AB215" s="53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3"/>
      <c r="AP215" s="52"/>
      <c r="AQ215" s="52"/>
      <c r="AR215" s="53"/>
      <c r="AS215" s="53"/>
      <c r="AT215" s="53"/>
      <c r="AU215" s="52"/>
      <c r="AV215" s="52"/>
      <c r="AW215" s="53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83" t="str">
        <f>IF(ISBLANK(B215),,IF(IFNA(MATCH(N215,List_Holidays,0),0)=0,IF(IFNA(MATCH(WEEKDAY(N215),List_WeekHolidays,0),0),1,0),2))</f>
        <v/>
      </c>
      <c r="BU215" s="109">
        <f t="shared" si="3"/>
        <v>0</v>
      </c>
      <c r="BV215" s="109">
        <f t="shared" si="4"/>
        <v>0</v>
      </c>
      <c r="BW215" s="109">
        <f>IF($BU215&gt;cLunchEnd+$N215,cLunchBegin+$N215+1,cLunchBegin+$N215)</f>
        <v>0.5</v>
      </c>
      <c r="BX215" s="109">
        <f>IF($BU215&gt;cLunchEnd+$N215,cLunchEnd+$N215+1,cLunchEnd+$N215)</f>
        <v>0.5416666667</v>
      </c>
      <c r="BY215" s="109">
        <f>IF($BU215&gt;cDinnerEnd+$N215,cDinnerBegin+$N215+1,cDinnerBegin+$N215)</f>
        <v>0.75</v>
      </c>
      <c r="BZ215" s="109">
        <f>IF($BU215&gt;cDinnerEnd+$N215,cDinnerEnd+$N215+1,cDinnerEnd+$N215)</f>
        <v>0.7916666667</v>
      </c>
      <c r="CA215" s="50" t="str">
        <f>IF((MIN($BV215,BX215)-MAX($BU215,BW215))&gt;0,vDurationLunch,)</f>
        <v/>
      </c>
      <c r="CB215" s="50" t="str">
        <f>IF((MIN($BV215,BZ215)-MAX($BU215,BY215))&gt;0,vDurationDinner,)</f>
        <v/>
      </c>
      <c r="CC215" s="50">
        <f t="shared" si="5"/>
        <v>0</v>
      </c>
      <c r="CD215" s="109">
        <f t="shared" si="6"/>
        <v>0.75</v>
      </c>
      <c r="CE215" s="50" t="str">
        <f t="shared" si="7"/>
        <v/>
      </c>
      <c r="CF215" s="50" t="str">
        <f t="shared" si="8"/>
        <v/>
      </c>
      <c r="CG215" s="50" t="str">
        <f t="shared" si="9"/>
        <v/>
      </c>
      <c r="CH215" s="50" t="str">
        <f t="shared" si="10"/>
        <v/>
      </c>
      <c r="CI215" s="50" t="str">
        <f t="shared" si="11"/>
        <v/>
      </c>
      <c r="CJ215" s="50"/>
      <c r="CK215" s="50"/>
      <c r="CL215" s="50"/>
      <c r="CM215" s="50"/>
      <c r="CN215" s="50"/>
    </row>
    <row r="216">
      <c r="A216" s="108" t="str">
        <f t="shared" si="2"/>
        <v/>
      </c>
      <c r="B216" s="6"/>
      <c r="C216" s="42"/>
      <c r="D216" s="72"/>
      <c r="E216" s="47"/>
      <c r="F216" s="45"/>
      <c r="G216" s="45"/>
      <c r="H216" s="46"/>
      <c r="I216" s="45"/>
      <c r="J216" s="45"/>
      <c r="K216" s="45"/>
      <c r="L216" s="45"/>
      <c r="M216" s="61"/>
      <c r="N216" s="48"/>
      <c r="O216" s="49"/>
      <c r="P216" s="48"/>
      <c r="Q216" s="49"/>
      <c r="R216" s="50"/>
      <c r="S216" s="51"/>
      <c r="T216" s="15"/>
      <c r="U216" s="14"/>
      <c r="V216" s="52"/>
      <c r="W216" s="52"/>
      <c r="X216" s="52"/>
      <c r="Y216" s="52"/>
      <c r="Z216" s="52"/>
      <c r="AA216" s="52"/>
      <c r="AB216" s="53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3"/>
      <c r="AP216" s="52"/>
      <c r="AQ216" s="52"/>
      <c r="AR216" s="53"/>
      <c r="AS216" s="53"/>
      <c r="AT216" s="53"/>
      <c r="AU216" s="52"/>
      <c r="AV216" s="52"/>
      <c r="AW216" s="53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83" t="str">
        <f>IF(ISBLANK(B216),,IF(IFNA(MATCH(N216,List_Holidays,0),0)=0,IF(IFNA(MATCH(WEEKDAY(N216),List_WeekHolidays,0),0),1,0),2))</f>
        <v/>
      </c>
      <c r="BU216" s="109">
        <f t="shared" si="3"/>
        <v>0</v>
      </c>
      <c r="BV216" s="109">
        <f t="shared" si="4"/>
        <v>0</v>
      </c>
      <c r="BW216" s="109">
        <f>IF($BU216&gt;cLunchEnd+$N216,cLunchBegin+$N216+1,cLunchBegin+$N216)</f>
        <v>0.5</v>
      </c>
      <c r="BX216" s="109">
        <f>IF($BU216&gt;cLunchEnd+$N216,cLunchEnd+$N216+1,cLunchEnd+$N216)</f>
        <v>0.5416666667</v>
      </c>
      <c r="BY216" s="109">
        <f>IF($BU216&gt;cDinnerEnd+$N216,cDinnerBegin+$N216+1,cDinnerBegin+$N216)</f>
        <v>0.75</v>
      </c>
      <c r="BZ216" s="109">
        <f>IF($BU216&gt;cDinnerEnd+$N216,cDinnerEnd+$N216+1,cDinnerEnd+$N216)</f>
        <v>0.7916666667</v>
      </c>
      <c r="CA216" s="50" t="str">
        <f>IF((MIN($BV216,BX216)-MAX($BU216,BW216))&gt;0,vDurationLunch,)</f>
        <v/>
      </c>
      <c r="CB216" s="50" t="str">
        <f>IF((MIN($BV216,BZ216)-MAX($BU216,BY216))&gt;0,vDurationDinner,)</f>
        <v/>
      </c>
      <c r="CC216" s="50">
        <f t="shared" si="5"/>
        <v>0</v>
      </c>
      <c r="CD216" s="109">
        <f t="shared" si="6"/>
        <v>0.75</v>
      </c>
      <c r="CE216" s="50" t="str">
        <f t="shared" si="7"/>
        <v/>
      </c>
      <c r="CF216" s="50" t="str">
        <f t="shared" si="8"/>
        <v/>
      </c>
      <c r="CG216" s="50" t="str">
        <f t="shared" si="9"/>
        <v/>
      </c>
      <c r="CH216" s="50" t="str">
        <f t="shared" si="10"/>
        <v/>
      </c>
      <c r="CI216" s="50" t="str">
        <f t="shared" si="11"/>
        <v/>
      </c>
      <c r="CJ216" s="50"/>
      <c r="CK216" s="50"/>
      <c r="CL216" s="50"/>
      <c r="CM216" s="50"/>
      <c r="CN216" s="50"/>
    </row>
    <row r="217">
      <c r="A217" s="108" t="str">
        <f t="shared" si="2"/>
        <v/>
      </c>
      <c r="B217" s="6"/>
      <c r="C217" s="42"/>
      <c r="D217" s="43"/>
      <c r="E217" s="47"/>
      <c r="F217" s="45"/>
      <c r="G217" s="46"/>
      <c r="H217" s="46"/>
      <c r="I217" s="45"/>
      <c r="J217" s="45"/>
      <c r="K217" s="45"/>
      <c r="L217" s="45"/>
      <c r="M217" s="61"/>
      <c r="N217" s="48"/>
      <c r="O217" s="49"/>
      <c r="P217" s="48"/>
      <c r="Q217" s="49"/>
      <c r="R217" s="50"/>
      <c r="S217" s="51"/>
      <c r="T217" s="15"/>
      <c r="U217" s="14"/>
      <c r="V217" s="52"/>
      <c r="W217" s="52"/>
      <c r="X217" s="52"/>
      <c r="Y217" s="52"/>
      <c r="Z217" s="52"/>
      <c r="AA217" s="52"/>
      <c r="AB217" s="53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3"/>
      <c r="AP217" s="52"/>
      <c r="AQ217" s="52"/>
      <c r="AR217" s="53"/>
      <c r="AS217" s="53"/>
      <c r="AT217" s="53"/>
      <c r="AU217" s="52"/>
      <c r="AV217" s="52"/>
      <c r="AW217" s="53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83" t="str">
        <f>IF(ISBLANK(B217),,IF(IFNA(MATCH(N217,List_Holidays,0),0)=0,IF(IFNA(MATCH(WEEKDAY(N217),List_WeekHolidays,0),0),1,0),2))</f>
        <v/>
      </c>
      <c r="BU217" s="109">
        <f t="shared" si="3"/>
        <v>0</v>
      </c>
      <c r="BV217" s="109">
        <f t="shared" si="4"/>
        <v>0</v>
      </c>
      <c r="BW217" s="109">
        <f>IF($BU217&gt;cLunchEnd+$N217,cLunchBegin+$N217+1,cLunchBegin+$N217)</f>
        <v>0.5</v>
      </c>
      <c r="BX217" s="109">
        <f>IF($BU217&gt;cLunchEnd+$N217,cLunchEnd+$N217+1,cLunchEnd+$N217)</f>
        <v>0.5416666667</v>
      </c>
      <c r="BY217" s="109">
        <f>IF($BU217&gt;cDinnerEnd+$N217,cDinnerBegin+$N217+1,cDinnerBegin+$N217)</f>
        <v>0.75</v>
      </c>
      <c r="BZ217" s="109">
        <f>IF($BU217&gt;cDinnerEnd+$N217,cDinnerEnd+$N217+1,cDinnerEnd+$N217)</f>
        <v>0.7916666667</v>
      </c>
      <c r="CA217" s="50" t="str">
        <f>IF((MIN($BV217,BX217)-MAX($BU217,BW217))&gt;0,vDurationLunch,)</f>
        <v/>
      </c>
      <c r="CB217" s="50" t="str">
        <f>IF((MIN($BV217,BZ217)-MAX($BU217,BY217))&gt;0,vDurationDinner,)</f>
        <v/>
      </c>
      <c r="CC217" s="50">
        <f t="shared" si="5"/>
        <v>0</v>
      </c>
      <c r="CD217" s="109">
        <f t="shared" si="6"/>
        <v>0.75</v>
      </c>
      <c r="CE217" s="50" t="str">
        <f t="shared" si="7"/>
        <v/>
      </c>
      <c r="CF217" s="50" t="str">
        <f t="shared" si="8"/>
        <v/>
      </c>
      <c r="CG217" s="50" t="str">
        <f t="shared" si="9"/>
        <v/>
      </c>
      <c r="CH217" s="50" t="str">
        <f t="shared" si="10"/>
        <v/>
      </c>
      <c r="CI217" s="50" t="str">
        <f t="shared" si="11"/>
        <v/>
      </c>
      <c r="CJ217" s="50"/>
      <c r="CK217" s="50"/>
      <c r="CL217" s="50"/>
      <c r="CM217" s="50"/>
      <c r="CN217" s="50"/>
    </row>
    <row r="218">
      <c r="A218" s="108" t="str">
        <f t="shared" si="2"/>
        <v/>
      </c>
      <c r="B218" s="6"/>
      <c r="C218" s="42"/>
      <c r="D218" s="43"/>
      <c r="E218" s="47"/>
      <c r="F218" s="45"/>
      <c r="G218" s="45"/>
      <c r="H218" s="46"/>
      <c r="I218" s="45"/>
      <c r="J218" s="45"/>
      <c r="K218" s="45"/>
      <c r="L218" s="45"/>
      <c r="M218" s="61"/>
      <c r="N218" s="48"/>
      <c r="O218" s="49"/>
      <c r="P218" s="48"/>
      <c r="Q218" s="49"/>
      <c r="R218" s="50"/>
      <c r="S218" s="51"/>
      <c r="T218" s="15"/>
      <c r="U218" s="14"/>
      <c r="V218" s="52"/>
      <c r="W218" s="52"/>
      <c r="X218" s="52"/>
      <c r="Y218" s="52"/>
      <c r="Z218" s="52"/>
      <c r="AA218" s="52"/>
      <c r="AB218" s="53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3"/>
      <c r="AP218" s="52"/>
      <c r="AQ218" s="52"/>
      <c r="AR218" s="53"/>
      <c r="AS218" s="53"/>
      <c r="AT218" s="53"/>
      <c r="AU218" s="52"/>
      <c r="AV218" s="52"/>
      <c r="AW218" s="53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83" t="str">
        <f>IF(ISBLANK(B218),,IF(IFNA(MATCH(N218,List_Holidays,0),0)=0,IF(IFNA(MATCH(WEEKDAY(N218),List_WeekHolidays,0),0),1,0),2))</f>
        <v/>
      </c>
      <c r="BU218" s="109">
        <f t="shared" si="3"/>
        <v>0</v>
      </c>
      <c r="BV218" s="109">
        <f t="shared" si="4"/>
        <v>0</v>
      </c>
      <c r="BW218" s="109">
        <f>IF($BU218&gt;cLunchEnd+$N218,cLunchBegin+$N218+1,cLunchBegin+$N218)</f>
        <v>0.5</v>
      </c>
      <c r="BX218" s="109">
        <f>IF($BU218&gt;cLunchEnd+$N218,cLunchEnd+$N218+1,cLunchEnd+$N218)</f>
        <v>0.5416666667</v>
      </c>
      <c r="BY218" s="109">
        <f>IF($BU218&gt;cDinnerEnd+$N218,cDinnerBegin+$N218+1,cDinnerBegin+$N218)</f>
        <v>0.75</v>
      </c>
      <c r="BZ218" s="109">
        <f>IF($BU218&gt;cDinnerEnd+$N218,cDinnerEnd+$N218+1,cDinnerEnd+$N218)</f>
        <v>0.7916666667</v>
      </c>
      <c r="CA218" s="50" t="str">
        <f>IF((MIN($BV218,BX218)-MAX($BU218,BW218))&gt;0,vDurationLunch,)</f>
        <v/>
      </c>
      <c r="CB218" s="50" t="str">
        <f>IF((MIN($BV218,BZ218)-MAX($BU218,BY218))&gt;0,vDurationDinner,)</f>
        <v/>
      </c>
      <c r="CC218" s="50">
        <f t="shared" si="5"/>
        <v>0</v>
      </c>
      <c r="CD218" s="109">
        <f t="shared" si="6"/>
        <v>0.75</v>
      </c>
      <c r="CE218" s="50" t="str">
        <f t="shared" si="7"/>
        <v/>
      </c>
      <c r="CF218" s="50" t="str">
        <f t="shared" si="8"/>
        <v/>
      </c>
      <c r="CG218" s="50" t="str">
        <f t="shared" si="9"/>
        <v/>
      </c>
      <c r="CH218" s="50" t="str">
        <f t="shared" si="10"/>
        <v/>
      </c>
      <c r="CI218" s="50" t="str">
        <f t="shared" si="11"/>
        <v/>
      </c>
      <c r="CJ218" s="50"/>
      <c r="CK218" s="50"/>
      <c r="CL218" s="50"/>
      <c r="CM218" s="50"/>
      <c r="CN218" s="50"/>
    </row>
    <row r="219">
      <c r="A219" s="108" t="str">
        <f t="shared" si="2"/>
        <v/>
      </c>
      <c r="B219" s="6"/>
      <c r="C219" s="42"/>
      <c r="D219" s="43"/>
      <c r="E219" s="61"/>
      <c r="F219" s="45"/>
      <c r="G219" s="45"/>
      <c r="H219" s="46"/>
      <c r="I219" s="45"/>
      <c r="J219" s="45"/>
      <c r="K219" s="45"/>
      <c r="L219" s="45"/>
      <c r="M219" s="61"/>
      <c r="N219" s="48"/>
      <c r="O219" s="49"/>
      <c r="P219" s="48"/>
      <c r="Q219" s="49"/>
      <c r="R219" s="50"/>
      <c r="S219" s="51"/>
      <c r="T219" s="15"/>
      <c r="U219" s="14"/>
      <c r="V219" s="52"/>
      <c r="W219" s="52"/>
      <c r="X219" s="52"/>
      <c r="Y219" s="52"/>
      <c r="Z219" s="52"/>
      <c r="AA219" s="52"/>
      <c r="AB219" s="53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3"/>
      <c r="AP219" s="52"/>
      <c r="AQ219" s="52"/>
      <c r="AR219" s="53"/>
      <c r="AS219" s="53"/>
      <c r="AT219" s="53"/>
      <c r="AU219" s="52"/>
      <c r="AV219" s="52"/>
      <c r="AW219" s="53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83" t="str">
        <f>IF(ISBLANK(B219),,IF(IFNA(MATCH(N219,List_Holidays,0),0)=0,IF(IFNA(MATCH(WEEKDAY(N219),List_WeekHolidays,0),0),1,0),2))</f>
        <v/>
      </c>
      <c r="BU219" s="109">
        <f t="shared" si="3"/>
        <v>0</v>
      </c>
      <c r="BV219" s="109">
        <f t="shared" si="4"/>
        <v>0</v>
      </c>
      <c r="BW219" s="109">
        <f>IF($BU219&gt;cLunchEnd+$N219,cLunchBegin+$N219+1,cLunchBegin+$N219)</f>
        <v>0.5</v>
      </c>
      <c r="BX219" s="109">
        <f>IF($BU219&gt;cLunchEnd+$N219,cLunchEnd+$N219+1,cLunchEnd+$N219)</f>
        <v>0.5416666667</v>
      </c>
      <c r="BY219" s="109">
        <f>IF($BU219&gt;cDinnerEnd+$N219,cDinnerBegin+$N219+1,cDinnerBegin+$N219)</f>
        <v>0.75</v>
      </c>
      <c r="BZ219" s="109">
        <f>IF($BU219&gt;cDinnerEnd+$N219,cDinnerEnd+$N219+1,cDinnerEnd+$N219)</f>
        <v>0.7916666667</v>
      </c>
      <c r="CA219" s="50" t="str">
        <f>IF((MIN($BV219,BX219)-MAX($BU219,BW219))&gt;0,vDurationLunch,)</f>
        <v/>
      </c>
      <c r="CB219" s="50" t="str">
        <f>IF((MIN($BV219,BZ219)-MAX($BU219,BY219))&gt;0,vDurationDinner,)</f>
        <v/>
      </c>
      <c r="CC219" s="50">
        <f t="shared" si="5"/>
        <v>0</v>
      </c>
      <c r="CD219" s="109">
        <f t="shared" si="6"/>
        <v>0.75</v>
      </c>
      <c r="CE219" s="50" t="str">
        <f t="shared" si="7"/>
        <v/>
      </c>
      <c r="CF219" s="50" t="str">
        <f t="shared" si="8"/>
        <v/>
      </c>
      <c r="CG219" s="50" t="str">
        <f t="shared" si="9"/>
        <v/>
      </c>
      <c r="CH219" s="50" t="str">
        <f t="shared" si="10"/>
        <v/>
      </c>
      <c r="CI219" s="50" t="str">
        <f t="shared" si="11"/>
        <v/>
      </c>
      <c r="CJ219" s="50"/>
      <c r="CK219" s="50"/>
      <c r="CL219" s="50"/>
      <c r="CM219" s="50"/>
      <c r="CN219" s="50"/>
    </row>
    <row r="220">
      <c r="A220" s="108" t="str">
        <f t="shared" si="2"/>
        <v/>
      </c>
      <c r="B220" s="6"/>
      <c r="C220" s="42"/>
      <c r="D220" s="43"/>
      <c r="E220" s="61"/>
      <c r="F220" s="45"/>
      <c r="G220" s="45"/>
      <c r="H220" s="45"/>
      <c r="I220" s="45"/>
      <c r="J220" s="46"/>
      <c r="K220" s="45"/>
      <c r="L220" s="45"/>
      <c r="M220" s="61"/>
      <c r="N220" s="48"/>
      <c r="O220" s="49"/>
      <c r="P220" s="48"/>
      <c r="Q220" s="49"/>
      <c r="R220" s="50"/>
      <c r="S220" s="51"/>
      <c r="T220" s="15"/>
      <c r="U220" s="14"/>
      <c r="V220" s="52"/>
      <c r="W220" s="52"/>
      <c r="X220" s="52"/>
      <c r="Y220" s="52"/>
      <c r="Z220" s="52"/>
      <c r="AA220" s="52"/>
      <c r="AB220" s="53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3"/>
      <c r="AP220" s="52"/>
      <c r="AQ220" s="52"/>
      <c r="AR220" s="53"/>
      <c r="AS220" s="53"/>
      <c r="AT220" s="53"/>
      <c r="AU220" s="52"/>
      <c r="AV220" s="52"/>
      <c r="AW220" s="53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83" t="str">
        <f>IF(ISBLANK(B220),,IF(IFNA(MATCH(N220,List_Holidays,0),0)=0,IF(IFNA(MATCH(WEEKDAY(N220),List_WeekHolidays,0),0),1,0),2))</f>
        <v/>
      </c>
      <c r="BU220" s="109">
        <f t="shared" si="3"/>
        <v>0</v>
      </c>
      <c r="BV220" s="109">
        <f t="shared" si="4"/>
        <v>0</v>
      </c>
      <c r="BW220" s="109">
        <f>IF($BU220&gt;cLunchEnd+$N220,cLunchBegin+$N220+1,cLunchBegin+$N220)</f>
        <v>0.5</v>
      </c>
      <c r="BX220" s="109">
        <f>IF($BU220&gt;cLunchEnd+$N220,cLunchEnd+$N220+1,cLunchEnd+$N220)</f>
        <v>0.5416666667</v>
      </c>
      <c r="BY220" s="109">
        <f>IF($BU220&gt;cDinnerEnd+$N220,cDinnerBegin+$N220+1,cDinnerBegin+$N220)</f>
        <v>0.75</v>
      </c>
      <c r="BZ220" s="109">
        <f>IF($BU220&gt;cDinnerEnd+$N220,cDinnerEnd+$N220+1,cDinnerEnd+$N220)</f>
        <v>0.7916666667</v>
      </c>
      <c r="CA220" s="50" t="str">
        <f>IF((MIN($BV220,BX220)-MAX($BU220,BW220))&gt;0,vDurationLunch,)</f>
        <v/>
      </c>
      <c r="CB220" s="50" t="str">
        <f>IF((MIN($BV220,BZ220)-MAX($BU220,BY220))&gt;0,vDurationDinner,)</f>
        <v/>
      </c>
      <c r="CC220" s="50">
        <f t="shared" si="5"/>
        <v>0</v>
      </c>
      <c r="CD220" s="109">
        <f t="shared" si="6"/>
        <v>0.75</v>
      </c>
      <c r="CE220" s="50" t="str">
        <f t="shared" si="7"/>
        <v/>
      </c>
      <c r="CF220" s="50" t="str">
        <f t="shared" si="8"/>
        <v/>
      </c>
      <c r="CG220" s="50" t="str">
        <f t="shared" si="9"/>
        <v/>
      </c>
      <c r="CH220" s="50" t="str">
        <f t="shared" si="10"/>
        <v/>
      </c>
      <c r="CI220" s="50" t="str">
        <f t="shared" si="11"/>
        <v/>
      </c>
      <c r="CJ220" s="50"/>
      <c r="CK220" s="50"/>
      <c r="CL220" s="50"/>
      <c r="CM220" s="50"/>
      <c r="CN220" s="50"/>
    </row>
    <row r="221">
      <c r="A221" s="108" t="str">
        <f t="shared" si="2"/>
        <v/>
      </c>
      <c r="B221" s="6"/>
      <c r="C221" s="42"/>
      <c r="D221" s="43"/>
      <c r="E221" s="47"/>
      <c r="F221" s="45"/>
      <c r="G221" s="45"/>
      <c r="H221" s="46"/>
      <c r="I221" s="45"/>
      <c r="J221" s="45"/>
      <c r="K221" s="45"/>
      <c r="L221" s="45"/>
      <c r="M221" s="61"/>
      <c r="N221" s="48"/>
      <c r="O221" s="49"/>
      <c r="P221" s="48"/>
      <c r="Q221" s="49"/>
      <c r="R221" s="50"/>
      <c r="S221" s="51"/>
      <c r="T221" s="15"/>
      <c r="U221" s="14"/>
      <c r="V221" s="52"/>
      <c r="W221" s="52"/>
      <c r="X221" s="52"/>
      <c r="Y221" s="52"/>
      <c r="Z221" s="52"/>
      <c r="AA221" s="52"/>
      <c r="AB221" s="53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3"/>
      <c r="AP221" s="52"/>
      <c r="AQ221" s="52"/>
      <c r="AR221" s="53"/>
      <c r="AS221" s="53"/>
      <c r="AT221" s="53"/>
      <c r="AU221" s="52"/>
      <c r="AV221" s="52"/>
      <c r="AW221" s="53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83" t="str">
        <f>IF(ISBLANK(B221),,IF(IFNA(MATCH(N221,List_Holidays,0),0)=0,IF(IFNA(MATCH(WEEKDAY(N221),List_WeekHolidays,0),0),1,0),2))</f>
        <v/>
      </c>
      <c r="BU221" s="109">
        <f t="shared" si="3"/>
        <v>0</v>
      </c>
      <c r="BV221" s="109">
        <f t="shared" si="4"/>
        <v>0</v>
      </c>
      <c r="BW221" s="109">
        <f>IF($BU221&gt;cLunchEnd+$N221,cLunchBegin+$N221+1,cLunchBegin+$N221)</f>
        <v>0.5</v>
      </c>
      <c r="BX221" s="109">
        <f>IF($BU221&gt;cLunchEnd+$N221,cLunchEnd+$N221+1,cLunchEnd+$N221)</f>
        <v>0.5416666667</v>
      </c>
      <c r="BY221" s="109">
        <f>IF($BU221&gt;cDinnerEnd+$N221,cDinnerBegin+$N221+1,cDinnerBegin+$N221)</f>
        <v>0.75</v>
      </c>
      <c r="BZ221" s="109">
        <f>IF($BU221&gt;cDinnerEnd+$N221,cDinnerEnd+$N221+1,cDinnerEnd+$N221)</f>
        <v>0.7916666667</v>
      </c>
      <c r="CA221" s="50" t="str">
        <f>IF((MIN($BV221,BX221)-MAX($BU221,BW221))&gt;0,vDurationLunch,)</f>
        <v/>
      </c>
      <c r="CB221" s="50" t="str">
        <f>IF((MIN($BV221,BZ221)-MAX($BU221,BY221))&gt;0,vDurationDinner,)</f>
        <v/>
      </c>
      <c r="CC221" s="50">
        <f t="shared" si="5"/>
        <v>0</v>
      </c>
      <c r="CD221" s="109">
        <f t="shared" si="6"/>
        <v>0.75</v>
      </c>
      <c r="CE221" s="50" t="str">
        <f t="shared" si="7"/>
        <v/>
      </c>
      <c r="CF221" s="50" t="str">
        <f t="shared" si="8"/>
        <v/>
      </c>
      <c r="CG221" s="50" t="str">
        <f t="shared" si="9"/>
        <v/>
      </c>
      <c r="CH221" s="50" t="str">
        <f t="shared" si="10"/>
        <v/>
      </c>
      <c r="CI221" s="50" t="str">
        <f t="shared" si="11"/>
        <v/>
      </c>
      <c r="CJ221" s="50"/>
      <c r="CK221" s="50"/>
      <c r="CL221" s="50"/>
      <c r="CM221" s="50"/>
      <c r="CN221" s="50"/>
    </row>
    <row r="222">
      <c r="A222" s="108" t="str">
        <f t="shared" si="2"/>
        <v/>
      </c>
      <c r="B222" s="6"/>
      <c r="C222" s="42"/>
      <c r="D222" s="43"/>
      <c r="E222" s="47"/>
      <c r="F222" s="45"/>
      <c r="G222" s="45"/>
      <c r="H222" s="46"/>
      <c r="I222" s="45"/>
      <c r="J222" s="45"/>
      <c r="K222" s="45"/>
      <c r="L222" s="45"/>
      <c r="M222" s="61"/>
      <c r="N222" s="48"/>
      <c r="O222" s="49"/>
      <c r="P222" s="48"/>
      <c r="Q222" s="49"/>
      <c r="R222" s="50"/>
      <c r="S222" s="51"/>
      <c r="T222" s="15"/>
      <c r="U222" s="14"/>
      <c r="V222" s="52"/>
      <c r="W222" s="52"/>
      <c r="X222" s="52"/>
      <c r="Y222" s="52"/>
      <c r="Z222" s="52"/>
      <c r="AA222" s="52"/>
      <c r="AB222" s="53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3"/>
      <c r="AP222" s="52"/>
      <c r="AQ222" s="52"/>
      <c r="AR222" s="53"/>
      <c r="AS222" s="53"/>
      <c r="AT222" s="53"/>
      <c r="AU222" s="52"/>
      <c r="AV222" s="52"/>
      <c r="AW222" s="53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83" t="str">
        <f>IF(ISBLANK(B222),,IF(IFNA(MATCH(N222,List_Holidays,0),0)=0,IF(IFNA(MATCH(WEEKDAY(N222),List_WeekHolidays,0),0),1,0),2))</f>
        <v/>
      </c>
      <c r="BU222" s="109">
        <f t="shared" si="3"/>
        <v>0</v>
      </c>
      <c r="BV222" s="109">
        <f t="shared" si="4"/>
        <v>0</v>
      </c>
      <c r="BW222" s="109">
        <f>IF($BU222&gt;cLunchEnd+$N222,cLunchBegin+$N222+1,cLunchBegin+$N222)</f>
        <v>0.5</v>
      </c>
      <c r="BX222" s="109">
        <f>IF($BU222&gt;cLunchEnd+$N222,cLunchEnd+$N222+1,cLunchEnd+$N222)</f>
        <v>0.5416666667</v>
      </c>
      <c r="BY222" s="109">
        <f>IF($BU222&gt;cDinnerEnd+$N222,cDinnerBegin+$N222+1,cDinnerBegin+$N222)</f>
        <v>0.75</v>
      </c>
      <c r="BZ222" s="109">
        <f>IF($BU222&gt;cDinnerEnd+$N222,cDinnerEnd+$N222+1,cDinnerEnd+$N222)</f>
        <v>0.7916666667</v>
      </c>
      <c r="CA222" s="50" t="str">
        <f>IF((MIN($BV222,BX222)-MAX($BU222,BW222))&gt;0,vDurationLunch,)</f>
        <v/>
      </c>
      <c r="CB222" s="50" t="str">
        <f>IF((MIN($BV222,BZ222)-MAX($BU222,BY222))&gt;0,vDurationDinner,)</f>
        <v/>
      </c>
      <c r="CC222" s="50">
        <f t="shared" si="5"/>
        <v>0</v>
      </c>
      <c r="CD222" s="109">
        <f t="shared" si="6"/>
        <v>0.75</v>
      </c>
      <c r="CE222" s="50" t="str">
        <f t="shared" si="7"/>
        <v/>
      </c>
      <c r="CF222" s="50" t="str">
        <f t="shared" si="8"/>
        <v/>
      </c>
      <c r="CG222" s="50" t="str">
        <f t="shared" si="9"/>
        <v/>
      </c>
      <c r="CH222" s="50" t="str">
        <f t="shared" si="10"/>
        <v/>
      </c>
      <c r="CI222" s="50" t="str">
        <f t="shared" si="11"/>
        <v/>
      </c>
      <c r="CJ222" s="50"/>
      <c r="CK222" s="50"/>
      <c r="CL222" s="50"/>
      <c r="CM222" s="50"/>
      <c r="CN222" s="50"/>
    </row>
    <row r="223">
      <c r="A223" s="108" t="str">
        <f t="shared" si="2"/>
        <v/>
      </c>
      <c r="B223" s="6"/>
      <c r="C223" s="42"/>
      <c r="D223" s="43"/>
      <c r="E223" s="47"/>
      <c r="F223" s="45"/>
      <c r="G223" s="45"/>
      <c r="H223" s="46"/>
      <c r="I223" s="45"/>
      <c r="J223" s="45"/>
      <c r="K223" s="45"/>
      <c r="L223" s="45"/>
      <c r="M223" s="61"/>
      <c r="N223" s="48"/>
      <c r="O223" s="49"/>
      <c r="P223" s="48"/>
      <c r="Q223" s="49"/>
      <c r="R223" s="50"/>
      <c r="S223" s="51"/>
      <c r="T223" s="15"/>
      <c r="U223" s="14"/>
      <c r="V223" s="52"/>
      <c r="W223" s="52"/>
      <c r="X223" s="52"/>
      <c r="Y223" s="52"/>
      <c r="Z223" s="52"/>
      <c r="AA223" s="52"/>
      <c r="AB223" s="53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3"/>
      <c r="AP223" s="52"/>
      <c r="AQ223" s="52"/>
      <c r="AR223" s="53"/>
      <c r="AS223" s="53"/>
      <c r="AT223" s="53"/>
      <c r="AU223" s="52"/>
      <c r="AV223" s="52"/>
      <c r="AW223" s="53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83" t="str">
        <f>IF(ISBLANK(B223),,IF(IFNA(MATCH(N223,List_Holidays,0),0)=0,IF(IFNA(MATCH(WEEKDAY(N223),List_WeekHolidays,0),0),1,0),2))</f>
        <v/>
      </c>
      <c r="BU223" s="109">
        <f t="shared" si="3"/>
        <v>0</v>
      </c>
      <c r="BV223" s="109">
        <f t="shared" si="4"/>
        <v>0</v>
      </c>
      <c r="BW223" s="109">
        <f>IF($BU223&gt;cLunchEnd+$N223,cLunchBegin+$N223+1,cLunchBegin+$N223)</f>
        <v>0.5</v>
      </c>
      <c r="BX223" s="109">
        <f>IF($BU223&gt;cLunchEnd+$N223,cLunchEnd+$N223+1,cLunchEnd+$N223)</f>
        <v>0.5416666667</v>
      </c>
      <c r="BY223" s="109">
        <f>IF($BU223&gt;cDinnerEnd+$N223,cDinnerBegin+$N223+1,cDinnerBegin+$N223)</f>
        <v>0.75</v>
      </c>
      <c r="BZ223" s="109">
        <f>IF($BU223&gt;cDinnerEnd+$N223,cDinnerEnd+$N223+1,cDinnerEnd+$N223)</f>
        <v>0.7916666667</v>
      </c>
      <c r="CA223" s="50" t="str">
        <f>IF((MIN($BV223,BX223)-MAX($BU223,BW223))&gt;0,vDurationLunch,)</f>
        <v/>
      </c>
      <c r="CB223" s="50" t="str">
        <f>IF((MIN($BV223,BZ223)-MAX($BU223,BY223))&gt;0,vDurationDinner,)</f>
        <v/>
      </c>
      <c r="CC223" s="50">
        <f t="shared" si="5"/>
        <v>0</v>
      </c>
      <c r="CD223" s="109">
        <f t="shared" si="6"/>
        <v>0.75</v>
      </c>
      <c r="CE223" s="50" t="str">
        <f t="shared" si="7"/>
        <v/>
      </c>
      <c r="CF223" s="50" t="str">
        <f t="shared" si="8"/>
        <v/>
      </c>
      <c r="CG223" s="50" t="str">
        <f t="shared" si="9"/>
        <v/>
      </c>
      <c r="CH223" s="50" t="str">
        <f t="shared" si="10"/>
        <v/>
      </c>
      <c r="CI223" s="50" t="str">
        <f t="shared" si="11"/>
        <v/>
      </c>
      <c r="CJ223" s="50"/>
      <c r="CK223" s="50"/>
      <c r="CL223" s="50"/>
      <c r="CM223" s="50"/>
      <c r="CN223" s="50"/>
    </row>
    <row r="224">
      <c r="A224" s="108" t="str">
        <f t="shared" si="2"/>
        <v/>
      </c>
      <c r="B224" s="6"/>
      <c r="C224" s="42"/>
      <c r="D224" s="72"/>
      <c r="E224" s="47"/>
      <c r="F224" s="45"/>
      <c r="G224" s="46"/>
      <c r="H224" s="46"/>
      <c r="I224" s="45"/>
      <c r="J224" s="45"/>
      <c r="K224" s="45"/>
      <c r="L224" s="45"/>
      <c r="M224" s="61"/>
      <c r="N224" s="48"/>
      <c r="O224" s="49"/>
      <c r="P224" s="48"/>
      <c r="Q224" s="49"/>
      <c r="R224" s="50"/>
      <c r="S224" s="51"/>
      <c r="T224" s="15"/>
      <c r="U224" s="14"/>
      <c r="V224" s="52"/>
      <c r="W224" s="52"/>
      <c r="X224" s="52"/>
      <c r="Y224" s="52"/>
      <c r="Z224" s="52"/>
      <c r="AA224" s="52"/>
      <c r="AB224" s="53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3"/>
      <c r="AP224" s="52"/>
      <c r="AQ224" s="52"/>
      <c r="AR224" s="53"/>
      <c r="AS224" s="53"/>
      <c r="AT224" s="53"/>
      <c r="AU224" s="52"/>
      <c r="AV224" s="52"/>
      <c r="AW224" s="53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83" t="str">
        <f>IF(ISBLANK(B224),,IF(IFNA(MATCH(N224,List_Holidays,0),0)=0,IF(IFNA(MATCH(WEEKDAY(N224),List_WeekHolidays,0),0),1,0),2))</f>
        <v/>
      </c>
      <c r="BU224" s="109">
        <f t="shared" si="3"/>
        <v>0</v>
      </c>
      <c r="BV224" s="109">
        <f t="shared" si="4"/>
        <v>0</v>
      </c>
      <c r="BW224" s="109">
        <f>IF($BU224&gt;cLunchEnd+$N224,cLunchBegin+$N224+1,cLunchBegin+$N224)</f>
        <v>0.5</v>
      </c>
      <c r="BX224" s="109">
        <f>IF($BU224&gt;cLunchEnd+$N224,cLunchEnd+$N224+1,cLunchEnd+$N224)</f>
        <v>0.5416666667</v>
      </c>
      <c r="BY224" s="109">
        <f>IF($BU224&gt;cDinnerEnd+$N224,cDinnerBegin+$N224+1,cDinnerBegin+$N224)</f>
        <v>0.75</v>
      </c>
      <c r="BZ224" s="109">
        <f>IF($BU224&gt;cDinnerEnd+$N224,cDinnerEnd+$N224+1,cDinnerEnd+$N224)</f>
        <v>0.7916666667</v>
      </c>
      <c r="CA224" s="50" t="str">
        <f>IF((MIN($BV224,BX224)-MAX($BU224,BW224))&gt;0,vDurationLunch,)</f>
        <v/>
      </c>
      <c r="CB224" s="50" t="str">
        <f>IF((MIN($BV224,BZ224)-MAX($BU224,BY224))&gt;0,vDurationDinner,)</f>
        <v/>
      </c>
      <c r="CC224" s="50">
        <f t="shared" si="5"/>
        <v>0</v>
      </c>
      <c r="CD224" s="109">
        <f t="shared" si="6"/>
        <v>0.75</v>
      </c>
      <c r="CE224" s="50" t="str">
        <f t="shared" si="7"/>
        <v/>
      </c>
      <c r="CF224" s="50" t="str">
        <f t="shared" si="8"/>
        <v/>
      </c>
      <c r="CG224" s="50" t="str">
        <f t="shared" si="9"/>
        <v/>
      </c>
      <c r="CH224" s="50" t="str">
        <f t="shared" si="10"/>
        <v/>
      </c>
      <c r="CI224" s="50" t="str">
        <f t="shared" si="11"/>
        <v/>
      </c>
      <c r="CJ224" s="50"/>
      <c r="CK224" s="50"/>
      <c r="CL224" s="50"/>
      <c r="CM224" s="50"/>
      <c r="CN224" s="50"/>
    </row>
    <row r="225">
      <c r="A225" s="108" t="str">
        <f t="shared" si="2"/>
        <v/>
      </c>
      <c r="B225" s="6"/>
      <c r="C225" s="42"/>
      <c r="D225" s="43"/>
      <c r="E225" s="47"/>
      <c r="F225" s="45"/>
      <c r="G225" s="45"/>
      <c r="H225" s="46"/>
      <c r="I225" s="45"/>
      <c r="J225" s="45"/>
      <c r="K225" s="45"/>
      <c r="L225" s="45"/>
      <c r="M225" s="61"/>
      <c r="N225" s="48"/>
      <c r="O225" s="49"/>
      <c r="P225" s="48"/>
      <c r="Q225" s="49"/>
      <c r="R225" s="50"/>
      <c r="S225" s="51"/>
      <c r="T225" s="15"/>
      <c r="U225" s="14"/>
      <c r="V225" s="52"/>
      <c r="W225" s="52"/>
      <c r="X225" s="52"/>
      <c r="Y225" s="52"/>
      <c r="Z225" s="52"/>
      <c r="AA225" s="52"/>
      <c r="AB225" s="53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3"/>
      <c r="AP225" s="52"/>
      <c r="AQ225" s="52"/>
      <c r="AR225" s="53"/>
      <c r="AS225" s="53"/>
      <c r="AT225" s="53"/>
      <c r="AU225" s="52"/>
      <c r="AV225" s="52"/>
      <c r="AW225" s="53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83" t="str">
        <f>IF(ISBLANK(B225),,IF(IFNA(MATCH(N225,List_Holidays,0),0)=0,IF(IFNA(MATCH(WEEKDAY(N225),List_WeekHolidays,0),0),1,0),2))</f>
        <v/>
      </c>
      <c r="BU225" s="109">
        <f t="shared" si="3"/>
        <v>0</v>
      </c>
      <c r="BV225" s="109">
        <f t="shared" si="4"/>
        <v>0</v>
      </c>
      <c r="BW225" s="109">
        <f>IF($BU225&gt;cLunchEnd+$N225,cLunchBegin+$N225+1,cLunchBegin+$N225)</f>
        <v>0.5</v>
      </c>
      <c r="BX225" s="109">
        <f>IF($BU225&gt;cLunchEnd+$N225,cLunchEnd+$N225+1,cLunchEnd+$N225)</f>
        <v>0.5416666667</v>
      </c>
      <c r="BY225" s="109">
        <f>IF($BU225&gt;cDinnerEnd+$N225,cDinnerBegin+$N225+1,cDinnerBegin+$N225)</f>
        <v>0.75</v>
      </c>
      <c r="BZ225" s="109">
        <f>IF($BU225&gt;cDinnerEnd+$N225,cDinnerEnd+$N225+1,cDinnerEnd+$N225)</f>
        <v>0.7916666667</v>
      </c>
      <c r="CA225" s="50" t="str">
        <f>IF((MIN($BV225,BX225)-MAX($BU225,BW225))&gt;0,vDurationLunch,)</f>
        <v/>
      </c>
      <c r="CB225" s="50" t="str">
        <f>IF((MIN($BV225,BZ225)-MAX($BU225,BY225))&gt;0,vDurationDinner,)</f>
        <v/>
      </c>
      <c r="CC225" s="50">
        <f t="shared" si="5"/>
        <v>0</v>
      </c>
      <c r="CD225" s="109">
        <f t="shared" si="6"/>
        <v>0.75</v>
      </c>
      <c r="CE225" s="50" t="str">
        <f t="shared" si="7"/>
        <v/>
      </c>
      <c r="CF225" s="50" t="str">
        <f t="shared" si="8"/>
        <v/>
      </c>
      <c r="CG225" s="50" t="str">
        <f t="shared" si="9"/>
        <v/>
      </c>
      <c r="CH225" s="50" t="str">
        <f t="shared" si="10"/>
        <v/>
      </c>
      <c r="CI225" s="50" t="str">
        <f t="shared" si="11"/>
        <v/>
      </c>
      <c r="CJ225" s="50"/>
      <c r="CK225" s="50"/>
      <c r="CL225" s="50"/>
      <c r="CM225" s="50"/>
      <c r="CN225" s="50"/>
    </row>
    <row r="226">
      <c r="A226" s="108" t="str">
        <f t="shared" si="2"/>
        <v/>
      </c>
      <c r="B226" s="6"/>
      <c r="C226" s="42"/>
      <c r="D226" s="43"/>
      <c r="E226" s="47"/>
      <c r="F226" s="45"/>
      <c r="G226" s="45"/>
      <c r="H226" s="46"/>
      <c r="I226" s="45"/>
      <c r="J226" s="45"/>
      <c r="K226" s="45"/>
      <c r="L226" s="45"/>
      <c r="M226" s="61"/>
      <c r="N226" s="48"/>
      <c r="O226" s="49"/>
      <c r="P226" s="48"/>
      <c r="Q226" s="49"/>
      <c r="R226" s="50"/>
      <c r="S226" s="51"/>
      <c r="T226" s="15"/>
      <c r="U226" s="14"/>
      <c r="V226" s="52"/>
      <c r="W226" s="52"/>
      <c r="X226" s="52"/>
      <c r="Y226" s="52"/>
      <c r="Z226" s="52"/>
      <c r="AA226" s="52"/>
      <c r="AB226" s="53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3"/>
      <c r="AP226" s="52"/>
      <c r="AQ226" s="52"/>
      <c r="AR226" s="53"/>
      <c r="AS226" s="53"/>
      <c r="AT226" s="53"/>
      <c r="AU226" s="52"/>
      <c r="AV226" s="52"/>
      <c r="AW226" s="53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83" t="str">
        <f>IF(ISBLANK(B226),,IF(IFNA(MATCH(N226,List_Holidays,0),0)=0,IF(IFNA(MATCH(WEEKDAY(N226),List_WeekHolidays,0),0),1,0),2))</f>
        <v/>
      </c>
      <c r="BU226" s="109">
        <f t="shared" si="3"/>
        <v>0</v>
      </c>
      <c r="BV226" s="109">
        <f t="shared" si="4"/>
        <v>0</v>
      </c>
      <c r="BW226" s="109">
        <f>IF($BU226&gt;cLunchEnd+$N226,cLunchBegin+$N226+1,cLunchBegin+$N226)</f>
        <v>0.5</v>
      </c>
      <c r="BX226" s="109">
        <f>IF($BU226&gt;cLunchEnd+$N226,cLunchEnd+$N226+1,cLunchEnd+$N226)</f>
        <v>0.5416666667</v>
      </c>
      <c r="BY226" s="109">
        <f>IF($BU226&gt;cDinnerEnd+$N226,cDinnerBegin+$N226+1,cDinnerBegin+$N226)</f>
        <v>0.75</v>
      </c>
      <c r="BZ226" s="109">
        <f>IF($BU226&gt;cDinnerEnd+$N226,cDinnerEnd+$N226+1,cDinnerEnd+$N226)</f>
        <v>0.7916666667</v>
      </c>
      <c r="CA226" s="50" t="str">
        <f>IF((MIN($BV226,BX226)-MAX($BU226,BW226))&gt;0,vDurationLunch,)</f>
        <v/>
      </c>
      <c r="CB226" s="50" t="str">
        <f>IF((MIN($BV226,BZ226)-MAX($BU226,BY226))&gt;0,vDurationDinner,)</f>
        <v/>
      </c>
      <c r="CC226" s="50">
        <f t="shared" si="5"/>
        <v>0</v>
      </c>
      <c r="CD226" s="109">
        <f t="shared" si="6"/>
        <v>0.75</v>
      </c>
      <c r="CE226" s="50" t="str">
        <f t="shared" si="7"/>
        <v/>
      </c>
      <c r="CF226" s="50" t="str">
        <f t="shared" si="8"/>
        <v/>
      </c>
      <c r="CG226" s="50" t="str">
        <f t="shared" si="9"/>
        <v/>
      </c>
      <c r="CH226" s="50" t="str">
        <f t="shared" si="10"/>
        <v/>
      </c>
      <c r="CI226" s="50" t="str">
        <f t="shared" si="11"/>
        <v/>
      </c>
      <c r="CJ226" s="50"/>
      <c r="CK226" s="50"/>
      <c r="CL226" s="50"/>
      <c r="CM226" s="50"/>
      <c r="CN226" s="50"/>
    </row>
    <row r="227">
      <c r="A227" s="108" t="str">
        <f t="shared" si="2"/>
        <v/>
      </c>
      <c r="B227" s="6"/>
      <c r="C227" s="42"/>
      <c r="D227" s="43"/>
      <c r="E227" s="47"/>
      <c r="F227" s="45"/>
      <c r="G227" s="45"/>
      <c r="H227" s="45"/>
      <c r="I227" s="45"/>
      <c r="J227" s="46"/>
      <c r="K227" s="45"/>
      <c r="L227" s="45"/>
      <c r="M227" s="61"/>
      <c r="N227" s="48"/>
      <c r="O227" s="49"/>
      <c r="P227" s="48"/>
      <c r="Q227" s="49"/>
      <c r="R227" s="50"/>
      <c r="S227" s="51"/>
      <c r="T227" s="15"/>
      <c r="U227" s="14"/>
      <c r="V227" s="52"/>
      <c r="W227" s="52"/>
      <c r="X227" s="52"/>
      <c r="Y227" s="52"/>
      <c r="Z227" s="52"/>
      <c r="AA227" s="52"/>
      <c r="AB227" s="53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3"/>
      <c r="AP227" s="52"/>
      <c r="AQ227" s="52"/>
      <c r="AR227" s="53"/>
      <c r="AS227" s="53"/>
      <c r="AT227" s="53"/>
      <c r="AU227" s="52"/>
      <c r="AV227" s="52"/>
      <c r="AW227" s="53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83" t="str">
        <f>IF(ISBLANK(B227),,IF(IFNA(MATCH(N227,List_Holidays,0),0)=0,IF(IFNA(MATCH(WEEKDAY(N227),List_WeekHolidays,0),0),1,0),2))</f>
        <v/>
      </c>
      <c r="BU227" s="109">
        <f t="shared" si="3"/>
        <v>0</v>
      </c>
      <c r="BV227" s="109">
        <f t="shared" si="4"/>
        <v>0</v>
      </c>
      <c r="BW227" s="109">
        <f>IF($BU227&gt;cLunchEnd+$N227,cLunchBegin+$N227+1,cLunchBegin+$N227)</f>
        <v>0.5</v>
      </c>
      <c r="BX227" s="109">
        <f>IF($BU227&gt;cLunchEnd+$N227,cLunchEnd+$N227+1,cLunchEnd+$N227)</f>
        <v>0.5416666667</v>
      </c>
      <c r="BY227" s="109">
        <f>IF($BU227&gt;cDinnerEnd+$N227,cDinnerBegin+$N227+1,cDinnerBegin+$N227)</f>
        <v>0.75</v>
      </c>
      <c r="BZ227" s="109">
        <f>IF($BU227&gt;cDinnerEnd+$N227,cDinnerEnd+$N227+1,cDinnerEnd+$N227)</f>
        <v>0.7916666667</v>
      </c>
      <c r="CA227" s="50" t="str">
        <f>IF((MIN($BV227,BX227)-MAX($BU227,BW227))&gt;0,vDurationLunch,)</f>
        <v/>
      </c>
      <c r="CB227" s="50" t="str">
        <f>IF((MIN($BV227,BZ227)-MAX($BU227,BY227))&gt;0,vDurationDinner,)</f>
        <v/>
      </c>
      <c r="CC227" s="50">
        <f t="shared" si="5"/>
        <v>0</v>
      </c>
      <c r="CD227" s="109">
        <f t="shared" si="6"/>
        <v>0.75</v>
      </c>
      <c r="CE227" s="50" t="str">
        <f t="shared" si="7"/>
        <v/>
      </c>
      <c r="CF227" s="50" t="str">
        <f t="shared" si="8"/>
        <v/>
      </c>
      <c r="CG227" s="50" t="str">
        <f t="shared" si="9"/>
        <v/>
      </c>
      <c r="CH227" s="50" t="str">
        <f t="shared" si="10"/>
        <v/>
      </c>
      <c r="CI227" s="50" t="str">
        <f t="shared" si="11"/>
        <v/>
      </c>
      <c r="CJ227" s="50"/>
      <c r="CK227" s="50"/>
      <c r="CL227" s="50"/>
      <c r="CM227" s="50"/>
      <c r="CN227" s="50"/>
    </row>
    <row r="228">
      <c r="A228" s="108" t="str">
        <f t="shared" si="2"/>
        <v/>
      </c>
      <c r="B228" s="6"/>
      <c r="C228" s="42"/>
      <c r="D228" s="43"/>
      <c r="E228" s="47"/>
      <c r="F228" s="45"/>
      <c r="G228" s="45"/>
      <c r="H228" s="46"/>
      <c r="I228" s="45"/>
      <c r="J228" s="45"/>
      <c r="K228" s="45"/>
      <c r="L228" s="45"/>
      <c r="M228" s="61"/>
      <c r="N228" s="48"/>
      <c r="O228" s="49"/>
      <c r="P228" s="48"/>
      <c r="Q228" s="49"/>
      <c r="R228" s="50"/>
      <c r="S228" s="51"/>
      <c r="T228" s="15"/>
      <c r="U228" s="14"/>
      <c r="V228" s="52"/>
      <c r="W228" s="52"/>
      <c r="X228" s="52"/>
      <c r="Y228" s="52"/>
      <c r="Z228" s="52"/>
      <c r="AA228" s="52"/>
      <c r="AB228" s="53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3"/>
      <c r="AP228" s="52"/>
      <c r="AQ228" s="52"/>
      <c r="AR228" s="53"/>
      <c r="AS228" s="53"/>
      <c r="AT228" s="53"/>
      <c r="AU228" s="52"/>
      <c r="AV228" s="52"/>
      <c r="AW228" s="53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83" t="str">
        <f>IF(ISBLANK(B228),,IF(IFNA(MATCH(N228,List_Holidays,0),0)=0,IF(IFNA(MATCH(WEEKDAY(N228),List_WeekHolidays,0),0),1,0),2))</f>
        <v/>
      </c>
      <c r="BU228" s="109">
        <f t="shared" si="3"/>
        <v>0</v>
      </c>
      <c r="BV228" s="109">
        <f t="shared" si="4"/>
        <v>0</v>
      </c>
      <c r="BW228" s="109">
        <f>IF($BU228&gt;cLunchEnd+$N228,cLunchBegin+$N228+1,cLunchBegin+$N228)</f>
        <v>0.5</v>
      </c>
      <c r="BX228" s="109">
        <f>IF($BU228&gt;cLunchEnd+$N228,cLunchEnd+$N228+1,cLunchEnd+$N228)</f>
        <v>0.5416666667</v>
      </c>
      <c r="BY228" s="109">
        <f>IF($BU228&gt;cDinnerEnd+$N228,cDinnerBegin+$N228+1,cDinnerBegin+$N228)</f>
        <v>0.75</v>
      </c>
      <c r="BZ228" s="109">
        <f>IF($BU228&gt;cDinnerEnd+$N228,cDinnerEnd+$N228+1,cDinnerEnd+$N228)</f>
        <v>0.7916666667</v>
      </c>
      <c r="CA228" s="50" t="str">
        <f>IF((MIN($BV228,BX228)-MAX($BU228,BW228))&gt;0,vDurationLunch,)</f>
        <v/>
      </c>
      <c r="CB228" s="50" t="str">
        <f>IF((MIN($BV228,BZ228)-MAX($BU228,BY228))&gt;0,vDurationDinner,)</f>
        <v/>
      </c>
      <c r="CC228" s="50">
        <f t="shared" si="5"/>
        <v>0</v>
      </c>
      <c r="CD228" s="109">
        <f t="shared" si="6"/>
        <v>0.75</v>
      </c>
      <c r="CE228" s="50" t="str">
        <f t="shared" si="7"/>
        <v/>
      </c>
      <c r="CF228" s="50" t="str">
        <f t="shared" si="8"/>
        <v/>
      </c>
      <c r="CG228" s="50" t="str">
        <f t="shared" si="9"/>
        <v/>
      </c>
      <c r="CH228" s="50" t="str">
        <f t="shared" si="10"/>
        <v/>
      </c>
      <c r="CI228" s="50" t="str">
        <f t="shared" si="11"/>
        <v/>
      </c>
      <c r="CJ228" s="50"/>
      <c r="CK228" s="50"/>
      <c r="CL228" s="50"/>
      <c r="CM228" s="50"/>
      <c r="CN228" s="50"/>
    </row>
    <row r="229">
      <c r="A229" s="108" t="str">
        <f t="shared" si="2"/>
        <v/>
      </c>
      <c r="B229" s="6"/>
      <c r="C229" s="42"/>
      <c r="D229" s="43"/>
      <c r="E229" s="47"/>
      <c r="F229" s="45"/>
      <c r="G229" s="45"/>
      <c r="H229" s="46"/>
      <c r="I229" s="45"/>
      <c r="J229" s="45"/>
      <c r="K229" s="45"/>
      <c r="L229" s="45"/>
      <c r="M229" s="61"/>
      <c r="N229" s="48"/>
      <c r="O229" s="49"/>
      <c r="P229" s="48"/>
      <c r="Q229" s="49"/>
      <c r="R229" s="50"/>
      <c r="S229" s="51"/>
      <c r="T229" s="15"/>
      <c r="U229" s="14"/>
      <c r="V229" s="52"/>
      <c r="W229" s="52"/>
      <c r="X229" s="52"/>
      <c r="Y229" s="52"/>
      <c r="Z229" s="52"/>
      <c r="AA229" s="52"/>
      <c r="AB229" s="53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3"/>
      <c r="AP229" s="52"/>
      <c r="AQ229" s="52"/>
      <c r="AR229" s="53"/>
      <c r="AS229" s="53"/>
      <c r="AT229" s="53"/>
      <c r="AU229" s="52"/>
      <c r="AV229" s="52"/>
      <c r="AW229" s="53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83" t="str">
        <f>IF(ISBLANK(B229),,IF(IFNA(MATCH(N229,List_Holidays,0),0)=0,IF(IFNA(MATCH(WEEKDAY(N229),List_WeekHolidays,0),0),1,0),2))</f>
        <v/>
      </c>
      <c r="BU229" s="109">
        <f t="shared" si="3"/>
        <v>0</v>
      </c>
      <c r="BV229" s="109">
        <f t="shared" si="4"/>
        <v>0</v>
      </c>
      <c r="BW229" s="109">
        <f>IF($BU229&gt;cLunchEnd+$N229,cLunchBegin+$N229+1,cLunchBegin+$N229)</f>
        <v>0.5</v>
      </c>
      <c r="BX229" s="109">
        <f>IF($BU229&gt;cLunchEnd+$N229,cLunchEnd+$N229+1,cLunchEnd+$N229)</f>
        <v>0.5416666667</v>
      </c>
      <c r="BY229" s="109">
        <f>IF($BU229&gt;cDinnerEnd+$N229,cDinnerBegin+$N229+1,cDinnerBegin+$N229)</f>
        <v>0.75</v>
      </c>
      <c r="BZ229" s="109">
        <f>IF($BU229&gt;cDinnerEnd+$N229,cDinnerEnd+$N229+1,cDinnerEnd+$N229)</f>
        <v>0.7916666667</v>
      </c>
      <c r="CA229" s="50" t="str">
        <f>IF((MIN($BV229,BX229)-MAX($BU229,BW229))&gt;0,vDurationLunch,)</f>
        <v/>
      </c>
      <c r="CB229" s="50" t="str">
        <f>IF((MIN($BV229,BZ229)-MAX($BU229,BY229))&gt;0,vDurationDinner,)</f>
        <v/>
      </c>
      <c r="CC229" s="50">
        <f t="shared" si="5"/>
        <v>0</v>
      </c>
      <c r="CD229" s="109">
        <f t="shared" si="6"/>
        <v>0.75</v>
      </c>
      <c r="CE229" s="50" t="str">
        <f t="shared" si="7"/>
        <v/>
      </c>
      <c r="CF229" s="50" t="str">
        <f t="shared" si="8"/>
        <v/>
      </c>
      <c r="CG229" s="50" t="str">
        <f t="shared" si="9"/>
        <v/>
      </c>
      <c r="CH229" s="50" t="str">
        <f t="shared" si="10"/>
        <v/>
      </c>
      <c r="CI229" s="50" t="str">
        <f t="shared" si="11"/>
        <v/>
      </c>
      <c r="CJ229" s="50"/>
      <c r="CK229" s="50"/>
      <c r="CL229" s="50"/>
      <c r="CM229" s="50"/>
      <c r="CN229" s="50"/>
    </row>
    <row r="230">
      <c r="A230" s="108" t="str">
        <f t="shared" si="2"/>
        <v/>
      </c>
      <c r="B230" s="6"/>
      <c r="C230" s="42"/>
      <c r="D230" s="43"/>
      <c r="E230" s="47"/>
      <c r="F230" s="45"/>
      <c r="G230" s="45"/>
      <c r="H230" s="46"/>
      <c r="I230" s="45"/>
      <c r="J230" s="45"/>
      <c r="K230" s="45"/>
      <c r="L230" s="45"/>
      <c r="M230" s="61"/>
      <c r="N230" s="48"/>
      <c r="O230" s="49"/>
      <c r="P230" s="48"/>
      <c r="Q230" s="49"/>
      <c r="R230" s="50"/>
      <c r="S230" s="51"/>
      <c r="T230" s="15"/>
      <c r="U230" s="14"/>
      <c r="V230" s="52"/>
      <c r="W230" s="52"/>
      <c r="X230" s="52"/>
      <c r="Y230" s="52"/>
      <c r="Z230" s="52"/>
      <c r="AA230" s="52"/>
      <c r="AB230" s="53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3"/>
      <c r="AP230" s="52"/>
      <c r="AQ230" s="52"/>
      <c r="AR230" s="53"/>
      <c r="AS230" s="53"/>
      <c r="AT230" s="53"/>
      <c r="AU230" s="52"/>
      <c r="AV230" s="52"/>
      <c r="AW230" s="53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83" t="str">
        <f>IF(ISBLANK(B230),,IF(IFNA(MATCH(N230,List_Holidays,0),0)=0,IF(IFNA(MATCH(WEEKDAY(N230),List_WeekHolidays,0),0),1,0),2))</f>
        <v/>
      </c>
      <c r="BU230" s="109">
        <f t="shared" si="3"/>
        <v>0</v>
      </c>
      <c r="BV230" s="109">
        <f t="shared" si="4"/>
        <v>0</v>
      </c>
      <c r="BW230" s="109">
        <f>IF($BU230&gt;cLunchEnd+$N230,cLunchBegin+$N230+1,cLunchBegin+$N230)</f>
        <v>0.5</v>
      </c>
      <c r="BX230" s="109">
        <f>IF($BU230&gt;cLunchEnd+$N230,cLunchEnd+$N230+1,cLunchEnd+$N230)</f>
        <v>0.5416666667</v>
      </c>
      <c r="BY230" s="109">
        <f>IF($BU230&gt;cDinnerEnd+$N230,cDinnerBegin+$N230+1,cDinnerBegin+$N230)</f>
        <v>0.75</v>
      </c>
      <c r="BZ230" s="109">
        <f>IF($BU230&gt;cDinnerEnd+$N230,cDinnerEnd+$N230+1,cDinnerEnd+$N230)</f>
        <v>0.7916666667</v>
      </c>
      <c r="CA230" s="50" t="str">
        <f>IF((MIN($BV230,BX230)-MAX($BU230,BW230))&gt;0,vDurationLunch,)</f>
        <v/>
      </c>
      <c r="CB230" s="50" t="str">
        <f>IF((MIN($BV230,BZ230)-MAX($BU230,BY230))&gt;0,vDurationDinner,)</f>
        <v/>
      </c>
      <c r="CC230" s="50">
        <f t="shared" si="5"/>
        <v>0</v>
      </c>
      <c r="CD230" s="109">
        <f t="shared" si="6"/>
        <v>0.75</v>
      </c>
      <c r="CE230" s="50" t="str">
        <f t="shared" si="7"/>
        <v/>
      </c>
      <c r="CF230" s="50" t="str">
        <f t="shared" si="8"/>
        <v/>
      </c>
      <c r="CG230" s="50" t="str">
        <f t="shared" si="9"/>
        <v/>
      </c>
      <c r="CH230" s="50" t="str">
        <f t="shared" si="10"/>
        <v/>
      </c>
      <c r="CI230" s="50" t="str">
        <f t="shared" si="11"/>
        <v/>
      </c>
      <c r="CJ230" s="50"/>
      <c r="CK230" s="50"/>
      <c r="CL230" s="50"/>
      <c r="CM230" s="50"/>
      <c r="CN230" s="50"/>
    </row>
    <row r="231">
      <c r="A231" s="108" t="str">
        <f t="shared" si="2"/>
        <v/>
      </c>
      <c r="B231" s="6"/>
      <c r="C231" s="42"/>
      <c r="D231" s="43"/>
      <c r="E231" s="47"/>
      <c r="F231" s="45"/>
      <c r="G231" s="46"/>
      <c r="H231" s="46"/>
      <c r="I231" s="45"/>
      <c r="J231" s="45"/>
      <c r="K231" s="45"/>
      <c r="L231" s="45"/>
      <c r="M231" s="61"/>
      <c r="N231" s="48"/>
      <c r="O231" s="49"/>
      <c r="P231" s="48"/>
      <c r="Q231" s="49"/>
      <c r="R231" s="50"/>
      <c r="S231" s="51"/>
      <c r="T231" s="15"/>
      <c r="U231" s="14"/>
      <c r="V231" s="52"/>
      <c r="W231" s="52"/>
      <c r="X231" s="52"/>
      <c r="Y231" s="52"/>
      <c r="Z231" s="52"/>
      <c r="AA231" s="52"/>
      <c r="AB231" s="53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3"/>
      <c r="AP231" s="52"/>
      <c r="AQ231" s="52"/>
      <c r="AR231" s="53"/>
      <c r="AS231" s="53"/>
      <c r="AT231" s="53"/>
      <c r="AU231" s="52"/>
      <c r="AV231" s="52"/>
      <c r="AW231" s="53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83" t="str">
        <f>IF(ISBLANK(B231),,IF(IFNA(MATCH(N231,List_Holidays,0),0)=0,IF(IFNA(MATCH(WEEKDAY(N231),List_WeekHolidays,0),0),1,0),2))</f>
        <v/>
      </c>
      <c r="BU231" s="109">
        <f t="shared" si="3"/>
        <v>0</v>
      </c>
      <c r="BV231" s="109">
        <f t="shared" si="4"/>
        <v>0</v>
      </c>
      <c r="BW231" s="109">
        <f>IF($BU231&gt;cLunchEnd+$N231,cLunchBegin+$N231+1,cLunchBegin+$N231)</f>
        <v>0.5</v>
      </c>
      <c r="BX231" s="109">
        <f>IF($BU231&gt;cLunchEnd+$N231,cLunchEnd+$N231+1,cLunchEnd+$N231)</f>
        <v>0.5416666667</v>
      </c>
      <c r="BY231" s="109">
        <f>IF($BU231&gt;cDinnerEnd+$N231,cDinnerBegin+$N231+1,cDinnerBegin+$N231)</f>
        <v>0.75</v>
      </c>
      <c r="BZ231" s="109">
        <f>IF($BU231&gt;cDinnerEnd+$N231,cDinnerEnd+$N231+1,cDinnerEnd+$N231)</f>
        <v>0.7916666667</v>
      </c>
      <c r="CA231" s="50" t="str">
        <f>IF((MIN($BV231,BX231)-MAX($BU231,BW231))&gt;0,vDurationLunch,)</f>
        <v/>
      </c>
      <c r="CB231" s="50" t="str">
        <f>IF((MIN($BV231,BZ231)-MAX($BU231,BY231))&gt;0,vDurationDinner,)</f>
        <v/>
      </c>
      <c r="CC231" s="50">
        <f t="shared" si="5"/>
        <v>0</v>
      </c>
      <c r="CD231" s="109">
        <f t="shared" si="6"/>
        <v>0.75</v>
      </c>
      <c r="CE231" s="50" t="str">
        <f t="shared" si="7"/>
        <v/>
      </c>
      <c r="CF231" s="50" t="str">
        <f t="shared" si="8"/>
        <v/>
      </c>
      <c r="CG231" s="50" t="str">
        <f t="shared" si="9"/>
        <v/>
      </c>
      <c r="CH231" s="50" t="str">
        <f t="shared" si="10"/>
        <v/>
      </c>
      <c r="CI231" s="50" t="str">
        <f t="shared" si="11"/>
        <v/>
      </c>
      <c r="CJ231" s="50"/>
      <c r="CK231" s="50"/>
      <c r="CL231" s="50"/>
      <c r="CM231" s="50"/>
      <c r="CN231" s="50"/>
    </row>
    <row r="232">
      <c r="A232" s="108" t="str">
        <f t="shared" si="2"/>
        <v/>
      </c>
      <c r="B232" s="6"/>
      <c r="C232" s="42"/>
      <c r="D232" s="43"/>
      <c r="E232" s="47"/>
      <c r="F232" s="45"/>
      <c r="G232" s="45"/>
      <c r="H232" s="46"/>
      <c r="I232" s="45"/>
      <c r="J232" s="45"/>
      <c r="K232" s="45"/>
      <c r="L232" s="45"/>
      <c r="M232" s="61"/>
      <c r="N232" s="48"/>
      <c r="O232" s="49"/>
      <c r="P232" s="48"/>
      <c r="Q232" s="49"/>
      <c r="R232" s="50"/>
      <c r="S232" s="51"/>
      <c r="T232" s="15"/>
      <c r="U232" s="14"/>
      <c r="V232" s="52"/>
      <c r="W232" s="52"/>
      <c r="X232" s="52"/>
      <c r="Y232" s="52"/>
      <c r="Z232" s="52"/>
      <c r="AA232" s="52"/>
      <c r="AB232" s="53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3"/>
      <c r="AP232" s="52"/>
      <c r="AQ232" s="52"/>
      <c r="AR232" s="53"/>
      <c r="AS232" s="53"/>
      <c r="AT232" s="53"/>
      <c r="AU232" s="52"/>
      <c r="AV232" s="52"/>
      <c r="AW232" s="53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83" t="str">
        <f>IF(ISBLANK(B232),,IF(IFNA(MATCH(N232,List_Holidays,0),0)=0,IF(IFNA(MATCH(WEEKDAY(N232),List_WeekHolidays,0),0),1,0),2))</f>
        <v/>
      </c>
      <c r="BU232" s="109">
        <f t="shared" si="3"/>
        <v>0</v>
      </c>
      <c r="BV232" s="109">
        <f t="shared" si="4"/>
        <v>0</v>
      </c>
      <c r="BW232" s="109">
        <f>IF($BU232&gt;cLunchEnd+$N232,cLunchBegin+$N232+1,cLunchBegin+$N232)</f>
        <v>0.5</v>
      </c>
      <c r="BX232" s="109">
        <f>IF($BU232&gt;cLunchEnd+$N232,cLunchEnd+$N232+1,cLunchEnd+$N232)</f>
        <v>0.5416666667</v>
      </c>
      <c r="BY232" s="109">
        <f>IF($BU232&gt;cDinnerEnd+$N232,cDinnerBegin+$N232+1,cDinnerBegin+$N232)</f>
        <v>0.75</v>
      </c>
      <c r="BZ232" s="109">
        <f>IF($BU232&gt;cDinnerEnd+$N232,cDinnerEnd+$N232+1,cDinnerEnd+$N232)</f>
        <v>0.7916666667</v>
      </c>
      <c r="CA232" s="50" t="str">
        <f>IF((MIN($BV232,BX232)-MAX($BU232,BW232))&gt;0,vDurationLunch,)</f>
        <v/>
      </c>
      <c r="CB232" s="50" t="str">
        <f>IF((MIN($BV232,BZ232)-MAX($BU232,BY232))&gt;0,vDurationDinner,)</f>
        <v/>
      </c>
      <c r="CC232" s="50">
        <f t="shared" si="5"/>
        <v>0</v>
      </c>
      <c r="CD232" s="109">
        <f t="shared" si="6"/>
        <v>0.75</v>
      </c>
      <c r="CE232" s="50" t="str">
        <f t="shared" si="7"/>
        <v/>
      </c>
      <c r="CF232" s="50" t="str">
        <f t="shared" si="8"/>
        <v/>
      </c>
      <c r="CG232" s="50" t="str">
        <f t="shared" si="9"/>
        <v/>
      </c>
      <c r="CH232" s="50" t="str">
        <f t="shared" si="10"/>
        <v/>
      </c>
      <c r="CI232" s="50" t="str">
        <f t="shared" si="11"/>
        <v/>
      </c>
      <c r="CJ232" s="50"/>
      <c r="CK232" s="50"/>
      <c r="CL232" s="50"/>
      <c r="CM232" s="50"/>
      <c r="CN232" s="50"/>
    </row>
    <row r="233">
      <c r="A233" s="108" t="str">
        <f t="shared" si="2"/>
        <v/>
      </c>
      <c r="B233" s="6"/>
      <c r="C233" s="42"/>
      <c r="D233" s="43"/>
      <c r="E233" s="61"/>
      <c r="F233" s="45"/>
      <c r="G233" s="45"/>
      <c r="H233" s="46"/>
      <c r="I233" s="45"/>
      <c r="J233" s="45"/>
      <c r="K233" s="45"/>
      <c r="L233" s="45"/>
      <c r="M233" s="61"/>
      <c r="N233" s="48"/>
      <c r="O233" s="49"/>
      <c r="P233" s="48"/>
      <c r="Q233" s="49"/>
      <c r="R233" s="50"/>
      <c r="S233" s="51"/>
      <c r="T233" s="15"/>
      <c r="U233" s="14"/>
      <c r="V233" s="52"/>
      <c r="W233" s="52"/>
      <c r="X233" s="52"/>
      <c r="Y233" s="52"/>
      <c r="Z233" s="52"/>
      <c r="AA233" s="52"/>
      <c r="AB233" s="53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3"/>
      <c r="AP233" s="52"/>
      <c r="AQ233" s="52"/>
      <c r="AR233" s="53"/>
      <c r="AS233" s="53"/>
      <c r="AT233" s="53"/>
      <c r="AU233" s="52"/>
      <c r="AV233" s="52"/>
      <c r="AW233" s="53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83" t="str">
        <f>IF(ISBLANK(B233),,IF(IFNA(MATCH(N233,List_Holidays,0),0)=0,IF(IFNA(MATCH(WEEKDAY(N233),List_WeekHolidays,0),0),1,0),2))</f>
        <v/>
      </c>
      <c r="BU233" s="109">
        <f t="shared" si="3"/>
        <v>0</v>
      </c>
      <c r="BV233" s="109">
        <f t="shared" si="4"/>
        <v>0</v>
      </c>
      <c r="BW233" s="109">
        <f>IF($BU233&gt;cLunchEnd+$N233,cLunchBegin+$N233+1,cLunchBegin+$N233)</f>
        <v>0.5</v>
      </c>
      <c r="BX233" s="109">
        <f>IF($BU233&gt;cLunchEnd+$N233,cLunchEnd+$N233+1,cLunchEnd+$N233)</f>
        <v>0.5416666667</v>
      </c>
      <c r="BY233" s="109">
        <f>IF($BU233&gt;cDinnerEnd+$N233,cDinnerBegin+$N233+1,cDinnerBegin+$N233)</f>
        <v>0.75</v>
      </c>
      <c r="BZ233" s="109">
        <f>IF($BU233&gt;cDinnerEnd+$N233,cDinnerEnd+$N233+1,cDinnerEnd+$N233)</f>
        <v>0.7916666667</v>
      </c>
      <c r="CA233" s="50" t="str">
        <f>IF((MIN($BV233,BX233)-MAX($BU233,BW233))&gt;0,vDurationLunch,)</f>
        <v/>
      </c>
      <c r="CB233" s="50" t="str">
        <f>IF((MIN($BV233,BZ233)-MAX($BU233,BY233))&gt;0,vDurationDinner,)</f>
        <v/>
      </c>
      <c r="CC233" s="50">
        <f t="shared" si="5"/>
        <v>0</v>
      </c>
      <c r="CD233" s="109">
        <f t="shared" si="6"/>
        <v>0.75</v>
      </c>
      <c r="CE233" s="50" t="str">
        <f t="shared" si="7"/>
        <v/>
      </c>
      <c r="CF233" s="50" t="str">
        <f t="shared" si="8"/>
        <v/>
      </c>
      <c r="CG233" s="50" t="str">
        <f t="shared" si="9"/>
        <v/>
      </c>
      <c r="CH233" s="50" t="str">
        <f t="shared" si="10"/>
        <v/>
      </c>
      <c r="CI233" s="50" t="str">
        <f t="shared" si="11"/>
        <v/>
      </c>
      <c r="CJ233" s="50"/>
      <c r="CK233" s="50"/>
      <c r="CL233" s="50"/>
      <c r="CM233" s="50"/>
      <c r="CN233" s="50"/>
    </row>
    <row r="234">
      <c r="A234" s="108" t="str">
        <f t="shared" si="2"/>
        <v/>
      </c>
      <c r="B234" s="6"/>
      <c r="C234" s="42"/>
      <c r="D234" s="43"/>
      <c r="E234" s="61"/>
      <c r="F234" s="45"/>
      <c r="G234" s="45"/>
      <c r="H234" s="45"/>
      <c r="I234" s="45"/>
      <c r="J234" s="46"/>
      <c r="K234" s="45"/>
      <c r="L234" s="45"/>
      <c r="M234" s="61"/>
      <c r="N234" s="48"/>
      <c r="O234" s="49"/>
      <c r="P234" s="48"/>
      <c r="Q234" s="49"/>
      <c r="R234" s="50"/>
      <c r="S234" s="51"/>
      <c r="T234" s="15"/>
      <c r="U234" s="14"/>
      <c r="V234" s="52"/>
      <c r="W234" s="52"/>
      <c r="X234" s="52"/>
      <c r="Y234" s="52"/>
      <c r="Z234" s="52"/>
      <c r="AA234" s="52"/>
      <c r="AB234" s="53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3"/>
      <c r="AP234" s="52"/>
      <c r="AQ234" s="52"/>
      <c r="AR234" s="53"/>
      <c r="AS234" s="53"/>
      <c r="AT234" s="53"/>
      <c r="AU234" s="52"/>
      <c r="AV234" s="52"/>
      <c r="AW234" s="53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83" t="str">
        <f>IF(ISBLANK(B234),,IF(IFNA(MATCH(N234,List_Holidays,0),0)=0,IF(IFNA(MATCH(WEEKDAY(N234),List_WeekHolidays,0),0),1,0),2))</f>
        <v/>
      </c>
      <c r="BU234" s="109">
        <f t="shared" si="3"/>
        <v>0</v>
      </c>
      <c r="BV234" s="109">
        <f t="shared" si="4"/>
        <v>0</v>
      </c>
      <c r="BW234" s="109">
        <f>IF($BU234&gt;cLunchEnd+$N234,cLunchBegin+$N234+1,cLunchBegin+$N234)</f>
        <v>0.5</v>
      </c>
      <c r="BX234" s="109">
        <f>IF($BU234&gt;cLunchEnd+$N234,cLunchEnd+$N234+1,cLunchEnd+$N234)</f>
        <v>0.5416666667</v>
      </c>
      <c r="BY234" s="109">
        <f>IF($BU234&gt;cDinnerEnd+$N234,cDinnerBegin+$N234+1,cDinnerBegin+$N234)</f>
        <v>0.75</v>
      </c>
      <c r="BZ234" s="109">
        <f>IF($BU234&gt;cDinnerEnd+$N234,cDinnerEnd+$N234+1,cDinnerEnd+$N234)</f>
        <v>0.7916666667</v>
      </c>
      <c r="CA234" s="50" t="str">
        <f>IF((MIN($BV234,BX234)-MAX($BU234,BW234))&gt;0,vDurationLunch,)</f>
        <v/>
      </c>
      <c r="CB234" s="50" t="str">
        <f>IF((MIN($BV234,BZ234)-MAX($BU234,BY234))&gt;0,vDurationDinner,)</f>
        <v/>
      </c>
      <c r="CC234" s="50">
        <f t="shared" si="5"/>
        <v>0</v>
      </c>
      <c r="CD234" s="109">
        <f t="shared" si="6"/>
        <v>0.75</v>
      </c>
      <c r="CE234" s="50" t="str">
        <f t="shared" si="7"/>
        <v/>
      </c>
      <c r="CF234" s="50" t="str">
        <f t="shared" si="8"/>
        <v/>
      </c>
      <c r="CG234" s="50" t="str">
        <f t="shared" si="9"/>
        <v/>
      </c>
      <c r="CH234" s="50" t="str">
        <f t="shared" si="10"/>
        <v/>
      </c>
      <c r="CI234" s="50" t="str">
        <f t="shared" si="11"/>
        <v/>
      </c>
      <c r="CJ234" s="50"/>
      <c r="CK234" s="50"/>
      <c r="CL234" s="50"/>
      <c r="CM234" s="50"/>
      <c r="CN234" s="50"/>
    </row>
    <row r="235">
      <c r="A235" s="108" t="str">
        <f t="shared" si="2"/>
        <v/>
      </c>
      <c r="B235" s="6"/>
      <c r="C235" s="42"/>
      <c r="D235" s="72"/>
      <c r="E235" s="47"/>
      <c r="F235" s="45"/>
      <c r="G235" s="45"/>
      <c r="H235" s="46"/>
      <c r="I235" s="45"/>
      <c r="J235" s="45"/>
      <c r="K235" s="45"/>
      <c r="L235" s="45"/>
      <c r="M235" s="61"/>
      <c r="N235" s="48"/>
      <c r="O235" s="49"/>
      <c r="P235" s="48"/>
      <c r="Q235" s="49"/>
      <c r="R235" s="50"/>
      <c r="S235" s="51"/>
      <c r="T235" s="15"/>
      <c r="U235" s="14"/>
      <c r="V235" s="52"/>
      <c r="W235" s="52"/>
      <c r="X235" s="52"/>
      <c r="Y235" s="52"/>
      <c r="Z235" s="52"/>
      <c r="AA235" s="52"/>
      <c r="AB235" s="53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3"/>
      <c r="AP235" s="52"/>
      <c r="AQ235" s="52"/>
      <c r="AR235" s="53"/>
      <c r="AS235" s="53"/>
      <c r="AT235" s="53"/>
      <c r="AU235" s="52"/>
      <c r="AV235" s="52"/>
      <c r="AW235" s="53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83" t="str">
        <f>IF(ISBLANK(B235),,IF(IFNA(MATCH(N235,List_Holidays,0),0)=0,IF(IFNA(MATCH(WEEKDAY(N235),List_WeekHolidays,0),0),1,0),2))</f>
        <v/>
      </c>
      <c r="BU235" s="109">
        <f t="shared" si="3"/>
        <v>0</v>
      </c>
      <c r="BV235" s="109">
        <f t="shared" si="4"/>
        <v>0</v>
      </c>
      <c r="BW235" s="109">
        <f>IF($BU235&gt;cLunchEnd+$N235,cLunchBegin+$N235+1,cLunchBegin+$N235)</f>
        <v>0.5</v>
      </c>
      <c r="BX235" s="109">
        <f>IF($BU235&gt;cLunchEnd+$N235,cLunchEnd+$N235+1,cLunchEnd+$N235)</f>
        <v>0.5416666667</v>
      </c>
      <c r="BY235" s="109">
        <f>IF($BU235&gt;cDinnerEnd+$N235,cDinnerBegin+$N235+1,cDinnerBegin+$N235)</f>
        <v>0.75</v>
      </c>
      <c r="BZ235" s="109">
        <f>IF($BU235&gt;cDinnerEnd+$N235,cDinnerEnd+$N235+1,cDinnerEnd+$N235)</f>
        <v>0.7916666667</v>
      </c>
      <c r="CA235" s="50" t="str">
        <f>IF((MIN($BV235,BX235)-MAX($BU235,BW235))&gt;0,vDurationLunch,)</f>
        <v/>
      </c>
      <c r="CB235" s="50" t="str">
        <f>IF((MIN($BV235,BZ235)-MAX($BU235,BY235))&gt;0,vDurationDinner,)</f>
        <v/>
      </c>
      <c r="CC235" s="50">
        <f t="shared" si="5"/>
        <v>0</v>
      </c>
      <c r="CD235" s="109">
        <f t="shared" si="6"/>
        <v>0.75</v>
      </c>
      <c r="CE235" s="50" t="str">
        <f t="shared" si="7"/>
        <v/>
      </c>
      <c r="CF235" s="50" t="str">
        <f t="shared" si="8"/>
        <v/>
      </c>
      <c r="CG235" s="50" t="str">
        <f t="shared" si="9"/>
        <v/>
      </c>
      <c r="CH235" s="50" t="str">
        <f t="shared" si="10"/>
        <v/>
      </c>
      <c r="CI235" s="50" t="str">
        <f t="shared" si="11"/>
        <v/>
      </c>
      <c r="CJ235" s="50"/>
      <c r="CK235" s="50"/>
      <c r="CL235" s="50"/>
      <c r="CM235" s="50"/>
      <c r="CN235" s="50"/>
    </row>
    <row r="236">
      <c r="A236" s="108" t="str">
        <f t="shared" si="2"/>
        <v/>
      </c>
      <c r="B236" s="6"/>
      <c r="C236" s="42"/>
      <c r="D236" s="43"/>
      <c r="E236" s="47"/>
      <c r="F236" s="45"/>
      <c r="G236" s="45"/>
      <c r="H236" s="46"/>
      <c r="I236" s="45"/>
      <c r="J236" s="45"/>
      <c r="K236" s="45"/>
      <c r="L236" s="45"/>
      <c r="M236" s="61"/>
      <c r="N236" s="48"/>
      <c r="O236" s="49"/>
      <c r="P236" s="48"/>
      <c r="Q236" s="49"/>
      <c r="R236" s="50"/>
      <c r="S236" s="51"/>
      <c r="T236" s="15"/>
      <c r="U236" s="14"/>
      <c r="V236" s="52"/>
      <c r="W236" s="52"/>
      <c r="X236" s="52"/>
      <c r="Y236" s="52"/>
      <c r="Z236" s="52"/>
      <c r="AA236" s="52"/>
      <c r="AB236" s="53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3"/>
      <c r="AP236" s="52"/>
      <c r="AQ236" s="52"/>
      <c r="AR236" s="53"/>
      <c r="AS236" s="53"/>
      <c r="AT236" s="53"/>
      <c r="AU236" s="52"/>
      <c r="AV236" s="52"/>
      <c r="AW236" s="53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83" t="str">
        <f>IF(ISBLANK(B236),,IF(IFNA(MATCH(N236,List_Holidays,0),0)=0,IF(IFNA(MATCH(WEEKDAY(N236),List_WeekHolidays,0),0),1,0),2))</f>
        <v/>
      </c>
      <c r="BU236" s="109">
        <f t="shared" si="3"/>
        <v>0</v>
      </c>
      <c r="BV236" s="109">
        <f t="shared" si="4"/>
        <v>0</v>
      </c>
      <c r="BW236" s="109">
        <f>IF($BU236&gt;cLunchEnd+$N236,cLunchBegin+$N236+1,cLunchBegin+$N236)</f>
        <v>0.5</v>
      </c>
      <c r="BX236" s="109">
        <f>IF($BU236&gt;cLunchEnd+$N236,cLunchEnd+$N236+1,cLunchEnd+$N236)</f>
        <v>0.5416666667</v>
      </c>
      <c r="BY236" s="109">
        <f>IF($BU236&gt;cDinnerEnd+$N236,cDinnerBegin+$N236+1,cDinnerBegin+$N236)</f>
        <v>0.75</v>
      </c>
      <c r="BZ236" s="109">
        <f>IF($BU236&gt;cDinnerEnd+$N236,cDinnerEnd+$N236+1,cDinnerEnd+$N236)</f>
        <v>0.7916666667</v>
      </c>
      <c r="CA236" s="50" t="str">
        <f>IF((MIN($BV236,BX236)-MAX($BU236,BW236))&gt;0,vDurationLunch,)</f>
        <v/>
      </c>
      <c r="CB236" s="50" t="str">
        <f>IF((MIN($BV236,BZ236)-MAX($BU236,BY236))&gt;0,vDurationDinner,)</f>
        <v/>
      </c>
      <c r="CC236" s="50">
        <f t="shared" si="5"/>
        <v>0</v>
      </c>
      <c r="CD236" s="109">
        <f t="shared" si="6"/>
        <v>0.75</v>
      </c>
      <c r="CE236" s="50" t="str">
        <f t="shared" si="7"/>
        <v/>
      </c>
      <c r="CF236" s="50" t="str">
        <f t="shared" si="8"/>
        <v/>
      </c>
      <c r="CG236" s="50" t="str">
        <f t="shared" si="9"/>
        <v/>
      </c>
      <c r="CH236" s="50" t="str">
        <f t="shared" si="10"/>
        <v/>
      </c>
      <c r="CI236" s="50" t="str">
        <f t="shared" si="11"/>
        <v/>
      </c>
      <c r="CJ236" s="50"/>
      <c r="CK236" s="50"/>
      <c r="CL236" s="50"/>
      <c r="CM236" s="50"/>
      <c r="CN236" s="50"/>
    </row>
    <row r="237">
      <c r="A237" s="108" t="str">
        <f t="shared" si="2"/>
        <v/>
      </c>
      <c r="B237" s="6"/>
      <c r="C237" s="42"/>
      <c r="D237" s="43"/>
      <c r="E237" s="61"/>
      <c r="F237" s="45"/>
      <c r="G237" s="45"/>
      <c r="H237" s="46"/>
      <c r="I237" s="45"/>
      <c r="J237" s="45"/>
      <c r="K237" s="45"/>
      <c r="L237" s="45"/>
      <c r="M237" s="61"/>
      <c r="N237" s="48"/>
      <c r="O237" s="49"/>
      <c r="P237" s="48"/>
      <c r="Q237" s="49"/>
      <c r="R237" s="50"/>
      <c r="S237" s="51"/>
      <c r="T237" s="15"/>
      <c r="U237" s="14"/>
      <c r="V237" s="52"/>
      <c r="W237" s="52"/>
      <c r="X237" s="52"/>
      <c r="Y237" s="52"/>
      <c r="Z237" s="52"/>
      <c r="AA237" s="52"/>
      <c r="AB237" s="53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3"/>
      <c r="AP237" s="52"/>
      <c r="AQ237" s="52"/>
      <c r="AR237" s="53"/>
      <c r="AS237" s="53"/>
      <c r="AT237" s="53"/>
      <c r="AU237" s="52"/>
      <c r="AV237" s="52"/>
      <c r="AW237" s="53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83" t="str">
        <f>IF(ISBLANK(B237),,IF(IFNA(MATCH(N237,List_Holidays,0),0)=0,IF(IFNA(MATCH(WEEKDAY(N237),List_WeekHolidays,0),0),1,0),2))</f>
        <v/>
      </c>
      <c r="BU237" s="109">
        <f t="shared" si="3"/>
        <v>0</v>
      </c>
      <c r="BV237" s="109">
        <f t="shared" si="4"/>
        <v>0</v>
      </c>
      <c r="BW237" s="109">
        <f>IF($BU237&gt;cLunchEnd+$N237,cLunchBegin+$N237+1,cLunchBegin+$N237)</f>
        <v>0.5</v>
      </c>
      <c r="BX237" s="109">
        <f>IF($BU237&gt;cLunchEnd+$N237,cLunchEnd+$N237+1,cLunchEnd+$N237)</f>
        <v>0.5416666667</v>
      </c>
      <c r="BY237" s="109">
        <f>IF($BU237&gt;cDinnerEnd+$N237,cDinnerBegin+$N237+1,cDinnerBegin+$N237)</f>
        <v>0.75</v>
      </c>
      <c r="BZ237" s="109">
        <f>IF($BU237&gt;cDinnerEnd+$N237,cDinnerEnd+$N237+1,cDinnerEnd+$N237)</f>
        <v>0.7916666667</v>
      </c>
      <c r="CA237" s="50" t="str">
        <f>IF((MIN($BV237,BX237)-MAX($BU237,BW237))&gt;0,vDurationLunch,)</f>
        <v/>
      </c>
      <c r="CB237" s="50" t="str">
        <f>IF((MIN($BV237,BZ237)-MAX($BU237,BY237))&gt;0,vDurationDinner,)</f>
        <v/>
      </c>
      <c r="CC237" s="50">
        <f t="shared" si="5"/>
        <v>0</v>
      </c>
      <c r="CD237" s="109">
        <f t="shared" si="6"/>
        <v>0.75</v>
      </c>
      <c r="CE237" s="50" t="str">
        <f t="shared" si="7"/>
        <v/>
      </c>
      <c r="CF237" s="50" t="str">
        <f t="shared" si="8"/>
        <v/>
      </c>
      <c r="CG237" s="50" t="str">
        <f t="shared" si="9"/>
        <v/>
      </c>
      <c r="CH237" s="50" t="str">
        <f t="shared" si="10"/>
        <v/>
      </c>
      <c r="CI237" s="50" t="str">
        <f t="shared" si="11"/>
        <v/>
      </c>
      <c r="CJ237" s="50"/>
      <c r="CK237" s="50"/>
      <c r="CL237" s="50"/>
      <c r="CM237" s="50"/>
      <c r="CN237" s="50"/>
    </row>
    <row r="238">
      <c r="A238" s="108" t="str">
        <f t="shared" si="2"/>
        <v/>
      </c>
      <c r="B238" s="6"/>
      <c r="C238" s="42"/>
      <c r="D238" s="43"/>
      <c r="E238" s="61"/>
      <c r="F238" s="45"/>
      <c r="G238" s="46"/>
      <c r="H238" s="46"/>
      <c r="I238" s="45"/>
      <c r="J238" s="45"/>
      <c r="K238" s="45"/>
      <c r="L238" s="45"/>
      <c r="M238" s="61"/>
      <c r="N238" s="48"/>
      <c r="O238" s="49"/>
      <c r="P238" s="48"/>
      <c r="Q238" s="49"/>
      <c r="R238" s="50"/>
      <c r="S238" s="51"/>
      <c r="T238" s="15"/>
      <c r="U238" s="14"/>
      <c r="V238" s="52"/>
      <c r="W238" s="52"/>
      <c r="X238" s="52"/>
      <c r="Y238" s="52"/>
      <c r="Z238" s="52"/>
      <c r="AA238" s="52"/>
      <c r="AB238" s="53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3"/>
      <c r="AP238" s="52"/>
      <c r="AQ238" s="52"/>
      <c r="AR238" s="53"/>
      <c r="AS238" s="53"/>
      <c r="AT238" s="53"/>
      <c r="AU238" s="52"/>
      <c r="AV238" s="52"/>
      <c r="AW238" s="53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83" t="str">
        <f>IF(ISBLANK(B238),,IF(IFNA(MATCH(N238,List_Holidays,0),0)=0,IF(IFNA(MATCH(WEEKDAY(N238),List_WeekHolidays,0),0),1,0),2))</f>
        <v/>
      </c>
      <c r="BU238" s="109">
        <f t="shared" si="3"/>
        <v>0</v>
      </c>
      <c r="BV238" s="109">
        <f t="shared" si="4"/>
        <v>0</v>
      </c>
      <c r="BW238" s="109">
        <f>IF($BU238&gt;cLunchEnd+$N238,cLunchBegin+$N238+1,cLunchBegin+$N238)</f>
        <v>0.5</v>
      </c>
      <c r="BX238" s="109">
        <f>IF($BU238&gt;cLunchEnd+$N238,cLunchEnd+$N238+1,cLunchEnd+$N238)</f>
        <v>0.5416666667</v>
      </c>
      <c r="BY238" s="109">
        <f>IF($BU238&gt;cDinnerEnd+$N238,cDinnerBegin+$N238+1,cDinnerBegin+$N238)</f>
        <v>0.75</v>
      </c>
      <c r="BZ238" s="109">
        <f>IF($BU238&gt;cDinnerEnd+$N238,cDinnerEnd+$N238+1,cDinnerEnd+$N238)</f>
        <v>0.7916666667</v>
      </c>
      <c r="CA238" s="50" t="str">
        <f>IF((MIN($BV238,BX238)-MAX($BU238,BW238))&gt;0,vDurationLunch,)</f>
        <v/>
      </c>
      <c r="CB238" s="50" t="str">
        <f>IF((MIN($BV238,BZ238)-MAX($BU238,BY238))&gt;0,vDurationDinner,)</f>
        <v/>
      </c>
      <c r="CC238" s="50">
        <f t="shared" si="5"/>
        <v>0</v>
      </c>
      <c r="CD238" s="109">
        <f t="shared" si="6"/>
        <v>0.75</v>
      </c>
      <c r="CE238" s="50" t="str">
        <f t="shared" si="7"/>
        <v/>
      </c>
      <c r="CF238" s="50" t="str">
        <f t="shared" si="8"/>
        <v/>
      </c>
      <c r="CG238" s="50" t="str">
        <f t="shared" si="9"/>
        <v/>
      </c>
      <c r="CH238" s="50" t="str">
        <f t="shared" si="10"/>
        <v/>
      </c>
      <c r="CI238" s="50" t="str">
        <f t="shared" si="11"/>
        <v/>
      </c>
      <c r="CJ238" s="50"/>
      <c r="CK238" s="50"/>
      <c r="CL238" s="50"/>
      <c r="CM238" s="50"/>
      <c r="CN238" s="50"/>
    </row>
    <row r="239">
      <c r="A239" s="108" t="str">
        <f t="shared" si="2"/>
        <v/>
      </c>
      <c r="B239" s="6"/>
      <c r="C239" s="42"/>
      <c r="D239" s="43"/>
      <c r="E239" s="61"/>
      <c r="F239" s="45"/>
      <c r="G239" s="45"/>
      <c r="H239" s="46"/>
      <c r="I239" s="45"/>
      <c r="J239" s="45"/>
      <c r="K239" s="45"/>
      <c r="L239" s="45"/>
      <c r="M239" s="61"/>
      <c r="N239" s="48"/>
      <c r="O239" s="49"/>
      <c r="P239" s="48"/>
      <c r="Q239" s="49"/>
      <c r="R239" s="50"/>
      <c r="S239" s="51"/>
      <c r="T239" s="15"/>
      <c r="U239" s="14"/>
      <c r="V239" s="52"/>
      <c r="W239" s="52"/>
      <c r="X239" s="52"/>
      <c r="Y239" s="52"/>
      <c r="Z239" s="52"/>
      <c r="AA239" s="52"/>
      <c r="AB239" s="53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3"/>
      <c r="AP239" s="52"/>
      <c r="AQ239" s="52"/>
      <c r="AR239" s="53"/>
      <c r="AS239" s="53"/>
      <c r="AT239" s="53"/>
      <c r="AU239" s="52"/>
      <c r="AV239" s="52"/>
      <c r="AW239" s="53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83" t="str">
        <f>IF(ISBLANK(B239),,IF(IFNA(MATCH(N239,List_Holidays,0),0)=0,IF(IFNA(MATCH(WEEKDAY(N239),List_WeekHolidays,0),0),1,0),2))</f>
        <v/>
      </c>
      <c r="BU239" s="109">
        <f t="shared" si="3"/>
        <v>0</v>
      </c>
      <c r="BV239" s="109">
        <f t="shared" si="4"/>
        <v>0</v>
      </c>
      <c r="BW239" s="109">
        <f>IF($BU239&gt;cLunchEnd+$N239,cLunchBegin+$N239+1,cLunchBegin+$N239)</f>
        <v>0.5</v>
      </c>
      <c r="BX239" s="109">
        <f>IF($BU239&gt;cLunchEnd+$N239,cLunchEnd+$N239+1,cLunchEnd+$N239)</f>
        <v>0.5416666667</v>
      </c>
      <c r="BY239" s="109">
        <f>IF($BU239&gt;cDinnerEnd+$N239,cDinnerBegin+$N239+1,cDinnerBegin+$N239)</f>
        <v>0.75</v>
      </c>
      <c r="BZ239" s="109">
        <f>IF($BU239&gt;cDinnerEnd+$N239,cDinnerEnd+$N239+1,cDinnerEnd+$N239)</f>
        <v>0.7916666667</v>
      </c>
      <c r="CA239" s="50" t="str">
        <f>IF((MIN($BV239,BX239)-MAX($BU239,BW239))&gt;0,vDurationLunch,)</f>
        <v/>
      </c>
      <c r="CB239" s="50" t="str">
        <f>IF((MIN($BV239,BZ239)-MAX($BU239,BY239))&gt;0,vDurationDinner,)</f>
        <v/>
      </c>
      <c r="CC239" s="50">
        <f t="shared" si="5"/>
        <v>0</v>
      </c>
      <c r="CD239" s="109">
        <f t="shared" si="6"/>
        <v>0.75</v>
      </c>
      <c r="CE239" s="50" t="str">
        <f t="shared" si="7"/>
        <v/>
      </c>
      <c r="CF239" s="50" t="str">
        <f t="shared" si="8"/>
        <v/>
      </c>
      <c r="CG239" s="50" t="str">
        <f t="shared" si="9"/>
        <v/>
      </c>
      <c r="CH239" s="50" t="str">
        <f t="shared" si="10"/>
        <v/>
      </c>
      <c r="CI239" s="50" t="str">
        <f t="shared" si="11"/>
        <v/>
      </c>
      <c r="CJ239" s="50"/>
      <c r="CK239" s="50"/>
      <c r="CL239" s="50"/>
      <c r="CM239" s="50"/>
      <c r="CN239" s="50"/>
    </row>
    <row r="240">
      <c r="A240" s="108" t="str">
        <f t="shared" si="2"/>
        <v/>
      </c>
      <c r="B240" s="6"/>
      <c r="C240" s="42"/>
      <c r="D240" s="43"/>
      <c r="E240" s="61"/>
      <c r="F240" s="45"/>
      <c r="G240" s="45"/>
      <c r="H240" s="46"/>
      <c r="I240" s="45"/>
      <c r="J240" s="45"/>
      <c r="K240" s="45"/>
      <c r="L240" s="45"/>
      <c r="M240" s="61"/>
      <c r="N240" s="48"/>
      <c r="O240" s="49"/>
      <c r="P240" s="48"/>
      <c r="Q240" s="49"/>
      <c r="R240" s="50"/>
      <c r="S240" s="51"/>
      <c r="T240" s="15"/>
      <c r="U240" s="14"/>
      <c r="V240" s="52"/>
      <c r="W240" s="52"/>
      <c r="X240" s="52"/>
      <c r="Y240" s="52"/>
      <c r="Z240" s="52"/>
      <c r="AA240" s="52"/>
      <c r="AB240" s="53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3"/>
      <c r="AP240" s="52"/>
      <c r="AQ240" s="52"/>
      <c r="AR240" s="53"/>
      <c r="AS240" s="53"/>
      <c r="AT240" s="53"/>
      <c r="AU240" s="52"/>
      <c r="AV240" s="52"/>
      <c r="AW240" s="53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83" t="str">
        <f>IF(ISBLANK(B240),,IF(IFNA(MATCH(N240,List_Holidays,0),0)=0,IF(IFNA(MATCH(WEEKDAY(N240),List_WeekHolidays,0),0),1,0),2))</f>
        <v/>
      </c>
      <c r="BU240" s="109">
        <f t="shared" si="3"/>
        <v>0</v>
      </c>
      <c r="BV240" s="109">
        <f t="shared" si="4"/>
        <v>0</v>
      </c>
      <c r="BW240" s="109">
        <f>IF($BU240&gt;cLunchEnd+$N240,cLunchBegin+$N240+1,cLunchBegin+$N240)</f>
        <v>0.5</v>
      </c>
      <c r="BX240" s="109">
        <f>IF($BU240&gt;cLunchEnd+$N240,cLunchEnd+$N240+1,cLunchEnd+$N240)</f>
        <v>0.5416666667</v>
      </c>
      <c r="BY240" s="109">
        <f>IF($BU240&gt;cDinnerEnd+$N240,cDinnerBegin+$N240+1,cDinnerBegin+$N240)</f>
        <v>0.75</v>
      </c>
      <c r="BZ240" s="109">
        <f>IF($BU240&gt;cDinnerEnd+$N240,cDinnerEnd+$N240+1,cDinnerEnd+$N240)</f>
        <v>0.7916666667</v>
      </c>
      <c r="CA240" s="50" t="str">
        <f>IF((MIN($BV240,BX240)-MAX($BU240,BW240))&gt;0,vDurationLunch,)</f>
        <v/>
      </c>
      <c r="CB240" s="50" t="str">
        <f>IF((MIN($BV240,BZ240)-MAX($BU240,BY240))&gt;0,vDurationDinner,)</f>
        <v/>
      </c>
      <c r="CC240" s="50">
        <f t="shared" si="5"/>
        <v>0</v>
      </c>
      <c r="CD240" s="109">
        <f t="shared" si="6"/>
        <v>0.75</v>
      </c>
      <c r="CE240" s="50" t="str">
        <f t="shared" si="7"/>
        <v/>
      </c>
      <c r="CF240" s="50" t="str">
        <f t="shared" si="8"/>
        <v/>
      </c>
      <c r="CG240" s="50" t="str">
        <f t="shared" si="9"/>
        <v/>
      </c>
      <c r="CH240" s="50" t="str">
        <f t="shared" si="10"/>
        <v/>
      </c>
      <c r="CI240" s="50" t="str">
        <f t="shared" si="11"/>
        <v/>
      </c>
      <c r="CJ240" s="50"/>
      <c r="CK240" s="50"/>
      <c r="CL240" s="50"/>
      <c r="CM240" s="50"/>
      <c r="CN240" s="50"/>
    </row>
    <row r="241">
      <c r="A241" s="108" t="str">
        <f t="shared" si="2"/>
        <v/>
      </c>
      <c r="B241" s="6"/>
      <c r="C241" s="42"/>
      <c r="D241" s="43"/>
      <c r="E241" s="47"/>
      <c r="F241" s="45"/>
      <c r="G241" s="45"/>
      <c r="H241" s="45"/>
      <c r="I241" s="45"/>
      <c r="J241" s="46"/>
      <c r="K241" s="45"/>
      <c r="L241" s="45"/>
      <c r="M241" s="61"/>
      <c r="N241" s="48"/>
      <c r="O241" s="49"/>
      <c r="P241" s="48"/>
      <c r="Q241" s="49"/>
      <c r="R241" s="50"/>
      <c r="S241" s="51"/>
      <c r="T241" s="15"/>
      <c r="U241" s="14"/>
      <c r="V241" s="52"/>
      <c r="W241" s="52"/>
      <c r="X241" s="52"/>
      <c r="Y241" s="52"/>
      <c r="Z241" s="52"/>
      <c r="AA241" s="52"/>
      <c r="AB241" s="53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3"/>
      <c r="AP241" s="52"/>
      <c r="AQ241" s="52"/>
      <c r="AR241" s="53"/>
      <c r="AS241" s="53"/>
      <c r="AT241" s="53"/>
      <c r="AU241" s="52"/>
      <c r="AV241" s="52"/>
      <c r="AW241" s="53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83" t="str">
        <f>IF(ISBLANK(B241),,IF(IFNA(MATCH(N241,List_Holidays,0),0)=0,IF(IFNA(MATCH(WEEKDAY(N241),List_WeekHolidays,0),0),1,0),2))</f>
        <v/>
      </c>
      <c r="BU241" s="109">
        <f t="shared" si="3"/>
        <v>0</v>
      </c>
      <c r="BV241" s="109">
        <f t="shared" si="4"/>
        <v>0</v>
      </c>
      <c r="BW241" s="109">
        <f>IF($BU241&gt;cLunchEnd+$N241,cLunchBegin+$N241+1,cLunchBegin+$N241)</f>
        <v>0.5</v>
      </c>
      <c r="BX241" s="109">
        <f>IF($BU241&gt;cLunchEnd+$N241,cLunchEnd+$N241+1,cLunchEnd+$N241)</f>
        <v>0.5416666667</v>
      </c>
      <c r="BY241" s="109">
        <f>IF($BU241&gt;cDinnerEnd+$N241,cDinnerBegin+$N241+1,cDinnerBegin+$N241)</f>
        <v>0.75</v>
      </c>
      <c r="BZ241" s="109">
        <f>IF($BU241&gt;cDinnerEnd+$N241,cDinnerEnd+$N241+1,cDinnerEnd+$N241)</f>
        <v>0.7916666667</v>
      </c>
      <c r="CA241" s="50" t="str">
        <f>IF((MIN($BV241,BX241)-MAX($BU241,BW241))&gt;0,vDurationLunch,)</f>
        <v/>
      </c>
      <c r="CB241" s="50" t="str">
        <f>IF((MIN($BV241,BZ241)-MAX($BU241,BY241))&gt;0,vDurationDinner,)</f>
        <v/>
      </c>
      <c r="CC241" s="50">
        <f t="shared" si="5"/>
        <v>0</v>
      </c>
      <c r="CD241" s="109">
        <f t="shared" si="6"/>
        <v>0.75</v>
      </c>
      <c r="CE241" s="50" t="str">
        <f t="shared" si="7"/>
        <v/>
      </c>
      <c r="CF241" s="50" t="str">
        <f t="shared" si="8"/>
        <v/>
      </c>
      <c r="CG241" s="50" t="str">
        <f t="shared" si="9"/>
        <v/>
      </c>
      <c r="CH241" s="50" t="str">
        <f t="shared" si="10"/>
        <v/>
      </c>
      <c r="CI241" s="50" t="str">
        <f t="shared" si="11"/>
        <v/>
      </c>
      <c r="CJ241" s="50"/>
      <c r="CK241" s="50"/>
      <c r="CL241" s="50"/>
      <c r="CM241" s="50"/>
      <c r="CN241" s="50"/>
    </row>
    <row r="242">
      <c r="A242" s="108" t="str">
        <f t="shared" si="2"/>
        <v/>
      </c>
      <c r="B242" s="6"/>
      <c r="C242" s="42"/>
      <c r="D242" s="43"/>
      <c r="E242" s="61"/>
      <c r="F242" s="45"/>
      <c r="G242" s="45"/>
      <c r="H242" s="46"/>
      <c r="I242" s="45"/>
      <c r="J242" s="45"/>
      <c r="K242" s="45"/>
      <c r="L242" s="45"/>
      <c r="M242" s="61"/>
      <c r="N242" s="48"/>
      <c r="O242" s="49"/>
      <c r="P242" s="48"/>
      <c r="Q242" s="49"/>
      <c r="R242" s="50"/>
      <c r="S242" s="51"/>
      <c r="T242" s="15"/>
      <c r="U242" s="14"/>
      <c r="V242" s="52"/>
      <c r="W242" s="52"/>
      <c r="X242" s="52"/>
      <c r="Y242" s="52"/>
      <c r="Z242" s="52"/>
      <c r="AA242" s="52"/>
      <c r="AB242" s="53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3"/>
      <c r="AP242" s="52"/>
      <c r="AQ242" s="52"/>
      <c r="AR242" s="53"/>
      <c r="AS242" s="53"/>
      <c r="AT242" s="53"/>
      <c r="AU242" s="52"/>
      <c r="AV242" s="52"/>
      <c r="AW242" s="53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83" t="str">
        <f>IF(ISBLANK(B242),,IF(IFNA(MATCH(N242,List_Holidays,0),0)=0,IF(IFNA(MATCH(WEEKDAY(N242),List_WeekHolidays,0),0),1,0),2))</f>
        <v/>
      </c>
      <c r="BU242" s="109">
        <f t="shared" si="3"/>
        <v>0</v>
      </c>
      <c r="BV242" s="109">
        <f t="shared" si="4"/>
        <v>0</v>
      </c>
      <c r="BW242" s="109">
        <f>IF($BU242&gt;cLunchEnd+$N242,cLunchBegin+$N242+1,cLunchBegin+$N242)</f>
        <v>0.5</v>
      </c>
      <c r="BX242" s="109">
        <f>IF($BU242&gt;cLunchEnd+$N242,cLunchEnd+$N242+1,cLunchEnd+$N242)</f>
        <v>0.5416666667</v>
      </c>
      <c r="BY242" s="109">
        <f>IF($BU242&gt;cDinnerEnd+$N242,cDinnerBegin+$N242+1,cDinnerBegin+$N242)</f>
        <v>0.75</v>
      </c>
      <c r="BZ242" s="109">
        <f>IF($BU242&gt;cDinnerEnd+$N242,cDinnerEnd+$N242+1,cDinnerEnd+$N242)</f>
        <v>0.7916666667</v>
      </c>
      <c r="CA242" s="50" t="str">
        <f>IF((MIN($BV242,BX242)-MAX($BU242,BW242))&gt;0,vDurationLunch,)</f>
        <v/>
      </c>
      <c r="CB242" s="50" t="str">
        <f>IF((MIN($BV242,BZ242)-MAX($BU242,BY242))&gt;0,vDurationDinner,)</f>
        <v/>
      </c>
      <c r="CC242" s="50">
        <f t="shared" si="5"/>
        <v>0</v>
      </c>
      <c r="CD242" s="109">
        <f t="shared" si="6"/>
        <v>0.75</v>
      </c>
      <c r="CE242" s="50" t="str">
        <f t="shared" si="7"/>
        <v/>
      </c>
      <c r="CF242" s="50" t="str">
        <f t="shared" si="8"/>
        <v/>
      </c>
      <c r="CG242" s="50" t="str">
        <f t="shared" si="9"/>
        <v/>
      </c>
      <c r="CH242" s="50" t="str">
        <f t="shared" si="10"/>
        <v/>
      </c>
      <c r="CI242" s="50" t="str">
        <f t="shared" si="11"/>
        <v/>
      </c>
      <c r="CJ242" s="50"/>
      <c r="CK242" s="50"/>
      <c r="CL242" s="50"/>
      <c r="CM242" s="50"/>
      <c r="CN242" s="50"/>
    </row>
    <row r="243">
      <c r="A243" s="108" t="str">
        <f t="shared" si="2"/>
        <v/>
      </c>
      <c r="B243" s="6"/>
      <c r="C243" s="42"/>
      <c r="D243" s="43"/>
      <c r="E243" s="61"/>
      <c r="F243" s="45"/>
      <c r="G243" s="45"/>
      <c r="H243" s="46"/>
      <c r="I243" s="45"/>
      <c r="J243" s="45"/>
      <c r="K243" s="45"/>
      <c r="L243" s="45"/>
      <c r="M243" s="61"/>
      <c r="N243" s="48"/>
      <c r="O243" s="49"/>
      <c r="P243" s="48"/>
      <c r="Q243" s="49"/>
      <c r="R243" s="50"/>
      <c r="S243" s="51"/>
      <c r="T243" s="15"/>
      <c r="U243" s="14"/>
      <c r="V243" s="52"/>
      <c r="W243" s="52"/>
      <c r="X243" s="52"/>
      <c r="Y243" s="52"/>
      <c r="Z243" s="52"/>
      <c r="AA243" s="52"/>
      <c r="AB243" s="53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3"/>
      <c r="AP243" s="52"/>
      <c r="AQ243" s="52"/>
      <c r="AR243" s="53"/>
      <c r="AS243" s="53"/>
      <c r="AT243" s="53"/>
      <c r="AU243" s="52"/>
      <c r="AV243" s="52"/>
      <c r="AW243" s="53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83" t="str">
        <f>IF(ISBLANK(B243),,IF(IFNA(MATCH(N243,List_Holidays,0),0)=0,IF(IFNA(MATCH(WEEKDAY(N243),List_WeekHolidays,0),0),1,0),2))</f>
        <v/>
      </c>
      <c r="BU243" s="109">
        <f t="shared" si="3"/>
        <v>0</v>
      </c>
      <c r="BV243" s="109">
        <f t="shared" si="4"/>
        <v>0</v>
      </c>
      <c r="BW243" s="109">
        <f>IF($BU243&gt;cLunchEnd+$N243,cLunchBegin+$N243+1,cLunchBegin+$N243)</f>
        <v>0.5</v>
      </c>
      <c r="BX243" s="109">
        <f>IF($BU243&gt;cLunchEnd+$N243,cLunchEnd+$N243+1,cLunchEnd+$N243)</f>
        <v>0.5416666667</v>
      </c>
      <c r="BY243" s="109">
        <f>IF($BU243&gt;cDinnerEnd+$N243,cDinnerBegin+$N243+1,cDinnerBegin+$N243)</f>
        <v>0.75</v>
      </c>
      <c r="BZ243" s="109">
        <f>IF($BU243&gt;cDinnerEnd+$N243,cDinnerEnd+$N243+1,cDinnerEnd+$N243)</f>
        <v>0.7916666667</v>
      </c>
      <c r="CA243" s="50" t="str">
        <f>IF((MIN($BV243,BX243)-MAX($BU243,BW243))&gt;0,vDurationLunch,)</f>
        <v/>
      </c>
      <c r="CB243" s="50" t="str">
        <f>IF((MIN($BV243,BZ243)-MAX($BU243,BY243))&gt;0,vDurationDinner,)</f>
        <v/>
      </c>
      <c r="CC243" s="50">
        <f t="shared" si="5"/>
        <v>0</v>
      </c>
      <c r="CD243" s="109">
        <f t="shared" si="6"/>
        <v>0.75</v>
      </c>
      <c r="CE243" s="50" t="str">
        <f t="shared" si="7"/>
        <v/>
      </c>
      <c r="CF243" s="50" t="str">
        <f t="shared" si="8"/>
        <v/>
      </c>
      <c r="CG243" s="50" t="str">
        <f t="shared" si="9"/>
        <v/>
      </c>
      <c r="CH243" s="50" t="str">
        <f t="shared" si="10"/>
        <v/>
      </c>
      <c r="CI243" s="50" t="str">
        <f t="shared" si="11"/>
        <v/>
      </c>
      <c r="CJ243" s="50"/>
      <c r="CK243" s="50"/>
      <c r="CL243" s="50"/>
      <c r="CM243" s="50"/>
      <c r="CN243" s="50"/>
    </row>
    <row r="244">
      <c r="A244" s="108" t="str">
        <f t="shared" si="2"/>
        <v/>
      </c>
      <c r="B244" s="6"/>
      <c r="C244" s="42"/>
      <c r="D244" s="43"/>
      <c r="E244" s="61"/>
      <c r="F244" s="45"/>
      <c r="G244" s="45"/>
      <c r="H244" s="46"/>
      <c r="I244" s="45"/>
      <c r="J244" s="45"/>
      <c r="K244" s="45"/>
      <c r="L244" s="45"/>
      <c r="M244" s="61"/>
      <c r="N244" s="48"/>
      <c r="O244" s="49"/>
      <c r="P244" s="48"/>
      <c r="Q244" s="49"/>
      <c r="R244" s="50"/>
      <c r="S244" s="51"/>
      <c r="T244" s="15"/>
      <c r="U244" s="14"/>
      <c r="V244" s="52"/>
      <c r="W244" s="52"/>
      <c r="X244" s="52"/>
      <c r="Y244" s="52"/>
      <c r="Z244" s="52"/>
      <c r="AA244" s="52"/>
      <c r="AB244" s="53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3"/>
      <c r="AP244" s="52"/>
      <c r="AQ244" s="52"/>
      <c r="AR244" s="53"/>
      <c r="AS244" s="53"/>
      <c r="AT244" s="53"/>
      <c r="AU244" s="52"/>
      <c r="AV244" s="52"/>
      <c r="AW244" s="53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83" t="str">
        <f>IF(ISBLANK(B244),,IF(IFNA(MATCH(N244,List_Holidays,0),0)=0,IF(IFNA(MATCH(WEEKDAY(N244),List_WeekHolidays,0),0),1,0),2))</f>
        <v/>
      </c>
      <c r="BU244" s="109">
        <f t="shared" si="3"/>
        <v>0</v>
      </c>
      <c r="BV244" s="109">
        <f t="shared" si="4"/>
        <v>0</v>
      </c>
      <c r="BW244" s="109">
        <f>IF($BU244&gt;cLunchEnd+$N244,cLunchBegin+$N244+1,cLunchBegin+$N244)</f>
        <v>0.5</v>
      </c>
      <c r="BX244" s="109">
        <f>IF($BU244&gt;cLunchEnd+$N244,cLunchEnd+$N244+1,cLunchEnd+$N244)</f>
        <v>0.5416666667</v>
      </c>
      <c r="BY244" s="109">
        <f>IF($BU244&gt;cDinnerEnd+$N244,cDinnerBegin+$N244+1,cDinnerBegin+$N244)</f>
        <v>0.75</v>
      </c>
      <c r="BZ244" s="109">
        <f>IF($BU244&gt;cDinnerEnd+$N244,cDinnerEnd+$N244+1,cDinnerEnd+$N244)</f>
        <v>0.7916666667</v>
      </c>
      <c r="CA244" s="50" t="str">
        <f>IF((MIN($BV244,BX244)-MAX($BU244,BW244))&gt;0,vDurationLunch,)</f>
        <v/>
      </c>
      <c r="CB244" s="50" t="str">
        <f>IF((MIN($BV244,BZ244)-MAX($BU244,BY244))&gt;0,vDurationDinner,)</f>
        <v/>
      </c>
      <c r="CC244" s="50">
        <f t="shared" si="5"/>
        <v>0</v>
      </c>
      <c r="CD244" s="109">
        <f t="shared" si="6"/>
        <v>0.75</v>
      </c>
      <c r="CE244" s="50" t="str">
        <f t="shared" si="7"/>
        <v/>
      </c>
      <c r="CF244" s="50" t="str">
        <f t="shared" si="8"/>
        <v/>
      </c>
      <c r="CG244" s="50" t="str">
        <f t="shared" si="9"/>
        <v/>
      </c>
      <c r="CH244" s="50" t="str">
        <f t="shared" si="10"/>
        <v/>
      </c>
      <c r="CI244" s="50" t="str">
        <f t="shared" si="11"/>
        <v/>
      </c>
      <c r="CJ244" s="50"/>
      <c r="CK244" s="50"/>
      <c r="CL244" s="50"/>
      <c r="CM244" s="50"/>
      <c r="CN244" s="50"/>
    </row>
    <row r="245">
      <c r="A245" s="108" t="str">
        <f t="shared" si="2"/>
        <v/>
      </c>
      <c r="B245" s="6"/>
      <c r="C245" s="42"/>
      <c r="D245" s="43"/>
      <c r="E245" s="61"/>
      <c r="F245" s="45"/>
      <c r="G245" s="46"/>
      <c r="H245" s="46"/>
      <c r="I245" s="45"/>
      <c r="J245" s="45"/>
      <c r="K245" s="45"/>
      <c r="L245" s="45"/>
      <c r="M245" s="61"/>
      <c r="N245" s="48"/>
      <c r="O245" s="49"/>
      <c r="P245" s="48"/>
      <c r="Q245" s="49"/>
      <c r="R245" s="50"/>
      <c r="S245" s="51"/>
      <c r="T245" s="15"/>
      <c r="U245" s="14"/>
      <c r="V245" s="52"/>
      <c r="W245" s="52"/>
      <c r="X245" s="52"/>
      <c r="Y245" s="52"/>
      <c r="Z245" s="52"/>
      <c r="AA245" s="52"/>
      <c r="AB245" s="53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3"/>
      <c r="AP245" s="52"/>
      <c r="AQ245" s="52"/>
      <c r="AR245" s="53"/>
      <c r="AS245" s="53"/>
      <c r="AT245" s="53"/>
      <c r="AU245" s="52"/>
      <c r="AV245" s="52"/>
      <c r="AW245" s="53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83" t="str">
        <f>IF(ISBLANK(B245),,IF(IFNA(MATCH(N245,List_Holidays,0),0)=0,IF(IFNA(MATCH(WEEKDAY(N245),List_WeekHolidays,0),0),1,0),2))</f>
        <v/>
      </c>
      <c r="BU245" s="109">
        <f t="shared" si="3"/>
        <v>0</v>
      </c>
      <c r="BV245" s="109">
        <f t="shared" si="4"/>
        <v>0</v>
      </c>
      <c r="BW245" s="109">
        <f>IF($BU245&gt;cLunchEnd+$N245,cLunchBegin+$N245+1,cLunchBegin+$N245)</f>
        <v>0.5</v>
      </c>
      <c r="BX245" s="109">
        <f>IF($BU245&gt;cLunchEnd+$N245,cLunchEnd+$N245+1,cLunchEnd+$N245)</f>
        <v>0.5416666667</v>
      </c>
      <c r="BY245" s="109">
        <f>IF($BU245&gt;cDinnerEnd+$N245,cDinnerBegin+$N245+1,cDinnerBegin+$N245)</f>
        <v>0.75</v>
      </c>
      <c r="BZ245" s="109">
        <f>IF($BU245&gt;cDinnerEnd+$N245,cDinnerEnd+$N245+1,cDinnerEnd+$N245)</f>
        <v>0.7916666667</v>
      </c>
      <c r="CA245" s="50" t="str">
        <f>IF((MIN($BV245,BX245)-MAX($BU245,BW245))&gt;0,vDurationLunch,)</f>
        <v/>
      </c>
      <c r="CB245" s="50" t="str">
        <f>IF((MIN($BV245,BZ245)-MAX($BU245,BY245))&gt;0,vDurationDinner,)</f>
        <v/>
      </c>
      <c r="CC245" s="50">
        <f t="shared" si="5"/>
        <v>0</v>
      </c>
      <c r="CD245" s="109">
        <f t="shared" si="6"/>
        <v>0.75</v>
      </c>
      <c r="CE245" s="50" t="str">
        <f t="shared" si="7"/>
        <v/>
      </c>
      <c r="CF245" s="50" t="str">
        <f t="shared" si="8"/>
        <v/>
      </c>
      <c r="CG245" s="50" t="str">
        <f t="shared" si="9"/>
        <v/>
      </c>
      <c r="CH245" s="50" t="str">
        <f t="shared" si="10"/>
        <v/>
      </c>
      <c r="CI245" s="50" t="str">
        <f t="shared" si="11"/>
        <v/>
      </c>
      <c r="CJ245" s="50"/>
      <c r="CK245" s="50"/>
      <c r="CL245" s="50"/>
      <c r="CM245" s="50"/>
      <c r="CN245" s="50"/>
    </row>
    <row r="246">
      <c r="A246" s="108" t="str">
        <f t="shared" si="2"/>
        <v/>
      </c>
      <c r="B246" s="6"/>
      <c r="C246" s="42"/>
      <c r="D246" s="43"/>
      <c r="E246" s="47"/>
      <c r="F246" s="45"/>
      <c r="G246" s="45"/>
      <c r="H246" s="46"/>
      <c r="I246" s="45"/>
      <c r="J246" s="45"/>
      <c r="K246" s="45"/>
      <c r="L246" s="45"/>
      <c r="M246" s="61"/>
      <c r="N246" s="48"/>
      <c r="O246" s="49"/>
      <c r="P246" s="48"/>
      <c r="Q246" s="49"/>
      <c r="R246" s="50"/>
      <c r="S246" s="51"/>
      <c r="T246" s="15"/>
      <c r="U246" s="14"/>
      <c r="V246" s="52"/>
      <c r="W246" s="52"/>
      <c r="X246" s="52"/>
      <c r="Y246" s="52"/>
      <c r="Z246" s="52"/>
      <c r="AA246" s="52"/>
      <c r="AB246" s="53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3"/>
      <c r="AP246" s="52"/>
      <c r="AQ246" s="52"/>
      <c r="AR246" s="53"/>
      <c r="AS246" s="53"/>
      <c r="AT246" s="53"/>
      <c r="AU246" s="52"/>
      <c r="AV246" s="52"/>
      <c r="AW246" s="53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83" t="str">
        <f>IF(ISBLANK(B246),,IF(IFNA(MATCH(N246,List_Holidays,0),0)=0,IF(IFNA(MATCH(WEEKDAY(N246),List_WeekHolidays,0),0),1,0),2))</f>
        <v/>
      </c>
      <c r="BU246" s="109">
        <f t="shared" si="3"/>
        <v>0</v>
      </c>
      <c r="BV246" s="109">
        <f t="shared" si="4"/>
        <v>0</v>
      </c>
      <c r="BW246" s="109">
        <f>IF($BU246&gt;cLunchEnd+$N246,cLunchBegin+$N246+1,cLunchBegin+$N246)</f>
        <v>0.5</v>
      </c>
      <c r="BX246" s="109">
        <f>IF($BU246&gt;cLunchEnd+$N246,cLunchEnd+$N246+1,cLunchEnd+$N246)</f>
        <v>0.5416666667</v>
      </c>
      <c r="BY246" s="109">
        <f>IF($BU246&gt;cDinnerEnd+$N246,cDinnerBegin+$N246+1,cDinnerBegin+$N246)</f>
        <v>0.75</v>
      </c>
      <c r="BZ246" s="109">
        <f>IF($BU246&gt;cDinnerEnd+$N246,cDinnerEnd+$N246+1,cDinnerEnd+$N246)</f>
        <v>0.7916666667</v>
      </c>
      <c r="CA246" s="50" t="str">
        <f>IF((MIN($BV246,BX246)-MAX($BU246,BW246))&gt;0,vDurationLunch,)</f>
        <v/>
      </c>
      <c r="CB246" s="50" t="str">
        <f>IF((MIN($BV246,BZ246)-MAX($BU246,BY246))&gt;0,vDurationDinner,)</f>
        <v/>
      </c>
      <c r="CC246" s="50">
        <f t="shared" si="5"/>
        <v>0</v>
      </c>
      <c r="CD246" s="109">
        <f t="shared" si="6"/>
        <v>0.75</v>
      </c>
      <c r="CE246" s="50" t="str">
        <f t="shared" si="7"/>
        <v/>
      </c>
      <c r="CF246" s="50" t="str">
        <f t="shared" si="8"/>
        <v/>
      </c>
      <c r="CG246" s="50" t="str">
        <f t="shared" si="9"/>
        <v/>
      </c>
      <c r="CH246" s="50" t="str">
        <f t="shared" si="10"/>
        <v/>
      </c>
      <c r="CI246" s="50" t="str">
        <f t="shared" si="11"/>
        <v/>
      </c>
      <c r="CJ246" s="50"/>
      <c r="CK246" s="50"/>
      <c r="CL246" s="50"/>
      <c r="CM246" s="50"/>
      <c r="CN246" s="50"/>
    </row>
    <row r="247">
      <c r="A247" s="108" t="str">
        <f t="shared" si="2"/>
        <v/>
      </c>
      <c r="B247" s="6"/>
      <c r="C247" s="42"/>
      <c r="D247" s="43"/>
      <c r="E247" s="61"/>
      <c r="F247" s="45"/>
      <c r="G247" s="45"/>
      <c r="H247" s="46"/>
      <c r="I247" s="45"/>
      <c r="J247" s="45"/>
      <c r="K247" s="45"/>
      <c r="L247" s="45"/>
      <c r="M247" s="61"/>
      <c r="N247" s="48"/>
      <c r="O247" s="49"/>
      <c r="P247" s="48"/>
      <c r="Q247" s="49"/>
      <c r="R247" s="50"/>
      <c r="S247" s="51"/>
      <c r="T247" s="15"/>
      <c r="U247" s="14"/>
      <c r="V247" s="52"/>
      <c r="W247" s="52"/>
      <c r="X247" s="52"/>
      <c r="Y247" s="52"/>
      <c r="Z247" s="52"/>
      <c r="AA247" s="52"/>
      <c r="AB247" s="53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3"/>
      <c r="AP247" s="52"/>
      <c r="AQ247" s="52"/>
      <c r="AR247" s="53"/>
      <c r="AS247" s="53"/>
      <c r="AT247" s="53"/>
      <c r="AU247" s="52"/>
      <c r="AV247" s="52"/>
      <c r="AW247" s="53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83" t="str">
        <f>IF(ISBLANK(B247),,IF(IFNA(MATCH(N247,List_Holidays,0),0)=0,IF(IFNA(MATCH(WEEKDAY(N247),List_WeekHolidays,0),0),1,0),2))</f>
        <v/>
      </c>
      <c r="BU247" s="109">
        <f t="shared" si="3"/>
        <v>0</v>
      </c>
      <c r="BV247" s="109">
        <f t="shared" si="4"/>
        <v>0</v>
      </c>
      <c r="BW247" s="109">
        <f>IF($BU247&gt;cLunchEnd+$N247,cLunchBegin+$N247+1,cLunchBegin+$N247)</f>
        <v>0.5</v>
      </c>
      <c r="BX247" s="109">
        <f>IF($BU247&gt;cLunchEnd+$N247,cLunchEnd+$N247+1,cLunchEnd+$N247)</f>
        <v>0.5416666667</v>
      </c>
      <c r="BY247" s="109">
        <f>IF($BU247&gt;cDinnerEnd+$N247,cDinnerBegin+$N247+1,cDinnerBegin+$N247)</f>
        <v>0.75</v>
      </c>
      <c r="BZ247" s="109">
        <f>IF($BU247&gt;cDinnerEnd+$N247,cDinnerEnd+$N247+1,cDinnerEnd+$N247)</f>
        <v>0.7916666667</v>
      </c>
      <c r="CA247" s="50" t="str">
        <f>IF((MIN($BV247,BX247)-MAX($BU247,BW247))&gt;0,vDurationLunch,)</f>
        <v/>
      </c>
      <c r="CB247" s="50" t="str">
        <f>IF((MIN($BV247,BZ247)-MAX($BU247,BY247))&gt;0,vDurationDinner,)</f>
        <v/>
      </c>
      <c r="CC247" s="50">
        <f t="shared" si="5"/>
        <v>0</v>
      </c>
      <c r="CD247" s="109">
        <f t="shared" si="6"/>
        <v>0.75</v>
      </c>
      <c r="CE247" s="50" t="str">
        <f t="shared" si="7"/>
        <v/>
      </c>
      <c r="CF247" s="50" t="str">
        <f t="shared" si="8"/>
        <v/>
      </c>
      <c r="CG247" s="50" t="str">
        <f t="shared" si="9"/>
        <v/>
      </c>
      <c r="CH247" s="50" t="str">
        <f t="shared" si="10"/>
        <v/>
      </c>
      <c r="CI247" s="50" t="str">
        <f t="shared" si="11"/>
        <v/>
      </c>
      <c r="CJ247" s="50"/>
      <c r="CK247" s="50"/>
      <c r="CL247" s="50"/>
      <c r="CM247" s="50"/>
      <c r="CN247" s="50"/>
    </row>
    <row r="248">
      <c r="A248" s="108" t="str">
        <f t="shared" si="2"/>
        <v/>
      </c>
      <c r="B248" s="6"/>
      <c r="C248" s="42"/>
      <c r="D248" s="43"/>
      <c r="E248" s="61"/>
      <c r="F248" s="45"/>
      <c r="G248" s="45"/>
      <c r="H248" s="45"/>
      <c r="I248" s="45"/>
      <c r="J248" s="46"/>
      <c r="K248" s="45"/>
      <c r="L248" s="45"/>
      <c r="M248" s="61"/>
      <c r="N248" s="48"/>
      <c r="O248" s="49"/>
      <c r="P248" s="48"/>
      <c r="Q248" s="49"/>
      <c r="R248" s="50"/>
      <c r="S248" s="51"/>
      <c r="T248" s="15"/>
      <c r="U248" s="14"/>
      <c r="V248" s="52"/>
      <c r="W248" s="52"/>
      <c r="X248" s="52"/>
      <c r="Y248" s="52"/>
      <c r="Z248" s="52"/>
      <c r="AA248" s="52"/>
      <c r="AB248" s="53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3"/>
      <c r="AP248" s="52"/>
      <c r="AQ248" s="52"/>
      <c r="AR248" s="53"/>
      <c r="AS248" s="53"/>
      <c r="AT248" s="53"/>
      <c r="AU248" s="52"/>
      <c r="AV248" s="52"/>
      <c r="AW248" s="53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83" t="str">
        <f>IF(ISBLANK(B248),,IF(IFNA(MATCH(N248,List_Holidays,0),0)=0,IF(IFNA(MATCH(WEEKDAY(N248),List_WeekHolidays,0),0),1,0),2))</f>
        <v/>
      </c>
      <c r="BU248" s="109">
        <f t="shared" si="3"/>
        <v>0</v>
      </c>
      <c r="BV248" s="109">
        <f t="shared" si="4"/>
        <v>0</v>
      </c>
      <c r="BW248" s="109">
        <f>IF($BU248&gt;cLunchEnd+$N248,cLunchBegin+$N248+1,cLunchBegin+$N248)</f>
        <v>0.5</v>
      </c>
      <c r="BX248" s="109">
        <f>IF($BU248&gt;cLunchEnd+$N248,cLunchEnd+$N248+1,cLunchEnd+$N248)</f>
        <v>0.5416666667</v>
      </c>
      <c r="BY248" s="109">
        <f>IF($BU248&gt;cDinnerEnd+$N248,cDinnerBegin+$N248+1,cDinnerBegin+$N248)</f>
        <v>0.75</v>
      </c>
      <c r="BZ248" s="109">
        <f>IF($BU248&gt;cDinnerEnd+$N248,cDinnerEnd+$N248+1,cDinnerEnd+$N248)</f>
        <v>0.7916666667</v>
      </c>
      <c r="CA248" s="50" t="str">
        <f>IF((MIN($BV248,BX248)-MAX($BU248,BW248))&gt;0,vDurationLunch,)</f>
        <v/>
      </c>
      <c r="CB248" s="50" t="str">
        <f>IF((MIN($BV248,BZ248)-MAX($BU248,BY248))&gt;0,vDurationDinner,)</f>
        <v/>
      </c>
      <c r="CC248" s="50">
        <f t="shared" si="5"/>
        <v>0</v>
      </c>
      <c r="CD248" s="109">
        <f t="shared" si="6"/>
        <v>0.75</v>
      </c>
      <c r="CE248" s="50" t="str">
        <f t="shared" si="7"/>
        <v/>
      </c>
      <c r="CF248" s="50" t="str">
        <f t="shared" si="8"/>
        <v/>
      </c>
      <c r="CG248" s="50" t="str">
        <f t="shared" si="9"/>
        <v/>
      </c>
      <c r="CH248" s="50" t="str">
        <f t="shared" si="10"/>
        <v/>
      </c>
      <c r="CI248" s="50" t="str">
        <f t="shared" si="11"/>
        <v/>
      </c>
      <c r="CJ248" s="50"/>
      <c r="CK248" s="50"/>
      <c r="CL248" s="50"/>
      <c r="CM248" s="50"/>
      <c r="CN248" s="50"/>
    </row>
    <row r="249">
      <c r="A249" s="108" t="str">
        <f t="shared" si="2"/>
        <v/>
      </c>
      <c r="B249" s="6"/>
      <c r="C249" s="42"/>
      <c r="D249" s="43"/>
      <c r="E249" s="61"/>
      <c r="F249" s="45"/>
      <c r="G249" s="45"/>
      <c r="H249" s="46"/>
      <c r="I249" s="45"/>
      <c r="J249" s="45"/>
      <c r="K249" s="45"/>
      <c r="L249" s="45"/>
      <c r="M249" s="61"/>
      <c r="N249" s="48"/>
      <c r="O249" s="49"/>
      <c r="P249" s="48"/>
      <c r="Q249" s="49"/>
      <c r="R249" s="50"/>
      <c r="S249" s="51"/>
      <c r="T249" s="15"/>
      <c r="U249" s="14"/>
      <c r="V249" s="52"/>
      <c r="W249" s="52"/>
      <c r="X249" s="52"/>
      <c r="Y249" s="52"/>
      <c r="Z249" s="52"/>
      <c r="AA249" s="52"/>
      <c r="AB249" s="53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3"/>
      <c r="AP249" s="52"/>
      <c r="AQ249" s="52"/>
      <c r="AR249" s="53"/>
      <c r="AS249" s="53"/>
      <c r="AT249" s="53"/>
      <c r="AU249" s="52"/>
      <c r="AV249" s="52"/>
      <c r="AW249" s="53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83" t="str">
        <f>IF(ISBLANK(B249),,IF(IFNA(MATCH(N249,List_Holidays,0),0)=0,IF(IFNA(MATCH(WEEKDAY(N249),List_WeekHolidays,0),0),1,0),2))</f>
        <v/>
      </c>
      <c r="BU249" s="109">
        <f t="shared" si="3"/>
        <v>0</v>
      </c>
      <c r="BV249" s="109">
        <f t="shared" si="4"/>
        <v>0</v>
      </c>
      <c r="BW249" s="109">
        <f>IF($BU249&gt;cLunchEnd+$N249,cLunchBegin+$N249+1,cLunchBegin+$N249)</f>
        <v>0.5</v>
      </c>
      <c r="BX249" s="109">
        <f>IF($BU249&gt;cLunchEnd+$N249,cLunchEnd+$N249+1,cLunchEnd+$N249)</f>
        <v>0.5416666667</v>
      </c>
      <c r="BY249" s="109">
        <f>IF($BU249&gt;cDinnerEnd+$N249,cDinnerBegin+$N249+1,cDinnerBegin+$N249)</f>
        <v>0.75</v>
      </c>
      <c r="BZ249" s="109">
        <f>IF($BU249&gt;cDinnerEnd+$N249,cDinnerEnd+$N249+1,cDinnerEnd+$N249)</f>
        <v>0.7916666667</v>
      </c>
      <c r="CA249" s="50" t="str">
        <f>IF((MIN($BV249,BX249)-MAX($BU249,BW249))&gt;0,vDurationLunch,)</f>
        <v/>
      </c>
      <c r="CB249" s="50" t="str">
        <f>IF((MIN($BV249,BZ249)-MAX($BU249,BY249))&gt;0,vDurationDinner,)</f>
        <v/>
      </c>
      <c r="CC249" s="50">
        <f t="shared" si="5"/>
        <v>0</v>
      </c>
      <c r="CD249" s="109">
        <f t="shared" si="6"/>
        <v>0.75</v>
      </c>
      <c r="CE249" s="50" t="str">
        <f t="shared" si="7"/>
        <v/>
      </c>
      <c r="CF249" s="50" t="str">
        <f t="shared" si="8"/>
        <v/>
      </c>
      <c r="CG249" s="50" t="str">
        <f t="shared" si="9"/>
        <v/>
      </c>
      <c r="CH249" s="50" t="str">
        <f t="shared" si="10"/>
        <v/>
      </c>
      <c r="CI249" s="50" t="str">
        <f t="shared" si="11"/>
        <v/>
      </c>
      <c r="CJ249" s="50"/>
      <c r="CK249" s="50"/>
      <c r="CL249" s="50"/>
      <c r="CM249" s="50"/>
      <c r="CN249" s="50"/>
    </row>
    <row r="250">
      <c r="A250" s="108" t="str">
        <f t="shared" si="2"/>
        <v/>
      </c>
      <c r="B250" s="6"/>
      <c r="C250" s="42"/>
      <c r="D250" s="43"/>
      <c r="E250" s="47"/>
      <c r="F250" s="45"/>
      <c r="G250" s="45"/>
      <c r="H250" s="46"/>
      <c r="I250" s="45"/>
      <c r="J250" s="45"/>
      <c r="K250" s="45"/>
      <c r="L250" s="45"/>
      <c r="M250" s="61"/>
      <c r="N250" s="48"/>
      <c r="O250" s="49"/>
      <c r="P250" s="48"/>
      <c r="Q250" s="49"/>
      <c r="R250" s="50"/>
      <c r="S250" s="51"/>
      <c r="T250" s="15"/>
      <c r="U250" s="14"/>
      <c r="V250" s="52"/>
      <c r="W250" s="52"/>
      <c r="X250" s="52"/>
      <c r="Y250" s="52"/>
      <c r="Z250" s="52"/>
      <c r="AA250" s="52"/>
      <c r="AB250" s="53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3"/>
      <c r="AP250" s="52"/>
      <c r="AQ250" s="52"/>
      <c r="AR250" s="53"/>
      <c r="AS250" s="53"/>
      <c r="AT250" s="53"/>
      <c r="AU250" s="52"/>
      <c r="AV250" s="52"/>
      <c r="AW250" s="53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83" t="str">
        <f>IF(ISBLANK(B250),,IF(IFNA(MATCH(N250,List_Holidays,0),0)=0,IF(IFNA(MATCH(WEEKDAY(N250),List_WeekHolidays,0),0),1,0),2))</f>
        <v/>
      </c>
      <c r="BU250" s="109">
        <f t="shared" si="3"/>
        <v>0</v>
      </c>
      <c r="BV250" s="109">
        <f t="shared" si="4"/>
        <v>0</v>
      </c>
      <c r="BW250" s="109">
        <f>IF($BU250&gt;cLunchEnd+$N250,cLunchBegin+$N250+1,cLunchBegin+$N250)</f>
        <v>0.5</v>
      </c>
      <c r="BX250" s="109">
        <f>IF($BU250&gt;cLunchEnd+$N250,cLunchEnd+$N250+1,cLunchEnd+$N250)</f>
        <v>0.5416666667</v>
      </c>
      <c r="BY250" s="109">
        <f>IF($BU250&gt;cDinnerEnd+$N250,cDinnerBegin+$N250+1,cDinnerBegin+$N250)</f>
        <v>0.75</v>
      </c>
      <c r="BZ250" s="109">
        <f>IF($BU250&gt;cDinnerEnd+$N250,cDinnerEnd+$N250+1,cDinnerEnd+$N250)</f>
        <v>0.7916666667</v>
      </c>
      <c r="CA250" s="50" t="str">
        <f>IF((MIN($BV250,BX250)-MAX($BU250,BW250))&gt;0,vDurationLunch,)</f>
        <v/>
      </c>
      <c r="CB250" s="50" t="str">
        <f>IF((MIN($BV250,BZ250)-MAX($BU250,BY250))&gt;0,vDurationDinner,)</f>
        <v/>
      </c>
      <c r="CC250" s="50">
        <f t="shared" si="5"/>
        <v>0</v>
      </c>
      <c r="CD250" s="109">
        <f t="shared" si="6"/>
        <v>0.75</v>
      </c>
      <c r="CE250" s="50" t="str">
        <f t="shared" si="7"/>
        <v/>
      </c>
      <c r="CF250" s="50" t="str">
        <f t="shared" si="8"/>
        <v/>
      </c>
      <c r="CG250" s="50" t="str">
        <f t="shared" si="9"/>
        <v/>
      </c>
      <c r="CH250" s="50" t="str">
        <f t="shared" si="10"/>
        <v/>
      </c>
      <c r="CI250" s="50" t="str">
        <f t="shared" si="11"/>
        <v/>
      </c>
      <c r="CJ250" s="50"/>
      <c r="CK250" s="50"/>
      <c r="CL250" s="50"/>
      <c r="CM250" s="50"/>
      <c r="CN250" s="50"/>
    </row>
    <row r="251">
      <c r="A251" s="108" t="str">
        <f t="shared" si="2"/>
        <v/>
      </c>
      <c r="B251" s="6"/>
      <c r="C251" s="42"/>
      <c r="D251" s="43"/>
      <c r="E251" s="47"/>
      <c r="F251" s="45"/>
      <c r="G251" s="45"/>
      <c r="H251" s="46"/>
      <c r="I251" s="45"/>
      <c r="J251" s="45"/>
      <c r="K251" s="45"/>
      <c r="L251" s="45"/>
      <c r="M251" s="61"/>
      <c r="N251" s="48"/>
      <c r="O251" s="49"/>
      <c r="P251" s="48"/>
      <c r="Q251" s="49"/>
      <c r="R251" s="50"/>
      <c r="S251" s="51"/>
      <c r="T251" s="15"/>
      <c r="U251" s="14"/>
      <c r="V251" s="52"/>
      <c r="W251" s="52"/>
      <c r="X251" s="52"/>
      <c r="Y251" s="52"/>
      <c r="Z251" s="52"/>
      <c r="AA251" s="52"/>
      <c r="AB251" s="53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3"/>
      <c r="AP251" s="52"/>
      <c r="AQ251" s="52"/>
      <c r="AR251" s="53"/>
      <c r="AS251" s="53"/>
      <c r="AT251" s="53"/>
      <c r="AU251" s="52"/>
      <c r="AV251" s="52"/>
      <c r="AW251" s="53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83" t="str">
        <f>IF(ISBLANK(B251),,IF(IFNA(MATCH(N251,List_Holidays,0),0)=0,IF(IFNA(MATCH(WEEKDAY(N251),List_WeekHolidays,0),0),1,0),2))</f>
        <v/>
      </c>
      <c r="BU251" s="109">
        <f t="shared" si="3"/>
        <v>0</v>
      </c>
      <c r="BV251" s="109">
        <f t="shared" si="4"/>
        <v>0</v>
      </c>
      <c r="BW251" s="109">
        <f>IF($BU251&gt;cLunchEnd+$N251,cLunchBegin+$N251+1,cLunchBegin+$N251)</f>
        <v>0.5</v>
      </c>
      <c r="BX251" s="109">
        <f>IF($BU251&gt;cLunchEnd+$N251,cLunchEnd+$N251+1,cLunchEnd+$N251)</f>
        <v>0.5416666667</v>
      </c>
      <c r="BY251" s="109">
        <f>IF($BU251&gt;cDinnerEnd+$N251,cDinnerBegin+$N251+1,cDinnerBegin+$N251)</f>
        <v>0.75</v>
      </c>
      <c r="BZ251" s="109">
        <f>IF($BU251&gt;cDinnerEnd+$N251,cDinnerEnd+$N251+1,cDinnerEnd+$N251)</f>
        <v>0.7916666667</v>
      </c>
      <c r="CA251" s="50" t="str">
        <f>IF((MIN($BV251,BX251)-MAX($BU251,BW251))&gt;0,vDurationLunch,)</f>
        <v/>
      </c>
      <c r="CB251" s="50" t="str">
        <f>IF((MIN($BV251,BZ251)-MAX($BU251,BY251))&gt;0,vDurationDinner,)</f>
        <v/>
      </c>
      <c r="CC251" s="50">
        <f t="shared" si="5"/>
        <v>0</v>
      </c>
      <c r="CD251" s="109">
        <f t="shared" si="6"/>
        <v>0.75</v>
      </c>
      <c r="CE251" s="50" t="str">
        <f t="shared" si="7"/>
        <v/>
      </c>
      <c r="CF251" s="50" t="str">
        <f t="shared" si="8"/>
        <v/>
      </c>
      <c r="CG251" s="50" t="str">
        <f t="shared" si="9"/>
        <v/>
      </c>
      <c r="CH251" s="50" t="str">
        <f t="shared" si="10"/>
        <v/>
      </c>
      <c r="CI251" s="50" t="str">
        <f t="shared" si="11"/>
        <v/>
      </c>
      <c r="CJ251" s="50"/>
      <c r="CK251" s="50"/>
      <c r="CL251" s="50"/>
      <c r="CM251" s="50"/>
      <c r="CN251" s="50"/>
    </row>
    <row r="252">
      <c r="A252" s="108" t="str">
        <f t="shared" si="2"/>
        <v/>
      </c>
      <c r="B252" s="6"/>
      <c r="C252" s="42"/>
      <c r="D252" s="43"/>
      <c r="E252" s="61"/>
      <c r="F252" s="45"/>
      <c r="G252" s="46"/>
      <c r="H252" s="46"/>
      <c r="I252" s="45"/>
      <c r="J252" s="45"/>
      <c r="K252" s="45"/>
      <c r="L252" s="45"/>
      <c r="M252" s="61"/>
      <c r="N252" s="48"/>
      <c r="O252" s="49"/>
      <c r="P252" s="48"/>
      <c r="Q252" s="49"/>
      <c r="R252" s="50"/>
      <c r="S252" s="51"/>
      <c r="T252" s="15"/>
      <c r="U252" s="14"/>
      <c r="V252" s="52"/>
      <c r="W252" s="52"/>
      <c r="X252" s="52"/>
      <c r="Y252" s="52"/>
      <c r="Z252" s="52"/>
      <c r="AA252" s="52"/>
      <c r="AB252" s="53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3"/>
      <c r="AP252" s="52"/>
      <c r="AQ252" s="52"/>
      <c r="AR252" s="53"/>
      <c r="AS252" s="53"/>
      <c r="AT252" s="53"/>
      <c r="AU252" s="52"/>
      <c r="AV252" s="52"/>
      <c r="AW252" s="53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83" t="str">
        <f>IF(ISBLANK(B252),,IF(IFNA(MATCH(N252,List_Holidays,0),0)=0,IF(IFNA(MATCH(WEEKDAY(N252),List_WeekHolidays,0),0),1,0),2))</f>
        <v/>
      </c>
      <c r="BU252" s="109">
        <f t="shared" si="3"/>
        <v>0</v>
      </c>
      <c r="BV252" s="109">
        <f t="shared" si="4"/>
        <v>0</v>
      </c>
      <c r="BW252" s="109">
        <f>IF($BU252&gt;cLunchEnd+$N252,cLunchBegin+$N252+1,cLunchBegin+$N252)</f>
        <v>0.5</v>
      </c>
      <c r="BX252" s="109">
        <f>IF($BU252&gt;cLunchEnd+$N252,cLunchEnd+$N252+1,cLunchEnd+$N252)</f>
        <v>0.5416666667</v>
      </c>
      <c r="BY252" s="109">
        <f>IF($BU252&gt;cDinnerEnd+$N252,cDinnerBegin+$N252+1,cDinnerBegin+$N252)</f>
        <v>0.75</v>
      </c>
      <c r="BZ252" s="109">
        <f>IF($BU252&gt;cDinnerEnd+$N252,cDinnerEnd+$N252+1,cDinnerEnd+$N252)</f>
        <v>0.7916666667</v>
      </c>
      <c r="CA252" s="50" t="str">
        <f>IF((MIN($BV252,BX252)-MAX($BU252,BW252))&gt;0,vDurationLunch,)</f>
        <v/>
      </c>
      <c r="CB252" s="50" t="str">
        <f>IF((MIN($BV252,BZ252)-MAX($BU252,BY252))&gt;0,vDurationDinner,)</f>
        <v/>
      </c>
      <c r="CC252" s="50">
        <f t="shared" si="5"/>
        <v>0</v>
      </c>
      <c r="CD252" s="109">
        <f t="shared" si="6"/>
        <v>0.75</v>
      </c>
      <c r="CE252" s="50" t="str">
        <f t="shared" si="7"/>
        <v/>
      </c>
      <c r="CF252" s="50" t="str">
        <f t="shared" si="8"/>
        <v/>
      </c>
      <c r="CG252" s="50" t="str">
        <f t="shared" si="9"/>
        <v/>
      </c>
      <c r="CH252" s="50" t="str">
        <f t="shared" si="10"/>
        <v/>
      </c>
      <c r="CI252" s="50" t="str">
        <f t="shared" si="11"/>
        <v/>
      </c>
      <c r="CJ252" s="50"/>
      <c r="CK252" s="50"/>
      <c r="CL252" s="50"/>
      <c r="CM252" s="50"/>
      <c r="CN252" s="50"/>
    </row>
    <row r="253">
      <c r="A253" s="108" t="str">
        <f t="shared" si="2"/>
        <v/>
      </c>
      <c r="B253" s="6"/>
      <c r="C253" s="42"/>
      <c r="D253" s="43"/>
      <c r="E253" s="61"/>
      <c r="F253" s="45"/>
      <c r="G253" s="45"/>
      <c r="H253" s="46"/>
      <c r="I253" s="45"/>
      <c r="J253" s="45"/>
      <c r="K253" s="45"/>
      <c r="L253" s="45"/>
      <c r="M253" s="61"/>
      <c r="N253" s="48"/>
      <c r="O253" s="49"/>
      <c r="P253" s="48"/>
      <c r="Q253" s="49"/>
      <c r="R253" s="50"/>
      <c r="S253" s="51"/>
      <c r="T253" s="15"/>
      <c r="U253" s="14"/>
      <c r="V253" s="52"/>
      <c r="W253" s="52"/>
      <c r="X253" s="52"/>
      <c r="Y253" s="52"/>
      <c r="Z253" s="52"/>
      <c r="AA253" s="52"/>
      <c r="AB253" s="53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3"/>
      <c r="AP253" s="52"/>
      <c r="AQ253" s="52"/>
      <c r="AR253" s="53"/>
      <c r="AS253" s="53"/>
      <c r="AT253" s="53"/>
      <c r="AU253" s="52"/>
      <c r="AV253" s="52"/>
      <c r="AW253" s="53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83" t="str">
        <f>IF(ISBLANK(B253),,IF(IFNA(MATCH(N253,List_Holidays,0),0)=0,IF(IFNA(MATCH(WEEKDAY(N253),List_WeekHolidays,0),0),1,0),2))</f>
        <v/>
      </c>
      <c r="BU253" s="109">
        <f t="shared" si="3"/>
        <v>0</v>
      </c>
      <c r="BV253" s="109">
        <f t="shared" si="4"/>
        <v>0</v>
      </c>
      <c r="BW253" s="109">
        <f>IF($BU253&gt;cLunchEnd+$N253,cLunchBegin+$N253+1,cLunchBegin+$N253)</f>
        <v>0.5</v>
      </c>
      <c r="BX253" s="109">
        <f>IF($BU253&gt;cLunchEnd+$N253,cLunchEnd+$N253+1,cLunchEnd+$N253)</f>
        <v>0.5416666667</v>
      </c>
      <c r="BY253" s="109">
        <f>IF($BU253&gt;cDinnerEnd+$N253,cDinnerBegin+$N253+1,cDinnerBegin+$N253)</f>
        <v>0.75</v>
      </c>
      <c r="BZ253" s="109">
        <f>IF($BU253&gt;cDinnerEnd+$N253,cDinnerEnd+$N253+1,cDinnerEnd+$N253)</f>
        <v>0.7916666667</v>
      </c>
      <c r="CA253" s="50" t="str">
        <f>IF((MIN($BV253,BX253)-MAX($BU253,BW253))&gt;0,vDurationLunch,)</f>
        <v/>
      </c>
      <c r="CB253" s="50" t="str">
        <f>IF((MIN($BV253,BZ253)-MAX($BU253,BY253))&gt;0,vDurationDinner,)</f>
        <v/>
      </c>
      <c r="CC253" s="50">
        <f t="shared" si="5"/>
        <v>0</v>
      </c>
      <c r="CD253" s="109">
        <f t="shared" si="6"/>
        <v>0.75</v>
      </c>
      <c r="CE253" s="50" t="str">
        <f t="shared" si="7"/>
        <v/>
      </c>
      <c r="CF253" s="50" t="str">
        <f t="shared" si="8"/>
        <v/>
      </c>
      <c r="CG253" s="50" t="str">
        <f t="shared" si="9"/>
        <v/>
      </c>
      <c r="CH253" s="50" t="str">
        <f t="shared" si="10"/>
        <v/>
      </c>
      <c r="CI253" s="50" t="str">
        <f t="shared" si="11"/>
        <v/>
      </c>
      <c r="CJ253" s="50"/>
      <c r="CK253" s="50"/>
      <c r="CL253" s="50"/>
      <c r="CM253" s="50"/>
      <c r="CN253" s="50"/>
    </row>
    <row r="254">
      <c r="A254" s="108" t="str">
        <f t="shared" si="2"/>
        <v/>
      </c>
      <c r="B254" s="6"/>
      <c r="C254" s="42"/>
      <c r="D254" s="43"/>
      <c r="E254" s="61"/>
      <c r="F254" s="45"/>
      <c r="G254" s="45"/>
      <c r="H254" s="46"/>
      <c r="I254" s="45"/>
      <c r="J254" s="45"/>
      <c r="K254" s="45"/>
      <c r="L254" s="45"/>
      <c r="M254" s="61"/>
      <c r="N254" s="48"/>
      <c r="O254" s="49"/>
      <c r="P254" s="48"/>
      <c r="Q254" s="49"/>
      <c r="R254" s="50"/>
      <c r="S254" s="51"/>
      <c r="T254" s="15"/>
      <c r="U254" s="14"/>
      <c r="V254" s="52"/>
      <c r="W254" s="52"/>
      <c r="X254" s="52"/>
      <c r="Y254" s="52"/>
      <c r="Z254" s="52"/>
      <c r="AA254" s="52"/>
      <c r="AB254" s="53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3"/>
      <c r="AP254" s="52"/>
      <c r="AQ254" s="52"/>
      <c r="AR254" s="53"/>
      <c r="AS254" s="53"/>
      <c r="AT254" s="53"/>
      <c r="AU254" s="52"/>
      <c r="AV254" s="52"/>
      <c r="AW254" s="53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83" t="str">
        <f>IF(ISBLANK(B254),,IF(IFNA(MATCH(N254,List_Holidays,0),0)=0,IF(IFNA(MATCH(WEEKDAY(N254),List_WeekHolidays,0),0),1,0),2))</f>
        <v/>
      </c>
      <c r="BU254" s="109">
        <f t="shared" si="3"/>
        <v>0</v>
      </c>
      <c r="BV254" s="109">
        <f t="shared" si="4"/>
        <v>0</v>
      </c>
      <c r="BW254" s="109">
        <f>IF($BU254&gt;cLunchEnd+$N254,cLunchBegin+$N254+1,cLunchBegin+$N254)</f>
        <v>0.5</v>
      </c>
      <c r="BX254" s="109">
        <f>IF($BU254&gt;cLunchEnd+$N254,cLunchEnd+$N254+1,cLunchEnd+$N254)</f>
        <v>0.5416666667</v>
      </c>
      <c r="BY254" s="109">
        <f>IF($BU254&gt;cDinnerEnd+$N254,cDinnerBegin+$N254+1,cDinnerBegin+$N254)</f>
        <v>0.75</v>
      </c>
      <c r="BZ254" s="109">
        <f>IF($BU254&gt;cDinnerEnd+$N254,cDinnerEnd+$N254+1,cDinnerEnd+$N254)</f>
        <v>0.7916666667</v>
      </c>
      <c r="CA254" s="50" t="str">
        <f>IF((MIN($BV254,BX254)-MAX($BU254,BW254))&gt;0,vDurationLunch,)</f>
        <v/>
      </c>
      <c r="CB254" s="50" t="str">
        <f>IF((MIN($BV254,BZ254)-MAX($BU254,BY254))&gt;0,vDurationDinner,)</f>
        <v/>
      </c>
      <c r="CC254" s="50">
        <f t="shared" si="5"/>
        <v>0</v>
      </c>
      <c r="CD254" s="109">
        <f t="shared" si="6"/>
        <v>0.75</v>
      </c>
      <c r="CE254" s="50" t="str">
        <f t="shared" si="7"/>
        <v/>
      </c>
      <c r="CF254" s="50" t="str">
        <f t="shared" si="8"/>
        <v/>
      </c>
      <c r="CG254" s="50" t="str">
        <f t="shared" si="9"/>
        <v/>
      </c>
      <c r="CH254" s="50" t="str">
        <f t="shared" si="10"/>
        <v/>
      </c>
      <c r="CI254" s="50" t="str">
        <f t="shared" si="11"/>
        <v/>
      </c>
      <c r="CJ254" s="50"/>
      <c r="CK254" s="50"/>
      <c r="CL254" s="50"/>
      <c r="CM254" s="50"/>
      <c r="CN254" s="50"/>
    </row>
    <row r="255">
      <c r="A255" s="108" t="str">
        <f t="shared" si="2"/>
        <v/>
      </c>
      <c r="B255" s="6"/>
      <c r="C255" s="42"/>
      <c r="D255" s="43"/>
      <c r="E255" s="47"/>
      <c r="F255" s="45"/>
      <c r="G255" s="45"/>
      <c r="H255" s="45"/>
      <c r="I255" s="45"/>
      <c r="J255" s="46"/>
      <c r="K255" s="45"/>
      <c r="L255" s="45"/>
      <c r="M255" s="61"/>
      <c r="N255" s="48"/>
      <c r="O255" s="49"/>
      <c r="P255" s="48"/>
      <c r="Q255" s="49"/>
      <c r="R255" s="50"/>
      <c r="S255" s="51"/>
      <c r="T255" s="15"/>
      <c r="U255" s="14"/>
      <c r="V255" s="52"/>
      <c r="W255" s="52"/>
      <c r="X255" s="52"/>
      <c r="Y255" s="52"/>
      <c r="Z255" s="52"/>
      <c r="AA255" s="52"/>
      <c r="AB255" s="53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3"/>
      <c r="AP255" s="52"/>
      <c r="AQ255" s="52"/>
      <c r="AR255" s="53"/>
      <c r="AS255" s="53"/>
      <c r="AT255" s="53"/>
      <c r="AU255" s="52"/>
      <c r="AV255" s="52"/>
      <c r="AW255" s="53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83" t="str">
        <f>IF(ISBLANK(B255),,IF(IFNA(MATCH(N255,List_Holidays,0),0)=0,IF(IFNA(MATCH(WEEKDAY(N255),List_WeekHolidays,0),0),1,0),2))</f>
        <v/>
      </c>
      <c r="BU255" s="109">
        <f t="shared" si="3"/>
        <v>0</v>
      </c>
      <c r="BV255" s="109">
        <f t="shared" si="4"/>
        <v>0</v>
      </c>
      <c r="BW255" s="109">
        <f>IF($BU255&gt;cLunchEnd+$N255,cLunchBegin+$N255+1,cLunchBegin+$N255)</f>
        <v>0.5</v>
      </c>
      <c r="BX255" s="109">
        <f>IF($BU255&gt;cLunchEnd+$N255,cLunchEnd+$N255+1,cLunchEnd+$N255)</f>
        <v>0.5416666667</v>
      </c>
      <c r="BY255" s="109">
        <f>IF($BU255&gt;cDinnerEnd+$N255,cDinnerBegin+$N255+1,cDinnerBegin+$N255)</f>
        <v>0.75</v>
      </c>
      <c r="BZ255" s="109">
        <f>IF($BU255&gt;cDinnerEnd+$N255,cDinnerEnd+$N255+1,cDinnerEnd+$N255)</f>
        <v>0.7916666667</v>
      </c>
      <c r="CA255" s="50" t="str">
        <f>IF((MIN($BV255,BX255)-MAX($BU255,BW255))&gt;0,vDurationLunch,)</f>
        <v/>
      </c>
      <c r="CB255" s="50" t="str">
        <f>IF((MIN($BV255,BZ255)-MAX($BU255,BY255))&gt;0,vDurationDinner,)</f>
        <v/>
      </c>
      <c r="CC255" s="50">
        <f t="shared" si="5"/>
        <v>0</v>
      </c>
      <c r="CD255" s="109">
        <f t="shared" si="6"/>
        <v>0.75</v>
      </c>
      <c r="CE255" s="50" t="str">
        <f t="shared" si="7"/>
        <v/>
      </c>
      <c r="CF255" s="50" t="str">
        <f t="shared" si="8"/>
        <v/>
      </c>
      <c r="CG255" s="50" t="str">
        <f t="shared" si="9"/>
        <v/>
      </c>
      <c r="CH255" s="50" t="str">
        <f t="shared" si="10"/>
        <v/>
      </c>
      <c r="CI255" s="50" t="str">
        <f t="shared" si="11"/>
        <v/>
      </c>
      <c r="CJ255" s="50"/>
      <c r="CK255" s="50"/>
      <c r="CL255" s="50"/>
      <c r="CM255" s="50"/>
      <c r="CN255" s="50"/>
    </row>
    <row r="256">
      <c r="A256" s="108" t="str">
        <f t="shared" si="2"/>
        <v/>
      </c>
      <c r="B256" s="6"/>
      <c r="C256" s="42"/>
      <c r="D256" s="43"/>
      <c r="E256" s="61"/>
      <c r="F256" s="45"/>
      <c r="G256" s="45"/>
      <c r="H256" s="46"/>
      <c r="I256" s="45"/>
      <c r="J256" s="45"/>
      <c r="K256" s="45"/>
      <c r="L256" s="45"/>
      <c r="M256" s="61"/>
      <c r="N256" s="48"/>
      <c r="O256" s="49"/>
      <c r="P256" s="48"/>
      <c r="Q256" s="49"/>
      <c r="R256" s="50"/>
      <c r="S256" s="51"/>
      <c r="T256" s="15"/>
      <c r="U256" s="14"/>
      <c r="V256" s="52"/>
      <c r="W256" s="52"/>
      <c r="X256" s="52"/>
      <c r="Y256" s="52"/>
      <c r="Z256" s="52"/>
      <c r="AA256" s="52"/>
      <c r="AB256" s="53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3"/>
      <c r="AP256" s="52"/>
      <c r="AQ256" s="52"/>
      <c r="AR256" s="53"/>
      <c r="AS256" s="53"/>
      <c r="AT256" s="53"/>
      <c r="AU256" s="52"/>
      <c r="AV256" s="52"/>
      <c r="AW256" s="53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83" t="str">
        <f>IF(ISBLANK(B256),,IF(IFNA(MATCH(N256,List_Holidays,0),0)=0,IF(IFNA(MATCH(WEEKDAY(N256),List_WeekHolidays,0),0),1,0),2))</f>
        <v/>
      </c>
      <c r="BU256" s="109">
        <f t="shared" si="3"/>
        <v>0</v>
      </c>
      <c r="BV256" s="109">
        <f t="shared" si="4"/>
        <v>0</v>
      </c>
      <c r="BW256" s="109">
        <f>IF($BU256&gt;cLunchEnd+$N256,cLunchBegin+$N256+1,cLunchBegin+$N256)</f>
        <v>0.5</v>
      </c>
      <c r="BX256" s="109">
        <f>IF($BU256&gt;cLunchEnd+$N256,cLunchEnd+$N256+1,cLunchEnd+$N256)</f>
        <v>0.5416666667</v>
      </c>
      <c r="BY256" s="109">
        <f>IF($BU256&gt;cDinnerEnd+$N256,cDinnerBegin+$N256+1,cDinnerBegin+$N256)</f>
        <v>0.75</v>
      </c>
      <c r="BZ256" s="109">
        <f>IF($BU256&gt;cDinnerEnd+$N256,cDinnerEnd+$N256+1,cDinnerEnd+$N256)</f>
        <v>0.7916666667</v>
      </c>
      <c r="CA256" s="50" t="str">
        <f>IF((MIN($BV256,BX256)-MAX($BU256,BW256))&gt;0,vDurationLunch,)</f>
        <v/>
      </c>
      <c r="CB256" s="50" t="str">
        <f>IF((MIN($BV256,BZ256)-MAX($BU256,BY256))&gt;0,vDurationDinner,)</f>
        <v/>
      </c>
      <c r="CC256" s="50">
        <f t="shared" si="5"/>
        <v>0</v>
      </c>
      <c r="CD256" s="109">
        <f t="shared" si="6"/>
        <v>0.75</v>
      </c>
      <c r="CE256" s="50" t="str">
        <f t="shared" si="7"/>
        <v/>
      </c>
      <c r="CF256" s="50" t="str">
        <f t="shared" si="8"/>
        <v/>
      </c>
      <c r="CG256" s="50" t="str">
        <f t="shared" si="9"/>
        <v/>
      </c>
      <c r="CH256" s="50" t="str">
        <f t="shared" si="10"/>
        <v/>
      </c>
      <c r="CI256" s="50" t="str">
        <f t="shared" si="11"/>
        <v/>
      </c>
      <c r="CJ256" s="50"/>
      <c r="CK256" s="50"/>
      <c r="CL256" s="50"/>
      <c r="CM256" s="50"/>
      <c r="CN256" s="50"/>
    </row>
    <row r="257">
      <c r="A257" s="108" t="str">
        <f t="shared" si="2"/>
        <v/>
      </c>
      <c r="B257" s="6"/>
      <c r="C257" s="42"/>
      <c r="D257" s="43"/>
      <c r="E257" s="61"/>
      <c r="F257" s="45"/>
      <c r="G257" s="45"/>
      <c r="H257" s="46"/>
      <c r="I257" s="45"/>
      <c r="J257" s="45"/>
      <c r="K257" s="45"/>
      <c r="L257" s="45"/>
      <c r="M257" s="61"/>
      <c r="N257" s="48"/>
      <c r="O257" s="49"/>
      <c r="P257" s="48"/>
      <c r="Q257" s="49"/>
      <c r="R257" s="50"/>
      <c r="S257" s="51"/>
      <c r="T257" s="15"/>
      <c r="U257" s="14"/>
      <c r="V257" s="52"/>
      <c r="W257" s="52"/>
      <c r="X257" s="52"/>
      <c r="Y257" s="52"/>
      <c r="Z257" s="52"/>
      <c r="AA257" s="52"/>
      <c r="AB257" s="53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3"/>
      <c r="AP257" s="52"/>
      <c r="AQ257" s="52"/>
      <c r="AR257" s="53"/>
      <c r="AS257" s="53"/>
      <c r="AT257" s="53"/>
      <c r="AU257" s="52"/>
      <c r="AV257" s="52"/>
      <c r="AW257" s="53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83" t="str">
        <f>IF(ISBLANK(B257),,IF(IFNA(MATCH(N257,List_Holidays,0),0)=0,IF(IFNA(MATCH(WEEKDAY(N257),List_WeekHolidays,0),0),1,0),2))</f>
        <v/>
      </c>
      <c r="BU257" s="109">
        <f t="shared" si="3"/>
        <v>0</v>
      </c>
      <c r="BV257" s="109">
        <f t="shared" si="4"/>
        <v>0</v>
      </c>
      <c r="BW257" s="109">
        <f>IF($BU257&gt;cLunchEnd+$N257,cLunchBegin+$N257+1,cLunchBegin+$N257)</f>
        <v>0.5</v>
      </c>
      <c r="BX257" s="109">
        <f>IF($BU257&gt;cLunchEnd+$N257,cLunchEnd+$N257+1,cLunchEnd+$N257)</f>
        <v>0.5416666667</v>
      </c>
      <c r="BY257" s="109">
        <f>IF($BU257&gt;cDinnerEnd+$N257,cDinnerBegin+$N257+1,cDinnerBegin+$N257)</f>
        <v>0.75</v>
      </c>
      <c r="BZ257" s="109">
        <f>IF($BU257&gt;cDinnerEnd+$N257,cDinnerEnd+$N257+1,cDinnerEnd+$N257)</f>
        <v>0.7916666667</v>
      </c>
      <c r="CA257" s="50" t="str">
        <f>IF((MIN($BV257,BX257)-MAX($BU257,BW257))&gt;0,vDurationLunch,)</f>
        <v/>
      </c>
      <c r="CB257" s="50" t="str">
        <f>IF((MIN($BV257,BZ257)-MAX($BU257,BY257))&gt;0,vDurationDinner,)</f>
        <v/>
      </c>
      <c r="CC257" s="50">
        <f t="shared" si="5"/>
        <v>0</v>
      </c>
      <c r="CD257" s="109">
        <f t="shared" si="6"/>
        <v>0.75</v>
      </c>
      <c r="CE257" s="50" t="str">
        <f t="shared" si="7"/>
        <v/>
      </c>
      <c r="CF257" s="50" t="str">
        <f t="shared" si="8"/>
        <v/>
      </c>
      <c r="CG257" s="50" t="str">
        <f t="shared" si="9"/>
        <v/>
      </c>
      <c r="CH257" s="50" t="str">
        <f t="shared" si="10"/>
        <v/>
      </c>
      <c r="CI257" s="50" t="str">
        <f t="shared" si="11"/>
        <v/>
      </c>
      <c r="CJ257" s="50"/>
      <c r="CK257" s="50"/>
      <c r="CL257" s="50"/>
      <c r="CM257" s="50"/>
      <c r="CN257" s="50"/>
    </row>
    <row r="258">
      <c r="A258" s="108" t="str">
        <f t="shared" si="2"/>
        <v/>
      </c>
      <c r="B258" s="6"/>
      <c r="C258" s="42"/>
      <c r="D258" s="43"/>
      <c r="E258" s="61"/>
      <c r="F258" s="45"/>
      <c r="G258" s="45"/>
      <c r="H258" s="46"/>
      <c r="I258" s="45"/>
      <c r="J258" s="45"/>
      <c r="K258" s="45"/>
      <c r="L258" s="45"/>
      <c r="M258" s="61"/>
      <c r="N258" s="48"/>
      <c r="O258" s="49"/>
      <c r="P258" s="48"/>
      <c r="Q258" s="49"/>
      <c r="R258" s="50"/>
      <c r="S258" s="51"/>
      <c r="T258" s="15"/>
      <c r="U258" s="14"/>
      <c r="V258" s="52"/>
      <c r="W258" s="52"/>
      <c r="X258" s="52"/>
      <c r="Y258" s="52"/>
      <c r="Z258" s="52"/>
      <c r="AA258" s="52"/>
      <c r="AB258" s="53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3"/>
      <c r="AP258" s="52"/>
      <c r="AQ258" s="52"/>
      <c r="AR258" s="53"/>
      <c r="AS258" s="53"/>
      <c r="AT258" s="53"/>
      <c r="AU258" s="52"/>
      <c r="AV258" s="52"/>
      <c r="AW258" s="53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83" t="str">
        <f>IF(ISBLANK(B258),,IF(IFNA(MATCH(N258,List_Holidays,0),0)=0,IF(IFNA(MATCH(WEEKDAY(N258),List_WeekHolidays,0),0),1,0),2))</f>
        <v/>
      </c>
      <c r="BU258" s="109">
        <f t="shared" si="3"/>
        <v>0</v>
      </c>
      <c r="BV258" s="109">
        <f t="shared" si="4"/>
        <v>0</v>
      </c>
      <c r="BW258" s="109">
        <f>IF($BU258&gt;cLunchEnd+$N258,cLunchBegin+$N258+1,cLunchBegin+$N258)</f>
        <v>0.5</v>
      </c>
      <c r="BX258" s="109">
        <f>IF($BU258&gt;cLunchEnd+$N258,cLunchEnd+$N258+1,cLunchEnd+$N258)</f>
        <v>0.5416666667</v>
      </c>
      <c r="BY258" s="109">
        <f>IF($BU258&gt;cDinnerEnd+$N258,cDinnerBegin+$N258+1,cDinnerBegin+$N258)</f>
        <v>0.75</v>
      </c>
      <c r="BZ258" s="109">
        <f>IF($BU258&gt;cDinnerEnd+$N258,cDinnerEnd+$N258+1,cDinnerEnd+$N258)</f>
        <v>0.7916666667</v>
      </c>
      <c r="CA258" s="50" t="str">
        <f>IF((MIN($BV258,BX258)-MAX($BU258,BW258))&gt;0,vDurationLunch,)</f>
        <v/>
      </c>
      <c r="CB258" s="50" t="str">
        <f>IF((MIN($BV258,BZ258)-MAX($BU258,BY258))&gt;0,vDurationDinner,)</f>
        <v/>
      </c>
      <c r="CC258" s="50">
        <f t="shared" si="5"/>
        <v>0</v>
      </c>
      <c r="CD258" s="109">
        <f t="shared" si="6"/>
        <v>0.75</v>
      </c>
      <c r="CE258" s="50" t="str">
        <f t="shared" si="7"/>
        <v/>
      </c>
      <c r="CF258" s="50" t="str">
        <f t="shared" si="8"/>
        <v/>
      </c>
      <c r="CG258" s="50" t="str">
        <f t="shared" si="9"/>
        <v/>
      </c>
      <c r="CH258" s="50" t="str">
        <f t="shared" si="10"/>
        <v/>
      </c>
      <c r="CI258" s="50" t="str">
        <f t="shared" si="11"/>
        <v/>
      </c>
      <c r="CJ258" s="50"/>
      <c r="CK258" s="50"/>
      <c r="CL258" s="50"/>
      <c r="CM258" s="50"/>
      <c r="CN258" s="50"/>
    </row>
    <row r="259">
      <c r="A259" s="108" t="str">
        <f t="shared" si="2"/>
        <v/>
      </c>
      <c r="B259" s="6"/>
      <c r="C259" s="42"/>
      <c r="D259" s="43"/>
      <c r="E259" s="61"/>
      <c r="F259" s="45"/>
      <c r="G259" s="46"/>
      <c r="H259" s="46"/>
      <c r="I259" s="45"/>
      <c r="J259" s="45"/>
      <c r="K259" s="45"/>
      <c r="L259" s="45"/>
      <c r="M259" s="61"/>
      <c r="N259" s="48"/>
      <c r="O259" s="49"/>
      <c r="P259" s="48"/>
      <c r="Q259" s="49"/>
      <c r="R259" s="50"/>
      <c r="S259" s="51"/>
      <c r="T259" s="15"/>
      <c r="U259" s="14"/>
      <c r="V259" s="52"/>
      <c r="W259" s="52"/>
      <c r="X259" s="52"/>
      <c r="Y259" s="52"/>
      <c r="Z259" s="52"/>
      <c r="AA259" s="52"/>
      <c r="AB259" s="53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3"/>
      <c r="AP259" s="52"/>
      <c r="AQ259" s="52"/>
      <c r="AR259" s="53"/>
      <c r="AS259" s="53"/>
      <c r="AT259" s="53"/>
      <c r="AU259" s="52"/>
      <c r="AV259" s="52"/>
      <c r="AW259" s="53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83" t="str">
        <f>IF(ISBLANK(B259),,IF(IFNA(MATCH(N259,List_Holidays,0),0)=0,IF(IFNA(MATCH(WEEKDAY(N259),List_WeekHolidays,0),0),1,0),2))</f>
        <v/>
      </c>
      <c r="BU259" s="109">
        <f t="shared" si="3"/>
        <v>0</v>
      </c>
      <c r="BV259" s="109">
        <f t="shared" si="4"/>
        <v>0</v>
      </c>
      <c r="BW259" s="109">
        <f>IF($BU259&gt;cLunchEnd+$N259,cLunchBegin+$N259+1,cLunchBegin+$N259)</f>
        <v>0.5</v>
      </c>
      <c r="BX259" s="109">
        <f>IF($BU259&gt;cLunchEnd+$N259,cLunchEnd+$N259+1,cLunchEnd+$N259)</f>
        <v>0.5416666667</v>
      </c>
      <c r="BY259" s="109">
        <f>IF($BU259&gt;cDinnerEnd+$N259,cDinnerBegin+$N259+1,cDinnerBegin+$N259)</f>
        <v>0.75</v>
      </c>
      <c r="BZ259" s="109">
        <f>IF($BU259&gt;cDinnerEnd+$N259,cDinnerEnd+$N259+1,cDinnerEnd+$N259)</f>
        <v>0.7916666667</v>
      </c>
      <c r="CA259" s="50" t="str">
        <f>IF((MIN($BV259,BX259)-MAX($BU259,BW259))&gt;0,vDurationLunch,)</f>
        <v/>
      </c>
      <c r="CB259" s="50" t="str">
        <f>IF((MIN($BV259,BZ259)-MAX($BU259,BY259))&gt;0,vDurationDinner,)</f>
        <v/>
      </c>
      <c r="CC259" s="50">
        <f t="shared" si="5"/>
        <v>0</v>
      </c>
      <c r="CD259" s="109">
        <f t="shared" si="6"/>
        <v>0.75</v>
      </c>
      <c r="CE259" s="50" t="str">
        <f t="shared" si="7"/>
        <v/>
      </c>
      <c r="CF259" s="50" t="str">
        <f t="shared" si="8"/>
        <v/>
      </c>
      <c r="CG259" s="50" t="str">
        <f t="shared" si="9"/>
        <v/>
      </c>
      <c r="CH259" s="50" t="str">
        <f t="shared" si="10"/>
        <v/>
      </c>
      <c r="CI259" s="50" t="str">
        <f t="shared" si="11"/>
        <v/>
      </c>
      <c r="CJ259" s="50"/>
      <c r="CK259" s="50"/>
      <c r="CL259" s="50"/>
      <c r="CM259" s="50"/>
      <c r="CN259" s="50"/>
    </row>
    <row r="260">
      <c r="A260" s="108" t="str">
        <f t="shared" si="2"/>
        <v/>
      </c>
      <c r="B260" s="6"/>
      <c r="C260" s="42"/>
      <c r="D260" s="43"/>
      <c r="E260" s="61"/>
      <c r="F260" s="45"/>
      <c r="G260" s="45"/>
      <c r="H260" s="46"/>
      <c r="I260" s="45"/>
      <c r="J260" s="45"/>
      <c r="K260" s="45"/>
      <c r="L260" s="45"/>
      <c r="M260" s="61"/>
      <c r="N260" s="48"/>
      <c r="O260" s="49"/>
      <c r="P260" s="48"/>
      <c r="Q260" s="49"/>
      <c r="R260" s="50"/>
      <c r="S260" s="51"/>
      <c r="T260" s="15"/>
      <c r="U260" s="14"/>
      <c r="V260" s="52"/>
      <c r="W260" s="52"/>
      <c r="X260" s="52"/>
      <c r="Y260" s="52"/>
      <c r="Z260" s="52"/>
      <c r="AA260" s="52"/>
      <c r="AB260" s="53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3"/>
      <c r="AP260" s="52"/>
      <c r="AQ260" s="52"/>
      <c r="AR260" s="53"/>
      <c r="AS260" s="53"/>
      <c r="AT260" s="53"/>
      <c r="AU260" s="52"/>
      <c r="AV260" s="52"/>
      <c r="AW260" s="53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83" t="str">
        <f>IF(ISBLANK(B260),,IF(IFNA(MATCH(N260,List_Holidays,0),0)=0,IF(IFNA(MATCH(WEEKDAY(N260),List_WeekHolidays,0),0),1,0),2))</f>
        <v/>
      </c>
      <c r="BU260" s="109">
        <f t="shared" si="3"/>
        <v>0</v>
      </c>
      <c r="BV260" s="109">
        <f t="shared" si="4"/>
        <v>0</v>
      </c>
      <c r="BW260" s="109">
        <f>IF($BU260&gt;cLunchEnd+$N260,cLunchBegin+$N260+1,cLunchBegin+$N260)</f>
        <v>0.5</v>
      </c>
      <c r="BX260" s="109">
        <f>IF($BU260&gt;cLunchEnd+$N260,cLunchEnd+$N260+1,cLunchEnd+$N260)</f>
        <v>0.5416666667</v>
      </c>
      <c r="BY260" s="109">
        <f>IF($BU260&gt;cDinnerEnd+$N260,cDinnerBegin+$N260+1,cDinnerBegin+$N260)</f>
        <v>0.75</v>
      </c>
      <c r="BZ260" s="109">
        <f>IF($BU260&gt;cDinnerEnd+$N260,cDinnerEnd+$N260+1,cDinnerEnd+$N260)</f>
        <v>0.7916666667</v>
      </c>
      <c r="CA260" s="50" t="str">
        <f>IF((MIN($BV260,BX260)-MAX($BU260,BW260))&gt;0,vDurationLunch,)</f>
        <v/>
      </c>
      <c r="CB260" s="50" t="str">
        <f>IF((MIN($BV260,BZ260)-MAX($BU260,BY260))&gt;0,vDurationDinner,)</f>
        <v/>
      </c>
      <c r="CC260" s="50">
        <f t="shared" si="5"/>
        <v>0</v>
      </c>
      <c r="CD260" s="109">
        <f t="shared" si="6"/>
        <v>0.75</v>
      </c>
      <c r="CE260" s="50" t="str">
        <f t="shared" si="7"/>
        <v/>
      </c>
      <c r="CF260" s="50" t="str">
        <f t="shared" si="8"/>
        <v/>
      </c>
      <c r="CG260" s="50" t="str">
        <f t="shared" si="9"/>
        <v/>
      </c>
      <c r="CH260" s="50" t="str">
        <f t="shared" si="10"/>
        <v/>
      </c>
      <c r="CI260" s="50" t="str">
        <f t="shared" si="11"/>
        <v/>
      </c>
      <c r="CJ260" s="50"/>
      <c r="CK260" s="50"/>
      <c r="CL260" s="50"/>
      <c r="CM260" s="50"/>
      <c r="CN260" s="50"/>
    </row>
    <row r="261">
      <c r="A261" s="108" t="str">
        <f t="shared" si="2"/>
        <v/>
      </c>
      <c r="B261" s="6"/>
      <c r="C261" s="42"/>
      <c r="D261" s="43"/>
      <c r="E261" s="47"/>
      <c r="F261" s="45"/>
      <c r="G261" s="45"/>
      <c r="H261" s="46"/>
      <c r="I261" s="45"/>
      <c r="J261" s="45"/>
      <c r="K261" s="45"/>
      <c r="L261" s="45"/>
      <c r="M261" s="61"/>
      <c r="N261" s="48"/>
      <c r="O261" s="49"/>
      <c r="P261" s="48"/>
      <c r="Q261" s="49"/>
      <c r="R261" s="50"/>
      <c r="S261" s="51"/>
      <c r="T261" s="15"/>
      <c r="U261" s="14"/>
      <c r="V261" s="52"/>
      <c r="W261" s="52"/>
      <c r="X261" s="52"/>
      <c r="Y261" s="52"/>
      <c r="Z261" s="52"/>
      <c r="AA261" s="52"/>
      <c r="AB261" s="53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3"/>
      <c r="AP261" s="52"/>
      <c r="AQ261" s="52"/>
      <c r="AR261" s="53"/>
      <c r="AS261" s="53"/>
      <c r="AT261" s="53"/>
      <c r="AU261" s="52"/>
      <c r="AV261" s="52"/>
      <c r="AW261" s="53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83" t="str">
        <f>IF(ISBLANK(B261),,IF(IFNA(MATCH(N261,List_Holidays,0),0)=0,IF(IFNA(MATCH(WEEKDAY(N261),List_WeekHolidays,0),0),1,0),2))</f>
        <v/>
      </c>
      <c r="BU261" s="109">
        <f t="shared" si="3"/>
        <v>0</v>
      </c>
      <c r="BV261" s="109">
        <f t="shared" si="4"/>
        <v>0</v>
      </c>
      <c r="BW261" s="109">
        <f>IF($BU261&gt;cLunchEnd+$N261,cLunchBegin+$N261+1,cLunchBegin+$N261)</f>
        <v>0.5</v>
      </c>
      <c r="BX261" s="109">
        <f>IF($BU261&gt;cLunchEnd+$N261,cLunchEnd+$N261+1,cLunchEnd+$N261)</f>
        <v>0.5416666667</v>
      </c>
      <c r="BY261" s="109">
        <f>IF($BU261&gt;cDinnerEnd+$N261,cDinnerBegin+$N261+1,cDinnerBegin+$N261)</f>
        <v>0.75</v>
      </c>
      <c r="BZ261" s="109">
        <f>IF($BU261&gt;cDinnerEnd+$N261,cDinnerEnd+$N261+1,cDinnerEnd+$N261)</f>
        <v>0.7916666667</v>
      </c>
      <c r="CA261" s="50" t="str">
        <f>IF((MIN($BV261,BX261)-MAX($BU261,BW261))&gt;0,vDurationLunch,)</f>
        <v/>
      </c>
      <c r="CB261" s="50" t="str">
        <f>IF((MIN($BV261,BZ261)-MAX($BU261,BY261))&gt;0,vDurationDinner,)</f>
        <v/>
      </c>
      <c r="CC261" s="50">
        <f t="shared" si="5"/>
        <v>0</v>
      </c>
      <c r="CD261" s="109">
        <f t="shared" si="6"/>
        <v>0.75</v>
      </c>
      <c r="CE261" s="50" t="str">
        <f t="shared" si="7"/>
        <v/>
      </c>
      <c r="CF261" s="50" t="str">
        <f t="shared" si="8"/>
        <v/>
      </c>
      <c r="CG261" s="50" t="str">
        <f t="shared" si="9"/>
        <v/>
      </c>
      <c r="CH261" s="50" t="str">
        <f t="shared" si="10"/>
        <v/>
      </c>
      <c r="CI261" s="50" t="str">
        <f t="shared" si="11"/>
        <v/>
      </c>
      <c r="CJ261" s="50"/>
      <c r="CK261" s="50"/>
      <c r="CL261" s="50"/>
      <c r="CM261" s="50"/>
      <c r="CN261" s="50"/>
    </row>
    <row r="262">
      <c r="A262" s="108" t="str">
        <f t="shared" si="2"/>
        <v/>
      </c>
      <c r="B262" s="6"/>
      <c r="C262" s="42"/>
      <c r="D262" s="43"/>
      <c r="E262" s="47"/>
      <c r="F262" s="45"/>
      <c r="G262" s="45"/>
      <c r="H262" s="45"/>
      <c r="I262" s="45"/>
      <c r="J262" s="46"/>
      <c r="K262" s="45"/>
      <c r="L262" s="45"/>
      <c r="M262" s="61"/>
      <c r="N262" s="48"/>
      <c r="O262" s="49"/>
      <c r="P262" s="48"/>
      <c r="Q262" s="49"/>
      <c r="R262" s="50"/>
      <c r="S262" s="51"/>
      <c r="T262" s="15"/>
      <c r="U262" s="14"/>
      <c r="V262" s="52"/>
      <c r="W262" s="52"/>
      <c r="X262" s="52"/>
      <c r="Y262" s="52"/>
      <c r="Z262" s="52"/>
      <c r="AA262" s="52"/>
      <c r="AB262" s="53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3"/>
      <c r="AP262" s="52"/>
      <c r="AQ262" s="52"/>
      <c r="AR262" s="53"/>
      <c r="AS262" s="53"/>
      <c r="AT262" s="53"/>
      <c r="AU262" s="52"/>
      <c r="AV262" s="52"/>
      <c r="AW262" s="53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83" t="str">
        <f>IF(ISBLANK(B262),,IF(IFNA(MATCH(N262,List_Holidays,0),0)=0,IF(IFNA(MATCH(WEEKDAY(N262),List_WeekHolidays,0),0),1,0),2))</f>
        <v/>
      </c>
      <c r="BU262" s="109">
        <f t="shared" si="3"/>
        <v>0</v>
      </c>
      <c r="BV262" s="109">
        <f t="shared" si="4"/>
        <v>0</v>
      </c>
      <c r="BW262" s="109">
        <f>IF($BU262&gt;cLunchEnd+$N262,cLunchBegin+$N262+1,cLunchBegin+$N262)</f>
        <v>0.5</v>
      </c>
      <c r="BX262" s="109">
        <f>IF($BU262&gt;cLunchEnd+$N262,cLunchEnd+$N262+1,cLunchEnd+$N262)</f>
        <v>0.5416666667</v>
      </c>
      <c r="BY262" s="109">
        <f>IF($BU262&gt;cDinnerEnd+$N262,cDinnerBegin+$N262+1,cDinnerBegin+$N262)</f>
        <v>0.75</v>
      </c>
      <c r="BZ262" s="109">
        <f>IF($BU262&gt;cDinnerEnd+$N262,cDinnerEnd+$N262+1,cDinnerEnd+$N262)</f>
        <v>0.7916666667</v>
      </c>
      <c r="CA262" s="50" t="str">
        <f>IF((MIN($BV262,BX262)-MAX($BU262,BW262))&gt;0,vDurationLunch,)</f>
        <v/>
      </c>
      <c r="CB262" s="50" t="str">
        <f>IF((MIN($BV262,BZ262)-MAX($BU262,BY262))&gt;0,vDurationDinner,)</f>
        <v/>
      </c>
      <c r="CC262" s="50">
        <f t="shared" si="5"/>
        <v>0</v>
      </c>
      <c r="CD262" s="109">
        <f t="shared" si="6"/>
        <v>0.75</v>
      </c>
      <c r="CE262" s="50" t="str">
        <f t="shared" si="7"/>
        <v/>
      </c>
      <c r="CF262" s="50" t="str">
        <f t="shared" si="8"/>
        <v/>
      </c>
      <c r="CG262" s="50" t="str">
        <f t="shared" si="9"/>
        <v/>
      </c>
      <c r="CH262" s="50" t="str">
        <f t="shared" si="10"/>
        <v/>
      </c>
      <c r="CI262" s="50" t="str">
        <f t="shared" si="11"/>
        <v/>
      </c>
      <c r="CJ262" s="50"/>
      <c r="CK262" s="50"/>
      <c r="CL262" s="50"/>
      <c r="CM262" s="50"/>
      <c r="CN262" s="50"/>
    </row>
    <row r="263">
      <c r="A263" s="108" t="str">
        <f t="shared" si="2"/>
        <v/>
      </c>
      <c r="B263" s="6"/>
      <c r="C263" s="42"/>
      <c r="D263" s="43"/>
      <c r="E263" s="47"/>
      <c r="F263" s="45"/>
      <c r="G263" s="45"/>
      <c r="H263" s="46"/>
      <c r="I263" s="45"/>
      <c r="J263" s="45"/>
      <c r="K263" s="45"/>
      <c r="L263" s="45"/>
      <c r="M263" s="61"/>
      <c r="N263" s="48"/>
      <c r="O263" s="49"/>
      <c r="P263" s="48"/>
      <c r="Q263" s="49"/>
      <c r="R263" s="50"/>
      <c r="S263" s="51"/>
      <c r="T263" s="15"/>
      <c r="U263" s="14"/>
      <c r="V263" s="52"/>
      <c r="W263" s="52"/>
      <c r="X263" s="52"/>
      <c r="Y263" s="52"/>
      <c r="Z263" s="52"/>
      <c r="AA263" s="52"/>
      <c r="AB263" s="53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3"/>
      <c r="AP263" s="52"/>
      <c r="AQ263" s="52"/>
      <c r="AR263" s="53"/>
      <c r="AS263" s="53"/>
      <c r="AT263" s="53"/>
      <c r="AU263" s="52"/>
      <c r="AV263" s="52"/>
      <c r="AW263" s="53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83" t="str">
        <f>IF(ISBLANK(B263),,IF(IFNA(MATCH(N263,List_Holidays,0),0)=0,IF(IFNA(MATCH(WEEKDAY(N263),List_WeekHolidays,0),0),1,0),2))</f>
        <v/>
      </c>
      <c r="BU263" s="109">
        <f t="shared" si="3"/>
        <v>0</v>
      </c>
      <c r="BV263" s="109">
        <f t="shared" si="4"/>
        <v>0</v>
      </c>
      <c r="BW263" s="109">
        <f>IF($BU263&gt;cLunchEnd+$N263,cLunchBegin+$N263+1,cLunchBegin+$N263)</f>
        <v>0.5</v>
      </c>
      <c r="BX263" s="109">
        <f>IF($BU263&gt;cLunchEnd+$N263,cLunchEnd+$N263+1,cLunchEnd+$N263)</f>
        <v>0.5416666667</v>
      </c>
      <c r="BY263" s="109">
        <f>IF($BU263&gt;cDinnerEnd+$N263,cDinnerBegin+$N263+1,cDinnerBegin+$N263)</f>
        <v>0.75</v>
      </c>
      <c r="BZ263" s="109">
        <f>IF($BU263&gt;cDinnerEnd+$N263,cDinnerEnd+$N263+1,cDinnerEnd+$N263)</f>
        <v>0.7916666667</v>
      </c>
      <c r="CA263" s="50" t="str">
        <f>IF((MIN($BV263,BX263)-MAX($BU263,BW263))&gt;0,vDurationLunch,)</f>
        <v/>
      </c>
      <c r="CB263" s="50" t="str">
        <f>IF((MIN($BV263,BZ263)-MAX($BU263,BY263))&gt;0,vDurationDinner,)</f>
        <v/>
      </c>
      <c r="CC263" s="50">
        <f t="shared" si="5"/>
        <v>0</v>
      </c>
      <c r="CD263" s="109">
        <f t="shared" si="6"/>
        <v>0.75</v>
      </c>
      <c r="CE263" s="50" t="str">
        <f t="shared" si="7"/>
        <v/>
      </c>
      <c r="CF263" s="50" t="str">
        <f t="shared" si="8"/>
        <v/>
      </c>
      <c r="CG263" s="50" t="str">
        <f t="shared" si="9"/>
        <v/>
      </c>
      <c r="CH263" s="50" t="str">
        <f t="shared" si="10"/>
        <v/>
      </c>
      <c r="CI263" s="50" t="str">
        <f t="shared" si="11"/>
        <v/>
      </c>
      <c r="CJ263" s="50"/>
      <c r="CK263" s="50"/>
      <c r="CL263" s="50"/>
      <c r="CM263" s="50"/>
      <c r="CN263" s="50"/>
    </row>
    <row r="264">
      <c r="A264" s="108" t="str">
        <f t="shared" si="2"/>
        <v/>
      </c>
      <c r="B264" s="6"/>
      <c r="C264" s="42"/>
      <c r="D264" s="43"/>
      <c r="E264" s="47"/>
      <c r="F264" s="45"/>
      <c r="G264" s="45"/>
      <c r="H264" s="46"/>
      <c r="I264" s="45"/>
      <c r="J264" s="45"/>
      <c r="K264" s="45"/>
      <c r="L264" s="45"/>
      <c r="M264" s="61"/>
      <c r="N264" s="48"/>
      <c r="O264" s="49"/>
      <c r="P264" s="48"/>
      <c r="Q264" s="49"/>
      <c r="R264" s="50"/>
      <c r="S264" s="51"/>
      <c r="T264" s="15"/>
      <c r="U264" s="14"/>
      <c r="V264" s="52"/>
      <c r="W264" s="52"/>
      <c r="X264" s="52"/>
      <c r="Y264" s="52"/>
      <c r="Z264" s="52"/>
      <c r="AA264" s="52"/>
      <c r="AB264" s="53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3"/>
      <c r="AP264" s="52"/>
      <c r="AQ264" s="52"/>
      <c r="AR264" s="53"/>
      <c r="AS264" s="53"/>
      <c r="AT264" s="53"/>
      <c r="AU264" s="52"/>
      <c r="AV264" s="52"/>
      <c r="AW264" s="53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83" t="str">
        <f>IF(ISBLANK(B264),,IF(IFNA(MATCH(N264,List_Holidays,0),0)=0,IF(IFNA(MATCH(WEEKDAY(N264),List_WeekHolidays,0),0),1,0),2))</f>
        <v/>
      </c>
      <c r="BU264" s="109">
        <f t="shared" si="3"/>
        <v>0</v>
      </c>
      <c r="BV264" s="109">
        <f t="shared" si="4"/>
        <v>0</v>
      </c>
      <c r="BW264" s="109">
        <f>IF($BU264&gt;cLunchEnd+$N264,cLunchBegin+$N264+1,cLunchBegin+$N264)</f>
        <v>0.5</v>
      </c>
      <c r="BX264" s="109">
        <f>IF($BU264&gt;cLunchEnd+$N264,cLunchEnd+$N264+1,cLunchEnd+$N264)</f>
        <v>0.5416666667</v>
      </c>
      <c r="BY264" s="109">
        <f>IF($BU264&gt;cDinnerEnd+$N264,cDinnerBegin+$N264+1,cDinnerBegin+$N264)</f>
        <v>0.75</v>
      </c>
      <c r="BZ264" s="109">
        <f>IF($BU264&gt;cDinnerEnd+$N264,cDinnerEnd+$N264+1,cDinnerEnd+$N264)</f>
        <v>0.7916666667</v>
      </c>
      <c r="CA264" s="50" t="str">
        <f>IF((MIN($BV264,BX264)-MAX($BU264,BW264))&gt;0,vDurationLunch,)</f>
        <v/>
      </c>
      <c r="CB264" s="50" t="str">
        <f>IF((MIN($BV264,BZ264)-MAX($BU264,BY264))&gt;0,vDurationDinner,)</f>
        <v/>
      </c>
      <c r="CC264" s="50">
        <f t="shared" si="5"/>
        <v>0</v>
      </c>
      <c r="CD264" s="109">
        <f t="shared" si="6"/>
        <v>0.75</v>
      </c>
      <c r="CE264" s="50" t="str">
        <f t="shared" si="7"/>
        <v/>
      </c>
      <c r="CF264" s="50" t="str">
        <f t="shared" si="8"/>
        <v/>
      </c>
      <c r="CG264" s="50" t="str">
        <f t="shared" si="9"/>
        <v/>
      </c>
      <c r="CH264" s="50" t="str">
        <f t="shared" si="10"/>
        <v/>
      </c>
      <c r="CI264" s="50" t="str">
        <f t="shared" si="11"/>
        <v/>
      </c>
      <c r="CJ264" s="50"/>
      <c r="CK264" s="50"/>
      <c r="CL264" s="50"/>
      <c r="CM264" s="50"/>
      <c r="CN264" s="50"/>
    </row>
    <row r="265">
      <c r="A265" s="108" t="str">
        <f t="shared" si="2"/>
        <v/>
      </c>
      <c r="B265" s="6"/>
      <c r="C265" s="42"/>
      <c r="D265" s="43"/>
      <c r="E265" s="47"/>
      <c r="F265" s="45"/>
      <c r="G265" s="45"/>
      <c r="H265" s="46"/>
      <c r="I265" s="45"/>
      <c r="J265" s="45"/>
      <c r="K265" s="45"/>
      <c r="L265" s="45"/>
      <c r="M265" s="61"/>
      <c r="N265" s="48"/>
      <c r="O265" s="49"/>
      <c r="P265" s="48"/>
      <c r="Q265" s="49"/>
      <c r="R265" s="50"/>
      <c r="S265" s="51"/>
      <c r="T265" s="15"/>
      <c r="U265" s="14"/>
      <c r="V265" s="52"/>
      <c r="W265" s="52"/>
      <c r="X265" s="52"/>
      <c r="Y265" s="52"/>
      <c r="Z265" s="52"/>
      <c r="AA265" s="52"/>
      <c r="AB265" s="53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3"/>
      <c r="AP265" s="52"/>
      <c r="AQ265" s="52"/>
      <c r="AR265" s="53"/>
      <c r="AS265" s="53"/>
      <c r="AT265" s="53"/>
      <c r="AU265" s="52"/>
      <c r="AV265" s="52"/>
      <c r="AW265" s="53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83" t="str">
        <f>IF(ISBLANK(B265),,IF(IFNA(MATCH(N265,List_Holidays,0),0)=0,IF(IFNA(MATCH(WEEKDAY(N265),List_WeekHolidays,0),0),1,0),2))</f>
        <v/>
      </c>
      <c r="BU265" s="109">
        <f t="shared" si="3"/>
        <v>0</v>
      </c>
      <c r="BV265" s="109">
        <f t="shared" si="4"/>
        <v>0</v>
      </c>
      <c r="BW265" s="109">
        <f>IF($BU265&gt;cLunchEnd+$N265,cLunchBegin+$N265+1,cLunchBegin+$N265)</f>
        <v>0.5</v>
      </c>
      <c r="BX265" s="109">
        <f>IF($BU265&gt;cLunchEnd+$N265,cLunchEnd+$N265+1,cLunchEnd+$N265)</f>
        <v>0.5416666667</v>
      </c>
      <c r="BY265" s="109">
        <f>IF($BU265&gt;cDinnerEnd+$N265,cDinnerBegin+$N265+1,cDinnerBegin+$N265)</f>
        <v>0.75</v>
      </c>
      <c r="BZ265" s="109">
        <f>IF($BU265&gt;cDinnerEnd+$N265,cDinnerEnd+$N265+1,cDinnerEnd+$N265)</f>
        <v>0.7916666667</v>
      </c>
      <c r="CA265" s="50" t="str">
        <f>IF((MIN($BV265,BX265)-MAX($BU265,BW265))&gt;0,vDurationLunch,)</f>
        <v/>
      </c>
      <c r="CB265" s="50" t="str">
        <f>IF((MIN($BV265,BZ265)-MAX($BU265,BY265))&gt;0,vDurationDinner,)</f>
        <v/>
      </c>
      <c r="CC265" s="50">
        <f t="shared" si="5"/>
        <v>0</v>
      </c>
      <c r="CD265" s="109">
        <f t="shared" si="6"/>
        <v>0.75</v>
      </c>
      <c r="CE265" s="50" t="str">
        <f t="shared" si="7"/>
        <v/>
      </c>
      <c r="CF265" s="50" t="str">
        <f t="shared" si="8"/>
        <v/>
      </c>
      <c r="CG265" s="50" t="str">
        <f t="shared" si="9"/>
        <v/>
      </c>
      <c r="CH265" s="50" t="str">
        <f t="shared" si="10"/>
        <v/>
      </c>
      <c r="CI265" s="50" t="str">
        <f t="shared" si="11"/>
        <v/>
      </c>
      <c r="CJ265" s="50"/>
      <c r="CK265" s="50"/>
      <c r="CL265" s="50"/>
      <c r="CM265" s="50"/>
      <c r="CN265" s="50"/>
    </row>
    <row r="266">
      <c r="A266" s="108" t="str">
        <f t="shared" si="2"/>
        <v/>
      </c>
      <c r="B266" s="6"/>
      <c r="C266" s="42"/>
      <c r="D266" s="43"/>
      <c r="E266" s="47"/>
      <c r="F266" s="45"/>
      <c r="G266" s="46"/>
      <c r="H266" s="46"/>
      <c r="I266" s="45"/>
      <c r="J266" s="45"/>
      <c r="K266" s="45"/>
      <c r="L266" s="45"/>
      <c r="M266" s="61"/>
      <c r="N266" s="48"/>
      <c r="O266" s="49"/>
      <c r="P266" s="48"/>
      <c r="Q266" s="49"/>
      <c r="R266" s="50"/>
      <c r="S266" s="51"/>
      <c r="T266" s="15"/>
      <c r="U266" s="14"/>
      <c r="V266" s="52"/>
      <c r="W266" s="52"/>
      <c r="X266" s="52"/>
      <c r="Y266" s="52"/>
      <c r="Z266" s="52"/>
      <c r="AA266" s="52"/>
      <c r="AB266" s="53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3"/>
      <c r="AP266" s="52"/>
      <c r="AQ266" s="52"/>
      <c r="AR266" s="53"/>
      <c r="AS266" s="53"/>
      <c r="AT266" s="53"/>
      <c r="AU266" s="52"/>
      <c r="AV266" s="52"/>
      <c r="AW266" s="53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83" t="str">
        <f>IF(ISBLANK(B266),,IF(IFNA(MATCH(N266,List_Holidays,0),0)=0,IF(IFNA(MATCH(WEEKDAY(N266),List_WeekHolidays,0),0),1,0),2))</f>
        <v/>
      </c>
      <c r="BU266" s="109">
        <f t="shared" si="3"/>
        <v>0</v>
      </c>
      <c r="BV266" s="109">
        <f t="shared" si="4"/>
        <v>0</v>
      </c>
      <c r="BW266" s="109">
        <f>IF($BU266&gt;cLunchEnd+$N266,cLunchBegin+$N266+1,cLunchBegin+$N266)</f>
        <v>0.5</v>
      </c>
      <c r="BX266" s="109">
        <f>IF($BU266&gt;cLunchEnd+$N266,cLunchEnd+$N266+1,cLunchEnd+$N266)</f>
        <v>0.5416666667</v>
      </c>
      <c r="BY266" s="109">
        <f>IF($BU266&gt;cDinnerEnd+$N266,cDinnerBegin+$N266+1,cDinnerBegin+$N266)</f>
        <v>0.75</v>
      </c>
      <c r="BZ266" s="109">
        <f>IF($BU266&gt;cDinnerEnd+$N266,cDinnerEnd+$N266+1,cDinnerEnd+$N266)</f>
        <v>0.7916666667</v>
      </c>
      <c r="CA266" s="50" t="str">
        <f>IF((MIN($BV266,BX266)-MAX($BU266,BW266))&gt;0,vDurationLunch,)</f>
        <v/>
      </c>
      <c r="CB266" s="50" t="str">
        <f>IF((MIN($BV266,BZ266)-MAX($BU266,BY266))&gt;0,vDurationDinner,)</f>
        <v/>
      </c>
      <c r="CC266" s="50">
        <f t="shared" si="5"/>
        <v>0</v>
      </c>
      <c r="CD266" s="109">
        <f t="shared" si="6"/>
        <v>0.75</v>
      </c>
      <c r="CE266" s="50" t="str">
        <f t="shared" si="7"/>
        <v/>
      </c>
      <c r="CF266" s="50" t="str">
        <f t="shared" si="8"/>
        <v/>
      </c>
      <c r="CG266" s="50" t="str">
        <f t="shared" si="9"/>
        <v/>
      </c>
      <c r="CH266" s="50" t="str">
        <f t="shared" si="10"/>
        <v/>
      </c>
      <c r="CI266" s="50" t="str">
        <f t="shared" si="11"/>
        <v/>
      </c>
      <c r="CJ266" s="50"/>
      <c r="CK266" s="50"/>
      <c r="CL266" s="50"/>
      <c r="CM266" s="50"/>
      <c r="CN266" s="50"/>
    </row>
    <row r="267">
      <c r="A267" s="108" t="str">
        <f t="shared" si="2"/>
        <v/>
      </c>
      <c r="B267" s="6"/>
      <c r="C267" s="42"/>
      <c r="D267" s="43"/>
      <c r="E267" s="61"/>
      <c r="F267" s="45"/>
      <c r="G267" s="45"/>
      <c r="H267" s="46"/>
      <c r="I267" s="45"/>
      <c r="J267" s="45"/>
      <c r="K267" s="45"/>
      <c r="L267" s="45"/>
      <c r="M267" s="61"/>
      <c r="N267" s="48"/>
      <c r="O267" s="49"/>
      <c r="P267" s="48"/>
      <c r="Q267" s="49"/>
      <c r="R267" s="50"/>
      <c r="S267" s="51"/>
      <c r="T267" s="15"/>
      <c r="U267" s="14"/>
      <c r="V267" s="52"/>
      <c r="W267" s="52"/>
      <c r="X267" s="52"/>
      <c r="Y267" s="52"/>
      <c r="Z267" s="52"/>
      <c r="AA267" s="52"/>
      <c r="AB267" s="53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3"/>
      <c r="AP267" s="52"/>
      <c r="AQ267" s="52"/>
      <c r="AR267" s="53"/>
      <c r="AS267" s="53"/>
      <c r="AT267" s="53"/>
      <c r="AU267" s="52"/>
      <c r="AV267" s="52"/>
      <c r="AW267" s="53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83" t="str">
        <f>IF(ISBLANK(B267),,IF(IFNA(MATCH(N267,List_Holidays,0),0)=0,IF(IFNA(MATCH(WEEKDAY(N267),List_WeekHolidays,0),0),1,0),2))</f>
        <v/>
      </c>
      <c r="BU267" s="109">
        <f t="shared" si="3"/>
        <v>0</v>
      </c>
      <c r="BV267" s="109">
        <f t="shared" si="4"/>
        <v>0</v>
      </c>
      <c r="BW267" s="109">
        <f>IF($BU267&gt;cLunchEnd+$N267,cLunchBegin+$N267+1,cLunchBegin+$N267)</f>
        <v>0.5</v>
      </c>
      <c r="BX267" s="109">
        <f>IF($BU267&gt;cLunchEnd+$N267,cLunchEnd+$N267+1,cLunchEnd+$N267)</f>
        <v>0.5416666667</v>
      </c>
      <c r="BY267" s="109">
        <f>IF($BU267&gt;cDinnerEnd+$N267,cDinnerBegin+$N267+1,cDinnerBegin+$N267)</f>
        <v>0.75</v>
      </c>
      <c r="BZ267" s="109">
        <f>IF($BU267&gt;cDinnerEnd+$N267,cDinnerEnd+$N267+1,cDinnerEnd+$N267)</f>
        <v>0.7916666667</v>
      </c>
      <c r="CA267" s="50" t="str">
        <f>IF((MIN($BV267,BX267)-MAX($BU267,BW267))&gt;0,vDurationLunch,)</f>
        <v/>
      </c>
      <c r="CB267" s="50" t="str">
        <f>IF((MIN($BV267,BZ267)-MAX($BU267,BY267))&gt;0,vDurationDinner,)</f>
        <v/>
      </c>
      <c r="CC267" s="50">
        <f t="shared" si="5"/>
        <v>0</v>
      </c>
      <c r="CD267" s="109">
        <f t="shared" si="6"/>
        <v>0.75</v>
      </c>
      <c r="CE267" s="50" t="str">
        <f t="shared" si="7"/>
        <v/>
      </c>
      <c r="CF267" s="50" t="str">
        <f t="shared" si="8"/>
        <v/>
      </c>
      <c r="CG267" s="50" t="str">
        <f t="shared" si="9"/>
        <v/>
      </c>
      <c r="CH267" s="50" t="str">
        <f t="shared" si="10"/>
        <v/>
      </c>
      <c r="CI267" s="50" t="str">
        <f t="shared" si="11"/>
        <v/>
      </c>
      <c r="CJ267" s="50"/>
      <c r="CK267" s="50"/>
      <c r="CL267" s="50"/>
      <c r="CM267" s="50"/>
      <c r="CN267" s="50"/>
    </row>
    <row r="268">
      <c r="A268" s="108" t="str">
        <f t="shared" si="2"/>
        <v/>
      </c>
      <c r="B268" s="6"/>
      <c r="C268" s="42"/>
      <c r="D268" s="43"/>
      <c r="E268" s="47"/>
      <c r="F268" s="45"/>
      <c r="G268" s="45"/>
      <c r="H268" s="46"/>
      <c r="I268" s="45"/>
      <c r="J268" s="45"/>
      <c r="K268" s="45"/>
      <c r="L268" s="45"/>
      <c r="M268" s="61"/>
      <c r="N268" s="48"/>
      <c r="O268" s="49"/>
      <c r="P268" s="48"/>
      <c r="Q268" s="49"/>
      <c r="R268" s="50"/>
      <c r="S268" s="51"/>
      <c r="T268" s="15"/>
      <c r="U268" s="14"/>
      <c r="V268" s="52"/>
      <c r="W268" s="52"/>
      <c r="X268" s="52"/>
      <c r="Y268" s="52"/>
      <c r="Z268" s="52"/>
      <c r="AA268" s="52"/>
      <c r="AB268" s="53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3"/>
      <c r="AP268" s="52"/>
      <c r="AQ268" s="52"/>
      <c r="AR268" s="53"/>
      <c r="AS268" s="53"/>
      <c r="AT268" s="53"/>
      <c r="AU268" s="52"/>
      <c r="AV268" s="52"/>
      <c r="AW268" s="53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83" t="str">
        <f>IF(ISBLANK(B268),,IF(IFNA(MATCH(N268,List_Holidays,0),0)=0,IF(IFNA(MATCH(WEEKDAY(N268),List_WeekHolidays,0),0),1,0),2))</f>
        <v/>
      </c>
      <c r="BU268" s="109">
        <f t="shared" si="3"/>
        <v>0</v>
      </c>
      <c r="BV268" s="109">
        <f t="shared" si="4"/>
        <v>0</v>
      </c>
      <c r="BW268" s="109">
        <f>IF($BU268&gt;cLunchEnd+$N268,cLunchBegin+$N268+1,cLunchBegin+$N268)</f>
        <v>0.5</v>
      </c>
      <c r="BX268" s="109">
        <f>IF($BU268&gt;cLunchEnd+$N268,cLunchEnd+$N268+1,cLunchEnd+$N268)</f>
        <v>0.5416666667</v>
      </c>
      <c r="BY268" s="109">
        <f>IF($BU268&gt;cDinnerEnd+$N268,cDinnerBegin+$N268+1,cDinnerBegin+$N268)</f>
        <v>0.75</v>
      </c>
      <c r="BZ268" s="109">
        <f>IF($BU268&gt;cDinnerEnd+$N268,cDinnerEnd+$N268+1,cDinnerEnd+$N268)</f>
        <v>0.7916666667</v>
      </c>
      <c r="CA268" s="50" t="str">
        <f>IF((MIN($BV268,BX268)-MAX($BU268,BW268))&gt;0,vDurationLunch,)</f>
        <v/>
      </c>
      <c r="CB268" s="50" t="str">
        <f>IF((MIN($BV268,BZ268)-MAX($BU268,BY268))&gt;0,vDurationDinner,)</f>
        <v/>
      </c>
      <c r="CC268" s="50">
        <f t="shared" si="5"/>
        <v>0</v>
      </c>
      <c r="CD268" s="109">
        <f t="shared" si="6"/>
        <v>0.75</v>
      </c>
      <c r="CE268" s="50" t="str">
        <f t="shared" si="7"/>
        <v/>
      </c>
      <c r="CF268" s="50" t="str">
        <f t="shared" si="8"/>
        <v/>
      </c>
      <c r="CG268" s="50" t="str">
        <f t="shared" si="9"/>
        <v/>
      </c>
      <c r="CH268" s="50" t="str">
        <f t="shared" si="10"/>
        <v/>
      </c>
      <c r="CI268" s="50" t="str">
        <f t="shared" si="11"/>
        <v/>
      </c>
      <c r="CJ268" s="50"/>
      <c r="CK268" s="50"/>
      <c r="CL268" s="50"/>
      <c r="CM268" s="50"/>
      <c r="CN268" s="50"/>
    </row>
    <row r="269">
      <c r="A269" s="108" t="str">
        <f t="shared" si="2"/>
        <v/>
      </c>
      <c r="B269" s="6"/>
      <c r="C269" s="42"/>
      <c r="D269" s="43"/>
      <c r="E269" s="47"/>
      <c r="F269" s="45"/>
      <c r="G269" s="45"/>
      <c r="H269" s="45"/>
      <c r="I269" s="45"/>
      <c r="J269" s="46"/>
      <c r="K269" s="45"/>
      <c r="L269" s="45"/>
      <c r="M269" s="61"/>
      <c r="N269" s="48"/>
      <c r="O269" s="49"/>
      <c r="P269" s="48"/>
      <c r="Q269" s="49"/>
      <c r="R269" s="50"/>
      <c r="S269" s="51"/>
      <c r="T269" s="15"/>
      <c r="U269" s="14"/>
      <c r="V269" s="52"/>
      <c r="W269" s="52"/>
      <c r="X269" s="52"/>
      <c r="Y269" s="52"/>
      <c r="Z269" s="52"/>
      <c r="AA269" s="52"/>
      <c r="AB269" s="53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3"/>
      <c r="AP269" s="52"/>
      <c r="AQ269" s="52"/>
      <c r="AR269" s="53"/>
      <c r="AS269" s="53"/>
      <c r="AT269" s="53"/>
      <c r="AU269" s="52"/>
      <c r="AV269" s="52"/>
      <c r="AW269" s="53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83" t="str">
        <f>IF(ISBLANK(B269),,IF(IFNA(MATCH(N269,List_Holidays,0),0)=0,IF(IFNA(MATCH(WEEKDAY(N269),List_WeekHolidays,0),0),1,0),2))</f>
        <v/>
      </c>
      <c r="BU269" s="109">
        <f t="shared" si="3"/>
        <v>0</v>
      </c>
      <c r="BV269" s="109">
        <f t="shared" si="4"/>
        <v>0</v>
      </c>
      <c r="BW269" s="109">
        <f>IF($BU269&gt;cLunchEnd+$N269,cLunchBegin+$N269+1,cLunchBegin+$N269)</f>
        <v>0.5</v>
      </c>
      <c r="BX269" s="109">
        <f>IF($BU269&gt;cLunchEnd+$N269,cLunchEnd+$N269+1,cLunchEnd+$N269)</f>
        <v>0.5416666667</v>
      </c>
      <c r="BY269" s="109">
        <f>IF($BU269&gt;cDinnerEnd+$N269,cDinnerBegin+$N269+1,cDinnerBegin+$N269)</f>
        <v>0.75</v>
      </c>
      <c r="BZ269" s="109">
        <f>IF($BU269&gt;cDinnerEnd+$N269,cDinnerEnd+$N269+1,cDinnerEnd+$N269)</f>
        <v>0.7916666667</v>
      </c>
      <c r="CA269" s="50" t="str">
        <f>IF((MIN($BV269,BX269)-MAX($BU269,BW269))&gt;0,vDurationLunch,)</f>
        <v/>
      </c>
      <c r="CB269" s="50" t="str">
        <f>IF((MIN($BV269,BZ269)-MAX($BU269,BY269))&gt;0,vDurationDinner,)</f>
        <v/>
      </c>
      <c r="CC269" s="50">
        <f t="shared" si="5"/>
        <v>0</v>
      </c>
      <c r="CD269" s="109">
        <f t="shared" si="6"/>
        <v>0.75</v>
      </c>
      <c r="CE269" s="50" t="str">
        <f t="shared" si="7"/>
        <v/>
      </c>
      <c r="CF269" s="50" t="str">
        <f t="shared" si="8"/>
        <v/>
      </c>
      <c r="CG269" s="50" t="str">
        <f t="shared" si="9"/>
        <v/>
      </c>
      <c r="CH269" s="50" t="str">
        <f t="shared" si="10"/>
        <v/>
      </c>
      <c r="CI269" s="50" t="str">
        <f t="shared" si="11"/>
        <v/>
      </c>
      <c r="CJ269" s="50"/>
      <c r="CK269" s="50"/>
      <c r="CL269" s="50"/>
      <c r="CM269" s="50"/>
      <c r="CN269" s="50"/>
    </row>
    <row r="270">
      <c r="A270" s="108" t="str">
        <f t="shared" si="2"/>
        <v/>
      </c>
      <c r="B270" s="6"/>
      <c r="C270" s="42"/>
      <c r="D270" s="43"/>
      <c r="E270" s="47"/>
      <c r="F270" s="45"/>
      <c r="G270" s="45"/>
      <c r="H270" s="46"/>
      <c r="I270" s="45"/>
      <c r="J270" s="45"/>
      <c r="K270" s="45"/>
      <c r="L270" s="45"/>
      <c r="M270" s="61"/>
      <c r="N270" s="48"/>
      <c r="O270" s="49"/>
      <c r="P270" s="48"/>
      <c r="Q270" s="49"/>
      <c r="R270" s="50"/>
      <c r="S270" s="51"/>
      <c r="T270" s="15"/>
      <c r="U270" s="14"/>
      <c r="V270" s="52"/>
      <c r="W270" s="52"/>
      <c r="X270" s="52"/>
      <c r="Y270" s="52"/>
      <c r="Z270" s="52"/>
      <c r="AA270" s="52"/>
      <c r="AB270" s="53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3"/>
      <c r="AP270" s="52"/>
      <c r="AQ270" s="52"/>
      <c r="AR270" s="53"/>
      <c r="AS270" s="53"/>
      <c r="AT270" s="53"/>
      <c r="AU270" s="52"/>
      <c r="AV270" s="52"/>
      <c r="AW270" s="53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83" t="str">
        <f>IF(ISBLANK(B270),,IF(IFNA(MATCH(N270,List_Holidays,0),0)=0,IF(IFNA(MATCH(WEEKDAY(N270),List_WeekHolidays,0),0),1,0),2))</f>
        <v/>
      </c>
      <c r="BU270" s="109">
        <f t="shared" si="3"/>
        <v>0</v>
      </c>
      <c r="BV270" s="109">
        <f t="shared" si="4"/>
        <v>0</v>
      </c>
      <c r="BW270" s="109">
        <f>IF($BU270&gt;cLunchEnd+$N270,cLunchBegin+$N270+1,cLunchBegin+$N270)</f>
        <v>0.5</v>
      </c>
      <c r="BX270" s="109">
        <f>IF($BU270&gt;cLunchEnd+$N270,cLunchEnd+$N270+1,cLunchEnd+$N270)</f>
        <v>0.5416666667</v>
      </c>
      <c r="BY270" s="109">
        <f>IF($BU270&gt;cDinnerEnd+$N270,cDinnerBegin+$N270+1,cDinnerBegin+$N270)</f>
        <v>0.75</v>
      </c>
      <c r="BZ270" s="109">
        <f>IF($BU270&gt;cDinnerEnd+$N270,cDinnerEnd+$N270+1,cDinnerEnd+$N270)</f>
        <v>0.7916666667</v>
      </c>
      <c r="CA270" s="50" t="str">
        <f>IF((MIN($BV270,BX270)-MAX($BU270,BW270))&gt;0,vDurationLunch,)</f>
        <v/>
      </c>
      <c r="CB270" s="50" t="str">
        <f>IF((MIN($BV270,BZ270)-MAX($BU270,BY270))&gt;0,vDurationDinner,)</f>
        <v/>
      </c>
      <c r="CC270" s="50">
        <f t="shared" si="5"/>
        <v>0</v>
      </c>
      <c r="CD270" s="109">
        <f t="shared" si="6"/>
        <v>0.75</v>
      </c>
      <c r="CE270" s="50" t="str">
        <f t="shared" si="7"/>
        <v/>
      </c>
      <c r="CF270" s="50" t="str">
        <f t="shared" si="8"/>
        <v/>
      </c>
      <c r="CG270" s="50" t="str">
        <f t="shared" si="9"/>
        <v/>
      </c>
      <c r="CH270" s="50" t="str">
        <f t="shared" si="10"/>
        <v/>
      </c>
      <c r="CI270" s="50" t="str">
        <f t="shared" si="11"/>
        <v/>
      </c>
      <c r="CJ270" s="50"/>
      <c r="CK270" s="50"/>
      <c r="CL270" s="50"/>
      <c r="CM270" s="50"/>
      <c r="CN270" s="50"/>
    </row>
    <row r="271">
      <c r="A271" s="108" t="str">
        <f t="shared" si="2"/>
        <v/>
      </c>
      <c r="B271" s="6"/>
      <c r="C271" s="42"/>
      <c r="D271" s="43"/>
      <c r="E271" s="47"/>
      <c r="F271" s="45"/>
      <c r="G271" s="45"/>
      <c r="H271" s="46"/>
      <c r="I271" s="45"/>
      <c r="J271" s="45"/>
      <c r="K271" s="45"/>
      <c r="L271" s="45"/>
      <c r="M271" s="61"/>
      <c r="N271" s="48"/>
      <c r="O271" s="49"/>
      <c r="P271" s="48"/>
      <c r="Q271" s="49"/>
      <c r="R271" s="50"/>
      <c r="S271" s="51"/>
      <c r="T271" s="15"/>
      <c r="U271" s="14"/>
      <c r="V271" s="52"/>
      <c r="W271" s="52"/>
      <c r="X271" s="52"/>
      <c r="Y271" s="52"/>
      <c r="Z271" s="52"/>
      <c r="AA271" s="52"/>
      <c r="AB271" s="53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3"/>
      <c r="AP271" s="52"/>
      <c r="AQ271" s="52"/>
      <c r="AR271" s="53"/>
      <c r="AS271" s="53"/>
      <c r="AT271" s="53"/>
      <c r="AU271" s="52"/>
      <c r="AV271" s="52"/>
      <c r="AW271" s="53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83" t="str">
        <f>IF(ISBLANK(B271),,IF(IFNA(MATCH(N271,List_Holidays,0),0)=0,IF(IFNA(MATCH(WEEKDAY(N271),List_WeekHolidays,0),0),1,0),2))</f>
        <v/>
      </c>
      <c r="BU271" s="109">
        <f t="shared" si="3"/>
        <v>0</v>
      </c>
      <c r="BV271" s="109">
        <f t="shared" si="4"/>
        <v>0</v>
      </c>
      <c r="BW271" s="109">
        <f>IF($BU271&gt;cLunchEnd+$N271,cLunchBegin+$N271+1,cLunchBegin+$N271)</f>
        <v>0.5</v>
      </c>
      <c r="BX271" s="109">
        <f>IF($BU271&gt;cLunchEnd+$N271,cLunchEnd+$N271+1,cLunchEnd+$N271)</f>
        <v>0.5416666667</v>
      </c>
      <c r="BY271" s="109">
        <f>IF($BU271&gt;cDinnerEnd+$N271,cDinnerBegin+$N271+1,cDinnerBegin+$N271)</f>
        <v>0.75</v>
      </c>
      <c r="BZ271" s="109">
        <f>IF($BU271&gt;cDinnerEnd+$N271,cDinnerEnd+$N271+1,cDinnerEnd+$N271)</f>
        <v>0.7916666667</v>
      </c>
      <c r="CA271" s="50" t="str">
        <f>IF((MIN($BV271,BX271)-MAX($BU271,BW271))&gt;0,vDurationLunch,)</f>
        <v/>
      </c>
      <c r="CB271" s="50" t="str">
        <f>IF((MIN($BV271,BZ271)-MAX($BU271,BY271))&gt;0,vDurationDinner,)</f>
        <v/>
      </c>
      <c r="CC271" s="50">
        <f t="shared" si="5"/>
        <v>0</v>
      </c>
      <c r="CD271" s="109">
        <f t="shared" si="6"/>
        <v>0.75</v>
      </c>
      <c r="CE271" s="50" t="str">
        <f t="shared" si="7"/>
        <v/>
      </c>
      <c r="CF271" s="50" t="str">
        <f t="shared" si="8"/>
        <v/>
      </c>
      <c r="CG271" s="50" t="str">
        <f t="shared" si="9"/>
        <v/>
      </c>
      <c r="CH271" s="50" t="str">
        <f t="shared" si="10"/>
        <v/>
      </c>
      <c r="CI271" s="50" t="str">
        <f t="shared" si="11"/>
        <v/>
      </c>
      <c r="CJ271" s="50"/>
      <c r="CK271" s="50"/>
      <c r="CL271" s="50"/>
      <c r="CM271" s="50"/>
      <c r="CN271" s="50"/>
    </row>
    <row r="272">
      <c r="A272" s="108" t="str">
        <f t="shared" si="2"/>
        <v/>
      </c>
      <c r="B272" s="6"/>
      <c r="C272" s="42"/>
      <c r="D272" s="43"/>
      <c r="E272" s="47"/>
      <c r="F272" s="45"/>
      <c r="G272" s="45"/>
      <c r="H272" s="46"/>
      <c r="I272" s="45"/>
      <c r="J272" s="45"/>
      <c r="K272" s="45"/>
      <c r="L272" s="45"/>
      <c r="M272" s="61"/>
      <c r="N272" s="48"/>
      <c r="O272" s="49"/>
      <c r="P272" s="48"/>
      <c r="Q272" s="49"/>
      <c r="R272" s="50"/>
      <c r="S272" s="51"/>
      <c r="T272" s="15"/>
      <c r="U272" s="14"/>
      <c r="V272" s="52"/>
      <c r="W272" s="52"/>
      <c r="X272" s="52"/>
      <c r="Y272" s="52"/>
      <c r="Z272" s="52"/>
      <c r="AA272" s="52"/>
      <c r="AB272" s="53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3"/>
      <c r="AP272" s="52"/>
      <c r="AQ272" s="52"/>
      <c r="AR272" s="53"/>
      <c r="AS272" s="53"/>
      <c r="AT272" s="53"/>
      <c r="AU272" s="52"/>
      <c r="AV272" s="52"/>
      <c r="AW272" s="53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83" t="str">
        <f>IF(ISBLANK(B272),,IF(IFNA(MATCH(N272,List_Holidays,0),0)=0,IF(IFNA(MATCH(WEEKDAY(N272),List_WeekHolidays,0),0),1,0),2))</f>
        <v/>
      </c>
      <c r="BU272" s="109">
        <f t="shared" si="3"/>
        <v>0</v>
      </c>
      <c r="BV272" s="109">
        <f t="shared" si="4"/>
        <v>0</v>
      </c>
      <c r="BW272" s="109">
        <f>IF($BU272&gt;cLunchEnd+$N272,cLunchBegin+$N272+1,cLunchBegin+$N272)</f>
        <v>0.5</v>
      </c>
      <c r="BX272" s="109">
        <f>IF($BU272&gt;cLunchEnd+$N272,cLunchEnd+$N272+1,cLunchEnd+$N272)</f>
        <v>0.5416666667</v>
      </c>
      <c r="BY272" s="109">
        <f>IF($BU272&gt;cDinnerEnd+$N272,cDinnerBegin+$N272+1,cDinnerBegin+$N272)</f>
        <v>0.75</v>
      </c>
      <c r="BZ272" s="109">
        <f>IF($BU272&gt;cDinnerEnd+$N272,cDinnerEnd+$N272+1,cDinnerEnd+$N272)</f>
        <v>0.7916666667</v>
      </c>
      <c r="CA272" s="50" t="str">
        <f>IF((MIN($BV272,BX272)-MAX($BU272,BW272))&gt;0,vDurationLunch,)</f>
        <v/>
      </c>
      <c r="CB272" s="50" t="str">
        <f>IF((MIN($BV272,BZ272)-MAX($BU272,BY272))&gt;0,vDurationDinner,)</f>
        <v/>
      </c>
      <c r="CC272" s="50">
        <f t="shared" si="5"/>
        <v>0</v>
      </c>
      <c r="CD272" s="109">
        <f t="shared" si="6"/>
        <v>0.75</v>
      </c>
      <c r="CE272" s="50" t="str">
        <f t="shared" si="7"/>
        <v/>
      </c>
      <c r="CF272" s="50" t="str">
        <f t="shared" si="8"/>
        <v/>
      </c>
      <c r="CG272" s="50" t="str">
        <f t="shared" si="9"/>
        <v/>
      </c>
      <c r="CH272" s="50" t="str">
        <f t="shared" si="10"/>
        <v/>
      </c>
      <c r="CI272" s="50" t="str">
        <f t="shared" si="11"/>
        <v/>
      </c>
      <c r="CJ272" s="50"/>
      <c r="CK272" s="50"/>
      <c r="CL272" s="50"/>
      <c r="CM272" s="50"/>
      <c r="CN272" s="50"/>
    </row>
    <row r="273">
      <c r="A273" s="108" t="str">
        <f t="shared" si="2"/>
        <v/>
      </c>
      <c r="B273" s="6"/>
      <c r="C273" s="42"/>
      <c r="D273" s="43"/>
      <c r="E273" s="47"/>
      <c r="F273" s="45"/>
      <c r="G273" s="46"/>
      <c r="H273" s="46"/>
      <c r="I273" s="45"/>
      <c r="J273" s="45"/>
      <c r="K273" s="45"/>
      <c r="L273" s="45"/>
      <c r="M273" s="61"/>
      <c r="N273" s="48"/>
      <c r="O273" s="49"/>
      <c r="P273" s="48"/>
      <c r="Q273" s="49"/>
      <c r="R273" s="50"/>
      <c r="S273" s="51"/>
      <c r="T273" s="15"/>
      <c r="U273" s="14"/>
      <c r="V273" s="52"/>
      <c r="W273" s="52"/>
      <c r="X273" s="52"/>
      <c r="Y273" s="52"/>
      <c r="Z273" s="52"/>
      <c r="AA273" s="52"/>
      <c r="AB273" s="53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3"/>
      <c r="AP273" s="52"/>
      <c r="AQ273" s="52"/>
      <c r="AR273" s="53"/>
      <c r="AS273" s="53"/>
      <c r="AT273" s="53"/>
      <c r="AU273" s="52"/>
      <c r="AV273" s="52"/>
      <c r="AW273" s="53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83" t="str">
        <f>IF(ISBLANK(B273),,IF(IFNA(MATCH(N273,List_Holidays,0),0)=0,IF(IFNA(MATCH(WEEKDAY(N273),List_WeekHolidays,0),0),1,0),2))</f>
        <v/>
      </c>
      <c r="BU273" s="109">
        <f t="shared" si="3"/>
        <v>0</v>
      </c>
      <c r="BV273" s="109">
        <f t="shared" si="4"/>
        <v>0</v>
      </c>
      <c r="BW273" s="109">
        <f>IF($BU273&gt;cLunchEnd+$N273,cLunchBegin+$N273+1,cLunchBegin+$N273)</f>
        <v>0.5</v>
      </c>
      <c r="BX273" s="109">
        <f>IF($BU273&gt;cLunchEnd+$N273,cLunchEnd+$N273+1,cLunchEnd+$N273)</f>
        <v>0.5416666667</v>
      </c>
      <c r="BY273" s="109">
        <f>IF($BU273&gt;cDinnerEnd+$N273,cDinnerBegin+$N273+1,cDinnerBegin+$N273)</f>
        <v>0.75</v>
      </c>
      <c r="BZ273" s="109">
        <f>IF($BU273&gt;cDinnerEnd+$N273,cDinnerEnd+$N273+1,cDinnerEnd+$N273)</f>
        <v>0.7916666667</v>
      </c>
      <c r="CA273" s="50" t="str">
        <f>IF((MIN($BV273,BX273)-MAX($BU273,BW273))&gt;0,vDurationLunch,)</f>
        <v/>
      </c>
      <c r="CB273" s="50" t="str">
        <f>IF((MIN($BV273,BZ273)-MAX($BU273,BY273))&gt;0,vDurationDinner,)</f>
        <v/>
      </c>
      <c r="CC273" s="50">
        <f t="shared" si="5"/>
        <v>0</v>
      </c>
      <c r="CD273" s="109">
        <f t="shared" si="6"/>
        <v>0.75</v>
      </c>
      <c r="CE273" s="50" t="str">
        <f t="shared" si="7"/>
        <v/>
      </c>
      <c r="CF273" s="50" t="str">
        <f t="shared" si="8"/>
        <v/>
      </c>
      <c r="CG273" s="50" t="str">
        <f t="shared" si="9"/>
        <v/>
      </c>
      <c r="CH273" s="50" t="str">
        <f t="shared" si="10"/>
        <v/>
      </c>
      <c r="CI273" s="50" t="str">
        <f t="shared" si="11"/>
        <v/>
      </c>
      <c r="CJ273" s="50"/>
      <c r="CK273" s="50"/>
      <c r="CL273" s="50"/>
      <c r="CM273" s="50"/>
      <c r="CN273" s="50"/>
    </row>
    <row r="274">
      <c r="A274" s="108" t="str">
        <f t="shared" si="2"/>
        <v/>
      </c>
      <c r="B274" s="6"/>
      <c r="C274" s="42"/>
      <c r="D274" s="43"/>
      <c r="E274" s="47"/>
      <c r="F274" s="45"/>
      <c r="G274" s="45"/>
      <c r="H274" s="46"/>
      <c r="I274" s="45"/>
      <c r="J274" s="45"/>
      <c r="K274" s="45"/>
      <c r="L274" s="45"/>
      <c r="M274" s="61"/>
      <c r="N274" s="48"/>
      <c r="O274" s="49"/>
      <c r="P274" s="48"/>
      <c r="Q274" s="49"/>
      <c r="R274" s="50"/>
      <c r="S274" s="51"/>
      <c r="T274" s="15"/>
      <c r="U274" s="14"/>
      <c r="V274" s="52"/>
      <c r="W274" s="52"/>
      <c r="X274" s="52"/>
      <c r="Y274" s="52"/>
      <c r="Z274" s="52"/>
      <c r="AA274" s="52"/>
      <c r="AB274" s="53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3"/>
      <c r="AP274" s="52"/>
      <c r="AQ274" s="52"/>
      <c r="AR274" s="53"/>
      <c r="AS274" s="53"/>
      <c r="AT274" s="53"/>
      <c r="AU274" s="52"/>
      <c r="AV274" s="52"/>
      <c r="AW274" s="53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83" t="str">
        <f>IF(ISBLANK(B274),,IF(IFNA(MATCH(N274,List_Holidays,0),0)=0,IF(IFNA(MATCH(WEEKDAY(N274),List_WeekHolidays,0),0),1,0),2))</f>
        <v/>
      </c>
      <c r="BU274" s="109">
        <f t="shared" si="3"/>
        <v>0</v>
      </c>
      <c r="BV274" s="109">
        <f t="shared" si="4"/>
        <v>0</v>
      </c>
      <c r="BW274" s="109">
        <f>IF($BU274&gt;cLunchEnd+$N274,cLunchBegin+$N274+1,cLunchBegin+$N274)</f>
        <v>0.5</v>
      </c>
      <c r="BX274" s="109">
        <f>IF($BU274&gt;cLunchEnd+$N274,cLunchEnd+$N274+1,cLunchEnd+$N274)</f>
        <v>0.5416666667</v>
      </c>
      <c r="BY274" s="109">
        <f>IF($BU274&gt;cDinnerEnd+$N274,cDinnerBegin+$N274+1,cDinnerBegin+$N274)</f>
        <v>0.75</v>
      </c>
      <c r="BZ274" s="109">
        <f>IF($BU274&gt;cDinnerEnd+$N274,cDinnerEnd+$N274+1,cDinnerEnd+$N274)</f>
        <v>0.7916666667</v>
      </c>
      <c r="CA274" s="50" t="str">
        <f>IF((MIN($BV274,BX274)-MAX($BU274,BW274))&gt;0,vDurationLunch,)</f>
        <v/>
      </c>
      <c r="CB274" s="50" t="str">
        <f>IF((MIN($BV274,BZ274)-MAX($BU274,BY274))&gt;0,vDurationDinner,)</f>
        <v/>
      </c>
      <c r="CC274" s="50">
        <f t="shared" si="5"/>
        <v>0</v>
      </c>
      <c r="CD274" s="109">
        <f t="shared" si="6"/>
        <v>0.75</v>
      </c>
      <c r="CE274" s="50" t="str">
        <f t="shared" si="7"/>
        <v/>
      </c>
      <c r="CF274" s="50" t="str">
        <f t="shared" si="8"/>
        <v/>
      </c>
      <c r="CG274" s="50" t="str">
        <f t="shared" si="9"/>
        <v/>
      </c>
      <c r="CH274" s="50" t="str">
        <f t="shared" si="10"/>
        <v/>
      </c>
      <c r="CI274" s="50" t="str">
        <f t="shared" si="11"/>
        <v/>
      </c>
      <c r="CJ274" s="50"/>
      <c r="CK274" s="50"/>
      <c r="CL274" s="50"/>
      <c r="CM274" s="50"/>
      <c r="CN274" s="50"/>
    </row>
    <row r="275">
      <c r="A275" s="108" t="str">
        <f t="shared" si="2"/>
        <v/>
      </c>
      <c r="B275" s="6"/>
      <c r="C275" s="42"/>
      <c r="D275" s="43"/>
      <c r="E275" s="47"/>
      <c r="F275" s="45"/>
      <c r="G275" s="45"/>
      <c r="H275" s="46"/>
      <c r="I275" s="45"/>
      <c r="J275" s="45"/>
      <c r="K275" s="45"/>
      <c r="L275" s="45"/>
      <c r="M275" s="61"/>
      <c r="N275" s="48"/>
      <c r="O275" s="49"/>
      <c r="P275" s="48"/>
      <c r="Q275" s="49"/>
      <c r="R275" s="50"/>
      <c r="S275" s="51"/>
      <c r="T275" s="15"/>
      <c r="U275" s="14"/>
      <c r="V275" s="52"/>
      <c r="W275" s="52"/>
      <c r="X275" s="52"/>
      <c r="Y275" s="52"/>
      <c r="Z275" s="52"/>
      <c r="AA275" s="52"/>
      <c r="AB275" s="53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3"/>
      <c r="AP275" s="52"/>
      <c r="AQ275" s="52"/>
      <c r="AR275" s="53"/>
      <c r="AS275" s="53"/>
      <c r="AT275" s="53"/>
      <c r="AU275" s="52"/>
      <c r="AV275" s="52"/>
      <c r="AW275" s="53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83" t="str">
        <f>IF(ISBLANK(B275),,IF(IFNA(MATCH(N275,List_Holidays,0),0)=0,IF(IFNA(MATCH(WEEKDAY(N275),List_WeekHolidays,0),0),1,0),2))</f>
        <v/>
      </c>
      <c r="BU275" s="109">
        <f t="shared" si="3"/>
        <v>0</v>
      </c>
      <c r="BV275" s="109">
        <f t="shared" si="4"/>
        <v>0</v>
      </c>
      <c r="BW275" s="109">
        <f>IF($BU275&gt;cLunchEnd+$N275,cLunchBegin+$N275+1,cLunchBegin+$N275)</f>
        <v>0.5</v>
      </c>
      <c r="BX275" s="109">
        <f>IF($BU275&gt;cLunchEnd+$N275,cLunchEnd+$N275+1,cLunchEnd+$N275)</f>
        <v>0.5416666667</v>
      </c>
      <c r="BY275" s="109">
        <f>IF($BU275&gt;cDinnerEnd+$N275,cDinnerBegin+$N275+1,cDinnerBegin+$N275)</f>
        <v>0.75</v>
      </c>
      <c r="BZ275" s="109">
        <f>IF($BU275&gt;cDinnerEnd+$N275,cDinnerEnd+$N275+1,cDinnerEnd+$N275)</f>
        <v>0.7916666667</v>
      </c>
      <c r="CA275" s="50" t="str">
        <f>IF((MIN($BV275,BX275)-MAX($BU275,BW275))&gt;0,vDurationLunch,)</f>
        <v/>
      </c>
      <c r="CB275" s="50" t="str">
        <f>IF((MIN($BV275,BZ275)-MAX($BU275,BY275))&gt;0,vDurationDinner,)</f>
        <v/>
      </c>
      <c r="CC275" s="50">
        <f t="shared" si="5"/>
        <v>0</v>
      </c>
      <c r="CD275" s="109">
        <f t="shared" si="6"/>
        <v>0.75</v>
      </c>
      <c r="CE275" s="50" t="str">
        <f t="shared" si="7"/>
        <v/>
      </c>
      <c r="CF275" s="50" t="str">
        <f t="shared" si="8"/>
        <v/>
      </c>
      <c r="CG275" s="50" t="str">
        <f t="shared" si="9"/>
        <v/>
      </c>
      <c r="CH275" s="50" t="str">
        <f t="shared" si="10"/>
        <v/>
      </c>
      <c r="CI275" s="50" t="str">
        <f t="shared" si="11"/>
        <v/>
      </c>
      <c r="CJ275" s="50"/>
      <c r="CK275" s="50"/>
      <c r="CL275" s="50"/>
      <c r="CM275" s="50"/>
      <c r="CN275" s="50"/>
    </row>
    <row r="276">
      <c r="A276" s="108" t="str">
        <f t="shared" si="2"/>
        <v/>
      </c>
      <c r="B276" s="6"/>
      <c r="C276" s="42"/>
      <c r="D276" s="43"/>
      <c r="E276" s="47"/>
      <c r="F276" s="45"/>
      <c r="G276" s="45"/>
      <c r="H276" s="45"/>
      <c r="I276" s="45"/>
      <c r="J276" s="46"/>
      <c r="K276" s="45"/>
      <c r="L276" s="45"/>
      <c r="M276" s="61"/>
      <c r="N276" s="48"/>
      <c r="O276" s="49"/>
      <c r="P276" s="48"/>
      <c r="Q276" s="49"/>
      <c r="R276" s="50"/>
      <c r="S276" s="51"/>
      <c r="T276" s="15"/>
      <c r="U276" s="14"/>
      <c r="V276" s="52"/>
      <c r="W276" s="52"/>
      <c r="X276" s="52"/>
      <c r="Y276" s="52"/>
      <c r="Z276" s="52"/>
      <c r="AA276" s="52"/>
      <c r="AB276" s="53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3"/>
      <c r="AP276" s="52"/>
      <c r="AQ276" s="52"/>
      <c r="AR276" s="53"/>
      <c r="AS276" s="53"/>
      <c r="AT276" s="53"/>
      <c r="AU276" s="52"/>
      <c r="AV276" s="52"/>
      <c r="AW276" s="53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83" t="str">
        <f>IF(ISBLANK(B276),,IF(IFNA(MATCH(N276,List_Holidays,0),0)=0,IF(IFNA(MATCH(WEEKDAY(N276),List_WeekHolidays,0),0),1,0),2))</f>
        <v/>
      </c>
      <c r="BU276" s="109">
        <f t="shared" si="3"/>
        <v>0</v>
      </c>
      <c r="BV276" s="109">
        <f t="shared" si="4"/>
        <v>0</v>
      </c>
      <c r="BW276" s="109">
        <f>IF($BU276&gt;cLunchEnd+$N276,cLunchBegin+$N276+1,cLunchBegin+$N276)</f>
        <v>0.5</v>
      </c>
      <c r="BX276" s="109">
        <f>IF($BU276&gt;cLunchEnd+$N276,cLunchEnd+$N276+1,cLunchEnd+$N276)</f>
        <v>0.5416666667</v>
      </c>
      <c r="BY276" s="109">
        <f>IF($BU276&gt;cDinnerEnd+$N276,cDinnerBegin+$N276+1,cDinnerBegin+$N276)</f>
        <v>0.75</v>
      </c>
      <c r="BZ276" s="109">
        <f>IF($BU276&gt;cDinnerEnd+$N276,cDinnerEnd+$N276+1,cDinnerEnd+$N276)</f>
        <v>0.7916666667</v>
      </c>
      <c r="CA276" s="50" t="str">
        <f>IF((MIN($BV276,BX276)-MAX($BU276,BW276))&gt;0,vDurationLunch,)</f>
        <v/>
      </c>
      <c r="CB276" s="50" t="str">
        <f>IF((MIN($BV276,BZ276)-MAX($BU276,BY276))&gt;0,vDurationDinner,)</f>
        <v/>
      </c>
      <c r="CC276" s="50">
        <f t="shared" si="5"/>
        <v>0</v>
      </c>
      <c r="CD276" s="109">
        <f t="shared" si="6"/>
        <v>0.75</v>
      </c>
      <c r="CE276" s="50" t="str">
        <f t="shared" si="7"/>
        <v/>
      </c>
      <c r="CF276" s="50" t="str">
        <f t="shared" si="8"/>
        <v/>
      </c>
      <c r="CG276" s="50" t="str">
        <f t="shared" si="9"/>
        <v/>
      </c>
      <c r="CH276" s="50" t="str">
        <f t="shared" si="10"/>
        <v/>
      </c>
      <c r="CI276" s="50" t="str">
        <f t="shared" si="11"/>
        <v/>
      </c>
      <c r="CJ276" s="50"/>
      <c r="CK276" s="50"/>
      <c r="CL276" s="50"/>
      <c r="CM276" s="50"/>
      <c r="CN276" s="50"/>
    </row>
    <row r="277">
      <c r="A277" s="108" t="str">
        <f t="shared" si="2"/>
        <v/>
      </c>
      <c r="B277" s="6"/>
      <c r="C277" s="42"/>
      <c r="D277" s="43"/>
      <c r="E277" s="47"/>
      <c r="F277" s="45"/>
      <c r="G277" s="45"/>
      <c r="H277" s="46"/>
      <c r="I277" s="45"/>
      <c r="J277" s="45"/>
      <c r="K277" s="45"/>
      <c r="L277" s="45"/>
      <c r="M277" s="61"/>
      <c r="N277" s="48"/>
      <c r="O277" s="49"/>
      <c r="P277" s="48"/>
      <c r="Q277" s="49"/>
      <c r="R277" s="50"/>
      <c r="S277" s="51"/>
      <c r="T277" s="15"/>
      <c r="U277" s="14"/>
      <c r="V277" s="52"/>
      <c r="W277" s="52"/>
      <c r="X277" s="52"/>
      <c r="Y277" s="52"/>
      <c r="Z277" s="52"/>
      <c r="AA277" s="52"/>
      <c r="AB277" s="53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3"/>
      <c r="AP277" s="52"/>
      <c r="AQ277" s="52"/>
      <c r="AR277" s="53"/>
      <c r="AS277" s="53"/>
      <c r="AT277" s="53"/>
      <c r="AU277" s="52"/>
      <c r="AV277" s="52"/>
      <c r="AW277" s="53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83" t="str">
        <f>IF(ISBLANK(B277),,IF(IFNA(MATCH(N277,List_Holidays,0),0)=0,IF(IFNA(MATCH(WEEKDAY(N277),List_WeekHolidays,0),0),1,0),2))</f>
        <v/>
      </c>
      <c r="BU277" s="109">
        <f t="shared" si="3"/>
        <v>0</v>
      </c>
      <c r="BV277" s="109">
        <f t="shared" si="4"/>
        <v>0</v>
      </c>
      <c r="BW277" s="109">
        <f>IF($BU277&gt;cLunchEnd+$N277,cLunchBegin+$N277+1,cLunchBegin+$N277)</f>
        <v>0.5</v>
      </c>
      <c r="BX277" s="109">
        <f>IF($BU277&gt;cLunchEnd+$N277,cLunchEnd+$N277+1,cLunchEnd+$N277)</f>
        <v>0.5416666667</v>
      </c>
      <c r="BY277" s="109">
        <f>IF($BU277&gt;cDinnerEnd+$N277,cDinnerBegin+$N277+1,cDinnerBegin+$N277)</f>
        <v>0.75</v>
      </c>
      <c r="BZ277" s="109">
        <f>IF($BU277&gt;cDinnerEnd+$N277,cDinnerEnd+$N277+1,cDinnerEnd+$N277)</f>
        <v>0.7916666667</v>
      </c>
      <c r="CA277" s="50" t="str">
        <f>IF((MIN($BV277,BX277)-MAX($BU277,BW277))&gt;0,vDurationLunch,)</f>
        <v/>
      </c>
      <c r="CB277" s="50" t="str">
        <f>IF((MIN($BV277,BZ277)-MAX($BU277,BY277))&gt;0,vDurationDinner,)</f>
        <v/>
      </c>
      <c r="CC277" s="50">
        <f t="shared" si="5"/>
        <v>0</v>
      </c>
      <c r="CD277" s="109">
        <f t="shared" si="6"/>
        <v>0.75</v>
      </c>
      <c r="CE277" s="50" t="str">
        <f t="shared" si="7"/>
        <v/>
      </c>
      <c r="CF277" s="50" t="str">
        <f t="shared" si="8"/>
        <v/>
      </c>
      <c r="CG277" s="50" t="str">
        <f t="shared" si="9"/>
        <v/>
      </c>
      <c r="CH277" s="50" t="str">
        <f t="shared" si="10"/>
        <v/>
      </c>
      <c r="CI277" s="50" t="str">
        <f t="shared" si="11"/>
        <v/>
      </c>
      <c r="CJ277" s="50"/>
      <c r="CK277" s="50"/>
      <c r="CL277" s="50"/>
      <c r="CM277" s="50"/>
      <c r="CN277" s="50"/>
    </row>
    <row r="278">
      <c r="A278" s="108" t="str">
        <f t="shared" si="2"/>
        <v/>
      </c>
      <c r="B278" s="6"/>
      <c r="C278" s="42"/>
      <c r="D278" s="43"/>
      <c r="E278" s="47"/>
      <c r="F278" s="45"/>
      <c r="G278" s="45"/>
      <c r="H278" s="46"/>
      <c r="I278" s="45"/>
      <c r="J278" s="45"/>
      <c r="K278" s="45"/>
      <c r="L278" s="45"/>
      <c r="M278" s="61"/>
      <c r="N278" s="48"/>
      <c r="O278" s="49"/>
      <c r="P278" s="48"/>
      <c r="Q278" s="49"/>
      <c r="R278" s="50"/>
      <c r="S278" s="51"/>
      <c r="T278" s="15"/>
      <c r="U278" s="14"/>
      <c r="V278" s="52"/>
      <c r="W278" s="52"/>
      <c r="X278" s="52"/>
      <c r="Y278" s="52"/>
      <c r="Z278" s="52"/>
      <c r="AA278" s="52"/>
      <c r="AB278" s="53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3"/>
      <c r="AP278" s="52"/>
      <c r="AQ278" s="52"/>
      <c r="AR278" s="53"/>
      <c r="AS278" s="53"/>
      <c r="AT278" s="53"/>
      <c r="AU278" s="52"/>
      <c r="AV278" s="52"/>
      <c r="AW278" s="53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83" t="str">
        <f>IF(ISBLANK(B278),,IF(IFNA(MATCH(N278,List_Holidays,0),0)=0,IF(IFNA(MATCH(WEEKDAY(N278),List_WeekHolidays,0),0),1,0),2))</f>
        <v/>
      </c>
      <c r="BU278" s="109">
        <f t="shared" si="3"/>
        <v>0</v>
      </c>
      <c r="BV278" s="109">
        <f t="shared" si="4"/>
        <v>0</v>
      </c>
      <c r="BW278" s="109">
        <f>IF($BU278&gt;cLunchEnd+$N278,cLunchBegin+$N278+1,cLunchBegin+$N278)</f>
        <v>0.5</v>
      </c>
      <c r="BX278" s="109">
        <f>IF($BU278&gt;cLunchEnd+$N278,cLunchEnd+$N278+1,cLunchEnd+$N278)</f>
        <v>0.5416666667</v>
      </c>
      <c r="BY278" s="109">
        <f>IF($BU278&gt;cDinnerEnd+$N278,cDinnerBegin+$N278+1,cDinnerBegin+$N278)</f>
        <v>0.75</v>
      </c>
      <c r="BZ278" s="109">
        <f>IF($BU278&gt;cDinnerEnd+$N278,cDinnerEnd+$N278+1,cDinnerEnd+$N278)</f>
        <v>0.7916666667</v>
      </c>
      <c r="CA278" s="50" t="str">
        <f>IF((MIN($BV278,BX278)-MAX($BU278,BW278))&gt;0,vDurationLunch,)</f>
        <v/>
      </c>
      <c r="CB278" s="50" t="str">
        <f>IF((MIN($BV278,BZ278)-MAX($BU278,BY278))&gt;0,vDurationDinner,)</f>
        <v/>
      </c>
      <c r="CC278" s="50">
        <f t="shared" si="5"/>
        <v>0</v>
      </c>
      <c r="CD278" s="109">
        <f t="shared" si="6"/>
        <v>0.75</v>
      </c>
      <c r="CE278" s="50" t="str">
        <f t="shared" si="7"/>
        <v/>
      </c>
      <c r="CF278" s="50" t="str">
        <f t="shared" si="8"/>
        <v/>
      </c>
      <c r="CG278" s="50" t="str">
        <f t="shared" si="9"/>
        <v/>
      </c>
      <c r="CH278" s="50" t="str">
        <f t="shared" si="10"/>
        <v/>
      </c>
      <c r="CI278" s="50" t="str">
        <f t="shared" si="11"/>
        <v/>
      </c>
      <c r="CJ278" s="50"/>
      <c r="CK278" s="50"/>
      <c r="CL278" s="50"/>
      <c r="CM278" s="50"/>
      <c r="CN278" s="50"/>
    </row>
    <row r="279">
      <c r="A279" s="108" t="str">
        <f t="shared" si="2"/>
        <v/>
      </c>
      <c r="B279" s="6"/>
      <c r="C279" s="42"/>
      <c r="D279" s="43"/>
      <c r="E279" s="47"/>
      <c r="F279" s="45"/>
      <c r="G279" s="45"/>
      <c r="H279" s="46"/>
      <c r="I279" s="45"/>
      <c r="J279" s="45"/>
      <c r="K279" s="45"/>
      <c r="L279" s="45"/>
      <c r="M279" s="61"/>
      <c r="N279" s="48"/>
      <c r="O279" s="49"/>
      <c r="P279" s="48"/>
      <c r="Q279" s="49"/>
      <c r="R279" s="50"/>
      <c r="S279" s="51"/>
      <c r="T279" s="15"/>
      <c r="U279" s="14"/>
      <c r="V279" s="52"/>
      <c r="W279" s="52"/>
      <c r="X279" s="52"/>
      <c r="Y279" s="52"/>
      <c r="Z279" s="52"/>
      <c r="AA279" s="52"/>
      <c r="AB279" s="53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3"/>
      <c r="AP279" s="52"/>
      <c r="AQ279" s="52"/>
      <c r="AR279" s="53"/>
      <c r="AS279" s="53"/>
      <c r="AT279" s="53"/>
      <c r="AU279" s="52"/>
      <c r="AV279" s="52"/>
      <c r="AW279" s="53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83" t="str">
        <f>IF(ISBLANK(B279),,IF(IFNA(MATCH(N279,List_Holidays,0),0)=0,IF(IFNA(MATCH(WEEKDAY(N279),List_WeekHolidays,0),0),1,0),2))</f>
        <v/>
      </c>
      <c r="BU279" s="109">
        <f t="shared" si="3"/>
        <v>0</v>
      </c>
      <c r="BV279" s="109">
        <f t="shared" si="4"/>
        <v>0</v>
      </c>
      <c r="BW279" s="109">
        <f>IF($BU279&gt;cLunchEnd+$N279,cLunchBegin+$N279+1,cLunchBegin+$N279)</f>
        <v>0.5</v>
      </c>
      <c r="BX279" s="109">
        <f>IF($BU279&gt;cLunchEnd+$N279,cLunchEnd+$N279+1,cLunchEnd+$N279)</f>
        <v>0.5416666667</v>
      </c>
      <c r="BY279" s="109">
        <f>IF($BU279&gt;cDinnerEnd+$N279,cDinnerBegin+$N279+1,cDinnerBegin+$N279)</f>
        <v>0.75</v>
      </c>
      <c r="BZ279" s="109">
        <f>IF($BU279&gt;cDinnerEnd+$N279,cDinnerEnd+$N279+1,cDinnerEnd+$N279)</f>
        <v>0.7916666667</v>
      </c>
      <c r="CA279" s="50" t="str">
        <f>IF((MIN($BV279,BX279)-MAX($BU279,BW279))&gt;0,vDurationLunch,)</f>
        <v/>
      </c>
      <c r="CB279" s="50" t="str">
        <f>IF((MIN($BV279,BZ279)-MAX($BU279,BY279))&gt;0,vDurationDinner,)</f>
        <v/>
      </c>
      <c r="CC279" s="50">
        <f t="shared" si="5"/>
        <v>0</v>
      </c>
      <c r="CD279" s="109">
        <f t="shared" si="6"/>
        <v>0.75</v>
      </c>
      <c r="CE279" s="50" t="str">
        <f t="shared" si="7"/>
        <v/>
      </c>
      <c r="CF279" s="50" t="str">
        <f t="shared" si="8"/>
        <v/>
      </c>
      <c r="CG279" s="50" t="str">
        <f t="shared" si="9"/>
        <v/>
      </c>
      <c r="CH279" s="50" t="str">
        <f t="shared" si="10"/>
        <v/>
      </c>
      <c r="CI279" s="50" t="str">
        <f t="shared" si="11"/>
        <v/>
      </c>
      <c r="CJ279" s="50"/>
      <c r="CK279" s="50"/>
      <c r="CL279" s="50"/>
      <c r="CM279" s="50"/>
      <c r="CN279" s="50"/>
    </row>
    <row r="280">
      <c r="A280" s="108" t="str">
        <f t="shared" si="2"/>
        <v/>
      </c>
      <c r="B280" s="6"/>
      <c r="C280" s="42"/>
      <c r="D280" s="43"/>
      <c r="E280" s="47"/>
      <c r="F280" s="45"/>
      <c r="G280" s="46"/>
      <c r="H280" s="46"/>
      <c r="I280" s="45"/>
      <c r="J280" s="45"/>
      <c r="K280" s="45"/>
      <c r="L280" s="45"/>
      <c r="M280" s="61"/>
      <c r="N280" s="48"/>
      <c r="O280" s="49"/>
      <c r="P280" s="48"/>
      <c r="Q280" s="49"/>
      <c r="R280" s="50"/>
      <c r="S280" s="51"/>
      <c r="T280" s="15"/>
      <c r="U280" s="14"/>
      <c r="V280" s="52"/>
      <c r="W280" s="52"/>
      <c r="X280" s="52"/>
      <c r="Y280" s="52"/>
      <c r="Z280" s="52"/>
      <c r="AA280" s="52"/>
      <c r="AB280" s="53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3"/>
      <c r="AP280" s="52"/>
      <c r="AQ280" s="52"/>
      <c r="AR280" s="53"/>
      <c r="AS280" s="53"/>
      <c r="AT280" s="53"/>
      <c r="AU280" s="52"/>
      <c r="AV280" s="52"/>
      <c r="AW280" s="53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83" t="str">
        <f>IF(ISBLANK(B280),,IF(IFNA(MATCH(N280,List_Holidays,0),0)=0,IF(IFNA(MATCH(WEEKDAY(N280),List_WeekHolidays,0),0),1,0),2))</f>
        <v/>
      </c>
      <c r="BU280" s="109">
        <f t="shared" si="3"/>
        <v>0</v>
      </c>
      <c r="BV280" s="109">
        <f t="shared" si="4"/>
        <v>0</v>
      </c>
      <c r="BW280" s="109">
        <f>IF($BU280&gt;cLunchEnd+$N280,cLunchBegin+$N280+1,cLunchBegin+$N280)</f>
        <v>0.5</v>
      </c>
      <c r="BX280" s="109">
        <f>IF($BU280&gt;cLunchEnd+$N280,cLunchEnd+$N280+1,cLunchEnd+$N280)</f>
        <v>0.5416666667</v>
      </c>
      <c r="BY280" s="109">
        <f>IF($BU280&gt;cDinnerEnd+$N280,cDinnerBegin+$N280+1,cDinnerBegin+$N280)</f>
        <v>0.75</v>
      </c>
      <c r="BZ280" s="109">
        <f>IF($BU280&gt;cDinnerEnd+$N280,cDinnerEnd+$N280+1,cDinnerEnd+$N280)</f>
        <v>0.7916666667</v>
      </c>
      <c r="CA280" s="50" t="str">
        <f>IF((MIN($BV280,BX280)-MAX($BU280,BW280))&gt;0,vDurationLunch,)</f>
        <v/>
      </c>
      <c r="CB280" s="50" t="str">
        <f>IF((MIN($BV280,BZ280)-MAX($BU280,BY280))&gt;0,vDurationDinner,)</f>
        <v/>
      </c>
      <c r="CC280" s="50">
        <f t="shared" si="5"/>
        <v>0</v>
      </c>
      <c r="CD280" s="109">
        <f t="shared" si="6"/>
        <v>0.75</v>
      </c>
      <c r="CE280" s="50" t="str">
        <f t="shared" si="7"/>
        <v/>
      </c>
      <c r="CF280" s="50" t="str">
        <f t="shared" si="8"/>
        <v/>
      </c>
      <c r="CG280" s="50" t="str">
        <f t="shared" si="9"/>
        <v/>
      </c>
      <c r="CH280" s="50" t="str">
        <f t="shared" si="10"/>
        <v/>
      </c>
      <c r="CI280" s="50" t="str">
        <f t="shared" si="11"/>
        <v/>
      </c>
      <c r="CJ280" s="50"/>
      <c r="CK280" s="50"/>
      <c r="CL280" s="50"/>
      <c r="CM280" s="50"/>
      <c r="CN280" s="50"/>
    </row>
    <row r="281">
      <c r="A281" s="108" t="str">
        <f t="shared" si="2"/>
        <v/>
      </c>
      <c r="B281" s="6"/>
      <c r="C281" s="42"/>
      <c r="D281" s="43"/>
      <c r="E281" s="47"/>
      <c r="F281" s="45"/>
      <c r="G281" s="45"/>
      <c r="H281" s="46"/>
      <c r="I281" s="45"/>
      <c r="J281" s="45"/>
      <c r="K281" s="45"/>
      <c r="L281" s="45"/>
      <c r="M281" s="61"/>
      <c r="N281" s="48"/>
      <c r="O281" s="49"/>
      <c r="P281" s="48"/>
      <c r="Q281" s="49"/>
      <c r="R281" s="50"/>
      <c r="S281" s="51"/>
      <c r="T281" s="15"/>
      <c r="U281" s="14"/>
      <c r="V281" s="52"/>
      <c r="W281" s="52"/>
      <c r="X281" s="52"/>
      <c r="Y281" s="52"/>
      <c r="Z281" s="52"/>
      <c r="AA281" s="52"/>
      <c r="AB281" s="53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3"/>
      <c r="AP281" s="52"/>
      <c r="AQ281" s="52"/>
      <c r="AR281" s="53"/>
      <c r="AS281" s="53"/>
      <c r="AT281" s="53"/>
      <c r="AU281" s="52"/>
      <c r="AV281" s="52"/>
      <c r="AW281" s="53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83" t="str">
        <f>IF(ISBLANK(B281),,IF(IFNA(MATCH(N281,List_Holidays,0),0)=0,IF(IFNA(MATCH(WEEKDAY(N281),List_WeekHolidays,0),0),1,0),2))</f>
        <v/>
      </c>
      <c r="BU281" s="109">
        <f t="shared" si="3"/>
        <v>0</v>
      </c>
      <c r="BV281" s="109">
        <f t="shared" si="4"/>
        <v>0</v>
      </c>
      <c r="BW281" s="109">
        <f>IF($BU281&gt;cLunchEnd+$N281,cLunchBegin+$N281+1,cLunchBegin+$N281)</f>
        <v>0.5</v>
      </c>
      <c r="BX281" s="109">
        <f>IF($BU281&gt;cLunchEnd+$N281,cLunchEnd+$N281+1,cLunchEnd+$N281)</f>
        <v>0.5416666667</v>
      </c>
      <c r="BY281" s="109">
        <f>IF($BU281&gt;cDinnerEnd+$N281,cDinnerBegin+$N281+1,cDinnerBegin+$N281)</f>
        <v>0.75</v>
      </c>
      <c r="BZ281" s="109">
        <f>IF($BU281&gt;cDinnerEnd+$N281,cDinnerEnd+$N281+1,cDinnerEnd+$N281)</f>
        <v>0.7916666667</v>
      </c>
      <c r="CA281" s="50" t="str">
        <f>IF((MIN($BV281,BX281)-MAX($BU281,BW281))&gt;0,vDurationLunch,)</f>
        <v/>
      </c>
      <c r="CB281" s="50" t="str">
        <f>IF((MIN($BV281,BZ281)-MAX($BU281,BY281))&gt;0,vDurationDinner,)</f>
        <v/>
      </c>
      <c r="CC281" s="50">
        <f t="shared" si="5"/>
        <v>0</v>
      </c>
      <c r="CD281" s="109">
        <f t="shared" si="6"/>
        <v>0.75</v>
      </c>
      <c r="CE281" s="50" t="str">
        <f t="shared" si="7"/>
        <v/>
      </c>
      <c r="CF281" s="50" t="str">
        <f t="shared" si="8"/>
        <v/>
      </c>
      <c r="CG281" s="50" t="str">
        <f t="shared" si="9"/>
        <v/>
      </c>
      <c r="CH281" s="50" t="str">
        <f t="shared" si="10"/>
        <v/>
      </c>
      <c r="CI281" s="50" t="str">
        <f t="shared" si="11"/>
        <v/>
      </c>
      <c r="CJ281" s="50"/>
      <c r="CK281" s="50"/>
      <c r="CL281" s="50"/>
      <c r="CM281" s="50"/>
      <c r="CN281" s="50"/>
    </row>
    <row r="282">
      <c r="A282" s="108" t="str">
        <f t="shared" si="2"/>
        <v/>
      </c>
      <c r="B282" s="6"/>
      <c r="C282" s="42"/>
      <c r="D282" s="43"/>
      <c r="E282" s="47"/>
      <c r="F282" s="45"/>
      <c r="G282" s="45"/>
      <c r="H282" s="46"/>
      <c r="I282" s="45"/>
      <c r="J282" s="45"/>
      <c r="K282" s="45"/>
      <c r="L282" s="45"/>
      <c r="M282" s="61"/>
      <c r="N282" s="48"/>
      <c r="O282" s="49"/>
      <c r="P282" s="48"/>
      <c r="Q282" s="49"/>
      <c r="R282" s="50"/>
      <c r="S282" s="51"/>
      <c r="T282" s="15"/>
      <c r="U282" s="14"/>
      <c r="V282" s="52"/>
      <c r="W282" s="52"/>
      <c r="X282" s="52"/>
      <c r="Y282" s="52"/>
      <c r="Z282" s="52"/>
      <c r="AA282" s="52"/>
      <c r="AB282" s="53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3"/>
      <c r="AP282" s="52"/>
      <c r="AQ282" s="52"/>
      <c r="AR282" s="53"/>
      <c r="AS282" s="53"/>
      <c r="AT282" s="53"/>
      <c r="AU282" s="52"/>
      <c r="AV282" s="52"/>
      <c r="AW282" s="53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83" t="str">
        <f>IF(ISBLANK(B282),,IF(IFNA(MATCH(N282,List_Holidays,0),0)=0,IF(IFNA(MATCH(WEEKDAY(N282),List_WeekHolidays,0),0),1,0),2))</f>
        <v/>
      </c>
      <c r="BU282" s="109">
        <f t="shared" si="3"/>
        <v>0</v>
      </c>
      <c r="BV282" s="109">
        <f t="shared" si="4"/>
        <v>0</v>
      </c>
      <c r="BW282" s="109">
        <f>IF($BU282&gt;cLunchEnd+$N282,cLunchBegin+$N282+1,cLunchBegin+$N282)</f>
        <v>0.5</v>
      </c>
      <c r="BX282" s="109">
        <f>IF($BU282&gt;cLunchEnd+$N282,cLunchEnd+$N282+1,cLunchEnd+$N282)</f>
        <v>0.5416666667</v>
      </c>
      <c r="BY282" s="109">
        <f>IF($BU282&gt;cDinnerEnd+$N282,cDinnerBegin+$N282+1,cDinnerBegin+$N282)</f>
        <v>0.75</v>
      </c>
      <c r="BZ282" s="109">
        <f>IF($BU282&gt;cDinnerEnd+$N282,cDinnerEnd+$N282+1,cDinnerEnd+$N282)</f>
        <v>0.7916666667</v>
      </c>
      <c r="CA282" s="50" t="str">
        <f>IF((MIN($BV282,BX282)-MAX($BU282,BW282))&gt;0,vDurationLunch,)</f>
        <v/>
      </c>
      <c r="CB282" s="50" t="str">
        <f>IF((MIN($BV282,BZ282)-MAX($BU282,BY282))&gt;0,vDurationDinner,)</f>
        <v/>
      </c>
      <c r="CC282" s="50">
        <f t="shared" si="5"/>
        <v>0</v>
      </c>
      <c r="CD282" s="109">
        <f t="shared" si="6"/>
        <v>0.75</v>
      </c>
      <c r="CE282" s="50" t="str">
        <f t="shared" si="7"/>
        <v/>
      </c>
      <c r="CF282" s="50" t="str">
        <f t="shared" si="8"/>
        <v/>
      </c>
      <c r="CG282" s="50" t="str">
        <f t="shared" si="9"/>
        <v/>
      </c>
      <c r="CH282" s="50" t="str">
        <f t="shared" si="10"/>
        <v/>
      </c>
      <c r="CI282" s="50" t="str">
        <f t="shared" si="11"/>
        <v/>
      </c>
      <c r="CJ282" s="50"/>
      <c r="CK282" s="50"/>
      <c r="CL282" s="50"/>
      <c r="CM282" s="50"/>
      <c r="CN282" s="50"/>
    </row>
    <row r="283">
      <c r="A283" s="108" t="str">
        <f t="shared" si="2"/>
        <v/>
      </c>
      <c r="B283" s="6"/>
      <c r="C283" s="42"/>
      <c r="D283" s="43"/>
      <c r="E283" s="47"/>
      <c r="F283" s="45"/>
      <c r="G283" s="45"/>
      <c r="H283" s="45"/>
      <c r="I283" s="45"/>
      <c r="J283" s="46"/>
      <c r="K283" s="45"/>
      <c r="L283" s="45"/>
      <c r="M283" s="61"/>
      <c r="N283" s="48"/>
      <c r="O283" s="49"/>
      <c r="P283" s="48"/>
      <c r="Q283" s="49"/>
      <c r="R283" s="50"/>
      <c r="S283" s="51"/>
      <c r="T283" s="15"/>
      <c r="U283" s="14"/>
      <c r="V283" s="52"/>
      <c r="W283" s="52"/>
      <c r="X283" s="52"/>
      <c r="Y283" s="52"/>
      <c r="Z283" s="52"/>
      <c r="AA283" s="52"/>
      <c r="AB283" s="53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3"/>
      <c r="AP283" s="52"/>
      <c r="AQ283" s="52"/>
      <c r="AR283" s="53"/>
      <c r="AS283" s="53"/>
      <c r="AT283" s="53"/>
      <c r="AU283" s="52"/>
      <c r="AV283" s="52"/>
      <c r="AW283" s="53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83" t="str">
        <f>IF(ISBLANK(B283),,IF(IFNA(MATCH(N283,List_Holidays,0),0)=0,IF(IFNA(MATCH(WEEKDAY(N283),List_WeekHolidays,0),0),1,0),2))</f>
        <v/>
      </c>
      <c r="BU283" s="109">
        <f t="shared" si="3"/>
        <v>0</v>
      </c>
      <c r="BV283" s="109">
        <f t="shared" si="4"/>
        <v>0</v>
      </c>
      <c r="BW283" s="109">
        <f>IF($BU283&gt;cLunchEnd+$N283,cLunchBegin+$N283+1,cLunchBegin+$N283)</f>
        <v>0.5</v>
      </c>
      <c r="BX283" s="109">
        <f>IF($BU283&gt;cLunchEnd+$N283,cLunchEnd+$N283+1,cLunchEnd+$N283)</f>
        <v>0.5416666667</v>
      </c>
      <c r="BY283" s="109">
        <f>IF($BU283&gt;cDinnerEnd+$N283,cDinnerBegin+$N283+1,cDinnerBegin+$N283)</f>
        <v>0.75</v>
      </c>
      <c r="BZ283" s="109">
        <f>IF($BU283&gt;cDinnerEnd+$N283,cDinnerEnd+$N283+1,cDinnerEnd+$N283)</f>
        <v>0.7916666667</v>
      </c>
      <c r="CA283" s="50" t="str">
        <f>IF((MIN($BV283,BX283)-MAX($BU283,BW283))&gt;0,vDurationLunch,)</f>
        <v/>
      </c>
      <c r="CB283" s="50" t="str">
        <f>IF((MIN($BV283,BZ283)-MAX($BU283,BY283))&gt;0,vDurationDinner,)</f>
        <v/>
      </c>
      <c r="CC283" s="50">
        <f t="shared" si="5"/>
        <v>0</v>
      </c>
      <c r="CD283" s="109">
        <f t="shared" si="6"/>
        <v>0.75</v>
      </c>
      <c r="CE283" s="50" t="str">
        <f t="shared" si="7"/>
        <v/>
      </c>
      <c r="CF283" s="50" t="str">
        <f t="shared" si="8"/>
        <v/>
      </c>
      <c r="CG283" s="50" t="str">
        <f t="shared" si="9"/>
        <v/>
      </c>
      <c r="CH283" s="50" t="str">
        <f t="shared" si="10"/>
        <v/>
      </c>
      <c r="CI283" s="50" t="str">
        <f t="shared" si="11"/>
        <v/>
      </c>
      <c r="CJ283" s="50"/>
      <c r="CK283" s="50"/>
      <c r="CL283" s="50"/>
      <c r="CM283" s="50"/>
      <c r="CN283" s="50"/>
    </row>
    <row r="284">
      <c r="A284" s="108" t="str">
        <f t="shared" si="2"/>
        <v/>
      </c>
      <c r="B284" s="6"/>
      <c r="C284" s="42"/>
      <c r="D284" s="43"/>
      <c r="E284" s="47"/>
      <c r="F284" s="45"/>
      <c r="G284" s="45"/>
      <c r="H284" s="46"/>
      <c r="I284" s="45"/>
      <c r="J284" s="45"/>
      <c r="K284" s="45"/>
      <c r="L284" s="45"/>
      <c r="M284" s="61"/>
      <c r="N284" s="48"/>
      <c r="O284" s="49"/>
      <c r="P284" s="48"/>
      <c r="Q284" s="49"/>
      <c r="R284" s="50"/>
      <c r="S284" s="51"/>
      <c r="T284" s="15"/>
      <c r="U284" s="14"/>
      <c r="V284" s="52"/>
      <c r="W284" s="52"/>
      <c r="X284" s="52"/>
      <c r="Y284" s="52"/>
      <c r="Z284" s="52"/>
      <c r="AA284" s="52"/>
      <c r="AB284" s="53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3"/>
      <c r="AP284" s="52"/>
      <c r="AQ284" s="52"/>
      <c r="AR284" s="53"/>
      <c r="AS284" s="53"/>
      <c r="AT284" s="53"/>
      <c r="AU284" s="52"/>
      <c r="AV284" s="52"/>
      <c r="AW284" s="53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83" t="str">
        <f>IF(ISBLANK(B284),,IF(IFNA(MATCH(N284,List_Holidays,0),0)=0,IF(IFNA(MATCH(WEEKDAY(N284),List_WeekHolidays,0),0),1,0),2))</f>
        <v/>
      </c>
      <c r="BU284" s="109">
        <f t="shared" si="3"/>
        <v>0</v>
      </c>
      <c r="BV284" s="109">
        <f t="shared" si="4"/>
        <v>0</v>
      </c>
      <c r="BW284" s="109">
        <f>IF($BU284&gt;cLunchEnd+$N284,cLunchBegin+$N284+1,cLunchBegin+$N284)</f>
        <v>0.5</v>
      </c>
      <c r="BX284" s="109">
        <f>IF($BU284&gt;cLunchEnd+$N284,cLunchEnd+$N284+1,cLunchEnd+$N284)</f>
        <v>0.5416666667</v>
      </c>
      <c r="BY284" s="109">
        <f>IF($BU284&gt;cDinnerEnd+$N284,cDinnerBegin+$N284+1,cDinnerBegin+$N284)</f>
        <v>0.75</v>
      </c>
      <c r="BZ284" s="109">
        <f>IF($BU284&gt;cDinnerEnd+$N284,cDinnerEnd+$N284+1,cDinnerEnd+$N284)</f>
        <v>0.7916666667</v>
      </c>
      <c r="CA284" s="50" t="str">
        <f>IF((MIN($BV284,BX284)-MAX($BU284,BW284))&gt;0,vDurationLunch,)</f>
        <v/>
      </c>
      <c r="CB284" s="50" t="str">
        <f>IF((MIN($BV284,BZ284)-MAX($BU284,BY284))&gt;0,vDurationDinner,)</f>
        <v/>
      </c>
      <c r="CC284" s="50">
        <f t="shared" si="5"/>
        <v>0</v>
      </c>
      <c r="CD284" s="109">
        <f t="shared" si="6"/>
        <v>0.75</v>
      </c>
      <c r="CE284" s="50" t="str">
        <f t="shared" si="7"/>
        <v/>
      </c>
      <c r="CF284" s="50" t="str">
        <f t="shared" si="8"/>
        <v/>
      </c>
      <c r="CG284" s="50" t="str">
        <f t="shared" si="9"/>
        <v/>
      </c>
      <c r="CH284" s="50" t="str">
        <f t="shared" si="10"/>
        <v/>
      </c>
      <c r="CI284" s="50" t="str">
        <f t="shared" si="11"/>
        <v/>
      </c>
      <c r="CJ284" s="50"/>
      <c r="CK284" s="50"/>
      <c r="CL284" s="50"/>
      <c r="CM284" s="50"/>
      <c r="CN284" s="50"/>
    </row>
    <row r="285">
      <c r="A285" s="108" t="str">
        <f t="shared" si="2"/>
        <v/>
      </c>
      <c r="B285" s="6"/>
      <c r="C285" s="42"/>
      <c r="D285" s="43"/>
      <c r="E285" s="47"/>
      <c r="F285" s="45"/>
      <c r="G285" s="45"/>
      <c r="H285" s="46"/>
      <c r="I285" s="45"/>
      <c r="J285" s="45"/>
      <c r="K285" s="45"/>
      <c r="L285" s="45"/>
      <c r="M285" s="61"/>
      <c r="N285" s="48"/>
      <c r="O285" s="49"/>
      <c r="P285" s="48"/>
      <c r="Q285" s="49"/>
      <c r="R285" s="50"/>
      <c r="S285" s="51"/>
      <c r="T285" s="15"/>
      <c r="U285" s="14"/>
      <c r="V285" s="52"/>
      <c r="W285" s="52"/>
      <c r="X285" s="52"/>
      <c r="Y285" s="52"/>
      <c r="Z285" s="52"/>
      <c r="AA285" s="52"/>
      <c r="AB285" s="53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3"/>
      <c r="AP285" s="52"/>
      <c r="AQ285" s="52"/>
      <c r="AR285" s="53"/>
      <c r="AS285" s="53"/>
      <c r="AT285" s="53"/>
      <c r="AU285" s="52"/>
      <c r="AV285" s="52"/>
      <c r="AW285" s="53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83" t="str">
        <f>IF(ISBLANK(B285),,IF(IFNA(MATCH(N285,List_Holidays,0),0)=0,IF(IFNA(MATCH(WEEKDAY(N285),List_WeekHolidays,0),0),1,0),2))</f>
        <v/>
      </c>
      <c r="BU285" s="109">
        <f t="shared" si="3"/>
        <v>0</v>
      </c>
      <c r="BV285" s="109">
        <f t="shared" si="4"/>
        <v>0</v>
      </c>
      <c r="BW285" s="109">
        <f>IF($BU285&gt;cLunchEnd+$N285,cLunchBegin+$N285+1,cLunchBegin+$N285)</f>
        <v>0.5</v>
      </c>
      <c r="BX285" s="109">
        <f>IF($BU285&gt;cLunchEnd+$N285,cLunchEnd+$N285+1,cLunchEnd+$N285)</f>
        <v>0.5416666667</v>
      </c>
      <c r="BY285" s="109">
        <f>IF($BU285&gt;cDinnerEnd+$N285,cDinnerBegin+$N285+1,cDinnerBegin+$N285)</f>
        <v>0.75</v>
      </c>
      <c r="BZ285" s="109">
        <f>IF($BU285&gt;cDinnerEnd+$N285,cDinnerEnd+$N285+1,cDinnerEnd+$N285)</f>
        <v>0.7916666667</v>
      </c>
      <c r="CA285" s="50" t="str">
        <f>IF((MIN($BV285,BX285)-MAX($BU285,BW285))&gt;0,vDurationLunch,)</f>
        <v/>
      </c>
      <c r="CB285" s="50" t="str">
        <f>IF((MIN($BV285,BZ285)-MAX($BU285,BY285))&gt;0,vDurationDinner,)</f>
        <v/>
      </c>
      <c r="CC285" s="50">
        <f t="shared" si="5"/>
        <v>0</v>
      </c>
      <c r="CD285" s="109">
        <f t="shared" si="6"/>
        <v>0.75</v>
      </c>
      <c r="CE285" s="50" t="str">
        <f t="shared" si="7"/>
        <v/>
      </c>
      <c r="CF285" s="50" t="str">
        <f t="shared" si="8"/>
        <v/>
      </c>
      <c r="CG285" s="50" t="str">
        <f t="shared" si="9"/>
        <v/>
      </c>
      <c r="CH285" s="50" t="str">
        <f t="shared" si="10"/>
        <v/>
      </c>
      <c r="CI285" s="50" t="str">
        <f t="shared" si="11"/>
        <v/>
      </c>
      <c r="CJ285" s="50"/>
      <c r="CK285" s="50"/>
      <c r="CL285" s="50"/>
      <c r="CM285" s="50"/>
      <c r="CN285" s="50"/>
    </row>
    <row r="286">
      <c r="A286" s="108" t="str">
        <f t="shared" si="2"/>
        <v/>
      </c>
      <c r="B286" s="6"/>
      <c r="C286" s="42"/>
      <c r="D286" s="43"/>
      <c r="E286" s="47"/>
      <c r="F286" s="45"/>
      <c r="G286" s="45"/>
      <c r="H286" s="46"/>
      <c r="I286" s="45"/>
      <c r="J286" s="45"/>
      <c r="K286" s="45"/>
      <c r="L286" s="45"/>
      <c r="M286" s="61"/>
      <c r="N286" s="48"/>
      <c r="O286" s="49"/>
      <c r="P286" s="48"/>
      <c r="Q286" s="49"/>
      <c r="R286" s="50"/>
      <c r="S286" s="51"/>
      <c r="T286" s="15"/>
      <c r="U286" s="14"/>
      <c r="V286" s="52"/>
      <c r="W286" s="52"/>
      <c r="X286" s="52"/>
      <c r="Y286" s="52"/>
      <c r="Z286" s="52"/>
      <c r="AA286" s="52"/>
      <c r="AB286" s="53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3"/>
      <c r="AP286" s="52"/>
      <c r="AQ286" s="52"/>
      <c r="AR286" s="53"/>
      <c r="AS286" s="53"/>
      <c r="AT286" s="53"/>
      <c r="AU286" s="52"/>
      <c r="AV286" s="52"/>
      <c r="AW286" s="53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83" t="str">
        <f>IF(ISBLANK(B286),,IF(IFNA(MATCH(N286,List_Holidays,0),0)=0,IF(IFNA(MATCH(WEEKDAY(N286),List_WeekHolidays,0),0),1,0),2))</f>
        <v/>
      </c>
      <c r="BU286" s="109">
        <f t="shared" si="3"/>
        <v>0</v>
      </c>
      <c r="BV286" s="109">
        <f t="shared" si="4"/>
        <v>0</v>
      </c>
      <c r="BW286" s="109">
        <f>IF($BU286&gt;cLunchEnd+$N286,cLunchBegin+$N286+1,cLunchBegin+$N286)</f>
        <v>0.5</v>
      </c>
      <c r="BX286" s="109">
        <f>IF($BU286&gt;cLunchEnd+$N286,cLunchEnd+$N286+1,cLunchEnd+$N286)</f>
        <v>0.5416666667</v>
      </c>
      <c r="BY286" s="109">
        <f>IF($BU286&gt;cDinnerEnd+$N286,cDinnerBegin+$N286+1,cDinnerBegin+$N286)</f>
        <v>0.75</v>
      </c>
      <c r="BZ286" s="109">
        <f>IF($BU286&gt;cDinnerEnd+$N286,cDinnerEnd+$N286+1,cDinnerEnd+$N286)</f>
        <v>0.7916666667</v>
      </c>
      <c r="CA286" s="50" t="str">
        <f>IF((MIN($BV286,BX286)-MAX($BU286,BW286))&gt;0,vDurationLunch,)</f>
        <v/>
      </c>
      <c r="CB286" s="50" t="str">
        <f>IF((MIN($BV286,BZ286)-MAX($BU286,BY286))&gt;0,vDurationDinner,)</f>
        <v/>
      </c>
      <c r="CC286" s="50">
        <f t="shared" si="5"/>
        <v>0</v>
      </c>
      <c r="CD286" s="109">
        <f t="shared" si="6"/>
        <v>0.75</v>
      </c>
      <c r="CE286" s="50" t="str">
        <f t="shared" si="7"/>
        <v/>
      </c>
      <c r="CF286" s="50" t="str">
        <f t="shared" si="8"/>
        <v/>
      </c>
      <c r="CG286" s="50" t="str">
        <f t="shared" si="9"/>
        <v/>
      </c>
      <c r="CH286" s="50" t="str">
        <f t="shared" si="10"/>
        <v/>
      </c>
      <c r="CI286" s="50" t="str">
        <f t="shared" si="11"/>
        <v/>
      </c>
      <c r="CJ286" s="50"/>
      <c r="CK286" s="50"/>
      <c r="CL286" s="50"/>
      <c r="CM286" s="50"/>
      <c r="CN286" s="50"/>
    </row>
    <row r="287">
      <c r="A287" s="108" t="str">
        <f t="shared" si="2"/>
        <v/>
      </c>
      <c r="B287" s="6"/>
      <c r="C287" s="42"/>
      <c r="D287" s="43"/>
      <c r="E287" s="47"/>
      <c r="F287" s="45"/>
      <c r="G287" s="46"/>
      <c r="H287" s="46"/>
      <c r="I287" s="45"/>
      <c r="J287" s="45"/>
      <c r="K287" s="45"/>
      <c r="L287" s="45"/>
      <c r="M287" s="61"/>
      <c r="N287" s="48"/>
      <c r="O287" s="49"/>
      <c r="P287" s="48"/>
      <c r="Q287" s="49"/>
      <c r="R287" s="50"/>
      <c r="S287" s="51"/>
      <c r="T287" s="15"/>
      <c r="U287" s="14"/>
      <c r="V287" s="52"/>
      <c r="W287" s="52"/>
      <c r="X287" s="52"/>
      <c r="Y287" s="52"/>
      <c r="Z287" s="52"/>
      <c r="AA287" s="52"/>
      <c r="AB287" s="53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3"/>
      <c r="AP287" s="52"/>
      <c r="AQ287" s="52"/>
      <c r="AR287" s="53"/>
      <c r="AS287" s="53"/>
      <c r="AT287" s="53"/>
      <c r="AU287" s="52"/>
      <c r="AV287" s="52"/>
      <c r="AW287" s="53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83" t="str">
        <f>IF(ISBLANK(B287),,IF(IFNA(MATCH(N287,List_Holidays,0),0)=0,IF(IFNA(MATCH(WEEKDAY(N287),List_WeekHolidays,0),0),1,0),2))</f>
        <v/>
      </c>
      <c r="BU287" s="109">
        <f t="shared" si="3"/>
        <v>0</v>
      </c>
      <c r="BV287" s="109">
        <f t="shared" si="4"/>
        <v>0</v>
      </c>
      <c r="BW287" s="109">
        <f>IF($BU287&gt;cLunchEnd+$N287,cLunchBegin+$N287+1,cLunchBegin+$N287)</f>
        <v>0.5</v>
      </c>
      <c r="BX287" s="109">
        <f>IF($BU287&gt;cLunchEnd+$N287,cLunchEnd+$N287+1,cLunchEnd+$N287)</f>
        <v>0.5416666667</v>
      </c>
      <c r="BY287" s="109">
        <f>IF($BU287&gt;cDinnerEnd+$N287,cDinnerBegin+$N287+1,cDinnerBegin+$N287)</f>
        <v>0.75</v>
      </c>
      <c r="BZ287" s="109">
        <f>IF($BU287&gt;cDinnerEnd+$N287,cDinnerEnd+$N287+1,cDinnerEnd+$N287)</f>
        <v>0.7916666667</v>
      </c>
      <c r="CA287" s="50" t="str">
        <f>IF((MIN($BV287,BX287)-MAX($BU287,BW287))&gt;0,vDurationLunch,)</f>
        <v/>
      </c>
      <c r="CB287" s="50" t="str">
        <f>IF((MIN($BV287,BZ287)-MAX($BU287,BY287))&gt;0,vDurationDinner,)</f>
        <v/>
      </c>
      <c r="CC287" s="50">
        <f t="shared" si="5"/>
        <v>0</v>
      </c>
      <c r="CD287" s="109">
        <f t="shared" si="6"/>
        <v>0.75</v>
      </c>
      <c r="CE287" s="50" t="str">
        <f t="shared" si="7"/>
        <v/>
      </c>
      <c r="CF287" s="50" t="str">
        <f t="shared" si="8"/>
        <v/>
      </c>
      <c r="CG287" s="50" t="str">
        <f t="shared" si="9"/>
        <v/>
      </c>
      <c r="CH287" s="50" t="str">
        <f t="shared" si="10"/>
        <v/>
      </c>
      <c r="CI287" s="50" t="str">
        <f t="shared" si="11"/>
        <v/>
      </c>
      <c r="CJ287" s="50"/>
      <c r="CK287" s="50"/>
      <c r="CL287" s="50"/>
      <c r="CM287" s="50"/>
      <c r="CN287" s="50"/>
    </row>
    <row r="288">
      <c r="A288" s="108" t="str">
        <f t="shared" si="2"/>
        <v/>
      </c>
      <c r="B288" s="6"/>
      <c r="C288" s="42"/>
      <c r="D288" s="43"/>
      <c r="E288" s="47"/>
      <c r="F288" s="45"/>
      <c r="G288" s="45"/>
      <c r="H288" s="46"/>
      <c r="I288" s="45"/>
      <c r="J288" s="45"/>
      <c r="K288" s="45"/>
      <c r="L288" s="45"/>
      <c r="M288" s="61"/>
      <c r="N288" s="48"/>
      <c r="O288" s="49"/>
      <c r="P288" s="48"/>
      <c r="Q288" s="49"/>
      <c r="R288" s="50"/>
      <c r="S288" s="51"/>
      <c r="T288" s="15"/>
      <c r="U288" s="14"/>
      <c r="V288" s="52"/>
      <c r="W288" s="52"/>
      <c r="X288" s="52"/>
      <c r="Y288" s="52"/>
      <c r="Z288" s="52"/>
      <c r="AA288" s="52"/>
      <c r="AB288" s="53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3"/>
      <c r="AP288" s="52"/>
      <c r="AQ288" s="52"/>
      <c r="AR288" s="53"/>
      <c r="AS288" s="53"/>
      <c r="AT288" s="53"/>
      <c r="AU288" s="52"/>
      <c r="AV288" s="52"/>
      <c r="AW288" s="53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83" t="str">
        <f>IF(ISBLANK(B288),,IF(IFNA(MATCH(N288,List_Holidays,0),0)=0,IF(IFNA(MATCH(WEEKDAY(N288),List_WeekHolidays,0),0),1,0),2))</f>
        <v/>
      </c>
      <c r="BU288" s="109">
        <f t="shared" si="3"/>
        <v>0</v>
      </c>
      <c r="BV288" s="109">
        <f t="shared" si="4"/>
        <v>0</v>
      </c>
      <c r="BW288" s="109">
        <f>IF($BU288&gt;cLunchEnd+$N288,cLunchBegin+$N288+1,cLunchBegin+$N288)</f>
        <v>0.5</v>
      </c>
      <c r="BX288" s="109">
        <f>IF($BU288&gt;cLunchEnd+$N288,cLunchEnd+$N288+1,cLunchEnd+$N288)</f>
        <v>0.5416666667</v>
      </c>
      <c r="BY288" s="109">
        <f>IF($BU288&gt;cDinnerEnd+$N288,cDinnerBegin+$N288+1,cDinnerBegin+$N288)</f>
        <v>0.75</v>
      </c>
      <c r="BZ288" s="109">
        <f>IF($BU288&gt;cDinnerEnd+$N288,cDinnerEnd+$N288+1,cDinnerEnd+$N288)</f>
        <v>0.7916666667</v>
      </c>
      <c r="CA288" s="50" t="str">
        <f>IF((MIN($BV288,BX288)-MAX($BU288,BW288))&gt;0,vDurationLunch,)</f>
        <v/>
      </c>
      <c r="CB288" s="50" t="str">
        <f>IF((MIN($BV288,BZ288)-MAX($BU288,BY288))&gt;0,vDurationDinner,)</f>
        <v/>
      </c>
      <c r="CC288" s="50">
        <f t="shared" si="5"/>
        <v>0</v>
      </c>
      <c r="CD288" s="109">
        <f t="shared" si="6"/>
        <v>0.75</v>
      </c>
      <c r="CE288" s="50" t="str">
        <f t="shared" si="7"/>
        <v/>
      </c>
      <c r="CF288" s="50" t="str">
        <f t="shared" si="8"/>
        <v/>
      </c>
      <c r="CG288" s="50" t="str">
        <f t="shared" si="9"/>
        <v/>
      </c>
      <c r="CH288" s="50" t="str">
        <f t="shared" si="10"/>
        <v/>
      </c>
      <c r="CI288" s="50" t="str">
        <f t="shared" si="11"/>
        <v/>
      </c>
      <c r="CJ288" s="50"/>
      <c r="CK288" s="50"/>
      <c r="CL288" s="50"/>
      <c r="CM288" s="50"/>
      <c r="CN288" s="50"/>
    </row>
    <row r="289">
      <c r="A289" s="108" t="str">
        <f t="shared" si="2"/>
        <v/>
      </c>
      <c r="B289" s="6"/>
      <c r="C289" s="42"/>
      <c r="D289" s="43"/>
      <c r="E289" s="47"/>
      <c r="F289" s="45"/>
      <c r="G289" s="45"/>
      <c r="H289" s="46"/>
      <c r="I289" s="45"/>
      <c r="J289" s="45"/>
      <c r="K289" s="45"/>
      <c r="L289" s="45"/>
      <c r="M289" s="61"/>
      <c r="N289" s="48"/>
      <c r="O289" s="49"/>
      <c r="P289" s="48"/>
      <c r="Q289" s="49"/>
      <c r="R289" s="50"/>
      <c r="S289" s="51"/>
      <c r="T289" s="15"/>
      <c r="U289" s="14"/>
      <c r="V289" s="52"/>
      <c r="W289" s="52"/>
      <c r="X289" s="52"/>
      <c r="Y289" s="52"/>
      <c r="Z289" s="52"/>
      <c r="AA289" s="52"/>
      <c r="AB289" s="53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3"/>
      <c r="AP289" s="52"/>
      <c r="AQ289" s="52"/>
      <c r="AR289" s="53"/>
      <c r="AS289" s="53"/>
      <c r="AT289" s="53"/>
      <c r="AU289" s="52"/>
      <c r="AV289" s="52"/>
      <c r="AW289" s="53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83" t="str">
        <f>IF(ISBLANK(B289),,IF(IFNA(MATCH(N289,List_Holidays,0),0)=0,IF(IFNA(MATCH(WEEKDAY(N289),List_WeekHolidays,0),0),1,0),2))</f>
        <v/>
      </c>
      <c r="BU289" s="109">
        <f t="shared" si="3"/>
        <v>0</v>
      </c>
      <c r="BV289" s="109">
        <f t="shared" si="4"/>
        <v>0</v>
      </c>
      <c r="BW289" s="109">
        <f>IF($BU289&gt;cLunchEnd+$N289,cLunchBegin+$N289+1,cLunchBegin+$N289)</f>
        <v>0.5</v>
      </c>
      <c r="BX289" s="109">
        <f>IF($BU289&gt;cLunchEnd+$N289,cLunchEnd+$N289+1,cLunchEnd+$N289)</f>
        <v>0.5416666667</v>
      </c>
      <c r="BY289" s="109">
        <f>IF($BU289&gt;cDinnerEnd+$N289,cDinnerBegin+$N289+1,cDinnerBegin+$N289)</f>
        <v>0.75</v>
      </c>
      <c r="BZ289" s="109">
        <f>IF($BU289&gt;cDinnerEnd+$N289,cDinnerEnd+$N289+1,cDinnerEnd+$N289)</f>
        <v>0.7916666667</v>
      </c>
      <c r="CA289" s="50" t="str">
        <f>IF((MIN($BV289,BX289)-MAX($BU289,BW289))&gt;0,vDurationLunch,)</f>
        <v/>
      </c>
      <c r="CB289" s="50" t="str">
        <f>IF((MIN($BV289,BZ289)-MAX($BU289,BY289))&gt;0,vDurationDinner,)</f>
        <v/>
      </c>
      <c r="CC289" s="50">
        <f t="shared" si="5"/>
        <v>0</v>
      </c>
      <c r="CD289" s="109">
        <f t="shared" si="6"/>
        <v>0.75</v>
      </c>
      <c r="CE289" s="50" t="str">
        <f t="shared" si="7"/>
        <v/>
      </c>
      <c r="CF289" s="50" t="str">
        <f t="shared" si="8"/>
        <v/>
      </c>
      <c r="CG289" s="50" t="str">
        <f t="shared" si="9"/>
        <v/>
      </c>
      <c r="CH289" s="50" t="str">
        <f t="shared" si="10"/>
        <v/>
      </c>
      <c r="CI289" s="50" t="str">
        <f t="shared" si="11"/>
        <v/>
      </c>
      <c r="CJ289" s="50"/>
      <c r="CK289" s="50"/>
      <c r="CL289" s="50"/>
      <c r="CM289" s="50"/>
      <c r="CN289" s="50"/>
    </row>
    <row r="290">
      <c r="A290" s="108" t="str">
        <f t="shared" si="2"/>
        <v/>
      </c>
      <c r="B290" s="6"/>
      <c r="C290" s="42"/>
      <c r="D290" s="43"/>
      <c r="E290" s="47"/>
      <c r="F290" s="45"/>
      <c r="G290" s="45"/>
      <c r="H290" s="45"/>
      <c r="I290" s="45"/>
      <c r="J290" s="46"/>
      <c r="K290" s="45"/>
      <c r="L290" s="45"/>
      <c r="M290" s="61"/>
      <c r="N290" s="48"/>
      <c r="O290" s="49"/>
      <c r="P290" s="48"/>
      <c r="Q290" s="49"/>
      <c r="R290" s="50"/>
      <c r="S290" s="51"/>
      <c r="T290" s="15"/>
      <c r="U290" s="14"/>
      <c r="V290" s="52"/>
      <c r="W290" s="52"/>
      <c r="X290" s="52"/>
      <c r="Y290" s="52"/>
      <c r="Z290" s="52"/>
      <c r="AA290" s="52"/>
      <c r="AB290" s="53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3"/>
      <c r="AP290" s="52"/>
      <c r="AQ290" s="52"/>
      <c r="AR290" s="53"/>
      <c r="AS290" s="53"/>
      <c r="AT290" s="53"/>
      <c r="AU290" s="52"/>
      <c r="AV290" s="52"/>
      <c r="AW290" s="53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83" t="str">
        <f>IF(ISBLANK(B290),,IF(IFNA(MATCH(N290,List_Holidays,0),0)=0,IF(IFNA(MATCH(WEEKDAY(N290),List_WeekHolidays,0),0),1,0),2))</f>
        <v/>
      </c>
      <c r="BU290" s="109">
        <f t="shared" si="3"/>
        <v>0</v>
      </c>
      <c r="BV290" s="109">
        <f t="shared" si="4"/>
        <v>0</v>
      </c>
      <c r="BW290" s="109">
        <f>IF($BU290&gt;cLunchEnd+$N290,cLunchBegin+$N290+1,cLunchBegin+$N290)</f>
        <v>0.5</v>
      </c>
      <c r="BX290" s="109">
        <f>IF($BU290&gt;cLunchEnd+$N290,cLunchEnd+$N290+1,cLunchEnd+$N290)</f>
        <v>0.5416666667</v>
      </c>
      <c r="BY290" s="109">
        <f>IF($BU290&gt;cDinnerEnd+$N290,cDinnerBegin+$N290+1,cDinnerBegin+$N290)</f>
        <v>0.75</v>
      </c>
      <c r="BZ290" s="109">
        <f>IF($BU290&gt;cDinnerEnd+$N290,cDinnerEnd+$N290+1,cDinnerEnd+$N290)</f>
        <v>0.7916666667</v>
      </c>
      <c r="CA290" s="50" t="str">
        <f>IF((MIN($BV290,BX290)-MAX($BU290,BW290))&gt;0,vDurationLunch,)</f>
        <v/>
      </c>
      <c r="CB290" s="50" t="str">
        <f>IF((MIN($BV290,BZ290)-MAX($BU290,BY290))&gt;0,vDurationDinner,)</f>
        <v/>
      </c>
      <c r="CC290" s="50">
        <f t="shared" si="5"/>
        <v>0</v>
      </c>
      <c r="CD290" s="109">
        <f t="shared" si="6"/>
        <v>0.75</v>
      </c>
      <c r="CE290" s="50" t="str">
        <f t="shared" si="7"/>
        <v/>
      </c>
      <c r="CF290" s="50" t="str">
        <f t="shared" si="8"/>
        <v/>
      </c>
      <c r="CG290" s="50" t="str">
        <f t="shared" si="9"/>
        <v/>
      </c>
      <c r="CH290" s="50" t="str">
        <f t="shared" si="10"/>
        <v/>
      </c>
      <c r="CI290" s="50" t="str">
        <f t="shared" si="11"/>
        <v/>
      </c>
      <c r="CJ290" s="50"/>
      <c r="CK290" s="50"/>
      <c r="CL290" s="50"/>
      <c r="CM290" s="50"/>
      <c r="CN290" s="50"/>
    </row>
    <row r="291">
      <c r="A291" s="108" t="str">
        <f t="shared" si="2"/>
        <v/>
      </c>
      <c r="B291" s="6"/>
      <c r="C291" s="42"/>
      <c r="D291" s="43"/>
      <c r="E291" s="47"/>
      <c r="F291" s="45"/>
      <c r="G291" s="45"/>
      <c r="H291" s="46"/>
      <c r="I291" s="45"/>
      <c r="J291" s="45"/>
      <c r="K291" s="45"/>
      <c r="L291" s="45"/>
      <c r="M291" s="61"/>
      <c r="N291" s="48"/>
      <c r="O291" s="49"/>
      <c r="P291" s="48"/>
      <c r="Q291" s="49"/>
      <c r="R291" s="50"/>
      <c r="S291" s="51"/>
      <c r="T291" s="15"/>
      <c r="U291" s="14"/>
      <c r="V291" s="52"/>
      <c r="W291" s="52"/>
      <c r="X291" s="52"/>
      <c r="Y291" s="52"/>
      <c r="Z291" s="52"/>
      <c r="AA291" s="52"/>
      <c r="AB291" s="53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3"/>
      <c r="AP291" s="52"/>
      <c r="AQ291" s="52"/>
      <c r="AR291" s="53"/>
      <c r="AS291" s="53"/>
      <c r="AT291" s="53"/>
      <c r="AU291" s="52"/>
      <c r="AV291" s="52"/>
      <c r="AW291" s="53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83" t="str">
        <f>IF(ISBLANK(B291),,IF(IFNA(MATCH(N291,List_Holidays,0),0)=0,IF(IFNA(MATCH(WEEKDAY(N291),List_WeekHolidays,0),0),1,0),2))</f>
        <v/>
      </c>
      <c r="BU291" s="109">
        <f t="shared" si="3"/>
        <v>0</v>
      </c>
      <c r="BV291" s="109">
        <f t="shared" si="4"/>
        <v>0</v>
      </c>
      <c r="BW291" s="109">
        <f>IF($BU291&gt;cLunchEnd+$N291,cLunchBegin+$N291+1,cLunchBegin+$N291)</f>
        <v>0.5</v>
      </c>
      <c r="BX291" s="109">
        <f>IF($BU291&gt;cLunchEnd+$N291,cLunchEnd+$N291+1,cLunchEnd+$N291)</f>
        <v>0.5416666667</v>
      </c>
      <c r="BY291" s="109">
        <f>IF($BU291&gt;cDinnerEnd+$N291,cDinnerBegin+$N291+1,cDinnerBegin+$N291)</f>
        <v>0.75</v>
      </c>
      <c r="BZ291" s="109">
        <f>IF($BU291&gt;cDinnerEnd+$N291,cDinnerEnd+$N291+1,cDinnerEnd+$N291)</f>
        <v>0.7916666667</v>
      </c>
      <c r="CA291" s="50" t="str">
        <f>IF((MIN($BV291,BX291)-MAX($BU291,BW291))&gt;0,vDurationLunch,)</f>
        <v/>
      </c>
      <c r="CB291" s="50" t="str">
        <f>IF((MIN($BV291,BZ291)-MAX($BU291,BY291))&gt;0,vDurationDinner,)</f>
        <v/>
      </c>
      <c r="CC291" s="50">
        <f t="shared" si="5"/>
        <v>0</v>
      </c>
      <c r="CD291" s="109">
        <f t="shared" si="6"/>
        <v>0.75</v>
      </c>
      <c r="CE291" s="50" t="str">
        <f t="shared" si="7"/>
        <v/>
      </c>
      <c r="CF291" s="50" t="str">
        <f t="shared" si="8"/>
        <v/>
      </c>
      <c r="CG291" s="50" t="str">
        <f t="shared" si="9"/>
        <v/>
      </c>
      <c r="CH291" s="50" t="str">
        <f t="shared" si="10"/>
        <v/>
      </c>
      <c r="CI291" s="50" t="str">
        <f t="shared" si="11"/>
        <v/>
      </c>
      <c r="CJ291" s="50"/>
      <c r="CK291" s="50"/>
      <c r="CL291" s="50"/>
      <c r="CM291" s="50"/>
      <c r="CN291" s="50"/>
    </row>
    <row r="292">
      <c r="A292" s="108" t="str">
        <f t="shared" si="2"/>
        <v/>
      </c>
      <c r="B292" s="6"/>
      <c r="C292" s="42"/>
      <c r="D292" s="43"/>
      <c r="E292" s="47"/>
      <c r="F292" s="45"/>
      <c r="G292" s="45"/>
      <c r="H292" s="46"/>
      <c r="I292" s="45"/>
      <c r="J292" s="45"/>
      <c r="K292" s="45"/>
      <c r="L292" s="45"/>
      <c r="M292" s="61"/>
      <c r="N292" s="48"/>
      <c r="O292" s="49"/>
      <c r="P292" s="48"/>
      <c r="Q292" s="49"/>
      <c r="R292" s="50"/>
      <c r="S292" s="51"/>
      <c r="T292" s="15"/>
      <c r="U292" s="14"/>
      <c r="V292" s="52"/>
      <c r="W292" s="52"/>
      <c r="X292" s="52"/>
      <c r="Y292" s="52"/>
      <c r="Z292" s="52"/>
      <c r="AA292" s="52"/>
      <c r="AB292" s="53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3"/>
      <c r="AP292" s="52"/>
      <c r="AQ292" s="52"/>
      <c r="AR292" s="53"/>
      <c r="AS292" s="53"/>
      <c r="AT292" s="53"/>
      <c r="AU292" s="52"/>
      <c r="AV292" s="52"/>
      <c r="AW292" s="53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83" t="str">
        <f>IF(ISBLANK(B292),,IF(IFNA(MATCH(N292,List_Holidays,0),0)=0,IF(IFNA(MATCH(WEEKDAY(N292),List_WeekHolidays,0),0),1,0),2))</f>
        <v/>
      </c>
      <c r="BU292" s="109">
        <f t="shared" si="3"/>
        <v>0</v>
      </c>
      <c r="BV292" s="109">
        <f t="shared" si="4"/>
        <v>0</v>
      </c>
      <c r="BW292" s="109">
        <f>IF($BU292&gt;cLunchEnd+$N292,cLunchBegin+$N292+1,cLunchBegin+$N292)</f>
        <v>0.5</v>
      </c>
      <c r="BX292" s="109">
        <f>IF($BU292&gt;cLunchEnd+$N292,cLunchEnd+$N292+1,cLunchEnd+$N292)</f>
        <v>0.5416666667</v>
      </c>
      <c r="BY292" s="109">
        <f>IF($BU292&gt;cDinnerEnd+$N292,cDinnerBegin+$N292+1,cDinnerBegin+$N292)</f>
        <v>0.75</v>
      </c>
      <c r="BZ292" s="109">
        <f>IF($BU292&gt;cDinnerEnd+$N292,cDinnerEnd+$N292+1,cDinnerEnd+$N292)</f>
        <v>0.7916666667</v>
      </c>
      <c r="CA292" s="50" t="str">
        <f>IF((MIN($BV292,BX292)-MAX($BU292,BW292))&gt;0,vDurationLunch,)</f>
        <v/>
      </c>
      <c r="CB292" s="50" t="str">
        <f>IF((MIN($BV292,BZ292)-MAX($BU292,BY292))&gt;0,vDurationDinner,)</f>
        <v/>
      </c>
      <c r="CC292" s="50">
        <f t="shared" si="5"/>
        <v>0</v>
      </c>
      <c r="CD292" s="109">
        <f t="shared" si="6"/>
        <v>0.75</v>
      </c>
      <c r="CE292" s="50" t="str">
        <f t="shared" si="7"/>
        <v/>
      </c>
      <c r="CF292" s="50" t="str">
        <f t="shared" si="8"/>
        <v/>
      </c>
      <c r="CG292" s="50" t="str">
        <f t="shared" si="9"/>
        <v/>
      </c>
      <c r="CH292" s="50" t="str">
        <f t="shared" si="10"/>
        <v/>
      </c>
      <c r="CI292" s="50" t="str">
        <f t="shared" si="11"/>
        <v/>
      </c>
      <c r="CJ292" s="50"/>
      <c r="CK292" s="50"/>
      <c r="CL292" s="50"/>
      <c r="CM292" s="50"/>
      <c r="CN292" s="50"/>
    </row>
    <row r="293">
      <c r="A293" s="108" t="str">
        <f t="shared" si="2"/>
        <v/>
      </c>
      <c r="B293" s="6"/>
      <c r="C293" s="42"/>
      <c r="D293" s="43"/>
      <c r="E293" s="47"/>
      <c r="F293" s="45"/>
      <c r="G293" s="45"/>
      <c r="H293" s="46"/>
      <c r="I293" s="45"/>
      <c r="J293" s="45"/>
      <c r="K293" s="45"/>
      <c r="L293" s="45"/>
      <c r="M293" s="61"/>
      <c r="N293" s="48"/>
      <c r="O293" s="49"/>
      <c r="P293" s="48"/>
      <c r="Q293" s="49"/>
      <c r="R293" s="50"/>
      <c r="S293" s="51"/>
      <c r="T293" s="15"/>
      <c r="U293" s="14"/>
      <c r="V293" s="52"/>
      <c r="W293" s="52"/>
      <c r="X293" s="52"/>
      <c r="Y293" s="52"/>
      <c r="Z293" s="52"/>
      <c r="AA293" s="52"/>
      <c r="AB293" s="53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3"/>
      <c r="AP293" s="52"/>
      <c r="AQ293" s="52"/>
      <c r="AR293" s="53"/>
      <c r="AS293" s="53"/>
      <c r="AT293" s="53"/>
      <c r="AU293" s="52"/>
      <c r="AV293" s="52"/>
      <c r="AW293" s="53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83" t="str">
        <f>IF(ISBLANK(B293),,IF(IFNA(MATCH(N293,List_Holidays,0),0)=0,IF(IFNA(MATCH(WEEKDAY(N293),List_WeekHolidays,0),0),1,0),2))</f>
        <v/>
      </c>
      <c r="BU293" s="109">
        <f t="shared" si="3"/>
        <v>0</v>
      </c>
      <c r="BV293" s="109">
        <f t="shared" si="4"/>
        <v>0</v>
      </c>
      <c r="BW293" s="109">
        <f>IF($BU293&gt;cLunchEnd+$N293,cLunchBegin+$N293+1,cLunchBegin+$N293)</f>
        <v>0.5</v>
      </c>
      <c r="BX293" s="109">
        <f>IF($BU293&gt;cLunchEnd+$N293,cLunchEnd+$N293+1,cLunchEnd+$N293)</f>
        <v>0.5416666667</v>
      </c>
      <c r="BY293" s="109">
        <f>IF($BU293&gt;cDinnerEnd+$N293,cDinnerBegin+$N293+1,cDinnerBegin+$N293)</f>
        <v>0.75</v>
      </c>
      <c r="BZ293" s="109">
        <f>IF($BU293&gt;cDinnerEnd+$N293,cDinnerEnd+$N293+1,cDinnerEnd+$N293)</f>
        <v>0.7916666667</v>
      </c>
      <c r="CA293" s="50" t="str">
        <f>IF((MIN($BV293,BX293)-MAX($BU293,BW293))&gt;0,vDurationLunch,)</f>
        <v/>
      </c>
      <c r="CB293" s="50" t="str">
        <f>IF((MIN($BV293,BZ293)-MAX($BU293,BY293))&gt;0,vDurationDinner,)</f>
        <v/>
      </c>
      <c r="CC293" s="50">
        <f t="shared" si="5"/>
        <v>0</v>
      </c>
      <c r="CD293" s="109">
        <f t="shared" si="6"/>
        <v>0.75</v>
      </c>
      <c r="CE293" s="50" t="str">
        <f t="shared" si="7"/>
        <v/>
      </c>
      <c r="CF293" s="50" t="str">
        <f t="shared" si="8"/>
        <v/>
      </c>
      <c r="CG293" s="50" t="str">
        <f t="shared" si="9"/>
        <v/>
      </c>
      <c r="CH293" s="50" t="str">
        <f t="shared" si="10"/>
        <v/>
      </c>
      <c r="CI293" s="50" t="str">
        <f t="shared" si="11"/>
        <v/>
      </c>
      <c r="CJ293" s="50"/>
      <c r="CK293" s="50"/>
      <c r="CL293" s="50"/>
      <c r="CM293" s="50"/>
      <c r="CN293" s="50"/>
    </row>
    <row r="294">
      <c r="A294" s="108" t="str">
        <f t="shared" si="2"/>
        <v/>
      </c>
      <c r="B294" s="6"/>
      <c r="C294" s="42"/>
      <c r="D294" s="43"/>
      <c r="E294" s="47"/>
      <c r="F294" s="45"/>
      <c r="G294" s="46"/>
      <c r="H294" s="46"/>
      <c r="I294" s="45"/>
      <c r="J294" s="45"/>
      <c r="K294" s="45"/>
      <c r="L294" s="45"/>
      <c r="M294" s="61"/>
      <c r="N294" s="48"/>
      <c r="O294" s="49"/>
      <c r="P294" s="48"/>
      <c r="Q294" s="49"/>
      <c r="R294" s="50"/>
      <c r="S294" s="51"/>
      <c r="T294" s="15"/>
      <c r="U294" s="14"/>
      <c r="V294" s="52"/>
      <c r="W294" s="52"/>
      <c r="X294" s="52"/>
      <c r="Y294" s="52"/>
      <c r="Z294" s="52"/>
      <c r="AA294" s="52"/>
      <c r="AB294" s="53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3"/>
      <c r="AP294" s="52"/>
      <c r="AQ294" s="52"/>
      <c r="AR294" s="53"/>
      <c r="AS294" s="53"/>
      <c r="AT294" s="53"/>
      <c r="AU294" s="52"/>
      <c r="AV294" s="52"/>
      <c r="AW294" s="53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83" t="str">
        <f>IF(ISBLANK(B294),,IF(IFNA(MATCH(N294,List_Holidays,0),0)=0,IF(IFNA(MATCH(WEEKDAY(N294),List_WeekHolidays,0),0),1,0),2))</f>
        <v/>
      </c>
      <c r="BU294" s="109">
        <f t="shared" si="3"/>
        <v>0</v>
      </c>
      <c r="BV294" s="109">
        <f t="shared" si="4"/>
        <v>0</v>
      </c>
      <c r="BW294" s="109">
        <f>IF($BU294&gt;cLunchEnd+$N294,cLunchBegin+$N294+1,cLunchBegin+$N294)</f>
        <v>0.5</v>
      </c>
      <c r="BX294" s="109">
        <f>IF($BU294&gt;cLunchEnd+$N294,cLunchEnd+$N294+1,cLunchEnd+$N294)</f>
        <v>0.5416666667</v>
      </c>
      <c r="BY294" s="109">
        <f>IF($BU294&gt;cDinnerEnd+$N294,cDinnerBegin+$N294+1,cDinnerBegin+$N294)</f>
        <v>0.75</v>
      </c>
      <c r="BZ294" s="109">
        <f>IF($BU294&gt;cDinnerEnd+$N294,cDinnerEnd+$N294+1,cDinnerEnd+$N294)</f>
        <v>0.7916666667</v>
      </c>
      <c r="CA294" s="50" t="str">
        <f>IF((MIN($BV294,BX294)-MAX($BU294,BW294))&gt;0,vDurationLunch,)</f>
        <v/>
      </c>
      <c r="CB294" s="50" t="str">
        <f>IF((MIN($BV294,BZ294)-MAX($BU294,BY294))&gt;0,vDurationDinner,)</f>
        <v/>
      </c>
      <c r="CC294" s="50">
        <f t="shared" si="5"/>
        <v>0</v>
      </c>
      <c r="CD294" s="109">
        <f t="shared" si="6"/>
        <v>0.75</v>
      </c>
      <c r="CE294" s="50" t="str">
        <f t="shared" si="7"/>
        <v/>
      </c>
      <c r="CF294" s="50" t="str">
        <f t="shared" si="8"/>
        <v/>
      </c>
      <c r="CG294" s="50" t="str">
        <f t="shared" si="9"/>
        <v/>
      </c>
      <c r="CH294" s="50" t="str">
        <f t="shared" si="10"/>
        <v/>
      </c>
      <c r="CI294" s="50" t="str">
        <f t="shared" si="11"/>
        <v/>
      </c>
      <c r="CJ294" s="50"/>
      <c r="CK294" s="50"/>
      <c r="CL294" s="50"/>
      <c r="CM294" s="50"/>
      <c r="CN294" s="50"/>
    </row>
    <row r="295">
      <c r="A295" s="108" t="str">
        <f t="shared" si="2"/>
        <v/>
      </c>
      <c r="B295" s="6"/>
      <c r="C295" s="42"/>
      <c r="D295" s="43"/>
      <c r="E295" s="47"/>
      <c r="F295" s="45"/>
      <c r="G295" s="45"/>
      <c r="H295" s="46"/>
      <c r="I295" s="45"/>
      <c r="J295" s="45"/>
      <c r="K295" s="45"/>
      <c r="L295" s="45"/>
      <c r="M295" s="61"/>
      <c r="N295" s="48"/>
      <c r="O295" s="49"/>
      <c r="P295" s="48"/>
      <c r="Q295" s="49"/>
      <c r="R295" s="50"/>
      <c r="S295" s="51"/>
      <c r="T295" s="15"/>
      <c r="U295" s="14"/>
      <c r="V295" s="52"/>
      <c r="W295" s="52"/>
      <c r="X295" s="52"/>
      <c r="Y295" s="52"/>
      <c r="Z295" s="52"/>
      <c r="AA295" s="52"/>
      <c r="AB295" s="53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3"/>
      <c r="AP295" s="52"/>
      <c r="AQ295" s="52"/>
      <c r="AR295" s="53"/>
      <c r="AS295" s="53"/>
      <c r="AT295" s="53"/>
      <c r="AU295" s="52"/>
      <c r="AV295" s="52"/>
      <c r="AW295" s="53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83" t="str">
        <f>IF(ISBLANK(B295),,IF(IFNA(MATCH(N295,List_Holidays,0),0)=0,IF(IFNA(MATCH(WEEKDAY(N295),List_WeekHolidays,0),0),1,0),2))</f>
        <v/>
      </c>
      <c r="BU295" s="109">
        <f t="shared" si="3"/>
        <v>0</v>
      </c>
      <c r="BV295" s="109">
        <f t="shared" si="4"/>
        <v>0</v>
      </c>
      <c r="BW295" s="109">
        <f>IF($BU295&gt;cLunchEnd+$N295,cLunchBegin+$N295+1,cLunchBegin+$N295)</f>
        <v>0.5</v>
      </c>
      <c r="BX295" s="109">
        <f>IF($BU295&gt;cLunchEnd+$N295,cLunchEnd+$N295+1,cLunchEnd+$N295)</f>
        <v>0.5416666667</v>
      </c>
      <c r="BY295" s="109">
        <f>IF($BU295&gt;cDinnerEnd+$N295,cDinnerBegin+$N295+1,cDinnerBegin+$N295)</f>
        <v>0.75</v>
      </c>
      <c r="BZ295" s="109">
        <f>IF($BU295&gt;cDinnerEnd+$N295,cDinnerEnd+$N295+1,cDinnerEnd+$N295)</f>
        <v>0.7916666667</v>
      </c>
      <c r="CA295" s="50" t="str">
        <f>IF((MIN($BV295,BX295)-MAX($BU295,BW295))&gt;0,vDurationLunch,)</f>
        <v/>
      </c>
      <c r="CB295" s="50" t="str">
        <f>IF((MIN($BV295,BZ295)-MAX($BU295,BY295))&gt;0,vDurationDinner,)</f>
        <v/>
      </c>
      <c r="CC295" s="50">
        <f t="shared" si="5"/>
        <v>0</v>
      </c>
      <c r="CD295" s="109">
        <f t="shared" si="6"/>
        <v>0.75</v>
      </c>
      <c r="CE295" s="50" t="str">
        <f t="shared" si="7"/>
        <v/>
      </c>
      <c r="CF295" s="50" t="str">
        <f t="shared" si="8"/>
        <v/>
      </c>
      <c r="CG295" s="50" t="str">
        <f t="shared" si="9"/>
        <v/>
      </c>
      <c r="CH295" s="50" t="str">
        <f t="shared" si="10"/>
        <v/>
      </c>
      <c r="CI295" s="50" t="str">
        <f t="shared" si="11"/>
        <v/>
      </c>
      <c r="CJ295" s="50"/>
      <c r="CK295" s="50"/>
      <c r="CL295" s="50"/>
      <c r="CM295" s="50"/>
      <c r="CN295" s="50"/>
    </row>
    <row r="296">
      <c r="A296" s="108" t="str">
        <f t="shared" si="2"/>
        <v/>
      </c>
      <c r="B296" s="6"/>
      <c r="C296" s="42"/>
      <c r="D296" s="43"/>
      <c r="E296" s="47"/>
      <c r="F296" s="45"/>
      <c r="G296" s="45"/>
      <c r="H296" s="46"/>
      <c r="I296" s="45"/>
      <c r="J296" s="45"/>
      <c r="K296" s="45"/>
      <c r="L296" s="45"/>
      <c r="M296" s="61"/>
      <c r="N296" s="48"/>
      <c r="O296" s="49"/>
      <c r="P296" s="48"/>
      <c r="Q296" s="49"/>
      <c r="R296" s="50"/>
      <c r="S296" s="51"/>
      <c r="T296" s="15"/>
      <c r="U296" s="14"/>
      <c r="V296" s="52"/>
      <c r="W296" s="52"/>
      <c r="X296" s="52"/>
      <c r="Y296" s="52"/>
      <c r="Z296" s="52"/>
      <c r="AA296" s="52"/>
      <c r="AB296" s="53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3"/>
      <c r="AP296" s="52"/>
      <c r="AQ296" s="52"/>
      <c r="AR296" s="53"/>
      <c r="AS296" s="53"/>
      <c r="AT296" s="53"/>
      <c r="AU296" s="52"/>
      <c r="AV296" s="52"/>
      <c r="AW296" s="53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83" t="str">
        <f>IF(ISBLANK(B296),,IF(IFNA(MATCH(N296,List_Holidays,0),0)=0,IF(IFNA(MATCH(WEEKDAY(N296),List_WeekHolidays,0),0),1,0),2))</f>
        <v/>
      </c>
      <c r="BU296" s="109">
        <f t="shared" si="3"/>
        <v>0</v>
      </c>
      <c r="BV296" s="109">
        <f t="shared" si="4"/>
        <v>0</v>
      </c>
      <c r="BW296" s="109">
        <f>IF($BU296&gt;cLunchEnd+$N296,cLunchBegin+$N296+1,cLunchBegin+$N296)</f>
        <v>0.5</v>
      </c>
      <c r="BX296" s="109">
        <f>IF($BU296&gt;cLunchEnd+$N296,cLunchEnd+$N296+1,cLunchEnd+$N296)</f>
        <v>0.5416666667</v>
      </c>
      <c r="BY296" s="109">
        <f>IF($BU296&gt;cDinnerEnd+$N296,cDinnerBegin+$N296+1,cDinnerBegin+$N296)</f>
        <v>0.75</v>
      </c>
      <c r="BZ296" s="109">
        <f>IF($BU296&gt;cDinnerEnd+$N296,cDinnerEnd+$N296+1,cDinnerEnd+$N296)</f>
        <v>0.7916666667</v>
      </c>
      <c r="CA296" s="50" t="str">
        <f>IF((MIN($BV296,BX296)-MAX($BU296,BW296))&gt;0,vDurationLunch,)</f>
        <v/>
      </c>
      <c r="CB296" s="50" t="str">
        <f>IF((MIN($BV296,BZ296)-MAX($BU296,BY296))&gt;0,vDurationDinner,)</f>
        <v/>
      </c>
      <c r="CC296" s="50">
        <f t="shared" si="5"/>
        <v>0</v>
      </c>
      <c r="CD296" s="109">
        <f t="shared" si="6"/>
        <v>0.75</v>
      </c>
      <c r="CE296" s="50" t="str">
        <f t="shared" si="7"/>
        <v/>
      </c>
      <c r="CF296" s="50" t="str">
        <f t="shared" si="8"/>
        <v/>
      </c>
      <c r="CG296" s="50" t="str">
        <f t="shared" si="9"/>
        <v/>
      </c>
      <c r="CH296" s="50" t="str">
        <f t="shared" si="10"/>
        <v/>
      </c>
      <c r="CI296" s="50" t="str">
        <f t="shared" si="11"/>
        <v/>
      </c>
      <c r="CJ296" s="50"/>
      <c r="CK296" s="50"/>
      <c r="CL296" s="50"/>
      <c r="CM296" s="50"/>
      <c r="CN296" s="50"/>
    </row>
    <row r="297">
      <c r="A297" s="108" t="str">
        <f t="shared" si="2"/>
        <v/>
      </c>
      <c r="B297" s="6"/>
      <c r="C297" s="42"/>
      <c r="D297" s="43"/>
      <c r="E297" s="47"/>
      <c r="F297" s="45"/>
      <c r="G297" s="45"/>
      <c r="H297" s="45"/>
      <c r="I297" s="45"/>
      <c r="J297" s="46"/>
      <c r="K297" s="45"/>
      <c r="L297" s="45"/>
      <c r="M297" s="61"/>
      <c r="N297" s="48"/>
      <c r="O297" s="49"/>
      <c r="P297" s="48"/>
      <c r="Q297" s="49"/>
      <c r="R297" s="50"/>
      <c r="S297" s="51"/>
      <c r="T297" s="15"/>
      <c r="U297" s="14"/>
      <c r="V297" s="52"/>
      <c r="W297" s="52"/>
      <c r="X297" s="52"/>
      <c r="Y297" s="52"/>
      <c r="Z297" s="52"/>
      <c r="AA297" s="52"/>
      <c r="AB297" s="53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3"/>
      <c r="AP297" s="52"/>
      <c r="AQ297" s="52"/>
      <c r="AR297" s="53"/>
      <c r="AS297" s="53"/>
      <c r="AT297" s="53"/>
      <c r="AU297" s="52"/>
      <c r="AV297" s="52"/>
      <c r="AW297" s="53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83" t="str">
        <f>IF(ISBLANK(B297),,IF(IFNA(MATCH(N297,List_Holidays,0),0)=0,IF(IFNA(MATCH(WEEKDAY(N297),List_WeekHolidays,0),0),1,0),2))</f>
        <v/>
      </c>
      <c r="BU297" s="109">
        <f t="shared" si="3"/>
        <v>0</v>
      </c>
      <c r="BV297" s="109">
        <f t="shared" si="4"/>
        <v>0</v>
      </c>
      <c r="BW297" s="109">
        <f>IF($BU297&gt;cLunchEnd+$N297,cLunchBegin+$N297+1,cLunchBegin+$N297)</f>
        <v>0.5</v>
      </c>
      <c r="BX297" s="109">
        <f>IF($BU297&gt;cLunchEnd+$N297,cLunchEnd+$N297+1,cLunchEnd+$N297)</f>
        <v>0.5416666667</v>
      </c>
      <c r="BY297" s="109">
        <f>IF($BU297&gt;cDinnerEnd+$N297,cDinnerBegin+$N297+1,cDinnerBegin+$N297)</f>
        <v>0.75</v>
      </c>
      <c r="BZ297" s="109">
        <f>IF($BU297&gt;cDinnerEnd+$N297,cDinnerEnd+$N297+1,cDinnerEnd+$N297)</f>
        <v>0.7916666667</v>
      </c>
      <c r="CA297" s="50" t="str">
        <f>IF((MIN($BV297,BX297)-MAX($BU297,BW297))&gt;0,vDurationLunch,)</f>
        <v/>
      </c>
      <c r="CB297" s="50" t="str">
        <f>IF((MIN($BV297,BZ297)-MAX($BU297,BY297))&gt;0,vDurationDinner,)</f>
        <v/>
      </c>
      <c r="CC297" s="50">
        <f t="shared" si="5"/>
        <v>0</v>
      </c>
      <c r="CD297" s="109">
        <f t="shared" si="6"/>
        <v>0.75</v>
      </c>
      <c r="CE297" s="50" t="str">
        <f t="shared" si="7"/>
        <v/>
      </c>
      <c r="CF297" s="50" t="str">
        <f t="shared" si="8"/>
        <v/>
      </c>
      <c r="CG297" s="50" t="str">
        <f t="shared" si="9"/>
        <v/>
      </c>
      <c r="CH297" s="50" t="str">
        <f t="shared" si="10"/>
        <v/>
      </c>
      <c r="CI297" s="50" t="str">
        <f t="shared" si="11"/>
        <v/>
      </c>
      <c r="CJ297" s="50"/>
      <c r="CK297" s="50"/>
      <c r="CL297" s="50"/>
      <c r="CM297" s="50"/>
      <c r="CN297" s="50"/>
    </row>
    <row r="298">
      <c r="A298" s="108" t="str">
        <f t="shared" si="2"/>
        <v/>
      </c>
      <c r="B298" s="6"/>
      <c r="C298" s="42"/>
      <c r="D298" s="43"/>
      <c r="E298" s="47"/>
      <c r="F298" s="45"/>
      <c r="G298" s="45"/>
      <c r="H298" s="46"/>
      <c r="I298" s="45"/>
      <c r="J298" s="45"/>
      <c r="K298" s="45"/>
      <c r="L298" s="45"/>
      <c r="M298" s="61"/>
      <c r="N298" s="48"/>
      <c r="O298" s="49"/>
      <c r="P298" s="48"/>
      <c r="Q298" s="49"/>
      <c r="R298" s="50"/>
      <c r="S298" s="51"/>
      <c r="T298" s="15"/>
      <c r="U298" s="14"/>
      <c r="V298" s="52"/>
      <c r="W298" s="52"/>
      <c r="X298" s="52"/>
      <c r="Y298" s="52"/>
      <c r="Z298" s="52"/>
      <c r="AA298" s="52"/>
      <c r="AB298" s="53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3"/>
      <c r="AP298" s="52"/>
      <c r="AQ298" s="52"/>
      <c r="AR298" s="53"/>
      <c r="AS298" s="53"/>
      <c r="AT298" s="53"/>
      <c r="AU298" s="52"/>
      <c r="AV298" s="52"/>
      <c r="AW298" s="53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83" t="str">
        <f>IF(ISBLANK(B298),,IF(IFNA(MATCH(N298,List_Holidays,0),0)=0,IF(IFNA(MATCH(WEEKDAY(N298),List_WeekHolidays,0),0),1,0),2))</f>
        <v/>
      </c>
      <c r="BU298" s="109">
        <f t="shared" si="3"/>
        <v>0</v>
      </c>
      <c r="BV298" s="109">
        <f t="shared" si="4"/>
        <v>0</v>
      </c>
      <c r="BW298" s="109">
        <f>IF($BU298&gt;cLunchEnd+$N298,cLunchBegin+$N298+1,cLunchBegin+$N298)</f>
        <v>0.5</v>
      </c>
      <c r="BX298" s="109">
        <f>IF($BU298&gt;cLunchEnd+$N298,cLunchEnd+$N298+1,cLunchEnd+$N298)</f>
        <v>0.5416666667</v>
      </c>
      <c r="BY298" s="109">
        <f>IF($BU298&gt;cDinnerEnd+$N298,cDinnerBegin+$N298+1,cDinnerBegin+$N298)</f>
        <v>0.75</v>
      </c>
      <c r="BZ298" s="109">
        <f>IF($BU298&gt;cDinnerEnd+$N298,cDinnerEnd+$N298+1,cDinnerEnd+$N298)</f>
        <v>0.7916666667</v>
      </c>
      <c r="CA298" s="50" t="str">
        <f>IF((MIN($BV298,BX298)-MAX($BU298,BW298))&gt;0,vDurationLunch,)</f>
        <v/>
      </c>
      <c r="CB298" s="50" t="str">
        <f>IF((MIN($BV298,BZ298)-MAX($BU298,BY298))&gt;0,vDurationDinner,)</f>
        <v/>
      </c>
      <c r="CC298" s="50">
        <f t="shared" si="5"/>
        <v>0</v>
      </c>
      <c r="CD298" s="109">
        <f t="shared" si="6"/>
        <v>0.75</v>
      </c>
      <c r="CE298" s="50" t="str">
        <f t="shared" si="7"/>
        <v/>
      </c>
      <c r="CF298" s="50" t="str">
        <f t="shared" si="8"/>
        <v/>
      </c>
      <c r="CG298" s="50" t="str">
        <f t="shared" si="9"/>
        <v/>
      </c>
      <c r="CH298" s="50" t="str">
        <f t="shared" si="10"/>
        <v/>
      </c>
      <c r="CI298" s="50" t="str">
        <f t="shared" si="11"/>
        <v/>
      </c>
      <c r="CJ298" s="50"/>
      <c r="CK298" s="50"/>
      <c r="CL298" s="50"/>
      <c r="CM298" s="50"/>
      <c r="CN298" s="50"/>
    </row>
    <row r="299">
      <c r="A299" s="108" t="str">
        <f t="shared" si="2"/>
        <v/>
      </c>
      <c r="B299" s="6"/>
      <c r="C299" s="42"/>
      <c r="D299" s="43"/>
      <c r="E299" s="47"/>
      <c r="F299" s="45"/>
      <c r="G299" s="45"/>
      <c r="H299" s="46"/>
      <c r="I299" s="45"/>
      <c r="J299" s="45"/>
      <c r="K299" s="45"/>
      <c r="L299" s="45"/>
      <c r="M299" s="61"/>
      <c r="N299" s="48"/>
      <c r="O299" s="49"/>
      <c r="P299" s="48"/>
      <c r="Q299" s="49"/>
      <c r="R299" s="50"/>
      <c r="S299" s="51"/>
      <c r="T299" s="15"/>
      <c r="U299" s="14"/>
      <c r="V299" s="52"/>
      <c r="W299" s="52"/>
      <c r="X299" s="52"/>
      <c r="Y299" s="52"/>
      <c r="Z299" s="52"/>
      <c r="AA299" s="52"/>
      <c r="AB299" s="53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3"/>
      <c r="AP299" s="52"/>
      <c r="AQ299" s="52"/>
      <c r="AR299" s="53"/>
      <c r="AS299" s="53"/>
      <c r="AT299" s="53"/>
      <c r="AU299" s="52"/>
      <c r="AV299" s="52"/>
      <c r="AW299" s="53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83" t="str">
        <f>IF(ISBLANK(B299),,IF(IFNA(MATCH(N299,List_Holidays,0),0)=0,IF(IFNA(MATCH(WEEKDAY(N299),List_WeekHolidays,0),0),1,0),2))</f>
        <v/>
      </c>
      <c r="BU299" s="109">
        <f t="shared" si="3"/>
        <v>0</v>
      </c>
      <c r="BV299" s="109">
        <f t="shared" si="4"/>
        <v>0</v>
      </c>
      <c r="BW299" s="109">
        <f>IF($BU299&gt;cLunchEnd+$N299,cLunchBegin+$N299+1,cLunchBegin+$N299)</f>
        <v>0.5</v>
      </c>
      <c r="BX299" s="109">
        <f>IF($BU299&gt;cLunchEnd+$N299,cLunchEnd+$N299+1,cLunchEnd+$N299)</f>
        <v>0.5416666667</v>
      </c>
      <c r="BY299" s="109">
        <f>IF($BU299&gt;cDinnerEnd+$N299,cDinnerBegin+$N299+1,cDinnerBegin+$N299)</f>
        <v>0.75</v>
      </c>
      <c r="BZ299" s="109">
        <f>IF($BU299&gt;cDinnerEnd+$N299,cDinnerEnd+$N299+1,cDinnerEnd+$N299)</f>
        <v>0.7916666667</v>
      </c>
      <c r="CA299" s="50" t="str">
        <f>IF((MIN($BV299,BX299)-MAX($BU299,BW299))&gt;0,vDurationLunch,)</f>
        <v/>
      </c>
      <c r="CB299" s="50" t="str">
        <f>IF((MIN($BV299,BZ299)-MAX($BU299,BY299))&gt;0,vDurationDinner,)</f>
        <v/>
      </c>
      <c r="CC299" s="50">
        <f t="shared" si="5"/>
        <v>0</v>
      </c>
      <c r="CD299" s="109">
        <f t="shared" si="6"/>
        <v>0.75</v>
      </c>
      <c r="CE299" s="50" t="str">
        <f t="shared" si="7"/>
        <v/>
      </c>
      <c r="CF299" s="50" t="str">
        <f t="shared" si="8"/>
        <v/>
      </c>
      <c r="CG299" s="50" t="str">
        <f t="shared" si="9"/>
        <v/>
      </c>
      <c r="CH299" s="50" t="str">
        <f t="shared" si="10"/>
        <v/>
      </c>
      <c r="CI299" s="50" t="str">
        <f t="shared" si="11"/>
        <v/>
      </c>
      <c r="CJ299" s="50"/>
      <c r="CK299" s="50"/>
      <c r="CL299" s="50"/>
      <c r="CM299" s="50"/>
      <c r="CN299" s="50"/>
    </row>
    <row r="300">
      <c r="A300" s="108" t="str">
        <f t="shared" si="2"/>
        <v/>
      </c>
      <c r="B300" s="6"/>
      <c r="C300" s="42"/>
      <c r="D300" s="43"/>
      <c r="E300" s="47"/>
      <c r="F300" s="45"/>
      <c r="G300" s="45"/>
      <c r="H300" s="46"/>
      <c r="I300" s="45"/>
      <c r="J300" s="45"/>
      <c r="K300" s="45"/>
      <c r="L300" s="45"/>
      <c r="M300" s="61"/>
      <c r="N300" s="48"/>
      <c r="O300" s="49"/>
      <c r="P300" s="48"/>
      <c r="Q300" s="49"/>
      <c r="R300" s="50"/>
      <c r="S300" s="51"/>
      <c r="T300" s="15"/>
      <c r="U300" s="14"/>
      <c r="V300" s="52"/>
      <c r="W300" s="52"/>
      <c r="X300" s="52"/>
      <c r="Y300" s="52"/>
      <c r="Z300" s="52"/>
      <c r="AA300" s="52"/>
      <c r="AB300" s="53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3"/>
      <c r="AP300" s="52"/>
      <c r="AQ300" s="52"/>
      <c r="AR300" s="53"/>
      <c r="AS300" s="53"/>
      <c r="AT300" s="53"/>
      <c r="AU300" s="52"/>
      <c r="AV300" s="52"/>
      <c r="AW300" s="53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83" t="str">
        <f>IF(ISBLANK(B300),,IF(IFNA(MATCH(N300,List_Holidays,0),0)=0,IF(IFNA(MATCH(WEEKDAY(N300),List_WeekHolidays,0),0),1,0),2))</f>
        <v/>
      </c>
      <c r="BU300" s="109">
        <f t="shared" si="3"/>
        <v>0</v>
      </c>
      <c r="BV300" s="109">
        <f t="shared" si="4"/>
        <v>0</v>
      </c>
      <c r="BW300" s="109">
        <f>IF($BU300&gt;cLunchEnd+$N300,cLunchBegin+$N300+1,cLunchBegin+$N300)</f>
        <v>0.5</v>
      </c>
      <c r="BX300" s="109">
        <f>IF($BU300&gt;cLunchEnd+$N300,cLunchEnd+$N300+1,cLunchEnd+$N300)</f>
        <v>0.5416666667</v>
      </c>
      <c r="BY300" s="109">
        <f>IF($BU300&gt;cDinnerEnd+$N300,cDinnerBegin+$N300+1,cDinnerBegin+$N300)</f>
        <v>0.75</v>
      </c>
      <c r="BZ300" s="109">
        <f>IF($BU300&gt;cDinnerEnd+$N300,cDinnerEnd+$N300+1,cDinnerEnd+$N300)</f>
        <v>0.7916666667</v>
      </c>
      <c r="CA300" s="50" t="str">
        <f>IF((MIN($BV300,BX300)-MAX($BU300,BW300))&gt;0,vDurationLunch,)</f>
        <v/>
      </c>
      <c r="CB300" s="50" t="str">
        <f>IF((MIN($BV300,BZ300)-MAX($BU300,BY300))&gt;0,vDurationDinner,)</f>
        <v/>
      </c>
      <c r="CC300" s="50">
        <f t="shared" si="5"/>
        <v>0</v>
      </c>
      <c r="CD300" s="109">
        <f t="shared" si="6"/>
        <v>0.75</v>
      </c>
      <c r="CE300" s="50" t="str">
        <f t="shared" si="7"/>
        <v/>
      </c>
      <c r="CF300" s="50" t="str">
        <f t="shared" si="8"/>
        <v/>
      </c>
      <c r="CG300" s="50" t="str">
        <f t="shared" si="9"/>
        <v/>
      </c>
      <c r="CH300" s="50" t="str">
        <f t="shared" si="10"/>
        <v/>
      </c>
      <c r="CI300" s="50" t="str">
        <f t="shared" si="11"/>
        <v/>
      </c>
      <c r="CJ300" s="50"/>
      <c r="CK300" s="50"/>
      <c r="CL300" s="50"/>
      <c r="CM300" s="50"/>
      <c r="CN300" s="50"/>
    </row>
    <row r="301">
      <c r="A301" s="108" t="str">
        <f t="shared" si="2"/>
        <v/>
      </c>
      <c r="B301" s="6"/>
      <c r="C301" s="42"/>
      <c r="D301" s="43"/>
      <c r="E301" s="47"/>
      <c r="F301" s="45"/>
      <c r="G301" s="46"/>
      <c r="H301" s="46"/>
      <c r="I301" s="45"/>
      <c r="J301" s="45"/>
      <c r="K301" s="45"/>
      <c r="L301" s="45"/>
      <c r="M301" s="61"/>
      <c r="N301" s="48"/>
      <c r="O301" s="49"/>
      <c r="P301" s="48"/>
      <c r="Q301" s="49"/>
      <c r="R301" s="50"/>
      <c r="S301" s="51"/>
      <c r="T301" s="15"/>
      <c r="U301" s="14"/>
      <c r="V301" s="52"/>
      <c r="W301" s="52"/>
      <c r="X301" s="52"/>
      <c r="Y301" s="52"/>
      <c r="Z301" s="52"/>
      <c r="AA301" s="52"/>
      <c r="AB301" s="53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3"/>
      <c r="AP301" s="52"/>
      <c r="AQ301" s="52"/>
      <c r="AR301" s="53"/>
      <c r="AS301" s="53"/>
      <c r="AT301" s="53"/>
      <c r="AU301" s="52"/>
      <c r="AV301" s="52"/>
      <c r="AW301" s="53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83" t="str">
        <f>IF(ISBLANK(B301),,IF(IFNA(MATCH(N301,List_Holidays,0),0)=0,IF(IFNA(MATCH(WEEKDAY(N301),List_WeekHolidays,0),0),1,0),2))</f>
        <v/>
      </c>
      <c r="BU301" s="109">
        <f t="shared" si="3"/>
        <v>0</v>
      </c>
      <c r="BV301" s="109">
        <f t="shared" si="4"/>
        <v>0</v>
      </c>
      <c r="BW301" s="109">
        <f>IF($BU301&gt;cLunchEnd+$N301,cLunchBegin+$N301+1,cLunchBegin+$N301)</f>
        <v>0.5</v>
      </c>
      <c r="BX301" s="109">
        <f>IF($BU301&gt;cLunchEnd+$N301,cLunchEnd+$N301+1,cLunchEnd+$N301)</f>
        <v>0.5416666667</v>
      </c>
      <c r="BY301" s="109">
        <f>IF($BU301&gt;cDinnerEnd+$N301,cDinnerBegin+$N301+1,cDinnerBegin+$N301)</f>
        <v>0.75</v>
      </c>
      <c r="BZ301" s="109">
        <f>IF($BU301&gt;cDinnerEnd+$N301,cDinnerEnd+$N301+1,cDinnerEnd+$N301)</f>
        <v>0.7916666667</v>
      </c>
      <c r="CA301" s="50" t="str">
        <f>IF((MIN($BV301,BX301)-MAX($BU301,BW301))&gt;0,vDurationLunch,)</f>
        <v/>
      </c>
      <c r="CB301" s="50" t="str">
        <f>IF((MIN($BV301,BZ301)-MAX($BU301,BY301))&gt;0,vDurationDinner,)</f>
        <v/>
      </c>
      <c r="CC301" s="50">
        <f t="shared" si="5"/>
        <v>0</v>
      </c>
      <c r="CD301" s="109">
        <f t="shared" si="6"/>
        <v>0.75</v>
      </c>
      <c r="CE301" s="50" t="str">
        <f t="shared" si="7"/>
        <v/>
      </c>
      <c r="CF301" s="50" t="str">
        <f t="shared" si="8"/>
        <v/>
      </c>
      <c r="CG301" s="50" t="str">
        <f t="shared" si="9"/>
        <v/>
      </c>
      <c r="CH301" s="50" t="str">
        <f t="shared" si="10"/>
        <v/>
      </c>
      <c r="CI301" s="50" t="str">
        <f t="shared" si="11"/>
        <v/>
      </c>
      <c r="CJ301" s="50"/>
      <c r="CK301" s="50"/>
      <c r="CL301" s="50"/>
      <c r="CM301" s="50"/>
      <c r="CN301" s="50"/>
    </row>
    <row r="302">
      <c r="A302" s="108" t="str">
        <f t="shared" si="2"/>
        <v/>
      </c>
      <c r="B302" s="6"/>
      <c r="C302" s="42"/>
      <c r="D302" s="43"/>
      <c r="E302" s="47"/>
      <c r="F302" s="45"/>
      <c r="G302" s="45"/>
      <c r="H302" s="46"/>
      <c r="I302" s="45"/>
      <c r="J302" s="45"/>
      <c r="K302" s="45"/>
      <c r="L302" s="45"/>
      <c r="M302" s="61"/>
      <c r="N302" s="48"/>
      <c r="O302" s="49"/>
      <c r="P302" s="48"/>
      <c r="Q302" s="49"/>
      <c r="R302" s="50"/>
      <c r="S302" s="51"/>
      <c r="T302" s="15"/>
      <c r="U302" s="14"/>
      <c r="V302" s="52"/>
      <c r="W302" s="52"/>
      <c r="X302" s="52"/>
      <c r="Y302" s="52"/>
      <c r="Z302" s="52"/>
      <c r="AA302" s="52"/>
      <c r="AB302" s="53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3"/>
      <c r="AP302" s="52"/>
      <c r="AQ302" s="52"/>
      <c r="AR302" s="53"/>
      <c r="AS302" s="53"/>
      <c r="AT302" s="53"/>
      <c r="AU302" s="52"/>
      <c r="AV302" s="52"/>
      <c r="AW302" s="53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83" t="str">
        <f>IF(ISBLANK(B302),,IF(IFNA(MATCH(N302,List_Holidays,0),0)=0,IF(IFNA(MATCH(WEEKDAY(N302),List_WeekHolidays,0),0),1,0),2))</f>
        <v/>
      </c>
      <c r="BU302" s="109">
        <f t="shared" si="3"/>
        <v>0</v>
      </c>
      <c r="BV302" s="109">
        <f t="shared" si="4"/>
        <v>0</v>
      </c>
      <c r="BW302" s="109">
        <f>IF($BU302&gt;cLunchEnd+$N302,cLunchBegin+$N302+1,cLunchBegin+$N302)</f>
        <v>0.5</v>
      </c>
      <c r="BX302" s="109">
        <f>IF($BU302&gt;cLunchEnd+$N302,cLunchEnd+$N302+1,cLunchEnd+$N302)</f>
        <v>0.5416666667</v>
      </c>
      <c r="BY302" s="109">
        <f>IF($BU302&gt;cDinnerEnd+$N302,cDinnerBegin+$N302+1,cDinnerBegin+$N302)</f>
        <v>0.75</v>
      </c>
      <c r="BZ302" s="109">
        <f>IF($BU302&gt;cDinnerEnd+$N302,cDinnerEnd+$N302+1,cDinnerEnd+$N302)</f>
        <v>0.7916666667</v>
      </c>
      <c r="CA302" s="50" t="str">
        <f>IF((MIN($BV302,BX302)-MAX($BU302,BW302))&gt;0,vDurationLunch,)</f>
        <v/>
      </c>
      <c r="CB302" s="50" t="str">
        <f>IF((MIN($BV302,BZ302)-MAX($BU302,BY302))&gt;0,vDurationDinner,)</f>
        <v/>
      </c>
      <c r="CC302" s="50">
        <f t="shared" si="5"/>
        <v>0</v>
      </c>
      <c r="CD302" s="109">
        <f t="shared" si="6"/>
        <v>0.75</v>
      </c>
      <c r="CE302" s="50" t="str">
        <f t="shared" si="7"/>
        <v/>
      </c>
      <c r="CF302" s="50" t="str">
        <f t="shared" si="8"/>
        <v/>
      </c>
      <c r="CG302" s="50" t="str">
        <f t="shared" si="9"/>
        <v/>
      </c>
      <c r="CH302" s="50" t="str">
        <f t="shared" si="10"/>
        <v/>
      </c>
      <c r="CI302" s="50" t="str">
        <f t="shared" si="11"/>
        <v/>
      </c>
      <c r="CJ302" s="50"/>
      <c r="CK302" s="50"/>
      <c r="CL302" s="50"/>
      <c r="CM302" s="50"/>
      <c r="CN302" s="50"/>
    </row>
    <row r="303">
      <c r="A303" s="108" t="str">
        <f t="shared" si="2"/>
        <v/>
      </c>
      <c r="B303" s="6"/>
      <c r="C303" s="42"/>
      <c r="D303" s="43"/>
      <c r="E303" s="47"/>
      <c r="F303" s="45"/>
      <c r="G303" s="45"/>
      <c r="H303" s="46"/>
      <c r="I303" s="45"/>
      <c r="J303" s="45"/>
      <c r="K303" s="45"/>
      <c r="L303" s="45"/>
      <c r="M303" s="61"/>
      <c r="N303" s="48"/>
      <c r="O303" s="49"/>
      <c r="P303" s="48"/>
      <c r="Q303" s="49"/>
      <c r="R303" s="50"/>
      <c r="S303" s="51"/>
      <c r="T303" s="15"/>
      <c r="U303" s="14"/>
      <c r="V303" s="52"/>
      <c r="W303" s="52"/>
      <c r="X303" s="52"/>
      <c r="Y303" s="52"/>
      <c r="Z303" s="52"/>
      <c r="AA303" s="52"/>
      <c r="AB303" s="53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3"/>
      <c r="AP303" s="52"/>
      <c r="AQ303" s="52"/>
      <c r="AR303" s="53"/>
      <c r="AS303" s="53"/>
      <c r="AT303" s="53"/>
      <c r="AU303" s="52"/>
      <c r="AV303" s="52"/>
      <c r="AW303" s="53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83" t="str">
        <f>IF(ISBLANK(B303),,IF(IFNA(MATCH(N303,List_Holidays,0),0)=0,IF(IFNA(MATCH(WEEKDAY(N303),List_WeekHolidays,0),0),1,0),2))</f>
        <v/>
      </c>
      <c r="BU303" s="109">
        <f t="shared" si="3"/>
        <v>0</v>
      </c>
      <c r="BV303" s="109">
        <f t="shared" si="4"/>
        <v>0</v>
      </c>
      <c r="BW303" s="109">
        <f>IF($BU303&gt;cLunchEnd+$N303,cLunchBegin+$N303+1,cLunchBegin+$N303)</f>
        <v>0.5</v>
      </c>
      <c r="BX303" s="109">
        <f>IF($BU303&gt;cLunchEnd+$N303,cLunchEnd+$N303+1,cLunchEnd+$N303)</f>
        <v>0.5416666667</v>
      </c>
      <c r="BY303" s="109">
        <f>IF($BU303&gt;cDinnerEnd+$N303,cDinnerBegin+$N303+1,cDinnerBegin+$N303)</f>
        <v>0.75</v>
      </c>
      <c r="BZ303" s="109">
        <f>IF($BU303&gt;cDinnerEnd+$N303,cDinnerEnd+$N303+1,cDinnerEnd+$N303)</f>
        <v>0.7916666667</v>
      </c>
      <c r="CA303" s="50" t="str">
        <f>IF((MIN($BV303,BX303)-MAX($BU303,BW303))&gt;0,vDurationLunch,)</f>
        <v/>
      </c>
      <c r="CB303" s="50" t="str">
        <f>IF((MIN($BV303,BZ303)-MAX($BU303,BY303))&gt;0,vDurationDinner,)</f>
        <v/>
      </c>
      <c r="CC303" s="50">
        <f t="shared" si="5"/>
        <v>0</v>
      </c>
      <c r="CD303" s="109">
        <f t="shared" si="6"/>
        <v>0.75</v>
      </c>
      <c r="CE303" s="50" t="str">
        <f t="shared" si="7"/>
        <v/>
      </c>
      <c r="CF303" s="50" t="str">
        <f t="shared" si="8"/>
        <v/>
      </c>
      <c r="CG303" s="50" t="str">
        <f t="shared" si="9"/>
        <v/>
      </c>
      <c r="CH303" s="50" t="str">
        <f t="shared" si="10"/>
        <v/>
      </c>
      <c r="CI303" s="50" t="str">
        <f t="shared" si="11"/>
        <v/>
      </c>
      <c r="CJ303" s="50"/>
      <c r="CK303" s="50"/>
      <c r="CL303" s="50"/>
      <c r="CM303" s="50"/>
      <c r="CN303" s="50"/>
    </row>
    <row r="304">
      <c r="A304" s="108" t="str">
        <f t="shared" si="2"/>
        <v/>
      </c>
      <c r="B304" s="6"/>
      <c r="C304" s="42"/>
      <c r="D304" s="43"/>
      <c r="E304" s="47"/>
      <c r="F304" s="45"/>
      <c r="G304" s="45"/>
      <c r="H304" s="45"/>
      <c r="I304" s="45"/>
      <c r="J304" s="46"/>
      <c r="K304" s="45"/>
      <c r="L304" s="45"/>
      <c r="M304" s="61"/>
      <c r="N304" s="48"/>
      <c r="O304" s="49"/>
      <c r="P304" s="48"/>
      <c r="Q304" s="49"/>
      <c r="R304" s="50"/>
      <c r="S304" s="51"/>
      <c r="T304" s="15"/>
      <c r="U304" s="14"/>
      <c r="V304" s="52"/>
      <c r="W304" s="52"/>
      <c r="X304" s="52"/>
      <c r="Y304" s="52"/>
      <c r="Z304" s="52"/>
      <c r="AA304" s="52"/>
      <c r="AB304" s="53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3"/>
      <c r="AP304" s="52"/>
      <c r="AQ304" s="52"/>
      <c r="AR304" s="53"/>
      <c r="AS304" s="53"/>
      <c r="AT304" s="53"/>
      <c r="AU304" s="52"/>
      <c r="AV304" s="52"/>
      <c r="AW304" s="53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83" t="str">
        <f>IF(ISBLANK(B304),,IF(IFNA(MATCH(N304,List_Holidays,0),0)=0,IF(IFNA(MATCH(WEEKDAY(N304),List_WeekHolidays,0),0),1,0),2))</f>
        <v/>
      </c>
      <c r="BU304" s="109">
        <f t="shared" si="3"/>
        <v>0</v>
      </c>
      <c r="BV304" s="109">
        <f t="shared" si="4"/>
        <v>0</v>
      </c>
      <c r="BW304" s="109">
        <f>IF($BU304&gt;cLunchEnd+$N304,cLunchBegin+$N304+1,cLunchBegin+$N304)</f>
        <v>0.5</v>
      </c>
      <c r="BX304" s="109">
        <f>IF($BU304&gt;cLunchEnd+$N304,cLunchEnd+$N304+1,cLunchEnd+$N304)</f>
        <v>0.5416666667</v>
      </c>
      <c r="BY304" s="109">
        <f>IF($BU304&gt;cDinnerEnd+$N304,cDinnerBegin+$N304+1,cDinnerBegin+$N304)</f>
        <v>0.75</v>
      </c>
      <c r="BZ304" s="109">
        <f>IF($BU304&gt;cDinnerEnd+$N304,cDinnerEnd+$N304+1,cDinnerEnd+$N304)</f>
        <v>0.7916666667</v>
      </c>
      <c r="CA304" s="50" t="str">
        <f>IF((MIN($BV304,BX304)-MAX($BU304,BW304))&gt;0,vDurationLunch,)</f>
        <v/>
      </c>
      <c r="CB304" s="50" t="str">
        <f>IF((MIN($BV304,BZ304)-MAX($BU304,BY304))&gt;0,vDurationDinner,)</f>
        <v/>
      </c>
      <c r="CC304" s="50">
        <f t="shared" si="5"/>
        <v>0</v>
      </c>
      <c r="CD304" s="109">
        <f t="shared" si="6"/>
        <v>0.75</v>
      </c>
      <c r="CE304" s="50" t="str">
        <f t="shared" si="7"/>
        <v/>
      </c>
      <c r="CF304" s="50" t="str">
        <f t="shared" si="8"/>
        <v/>
      </c>
      <c r="CG304" s="50" t="str">
        <f t="shared" si="9"/>
        <v/>
      </c>
      <c r="CH304" s="50" t="str">
        <f t="shared" si="10"/>
        <v/>
      </c>
      <c r="CI304" s="50" t="str">
        <f t="shared" si="11"/>
        <v/>
      </c>
      <c r="CJ304" s="50"/>
      <c r="CK304" s="50"/>
      <c r="CL304" s="50"/>
      <c r="CM304" s="50"/>
      <c r="CN304" s="50"/>
    </row>
    <row r="305">
      <c r="A305" s="108" t="str">
        <f t="shared" si="2"/>
        <v/>
      </c>
      <c r="B305" s="6"/>
      <c r="C305" s="42"/>
      <c r="D305" s="43"/>
      <c r="E305" s="47"/>
      <c r="F305" s="45"/>
      <c r="G305" s="45"/>
      <c r="H305" s="46"/>
      <c r="I305" s="45"/>
      <c r="J305" s="45"/>
      <c r="K305" s="45"/>
      <c r="L305" s="45"/>
      <c r="M305" s="61"/>
      <c r="N305" s="48"/>
      <c r="O305" s="49"/>
      <c r="P305" s="48"/>
      <c r="Q305" s="49"/>
      <c r="R305" s="50"/>
      <c r="S305" s="51"/>
      <c r="T305" s="15"/>
      <c r="U305" s="14"/>
      <c r="V305" s="52"/>
      <c r="W305" s="52"/>
      <c r="X305" s="52"/>
      <c r="Y305" s="52"/>
      <c r="Z305" s="52"/>
      <c r="AA305" s="52"/>
      <c r="AB305" s="53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3"/>
      <c r="AP305" s="52"/>
      <c r="AQ305" s="52"/>
      <c r="AR305" s="53"/>
      <c r="AS305" s="53"/>
      <c r="AT305" s="53"/>
      <c r="AU305" s="52"/>
      <c r="AV305" s="52"/>
      <c r="AW305" s="53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83" t="str">
        <f>IF(ISBLANK(B305),,IF(IFNA(MATCH(N305,List_Holidays,0),0)=0,IF(IFNA(MATCH(WEEKDAY(N305),List_WeekHolidays,0),0),1,0),2))</f>
        <v/>
      </c>
      <c r="BU305" s="109">
        <f t="shared" si="3"/>
        <v>0</v>
      </c>
      <c r="BV305" s="109">
        <f t="shared" si="4"/>
        <v>0</v>
      </c>
      <c r="BW305" s="109">
        <f>IF($BU305&gt;cLunchEnd+$N305,cLunchBegin+$N305+1,cLunchBegin+$N305)</f>
        <v>0.5</v>
      </c>
      <c r="BX305" s="109">
        <f>IF($BU305&gt;cLunchEnd+$N305,cLunchEnd+$N305+1,cLunchEnd+$N305)</f>
        <v>0.5416666667</v>
      </c>
      <c r="BY305" s="109">
        <f>IF($BU305&gt;cDinnerEnd+$N305,cDinnerBegin+$N305+1,cDinnerBegin+$N305)</f>
        <v>0.75</v>
      </c>
      <c r="BZ305" s="109">
        <f>IF($BU305&gt;cDinnerEnd+$N305,cDinnerEnd+$N305+1,cDinnerEnd+$N305)</f>
        <v>0.7916666667</v>
      </c>
      <c r="CA305" s="50" t="str">
        <f>IF((MIN($BV305,BX305)-MAX($BU305,BW305))&gt;0,vDurationLunch,)</f>
        <v/>
      </c>
      <c r="CB305" s="50" t="str">
        <f>IF((MIN($BV305,BZ305)-MAX($BU305,BY305))&gt;0,vDurationDinner,)</f>
        <v/>
      </c>
      <c r="CC305" s="50">
        <f t="shared" si="5"/>
        <v>0</v>
      </c>
      <c r="CD305" s="109">
        <f t="shared" si="6"/>
        <v>0.75</v>
      </c>
      <c r="CE305" s="50" t="str">
        <f t="shared" si="7"/>
        <v/>
      </c>
      <c r="CF305" s="50" t="str">
        <f t="shared" si="8"/>
        <v/>
      </c>
      <c r="CG305" s="50" t="str">
        <f t="shared" si="9"/>
        <v/>
      </c>
      <c r="CH305" s="50" t="str">
        <f t="shared" si="10"/>
        <v/>
      </c>
      <c r="CI305" s="50" t="str">
        <f t="shared" si="11"/>
        <v/>
      </c>
      <c r="CJ305" s="50"/>
      <c r="CK305" s="50"/>
      <c r="CL305" s="50"/>
      <c r="CM305" s="50"/>
      <c r="CN305" s="50"/>
    </row>
    <row r="306">
      <c r="A306" s="108" t="str">
        <f t="shared" si="2"/>
        <v/>
      </c>
      <c r="B306" s="6"/>
      <c r="C306" s="42"/>
      <c r="D306" s="43"/>
      <c r="E306" s="47"/>
      <c r="F306" s="45"/>
      <c r="G306" s="45"/>
      <c r="H306" s="46"/>
      <c r="I306" s="45"/>
      <c r="J306" s="45"/>
      <c r="K306" s="45"/>
      <c r="L306" s="45"/>
      <c r="M306" s="61"/>
      <c r="N306" s="48"/>
      <c r="O306" s="49"/>
      <c r="P306" s="48"/>
      <c r="Q306" s="49"/>
      <c r="R306" s="50"/>
      <c r="S306" s="51"/>
      <c r="T306" s="15"/>
      <c r="U306" s="14"/>
      <c r="V306" s="52"/>
      <c r="W306" s="52"/>
      <c r="X306" s="52"/>
      <c r="Y306" s="52"/>
      <c r="Z306" s="52"/>
      <c r="AA306" s="52"/>
      <c r="AB306" s="53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3"/>
      <c r="AP306" s="52"/>
      <c r="AQ306" s="52"/>
      <c r="AR306" s="53"/>
      <c r="AS306" s="53"/>
      <c r="AT306" s="53"/>
      <c r="AU306" s="52"/>
      <c r="AV306" s="52"/>
      <c r="AW306" s="53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83" t="str">
        <f>IF(ISBLANK(B306),,IF(IFNA(MATCH(N306,List_Holidays,0),0)=0,IF(IFNA(MATCH(WEEKDAY(N306),List_WeekHolidays,0),0),1,0),2))</f>
        <v/>
      </c>
      <c r="BU306" s="109">
        <f t="shared" si="3"/>
        <v>0</v>
      </c>
      <c r="BV306" s="109">
        <f t="shared" si="4"/>
        <v>0</v>
      </c>
      <c r="BW306" s="109">
        <f>IF($BU306&gt;cLunchEnd+$N306,cLunchBegin+$N306+1,cLunchBegin+$N306)</f>
        <v>0.5</v>
      </c>
      <c r="BX306" s="109">
        <f>IF($BU306&gt;cLunchEnd+$N306,cLunchEnd+$N306+1,cLunchEnd+$N306)</f>
        <v>0.5416666667</v>
      </c>
      <c r="BY306" s="109">
        <f>IF($BU306&gt;cDinnerEnd+$N306,cDinnerBegin+$N306+1,cDinnerBegin+$N306)</f>
        <v>0.75</v>
      </c>
      <c r="BZ306" s="109">
        <f>IF($BU306&gt;cDinnerEnd+$N306,cDinnerEnd+$N306+1,cDinnerEnd+$N306)</f>
        <v>0.7916666667</v>
      </c>
      <c r="CA306" s="50" t="str">
        <f>IF((MIN($BV306,BX306)-MAX($BU306,BW306))&gt;0,vDurationLunch,)</f>
        <v/>
      </c>
      <c r="CB306" s="50" t="str">
        <f>IF((MIN($BV306,BZ306)-MAX($BU306,BY306))&gt;0,vDurationDinner,)</f>
        <v/>
      </c>
      <c r="CC306" s="50">
        <f t="shared" si="5"/>
        <v>0</v>
      </c>
      <c r="CD306" s="109">
        <f t="shared" si="6"/>
        <v>0.75</v>
      </c>
      <c r="CE306" s="50" t="str">
        <f t="shared" si="7"/>
        <v/>
      </c>
      <c r="CF306" s="50" t="str">
        <f t="shared" si="8"/>
        <v/>
      </c>
      <c r="CG306" s="50" t="str">
        <f t="shared" si="9"/>
        <v/>
      </c>
      <c r="CH306" s="50" t="str">
        <f t="shared" si="10"/>
        <v/>
      </c>
      <c r="CI306" s="50" t="str">
        <f t="shared" si="11"/>
        <v/>
      </c>
      <c r="CJ306" s="50"/>
      <c r="CK306" s="50"/>
      <c r="CL306" s="50"/>
      <c r="CM306" s="50"/>
      <c r="CN306" s="50"/>
    </row>
    <row r="307">
      <c r="A307" s="108" t="str">
        <f t="shared" si="2"/>
        <v/>
      </c>
      <c r="B307" s="6"/>
      <c r="C307" s="42"/>
      <c r="D307" s="43"/>
      <c r="E307" s="47"/>
      <c r="F307" s="45"/>
      <c r="G307" s="45"/>
      <c r="H307" s="46"/>
      <c r="I307" s="45"/>
      <c r="J307" s="45"/>
      <c r="K307" s="45"/>
      <c r="L307" s="45"/>
      <c r="M307" s="61"/>
      <c r="N307" s="48"/>
      <c r="O307" s="49"/>
      <c r="P307" s="48"/>
      <c r="Q307" s="49"/>
      <c r="R307" s="50"/>
      <c r="S307" s="51"/>
      <c r="T307" s="15"/>
      <c r="U307" s="14"/>
      <c r="V307" s="52"/>
      <c r="W307" s="52"/>
      <c r="X307" s="52"/>
      <c r="Y307" s="52"/>
      <c r="Z307" s="52"/>
      <c r="AA307" s="52"/>
      <c r="AB307" s="53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3"/>
      <c r="AP307" s="52"/>
      <c r="AQ307" s="52"/>
      <c r="AR307" s="53"/>
      <c r="AS307" s="53"/>
      <c r="AT307" s="53"/>
      <c r="AU307" s="52"/>
      <c r="AV307" s="52"/>
      <c r="AW307" s="53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83" t="str">
        <f>IF(ISBLANK(B307),,IF(IFNA(MATCH(N307,List_Holidays,0),0)=0,IF(IFNA(MATCH(WEEKDAY(N307),List_WeekHolidays,0),0),1,0),2))</f>
        <v/>
      </c>
      <c r="BU307" s="109">
        <f t="shared" si="3"/>
        <v>0</v>
      </c>
      <c r="BV307" s="109">
        <f t="shared" si="4"/>
        <v>0</v>
      </c>
      <c r="BW307" s="109">
        <f>IF($BU307&gt;cLunchEnd+$N307,cLunchBegin+$N307+1,cLunchBegin+$N307)</f>
        <v>0.5</v>
      </c>
      <c r="BX307" s="109">
        <f>IF($BU307&gt;cLunchEnd+$N307,cLunchEnd+$N307+1,cLunchEnd+$N307)</f>
        <v>0.5416666667</v>
      </c>
      <c r="BY307" s="109">
        <f>IF($BU307&gt;cDinnerEnd+$N307,cDinnerBegin+$N307+1,cDinnerBegin+$N307)</f>
        <v>0.75</v>
      </c>
      <c r="BZ307" s="109">
        <f>IF($BU307&gt;cDinnerEnd+$N307,cDinnerEnd+$N307+1,cDinnerEnd+$N307)</f>
        <v>0.7916666667</v>
      </c>
      <c r="CA307" s="50" t="str">
        <f>IF((MIN($BV307,BX307)-MAX($BU307,BW307))&gt;0,vDurationLunch,)</f>
        <v/>
      </c>
      <c r="CB307" s="50" t="str">
        <f>IF((MIN($BV307,BZ307)-MAX($BU307,BY307))&gt;0,vDurationDinner,)</f>
        <v/>
      </c>
      <c r="CC307" s="50">
        <f t="shared" si="5"/>
        <v>0</v>
      </c>
      <c r="CD307" s="109">
        <f t="shared" si="6"/>
        <v>0.75</v>
      </c>
      <c r="CE307" s="50" t="str">
        <f t="shared" si="7"/>
        <v/>
      </c>
      <c r="CF307" s="50" t="str">
        <f t="shared" si="8"/>
        <v/>
      </c>
      <c r="CG307" s="50" t="str">
        <f t="shared" si="9"/>
        <v/>
      </c>
      <c r="CH307" s="50" t="str">
        <f t="shared" si="10"/>
        <v/>
      </c>
      <c r="CI307" s="50" t="str">
        <f t="shared" si="11"/>
        <v/>
      </c>
      <c r="CJ307" s="50"/>
      <c r="CK307" s="50"/>
      <c r="CL307" s="50"/>
      <c r="CM307" s="50"/>
      <c r="CN307" s="50"/>
    </row>
    <row r="308">
      <c r="A308" s="108" t="str">
        <f t="shared" si="2"/>
        <v/>
      </c>
      <c r="B308" s="6"/>
      <c r="C308" s="42"/>
      <c r="D308" s="43"/>
      <c r="E308" s="47"/>
      <c r="F308" s="45"/>
      <c r="G308" s="46"/>
      <c r="H308" s="46"/>
      <c r="I308" s="45"/>
      <c r="J308" s="45"/>
      <c r="K308" s="45"/>
      <c r="L308" s="45"/>
      <c r="M308" s="61"/>
      <c r="N308" s="48"/>
      <c r="O308" s="49"/>
      <c r="P308" s="48"/>
      <c r="Q308" s="49"/>
      <c r="R308" s="50"/>
      <c r="S308" s="51"/>
      <c r="T308" s="15"/>
      <c r="U308" s="14"/>
      <c r="V308" s="52"/>
      <c r="W308" s="52"/>
      <c r="X308" s="52"/>
      <c r="Y308" s="52"/>
      <c r="Z308" s="52"/>
      <c r="AA308" s="52"/>
      <c r="AB308" s="53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3"/>
      <c r="AP308" s="52"/>
      <c r="AQ308" s="52"/>
      <c r="AR308" s="53"/>
      <c r="AS308" s="53"/>
      <c r="AT308" s="53"/>
      <c r="AU308" s="52"/>
      <c r="AV308" s="52"/>
      <c r="AW308" s="53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83" t="str">
        <f>IF(ISBLANK(B308),,IF(IFNA(MATCH(N308,List_Holidays,0),0)=0,IF(IFNA(MATCH(WEEKDAY(N308),List_WeekHolidays,0),0),1,0),2))</f>
        <v/>
      </c>
      <c r="BU308" s="109">
        <f t="shared" si="3"/>
        <v>0</v>
      </c>
      <c r="BV308" s="109">
        <f t="shared" si="4"/>
        <v>0</v>
      </c>
      <c r="BW308" s="109">
        <f>IF($BU308&gt;cLunchEnd+$N308,cLunchBegin+$N308+1,cLunchBegin+$N308)</f>
        <v>0.5</v>
      </c>
      <c r="BX308" s="109">
        <f>IF($BU308&gt;cLunchEnd+$N308,cLunchEnd+$N308+1,cLunchEnd+$N308)</f>
        <v>0.5416666667</v>
      </c>
      <c r="BY308" s="109">
        <f>IF($BU308&gt;cDinnerEnd+$N308,cDinnerBegin+$N308+1,cDinnerBegin+$N308)</f>
        <v>0.75</v>
      </c>
      <c r="BZ308" s="109">
        <f>IF($BU308&gt;cDinnerEnd+$N308,cDinnerEnd+$N308+1,cDinnerEnd+$N308)</f>
        <v>0.7916666667</v>
      </c>
      <c r="CA308" s="50" t="str">
        <f>IF((MIN($BV308,BX308)-MAX($BU308,BW308))&gt;0,vDurationLunch,)</f>
        <v/>
      </c>
      <c r="CB308" s="50" t="str">
        <f>IF((MIN($BV308,BZ308)-MAX($BU308,BY308))&gt;0,vDurationDinner,)</f>
        <v/>
      </c>
      <c r="CC308" s="50">
        <f t="shared" si="5"/>
        <v>0</v>
      </c>
      <c r="CD308" s="109">
        <f t="shared" si="6"/>
        <v>0.75</v>
      </c>
      <c r="CE308" s="50" t="str">
        <f t="shared" si="7"/>
        <v/>
      </c>
      <c r="CF308" s="50" t="str">
        <f t="shared" si="8"/>
        <v/>
      </c>
      <c r="CG308" s="50" t="str">
        <f t="shared" si="9"/>
        <v/>
      </c>
      <c r="CH308" s="50" t="str">
        <f t="shared" si="10"/>
        <v/>
      </c>
      <c r="CI308" s="50" t="str">
        <f t="shared" si="11"/>
        <v/>
      </c>
      <c r="CJ308" s="50"/>
      <c r="CK308" s="50"/>
      <c r="CL308" s="50"/>
      <c r="CM308" s="50"/>
      <c r="CN308" s="50"/>
    </row>
    <row r="309">
      <c r="A309" s="108" t="str">
        <f t="shared" si="2"/>
        <v/>
      </c>
      <c r="B309" s="6"/>
      <c r="C309" s="42"/>
      <c r="D309" s="43"/>
      <c r="E309" s="47"/>
      <c r="F309" s="45"/>
      <c r="G309" s="45"/>
      <c r="H309" s="46"/>
      <c r="I309" s="45"/>
      <c r="J309" s="45"/>
      <c r="K309" s="45"/>
      <c r="L309" s="45"/>
      <c r="M309" s="61"/>
      <c r="N309" s="48"/>
      <c r="O309" s="49"/>
      <c r="P309" s="48"/>
      <c r="Q309" s="49"/>
      <c r="R309" s="50"/>
      <c r="S309" s="51"/>
      <c r="T309" s="15"/>
      <c r="U309" s="14"/>
      <c r="V309" s="52"/>
      <c r="W309" s="52"/>
      <c r="X309" s="52"/>
      <c r="Y309" s="52"/>
      <c r="Z309" s="52"/>
      <c r="AA309" s="52"/>
      <c r="AB309" s="53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3"/>
      <c r="AP309" s="52"/>
      <c r="AQ309" s="52"/>
      <c r="AR309" s="53"/>
      <c r="AS309" s="53"/>
      <c r="AT309" s="53"/>
      <c r="AU309" s="52"/>
      <c r="AV309" s="52"/>
      <c r="AW309" s="53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83" t="str">
        <f>IF(ISBLANK(B309),,IF(IFNA(MATCH(N309,List_Holidays,0),0)=0,IF(IFNA(MATCH(WEEKDAY(N309),List_WeekHolidays,0),0),1,0),2))</f>
        <v/>
      </c>
      <c r="BU309" s="109">
        <f t="shared" si="3"/>
        <v>0</v>
      </c>
      <c r="BV309" s="109">
        <f t="shared" si="4"/>
        <v>0</v>
      </c>
      <c r="BW309" s="109">
        <f>IF($BU309&gt;cLunchEnd+$N309,cLunchBegin+$N309+1,cLunchBegin+$N309)</f>
        <v>0.5</v>
      </c>
      <c r="BX309" s="109">
        <f>IF($BU309&gt;cLunchEnd+$N309,cLunchEnd+$N309+1,cLunchEnd+$N309)</f>
        <v>0.5416666667</v>
      </c>
      <c r="BY309" s="109">
        <f>IF($BU309&gt;cDinnerEnd+$N309,cDinnerBegin+$N309+1,cDinnerBegin+$N309)</f>
        <v>0.75</v>
      </c>
      <c r="BZ309" s="109">
        <f>IF($BU309&gt;cDinnerEnd+$N309,cDinnerEnd+$N309+1,cDinnerEnd+$N309)</f>
        <v>0.7916666667</v>
      </c>
      <c r="CA309" s="50" t="str">
        <f>IF((MIN($BV309,BX309)-MAX($BU309,BW309))&gt;0,vDurationLunch,)</f>
        <v/>
      </c>
      <c r="CB309" s="50" t="str">
        <f>IF((MIN($BV309,BZ309)-MAX($BU309,BY309))&gt;0,vDurationDinner,)</f>
        <v/>
      </c>
      <c r="CC309" s="50">
        <f t="shared" si="5"/>
        <v>0</v>
      </c>
      <c r="CD309" s="109">
        <f t="shared" si="6"/>
        <v>0.75</v>
      </c>
      <c r="CE309" s="50" t="str">
        <f t="shared" si="7"/>
        <v/>
      </c>
      <c r="CF309" s="50" t="str">
        <f t="shared" si="8"/>
        <v/>
      </c>
      <c r="CG309" s="50" t="str">
        <f t="shared" si="9"/>
        <v/>
      </c>
      <c r="CH309" s="50" t="str">
        <f t="shared" si="10"/>
        <v/>
      </c>
      <c r="CI309" s="50" t="str">
        <f t="shared" si="11"/>
        <v/>
      </c>
      <c r="CJ309" s="50"/>
      <c r="CK309" s="50"/>
      <c r="CL309" s="50"/>
      <c r="CM309" s="50"/>
      <c r="CN309" s="50"/>
    </row>
    <row r="310">
      <c r="A310" s="108" t="str">
        <f t="shared" si="2"/>
        <v/>
      </c>
      <c r="B310" s="6"/>
      <c r="C310" s="42"/>
      <c r="D310" s="43"/>
      <c r="E310" s="47"/>
      <c r="F310" s="45"/>
      <c r="G310" s="45"/>
      <c r="H310" s="46"/>
      <c r="I310" s="45"/>
      <c r="J310" s="45"/>
      <c r="K310" s="45"/>
      <c r="L310" s="45"/>
      <c r="M310" s="61"/>
      <c r="N310" s="48"/>
      <c r="O310" s="49"/>
      <c r="P310" s="48"/>
      <c r="Q310" s="49"/>
      <c r="R310" s="50"/>
      <c r="S310" s="51"/>
      <c r="T310" s="15"/>
      <c r="U310" s="14"/>
      <c r="V310" s="52"/>
      <c r="W310" s="52"/>
      <c r="X310" s="52"/>
      <c r="Y310" s="52"/>
      <c r="Z310" s="52"/>
      <c r="AA310" s="52"/>
      <c r="AB310" s="53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3"/>
      <c r="AP310" s="52"/>
      <c r="AQ310" s="52"/>
      <c r="AR310" s="53"/>
      <c r="AS310" s="53"/>
      <c r="AT310" s="53"/>
      <c r="AU310" s="52"/>
      <c r="AV310" s="52"/>
      <c r="AW310" s="53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83" t="str">
        <f>IF(ISBLANK(B310),,IF(IFNA(MATCH(N310,List_Holidays,0),0)=0,IF(IFNA(MATCH(WEEKDAY(N310),List_WeekHolidays,0),0),1,0),2))</f>
        <v/>
      </c>
      <c r="BU310" s="109">
        <f t="shared" si="3"/>
        <v>0</v>
      </c>
      <c r="BV310" s="109">
        <f t="shared" si="4"/>
        <v>0</v>
      </c>
      <c r="BW310" s="109">
        <f>IF($BU310&gt;cLunchEnd+$N310,cLunchBegin+$N310+1,cLunchBegin+$N310)</f>
        <v>0.5</v>
      </c>
      <c r="BX310" s="109">
        <f>IF($BU310&gt;cLunchEnd+$N310,cLunchEnd+$N310+1,cLunchEnd+$N310)</f>
        <v>0.5416666667</v>
      </c>
      <c r="BY310" s="109">
        <f>IF($BU310&gt;cDinnerEnd+$N310,cDinnerBegin+$N310+1,cDinnerBegin+$N310)</f>
        <v>0.75</v>
      </c>
      <c r="BZ310" s="109">
        <f>IF($BU310&gt;cDinnerEnd+$N310,cDinnerEnd+$N310+1,cDinnerEnd+$N310)</f>
        <v>0.7916666667</v>
      </c>
      <c r="CA310" s="50" t="str">
        <f>IF((MIN($BV310,BX310)-MAX($BU310,BW310))&gt;0,vDurationLunch,)</f>
        <v/>
      </c>
      <c r="CB310" s="50" t="str">
        <f>IF((MIN($BV310,BZ310)-MAX($BU310,BY310))&gt;0,vDurationDinner,)</f>
        <v/>
      </c>
      <c r="CC310" s="50">
        <f t="shared" si="5"/>
        <v>0</v>
      </c>
      <c r="CD310" s="109">
        <f t="shared" si="6"/>
        <v>0.75</v>
      </c>
      <c r="CE310" s="50" t="str">
        <f t="shared" si="7"/>
        <v/>
      </c>
      <c r="CF310" s="50" t="str">
        <f t="shared" si="8"/>
        <v/>
      </c>
      <c r="CG310" s="50" t="str">
        <f t="shared" si="9"/>
        <v/>
      </c>
      <c r="CH310" s="50" t="str">
        <f t="shared" si="10"/>
        <v/>
      </c>
      <c r="CI310" s="50" t="str">
        <f t="shared" si="11"/>
        <v/>
      </c>
      <c r="CJ310" s="50"/>
      <c r="CK310" s="50"/>
      <c r="CL310" s="50"/>
      <c r="CM310" s="50"/>
      <c r="CN310" s="50"/>
    </row>
    <row r="311">
      <c r="A311" s="108" t="str">
        <f t="shared" si="2"/>
        <v/>
      </c>
      <c r="B311" s="6"/>
      <c r="C311" s="42"/>
      <c r="D311" s="43"/>
      <c r="E311" s="47"/>
      <c r="F311" s="45"/>
      <c r="G311" s="45"/>
      <c r="H311" s="45"/>
      <c r="I311" s="45"/>
      <c r="J311" s="46"/>
      <c r="K311" s="45"/>
      <c r="L311" s="45"/>
      <c r="M311" s="61"/>
      <c r="N311" s="48"/>
      <c r="O311" s="49"/>
      <c r="P311" s="48"/>
      <c r="Q311" s="49"/>
      <c r="R311" s="50"/>
      <c r="S311" s="51"/>
      <c r="T311" s="15"/>
      <c r="U311" s="14"/>
      <c r="V311" s="52"/>
      <c r="W311" s="52"/>
      <c r="X311" s="52"/>
      <c r="Y311" s="52"/>
      <c r="Z311" s="52"/>
      <c r="AA311" s="52"/>
      <c r="AB311" s="53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3"/>
      <c r="AP311" s="52"/>
      <c r="AQ311" s="52"/>
      <c r="AR311" s="53"/>
      <c r="AS311" s="53"/>
      <c r="AT311" s="53"/>
      <c r="AU311" s="52"/>
      <c r="AV311" s="52"/>
      <c r="AW311" s="53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83" t="str">
        <f>IF(ISBLANK(B311),,IF(IFNA(MATCH(N311,List_Holidays,0),0)=0,IF(IFNA(MATCH(WEEKDAY(N311),List_WeekHolidays,0),0),1,0),2))</f>
        <v/>
      </c>
      <c r="BU311" s="109">
        <f t="shared" si="3"/>
        <v>0</v>
      </c>
      <c r="BV311" s="109">
        <f t="shared" si="4"/>
        <v>0</v>
      </c>
      <c r="BW311" s="109">
        <f>IF($BU311&gt;cLunchEnd+$N311,cLunchBegin+$N311+1,cLunchBegin+$N311)</f>
        <v>0.5</v>
      </c>
      <c r="BX311" s="109">
        <f>IF($BU311&gt;cLunchEnd+$N311,cLunchEnd+$N311+1,cLunchEnd+$N311)</f>
        <v>0.5416666667</v>
      </c>
      <c r="BY311" s="109">
        <f>IF($BU311&gt;cDinnerEnd+$N311,cDinnerBegin+$N311+1,cDinnerBegin+$N311)</f>
        <v>0.75</v>
      </c>
      <c r="BZ311" s="109">
        <f>IF($BU311&gt;cDinnerEnd+$N311,cDinnerEnd+$N311+1,cDinnerEnd+$N311)</f>
        <v>0.7916666667</v>
      </c>
      <c r="CA311" s="50" t="str">
        <f>IF((MIN($BV311,BX311)-MAX($BU311,BW311))&gt;0,vDurationLunch,)</f>
        <v/>
      </c>
      <c r="CB311" s="50" t="str">
        <f>IF((MIN($BV311,BZ311)-MAX($BU311,BY311))&gt;0,vDurationDinner,)</f>
        <v/>
      </c>
      <c r="CC311" s="50">
        <f t="shared" si="5"/>
        <v>0</v>
      </c>
      <c r="CD311" s="109">
        <f t="shared" si="6"/>
        <v>0.75</v>
      </c>
      <c r="CE311" s="50" t="str">
        <f t="shared" si="7"/>
        <v/>
      </c>
      <c r="CF311" s="50" t="str">
        <f t="shared" si="8"/>
        <v/>
      </c>
      <c r="CG311" s="50" t="str">
        <f t="shared" si="9"/>
        <v/>
      </c>
      <c r="CH311" s="50" t="str">
        <f t="shared" si="10"/>
        <v/>
      </c>
      <c r="CI311" s="50" t="str">
        <f t="shared" si="11"/>
        <v/>
      </c>
      <c r="CJ311" s="50"/>
      <c r="CK311" s="50"/>
      <c r="CL311" s="50"/>
      <c r="CM311" s="50"/>
      <c r="CN311" s="50"/>
    </row>
    <row r="312">
      <c r="A312" s="108" t="str">
        <f t="shared" si="2"/>
        <v/>
      </c>
      <c r="B312" s="6"/>
      <c r="C312" s="42"/>
      <c r="D312" s="43"/>
      <c r="E312" s="47"/>
      <c r="F312" s="45"/>
      <c r="G312" s="45"/>
      <c r="H312" s="46"/>
      <c r="I312" s="45"/>
      <c r="J312" s="45"/>
      <c r="K312" s="45"/>
      <c r="L312" s="45"/>
      <c r="M312" s="61"/>
      <c r="N312" s="48"/>
      <c r="O312" s="49"/>
      <c r="P312" s="48"/>
      <c r="Q312" s="49"/>
      <c r="R312" s="50"/>
      <c r="S312" s="51"/>
      <c r="T312" s="15"/>
      <c r="U312" s="14"/>
      <c r="V312" s="52"/>
      <c r="W312" s="52"/>
      <c r="X312" s="52"/>
      <c r="Y312" s="52"/>
      <c r="Z312" s="52"/>
      <c r="AA312" s="52"/>
      <c r="AB312" s="53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3"/>
      <c r="AP312" s="52"/>
      <c r="AQ312" s="52"/>
      <c r="AR312" s="53"/>
      <c r="AS312" s="53"/>
      <c r="AT312" s="53"/>
      <c r="AU312" s="52"/>
      <c r="AV312" s="52"/>
      <c r="AW312" s="53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83" t="str">
        <f>IF(ISBLANK(B312),,IF(IFNA(MATCH(N312,List_Holidays,0),0)=0,IF(IFNA(MATCH(WEEKDAY(N312),List_WeekHolidays,0),0),1,0),2))</f>
        <v/>
      </c>
      <c r="BU312" s="109">
        <f t="shared" si="3"/>
        <v>0</v>
      </c>
      <c r="BV312" s="109">
        <f t="shared" si="4"/>
        <v>0</v>
      </c>
      <c r="BW312" s="109">
        <f>IF($BU312&gt;cLunchEnd+$N312,cLunchBegin+$N312+1,cLunchBegin+$N312)</f>
        <v>0.5</v>
      </c>
      <c r="BX312" s="109">
        <f>IF($BU312&gt;cLunchEnd+$N312,cLunchEnd+$N312+1,cLunchEnd+$N312)</f>
        <v>0.5416666667</v>
      </c>
      <c r="BY312" s="109">
        <f>IF($BU312&gt;cDinnerEnd+$N312,cDinnerBegin+$N312+1,cDinnerBegin+$N312)</f>
        <v>0.75</v>
      </c>
      <c r="BZ312" s="109">
        <f>IF($BU312&gt;cDinnerEnd+$N312,cDinnerEnd+$N312+1,cDinnerEnd+$N312)</f>
        <v>0.7916666667</v>
      </c>
      <c r="CA312" s="50" t="str">
        <f>IF((MIN($BV312,BX312)-MAX($BU312,BW312))&gt;0,vDurationLunch,)</f>
        <v/>
      </c>
      <c r="CB312" s="50" t="str">
        <f>IF((MIN($BV312,BZ312)-MAX($BU312,BY312))&gt;0,vDurationDinner,)</f>
        <v/>
      </c>
      <c r="CC312" s="50">
        <f t="shared" si="5"/>
        <v>0</v>
      </c>
      <c r="CD312" s="109">
        <f t="shared" si="6"/>
        <v>0.75</v>
      </c>
      <c r="CE312" s="50" t="str">
        <f t="shared" si="7"/>
        <v/>
      </c>
      <c r="CF312" s="50" t="str">
        <f t="shared" si="8"/>
        <v/>
      </c>
      <c r="CG312" s="50" t="str">
        <f t="shared" si="9"/>
        <v/>
      </c>
      <c r="CH312" s="50" t="str">
        <f t="shared" si="10"/>
        <v/>
      </c>
      <c r="CI312" s="50" t="str">
        <f t="shared" si="11"/>
        <v/>
      </c>
      <c r="CJ312" s="50"/>
      <c r="CK312" s="50"/>
      <c r="CL312" s="50"/>
      <c r="CM312" s="50"/>
      <c r="CN312" s="50"/>
    </row>
    <row r="313">
      <c r="A313" s="108" t="str">
        <f t="shared" si="2"/>
        <v/>
      </c>
      <c r="B313" s="6"/>
      <c r="C313" s="42"/>
      <c r="D313" s="43"/>
      <c r="E313" s="47"/>
      <c r="F313" s="45"/>
      <c r="G313" s="45"/>
      <c r="H313" s="46"/>
      <c r="I313" s="45"/>
      <c r="J313" s="45"/>
      <c r="K313" s="45"/>
      <c r="L313" s="45"/>
      <c r="M313" s="61"/>
      <c r="N313" s="48"/>
      <c r="O313" s="49"/>
      <c r="P313" s="48"/>
      <c r="Q313" s="49"/>
      <c r="R313" s="50"/>
      <c r="S313" s="51"/>
      <c r="T313" s="15"/>
      <c r="U313" s="14"/>
      <c r="V313" s="52"/>
      <c r="W313" s="52"/>
      <c r="X313" s="52"/>
      <c r="Y313" s="52"/>
      <c r="Z313" s="52"/>
      <c r="AA313" s="52"/>
      <c r="AB313" s="53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3"/>
      <c r="AP313" s="52"/>
      <c r="AQ313" s="52"/>
      <c r="AR313" s="53"/>
      <c r="AS313" s="53"/>
      <c r="AT313" s="53"/>
      <c r="AU313" s="52"/>
      <c r="AV313" s="52"/>
      <c r="AW313" s="53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83" t="str">
        <f>IF(ISBLANK(B313),,IF(IFNA(MATCH(N313,List_Holidays,0),0)=0,IF(IFNA(MATCH(WEEKDAY(N313),List_WeekHolidays,0),0),1,0),2))</f>
        <v/>
      </c>
      <c r="BU313" s="109">
        <f t="shared" si="3"/>
        <v>0</v>
      </c>
      <c r="BV313" s="109">
        <f t="shared" si="4"/>
        <v>0</v>
      </c>
      <c r="BW313" s="109">
        <f>IF($BU313&gt;cLunchEnd+$N313,cLunchBegin+$N313+1,cLunchBegin+$N313)</f>
        <v>0.5</v>
      </c>
      <c r="BX313" s="109">
        <f>IF($BU313&gt;cLunchEnd+$N313,cLunchEnd+$N313+1,cLunchEnd+$N313)</f>
        <v>0.5416666667</v>
      </c>
      <c r="BY313" s="109">
        <f>IF($BU313&gt;cDinnerEnd+$N313,cDinnerBegin+$N313+1,cDinnerBegin+$N313)</f>
        <v>0.75</v>
      </c>
      <c r="BZ313" s="109">
        <f>IF($BU313&gt;cDinnerEnd+$N313,cDinnerEnd+$N313+1,cDinnerEnd+$N313)</f>
        <v>0.7916666667</v>
      </c>
      <c r="CA313" s="50" t="str">
        <f>IF((MIN($BV313,BX313)-MAX($BU313,BW313))&gt;0,vDurationLunch,)</f>
        <v/>
      </c>
      <c r="CB313" s="50" t="str">
        <f>IF((MIN($BV313,BZ313)-MAX($BU313,BY313))&gt;0,vDurationDinner,)</f>
        <v/>
      </c>
      <c r="CC313" s="50">
        <f t="shared" si="5"/>
        <v>0</v>
      </c>
      <c r="CD313" s="109">
        <f t="shared" si="6"/>
        <v>0.75</v>
      </c>
      <c r="CE313" s="50" t="str">
        <f t="shared" si="7"/>
        <v/>
      </c>
      <c r="CF313" s="50" t="str">
        <f t="shared" si="8"/>
        <v/>
      </c>
      <c r="CG313" s="50" t="str">
        <f t="shared" si="9"/>
        <v/>
      </c>
      <c r="CH313" s="50" t="str">
        <f t="shared" si="10"/>
        <v/>
      </c>
      <c r="CI313" s="50" t="str">
        <f t="shared" si="11"/>
        <v/>
      </c>
      <c r="CJ313" s="50"/>
      <c r="CK313" s="50"/>
      <c r="CL313" s="50"/>
      <c r="CM313" s="50"/>
      <c r="CN313" s="50"/>
    </row>
    <row r="314">
      <c r="A314" s="108" t="str">
        <f t="shared" si="2"/>
        <v/>
      </c>
      <c r="B314" s="6"/>
      <c r="C314" s="42"/>
      <c r="D314" s="43"/>
      <c r="E314" s="47"/>
      <c r="F314" s="45"/>
      <c r="G314" s="45"/>
      <c r="H314" s="46"/>
      <c r="I314" s="45"/>
      <c r="J314" s="45"/>
      <c r="K314" s="45"/>
      <c r="L314" s="45"/>
      <c r="M314" s="61"/>
      <c r="N314" s="48"/>
      <c r="O314" s="49"/>
      <c r="P314" s="48"/>
      <c r="Q314" s="49"/>
      <c r="R314" s="50"/>
      <c r="S314" s="51"/>
      <c r="T314" s="15"/>
      <c r="U314" s="14"/>
      <c r="V314" s="52"/>
      <c r="W314" s="52"/>
      <c r="X314" s="52"/>
      <c r="Y314" s="52"/>
      <c r="Z314" s="52"/>
      <c r="AA314" s="52"/>
      <c r="AB314" s="53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3"/>
      <c r="AP314" s="52"/>
      <c r="AQ314" s="52"/>
      <c r="AR314" s="53"/>
      <c r="AS314" s="53"/>
      <c r="AT314" s="53"/>
      <c r="AU314" s="52"/>
      <c r="AV314" s="52"/>
      <c r="AW314" s="53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83" t="str">
        <f>IF(ISBLANK(B314),,IF(IFNA(MATCH(N314,List_Holidays,0),0)=0,IF(IFNA(MATCH(WEEKDAY(N314),List_WeekHolidays,0),0),1,0),2))</f>
        <v/>
      </c>
      <c r="BU314" s="109">
        <f t="shared" si="3"/>
        <v>0</v>
      </c>
      <c r="BV314" s="109">
        <f t="shared" si="4"/>
        <v>0</v>
      </c>
      <c r="BW314" s="109">
        <f>IF($BU314&gt;cLunchEnd+$N314,cLunchBegin+$N314+1,cLunchBegin+$N314)</f>
        <v>0.5</v>
      </c>
      <c r="BX314" s="109">
        <f>IF($BU314&gt;cLunchEnd+$N314,cLunchEnd+$N314+1,cLunchEnd+$N314)</f>
        <v>0.5416666667</v>
      </c>
      <c r="BY314" s="109">
        <f>IF($BU314&gt;cDinnerEnd+$N314,cDinnerBegin+$N314+1,cDinnerBegin+$N314)</f>
        <v>0.75</v>
      </c>
      <c r="BZ314" s="109">
        <f>IF($BU314&gt;cDinnerEnd+$N314,cDinnerEnd+$N314+1,cDinnerEnd+$N314)</f>
        <v>0.7916666667</v>
      </c>
      <c r="CA314" s="50" t="str">
        <f>IF((MIN($BV314,BX314)-MAX($BU314,BW314))&gt;0,vDurationLunch,)</f>
        <v/>
      </c>
      <c r="CB314" s="50" t="str">
        <f>IF((MIN($BV314,BZ314)-MAX($BU314,BY314))&gt;0,vDurationDinner,)</f>
        <v/>
      </c>
      <c r="CC314" s="50">
        <f t="shared" si="5"/>
        <v>0</v>
      </c>
      <c r="CD314" s="109">
        <f t="shared" si="6"/>
        <v>0.75</v>
      </c>
      <c r="CE314" s="50" t="str">
        <f t="shared" si="7"/>
        <v/>
      </c>
      <c r="CF314" s="50" t="str">
        <f t="shared" si="8"/>
        <v/>
      </c>
      <c r="CG314" s="50" t="str">
        <f t="shared" si="9"/>
        <v/>
      </c>
      <c r="CH314" s="50" t="str">
        <f t="shared" si="10"/>
        <v/>
      </c>
      <c r="CI314" s="50" t="str">
        <f t="shared" si="11"/>
        <v/>
      </c>
      <c r="CJ314" s="50"/>
      <c r="CK314" s="50"/>
      <c r="CL314" s="50"/>
      <c r="CM314" s="50"/>
      <c r="CN314" s="50"/>
    </row>
    <row r="315">
      <c r="A315" s="108" t="str">
        <f t="shared" si="2"/>
        <v/>
      </c>
      <c r="B315" s="6"/>
      <c r="C315" s="42"/>
      <c r="D315" s="43"/>
      <c r="E315" s="47"/>
      <c r="F315" s="45"/>
      <c r="G315" s="46"/>
      <c r="H315" s="46"/>
      <c r="I315" s="45"/>
      <c r="J315" s="45"/>
      <c r="K315" s="45"/>
      <c r="L315" s="45"/>
      <c r="M315" s="61"/>
      <c r="N315" s="48"/>
      <c r="O315" s="49"/>
      <c r="P315" s="48"/>
      <c r="Q315" s="49"/>
      <c r="R315" s="50"/>
      <c r="S315" s="51"/>
      <c r="T315" s="15"/>
      <c r="U315" s="14"/>
      <c r="V315" s="52"/>
      <c r="W315" s="52"/>
      <c r="X315" s="52"/>
      <c r="Y315" s="52"/>
      <c r="Z315" s="52"/>
      <c r="AA315" s="52"/>
      <c r="AB315" s="53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3"/>
      <c r="AP315" s="52"/>
      <c r="AQ315" s="52"/>
      <c r="AR315" s="53"/>
      <c r="AS315" s="53"/>
      <c r="AT315" s="53"/>
      <c r="AU315" s="52"/>
      <c r="AV315" s="52"/>
      <c r="AW315" s="53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83" t="str">
        <f>IF(ISBLANK(B315),,IF(IFNA(MATCH(N315,List_Holidays,0),0)=0,IF(IFNA(MATCH(WEEKDAY(N315),List_WeekHolidays,0),0),1,0),2))</f>
        <v/>
      </c>
      <c r="BU315" s="109">
        <f t="shared" si="3"/>
        <v>0</v>
      </c>
      <c r="BV315" s="109">
        <f t="shared" si="4"/>
        <v>0</v>
      </c>
      <c r="BW315" s="109">
        <f>IF($BU315&gt;cLunchEnd+$N315,cLunchBegin+$N315+1,cLunchBegin+$N315)</f>
        <v>0.5</v>
      </c>
      <c r="BX315" s="109">
        <f>IF($BU315&gt;cLunchEnd+$N315,cLunchEnd+$N315+1,cLunchEnd+$N315)</f>
        <v>0.5416666667</v>
      </c>
      <c r="BY315" s="109">
        <f>IF($BU315&gt;cDinnerEnd+$N315,cDinnerBegin+$N315+1,cDinnerBegin+$N315)</f>
        <v>0.75</v>
      </c>
      <c r="BZ315" s="109">
        <f>IF($BU315&gt;cDinnerEnd+$N315,cDinnerEnd+$N315+1,cDinnerEnd+$N315)</f>
        <v>0.7916666667</v>
      </c>
      <c r="CA315" s="50" t="str">
        <f>IF((MIN($BV315,BX315)-MAX($BU315,BW315))&gt;0,vDurationLunch,)</f>
        <v/>
      </c>
      <c r="CB315" s="50" t="str">
        <f>IF((MIN($BV315,BZ315)-MAX($BU315,BY315))&gt;0,vDurationDinner,)</f>
        <v/>
      </c>
      <c r="CC315" s="50">
        <f t="shared" si="5"/>
        <v>0</v>
      </c>
      <c r="CD315" s="109">
        <f t="shared" si="6"/>
        <v>0.75</v>
      </c>
      <c r="CE315" s="50" t="str">
        <f t="shared" si="7"/>
        <v/>
      </c>
      <c r="CF315" s="50" t="str">
        <f t="shared" si="8"/>
        <v/>
      </c>
      <c r="CG315" s="50" t="str">
        <f t="shared" si="9"/>
        <v/>
      </c>
      <c r="CH315" s="50" t="str">
        <f t="shared" si="10"/>
        <v/>
      </c>
      <c r="CI315" s="50" t="str">
        <f t="shared" si="11"/>
        <v/>
      </c>
      <c r="CJ315" s="50"/>
      <c r="CK315" s="50"/>
      <c r="CL315" s="50"/>
      <c r="CM315" s="50"/>
      <c r="CN315" s="50"/>
    </row>
    <row r="316">
      <c r="A316" s="108" t="str">
        <f t="shared" si="2"/>
        <v/>
      </c>
      <c r="B316" s="6"/>
      <c r="C316" s="42"/>
      <c r="D316" s="43"/>
      <c r="E316" s="61"/>
      <c r="F316" s="45"/>
      <c r="G316" s="45"/>
      <c r="H316" s="46"/>
      <c r="I316" s="45"/>
      <c r="J316" s="45"/>
      <c r="K316" s="45"/>
      <c r="L316" s="45"/>
      <c r="M316" s="61"/>
      <c r="N316" s="48"/>
      <c r="O316" s="49"/>
      <c r="P316" s="48"/>
      <c r="Q316" s="49"/>
      <c r="R316" s="50"/>
      <c r="S316" s="51"/>
      <c r="T316" s="15"/>
      <c r="U316" s="14"/>
      <c r="V316" s="52"/>
      <c r="W316" s="52"/>
      <c r="X316" s="52"/>
      <c r="Y316" s="52"/>
      <c r="Z316" s="52"/>
      <c r="AA316" s="52"/>
      <c r="AB316" s="53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3"/>
      <c r="AP316" s="52"/>
      <c r="AQ316" s="52"/>
      <c r="AR316" s="53"/>
      <c r="AS316" s="53"/>
      <c r="AT316" s="53"/>
      <c r="AU316" s="52"/>
      <c r="AV316" s="52"/>
      <c r="AW316" s="53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83" t="str">
        <f>IF(ISBLANK(B316),,IF(IFNA(MATCH(N316,List_Holidays,0),0)=0,IF(IFNA(MATCH(WEEKDAY(N316),List_WeekHolidays,0),0),1,0),2))</f>
        <v/>
      </c>
      <c r="BU316" s="109">
        <f t="shared" si="3"/>
        <v>0</v>
      </c>
      <c r="BV316" s="109">
        <f t="shared" si="4"/>
        <v>0</v>
      </c>
      <c r="BW316" s="109">
        <f>IF($BU316&gt;cLunchEnd+$N316,cLunchBegin+$N316+1,cLunchBegin+$N316)</f>
        <v>0.5</v>
      </c>
      <c r="BX316" s="109">
        <f>IF($BU316&gt;cLunchEnd+$N316,cLunchEnd+$N316+1,cLunchEnd+$N316)</f>
        <v>0.5416666667</v>
      </c>
      <c r="BY316" s="109">
        <f>IF($BU316&gt;cDinnerEnd+$N316,cDinnerBegin+$N316+1,cDinnerBegin+$N316)</f>
        <v>0.75</v>
      </c>
      <c r="BZ316" s="109">
        <f>IF($BU316&gt;cDinnerEnd+$N316,cDinnerEnd+$N316+1,cDinnerEnd+$N316)</f>
        <v>0.7916666667</v>
      </c>
      <c r="CA316" s="50" t="str">
        <f>IF((MIN($BV316,BX316)-MAX($BU316,BW316))&gt;0,vDurationLunch,)</f>
        <v/>
      </c>
      <c r="CB316" s="50" t="str">
        <f>IF((MIN($BV316,BZ316)-MAX($BU316,BY316))&gt;0,vDurationDinner,)</f>
        <v/>
      </c>
      <c r="CC316" s="50">
        <f t="shared" si="5"/>
        <v>0</v>
      </c>
      <c r="CD316" s="109">
        <f t="shared" si="6"/>
        <v>0.75</v>
      </c>
      <c r="CE316" s="50" t="str">
        <f t="shared" si="7"/>
        <v/>
      </c>
      <c r="CF316" s="50" t="str">
        <f t="shared" si="8"/>
        <v/>
      </c>
      <c r="CG316" s="50" t="str">
        <f t="shared" si="9"/>
        <v/>
      </c>
      <c r="CH316" s="50" t="str">
        <f t="shared" si="10"/>
        <v/>
      </c>
      <c r="CI316" s="50" t="str">
        <f t="shared" si="11"/>
        <v/>
      </c>
      <c r="CJ316" s="50"/>
      <c r="CK316" s="50"/>
      <c r="CL316" s="50"/>
      <c r="CM316" s="50"/>
      <c r="CN316" s="50"/>
    </row>
    <row r="317">
      <c r="A317" s="108" t="str">
        <f t="shared" si="2"/>
        <v/>
      </c>
      <c r="B317" s="6"/>
      <c r="C317" s="42"/>
      <c r="D317" s="43"/>
      <c r="E317" s="47"/>
      <c r="F317" s="45"/>
      <c r="G317" s="45"/>
      <c r="H317" s="46"/>
      <c r="I317" s="45"/>
      <c r="J317" s="45"/>
      <c r="K317" s="45"/>
      <c r="L317" s="45"/>
      <c r="M317" s="61"/>
      <c r="N317" s="48"/>
      <c r="O317" s="49"/>
      <c r="P317" s="48"/>
      <c r="Q317" s="49"/>
      <c r="R317" s="50"/>
      <c r="S317" s="51"/>
      <c r="T317" s="15"/>
      <c r="U317" s="14"/>
      <c r="V317" s="52"/>
      <c r="W317" s="52"/>
      <c r="X317" s="52"/>
      <c r="Y317" s="52"/>
      <c r="Z317" s="52"/>
      <c r="AA317" s="52"/>
      <c r="AB317" s="53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3"/>
      <c r="AP317" s="52"/>
      <c r="AQ317" s="52"/>
      <c r="AR317" s="53"/>
      <c r="AS317" s="53"/>
      <c r="AT317" s="53"/>
      <c r="AU317" s="52"/>
      <c r="AV317" s="52"/>
      <c r="AW317" s="53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83" t="str">
        <f>IF(ISBLANK(B317),,IF(IFNA(MATCH(N317,List_Holidays,0),0)=0,IF(IFNA(MATCH(WEEKDAY(N317),List_WeekHolidays,0),0),1,0),2))</f>
        <v/>
      </c>
      <c r="BU317" s="109">
        <f t="shared" si="3"/>
        <v>0</v>
      </c>
      <c r="BV317" s="109">
        <f t="shared" si="4"/>
        <v>0</v>
      </c>
      <c r="BW317" s="109">
        <f>IF($BU317&gt;cLunchEnd+$N317,cLunchBegin+$N317+1,cLunchBegin+$N317)</f>
        <v>0.5</v>
      </c>
      <c r="BX317" s="109">
        <f>IF($BU317&gt;cLunchEnd+$N317,cLunchEnd+$N317+1,cLunchEnd+$N317)</f>
        <v>0.5416666667</v>
      </c>
      <c r="BY317" s="109">
        <f>IF($BU317&gt;cDinnerEnd+$N317,cDinnerBegin+$N317+1,cDinnerBegin+$N317)</f>
        <v>0.75</v>
      </c>
      <c r="BZ317" s="109">
        <f>IF($BU317&gt;cDinnerEnd+$N317,cDinnerEnd+$N317+1,cDinnerEnd+$N317)</f>
        <v>0.7916666667</v>
      </c>
      <c r="CA317" s="50" t="str">
        <f>IF((MIN($BV317,BX317)-MAX($BU317,BW317))&gt;0,vDurationLunch,)</f>
        <v/>
      </c>
      <c r="CB317" s="50" t="str">
        <f>IF((MIN($BV317,BZ317)-MAX($BU317,BY317))&gt;0,vDurationDinner,)</f>
        <v/>
      </c>
      <c r="CC317" s="50">
        <f t="shared" si="5"/>
        <v>0</v>
      </c>
      <c r="CD317" s="109">
        <f t="shared" si="6"/>
        <v>0.75</v>
      </c>
      <c r="CE317" s="50" t="str">
        <f t="shared" si="7"/>
        <v/>
      </c>
      <c r="CF317" s="50" t="str">
        <f t="shared" si="8"/>
        <v/>
      </c>
      <c r="CG317" s="50" t="str">
        <f t="shared" si="9"/>
        <v/>
      </c>
      <c r="CH317" s="50" t="str">
        <f t="shared" si="10"/>
        <v/>
      </c>
      <c r="CI317" s="50" t="str">
        <f t="shared" si="11"/>
        <v/>
      </c>
      <c r="CJ317" s="50"/>
      <c r="CK317" s="50"/>
      <c r="CL317" s="50"/>
      <c r="CM317" s="50"/>
      <c r="CN317" s="50"/>
    </row>
    <row r="318">
      <c r="A318" s="108" t="str">
        <f t="shared" si="2"/>
        <v/>
      </c>
      <c r="B318" s="6"/>
      <c r="C318" s="42"/>
      <c r="D318" s="43"/>
      <c r="E318" s="61"/>
      <c r="F318" s="45"/>
      <c r="G318" s="45"/>
      <c r="H318" s="45"/>
      <c r="I318" s="45"/>
      <c r="J318" s="46"/>
      <c r="K318" s="45"/>
      <c r="L318" s="45"/>
      <c r="M318" s="61"/>
      <c r="N318" s="48"/>
      <c r="O318" s="49"/>
      <c r="P318" s="48"/>
      <c r="Q318" s="49"/>
      <c r="R318" s="50"/>
      <c r="S318" s="51"/>
      <c r="T318" s="15"/>
      <c r="U318" s="14"/>
      <c r="V318" s="52"/>
      <c r="W318" s="52"/>
      <c r="X318" s="52"/>
      <c r="Y318" s="52"/>
      <c r="Z318" s="52"/>
      <c r="AA318" s="52"/>
      <c r="AB318" s="53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3"/>
      <c r="AP318" s="52"/>
      <c r="AQ318" s="52"/>
      <c r="AR318" s="53"/>
      <c r="AS318" s="53"/>
      <c r="AT318" s="53"/>
      <c r="AU318" s="52"/>
      <c r="AV318" s="52"/>
      <c r="AW318" s="53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83" t="str">
        <f>IF(ISBLANK(B318),,IF(IFNA(MATCH(N318,List_Holidays,0),0)=0,IF(IFNA(MATCH(WEEKDAY(N318),List_WeekHolidays,0),0),1,0),2))</f>
        <v/>
      </c>
      <c r="BU318" s="109">
        <f t="shared" si="3"/>
        <v>0</v>
      </c>
      <c r="BV318" s="109">
        <f t="shared" si="4"/>
        <v>0</v>
      </c>
      <c r="BW318" s="109">
        <f>IF($BU318&gt;cLunchEnd+$N318,cLunchBegin+$N318+1,cLunchBegin+$N318)</f>
        <v>0.5</v>
      </c>
      <c r="BX318" s="109">
        <f>IF($BU318&gt;cLunchEnd+$N318,cLunchEnd+$N318+1,cLunchEnd+$N318)</f>
        <v>0.5416666667</v>
      </c>
      <c r="BY318" s="109">
        <f>IF($BU318&gt;cDinnerEnd+$N318,cDinnerBegin+$N318+1,cDinnerBegin+$N318)</f>
        <v>0.75</v>
      </c>
      <c r="BZ318" s="109">
        <f>IF($BU318&gt;cDinnerEnd+$N318,cDinnerEnd+$N318+1,cDinnerEnd+$N318)</f>
        <v>0.7916666667</v>
      </c>
      <c r="CA318" s="50" t="str">
        <f>IF((MIN($BV318,BX318)-MAX($BU318,BW318))&gt;0,vDurationLunch,)</f>
        <v/>
      </c>
      <c r="CB318" s="50" t="str">
        <f>IF((MIN($BV318,BZ318)-MAX($BU318,BY318))&gt;0,vDurationDinner,)</f>
        <v/>
      </c>
      <c r="CC318" s="50">
        <f t="shared" si="5"/>
        <v>0</v>
      </c>
      <c r="CD318" s="109">
        <f t="shared" si="6"/>
        <v>0.75</v>
      </c>
      <c r="CE318" s="50" t="str">
        <f t="shared" si="7"/>
        <v/>
      </c>
      <c r="CF318" s="50" t="str">
        <f t="shared" si="8"/>
        <v/>
      </c>
      <c r="CG318" s="50" t="str">
        <f t="shared" si="9"/>
        <v/>
      </c>
      <c r="CH318" s="50" t="str">
        <f t="shared" si="10"/>
        <v/>
      </c>
      <c r="CI318" s="50" t="str">
        <f t="shared" si="11"/>
        <v/>
      </c>
      <c r="CJ318" s="50"/>
      <c r="CK318" s="50"/>
      <c r="CL318" s="50"/>
      <c r="CM318" s="50"/>
      <c r="CN318" s="50"/>
    </row>
    <row r="319">
      <c r="A319" s="108" t="str">
        <f t="shared" si="2"/>
        <v/>
      </c>
      <c r="B319" s="6"/>
      <c r="C319" s="42"/>
      <c r="D319" s="43"/>
      <c r="E319" s="47"/>
      <c r="F319" s="45"/>
      <c r="G319" s="45"/>
      <c r="H319" s="46"/>
      <c r="I319" s="45"/>
      <c r="J319" s="45"/>
      <c r="K319" s="45"/>
      <c r="L319" s="45"/>
      <c r="M319" s="61"/>
      <c r="N319" s="48"/>
      <c r="O319" s="49"/>
      <c r="P319" s="48"/>
      <c r="Q319" s="49"/>
      <c r="R319" s="50"/>
      <c r="S319" s="51"/>
      <c r="T319" s="15"/>
      <c r="U319" s="14"/>
      <c r="V319" s="52"/>
      <c r="W319" s="52"/>
      <c r="X319" s="52"/>
      <c r="Y319" s="52"/>
      <c r="Z319" s="52"/>
      <c r="AA319" s="52"/>
      <c r="AB319" s="53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3"/>
      <c r="AP319" s="52"/>
      <c r="AQ319" s="52"/>
      <c r="AR319" s="53"/>
      <c r="AS319" s="53"/>
      <c r="AT319" s="53"/>
      <c r="AU319" s="52"/>
      <c r="AV319" s="52"/>
      <c r="AW319" s="53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83" t="str">
        <f>IF(ISBLANK(B319),,IF(IFNA(MATCH(N319,List_Holidays,0),0)=0,IF(IFNA(MATCH(WEEKDAY(N319),List_WeekHolidays,0),0),1,0),2))</f>
        <v/>
      </c>
      <c r="BU319" s="109">
        <f t="shared" si="3"/>
        <v>0</v>
      </c>
      <c r="BV319" s="109">
        <f t="shared" si="4"/>
        <v>0</v>
      </c>
      <c r="BW319" s="109">
        <f>IF($BU319&gt;cLunchEnd+$N319,cLunchBegin+$N319+1,cLunchBegin+$N319)</f>
        <v>0.5</v>
      </c>
      <c r="BX319" s="109">
        <f>IF($BU319&gt;cLunchEnd+$N319,cLunchEnd+$N319+1,cLunchEnd+$N319)</f>
        <v>0.5416666667</v>
      </c>
      <c r="BY319" s="109">
        <f>IF($BU319&gt;cDinnerEnd+$N319,cDinnerBegin+$N319+1,cDinnerBegin+$N319)</f>
        <v>0.75</v>
      </c>
      <c r="BZ319" s="109">
        <f>IF($BU319&gt;cDinnerEnd+$N319,cDinnerEnd+$N319+1,cDinnerEnd+$N319)</f>
        <v>0.7916666667</v>
      </c>
      <c r="CA319" s="50" t="str">
        <f>IF((MIN($BV319,BX319)-MAX($BU319,BW319))&gt;0,vDurationLunch,)</f>
        <v/>
      </c>
      <c r="CB319" s="50" t="str">
        <f>IF((MIN($BV319,BZ319)-MAX($BU319,BY319))&gt;0,vDurationDinner,)</f>
        <v/>
      </c>
      <c r="CC319" s="50">
        <f t="shared" si="5"/>
        <v>0</v>
      </c>
      <c r="CD319" s="109">
        <f t="shared" si="6"/>
        <v>0.75</v>
      </c>
      <c r="CE319" s="50" t="str">
        <f t="shared" si="7"/>
        <v/>
      </c>
      <c r="CF319" s="50" t="str">
        <f t="shared" si="8"/>
        <v/>
      </c>
      <c r="CG319" s="50" t="str">
        <f t="shared" si="9"/>
        <v/>
      </c>
      <c r="CH319" s="50" t="str">
        <f t="shared" si="10"/>
        <v/>
      </c>
      <c r="CI319" s="50" t="str">
        <f t="shared" si="11"/>
        <v/>
      </c>
      <c r="CJ319" s="50"/>
      <c r="CK319" s="50"/>
      <c r="CL319" s="50"/>
      <c r="CM319" s="50"/>
      <c r="CN319" s="50"/>
    </row>
    <row r="320">
      <c r="A320" s="108" t="str">
        <f t="shared" si="2"/>
        <v/>
      </c>
      <c r="B320" s="6"/>
      <c r="C320" s="42"/>
      <c r="D320" s="43"/>
      <c r="E320" s="47"/>
      <c r="F320" s="45"/>
      <c r="G320" s="45"/>
      <c r="H320" s="46"/>
      <c r="I320" s="45"/>
      <c r="J320" s="45"/>
      <c r="K320" s="45"/>
      <c r="L320" s="45"/>
      <c r="M320" s="61"/>
      <c r="N320" s="48"/>
      <c r="O320" s="49"/>
      <c r="P320" s="48"/>
      <c r="Q320" s="49"/>
      <c r="R320" s="50"/>
      <c r="S320" s="51"/>
      <c r="T320" s="15"/>
      <c r="U320" s="14"/>
      <c r="V320" s="52"/>
      <c r="W320" s="52"/>
      <c r="X320" s="52"/>
      <c r="Y320" s="52"/>
      <c r="Z320" s="52"/>
      <c r="AA320" s="52"/>
      <c r="AB320" s="53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3"/>
      <c r="AP320" s="52"/>
      <c r="AQ320" s="52"/>
      <c r="AR320" s="53"/>
      <c r="AS320" s="53"/>
      <c r="AT320" s="53"/>
      <c r="AU320" s="52"/>
      <c r="AV320" s="52"/>
      <c r="AW320" s="53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83" t="str">
        <f>IF(ISBLANK(B320),,IF(IFNA(MATCH(N320,List_Holidays,0),0)=0,IF(IFNA(MATCH(WEEKDAY(N320),List_WeekHolidays,0),0),1,0),2))</f>
        <v/>
      </c>
      <c r="BU320" s="109">
        <f t="shared" si="3"/>
        <v>0</v>
      </c>
      <c r="BV320" s="109">
        <f t="shared" si="4"/>
        <v>0</v>
      </c>
      <c r="BW320" s="109">
        <f>IF($BU320&gt;cLunchEnd+$N320,cLunchBegin+$N320+1,cLunchBegin+$N320)</f>
        <v>0.5</v>
      </c>
      <c r="BX320" s="109">
        <f>IF($BU320&gt;cLunchEnd+$N320,cLunchEnd+$N320+1,cLunchEnd+$N320)</f>
        <v>0.5416666667</v>
      </c>
      <c r="BY320" s="109">
        <f>IF($BU320&gt;cDinnerEnd+$N320,cDinnerBegin+$N320+1,cDinnerBegin+$N320)</f>
        <v>0.75</v>
      </c>
      <c r="BZ320" s="109">
        <f>IF($BU320&gt;cDinnerEnd+$N320,cDinnerEnd+$N320+1,cDinnerEnd+$N320)</f>
        <v>0.7916666667</v>
      </c>
      <c r="CA320" s="50" t="str">
        <f>IF((MIN($BV320,BX320)-MAX($BU320,BW320))&gt;0,vDurationLunch,)</f>
        <v/>
      </c>
      <c r="CB320" s="50" t="str">
        <f>IF((MIN($BV320,BZ320)-MAX($BU320,BY320))&gt;0,vDurationDinner,)</f>
        <v/>
      </c>
      <c r="CC320" s="50">
        <f t="shared" si="5"/>
        <v>0</v>
      </c>
      <c r="CD320" s="109">
        <f t="shared" si="6"/>
        <v>0.75</v>
      </c>
      <c r="CE320" s="50" t="str">
        <f t="shared" si="7"/>
        <v/>
      </c>
      <c r="CF320" s="50" t="str">
        <f t="shared" si="8"/>
        <v/>
      </c>
      <c r="CG320" s="50" t="str">
        <f t="shared" si="9"/>
        <v/>
      </c>
      <c r="CH320" s="50" t="str">
        <f t="shared" si="10"/>
        <v/>
      </c>
      <c r="CI320" s="50" t="str">
        <f t="shared" si="11"/>
        <v/>
      </c>
      <c r="CJ320" s="50"/>
      <c r="CK320" s="50"/>
      <c r="CL320" s="50"/>
      <c r="CM320" s="50"/>
      <c r="CN320" s="50"/>
    </row>
    <row r="321">
      <c r="A321" s="108" t="str">
        <f t="shared" si="2"/>
        <v/>
      </c>
      <c r="B321" s="6"/>
      <c r="C321" s="42"/>
      <c r="D321" s="43"/>
      <c r="E321" s="61"/>
      <c r="F321" s="45"/>
      <c r="G321" s="45"/>
      <c r="H321" s="46"/>
      <c r="I321" s="45"/>
      <c r="J321" s="45"/>
      <c r="K321" s="45"/>
      <c r="L321" s="45"/>
      <c r="M321" s="61"/>
      <c r="N321" s="48"/>
      <c r="O321" s="49"/>
      <c r="P321" s="48"/>
      <c r="Q321" s="49"/>
      <c r="R321" s="50"/>
      <c r="S321" s="51"/>
      <c r="T321" s="15"/>
      <c r="U321" s="14"/>
      <c r="V321" s="52"/>
      <c r="W321" s="52"/>
      <c r="X321" s="52"/>
      <c r="Y321" s="52"/>
      <c r="Z321" s="52"/>
      <c r="AA321" s="52"/>
      <c r="AB321" s="53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3"/>
      <c r="AP321" s="52"/>
      <c r="AQ321" s="52"/>
      <c r="AR321" s="53"/>
      <c r="AS321" s="53"/>
      <c r="AT321" s="53"/>
      <c r="AU321" s="52"/>
      <c r="AV321" s="52"/>
      <c r="AW321" s="53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83" t="str">
        <f>IF(ISBLANK(B321),,IF(IFNA(MATCH(N321,List_Holidays,0),0)=0,IF(IFNA(MATCH(WEEKDAY(N321),List_WeekHolidays,0),0),1,0),2))</f>
        <v/>
      </c>
      <c r="BU321" s="109">
        <f t="shared" si="3"/>
        <v>0</v>
      </c>
      <c r="BV321" s="109">
        <f t="shared" si="4"/>
        <v>0</v>
      </c>
      <c r="BW321" s="109">
        <f>IF($BU321&gt;cLunchEnd+$N321,cLunchBegin+$N321+1,cLunchBegin+$N321)</f>
        <v>0.5</v>
      </c>
      <c r="BX321" s="109">
        <f>IF($BU321&gt;cLunchEnd+$N321,cLunchEnd+$N321+1,cLunchEnd+$N321)</f>
        <v>0.5416666667</v>
      </c>
      <c r="BY321" s="109">
        <f>IF($BU321&gt;cDinnerEnd+$N321,cDinnerBegin+$N321+1,cDinnerBegin+$N321)</f>
        <v>0.75</v>
      </c>
      <c r="BZ321" s="109">
        <f>IF($BU321&gt;cDinnerEnd+$N321,cDinnerEnd+$N321+1,cDinnerEnd+$N321)</f>
        <v>0.7916666667</v>
      </c>
      <c r="CA321" s="50" t="str">
        <f>IF((MIN($BV321,BX321)-MAX($BU321,BW321))&gt;0,vDurationLunch,)</f>
        <v/>
      </c>
      <c r="CB321" s="50" t="str">
        <f>IF((MIN($BV321,BZ321)-MAX($BU321,BY321))&gt;0,vDurationDinner,)</f>
        <v/>
      </c>
      <c r="CC321" s="50">
        <f t="shared" si="5"/>
        <v>0</v>
      </c>
      <c r="CD321" s="109">
        <f t="shared" si="6"/>
        <v>0.75</v>
      </c>
      <c r="CE321" s="50" t="str">
        <f t="shared" si="7"/>
        <v/>
      </c>
      <c r="CF321" s="50" t="str">
        <f t="shared" si="8"/>
        <v/>
      </c>
      <c r="CG321" s="50" t="str">
        <f t="shared" si="9"/>
        <v/>
      </c>
      <c r="CH321" s="50" t="str">
        <f t="shared" si="10"/>
        <v/>
      </c>
      <c r="CI321" s="50" t="str">
        <f t="shared" si="11"/>
        <v/>
      </c>
      <c r="CJ321" s="50"/>
      <c r="CK321" s="50"/>
      <c r="CL321" s="50"/>
      <c r="CM321" s="50"/>
      <c r="CN321" s="50"/>
    </row>
    <row r="322">
      <c r="A322" s="108" t="str">
        <f t="shared" si="2"/>
        <v/>
      </c>
      <c r="B322" s="6"/>
      <c r="C322" s="42"/>
      <c r="D322" s="43"/>
      <c r="E322" s="47"/>
      <c r="F322" s="45"/>
      <c r="G322" s="46"/>
      <c r="H322" s="46"/>
      <c r="I322" s="45"/>
      <c r="J322" s="45"/>
      <c r="K322" s="45"/>
      <c r="L322" s="45"/>
      <c r="M322" s="61"/>
      <c r="N322" s="48"/>
      <c r="O322" s="49"/>
      <c r="P322" s="48"/>
      <c r="Q322" s="49"/>
      <c r="R322" s="50"/>
      <c r="S322" s="51"/>
      <c r="T322" s="15"/>
      <c r="U322" s="14"/>
      <c r="V322" s="52"/>
      <c r="W322" s="52"/>
      <c r="X322" s="52"/>
      <c r="Y322" s="52"/>
      <c r="Z322" s="52"/>
      <c r="AA322" s="52"/>
      <c r="AB322" s="53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3"/>
      <c r="AP322" s="52"/>
      <c r="AQ322" s="52"/>
      <c r="AR322" s="53"/>
      <c r="AS322" s="53"/>
      <c r="AT322" s="53"/>
      <c r="AU322" s="52"/>
      <c r="AV322" s="52"/>
      <c r="AW322" s="53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83" t="str">
        <f>IF(ISBLANK(B322),,IF(IFNA(MATCH(N322,List_Holidays,0),0)=0,IF(IFNA(MATCH(WEEKDAY(N322),List_WeekHolidays,0),0),1,0),2))</f>
        <v/>
      </c>
      <c r="BU322" s="109">
        <f t="shared" si="3"/>
        <v>0</v>
      </c>
      <c r="BV322" s="109">
        <f t="shared" si="4"/>
        <v>0</v>
      </c>
      <c r="BW322" s="109">
        <f>IF($BU322&gt;cLunchEnd+$N322,cLunchBegin+$N322+1,cLunchBegin+$N322)</f>
        <v>0.5</v>
      </c>
      <c r="BX322" s="109">
        <f>IF($BU322&gt;cLunchEnd+$N322,cLunchEnd+$N322+1,cLunchEnd+$N322)</f>
        <v>0.5416666667</v>
      </c>
      <c r="BY322" s="109">
        <f>IF($BU322&gt;cDinnerEnd+$N322,cDinnerBegin+$N322+1,cDinnerBegin+$N322)</f>
        <v>0.75</v>
      </c>
      <c r="BZ322" s="109">
        <f>IF($BU322&gt;cDinnerEnd+$N322,cDinnerEnd+$N322+1,cDinnerEnd+$N322)</f>
        <v>0.7916666667</v>
      </c>
      <c r="CA322" s="50" t="str">
        <f>IF((MIN($BV322,BX322)-MAX($BU322,BW322))&gt;0,vDurationLunch,)</f>
        <v/>
      </c>
      <c r="CB322" s="50" t="str">
        <f>IF((MIN($BV322,BZ322)-MAX($BU322,BY322))&gt;0,vDurationDinner,)</f>
        <v/>
      </c>
      <c r="CC322" s="50">
        <f t="shared" si="5"/>
        <v>0</v>
      </c>
      <c r="CD322" s="109">
        <f t="shared" si="6"/>
        <v>0.75</v>
      </c>
      <c r="CE322" s="50" t="str">
        <f t="shared" si="7"/>
        <v/>
      </c>
      <c r="CF322" s="50" t="str">
        <f t="shared" si="8"/>
        <v/>
      </c>
      <c r="CG322" s="50" t="str">
        <f t="shared" si="9"/>
        <v/>
      </c>
      <c r="CH322" s="50" t="str">
        <f t="shared" si="10"/>
        <v/>
      </c>
      <c r="CI322" s="50" t="str">
        <f t="shared" si="11"/>
        <v/>
      </c>
      <c r="CJ322" s="50"/>
      <c r="CK322" s="50"/>
      <c r="CL322" s="50"/>
      <c r="CM322" s="50"/>
      <c r="CN322" s="50"/>
    </row>
    <row r="323">
      <c r="A323" s="108" t="str">
        <f t="shared" si="2"/>
        <v/>
      </c>
      <c r="B323" s="6"/>
      <c r="C323" s="42"/>
      <c r="D323" s="43"/>
      <c r="E323" s="61"/>
      <c r="F323" s="45"/>
      <c r="G323" s="45"/>
      <c r="H323" s="46"/>
      <c r="I323" s="45"/>
      <c r="J323" s="45"/>
      <c r="K323" s="45"/>
      <c r="L323" s="45"/>
      <c r="M323" s="61"/>
      <c r="N323" s="48"/>
      <c r="O323" s="49"/>
      <c r="P323" s="48"/>
      <c r="Q323" s="49"/>
      <c r="R323" s="50"/>
      <c r="S323" s="51"/>
      <c r="T323" s="15"/>
      <c r="U323" s="14"/>
      <c r="V323" s="52"/>
      <c r="W323" s="52"/>
      <c r="X323" s="52"/>
      <c r="Y323" s="52"/>
      <c r="Z323" s="52"/>
      <c r="AA323" s="52"/>
      <c r="AB323" s="53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3"/>
      <c r="AP323" s="52"/>
      <c r="AQ323" s="52"/>
      <c r="AR323" s="53"/>
      <c r="AS323" s="53"/>
      <c r="AT323" s="53"/>
      <c r="AU323" s="52"/>
      <c r="AV323" s="52"/>
      <c r="AW323" s="53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83" t="str">
        <f>IF(ISBLANK(B323),,IF(IFNA(MATCH(N323,List_Holidays,0),0)=0,IF(IFNA(MATCH(WEEKDAY(N323),List_WeekHolidays,0),0),1,0),2))</f>
        <v/>
      </c>
      <c r="BU323" s="109">
        <f t="shared" si="3"/>
        <v>0</v>
      </c>
      <c r="BV323" s="109">
        <f t="shared" si="4"/>
        <v>0</v>
      </c>
      <c r="BW323" s="109">
        <f>IF($BU323&gt;cLunchEnd+$N323,cLunchBegin+$N323+1,cLunchBegin+$N323)</f>
        <v>0.5</v>
      </c>
      <c r="BX323" s="109">
        <f>IF($BU323&gt;cLunchEnd+$N323,cLunchEnd+$N323+1,cLunchEnd+$N323)</f>
        <v>0.5416666667</v>
      </c>
      <c r="BY323" s="109">
        <f>IF($BU323&gt;cDinnerEnd+$N323,cDinnerBegin+$N323+1,cDinnerBegin+$N323)</f>
        <v>0.75</v>
      </c>
      <c r="BZ323" s="109">
        <f>IF($BU323&gt;cDinnerEnd+$N323,cDinnerEnd+$N323+1,cDinnerEnd+$N323)</f>
        <v>0.7916666667</v>
      </c>
      <c r="CA323" s="50" t="str">
        <f>IF((MIN($BV323,BX323)-MAX($BU323,BW323))&gt;0,vDurationLunch,)</f>
        <v/>
      </c>
      <c r="CB323" s="50" t="str">
        <f>IF((MIN($BV323,BZ323)-MAX($BU323,BY323))&gt;0,vDurationDinner,)</f>
        <v/>
      </c>
      <c r="CC323" s="50">
        <f t="shared" si="5"/>
        <v>0</v>
      </c>
      <c r="CD323" s="109">
        <f t="shared" si="6"/>
        <v>0.75</v>
      </c>
      <c r="CE323" s="50" t="str">
        <f t="shared" si="7"/>
        <v/>
      </c>
      <c r="CF323" s="50" t="str">
        <f t="shared" si="8"/>
        <v/>
      </c>
      <c r="CG323" s="50" t="str">
        <f t="shared" si="9"/>
        <v/>
      </c>
      <c r="CH323" s="50" t="str">
        <f t="shared" si="10"/>
        <v/>
      </c>
      <c r="CI323" s="50" t="str">
        <f t="shared" si="11"/>
        <v/>
      </c>
      <c r="CJ323" s="50"/>
      <c r="CK323" s="50"/>
      <c r="CL323" s="50"/>
      <c r="CM323" s="50"/>
      <c r="CN323" s="50"/>
    </row>
    <row r="324">
      <c r="A324" s="108" t="str">
        <f t="shared" si="2"/>
        <v/>
      </c>
      <c r="B324" s="6"/>
      <c r="C324" s="42"/>
      <c r="D324" s="43"/>
      <c r="E324" s="47"/>
      <c r="F324" s="45"/>
      <c r="G324" s="45"/>
      <c r="H324" s="46"/>
      <c r="I324" s="45"/>
      <c r="J324" s="45"/>
      <c r="K324" s="45"/>
      <c r="L324" s="45"/>
      <c r="M324" s="61"/>
      <c r="N324" s="48"/>
      <c r="O324" s="49"/>
      <c r="P324" s="48"/>
      <c r="Q324" s="49"/>
      <c r="R324" s="50"/>
      <c r="S324" s="51"/>
      <c r="T324" s="15"/>
      <c r="U324" s="14"/>
      <c r="V324" s="52"/>
      <c r="W324" s="52"/>
      <c r="X324" s="52"/>
      <c r="Y324" s="52"/>
      <c r="Z324" s="52"/>
      <c r="AA324" s="52"/>
      <c r="AB324" s="53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3"/>
      <c r="AP324" s="52"/>
      <c r="AQ324" s="52"/>
      <c r="AR324" s="53"/>
      <c r="AS324" s="53"/>
      <c r="AT324" s="53"/>
      <c r="AU324" s="52"/>
      <c r="AV324" s="52"/>
      <c r="AW324" s="53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83" t="str">
        <f>IF(ISBLANK(B324),,IF(IFNA(MATCH(N324,List_Holidays,0),0)=0,IF(IFNA(MATCH(WEEKDAY(N324),List_WeekHolidays,0),0),1,0),2))</f>
        <v/>
      </c>
      <c r="BU324" s="109">
        <f t="shared" si="3"/>
        <v>0</v>
      </c>
      <c r="BV324" s="109">
        <f t="shared" si="4"/>
        <v>0</v>
      </c>
      <c r="BW324" s="109">
        <f>IF($BU324&gt;cLunchEnd+$N324,cLunchBegin+$N324+1,cLunchBegin+$N324)</f>
        <v>0.5</v>
      </c>
      <c r="BX324" s="109">
        <f>IF($BU324&gt;cLunchEnd+$N324,cLunchEnd+$N324+1,cLunchEnd+$N324)</f>
        <v>0.5416666667</v>
      </c>
      <c r="BY324" s="109">
        <f>IF($BU324&gt;cDinnerEnd+$N324,cDinnerBegin+$N324+1,cDinnerBegin+$N324)</f>
        <v>0.75</v>
      </c>
      <c r="BZ324" s="109">
        <f>IF($BU324&gt;cDinnerEnd+$N324,cDinnerEnd+$N324+1,cDinnerEnd+$N324)</f>
        <v>0.7916666667</v>
      </c>
      <c r="CA324" s="50" t="str">
        <f>IF((MIN($BV324,BX324)-MAX($BU324,BW324))&gt;0,vDurationLunch,)</f>
        <v/>
      </c>
      <c r="CB324" s="50" t="str">
        <f>IF((MIN($BV324,BZ324)-MAX($BU324,BY324))&gt;0,vDurationDinner,)</f>
        <v/>
      </c>
      <c r="CC324" s="50">
        <f t="shared" si="5"/>
        <v>0</v>
      </c>
      <c r="CD324" s="109">
        <f t="shared" si="6"/>
        <v>0.75</v>
      </c>
      <c r="CE324" s="50" t="str">
        <f t="shared" si="7"/>
        <v/>
      </c>
      <c r="CF324" s="50" t="str">
        <f t="shared" si="8"/>
        <v/>
      </c>
      <c r="CG324" s="50" t="str">
        <f t="shared" si="9"/>
        <v/>
      </c>
      <c r="CH324" s="50" t="str">
        <f t="shared" si="10"/>
        <v/>
      </c>
      <c r="CI324" s="50" t="str">
        <f t="shared" si="11"/>
        <v/>
      </c>
      <c r="CJ324" s="50"/>
      <c r="CK324" s="50"/>
      <c r="CL324" s="50"/>
      <c r="CM324" s="50"/>
      <c r="CN324" s="50"/>
    </row>
    <row r="325">
      <c r="A325" s="108" t="str">
        <f t="shared" si="2"/>
        <v/>
      </c>
      <c r="B325" s="6"/>
      <c r="C325" s="42"/>
      <c r="D325" s="43"/>
      <c r="E325" s="47"/>
      <c r="F325" s="45"/>
      <c r="G325" s="45"/>
      <c r="H325" s="45"/>
      <c r="I325" s="45"/>
      <c r="J325" s="46"/>
      <c r="K325" s="45"/>
      <c r="L325" s="45"/>
      <c r="M325" s="61"/>
      <c r="N325" s="48"/>
      <c r="O325" s="49"/>
      <c r="P325" s="48"/>
      <c r="Q325" s="49"/>
      <c r="R325" s="50"/>
      <c r="S325" s="51"/>
      <c r="T325" s="15"/>
      <c r="U325" s="14"/>
      <c r="V325" s="52"/>
      <c r="W325" s="52"/>
      <c r="X325" s="52"/>
      <c r="Y325" s="52"/>
      <c r="Z325" s="52"/>
      <c r="AA325" s="52"/>
      <c r="AB325" s="53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3"/>
      <c r="AP325" s="52"/>
      <c r="AQ325" s="52"/>
      <c r="AR325" s="53"/>
      <c r="AS325" s="53"/>
      <c r="AT325" s="53"/>
      <c r="AU325" s="52"/>
      <c r="AV325" s="52"/>
      <c r="AW325" s="53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83" t="str">
        <f>IF(ISBLANK(B325),,IF(IFNA(MATCH(N325,List_Holidays,0),0)=0,IF(IFNA(MATCH(WEEKDAY(N325),List_WeekHolidays,0),0),1,0),2))</f>
        <v/>
      </c>
      <c r="BU325" s="109">
        <f t="shared" si="3"/>
        <v>0</v>
      </c>
      <c r="BV325" s="109">
        <f t="shared" si="4"/>
        <v>0</v>
      </c>
      <c r="BW325" s="109">
        <f>IF($BU325&gt;cLunchEnd+$N325,cLunchBegin+$N325+1,cLunchBegin+$N325)</f>
        <v>0.5</v>
      </c>
      <c r="BX325" s="109">
        <f>IF($BU325&gt;cLunchEnd+$N325,cLunchEnd+$N325+1,cLunchEnd+$N325)</f>
        <v>0.5416666667</v>
      </c>
      <c r="BY325" s="109">
        <f>IF($BU325&gt;cDinnerEnd+$N325,cDinnerBegin+$N325+1,cDinnerBegin+$N325)</f>
        <v>0.75</v>
      </c>
      <c r="BZ325" s="109">
        <f>IF($BU325&gt;cDinnerEnd+$N325,cDinnerEnd+$N325+1,cDinnerEnd+$N325)</f>
        <v>0.7916666667</v>
      </c>
      <c r="CA325" s="50" t="str">
        <f>IF((MIN($BV325,BX325)-MAX($BU325,BW325))&gt;0,vDurationLunch,)</f>
        <v/>
      </c>
      <c r="CB325" s="50" t="str">
        <f>IF((MIN($BV325,BZ325)-MAX($BU325,BY325))&gt;0,vDurationDinner,)</f>
        <v/>
      </c>
      <c r="CC325" s="50">
        <f t="shared" si="5"/>
        <v>0</v>
      </c>
      <c r="CD325" s="109">
        <f t="shared" si="6"/>
        <v>0.75</v>
      </c>
      <c r="CE325" s="50" t="str">
        <f t="shared" si="7"/>
        <v/>
      </c>
      <c r="CF325" s="50" t="str">
        <f t="shared" si="8"/>
        <v/>
      </c>
      <c r="CG325" s="50" t="str">
        <f t="shared" si="9"/>
        <v/>
      </c>
      <c r="CH325" s="50" t="str">
        <f t="shared" si="10"/>
        <v/>
      </c>
      <c r="CI325" s="50" t="str">
        <f t="shared" si="11"/>
        <v/>
      </c>
      <c r="CJ325" s="50"/>
      <c r="CK325" s="50"/>
      <c r="CL325" s="50"/>
      <c r="CM325" s="50"/>
      <c r="CN325" s="50"/>
    </row>
    <row r="326">
      <c r="A326" s="108" t="str">
        <f t="shared" si="2"/>
        <v/>
      </c>
      <c r="B326" s="6"/>
      <c r="C326" s="42"/>
      <c r="D326" s="43"/>
      <c r="E326" s="61"/>
      <c r="F326" s="45"/>
      <c r="G326" s="45"/>
      <c r="H326" s="46"/>
      <c r="I326" s="45"/>
      <c r="J326" s="45"/>
      <c r="K326" s="45"/>
      <c r="L326" s="45"/>
      <c r="M326" s="61"/>
      <c r="N326" s="48"/>
      <c r="O326" s="49"/>
      <c r="P326" s="48"/>
      <c r="Q326" s="49"/>
      <c r="R326" s="50"/>
      <c r="S326" s="51"/>
      <c r="T326" s="15"/>
      <c r="U326" s="14"/>
      <c r="V326" s="52"/>
      <c r="W326" s="52"/>
      <c r="X326" s="52"/>
      <c r="Y326" s="52"/>
      <c r="Z326" s="52"/>
      <c r="AA326" s="52"/>
      <c r="AB326" s="53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3"/>
      <c r="AP326" s="52"/>
      <c r="AQ326" s="52"/>
      <c r="AR326" s="53"/>
      <c r="AS326" s="53"/>
      <c r="AT326" s="53"/>
      <c r="AU326" s="52"/>
      <c r="AV326" s="52"/>
      <c r="AW326" s="53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83" t="str">
        <f>IF(ISBLANK(B326),,IF(IFNA(MATCH(N326,List_Holidays,0),0)=0,IF(IFNA(MATCH(WEEKDAY(N326),List_WeekHolidays,0),0),1,0),2))</f>
        <v/>
      </c>
      <c r="BU326" s="109">
        <f t="shared" si="3"/>
        <v>0</v>
      </c>
      <c r="BV326" s="109">
        <f t="shared" si="4"/>
        <v>0</v>
      </c>
      <c r="BW326" s="109">
        <f>IF($BU326&gt;cLunchEnd+$N326,cLunchBegin+$N326+1,cLunchBegin+$N326)</f>
        <v>0.5</v>
      </c>
      <c r="BX326" s="109">
        <f>IF($BU326&gt;cLunchEnd+$N326,cLunchEnd+$N326+1,cLunchEnd+$N326)</f>
        <v>0.5416666667</v>
      </c>
      <c r="BY326" s="109">
        <f>IF($BU326&gt;cDinnerEnd+$N326,cDinnerBegin+$N326+1,cDinnerBegin+$N326)</f>
        <v>0.75</v>
      </c>
      <c r="BZ326" s="109">
        <f>IF($BU326&gt;cDinnerEnd+$N326,cDinnerEnd+$N326+1,cDinnerEnd+$N326)</f>
        <v>0.7916666667</v>
      </c>
      <c r="CA326" s="50" t="str">
        <f>IF((MIN($BV326,BX326)-MAX($BU326,BW326))&gt;0,vDurationLunch,)</f>
        <v/>
      </c>
      <c r="CB326" s="50" t="str">
        <f>IF((MIN($BV326,BZ326)-MAX($BU326,BY326))&gt;0,vDurationDinner,)</f>
        <v/>
      </c>
      <c r="CC326" s="50">
        <f t="shared" si="5"/>
        <v>0</v>
      </c>
      <c r="CD326" s="109">
        <f t="shared" si="6"/>
        <v>0.75</v>
      </c>
      <c r="CE326" s="50" t="str">
        <f t="shared" si="7"/>
        <v/>
      </c>
      <c r="CF326" s="50" t="str">
        <f t="shared" si="8"/>
        <v/>
      </c>
      <c r="CG326" s="50" t="str">
        <f t="shared" si="9"/>
        <v/>
      </c>
      <c r="CH326" s="50" t="str">
        <f t="shared" si="10"/>
        <v/>
      </c>
      <c r="CI326" s="50" t="str">
        <f t="shared" si="11"/>
        <v/>
      </c>
      <c r="CJ326" s="50"/>
      <c r="CK326" s="50"/>
      <c r="CL326" s="50"/>
      <c r="CM326" s="50"/>
      <c r="CN326" s="50"/>
    </row>
    <row r="327">
      <c r="A327" s="108" t="str">
        <f t="shared" si="2"/>
        <v/>
      </c>
      <c r="B327" s="6"/>
      <c r="C327" s="42"/>
      <c r="D327" s="43"/>
      <c r="E327" s="47"/>
      <c r="F327" s="45"/>
      <c r="G327" s="45"/>
      <c r="H327" s="46"/>
      <c r="I327" s="45"/>
      <c r="J327" s="45"/>
      <c r="K327" s="45"/>
      <c r="L327" s="45"/>
      <c r="M327" s="61"/>
      <c r="N327" s="48"/>
      <c r="O327" s="49"/>
      <c r="P327" s="48"/>
      <c r="Q327" s="49"/>
      <c r="R327" s="50"/>
      <c r="S327" s="51"/>
      <c r="T327" s="15"/>
      <c r="U327" s="14"/>
      <c r="V327" s="52"/>
      <c r="W327" s="52"/>
      <c r="X327" s="52"/>
      <c r="Y327" s="52"/>
      <c r="Z327" s="52"/>
      <c r="AA327" s="52"/>
      <c r="AB327" s="53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3"/>
      <c r="AP327" s="52"/>
      <c r="AQ327" s="52"/>
      <c r="AR327" s="53"/>
      <c r="AS327" s="53"/>
      <c r="AT327" s="53"/>
      <c r="AU327" s="52"/>
      <c r="AV327" s="52"/>
      <c r="AW327" s="53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83" t="str">
        <f>IF(ISBLANK(B327),,IF(IFNA(MATCH(N327,List_Holidays,0),0)=0,IF(IFNA(MATCH(WEEKDAY(N327),List_WeekHolidays,0),0),1,0),2))</f>
        <v/>
      </c>
      <c r="BU327" s="109">
        <f t="shared" si="3"/>
        <v>0</v>
      </c>
      <c r="BV327" s="109">
        <f t="shared" si="4"/>
        <v>0</v>
      </c>
      <c r="BW327" s="109">
        <f>IF($BU327&gt;cLunchEnd+$N327,cLunchBegin+$N327+1,cLunchBegin+$N327)</f>
        <v>0.5</v>
      </c>
      <c r="BX327" s="109">
        <f>IF($BU327&gt;cLunchEnd+$N327,cLunchEnd+$N327+1,cLunchEnd+$N327)</f>
        <v>0.5416666667</v>
      </c>
      <c r="BY327" s="109">
        <f>IF($BU327&gt;cDinnerEnd+$N327,cDinnerBegin+$N327+1,cDinnerBegin+$N327)</f>
        <v>0.75</v>
      </c>
      <c r="BZ327" s="109">
        <f>IF($BU327&gt;cDinnerEnd+$N327,cDinnerEnd+$N327+1,cDinnerEnd+$N327)</f>
        <v>0.7916666667</v>
      </c>
      <c r="CA327" s="50" t="str">
        <f>IF((MIN($BV327,BX327)-MAX($BU327,BW327))&gt;0,vDurationLunch,)</f>
        <v/>
      </c>
      <c r="CB327" s="50" t="str">
        <f>IF((MIN($BV327,BZ327)-MAX($BU327,BY327))&gt;0,vDurationDinner,)</f>
        <v/>
      </c>
      <c r="CC327" s="50">
        <f t="shared" si="5"/>
        <v>0</v>
      </c>
      <c r="CD327" s="109">
        <f t="shared" si="6"/>
        <v>0.75</v>
      </c>
      <c r="CE327" s="50" t="str">
        <f t="shared" si="7"/>
        <v/>
      </c>
      <c r="CF327" s="50" t="str">
        <f t="shared" si="8"/>
        <v/>
      </c>
      <c r="CG327" s="50" t="str">
        <f t="shared" si="9"/>
        <v/>
      </c>
      <c r="CH327" s="50" t="str">
        <f t="shared" si="10"/>
        <v/>
      </c>
      <c r="CI327" s="50" t="str">
        <f t="shared" si="11"/>
        <v/>
      </c>
      <c r="CJ327" s="50"/>
      <c r="CK327" s="50"/>
      <c r="CL327" s="50"/>
      <c r="CM327" s="50"/>
      <c r="CN327" s="50"/>
    </row>
    <row r="328">
      <c r="A328" s="108" t="str">
        <f t="shared" si="2"/>
        <v/>
      </c>
      <c r="B328" s="6"/>
      <c r="C328" s="42"/>
      <c r="D328" s="43"/>
      <c r="E328" s="61"/>
      <c r="F328" s="45"/>
      <c r="G328" s="45"/>
      <c r="H328" s="46"/>
      <c r="I328" s="45"/>
      <c r="J328" s="45"/>
      <c r="K328" s="45"/>
      <c r="L328" s="45"/>
      <c r="M328" s="61"/>
      <c r="N328" s="48"/>
      <c r="O328" s="49"/>
      <c r="P328" s="48"/>
      <c r="Q328" s="49"/>
      <c r="R328" s="50"/>
      <c r="S328" s="51"/>
      <c r="T328" s="15"/>
      <c r="U328" s="14"/>
      <c r="V328" s="52"/>
      <c r="W328" s="52"/>
      <c r="X328" s="52"/>
      <c r="Y328" s="52"/>
      <c r="Z328" s="52"/>
      <c r="AA328" s="52"/>
      <c r="AB328" s="53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3"/>
      <c r="AP328" s="52"/>
      <c r="AQ328" s="52"/>
      <c r="AR328" s="53"/>
      <c r="AS328" s="53"/>
      <c r="AT328" s="53"/>
      <c r="AU328" s="52"/>
      <c r="AV328" s="52"/>
      <c r="AW328" s="53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83" t="str">
        <f>IF(ISBLANK(B328),,IF(IFNA(MATCH(N328,List_Holidays,0),0)=0,IF(IFNA(MATCH(WEEKDAY(N328),List_WeekHolidays,0),0),1,0),2))</f>
        <v/>
      </c>
      <c r="BU328" s="109">
        <f t="shared" si="3"/>
        <v>0</v>
      </c>
      <c r="BV328" s="109">
        <f t="shared" si="4"/>
        <v>0</v>
      </c>
      <c r="BW328" s="109">
        <f>IF($BU328&gt;cLunchEnd+$N328,cLunchBegin+$N328+1,cLunchBegin+$N328)</f>
        <v>0.5</v>
      </c>
      <c r="BX328" s="109">
        <f>IF($BU328&gt;cLunchEnd+$N328,cLunchEnd+$N328+1,cLunchEnd+$N328)</f>
        <v>0.5416666667</v>
      </c>
      <c r="BY328" s="109">
        <f>IF($BU328&gt;cDinnerEnd+$N328,cDinnerBegin+$N328+1,cDinnerBegin+$N328)</f>
        <v>0.75</v>
      </c>
      <c r="BZ328" s="109">
        <f>IF($BU328&gt;cDinnerEnd+$N328,cDinnerEnd+$N328+1,cDinnerEnd+$N328)</f>
        <v>0.7916666667</v>
      </c>
      <c r="CA328" s="50" t="str">
        <f>IF((MIN($BV328,BX328)-MAX($BU328,BW328))&gt;0,vDurationLunch,)</f>
        <v/>
      </c>
      <c r="CB328" s="50" t="str">
        <f>IF((MIN($BV328,BZ328)-MAX($BU328,BY328))&gt;0,vDurationDinner,)</f>
        <v/>
      </c>
      <c r="CC328" s="50">
        <f t="shared" si="5"/>
        <v>0</v>
      </c>
      <c r="CD328" s="109">
        <f t="shared" si="6"/>
        <v>0.75</v>
      </c>
      <c r="CE328" s="50" t="str">
        <f t="shared" si="7"/>
        <v/>
      </c>
      <c r="CF328" s="50" t="str">
        <f t="shared" si="8"/>
        <v/>
      </c>
      <c r="CG328" s="50" t="str">
        <f t="shared" si="9"/>
        <v/>
      </c>
      <c r="CH328" s="50" t="str">
        <f t="shared" si="10"/>
        <v/>
      </c>
      <c r="CI328" s="50" t="str">
        <f t="shared" si="11"/>
        <v/>
      </c>
      <c r="CJ328" s="50"/>
      <c r="CK328" s="50"/>
      <c r="CL328" s="50"/>
      <c r="CM328" s="50"/>
      <c r="CN328" s="50"/>
    </row>
    <row r="329">
      <c r="A329" s="108" t="str">
        <f t="shared" si="2"/>
        <v/>
      </c>
      <c r="B329" s="6"/>
      <c r="C329" s="42"/>
      <c r="D329" s="43"/>
      <c r="E329" s="47"/>
      <c r="F329" s="45"/>
      <c r="G329" s="46"/>
      <c r="H329" s="46"/>
      <c r="I329" s="45"/>
      <c r="J329" s="45"/>
      <c r="K329" s="45"/>
      <c r="L329" s="45"/>
      <c r="M329" s="61"/>
      <c r="N329" s="48"/>
      <c r="O329" s="49"/>
      <c r="P329" s="48"/>
      <c r="Q329" s="49"/>
      <c r="R329" s="50"/>
      <c r="S329" s="51"/>
      <c r="T329" s="15"/>
      <c r="U329" s="14"/>
      <c r="V329" s="52"/>
      <c r="W329" s="52"/>
      <c r="X329" s="52"/>
      <c r="Y329" s="52"/>
      <c r="Z329" s="52"/>
      <c r="AA329" s="52"/>
      <c r="AB329" s="53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3"/>
      <c r="AP329" s="52"/>
      <c r="AQ329" s="52"/>
      <c r="AR329" s="53"/>
      <c r="AS329" s="53"/>
      <c r="AT329" s="53"/>
      <c r="AU329" s="52"/>
      <c r="AV329" s="52"/>
      <c r="AW329" s="53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83" t="str">
        <f>IF(ISBLANK(B329),,IF(IFNA(MATCH(N329,List_Holidays,0),0)=0,IF(IFNA(MATCH(WEEKDAY(N329),List_WeekHolidays,0),0),1,0),2))</f>
        <v/>
      </c>
      <c r="BU329" s="109">
        <f t="shared" si="3"/>
        <v>0</v>
      </c>
      <c r="BV329" s="109">
        <f t="shared" si="4"/>
        <v>0</v>
      </c>
      <c r="BW329" s="109">
        <f>IF($BU329&gt;cLunchEnd+$N329,cLunchBegin+$N329+1,cLunchBegin+$N329)</f>
        <v>0.5</v>
      </c>
      <c r="BX329" s="109">
        <f>IF($BU329&gt;cLunchEnd+$N329,cLunchEnd+$N329+1,cLunchEnd+$N329)</f>
        <v>0.5416666667</v>
      </c>
      <c r="BY329" s="109">
        <f>IF($BU329&gt;cDinnerEnd+$N329,cDinnerBegin+$N329+1,cDinnerBegin+$N329)</f>
        <v>0.75</v>
      </c>
      <c r="BZ329" s="109">
        <f>IF($BU329&gt;cDinnerEnd+$N329,cDinnerEnd+$N329+1,cDinnerEnd+$N329)</f>
        <v>0.7916666667</v>
      </c>
      <c r="CA329" s="50" t="str">
        <f>IF((MIN($BV329,BX329)-MAX($BU329,BW329))&gt;0,vDurationLunch,)</f>
        <v/>
      </c>
      <c r="CB329" s="50" t="str">
        <f>IF((MIN($BV329,BZ329)-MAX($BU329,BY329))&gt;0,vDurationDinner,)</f>
        <v/>
      </c>
      <c r="CC329" s="50">
        <f t="shared" si="5"/>
        <v>0</v>
      </c>
      <c r="CD329" s="109">
        <f t="shared" si="6"/>
        <v>0.75</v>
      </c>
      <c r="CE329" s="50" t="str">
        <f t="shared" si="7"/>
        <v/>
      </c>
      <c r="CF329" s="50" t="str">
        <f t="shared" si="8"/>
        <v/>
      </c>
      <c r="CG329" s="50" t="str">
        <f t="shared" si="9"/>
        <v/>
      </c>
      <c r="CH329" s="50" t="str">
        <f t="shared" si="10"/>
        <v/>
      </c>
      <c r="CI329" s="50" t="str">
        <f t="shared" si="11"/>
        <v/>
      </c>
      <c r="CJ329" s="50"/>
      <c r="CK329" s="50"/>
      <c r="CL329" s="50"/>
      <c r="CM329" s="50"/>
      <c r="CN329" s="50"/>
    </row>
    <row r="330">
      <c r="A330" s="108" t="str">
        <f t="shared" si="2"/>
        <v/>
      </c>
      <c r="B330" s="6"/>
      <c r="C330" s="42"/>
      <c r="D330" s="43"/>
      <c r="E330" s="47"/>
      <c r="F330" s="45"/>
      <c r="G330" s="45"/>
      <c r="H330" s="46"/>
      <c r="I330" s="45"/>
      <c r="J330" s="45"/>
      <c r="K330" s="45"/>
      <c r="L330" s="45"/>
      <c r="M330" s="61"/>
      <c r="N330" s="48"/>
      <c r="O330" s="49"/>
      <c r="P330" s="48"/>
      <c r="Q330" s="49"/>
      <c r="R330" s="50"/>
      <c r="S330" s="51"/>
      <c r="T330" s="15"/>
      <c r="U330" s="14"/>
      <c r="V330" s="52"/>
      <c r="W330" s="52"/>
      <c r="X330" s="52"/>
      <c r="Y330" s="52"/>
      <c r="Z330" s="52"/>
      <c r="AA330" s="52"/>
      <c r="AB330" s="53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3"/>
      <c r="AP330" s="52"/>
      <c r="AQ330" s="52"/>
      <c r="AR330" s="53"/>
      <c r="AS330" s="53"/>
      <c r="AT330" s="53"/>
      <c r="AU330" s="52"/>
      <c r="AV330" s="52"/>
      <c r="AW330" s="53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83" t="str">
        <f>IF(ISBLANK(B330),,IF(IFNA(MATCH(N330,List_Holidays,0),0)=0,IF(IFNA(MATCH(WEEKDAY(N330),List_WeekHolidays,0),0),1,0),2))</f>
        <v/>
      </c>
      <c r="BU330" s="109">
        <f t="shared" si="3"/>
        <v>0</v>
      </c>
      <c r="BV330" s="109">
        <f t="shared" si="4"/>
        <v>0</v>
      </c>
      <c r="BW330" s="109">
        <f>IF($BU330&gt;cLunchEnd+$N330,cLunchBegin+$N330+1,cLunchBegin+$N330)</f>
        <v>0.5</v>
      </c>
      <c r="BX330" s="109">
        <f>IF($BU330&gt;cLunchEnd+$N330,cLunchEnd+$N330+1,cLunchEnd+$N330)</f>
        <v>0.5416666667</v>
      </c>
      <c r="BY330" s="109">
        <f>IF($BU330&gt;cDinnerEnd+$N330,cDinnerBegin+$N330+1,cDinnerBegin+$N330)</f>
        <v>0.75</v>
      </c>
      <c r="BZ330" s="109">
        <f>IF($BU330&gt;cDinnerEnd+$N330,cDinnerEnd+$N330+1,cDinnerEnd+$N330)</f>
        <v>0.7916666667</v>
      </c>
      <c r="CA330" s="50" t="str">
        <f>IF((MIN($BV330,BX330)-MAX($BU330,BW330))&gt;0,vDurationLunch,)</f>
        <v/>
      </c>
      <c r="CB330" s="50" t="str">
        <f>IF((MIN($BV330,BZ330)-MAX($BU330,BY330))&gt;0,vDurationDinner,)</f>
        <v/>
      </c>
      <c r="CC330" s="50">
        <f t="shared" si="5"/>
        <v>0</v>
      </c>
      <c r="CD330" s="109">
        <f t="shared" si="6"/>
        <v>0.75</v>
      </c>
      <c r="CE330" s="50" t="str">
        <f t="shared" si="7"/>
        <v/>
      </c>
      <c r="CF330" s="50" t="str">
        <f t="shared" si="8"/>
        <v/>
      </c>
      <c r="CG330" s="50" t="str">
        <f t="shared" si="9"/>
        <v/>
      </c>
      <c r="CH330" s="50" t="str">
        <f t="shared" si="10"/>
        <v/>
      </c>
      <c r="CI330" s="50" t="str">
        <f t="shared" si="11"/>
        <v/>
      </c>
      <c r="CJ330" s="50"/>
      <c r="CK330" s="50"/>
      <c r="CL330" s="50"/>
      <c r="CM330" s="50"/>
      <c r="CN330" s="50"/>
    </row>
    <row r="331">
      <c r="A331" s="108" t="str">
        <f t="shared" si="2"/>
        <v/>
      </c>
      <c r="B331" s="6"/>
      <c r="C331" s="42"/>
      <c r="D331" s="43"/>
      <c r="E331" s="47"/>
      <c r="F331" s="45"/>
      <c r="G331" s="45"/>
      <c r="H331" s="46"/>
      <c r="I331" s="45"/>
      <c r="J331" s="45"/>
      <c r="K331" s="45"/>
      <c r="L331" s="45"/>
      <c r="M331" s="61"/>
      <c r="N331" s="48"/>
      <c r="O331" s="49"/>
      <c r="P331" s="48"/>
      <c r="Q331" s="49"/>
      <c r="R331" s="50"/>
      <c r="S331" s="51"/>
      <c r="T331" s="15"/>
      <c r="U331" s="14"/>
      <c r="V331" s="52"/>
      <c r="W331" s="52"/>
      <c r="X331" s="52"/>
      <c r="Y331" s="52"/>
      <c r="Z331" s="52"/>
      <c r="AA331" s="52"/>
      <c r="AB331" s="53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3"/>
      <c r="AP331" s="52"/>
      <c r="AQ331" s="52"/>
      <c r="AR331" s="53"/>
      <c r="AS331" s="53"/>
      <c r="AT331" s="53"/>
      <c r="AU331" s="52"/>
      <c r="AV331" s="52"/>
      <c r="AW331" s="53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83" t="str">
        <f>IF(ISBLANK(B331),,IF(IFNA(MATCH(N331,List_Holidays,0),0)=0,IF(IFNA(MATCH(WEEKDAY(N331),List_WeekHolidays,0),0),1,0),2))</f>
        <v/>
      </c>
      <c r="BU331" s="109">
        <f t="shared" si="3"/>
        <v>0</v>
      </c>
      <c r="BV331" s="109">
        <f t="shared" si="4"/>
        <v>0</v>
      </c>
      <c r="BW331" s="109">
        <f>IF($BU331&gt;cLunchEnd+$N331,cLunchBegin+$N331+1,cLunchBegin+$N331)</f>
        <v>0.5</v>
      </c>
      <c r="BX331" s="109">
        <f>IF($BU331&gt;cLunchEnd+$N331,cLunchEnd+$N331+1,cLunchEnd+$N331)</f>
        <v>0.5416666667</v>
      </c>
      <c r="BY331" s="109">
        <f>IF($BU331&gt;cDinnerEnd+$N331,cDinnerBegin+$N331+1,cDinnerBegin+$N331)</f>
        <v>0.75</v>
      </c>
      <c r="BZ331" s="109">
        <f>IF($BU331&gt;cDinnerEnd+$N331,cDinnerEnd+$N331+1,cDinnerEnd+$N331)</f>
        <v>0.7916666667</v>
      </c>
      <c r="CA331" s="50" t="str">
        <f>IF((MIN($BV331,BX331)-MAX($BU331,BW331))&gt;0,vDurationLunch,)</f>
        <v/>
      </c>
      <c r="CB331" s="50" t="str">
        <f>IF((MIN($BV331,BZ331)-MAX($BU331,BY331))&gt;0,vDurationDinner,)</f>
        <v/>
      </c>
      <c r="CC331" s="50">
        <f t="shared" si="5"/>
        <v>0</v>
      </c>
      <c r="CD331" s="109">
        <f t="shared" si="6"/>
        <v>0.75</v>
      </c>
      <c r="CE331" s="50" t="str">
        <f t="shared" si="7"/>
        <v/>
      </c>
      <c r="CF331" s="50" t="str">
        <f t="shared" si="8"/>
        <v/>
      </c>
      <c r="CG331" s="50" t="str">
        <f t="shared" si="9"/>
        <v/>
      </c>
      <c r="CH331" s="50" t="str">
        <f t="shared" si="10"/>
        <v/>
      </c>
      <c r="CI331" s="50" t="str">
        <f t="shared" si="11"/>
        <v/>
      </c>
      <c r="CJ331" s="50"/>
      <c r="CK331" s="50"/>
      <c r="CL331" s="50"/>
      <c r="CM331" s="50"/>
      <c r="CN331" s="50"/>
    </row>
    <row r="332">
      <c r="A332" s="108" t="str">
        <f t="shared" si="2"/>
        <v/>
      </c>
      <c r="B332" s="6"/>
      <c r="C332" s="42"/>
      <c r="D332" s="43"/>
      <c r="E332" s="47"/>
      <c r="F332" s="45"/>
      <c r="G332" s="45"/>
      <c r="H332" s="45"/>
      <c r="I332" s="45"/>
      <c r="J332" s="46"/>
      <c r="K332" s="45"/>
      <c r="L332" s="45"/>
      <c r="M332" s="61"/>
      <c r="N332" s="48"/>
      <c r="O332" s="49"/>
      <c r="P332" s="48"/>
      <c r="Q332" s="49"/>
      <c r="R332" s="50"/>
      <c r="S332" s="51"/>
      <c r="T332" s="15"/>
      <c r="U332" s="14"/>
      <c r="V332" s="52"/>
      <c r="W332" s="52"/>
      <c r="X332" s="52"/>
      <c r="Y332" s="52"/>
      <c r="Z332" s="52"/>
      <c r="AA332" s="52"/>
      <c r="AB332" s="53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3"/>
      <c r="AP332" s="52"/>
      <c r="AQ332" s="52"/>
      <c r="AR332" s="53"/>
      <c r="AS332" s="53"/>
      <c r="AT332" s="53"/>
      <c r="AU332" s="52"/>
      <c r="AV332" s="52"/>
      <c r="AW332" s="53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83" t="str">
        <f>IF(ISBLANK(B332),,IF(IFNA(MATCH(N332,List_Holidays,0),0)=0,IF(IFNA(MATCH(WEEKDAY(N332),List_WeekHolidays,0),0),1,0),2))</f>
        <v/>
      </c>
      <c r="BU332" s="109">
        <f t="shared" si="3"/>
        <v>0</v>
      </c>
      <c r="BV332" s="109">
        <f t="shared" si="4"/>
        <v>0</v>
      </c>
      <c r="BW332" s="109">
        <f>IF($BU332&gt;cLunchEnd+$N332,cLunchBegin+$N332+1,cLunchBegin+$N332)</f>
        <v>0.5</v>
      </c>
      <c r="BX332" s="109">
        <f>IF($BU332&gt;cLunchEnd+$N332,cLunchEnd+$N332+1,cLunchEnd+$N332)</f>
        <v>0.5416666667</v>
      </c>
      <c r="BY332" s="109">
        <f>IF($BU332&gt;cDinnerEnd+$N332,cDinnerBegin+$N332+1,cDinnerBegin+$N332)</f>
        <v>0.75</v>
      </c>
      <c r="BZ332" s="109">
        <f>IF($BU332&gt;cDinnerEnd+$N332,cDinnerEnd+$N332+1,cDinnerEnd+$N332)</f>
        <v>0.7916666667</v>
      </c>
      <c r="CA332" s="50" t="str">
        <f>IF((MIN($BV332,BX332)-MAX($BU332,BW332))&gt;0,vDurationLunch,)</f>
        <v/>
      </c>
      <c r="CB332" s="50" t="str">
        <f>IF((MIN($BV332,BZ332)-MAX($BU332,BY332))&gt;0,vDurationDinner,)</f>
        <v/>
      </c>
      <c r="CC332" s="50">
        <f t="shared" si="5"/>
        <v>0</v>
      </c>
      <c r="CD332" s="109">
        <f t="shared" si="6"/>
        <v>0.75</v>
      </c>
      <c r="CE332" s="50" t="str">
        <f t="shared" si="7"/>
        <v/>
      </c>
      <c r="CF332" s="50" t="str">
        <f t="shared" si="8"/>
        <v/>
      </c>
      <c r="CG332" s="50" t="str">
        <f t="shared" si="9"/>
        <v/>
      </c>
      <c r="CH332" s="50" t="str">
        <f t="shared" si="10"/>
        <v/>
      </c>
      <c r="CI332" s="50" t="str">
        <f t="shared" si="11"/>
        <v/>
      </c>
      <c r="CJ332" s="50"/>
      <c r="CK332" s="50"/>
      <c r="CL332" s="50"/>
      <c r="CM332" s="50"/>
      <c r="CN332" s="50"/>
    </row>
    <row r="333">
      <c r="A333" s="108" t="str">
        <f t="shared" si="2"/>
        <v/>
      </c>
      <c r="B333" s="6"/>
      <c r="C333" s="42"/>
      <c r="D333" s="43"/>
      <c r="E333" s="61"/>
      <c r="F333" s="45"/>
      <c r="G333" s="45"/>
      <c r="H333" s="46"/>
      <c r="I333" s="45"/>
      <c r="J333" s="45"/>
      <c r="K333" s="45"/>
      <c r="L333" s="45"/>
      <c r="M333" s="61"/>
      <c r="N333" s="48"/>
      <c r="O333" s="49"/>
      <c r="P333" s="48"/>
      <c r="Q333" s="49"/>
      <c r="R333" s="50"/>
      <c r="S333" s="51"/>
      <c r="T333" s="15"/>
      <c r="U333" s="14"/>
      <c r="V333" s="52"/>
      <c r="W333" s="52"/>
      <c r="X333" s="52"/>
      <c r="Y333" s="52"/>
      <c r="Z333" s="52"/>
      <c r="AA333" s="52"/>
      <c r="AB333" s="53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3"/>
      <c r="AP333" s="52"/>
      <c r="AQ333" s="52"/>
      <c r="AR333" s="53"/>
      <c r="AS333" s="53"/>
      <c r="AT333" s="53"/>
      <c r="AU333" s="52"/>
      <c r="AV333" s="52"/>
      <c r="AW333" s="53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83" t="str">
        <f>IF(ISBLANK(B333),,IF(IFNA(MATCH(N333,List_Holidays,0),0)=0,IF(IFNA(MATCH(WEEKDAY(N333),List_WeekHolidays,0),0),1,0),2))</f>
        <v/>
      </c>
      <c r="BU333" s="109">
        <f t="shared" si="3"/>
        <v>0</v>
      </c>
      <c r="BV333" s="109">
        <f t="shared" si="4"/>
        <v>0</v>
      </c>
      <c r="BW333" s="109">
        <f>IF($BU333&gt;cLunchEnd+$N333,cLunchBegin+$N333+1,cLunchBegin+$N333)</f>
        <v>0.5</v>
      </c>
      <c r="BX333" s="109">
        <f>IF($BU333&gt;cLunchEnd+$N333,cLunchEnd+$N333+1,cLunchEnd+$N333)</f>
        <v>0.5416666667</v>
      </c>
      <c r="BY333" s="109">
        <f>IF($BU333&gt;cDinnerEnd+$N333,cDinnerBegin+$N333+1,cDinnerBegin+$N333)</f>
        <v>0.75</v>
      </c>
      <c r="BZ333" s="109">
        <f>IF($BU333&gt;cDinnerEnd+$N333,cDinnerEnd+$N333+1,cDinnerEnd+$N333)</f>
        <v>0.7916666667</v>
      </c>
      <c r="CA333" s="50" t="str">
        <f>IF((MIN($BV333,BX333)-MAX($BU333,BW333))&gt;0,vDurationLunch,)</f>
        <v/>
      </c>
      <c r="CB333" s="50" t="str">
        <f>IF((MIN($BV333,BZ333)-MAX($BU333,BY333))&gt;0,vDurationDinner,)</f>
        <v/>
      </c>
      <c r="CC333" s="50">
        <f t="shared" si="5"/>
        <v>0</v>
      </c>
      <c r="CD333" s="109">
        <f t="shared" si="6"/>
        <v>0.75</v>
      </c>
      <c r="CE333" s="50" t="str">
        <f t="shared" si="7"/>
        <v/>
      </c>
      <c r="CF333" s="50" t="str">
        <f t="shared" si="8"/>
        <v/>
      </c>
      <c r="CG333" s="50" t="str">
        <f t="shared" si="9"/>
        <v/>
      </c>
      <c r="CH333" s="50" t="str">
        <f t="shared" si="10"/>
        <v/>
      </c>
      <c r="CI333" s="50" t="str">
        <f t="shared" si="11"/>
        <v/>
      </c>
      <c r="CJ333" s="50"/>
      <c r="CK333" s="50"/>
      <c r="CL333" s="50"/>
      <c r="CM333" s="50"/>
      <c r="CN333" s="50"/>
    </row>
    <row r="334">
      <c r="A334" s="108" t="str">
        <f t="shared" si="2"/>
        <v/>
      </c>
      <c r="B334" s="6"/>
      <c r="C334" s="42"/>
      <c r="D334" s="43"/>
      <c r="E334" s="47"/>
      <c r="F334" s="45"/>
      <c r="G334" s="45"/>
      <c r="H334" s="46"/>
      <c r="I334" s="45"/>
      <c r="J334" s="45"/>
      <c r="K334" s="45"/>
      <c r="L334" s="45"/>
      <c r="M334" s="61"/>
      <c r="N334" s="48"/>
      <c r="O334" s="49"/>
      <c r="P334" s="48"/>
      <c r="Q334" s="49"/>
      <c r="R334" s="50"/>
      <c r="S334" s="51"/>
      <c r="T334" s="15"/>
      <c r="U334" s="14"/>
      <c r="V334" s="52"/>
      <c r="W334" s="52"/>
      <c r="X334" s="52"/>
      <c r="Y334" s="52"/>
      <c r="Z334" s="52"/>
      <c r="AA334" s="52"/>
      <c r="AB334" s="53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3"/>
      <c r="AP334" s="52"/>
      <c r="AQ334" s="52"/>
      <c r="AR334" s="53"/>
      <c r="AS334" s="53"/>
      <c r="AT334" s="53"/>
      <c r="AU334" s="52"/>
      <c r="AV334" s="52"/>
      <c r="AW334" s="53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83" t="str">
        <f>IF(ISBLANK(B334),,IF(IFNA(MATCH(N334,List_Holidays,0),0)=0,IF(IFNA(MATCH(WEEKDAY(N334),List_WeekHolidays,0),0),1,0),2))</f>
        <v/>
      </c>
      <c r="BU334" s="109">
        <f t="shared" si="3"/>
        <v>0</v>
      </c>
      <c r="BV334" s="109">
        <f t="shared" si="4"/>
        <v>0</v>
      </c>
      <c r="BW334" s="109">
        <f>IF($BU334&gt;cLunchEnd+$N334,cLunchBegin+$N334+1,cLunchBegin+$N334)</f>
        <v>0.5</v>
      </c>
      <c r="BX334" s="109">
        <f>IF($BU334&gt;cLunchEnd+$N334,cLunchEnd+$N334+1,cLunchEnd+$N334)</f>
        <v>0.5416666667</v>
      </c>
      <c r="BY334" s="109">
        <f>IF($BU334&gt;cDinnerEnd+$N334,cDinnerBegin+$N334+1,cDinnerBegin+$N334)</f>
        <v>0.75</v>
      </c>
      <c r="BZ334" s="109">
        <f>IF($BU334&gt;cDinnerEnd+$N334,cDinnerEnd+$N334+1,cDinnerEnd+$N334)</f>
        <v>0.7916666667</v>
      </c>
      <c r="CA334" s="50" t="str">
        <f>IF((MIN($BV334,BX334)-MAX($BU334,BW334))&gt;0,vDurationLunch,)</f>
        <v/>
      </c>
      <c r="CB334" s="50" t="str">
        <f>IF((MIN($BV334,BZ334)-MAX($BU334,BY334))&gt;0,vDurationDinner,)</f>
        <v/>
      </c>
      <c r="CC334" s="50">
        <f t="shared" si="5"/>
        <v>0</v>
      </c>
      <c r="CD334" s="109">
        <f t="shared" si="6"/>
        <v>0.75</v>
      </c>
      <c r="CE334" s="50" t="str">
        <f t="shared" si="7"/>
        <v/>
      </c>
      <c r="CF334" s="50" t="str">
        <f t="shared" si="8"/>
        <v/>
      </c>
      <c r="CG334" s="50" t="str">
        <f t="shared" si="9"/>
        <v/>
      </c>
      <c r="CH334" s="50" t="str">
        <f t="shared" si="10"/>
        <v/>
      </c>
      <c r="CI334" s="50" t="str">
        <f t="shared" si="11"/>
        <v/>
      </c>
      <c r="CJ334" s="50"/>
      <c r="CK334" s="50"/>
      <c r="CL334" s="50"/>
      <c r="CM334" s="50"/>
      <c r="CN334" s="50"/>
    </row>
    <row r="335">
      <c r="A335" s="108" t="str">
        <f t="shared" si="2"/>
        <v/>
      </c>
      <c r="B335" s="6"/>
      <c r="C335" s="42"/>
      <c r="D335" s="43"/>
      <c r="E335" s="61"/>
      <c r="F335" s="45"/>
      <c r="G335" s="45"/>
      <c r="H335" s="46"/>
      <c r="I335" s="45"/>
      <c r="J335" s="45"/>
      <c r="K335" s="45"/>
      <c r="L335" s="45"/>
      <c r="M335" s="61"/>
      <c r="N335" s="48"/>
      <c r="O335" s="49"/>
      <c r="P335" s="48"/>
      <c r="Q335" s="49"/>
      <c r="R335" s="50"/>
      <c r="S335" s="51"/>
      <c r="T335" s="15"/>
      <c r="U335" s="14"/>
      <c r="V335" s="52"/>
      <c r="W335" s="52"/>
      <c r="X335" s="52"/>
      <c r="Y335" s="52"/>
      <c r="Z335" s="52"/>
      <c r="AA335" s="52"/>
      <c r="AB335" s="53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3"/>
      <c r="AP335" s="52"/>
      <c r="AQ335" s="52"/>
      <c r="AR335" s="53"/>
      <c r="AS335" s="53"/>
      <c r="AT335" s="53"/>
      <c r="AU335" s="52"/>
      <c r="AV335" s="52"/>
      <c r="AW335" s="53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83" t="str">
        <f>IF(ISBLANK(B335),,IF(IFNA(MATCH(N335,List_Holidays,0),0)=0,IF(IFNA(MATCH(WEEKDAY(N335),List_WeekHolidays,0),0),1,0),2))</f>
        <v/>
      </c>
      <c r="BU335" s="109">
        <f t="shared" si="3"/>
        <v>0</v>
      </c>
      <c r="BV335" s="109">
        <f t="shared" si="4"/>
        <v>0</v>
      </c>
      <c r="BW335" s="109">
        <f>IF($BU335&gt;cLunchEnd+$N335,cLunchBegin+$N335+1,cLunchBegin+$N335)</f>
        <v>0.5</v>
      </c>
      <c r="BX335" s="109">
        <f>IF($BU335&gt;cLunchEnd+$N335,cLunchEnd+$N335+1,cLunchEnd+$N335)</f>
        <v>0.5416666667</v>
      </c>
      <c r="BY335" s="109">
        <f>IF($BU335&gt;cDinnerEnd+$N335,cDinnerBegin+$N335+1,cDinnerBegin+$N335)</f>
        <v>0.75</v>
      </c>
      <c r="BZ335" s="109">
        <f>IF($BU335&gt;cDinnerEnd+$N335,cDinnerEnd+$N335+1,cDinnerEnd+$N335)</f>
        <v>0.7916666667</v>
      </c>
      <c r="CA335" s="50" t="str">
        <f>IF((MIN($BV335,BX335)-MAX($BU335,BW335))&gt;0,vDurationLunch,)</f>
        <v/>
      </c>
      <c r="CB335" s="50" t="str">
        <f>IF((MIN($BV335,BZ335)-MAX($BU335,BY335))&gt;0,vDurationDinner,)</f>
        <v/>
      </c>
      <c r="CC335" s="50">
        <f t="shared" si="5"/>
        <v>0</v>
      </c>
      <c r="CD335" s="109">
        <f t="shared" si="6"/>
        <v>0.75</v>
      </c>
      <c r="CE335" s="50" t="str">
        <f t="shared" si="7"/>
        <v/>
      </c>
      <c r="CF335" s="50" t="str">
        <f t="shared" si="8"/>
        <v/>
      </c>
      <c r="CG335" s="50" t="str">
        <f t="shared" si="9"/>
        <v/>
      </c>
      <c r="CH335" s="50" t="str">
        <f t="shared" si="10"/>
        <v/>
      </c>
      <c r="CI335" s="50" t="str">
        <f t="shared" si="11"/>
        <v/>
      </c>
      <c r="CJ335" s="50"/>
      <c r="CK335" s="50"/>
      <c r="CL335" s="50"/>
      <c r="CM335" s="50"/>
      <c r="CN335" s="50"/>
    </row>
    <row r="336">
      <c r="A336" s="108" t="str">
        <f t="shared" si="2"/>
        <v/>
      </c>
      <c r="B336" s="6"/>
      <c r="C336" s="42"/>
      <c r="D336" s="43"/>
      <c r="E336" s="47"/>
      <c r="F336" s="45"/>
      <c r="G336" s="46"/>
      <c r="H336" s="46"/>
      <c r="I336" s="45"/>
      <c r="J336" s="45"/>
      <c r="K336" s="45"/>
      <c r="L336" s="45"/>
      <c r="M336" s="61"/>
      <c r="N336" s="48"/>
      <c r="O336" s="49"/>
      <c r="P336" s="48"/>
      <c r="Q336" s="49"/>
      <c r="R336" s="50"/>
      <c r="S336" s="51"/>
      <c r="T336" s="15"/>
      <c r="U336" s="14"/>
      <c r="V336" s="52"/>
      <c r="W336" s="52"/>
      <c r="X336" s="52"/>
      <c r="Y336" s="52"/>
      <c r="Z336" s="52"/>
      <c r="AA336" s="52"/>
      <c r="AB336" s="53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3"/>
      <c r="AP336" s="52"/>
      <c r="AQ336" s="52"/>
      <c r="AR336" s="53"/>
      <c r="AS336" s="53"/>
      <c r="AT336" s="53"/>
      <c r="AU336" s="52"/>
      <c r="AV336" s="52"/>
      <c r="AW336" s="53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83" t="str">
        <f>IF(ISBLANK(B336),,IF(IFNA(MATCH(N336,List_Holidays,0),0)=0,IF(IFNA(MATCH(WEEKDAY(N336),List_WeekHolidays,0),0),1,0),2))</f>
        <v/>
      </c>
      <c r="BU336" s="109">
        <f t="shared" si="3"/>
        <v>0</v>
      </c>
      <c r="BV336" s="109">
        <f t="shared" si="4"/>
        <v>0</v>
      </c>
      <c r="BW336" s="109">
        <f>IF($BU336&gt;cLunchEnd+$N336,cLunchBegin+$N336+1,cLunchBegin+$N336)</f>
        <v>0.5</v>
      </c>
      <c r="BX336" s="109">
        <f>IF($BU336&gt;cLunchEnd+$N336,cLunchEnd+$N336+1,cLunchEnd+$N336)</f>
        <v>0.5416666667</v>
      </c>
      <c r="BY336" s="109">
        <f>IF($BU336&gt;cDinnerEnd+$N336,cDinnerBegin+$N336+1,cDinnerBegin+$N336)</f>
        <v>0.75</v>
      </c>
      <c r="BZ336" s="109">
        <f>IF($BU336&gt;cDinnerEnd+$N336,cDinnerEnd+$N336+1,cDinnerEnd+$N336)</f>
        <v>0.7916666667</v>
      </c>
      <c r="CA336" s="50" t="str">
        <f>IF((MIN($BV336,BX336)-MAX($BU336,BW336))&gt;0,vDurationLunch,)</f>
        <v/>
      </c>
      <c r="CB336" s="50" t="str">
        <f>IF((MIN($BV336,BZ336)-MAX($BU336,BY336))&gt;0,vDurationDinner,)</f>
        <v/>
      </c>
      <c r="CC336" s="50">
        <f t="shared" si="5"/>
        <v>0</v>
      </c>
      <c r="CD336" s="109">
        <f t="shared" si="6"/>
        <v>0.75</v>
      </c>
      <c r="CE336" s="50" t="str">
        <f t="shared" si="7"/>
        <v/>
      </c>
      <c r="CF336" s="50" t="str">
        <f t="shared" si="8"/>
        <v/>
      </c>
      <c r="CG336" s="50" t="str">
        <f t="shared" si="9"/>
        <v/>
      </c>
      <c r="CH336" s="50" t="str">
        <f t="shared" si="10"/>
        <v/>
      </c>
      <c r="CI336" s="50" t="str">
        <f t="shared" si="11"/>
        <v/>
      </c>
      <c r="CJ336" s="50"/>
      <c r="CK336" s="50"/>
      <c r="CL336" s="50"/>
      <c r="CM336" s="50"/>
      <c r="CN336" s="50"/>
    </row>
    <row r="337">
      <c r="A337" s="108" t="str">
        <f t="shared" si="2"/>
        <v/>
      </c>
      <c r="B337" s="6"/>
      <c r="C337" s="42"/>
      <c r="D337" s="43"/>
      <c r="E337" s="47"/>
      <c r="F337" s="45"/>
      <c r="G337" s="45"/>
      <c r="H337" s="46"/>
      <c r="I337" s="45"/>
      <c r="J337" s="45"/>
      <c r="K337" s="45"/>
      <c r="L337" s="45"/>
      <c r="M337" s="61"/>
      <c r="N337" s="48"/>
      <c r="O337" s="49"/>
      <c r="P337" s="48"/>
      <c r="Q337" s="49"/>
      <c r="R337" s="50"/>
      <c r="S337" s="51"/>
      <c r="T337" s="15"/>
      <c r="U337" s="14"/>
      <c r="V337" s="52"/>
      <c r="W337" s="52"/>
      <c r="X337" s="52"/>
      <c r="Y337" s="52"/>
      <c r="Z337" s="52"/>
      <c r="AA337" s="52"/>
      <c r="AB337" s="53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3"/>
      <c r="AP337" s="52"/>
      <c r="AQ337" s="52"/>
      <c r="AR337" s="53"/>
      <c r="AS337" s="53"/>
      <c r="AT337" s="53"/>
      <c r="AU337" s="52"/>
      <c r="AV337" s="52"/>
      <c r="AW337" s="53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83" t="str">
        <f>IF(ISBLANK(B337),,IF(IFNA(MATCH(N337,List_Holidays,0),0)=0,IF(IFNA(MATCH(WEEKDAY(N337),List_WeekHolidays,0),0),1,0),2))</f>
        <v/>
      </c>
      <c r="BU337" s="109">
        <f t="shared" si="3"/>
        <v>0</v>
      </c>
      <c r="BV337" s="109">
        <f t="shared" si="4"/>
        <v>0</v>
      </c>
      <c r="BW337" s="109">
        <f>IF($BU337&gt;cLunchEnd+$N337,cLunchBegin+$N337+1,cLunchBegin+$N337)</f>
        <v>0.5</v>
      </c>
      <c r="BX337" s="109">
        <f>IF($BU337&gt;cLunchEnd+$N337,cLunchEnd+$N337+1,cLunchEnd+$N337)</f>
        <v>0.5416666667</v>
      </c>
      <c r="BY337" s="109">
        <f>IF($BU337&gt;cDinnerEnd+$N337,cDinnerBegin+$N337+1,cDinnerBegin+$N337)</f>
        <v>0.75</v>
      </c>
      <c r="BZ337" s="109">
        <f>IF($BU337&gt;cDinnerEnd+$N337,cDinnerEnd+$N337+1,cDinnerEnd+$N337)</f>
        <v>0.7916666667</v>
      </c>
      <c r="CA337" s="50" t="str">
        <f>IF((MIN($BV337,BX337)-MAX($BU337,BW337))&gt;0,vDurationLunch,)</f>
        <v/>
      </c>
      <c r="CB337" s="50" t="str">
        <f>IF((MIN($BV337,BZ337)-MAX($BU337,BY337))&gt;0,vDurationDinner,)</f>
        <v/>
      </c>
      <c r="CC337" s="50">
        <f t="shared" si="5"/>
        <v>0</v>
      </c>
      <c r="CD337" s="109">
        <f t="shared" si="6"/>
        <v>0.75</v>
      </c>
      <c r="CE337" s="50" t="str">
        <f t="shared" si="7"/>
        <v/>
      </c>
      <c r="CF337" s="50" t="str">
        <f t="shared" si="8"/>
        <v/>
      </c>
      <c r="CG337" s="50" t="str">
        <f t="shared" si="9"/>
        <v/>
      </c>
      <c r="CH337" s="50" t="str">
        <f t="shared" si="10"/>
        <v/>
      </c>
      <c r="CI337" s="50" t="str">
        <f t="shared" si="11"/>
        <v/>
      </c>
      <c r="CJ337" s="50"/>
      <c r="CK337" s="50"/>
      <c r="CL337" s="50"/>
      <c r="CM337" s="50"/>
      <c r="CN337" s="50"/>
    </row>
    <row r="338">
      <c r="A338" s="108" t="str">
        <f t="shared" si="2"/>
        <v/>
      </c>
      <c r="B338" s="6"/>
      <c r="C338" s="42"/>
      <c r="D338" s="43"/>
      <c r="E338" s="47"/>
      <c r="F338" s="45"/>
      <c r="G338" s="45"/>
      <c r="H338" s="46"/>
      <c r="I338" s="45"/>
      <c r="J338" s="45"/>
      <c r="K338" s="45"/>
      <c r="L338" s="45"/>
      <c r="M338" s="61"/>
      <c r="N338" s="48"/>
      <c r="O338" s="49"/>
      <c r="P338" s="48"/>
      <c r="Q338" s="49"/>
      <c r="R338" s="50"/>
      <c r="S338" s="51"/>
      <c r="T338" s="15"/>
      <c r="U338" s="14"/>
      <c r="V338" s="52"/>
      <c r="W338" s="52"/>
      <c r="X338" s="52"/>
      <c r="Y338" s="52"/>
      <c r="Z338" s="52"/>
      <c r="AA338" s="52"/>
      <c r="AB338" s="53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3"/>
      <c r="AP338" s="52"/>
      <c r="AQ338" s="52"/>
      <c r="AR338" s="53"/>
      <c r="AS338" s="53"/>
      <c r="AT338" s="53"/>
      <c r="AU338" s="52"/>
      <c r="AV338" s="52"/>
      <c r="AW338" s="53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83" t="str">
        <f>IF(ISBLANK(B338),,IF(IFNA(MATCH(N338,List_Holidays,0),0)=0,IF(IFNA(MATCH(WEEKDAY(N338),List_WeekHolidays,0),0),1,0),2))</f>
        <v/>
      </c>
      <c r="BU338" s="109">
        <f t="shared" si="3"/>
        <v>0</v>
      </c>
      <c r="BV338" s="109">
        <f t="shared" si="4"/>
        <v>0</v>
      </c>
      <c r="BW338" s="109">
        <f>IF($BU338&gt;cLunchEnd+$N338,cLunchBegin+$N338+1,cLunchBegin+$N338)</f>
        <v>0.5</v>
      </c>
      <c r="BX338" s="109">
        <f>IF($BU338&gt;cLunchEnd+$N338,cLunchEnd+$N338+1,cLunchEnd+$N338)</f>
        <v>0.5416666667</v>
      </c>
      <c r="BY338" s="109">
        <f>IF($BU338&gt;cDinnerEnd+$N338,cDinnerBegin+$N338+1,cDinnerBegin+$N338)</f>
        <v>0.75</v>
      </c>
      <c r="BZ338" s="109">
        <f>IF($BU338&gt;cDinnerEnd+$N338,cDinnerEnd+$N338+1,cDinnerEnd+$N338)</f>
        <v>0.7916666667</v>
      </c>
      <c r="CA338" s="50" t="str">
        <f>IF((MIN($BV338,BX338)-MAX($BU338,BW338))&gt;0,vDurationLunch,)</f>
        <v/>
      </c>
      <c r="CB338" s="50" t="str">
        <f>IF((MIN($BV338,BZ338)-MAX($BU338,BY338))&gt;0,vDurationDinner,)</f>
        <v/>
      </c>
      <c r="CC338" s="50">
        <f t="shared" si="5"/>
        <v>0</v>
      </c>
      <c r="CD338" s="109">
        <f t="shared" si="6"/>
        <v>0.75</v>
      </c>
      <c r="CE338" s="50" t="str">
        <f t="shared" si="7"/>
        <v/>
      </c>
      <c r="CF338" s="50" t="str">
        <f t="shared" si="8"/>
        <v/>
      </c>
      <c r="CG338" s="50" t="str">
        <f t="shared" si="9"/>
        <v/>
      </c>
      <c r="CH338" s="50" t="str">
        <f t="shared" si="10"/>
        <v/>
      </c>
      <c r="CI338" s="50" t="str">
        <f t="shared" si="11"/>
        <v/>
      </c>
      <c r="CJ338" s="50"/>
      <c r="CK338" s="50"/>
      <c r="CL338" s="50"/>
      <c r="CM338" s="50"/>
      <c r="CN338" s="50"/>
    </row>
    <row r="339">
      <c r="A339" s="108" t="str">
        <f t="shared" si="2"/>
        <v/>
      </c>
      <c r="B339" s="6"/>
      <c r="C339" s="42"/>
      <c r="D339" s="43"/>
      <c r="E339" s="47"/>
      <c r="F339" s="45"/>
      <c r="G339" s="45"/>
      <c r="H339" s="45"/>
      <c r="I339" s="45"/>
      <c r="J339" s="46"/>
      <c r="K339" s="45"/>
      <c r="L339" s="45"/>
      <c r="M339" s="61"/>
      <c r="N339" s="48"/>
      <c r="O339" s="49"/>
      <c r="P339" s="48"/>
      <c r="Q339" s="49"/>
      <c r="R339" s="50"/>
      <c r="S339" s="51"/>
      <c r="T339" s="15"/>
      <c r="U339" s="14"/>
      <c r="V339" s="52"/>
      <c r="W339" s="52"/>
      <c r="X339" s="52"/>
      <c r="Y339" s="52"/>
      <c r="Z339" s="52"/>
      <c r="AA339" s="52"/>
      <c r="AB339" s="53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3"/>
      <c r="AP339" s="52"/>
      <c r="AQ339" s="52"/>
      <c r="AR339" s="53"/>
      <c r="AS339" s="53"/>
      <c r="AT339" s="53"/>
      <c r="AU339" s="52"/>
      <c r="AV339" s="52"/>
      <c r="AW339" s="53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83" t="str">
        <f>IF(ISBLANK(B339),,IF(IFNA(MATCH(N339,List_Holidays,0),0)=0,IF(IFNA(MATCH(WEEKDAY(N339),List_WeekHolidays,0),0),1,0),2))</f>
        <v/>
      </c>
      <c r="BU339" s="109">
        <f t="shared" si="3"/>
        <v>0</v>
      </c>
      <c r="BV339" s="109">
        <f t="shared" si="4"/>
        <v>0</v>
      </c>
      <c r="BW339" s="109">
        <f>IF($BU339&gt;cLunchEnd+$N339,cLunchBegin+$N339+1,cLunchBegin+$N339)</f>
        <v>0.5</v>
      </c>
      <c r="BX339" s="109">
        <f>IF($BU339&gt;cLunchEnd+$N339,cLunchEnd+$N339+1,cLunchEnd+$N339)</f>
        <v>0.5416666667</v>
      </c>
      <c r="BY339" s="109">
        <f>IF($BU339&gt;cDinnerEnd+$N339,cDinnerBegin+$N339+1,cDinnerBegin+$N339)</f>
        <v>0.75</v>
      </c>
      <c r="BZ339" s="109">
        <f>IF($BU339&gt;cDinnerEnd+$N339,cDinnerEnd+$N339+1,cDinnerEnd+$N339)</f>
        <v>0.7916666667</v>
      </c>
      <c r="CA339" s="50" t="str">
        <f>IF((MIN($BV339,BX339)-MAX($BU339,BW339))&gt;0,vDurationLunch,)</f>
        <v/>
      </c>
      <c r="CB339" s="50" t="str">
        <f>IF((MIN($BV339,BZ339)-MAX($BU339,BY339))&gt;0,vDurationDinner,)</f>
        <v/>
      </c>
      <c r="CC339" s="50">
        <f t="shared" si="5"/>
        <v>0</v>
      </c>
      <c r="CD339" s="109">
        <f t="shared" si="6"/>
        <v>0.75</v>
      </c>
      <c r="CE339" s="50" t="str">
        <f t="shared" si="7"/>
        <v/>
      </c>
      <c r="CF339" s="50" t="str">
        <f t="shared" si="8"/>
        <v/>
      </c>
      <c r="CG339" s="50" t="str">
        <f t="shared" si="9"/>
        <v/>
      </c>
      <c r="CH339" s="50" t="str">
        <f t="shared" si="10"/>
        <v/>
      </c>
      <c r="CI339" s="50" t="str">
        <f t="shared" si="11"/>
        <v/>
      </c>
      <c r="CJ339" s="50"/>
      <c r="CK339" s="50"/>
      <c r="CL339" s="50"/>
      <c r="CM339" s="50"/>
      <c r="CN339" s="50"/>
    </row>
    <row r="340">
      <c r="A340" s="108" t="str">
        <f t="shared" si="2"/>
        <v/>
      </c>
      <c r="B340" s="6"/>
      <c r="C340" s="42"/>
      <c r="D340" s="43"/>
      <c r="E340" s="47"/>
      <c r="F340" s="45"/>
      <c r="G340" s="45"/>
      <c r="H340" s="46"/>
      <c r="I340" s="45"/>
      <c r="J340" s="45"/>
      <c r="K340" s="45"/>
      <c r="L340" s="45"/>
      <c r="M340" s="61"/>
      <c r="N340" s="48"/>
      <c r="O340" s="49"/>
      <c r="P340" s="48"/>
      <c r="Q340" s="49"/>
      <c r="R340" s="50"/>
      <c r="S340" s="51"/>
      <c r="T340" s="15"/>
      <c r="U340" s="14"/>
      <c r="V340" s="52"/>
      <c r="W340" s="52"/>
      <c r="X340" s="52"/>
      <c r="Y340" s="52"/>
      <c r="Z340" s="52"/>
      <c r="AA340" s="52"/>
      <c r="AB340" s="53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3"/>
      <c r="AP340" s="52"/>
      <c r="AQ340" s="52"/>
      <c r="AR340" s="53"/>
      <c r="AS340" s="53"/>
      <c r="AT340" s="53"/>
      <c r="AU340" s="52"/>
      <c r="AV340" s="52"/>
      <c r="AW340" s="53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83" t="str">
        <f>IF(ISBLANK(B340),,IF(IFNA(MATCH(N340,List_Holidays,0),0)=0,IF(IFNA(MATCH(WEEKDAY(N340),List_WeekHolidays,0),0),1,0),2))</f>
        <v/>
      </c>
      <c r="BU340" s="109">
        <f t="shared" si="3"/>
        <v>0</v>
      </c>
      <c r="BV340" s="109">
        <f t="shared" si="4"/>
        <v>0</v>
      </c>
      <c r="BW340" s="109">
        <f>IF($BU340&gt;cLunchEnd+$N340,cLunchBegin+$N340+1,cLunchBegin+$N340)</f>
        <v>0.5</v>
      </c>
      <c r="BX340" s="109">
        <f>IF($BU340&gt;cLunchEnd+$N340,cLunchEnd+$N340+1,cLunchEnd+$N340)</f>
        <v>0.5416666667</v>
      </c>
      <c r="BY340" s="109">
        <f>IF($BU340&gt;cDinnerEnd+$N340,cDinnerBegin+$N340+1,cDinnerBegin+$N340)</f>
        <v>0.75</v>
      </c>
      <c r="BZ340" s="109">
        <f>IF($BU340&gt;cDinnerEnd+$N340,cDinnerEnd+$N340+1,cDinnerEnd+$N340)</f>
        <v>0.7916666667</v>
      </c>
      <c r="CA340" s="50" t="str">
        <f>IF((MIN($BV340,BX340)-MAX($BU340,BW340))&gt;0,vDurationLunch,)</f>
        <v/>
      </c>
      <c r="CB340" s="50" t="str">
        <f>IF((MIN($BV340,BZ340)-MAX($BU340,BY340))&gt;0,vDurationDinner,)</f>
        <v/>
      </c>
      <c r="CC340" s="50">
        <f t="shared" si="5"/>
        <v>0</v>
      </c>
      <c r="CD340" s="109">
        <f t="shared" si="6"/>
        <v>0.75</v>
      </c>
      <c r="CE340" s="50" t="str">
        <f t="shared" si="7"/>
        <v/>
      </c>
      <c r="CF340" s="50" t="str">
        <f t="shared" si="8"/>
        <v/>
      </c>
      <c r="CG340" s="50" t="str">
        <f t="shared" si="9"/>
        <v/>
      </c>
      <c r="CH340" s="50" t="str">
        <f t="shared" si="10"/>
        <v/>
      </c>
      <c r="CI340" s="50" t="str">
        <f t="shared" si="11"/>
        <v/>
      </c>
      <c r="CJ340" s="50"/>
      <c r="CK340" s="50"/>
      <c r="CL340" s="50"/>
      <c r="CM340" s="50"/>
      <c r="CN340" s="50"/>
    </row>
    <row r="341">
      <c r="A341" s="108" t="str">
        <f t="shared" si="2"/>
        <v/>
      </c>
      <c r="B341" s="6"/>
      <c r="C341" s="42"/>
      <c r="D341" s="43"/>
      <c r="E341" s="47"/>
      <c r="F341" s="45"/>
      <c r="G341" s="45"/>
      <c r="H341" s="46"/>
      <c r="I341" s="45"/>
      <c r="J341" s="45"/>
      <c r="K341" s="45"/>
      <c r="L341" s="45"/>
      <c r="M341" s="61"/>
      <c r="N341" s="48"/>
      <c r="O341" s="49"/>
      <c r="P341" s="48"/>
      <c r="Q341" s="49"/>
      <c r="R341" s="50"/>
      <c r="S341" s="51"/>
      <c r="T341" s="15"/>
      <c r="U341" s="14"/>
      <c r="V341" s="52"/>
      <c r="W341" s="52"/>
      <c r="X341" s="52"/>
      <c r="Y341" s="52"/>
      <c r="Z341" s="52"/>
      <c r="AA341" s="52"/>
      <c r="AB341" s="53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3"/>
      <c r="AP341" s="52"/>
      <c r="AQ341" s="52"/>
      <c r="AR341" s="53"/>
      <c r="AS341" s="53"/>
      <c r="AT341" s="53"/>
      <c r="AU341" s="52"/>
      <c r="AV341" s="52"/>
      <c r="AW341" s="53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83" t="str">
        <f>IF(ISBLANK(B341),,IF(IFNA(MATCH(N341,List_Holidays,0),0)=0,IF(IFNA(MATCH(WEEKDAY(N341),List_WeekHolidays,0),0),1,0),2))</f>
        <v/>
      </c>
      <c r="BU341" s="109">
        <f t="shared" si="3"/>
        <v>0</v>
      </c>
      <c r="BV341" s="109">
        <f t="shared" si="4"/>
        <v>0</v>
      </c>
      <c r="BW341" s="109">
        <f>IF($BU341&gt;cLunchEnd+$N341,cLunchBegin+$N341+1,cLunchBegin+$N341)</f>
        <v>0.5</v>
      </c>
      <c r="BX341" s="109">
        <f>IF($BU341&gt;cLunchEnd+$N341,cLunchEnd+$N341+1,cLunchEnd+$N341)</f>
        <v>0.5416666667</v>
      </c>
      <c r="BY341" s="109">
        <f>IF($BU341&gt;cDinnerEnd+$N341,cDinnerBegin+$N341+1,cDinnerBegin+$N341)</f>
        <v>0.75</v>
      </c>
      <c r="BZ341" s="109">
        <f>IF($BU341&gt;cDinnerEnd+$N341,cDinnerEnd+$N341+1,cDinnerEnd+$N341)</f>
        <v>0.7916666667</v>
      </c>
      <c r="CA341" s="50" t="str">
        <f>IF((MIN($BV341,BX341)-MAX($BU341,BW341))&gt;0,vDurationLunch,)</f>
        <v/>
      </c>
      <c r="CB341" s="50" t="str">
        <f>IF((MIN($BV341,BZ341)-MAX($BU341,BY341))&gt;0,vDurationDinner,)</f>
        <v/>
      </c>
      <c r="CC341" s="50">
        <f t="shared" si="5"/>
        <v>0</v>
      </c>
      <c r="CD341" s="109">
        <f t="shared" si="6"/>
        <v>0.75</v>
      </c>
      <c r="CE341" s="50" t="str">
        <f t="shared" si="7"/>
        <v/>
      </c>
      <c r="CF341" s="50" t="str">
        <f t="shared" si="8"/>
        <v/>
      </c>
      <c r="CG341" s="50" t="str">
        <f t="shared" si="9"/>
        <v/>
      </c>
      <c r="CH341" s="50" t="str">
        <f t="shared" si="10"/>
        <v/>
      </c>
      <c r="CI341" s="50" t="str">
        <f t="shared" si="11"/>
        <v/>
      </c>
      <c r="CJ341" s="50"/>
      <c r="CK341" s="50"/>
      <c r="CL341" s="50"/>
      <c r="CM341" s="50"/>
      <c r="CN341" s="50"/>
    </row>
    <row r="342">
      <c r="A342" s="108" t="str">
        <f t="shared" si="2"/>
        <v/>
      </c>
      <c r="B342" s="6"/>
      <c r="C342" s="42"/>
      <c r="D342" s="43"/>
      <c r="E342" s="47"/>
      <c r="F342" s="45"/>
      <c r="G342" s="45"/>
      <c r="H342" s="46"/>
      <c r="I342" s="45"/>
      <c r="J342" s="45"/>
      <c r="K342" s="45"/>
      <c r="L342" s="45"/>
      <c r="M342" s="61"/>
      <c r="N342" s="48"/>
      <c r="O342" s="49"/>
      <c r="P342" s="48"/>
      <c r="Q342" s="49"/>
      <c r="R342" s="50"/>
      <c r="S342" s="51"/>
      <c r="T342" s="15"/>
      <c r="U342" s="14"/>
      <c r="V342" s="52"/>
      <c r="W342" s="52"/>
      <c r="X342" s="52"/>
      <c r="Y342" s="52"/>
      <c r="Z342" s="52"/>
      <c r="AA342" s="52"/>
      <c r="AB342" s="53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3"/>
      <c r="AP342" s="52"/>
      <c r="AQ342" s="52"/>
      <c r="AR342" s="53"/>
      <c r="AS342" s="53"/>
      <c r="AT342" s="53"/>
      <c r="AU342" s="52"/>
      <c r="AV342" s="52"/>
      <c r="AW342" s="53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83" t="str">
        <f>IF(ISBLANK(B342),,IF(IFNA(MATCH(N342,List_Holidays,0),0)=0,IF(IFNA(MATCH(WEEKDAY(N342),List_WeekHolidays,0),0),1,0),2))</f>
        <v/>
      </c>
      <c r="BU342" s="109">
        <f t="shared" si="3"/>
        <v>0</v>
      </c>
      <c r="BV342" s="109">
        <f t="shared" si="4"/>
        <v>0</v>
      </c>
      <c r="BW342" s="109">
        <f>IF($BU342&gt;cLunchEnd+$N342,cLunchBegin+$N342+1,cLunchBegin+$N342)</f>
        <v>0.5</v>
      </c>
      <c r="BX342" s="109">
        <f>IF($BU342&gt;cLunchEnd+$N342,cLunchEnd+$N342+1,cLunchEnd+$N342)</f>
        <v>0.5416666667</v>
      </c>
      <c r="BY342" s="109">
        <f>IF($BU342&gt;cDinnerEnd+$N342,cDinnerBegin+$N342+1,cDinnerBegin+$N342)</f>
        <v>0.75</v>
      </c>
      <c r="BZ342" s="109">
        <f>IF($BU342&gt;cDinnerEnd+$N342,cDinnerEnd+$N342+1,cDinnerEnd+$N342)</f>
        <v>0.7916666667</v>
      </c>
      <c r="CA342" s="50" t="str">
        <f>IF((MIN($BV342,BX342)-MAX($BU342,BW342))&gt;0,vDurationLunch,)</f>
        <v/>
      </c>
      <c r="CB342" s="50" t="str">
        <f>IF((MIN($BV342,BZ342)-MAX($BU342,BY342))&gt;0,vDurationDinner,)</f>
        <v/>
      </c>
      <c r="CC342" s="50">
        <f t="shared" si="5"/>
        <v>0</v>
      </c>
      <c r="CD342" s="109">
        <f t="shared" si="6"/>
        <v>0.75</v>
      </c>
      <c r="CE342" s="50" t="str">
        <f t="shared" si="7"/>
        <v/>
      </c>
      <c r="CF342" s="50" t="str">
        <f t="shared" si="8"/>
        <v/>
      </c>
      <c r="CG342" s="50" t="str">
        <f t="shared" si="9"/>
        <v/>
      </c>
      <c r="CH342" s="50" t="str">
        <f t="shared" si="10"/>
        <v/>
      </c>
      <c r="CI342" s="50" t="str">
        <f t="shared" si="11"/>
        <v/>
      </c>
      <c r="CJ342" s="50"/>
      <c r="CK342" s="50"/>
      <c r="CL342" s="50"/>
      <c r="CM342" s="50"/>
      <c r="CN342" s="50"/>
    </row>
    <row r="343">
      <c r="A343" s="108" t="str">
        <f t="shared" si="2"/>
        <v/>
      </c>
      <c r="B343" s="6"/>
      <c r="C343" s="42"/>
      <c r="D343" s="43"/>
      <c r="E343" s="47"/>
      <c r="F343" s="45"/>
      <c r="G343" s="46"/>
      <c r="H343" s="46"/>
      <c r="I343" s="45"/>
      <c r="J343" s="45"/>
      <c r="K343" s="45"/>
      <c r="L343" s="45"/>
      <c r="M343" s="61"/>
      <c r="N343" s="48"/>
      <c r="O343" s="49"/>
      <c r="P343" s="48"/>
      <c r="Q343" s="49"/>
      <c r="R343" s="50"/>
      <c r="S343" s="51"/>
      <c r="T343" s="15"/>
      <c r="U343" s="14"/>
      <c r="V343" s="52"/>
      <c r="W343" s="52"/>
      <c r="X343" s="52"/>
      <c r="Y343" s="52"/>
      <c r="Z343" s="52"/>
      <c r="AA343" s="52"/>
      <c r="AB343" s="53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3"/>
      <c r="AP343" s="52"/>
      <c r="AQ343" s="52"/>
      <c r="AR343" s="53"/>
      <c r="AS343" s="53"/>
      <c r="AT343" s="53"/>
      <c r="AU343" s="52"/>
      <c r="AV343" s="52"/>
      <c r="AW343" s="53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83" t="str">
        <f>IF(ISBLANK(B343),,IF(IFNA(MATCH(N343,List_Holidays,0),0)=0,IF(IFNA(MATCH(WEEKDAY(N343),List_WeekHolidays,0),0),1,0),2))</f>
        <v/>
      </c>
      <c r="BU343" s="109">
        <f t="shared" si="3"/>
        <v>0</v>
      </c>
      <c r="BV343" s="109">
        <f t="shared" si="4"/>
        <v>0</v>
      </c>
      <c r="BW343" s="109">
        <f>IF($BU343&gt;cLunchEnd+$N343,cLunchBegin+$N343+1,cLunchBegin+$N343)</f>
        <v>0.5</v>
      </c>
      <c r="BX343" s="109">
        <f>IF($BU343&gt;cLunchEnd+$N343,cLunchEnd+$N343+1,cLunchEnd+$N343)</f>
        <v>0.5416666667</v>
      </c>
      <c r="BY343" s="109">
        <f>IF($BU343&gt;cDinnerEnd+$N343,cDinnerBegin+$N343+1,cDinnerBegin+$N343)</f>
        <v>0.75</v>
      </c>
      <c r="BZ343" s="109">
        <f>IF($BU343&gt;cDinnerEnd+$N343,cDinnerEnd+$N343+1,cDinnerEnd+$N343)</f>
        <v>0.7916666667</v>
      </c>
      <c r="CA343" s="50" t="str">
        <f>IF((MIN($BV343,BX343)-MAX($BU343,BW343))&gt;0,vDurationLunch,)</f>
        <v/>
      </c>
      <c r="CB343" s="50" t="str">
        <f>IF((MIN($BV343,BZ343)-MAX($BU343,BY343))&gt;0,vDurationDinner,)</f>
        <v/>
      </c>
      <c r="CC343" s="50">
        <f t="shared" si="5"/>
        <v>0</v>
      </c>
      <c r="CD343" s="109">
        <f t="shared" si="6"/>
        <v>0.75</v>
      </c>
      <c r="CE343" s="50" t="str">
        <f t="shared" si="7"/>
        <v/>
      </c>
      <c r="CF343" s="50" t="str">
        <f t="shared" si="8"/>
        <v/>
      </c>
      <c r="CG343" s="50" t="str">
        <f t="shared" si="9"/>
        <v/>
      </c>
      <c r="CH343" s="50" t="str">
        <f t="shared" si="10"/>
        <v/>
      </c>
      <c r="CI343" s="50" t="str">
        <f t="shared" si="11"/>
        <v/>
      </c>
      <c r="CJ343" s="50"/>
      <c r="CK343" s="50"/>
      <c r="CL343" s="50"/>
      <c r="CM343" s="50"/>
      <c r="CN343" s="50"/>
    </row>
    <row r="344">
      <c r="A344" s="108" t="str">
        <f t="shared" si="2"/>
        <v/>
      </c>
      <c r="B344" s="6"/>
      <c r="C344" s="42"/>
      <c r="D344" s="43"/>
      <c r="E344" s="47"/>
      <c r="F344" s="45"/>
      <c r="G344" s="45"/>
      <c r="H344" s="46"/>
      <c r="I344" s="45"/>
      <c r="J344" s="45"/>
      <c r="K344" s="45"/>
      <c r="L344" s="45"/>
      <c r="M344" s="47"/>
      <c r="N344" s="48"/>
      <c r="O344" s="49"/>
      <c r="P344" s="48"/>
      <c r="Q344" s="49"/>
      <c r="R344" s="50"/>
      <c r="S344" s="51"/>
      <c r="T344" s="15"/>
      <c r="U344" s="14"/>
      <c r="V344" s="52"/>
      <c r="W344" s="52"/>
      <c r="X344" s="52"/>
      <c r="Y344" s="52"/>
      <c r="Z344" s="52"/>
      <c r="AA344" s="52"/>
      <c r="AB344" s="53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3"/>
      <c r="AP344" s="52"/>
      <c r="AQ344" s="52"/>
      <c r="AR344" s="53"/>
      <c r="AS344" s="53"/>
      <c r="AT344" s="53"/>
      <c r="AU344" s="52"/>
      <c r="AV344" s="52"/>
      <c r="AW344" s="53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83" t="str">
        <f>IF(ISBLANK(B344),,IF(IFNA(MATCH(N344,List_Holidays,0),0)=0,IF(IFNA(MATCH(WEEKDAY(N344),List_WeekHolidays,0),0),1,0),2))</f>
        <v/>
      </c>
      <c r="BU344" s="109">
        <f t="shared" si="3"/>
        <v>0</v>
      </c>
      <c r="BV344" s="109">
        <f t="shared" si="4"/>
        <v>0</v>
      </c>
      <c r="BW344" s="109">
        <f>IF($BU344&gt;cLunchEnd+$N344,cLunchBegin+$N344+1,cLunchBegin+$N344)</f>
        <v>0.5</v>
      </c>
      <c r="BX344" s="109">
        <f>IF($BU344&gt;cLunchEnd+$N344,cLunchEnd+$N344+1,cLunchEnd+$N344)</f>
        <v>0.5416666667</v>
      </c>
      <c r="BY344" s="109">
        <f>IF($BU344&gt;cDinnerEnd+$N344,cDinnerBegin+$N344+1,cDinnerBegin+$N344)</f>
        <v>0.75</v>
      </c>
      <c r="BZ344" s="109">
        <f>IF($BU344&gt;cDinnerEnd+$N344,cDinnerEnd+$N344+1,cDinnerEnd+$N344)</f>
        <v>0.7916666667</v>
      </c>
      <c r="CA344" s="50" t="str">
        <f>IF((MIN($BV344,BX344)-MAX($BU344,BW344))&gt;0,vDurationLunch,)</f>
        <v/>
      </c>
      <c r="CB344" s="50" t="str">
        <f>IF((MIN($BV344,BZ344)-MAX($BU344,BY344))&gt;0,vDurationDinner,)</f>
        <v/>
      </c>
      <c r="CC344" s="50">
        <f t="shared" si="5"/>
        <v>0</v>
      </c>
      <c r="CD344" s="109">
        <f t="shared" si="6"/>
        <v>0.75</v>
      </c>
      <c r="CE344" s="50" t="str">
        <f t="shared" si="7"/>
        <v/>
      </c>
      <c r="CF344" s="50" t="str">
        <f t="shared" si="8"/>
        <v/>
      </c>
      <c r="CG344" s="50" t="str">
        <f t="shared" si="9"/>
        <v/>
      </c>
      <c r="CH344" s="50" t="str">
        <f t="shared" si="10"/>
        <v/>
      </c>
      <c r="CI344" s="50" t="str">
        <f t="shared" si="11"/>
        <v/>
      </c>
      <c r="CJ344" s="50"/>
      <c r="CK344" s="50"/>
      <c r="CL344" s="50"/>
      <c r="CM344" s="50"/>
      <c r="CN344" s="50"/>
    </row>
    <row r="345">
      <c r="A345" s="108" t="str">
        <f t="shared" si="2"/>
        <v/>
      </c>
      <c r="B345" s="6"/>
      <c r="C345" s="42"/>
      <c r="D345" s="43"/>
      <c r="E345" s="47"/>
      <c r="F345" s="45"/>
      <c r="G345" s="45"/>
      <c r="H345" s="46"/>
      <c r="I345" s="45"/>
      <c r="J345" s="45"/>
      <c r="K345" s="45"/>
      <c r="L345" s="45"/>
      <c r="M345" s="61"/>
      <c r="N345" s="48"/>
      <c r="O345" s="49"/>
      <c r="P345" s="48"/>
      <c r="Q345" s="49"/>
      <c r="R345" s="50"/>
      <c r="S345" s="51"/>
      <c r="T345" s="15"/>
      <c r="U345" s="14"/>
      <c r="V345" s="52"/>
      <c r="W345" s="52"/>
      <c r="X345" s="52"/>
      <c r="Y345" s="52"/>
      <c r="Z345" s="52"/>
      <c r="AA345" s="52"/>
      <c r="AB345" s="53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3"/>
      <c r="AP345" s="52"/>
      <c r="AQ345" s="52"/>
      <c r="AR345" s="53"/>
      <c r="AS345" s="53"/>
      <c r="AT345" s="53"/>
      <c r="AU345" s="52"/>
      <c r="AV345" s="52"/>
      <c r="AW345" s="53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83" t="str">
        <f>IF(ISBLANK(B345),,IF(IFNA(MATCH(N345,List_Holidays,0),0)=0,IF(IFNA(MATCH(WEEKDAY(N345),List_WeekHolidays,0),0),1,0),2))</f>
        <v/>
      </c>
      <c r="BU345" s="109">
        <f t="shared" si="3"/>
        <v>0</v>
      </c>
      <c r="BV345" s="109">
        <f t="shared" si="4"/>
        <v>0</v>
      </c>
      <c r="BW345" s="109">
        <f>IF($BU345&gt;cLunchEnd+$N345,cLunchBegin+$N345+1,cLunchBegin+$N345)</f>
        <v>0.5</v>
      </c>
      <c r="BX345" s="109">
        <f>IF($BU345&gt;cLunchEnd+$N345,cLunchEnd+$N345+1,cLunchEnd+$N345)</f>
        <v>0.5416666667</v>
      </c>
      <c r="BY345" s="109">
        <f>IF($BU345&gt;cDinnerEnd+$N345,cDinnerBegin+$N345+1,cDinnerBegin+$N345)</f>
        <v>0.75</v>
      </c>
      <c r="BZ345" s="109">
        <f>IF($BU345&gt;cDinnerEnd+$N345,cDinnerEnd+$N345+1,cDinnerEnd+$N345)</f>
        <v>0.7916666667</v>
      </c>
      <c r="CA345" s="50" t="str">
        <f>IF((MIN($BV345,BX345)-MAX($BU345,BW345))&gt;0,vDurationLunch,)</f>
        <v/>
      </c>
      <c r="CB345" s="50" t="str">
        <f>IF((MIN($BV345,BZ345)-MAX($BU345,BY345))&gt;0,vDurationDinner,)</f>
        <v/>
      </c>
      <c r="CC345" s="50">
        <f t="shared" si="5"/>
        <v>0</v>
      </c>
      <c r="CD345" s="109">
        <f t="shared" si="6"/>
        <v>0.75</v>
      </c>
      <c r="CE345" s="50" t="str">
        <f t="shared" si="7"/>
        <v/>
      </c>
      <c r="CF345" s="50" t="str">
        <f t="shared" si="8"/>
        <v/>
      </c>
      <c r="CG345" s="50" t="str">
        <f t="shared" si="9"/>
        <v/>
      </c>
      <c r="CH345" s="50" t="str">
        <f t="shared" si="10"/>
        <v/>
      </c>
      <c r="CI345" s="50" t="str">
        <f t="shared" si="11"/>
        <v/>
      </c>
      <c r="CJ345" s="50"/>
      <c r="CK345" s="50"/>
      <c r="CL345" s="50"/>
      <c r="CM345" s="50"/>
      <c r="CN345" s="50"/>
    </row>
    <row r="346">
      <c r="A346" s="108" t="str">
        <f t="shared" si="2"/>
        <v/>
      </c>
      <c r="B346" s="6"/>
      <c r="C346" s="42"/>
      <c r="D346" s="43"/>
      <c r="E346" s="47"/>
      <c r="F346" s="45"/>
      <c r="G346" s="45"/>
      <c r="H346" s="45"/>
      <c r="I346" s="45"/>
      <c r="J346" s="46"/>
      <c r="K346" s="45"/>
      <c r="L346" s="45"/>
      <c r="M346" s="61"/>
      <c r="N346" s="48"/>
      <c r="O346" s="49"/>
      <c r="P346" s="48"/>
      <c r="Q346" s="49"/>
      <c r="R346" s="50"/>
      <c r="S346" s="51"/>
      <c r="T346" s="15"/>
      <c r="U346" s="14"/>
      <c r="V346" s="52"/>
      <c r="W346" s="52"/>
      <c r="X346" s="52"/>
      <c r="Y346" s="52"/>
      <c r="Z346" s="52"/>
      <c r="AA346" s="52"/>
      <c r="AB346" s="53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3"/>
      <c r="AP346" s="52"/>
      <c r="AQ346" s="52"/>
      <c r="AR346" s="53"/>
      <c r="AS346" s="53"/>
      <c r="AT346" s="53"/>
      <c r="AU346" s="52"/>
      <c r="AV346" s="52"/>
      <c r="AW346" s="53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83" t="str">
        <f>IF(ISBLANK(B346),,IF(IFNA(MATCH(N346,List_Holidays,0),0)=0,IF(IFNA(MATCH(WEEKDAY(N346),List_WeekHolidays,0),0),1,0),2))</f>
        <v/>
      </c>
      <c r="BU346" s="109">
        <f t="shared" si="3"/>
        <v>0</v>
      </c>
      <c r="BV346" s="109">
        <f t="shared" si="4"/>
        <v>0</v>
      </c>
      <c r="BW346" s="109">
        <f>IF($BU346&gt;cLunchEnd+$N346,cLunchBegin+$N346+1,cLunchBegin+$N346)</f>
        <v>0.5</v>
      </c>
      <c r="BX346" s="109">
        <f>IF($BU346&gt;cLunchEnd+$N346,cLunchEnd+$N346+1,cLunchEnd+$N346)</f>
        <v>0.5416666667</v>
      </c>
      <c r="BY346" s="109">
        <f>IF($BU346&gt;cDinnerEnd+$N346,cDinnerBegin+$N346+1,cDinnerBegin+$N346)</f>
        <v>0.75</v>
      </c>
      <c r="BZ346" s="109">
        <f>IF($BU346&gt;cDinnerEnd+$N346,cDinnerEnd+$N346+1,cDinnerEnd+$N346)</f>
        <v>0.7916666667</v>
      </c>
      <c r="CA346" s="50" t="str">
        <f>IF((MIN($BV346,BX346)-MAX($BU346,BW346))&gt;0,vDurationLunch,)</f>
        <v/>
      </c>
      <c r="CB346" s="50" t="str">
        <f>IF((MIN($BV346,BZ346)-MAX($BU346,BY346))&gt;0,vDurationDinner,)</f>
        <v/>
      </c>
      <c r="CC346" s="50">
        <f t="shared" si="5"/>
        <v>0</v>
      </c>
      <c r="CD346" s="109">
        <f t="shared" si="6"/>
        <v>0.75</v>
      </c>
      <c r="CE346" s="50" t="str">
        <f t="shared" si="7"/>
        <v/>
      </c>
      <c r="CF346" s="50" t="str">
        <f t="shared" si="8"/>
        <v/>
      </c>
      <c r="CG346" s="50" t="str">
        <f t="shared" si="9"/>
        <v/>
      </c>
      <c r="CH346" s="50" t="str">
        <f t="shared" si="10"/>
        <v/>
      </c>
      <c r="CI346" s="50" t="str">
        <f t="shared" si="11"/>
        <v/>
      </c>
      <c r="CJ346" s="50"/>
      <c r="CK346" s="50"/>
      <c r="CL346" s="50"/>
      <c r="CM346" s="50"/>
      <c r="CN346" s="50"/>
    </row>
    <row r="347">
      <c r="A347" s="108" t="str">
        <f t="shared" si="2"/>
        <v/>
      </c>
      <c r="B347" s="6"/>
      <c r="C347" s="42"/>
      <c r="D347" s="43"/>
      <c r="E347" s="47"/>
      <c r="F347" s="45"/>
      <c r="G347" s="45"/>
      <c r="H347" s="46"/>
      <c r="I347" s="45"/>
      <c r="J347" s="45"/>
      <c r="K347" s="45"/>
      <c r="L347" s="45"/>
      <c r="M347" s="61"/>
      <c r="N347" s="48"/>
      <c r="O347" s="49"/>
      <c r="P347" s="48"/>
      <c r="Q347" s="49"/>
      <c r="R347" s="50"/>
      <c r="S347" s="51"/>
      <c r="T347" s="15"/>
      <c r="U347" s="14"/>
      <c r="V347" s="52"/>
      <c r="W347" s="52"/>
      <c r="X347" s="52"/>
      <c r="Y347" s="52"/>
      <c r="Z347" s="52"/>
      <c r="AA347" s="52"/>
      <c r="AB347" s="53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3"/>
      <c r="AP347" s="52"/>
      <c r="AQ347" s="52"/>
      <c r="AR347" s="53"/>
      <c r="AS347" s="53"/>
      <c r="AT347" s="53"/>
      <c r="AU347" s="52"/>
      <c r="AV347" s="52"/>
      <c r="AW347" s="53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83" t="str">
        <f>IF(ISBLANK(B347),,IF(IFNA(MATCH(N347,List_Holidays,0),0)=0,IF(IFNA(MATCH(WEEKDAY(N347),List_WeekHolidays,0),0),1,0),2))</f>
        <v/>
      </c>
      <c r="BU347" s="109">
        <f t="shared" si="3"/>
        <v>0</v>
      </c>
      <c r="BV347" s="109">
        <f t="shared" si="4"/>
        <v>0</v>
      </c>
      <c r="BW347" s="109">
        <f>IF($BU347&gt;cLunchEnd+$N347,cLunchBegin+$N347+1,cLunchBegin+$N347)</f>
        <v>0.5</v>
      </c>
      <c r="BX347" s="109">
        <f>IF($BU347&gt;cLunchEnd+$N347,cLunchEnd+$N347+1,cLunchEnd+$N347)</f>
        <v>0.5416666667</v>
      </c>
      <c r="BY347" s="109">
        <f>IF($BU347&gt;cDinnerEnd+$N347,cDinnerBegin+$N347+1,cDinnerBegin+$N347)</f>
        <v>0.75</v>
      </c>
      <c r="BZ347" s="109">
        <f>IF($BU347&gt;cDinnerEnd+$N347,cDinnerEnd+$N347+1,cDinnerEnd+$N347)</f>
        <v>0.7916666667</v>
      </c>
      <c r="CA347" s="50" t="str">
        <f>IF((MIN($BV347,BX347)-MAX($BU347,BW347))&gt;0,vDurationLunch,)</f>
        <v/>
      </c>
      <c r="CB347" s="50" t="str">
        <f>IF((MIN($BV347,BZ347)-MAX($BU347,BY347))&gt;0,vDurationDinner,)</f>
        <v/>
      </c>
      <c r="CC347" s="50">
        <f t="shared" si="5"/>
        <v>0</v>
      </c>
      <c r="CD347" s="109">
        <f t="shared" si="6"/>
        <v>0.75</v>
      </c>
      <c r="CE347" s="50" t="str">
        <f t="shared" si="7"/>
        <v/>
      </c>
      <c r="CF347" s="50" t="str">
        <f t="shared" si="8"/>
        <v/>
      </c>
      <c r="CG347" s="50" t="str">
        <f t="shared" si="9"/>
        <v/>
      </c>
      <c r="CH347" s="50" t="str">
        <f t="shared" si="10"/>
        <v/>
      </c>
      <c r="CI347" s="50" t="str">
        <f t="shared" si="11"/>
        <v/>
      </c>
      <c r="CJ347" s="50"/>
      <c r="CK347" s="50"/>
      <c r="CL347" s="50"/>
      <c r="CM347" s="50"/>
      <c r="CN347" s="50"/>
    </row>
    <row r="348">
      <c r="A348" s="108" t="str">
        <f t="shared" si="2"/>
        <v/>
      </c>
      <c r="B348" s="6"/>
      <c r="C348" s="42"/>
      <c r="D348" s="43"/>
      <c r="E348" s="47"/>
      <c r="F348" s="45"/>
      <c r="G348" s="45"/>
      <c r="H348" s="46"/>
      <c r="I348" s="45"/>
      <c r="J348" s="45"/>
      <c r="K348" s="45"/>
      <c r="L348" s="45"/>
      <c r="M348" s="61"/>
      <c r="N348" s="48"/>
      <c r="O348" s="49"/>
      <c r="P348" s="48"/>
      <c r="Q348" s="49"/>
      <c r="R348" s="50"/>
      <c r="S348" s="51"/>
      <c r="T348" s="15"/>
      <c r="U348" s="14"/>
      <c r="V348" s="52"/>
      <c r="W348" s="52"/>
      <c r="X348" s="52"/>
      <c r="Y348" s="52"/>
      <c r="Z348" s="52"/>
      <c r="AA348" s="52"/>
      <c r="AB348" s="53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3"/>
      <c r="AP348" s="52"/>
      <c r="AQ348" s="52"/>
      <c r="AR348" s="53"/>
      <c r="AS348" s="53"/>
      <c r="AT348" s="53"/>
      <c r="AU348" s="52"/>
      <c r="AV348" s="52"/>
      <c r="AW348" s="53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83" t="str">
        <f>IF(ISBLANK(B348),,IF(IFNA(MATCH(N348,List_Holidays,0),0)=0,IF(IFNA(MATCH(WEEKDAY(N348),List_WeekHolidays,0),0),1,0),2))</f>
        <v/>
      </c>
      <c r="BU348" s="109">
        <f t="shared" si="3"/>
        <v>0</v>
      </c>
      <c r="BV348" s="109">
        <f t="shared" si="4"/>
        <v>0</v>
      </c>
      <c r="BW348" s="109">
        <f>IF($BU348&gt;cLunchEnd+$N348,cLunchBegin+$N348+1,cLunchBegin+$N348)</f>
        <v>0.5</v>
      </c>
      <c r="BX348" s="109">
        <f>IF($BU348&gt;cLunchEnd+$N348,cLunchEnd+$N348+1,cLunchEnd+$N348)</f>
        <v>0.5416666667</v>
      </c>
      <c r="BY348" s="109">
        <f>IF($BU348&gt;cDinnerEnd+$N348,cDinnerBegin+$N348+1,cDinnerBegin+$N348)</f>
        <v>0.75</v>
      </c>
      <c r="BZ348" s="109">
        <f>IF($BU348&gt;cDinnerEnd+$N348,cDinnerEnd+$N348+1,cDinnerEnd+$N348)</f>
        <v>0.7916666667</v>
      </c>
      <c r="CA348" s="50" t="str">
        <f>IF((MIN($BV348,BX348)-MAX($BU348,BW348))&gt;0,vDurationLunch,)</f>
        <v/>
      </c>
      <c r="CB348" s="50" t="str">
        <f>IF((MIN($BV348,BZ348)-MAX($BU348,BY348))&gt;0,vDurationDinner,)</f>
        <v/>
      </c>
      <c r="CC348" s="50">
        <f t="shared" si="5"/>
        <v>0</v>
      </c>
      <c r="CD348" s="109">
        <f t="shared" si="6"/>
        <v>0.75</v>
      </c>
      <c r="CE348" s="50" t="str">
        <f t="shared" si="7"/>
        <v/>
      </c>
      <c r="CF348" s="50" t="str">
        <f t="shared" si="8"/>
        <v/>
      </c>
      <c r="CG348" s="50" t="str">
        <f t="shared" si="9"/>
        <v/>
      </c>
      <c r="CH348" s="50" t="str">
        <f t="shared" si="10"/>
        <v/>
      </c>
      <c r="CI348" s="50" t="str">
        <f t="shared" si="11"/>
        <v/>
      </c>
      <c r="CJ348" s="50"/>
      <c r="CK348" s="50"/>
      <c r="CL348" s="50"/>
      <c r="CM348" s="50"/>
      <c r="CN348" s="50"/>
    </row>
    <row r="349">
      <c r="A349" s="108" t="str">
        <f t="shared" si="2"/>
        <v/>
      </c>
      <c r="B349" s="6"/>
      <c r="C349" s="42"/>
      <c r="D349" s="43"/>
      <c r="E349" s="47"/>
      <c r="F349" s="45"/>
      <c r="G349" s="45"/>
      <c r="H349" s="46"/>
      <c r="I349" s="45"/>
      <c r="J349" s="45"/>
      <c r="K349" s="45"/>
      <c r="L349" s="45"/>
      <c r="M349" s="61"/>
      <c r="N349" s="48"/>
      <c r="O349" s="49"/>
      <c r="P349" s="48"/>
      <c r="Q349" s="49"/>
      <c r="R349" s="50"/>
      <c r="S349" s="51"/>
      <c r="T349" s="15"/>
      <c r="U349" s="14"/>
      <c r="V349" s="52"/>
      <c r="W349" s="52"/>
      <c r="X349" s="52"/>
      <c r="Y349" s="52"/>
      <c r="Z349" s="52"/>
      <c r="AA349" s="52"/>
      <c r="AB349" s="53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3"/>
      <c r="AP349" s="52"/>
      <c r="AQ349" s="52"/>
      <c r="AR349" s="53"/>
      <c r="AS349" s="53"/>
      <c r="AT349" s="53"/>
      <c r="AU349" s="52"/>
      <c r="AV349" s="52"/>
      <c r="AW349" s="53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83" t="str">
        <f>IF(ISBLANK(B349),,IF(IFNA(MATCH(N349,List_Holidays,0),0)=0,IF(IFNA(MATCH(WEEKDAY(N349),List_WeekHolidays,0),0),1,0),2))</f>
        <v/>
      </c>
      <c r="BU349" s="109">
        <f t="shared" si="3"/>
        <v>0</v>
      </c>
      <c r="BV349" s="109">
        <f t="shared" si="4"/>
        <v>0</v>
      </c>
      <c r="BW349" s="109">
        <f>IF($BU349&gt;cLunchEnd+$N349,cLunchBegin+$N349+1,cLunchBegin+$N349)</f>
        <v>0.5</v>
      </c>
      <c r="BX349" s="109">
        <f>IF($BU349&gt;cLunchEnd+$N349,cLunchEnd+$N349+1,cLunchEnd+$N349)</f>
        <v>0.5416666667</v>
      </c>
      <c r="BY349" s="109">
        <f>IF($BU349&gt;cDinnerEnd+$N349,cDinnerBegin+$N349+1,cDinnerBegin+$N349)</f>
        <v>0.75</v>
      </c>
      <c r="BZ349" s="109">
        <f>IF($BU349&gt;cDinnerEnd+$N349,cDinnerEnd+$N349+1,cDinnerEnd+$N349)</f>
        <v>0.7916666667</v>
      </c>
      <c r="CA349" s="50" t="str">
        <f>IF((MIN($BV349,BX349)-MAX($BU349,BW349))&gt;0,vDurationLunch,)</f>
        <v/>
      </c>
      <c r="CB349" s="50" t="str">
        <f>IF((MIN($BV349,BZ349)-MAX($BU349,BY349))&gt;0,vDurationDinner,)</f>
        <v/>
      </c>
      <c r="CC349" s="50">
        <f t="shared" si="5"/>
        <v>0</v>
      </c>
      <c r="CD349" s="109">
        <f t="shared" si="6"/>
        <v>0.75</v>
      </c>
      <c r="CE349" s="50" t="str">
        <f t="shared" si="7"/>
        <v/>
      </c>
      <c r="CF349" s="50" t="str">
        <f t="shared" si="8"/>
        <v/>
      </c>
      <c r="CG349" s="50" t="str">
        <f t="shared" si="9"/>
        <v/>
      </c>
      <c r="CH349" s="50" t="str">
        <f t="shared" si="10"/>
        <v/>
      </c>
      <c r="CI349" s="50" t="str">
        <f t="shared" si="11"/>
        <v/>
      </c>
      <c r="CJ349" s="50"/>
      <c r="CK349" s="50"/>
      <c r="CL349" s="50"/>
      <c r="CM349" s="50"/>
      <c r="CN349" s="50"/>
    </row>
    <row r="350">
      <c r="A350" s="108" t="str">
        <f t="shared" si="2"/>
        <v/>
      </c>
      <c r="B350" s="6"/>
      <c r="C350" s="42"/>
      <c r="D350" s="43"/>
      <c r="E350" s="47"/>
      <c r="F350" s="45"/>
      <c r="G350" s="46"/>
      <c r="H350" s="46"/>
      <c r="I350" s="45"/>
      <c r="J350" s="45"/>
      <c r="K350" s="45"/>
      <c r="L350" s="45"/>
      <c r="M350" s="61"/>
      <c r="N350" s="48"/>
      <c r="O350" s="49"/>
      <c r="P350" s="48"/>
      <c r="Q350" s="49"/>
      <c r="R350" s="50"/>
      <c r="S350" s="51"/>
      <c r="T350" s="15"/>
      <c r="U350" s="14"/>
      <c r="V350" s="52"/>
      <c r="W350" s="52"/>
      <c r="X350" s="52"/>
      <c r="Y350" s="52"/>
      <c r="Z350" s="52"/>
      <c r="AA350" s="52"/>
      <c r="AB350" s="53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3"/>
      <c r="AP350" s="52"/>
      <c r="AQ350" s="52"/>
      <c r="AR350" s="53"/>
      <c r="AS350" s="53"/>
      <c r="AT350" s="53"/>
      <c r="AU350" s="52"/>
      <c r="AV350" s="52"/>
      <c r="AW350" s="53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83" t="str">
        <f>IF(ISBLANK(B350),,IF(IFNA(MATCH(N350,List_Holidays,0),0)=0,IF(IFNA(MATCH(WEEKDAY(N350),List_WeekHolidays,0),0),1,0),2))</f>
        <v/>
      </c>
      <c r="BU350" s="109">
        <f t="shared" si="3"/>
        <v>0</v>
      </c>
      <c r="BV350" s="109">
        <f t="shared" si="4"/>
        <v>0</v>
      </c>
      <c r="BW350" s="109">
        <f>IF($BU350&gt;cLunchEnd+$N350,cLunchBegin+$N350+1,cLunchBegin+$N350)</f>
        <v>0.5</v>
      </c>
      <c r="BX350" s="109">
        <f>IF($BU350&gt;cLunchEnd+$N350,cLunchEnd+$N350+1,cLunchEnd+$N350)</f>
        <v>0.5416666667</v>
      </c>
      <c r="BY350" s="109">
        <f>IF($BU350&gt;cDinnerEnd+$N350,cDinnerBegin+$N350+1,cDinnerBegin+$N350)</f>
        <v>0.75</v>
      </c>
      <c r="BZ350" s="109">
        <f>IF($BU350&gt;cDinnerEnd+$N350,cDinnerEnd+$N350+1,cDinnerEnd+$N350)</f>
        <v>0.7916666667</v>
      </c>
      <c r="CA350" s="50" t="str">
        <f>IF((MIN($BV350,BX350)-MAX($BU350,BW350))&gt;0,vDurationLunch,)</f>
        <v/>
      </c>
      <c r="CB350" s="50" t="str">
        <f>IF((MIN($BV350,BZ350)-MAX($BU350,BY350))&gt;0,vDurationDinner,)</f>
        <v/>
      </c>
      <c r="CC350" s="50">
        <f t="shared" si="5"/>
        <v>0</v>
      </c>
      <c r="CD350" s="109">
        <f t="shared" si="6"/>
        <v>0.75</v>
      </c>
      <c r="CE350" s="50" t="str">
        <f t="shared" si="7"/>
        <v/>
      </c>
      <c r="CF350" s="50" t="str">
        <f t="shared" si="8"/>
        <v/>
      </c>
      <c r="CG350" s="50" t="str">
        <f t="shared" si="9"/>
        <v/>
      </c>
      <c r="CH350" s="50" t="str">
        <f t="shared" si="10"/>
        <v/>
      </c>
      <c r="CI350" s="50" t="str">
        <f t="shared" si="11"/>
        <v/>
      </c>
      <c r="CJ350" s="50"/>
      <c r="CK350" s="50"/>
      <c r="CL350" s="50"/>
      <c r="CM350" s="50"/>
      <c r="CN350" s="50"/>
    </row>
    <row r="351">
      <c r="A351" s="108" t="str">
        <f t="shared" si="2"/>
        <v/>
      </c>
      <c r="B351" s="6"/>
      <c r="C351" s="42"/>
      <c r="D351" s="43"/>
      <c r="E351" s="47"/>
      <c r="F351" s="45"/>
      <c r="G351" s="45"/>
      <c r="H351" s="46"/>
      <c r="I351" s="45"/>
      <c r="J351" s="45"/>
      <c r="K351" s="45"/>
      <c r="L351" s="45"/>
      <c r="M351" s="47"/>
      <c r="N351" s="48"/>
      <c r="O351" s="49"/>
      <c r="P351" s="48"/>
      <c r="Q351" s="49"/>
      <c r="R351" s="50"/>
      <c r="S351" s="51"/>
      <c r="T351" s="15"/>
      <c r="U351" s="14"/>
      <c r="V351" s="52"/>
      <c r="W351" s="52"/>
      <c r="X351" s="52"/>
      <c r="Y351" s="52"/>
      <c r="Z351" s="52"/>
      <c r="AA351" s="52"/>
      <c r="AB351" s="53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3"/>
      <c r="AP351" s="52"/>
      <c r="AQ351" s="52"/>
      <c r="AR351" s="53"/>
      <c r="AS351" s="53"/>
      <c r="AT351" s="53"/>
      <c r="AU351" s="52"/>
      <c r="AV351" s="52"/>
      <c r="AW351" s="53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83" t="str">
        <f>IF(ISBLANK(B351),,IF(IFNA(MATCH(N351,List_Holidays,0),0)=0,IF(IFNA(MATCH(WEEKDAY(N351),List_WeekHolidays,0),0),1,0),2))</f>
        <v/>
      </c>
      <c r="BU351" s="109">
        <f t="shared" si="3"/>
        <v>0</v>
      </c>
      <c r="BV351" s="109">
        <f t="shared" si="4"/>
        <v>0</v>
      </c>
      <c r="BW351" s="109">
        <f>IF($BU351&gt;cLunchEnd+$N351,cLunchBegin+$N351+1,cLunchBegin+$N351)</f>
        <v>0.5</v>
      </c>
      <c r="BX351" s="109">
        <f>IF($BU351&gt;cLunchEnd+$N351,cLunchEnd+$N351+1,cLunchEnd+$N351)</f>
        <v>0.5416666667</v>
      </c>
      <c r="BY351" s="109">
        <f>IF($BU351&gt;cDinnerEnd+$N351,cDinnerBegin+$N351+1,cDinnerBegin+$N351)</f>
        <v>0.75</v>
      </c>
      <c r="BZ351" s="109">
        <f>IF($BU351&gt;cDinnerEnd+$N351,cDinnerEnd+$N351+1,cDinnerEnd+$N351)</f>
        <v>0.7916666667</v>
      </c>
      <c r="CA351" s="50" t="str">
        <f>IF((MIN($BV351,BX351)-MAX($BU351,BW351))&gt;0,vDurationLunch,)</f>
        <v/>
      </c>
      <c r="CB351" s="50" t="str">
        <f>IF((MIN($BV351,BZ351)-MAX($BU351,BY351))&gt;0,vDurationDinner,)</f>
        <v/>
      </c>
      <c r="CC351" s="50">
        <f t="shared" si="5"/>
        <v>0</v>
      </c>
      <c r="CD351" s="109">
        <f t="shared" si="6"/>
        <v>0.75</v>
      </c>
      <c r="CE351" s="50" t="str">
        <f t="shared" si="7"/>
        <v/>
      </c>
      <c r="CF351" s="50" t="str">
        <f t="shared" si="8"/>
        <v/>
      </c>
      <c r="CG351" s="50" t="str">
        <f t="shared" si="9"/>
        <v/>
      </c>
      <c r="CH351" s="50" t="str">
        <f t="shared" si="10"/>
        <v/>
      </c>
      <c r="CI351" s="50" t="str">
        <f t="shared" si="11"/>
        <v/>
      </c>
      <c r="CJ351" s="50"/>
      <c r="CK351" s="50"/>
      <c r="CL351" s="50"/>
      <c r="CM351" s="50"/>
      <c r="CN351" s="50"/>
    </row>
    <row r="352">
      <c r="A352" s="108" t="str">
        <f t="shared" si="2"/>
        <v/>
      </c>
      <c r="B352" s="6"/>
      <c r="C352" s="42"/>
      <c r="D352" s="43"/>
      <c r="E352" s="47"/>
      <c r="F352" s="45"/>
      <c r="G352" s="45"/>
      <c r="H352" s="46"/>
      <c r="I352" s="45"/>
      <c r="J352" s="45"/>
      <c r="K352" s="45"/>
      <c r="L352" s="45"/>
      <c r="M352" s="61"/>
      <c r="N352" s="48"/>
      <c r="O352" s="49"/>
      <c r="P352" s="48"/>
      <c r="Q352" s="49"/>
      <c r="R352" s="50"/>
      <c r="S352" s="51"/>
      <c r="T352" s="15"/>
      <c r="U352" s="14"/>
      <c r="V352" s="52"/>
      <c r="W352" s="52"/>
      <c r="X352" s="52"/>
      <c r="Y352" s="52"/>
      <c r="Z352" s="52"/>
      <c r="AA352" s="52"/>
      <c r="AB352" s="53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3"/>
      <c r="AP352" s="52"/>
      <c r="AQ352" s="52"/>
      <c r="AR352" s="53"/>
      <c r="AS352" s="53"/>
      <c r="AT352" s="53"/>
      <c r="AU352" s="52"/>
      <c r="AV352" s="52"/>
      <c r="AW352" s="53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83" t="str">
        <f>IF(ISBLANK(B352),,IF(IFNA(MATCH(N352,List_Holidays,0),0)=0,IF(IFNA(MATCH(WEEKDAY(N352),List_WeekHolidays,0),0),1,0),2))</f>
        <v/>
      </c>
      <c r="BU352" s="109">
        <f t="shared" si="3"/>
        <v>0</v>
      </c>
      <c r="BV352" s="109">
        <f t="shared" si="4"/>
        <v>0</v>
      </c>
      <c r="BW352" s="109">
        <f>IF($BU352&gt;cLunchEnd+$N352,cLunchBegin+$N352+1,cLunchBegin+$N352)</f>
        <v>0.5</v>
      </c>
      <c r="BX352" s="109">
        <f>IF($BU352&gt;cLunchEnd+$N352,cLunchEnd+$N352+1,cLunchEnd+$N352)</f>
        <v>0.5416666667</v>
      </c>
      <c r="BY352" s="109">
        <f>IF($BU352&gt;cDinnerEnd+$N352,cDinnerBegin+$N352+1,cDinnerBegin+$N352)</f>
        <v>0.75</v>
      </c>
      <c r="BZ352" s="109">
        <f>IF($BU352&gt;cDinnerEnd+$N352,cDinnerEnd+$N352+1,cDinnerEnd+$N352)</f>
        <v>0.7916666667</v>
      </c>
      <c r="CA352" s="50" t="str">
        <f>IF((MIN($BV352,BX352)-MAX($BU352,BW352))&gt;0,vDurationLunch,)</f>
        <v/>
      </c>
      <c r="CB352" s="50" t="str">
        <f>IF((MIN($BV352,BZ352)-MAX($BU352,BY352))&gt;0,vDurationDinner,)</f>
        <v/>
      </c>
      <c r="CC352" s="50">
        <f t="shared" si="5"/>
        <v>0</v>
      </c>
      <c r="CD352" s="109">
        <f t="shared" si="6"/>
        <v>0.75</v>
      </c>
      <c r="CE352" s="50" t="str">
        <f t="shared" si="7"/>
        <v/>
      </c>
      <c r="CF352" s="50" t="str">
        <f t="shared" si="8"/>
        <v/>
      </c>
      <c r="CG352" s="50" t="str">
        <f t="shared" si="9"/>
        <v/>
      </c>
      <c r="CH352" s="50" t="str">
        <f t="shared" si="10"/>
        <v/>
      </c>
      <c r="CI352" s="50" t="str">
        <f t="shared" si="11"/>
        <v/>
      </c>
      <c r="CJ352" s="50"/>
      <c r="CK352" s="50"/>
      <c r="CL352" s="50"/>
      <c r="CM352" s="50"/>
      <c r="CN352" s="50"/>
    </row>
    <row r="353">
      <c r="A353" s="108" t="str">
        <f t="shared" si="2"/>
        <v/>
      </c>
      <c r="B353" s="6"/>
      <c r="C353" s="42"/>
      <c r="D353" s="43"/>
      <c r="E353" s="47"/>
      <c r="F353" s="45"/>
      <c r="G353" s="45"/>
      <c r="H353" s="45"/>
      <c r="I353" s="45"/>
      <c r="J353" s="46"/>
      <c r="K353" s="45"/>
      <c r="L353" s="45"/>
      <c r="M353" s="47"/>
      <c r="N353" s="48"/>
      <c r="O353" s="49"/>
      <c r="P353" s="48"/>
      <c r="Q353" s="49"/>
      <c r="R353" s="50"/>
      <c r="S353" s="51"/>
      <c r="T353" s="15"/>
      <c r="U353" s="14"/>
      <c r="V353" s="52"/>
      <c r="W353" s="52"/>
      <c r="X353" s="52"/>
      <c r="Y353" s="52"/>
      <c r="Z353" s="52"/>
      <c r="AA353" s="52"/>
      <c r="AB353" s="53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3"/>
      <c r="AP353" s="52"/>
      <c r="AQ353" s="52"/>
      <c r="AR353" s="53"/>
      <c r="AS353" s="53"/>
      <c r="AT353" s="53"/>
      <c r="AU353" s="52"/>
      <c r="AV353" s="52"/>
      <c r="AW353" s="53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83" t="str">
        <f>IF(ISBLANK(B353),,IF(IFNA(MATCH(N353,List_Holidays,0),0)=0,IF(IFNA(MATCH(WEEKDAY(N353),List_WeekHolidays,0),0),1,0),2))</f>
        <v/>
      </c>
      <c r="BU353" s="109">
        <f t="shared" si="3"/>
        <v>0</v>
      </c>
      <c r="BV353" s="109">
        <f t="shared" si="4"/>
        <v>0</v>
      </c>
      <c r="BW353" s="109">
        <f>IF($BU353&gt;cLunchEnd+$N353,cLunchBegin+$N353+1,cLunchBegin+$N353)</f>
        <v>0.5</v>
      </c>
      <c r="BX353" s="109">
        <f>IF($BU353&gt;cLunchEnd+$N353,cLunchEnd+$N353+1,cLunchEnd+$N353)</f>
        <v>0.5416666667</v>
      </c>
      <c r="BY353" s="109">
        <f>IF($BU353&gt;cDinnerEnd+$N353,cDinnerBegin+$N353+1,cDinnerBegin+$N353)</f>
        <v>0.75</v>
      </c>
      <c r="BZ353" s="109">
        <f>IF($BU353&gt;cDinnerEnd+$N353,cDinnerEnd+$N353+1,cDinnerEnd+$N353)</f>
        <v>0.7916666667</v>
      </c>
      <c r="CA353" s="50" t="str">
        <f>IF((MIN($BV353,BX353)-MAX($BU353,BW353))&gt;0,vDurationLunch,)</f>
        <v/>
      </c>
      <c r="CB353" s="50" t="str">
        <f>IF((MIN($BV353,BZ353)-MAX($BU353,BY353))&gt;0,vDurationDinner,)</f>
        <v/>
      </c>
      <c r="CC353" s="50">
        <f t="shared" si="5"/>
        <v>0</v>
      </c>
      <c r="CD353" s="109">
        <f t="shared" si="6"/>
        <v>0.75</v>
      </c>
      <c r="CE353" s="50" t="str">
        <f t="shared" si="7"/>
        <v/>
      </c>
      <c r="CF353" s="50" t="str">
        <f t="shared" si="8"/>
        <v/>
      </c>
      <c r="CG353" s="50" t="str">
        <f t="shared" si="9"/>
        <v/>
      </c>
      <c r="CH353" s="50" t="str">
        <f t="shared" si="10"/>
        <v/>
      </c>
      <c r="CI353" s="50" t="str">
        <f t="shared" si="11"/>
        <v/>
      </c>
      <c r="CJ353" s="50"/>
      <c r="CK353" s="50"/>
      <c r="CL353" s="50"/>
      <c r="CM353" s="50"/>
      <c r="CN353" s="50"/>
    </row>
    <row r="354">
      <c r="A354" s="108" t="str">
        <f t="shared" si="2"/>
        <v/>
      </c>
      <c r="B354" s="6"/>
      <c r="C354" s="42"/>
      <c r="D354" s="43"/>
      <c r="E354" s="47"/>
      <c r="F354" s="45"/>
      <c r="G354" s="45"/>
      <c r="H354" s="46"/>
      <c r="I354" s="45"/>
      <c r="J354" s="45"/>
      <c r="K354" s="45"/>
      <c r="L354" s="45"/>
      <c r="M354" s="61"/>
      <c r="N354" s="48"/>
      <c r="O354" s="49"/>
      <c r="P354" s="48"/>
      <c r="Q354" s="49"/>
      <c r="R354" s="50"/>
      <c r="S354" s="51"/>
      <c r="T354" s="15"/>
      <c r="U354" s="14"/>
      <c r="V354" s="52"/>
      <c r="W354" s="52"/>
      <c r="X354" s="52"/>
      <c r="Y354" s="52"/>
      <c r="Z354" s="52"/>
      <c r="AA354" s="52"/>
      <c r="AB354" s="53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3"/>
      <c r="AP354" s="52"/>
      <c r="AQ354" s="52"/>
      <c r="AR354" s="53"/>
      <c r="AS354" s="53"/>
      <c r="AT354" s="53"/>
      <c r="AU354" s="52"/>
      <c r="AV354" s="52"/>
      <c r="AW354" s="53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83" t="str">
        <f>IF(ISBLANK(B354),,IF(IFNA(MATCH(N354,List_Holidays,0),0)=0,IF(IFNA(MATCH(WEEKDAY(N354),List_WeekHolidays,0),0),1,0),2))</f>
        <v/>
      </c>
      <c r="BU354" s="109">
        <f t="shared" si="3"/>
        <v>0</v>
      </c>
      <c r="BV354" s="109">
        <f t="shared" si="4"/>
        <v>0</v>
      </c>
      <c r="BW354" s="109">
        <f>IF($BU354&gt;cLunchEnd+$N354,cLunchBegin+$N354+1,cLunchBegin+$N354)</f>
        <v>0.5</v>
      </c>
      <c r="BX354" s="109">
        <f>IF($BU354&gt;cLunchEnd+$N354,cLunchEnd+$N354+1,cLunchEnd+$N354)</f>
        <v>0.5416666667</v>
      </c>
      <c r="BY354" s="109">
        <f>IF($BU354&gt;cDinnerEnd+$N354,cDinnerBegin+$N354+1,cDinnerBegin+$N354)</f>
        <v>0.75</v>
      </c>
      <c r="BZ354" s="109">
        <f>IF($BU354&gt;cDinnerEnd+$N354,cDinnerEnd+$N354+1,cDinnerEnd+$N354)</f>
        <v>0.7916666667</v>
      </c>
      <c r="CA354" s="50" t="str">
        <f>IF((MIN($BV354,BX354)-MAX($BU354,BW354))&gt;0,vDurationLunch,)</f>
        <v/>
      </c>
      <c r="CB354" s="50" t="str">
        <f>IF((MIN($BV354,BZ354)-MAX($BU354,BY354))&gt;0,vDurationDinner,)</f>
        <v/>
      </c>
      <c r="CC354" s="50">
        <f t="shared" si="5"/>
        <v>0</v>
      </c>
      <c r="CD354" s="109">
        <f t="shared" si="6"/>
        <v>0.75</v>
      </c>
      <c r="CE354" s="50" t="str">
        <f t="shared" si="7"/>
        <v/>
      </c>
      <c r="CF354" s="50" t="str">
        <f t="shared" si="8"/>
        <v/>
      </c>
      <c r="CG354" s="50" t="str">
        <f t="shared" si="9"/>
        <v/>
      </c>
      <c r="CH354" s="50" t="str">
        <f t="shared" si="10"/>
        <v/>
      </c>
      <c r="CI354" s="50" t="str">
        <f t="shared" si="11"/>
        <v/>
      </c>
      <c r="CJ354" s="50"/>
      <c r="CK354" s="50"/>
      <c r="CL354" s="50"/>
      <c r="CM354" s="50"/>
      <c r="CN354" s="50"/>
    </row>
    <row r="355">
      <c r="A355" s="108" t="str">
        <f t="shared" si="2"/>
        <v/>
      </c>
      <c r="B355" s="6"/>
      <c r="C355" s="42"/>
      <c r="D355" s="43"/>
      <c r="E355" s="47"/>
      <c r="F355" s="45"/>
      <c r="G355" s="45"/>
      <c r="H355" s="46"/>
      <c r="I355" s="45"/>
      <c r="J355" s="45"/>
      <c r="K355" s="45"/>
      <c r="L355" s="45"/>
      <c r="M355" s="61"/>
      <c r="N355" s="48"/>
      <c r="O355" s="49"/>
      <c r="P355" s="48"/>
      <c r="Q355" s="49"/>
      <c r="R355" s="50"/>
      <c r="S355" s="51"/>
      <c r="T355" s="15"/>
      <c r="U355" s="14"/>
      <c r="V355" s="52"/>
      <c r="W355" s="52"/>
      <c r="X355" s="52"/>
      <c r="Y355" s="52"/>
      <c r="Z355" s="52"/>
      <c r="AA355" s="52"/>
      <c r="AB355" s="53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3"/>
      <c r="AP355" s="52"/>
      <c r="AQ355" s="52"/>
      <c r="AR355" s="53"/>
      <c r="AS355" s="53"/>
      <c r="AT355" s="53"/>
      <c r="AU355" s="52"/>
      <c r="AV355" s="52"/>
      <c r="AW355" s="53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83" t="str">
        <f>IF(ISBLANK(B355),,IF(IFNA(MATCH(N355,List_Holidays,0),0)=0,IF(IFNA(MATCH(WEEKDAY(N355),List_WeekHolidays,0),0),1,0),2))</f>
        <v/>
      </c>
      <c r="BU355" s="109">
        <f t="shared" si="3"/>
        <v>0</v>
      </c>
      <c r="BV355" s="109">
        <f t="shared" si="4"/>
        <v>0</v>
      </c>
      <c r="BW355" s="109">
        <f>IF($BU355&gt;cLunchEnd+$N355,cLunchBegin+$N355+1,cLunchBegin+$N355)</f>
        <v>0.5</v>
      </c>
      <c r="BX355" s="109">
        <f>IF($BU355&gt;cLunchEnd+$N355,cLunchEnd+$N355+1,cLunchEnd+$N355)</f>
        <v>0.5416666667</v>
      </c>
      <c r="BY355" s="109">
        <f>IF($BU355&gt;cDinnerEnd+$N355,cDinnerBegin+$N355+1,cDinnerBegin+$N355)</f>
        <v>0.75</v>
      </c>
      <c r="BZ355" s="109">
        <f>IF($BU355&gt;cDinnerEnd+$N355,cDinnerEnd+$N355+1,cDinnerEnd+$N355)</f>
        <v>0.7916666667</v>
      </c>
      <c r="CA355" s="50" t="str">
        <f>IF((MIN($BV355,BX355)-MAX($BU355,BW355))&gt;0,vDurationLunch,)</f>
        <v/>
      </c>
      <c r="CB355" s="50" t="str">
        <f>IF((MIN($BV355,BZ355)-MAX($BU355,BY355))&gt;0,vDurationDinner,)</f>
        <v/>
      </c>
      <c r="CC355" s="50">
        <f t="shared" si="5"/>
        <v>0</v>
      </c>
      <c r="CD355" s="109">
        <f t="shared" si="6"/>
        <v>0.75</v>
      </c>
      <c r="CE355" s="50" t="str">
        <f t="shared" si="7"/>
        <v/>
      </c>
      <c r="CF355" s="50" t="str">
        <f t="shared" si="8"/>
        <v/>
      </c>
      <c r="CG355" s="50" t="str">
        <f t="shared" si="9"/>
        <v/>
      </c>
      <c r="CH355" s="50" t="str">
        <f t="shared" si="10"/>
        <v/>
      </c>
      <c r="CI355" s="50" t="str">
        <f t="shared" si="11"/>
        <v/>
      </c>
      <c r="CJ355" s="50"/>
      <c r="CK355" s="50"/>
      <c r="CL355" s="50"/>
      <c r="CM355" s="50"/>
      <c r="CN355" s="50"/>
    </row>
    <row r="356">
      <c r="A356" s="108" t="str">
        <f t="shared" si="2"/>
        <v/>
      </c>
      <c r="B356" s="6"/>
      <c r="C356" s="42"/>
      <c r="D356" s="43"/>
      <c r="E356" s="47"/>
      <c r="F356" s="45"/>
      <c r="G356" s="45"/>
      <c r="H356" s="46"/>
      <c r="I356" s="45"/>
      <c r="J356" s="45"/>
      <c r="K356" s="45"/>
      <c r="L356" s="45"/>
      <c r="M356" s="47"/>
      <c r="N356" s="48"/>
      <c r="O356" s="49"/>
      <c r="P356" s="48"/>
      <c r="Q356" s="49"/>
      <c r="R356" s="50"/>
      <c r="S356" s="51"/>
      <c r="T356" s="15"/>
      <c r="U356" s="14"/>
      <c r="V356" s="52"/>
      <c r="W356" s="52"/>
      <c r="X356" s="52"/>
      <c r="Y356" s="52"/>
      <c r="Z356" s="52"/>
      <c r="AA356" s="52"/>
      <c r="AB356" s="53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3"/>
      <c r="AP356" s="52"/>
      <c r="AQ356" s="52"/>
      <c r="AR356" s="53"/>
      <c r="AS356" s="53"/>
      <c r="AT356" s="53"/>
      <c r="AU356" s="52"/>
      <c r="AV356" s="52"/>
      <c r="AW356" s="53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83" t="str">
        <f>IF(ISBLANK(B356),,IF(IFNA(MATCH(N356,List_Holidays,0),0)=0,IF(IFNA(MATCH(WEEKDAY(N356),List_WeekHolidays,0),0),1,0),2))</f>
        <v/>
      </c>
      <c r="BU356" s="109">
        <f t="shared" si="3"/>
        <v>0</v>
      </c>
      <c r="BV356" s="109">
        <f t="shared" si="4"/>
        <v>0</v>
      </c>
      <c r="BW356" s="109">
        <f>IF($BU356&gt;cLunchEnd+$N356,cLunchBegin+$N356+1,cLunchBegin+$N356)</f>
        <v>0.5</v>
      </c>
      <c r="BX356" s="109">
        <f>IF($BU356&gt;cLunchEnd+$N356,cLunchEnd+$N356+1,cLunchEnd+$N356)</f>
        <v>0.5416666667</v>
      </c>
      <c r="BY356" s="109">
        <f>IF($BU356&gt;cDinnerEnd+$N356,cDinnerBegin+$N356+1,cDinnerBegin+$N356)</f>
        <v>0.75</v>
      </c>
      <c r="BZ356" s="109">
        <f>IF($BU356&gt;cDinnerEnd+$N356,cDinnerEnd+$N356+1,cDinnerEnd+$N356)</f>
        <v>0.7916666667</v>
      </c>
      <c r="CA356" s="50" t="str">
        <f>IF((MIN($BV356,BX356)-MAX($BU356,BW356))&gt;0,vDurationLunch,)</f>
        <v/>
      </c>
      <c r="CB356" s="50" t="str">
        <f>IF((MIN($BV356,BZ356)-MAX($BU356,BY356))&gt;0,vDurationDinner,)</f>
        <v/>
      </c>
      <c r="CC356" s="50">
        <f t="shared" si="5"/>
        <v>0</v>
      </c>
      <c r="CD356" s="109">
        <f t="shared" si="6"/>
        <v>0.75</v>
      </c>
      <c r="CE356" s="50" t="str">
        <f t="shared" si="7"/>
        <v/>
      </c>
      <c r="CF356" s="50" t="str">
        <f t="shared" si="8"/>
        <v/>
      </c>
      <c r="CG356" s="50" t="str">
        <f t="shared" si="9"/>
        <v/>
      </c>
      <c r="CH356" s="50" t="str">
        <f t="shared" si="10"/>
        <v/>
      </c>
      <c r="CI356" s="50" t="str">
        <f t="shared" si="11"/>
        <v/>
      </c>
      <c r="CJ356" s="50"/>
      <c r="CK356" s="50"/>
      <c r="CL356" s="50"/>
      <c r="CM356" s="50"/>
      <c r="CN356" s="50"/>
    </row>
    <row r="357">
      <c r="A357" s="108" t="str">
        <f t="shared" si="2"/>
        <v/>
      </c>
      <c r="B357" s="6"/>
      <c r="C357" s="42"/>
      <c r="D357" s="43"/>
      <c r="E357" s="47"/>
      <c r="F357" s="45"/>
      <c r="G357" s="46"/>
      <c r="H357" s="46"/>
      <c r="I357" s="45"/>
      <c r="J357" s="45"/>
      <c r="K357" s="45"/>
      <c r="L357" s="45"/>
      <c r="M357" s="61"/>
      <c r="N357" s="48"/>
      <c r="O357" s="49"/>
      <c r="P357" s="48"/>
      <c r="Q357" s="49"/>
      <c r="R357" s="50"/>
      <c r="S357" s="51"/>
      <c r="T357" s="15"/>
      <c r="U357" s="14"/>
      <c r="V357" s="52"/>
      <c r="W357" s="52"/>
      <c r="X357" s="52"/>
      <c r="Y357" s="52"/>
      <c r="Z357" s="52"/>
      <c r="AA357" s="52"/>
      <c r="AB357" s="53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3"/>
      <c r="AP357" s="52"/>
      <c r="AQ357" s="52"/>
      <c r="AR357" s="53"/>
      <c r="AS357" s="53"/>
      <c r="AT357" s="53"/>
      <c r="AU357" s="52"/>
      <c r="AV357" s="52"/>
      <c r="AW357" s="53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83" t="str">
        <f>IF(ISBLANK(B357),,IF(IFNA(MATCH(N357,List_Holidays,0),0)=0,IF(IFNA(MATCH(WEEKDAY(N357),List_WeekHolidays,0),0),1,0),2))</f>
        <v/>
      </c>
      <c r="BU357" s="109">
        <f t="shared" si="3"/>
        <v>0</v>
      </c>
      <c r="BV357" s="109">
        <f t="shared" si="4"/>
        <v>0</v>
      </c>
      <c r="BW357" s="109">
        <f>IF($BU357&gt;cLunchEnd+$N357,cLunchBegin+$N357+1,cLunchBegin+$N357)</f>
        <v>0.5</v>
      </c>
      <c r="BX357" s="109">
        <f>IF($BU357&gt;cLunchEnd+$N357,cLunchEnd+$N357+1,cLunchEnd+$N357)</f>
        <v>0.5416666667</v>
      </c>
      <c r="BY357" s="109">
        <f>IF($BU357&gt;cDinnerEnd+$N357,cDinnerBegin+$N357+1,cDinnerBegin+$N357)</f>
        <v>0.75</v>
      </c>
      <c r="BZ357" s="109">
        <f>IF($BU357&gt;cDinnerEnd+$N357,cDinnerEnd+$N357+1,cDinnerEnd+$N357)</f>
        <v>0.7916666667</v>
      </c>
      <c r="CA357" s="50" t="str">
        <f>IF((MIN($BV357,BX357)-MAX($BU357,BW357))&gt;0,vDurationLunch,)</f>
        <v/>
      </c>
      <c r="CB357" s="50" t="str">
        <f>IF((MIN($BV357,BZ357)-MAX($BU357,BY357))&gt;0,vDurationDinner,)</f>
        <v/>
      </c>
      <c r="CC357" s="50">
        <f t="shared" si="5"/>
        <v>0</v>
      </c>
      <c r="CD357" s="109">
        <f t="shared" si="6"/>
        <v>0.75</v>
      </c>
      <c r="CE357" s="50" t="str">
        <f t="shared" si="7"/>
        <v/>
      </c>
      <c r="CF357" s="50" t="str">
        <f t="shared" si="8"/>
        <v/>
      </c>
      <c r="CG357" s="50" t="str">
        <f t="shared" si="9"/>
        <v/>
      </c>
      <c r="CH357" s="50" t="str">
        <f t="shared" si="10"/>
        <v/>
      </c>
      <c r="CI357" s="50" t="str">
        <f t="shared" si="11"/>
        <v/>
      </c>
      <c r="CJ357" s="50"/>
      <c r="CK357" s="50"/>
      <c r="CL357" s="50"/>
      <c r="CM357" s="50"/>
      <c r="CN357" s="50"/>
    </row>
    <row r="358">
      <c r="A358" s="108" t="str">
        <f t="shared" si="2"/>
        <v/>
      </c>
      <c r="B358" s="6"/>
      <c r="C358" s="42"/>
      <c r="D358" s="43"/>
      <c r="E358" s="47"/>
      <c r="F358" s="45"/>
      <c r="G358" s="45"/>
      <c r="H358" s="46"/>
      <c r="I358" s="45"/>
      <c r="J358" s="45"/>
      <c r="K358" s="45"/>
      <c r="L358" s="45"/>
      <c r="M358" s="61"/>
      <c r="N358" s="48"/>
      <c r="O358" s="49"/>
      <c r="P358" s="48"/>
      <c r="Q358" s="49"/>
      <c r="R358" s="50"/>
      <c r="S358" s="51"/>
      <c r="T358" s="15"/>
      <c r="U358" s="14"/>
      <c r="V358" s="52"/>
      <c r="W358" s="52"/>
      <c r="X358" s="52"/>
      <c r="Y358" s="52"/>
      <c r="Z358" s="52"/>
      <c r="AA358" s="52"/>
      <c r="AB358" s="53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3"/>
      <c r="AP358" s="52"/>
      <c r="AQ358" s="52"/>
      <c r="AR358" s="53"/>
      <c r="AS358" s="53"/>
      <c r="AT358" s="53"/>
      <c r="AU358" s="52"/>
      <c r="AV358" s="52"/>
      <c r="AW358" s="53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83" t="str">
        <f>IF(ISBLANK(B358),,IF(IFNA(MATCH(N358,List_Holidays,0),0)=0,IF(IFNA(MATCH(WEEKDAY(N358),List_WeekHolidays,0),0),1,0),2))</f>
        <v/>
      </c>
      <c r="BU358" s="109">
        <f t="shared" si="3"/>
        <v>0</v>
      </c>
      <c r="BV358" s="109">
        <f t="shared" si="4"/>
        <v>0</v>
      </c>
      <c r="BW358" s="109">
        <f>IF($BU358&gt;cLunchEnd+$N358,cLunchBegin+$N358+1,cLunchBegin+$N358)</f>
        <v>0.5</v>
      </c>
      <c r="BX358" s="109">
        <f>IF($BU358&gt;cLunchEnd+$N358,cLunchEnd+$N358+1,cLunchEnd+$N358)</f>
        <v>0.5416666667</v>
      </c>
      <c r="BY358" s="109">
        <f>IF($BU358&gt;cDinnerEnd+$N358,cDinnerBegin+$N358+1,cDinnerBegin+$N358)</f>
        <v>0.75</v>
      </c>
      <c r="BZ358" s="109">
        <f>IF($BU358&gt;cDinnerEnd+$N358,cDinnerEnd+$N358+1,cDinnerEnd+$N358)</f>
        <v>0.7916666667</v>
      </c>
      <c r="CA358" s="50" t="str">
        <f>IF((MIN($BV358,BX358)-MAX($BU358,BW358))&gt;0,vDurationLunch,)</f>
        <v/>
      </c>
      <c r="CB358" s="50" t="str">
        <f>IF((MIN($BV358,BZ358)-MAX($BU358,BY358))&gt;0,vDurationDinner,)</f>
        <v/>
      </c>
      <c r="CC358" s="50">
        <f t="shared" si="5"/>
        <v>0</v>
      </c>
      <c r="CD358" s="109">
        <f t="shared" si="6"/>
        <v>0.75</v>
      </c>
      <c r="CE358" s="50" t="str">
        <f t="shared" si="7"/>
        <v/>
      </c>
      <c r="CF358" s="50" t="str">
        <f t="shared" si="8"/>
        <v/>
      </c>
      <c r="CG358" s="50" t="str">
        <f t="shared" si="9"/>
        <v/>
      </c>
      <c r="CH358" s="50" t="str">
        <f t="shared" si="10"/>
        <v/>
      </c>
      <c r="CI358" s="50" t="str">
        <f t="shared" si="11"/>
        <v/>
      </c>
      <c r="CJ358" s="50"/>
      <c r="CK358" s="50"/>
      <c r="CL358" s="50"/>
      <c r="CM358" s="50"/>
      <c r="CN358" s="50"/>
    </row>
    <row r="359">
      <c r="A359" s="108" t="str">
        <f t="shared" si="2"/>
        <v/>
      </c>
      <c r="B359" s="6"/>
      <c r="C359" s="42"/>
      <c r="D359" s="43"/>
      <c r="E359" s="47"/>
      <c r="F359" s="45"/>
      <c r="G359" s="45"/>
      <c r="H359" s="46"/>
      <c r="I359" s="45"/>
      <c r="J359" s="45"/>
      <c r="K359" s="45"/>
      <c r="L359" s="45"/>
      <c r="M359" s="61"/>
      <c r="N359" s="48"/>
      <c r="O359" s="49"/>
      <c r="P359" s="48"/>
      <c r="Q359" s="49"/>
      <c r="R359" s="50"/>
      <c r="S359" s="51"/>
      <c r="T359" s="15"/>
      <c r="U359" s="14"/>
      <c r="V359" s="52"/>
      <c r="W359" s="52"/>
      <c r="X359" s="52"/>
      <c r="Y359" s="52"/>
      <c r="Z359" s="52"/>
      <c r="AA359" s="52"/>
      <c r="AB359" s="53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3"/>
      <c r="AP359" s="52"/>
      <c r="AQ359" s="52"/>
      <c r="AR359" s="53"/>
      <c r="AS359" s="53"/>
      <c r="AT359" s="53"/>
      <c r="AU359" s="52"/>
      <c r="AV359" s="52"/>
      <c r="AW359" s="53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83" t="str">
        <f>IF(ISBLANK(B359),,IF(IFNA(MATCH(N359,List_Holidays,0),0)=0,IF(IFNA(MATCH(WEEKDAY(N359),List_WeekHolidays,0),0),1,0),2))</f>
        <v/>
      </c>
      <c r="BU359" s="109">
        <f t="shared" si="3"/>
        <v>0</v>
      </c>
      <c r="BV359" s="109">
        <f t="shared" si="4"/>
        <v>0</v>
      </c>
      <c r="BW359" s="109">
        <f>IF($BU359&gt;cLunchEnd+$N359,cLunchBegin+$N359+1,cLunchBegin+$N359)</f>
        <v>0.5</v>
      </c>
      <c r="BX359" s="109">
        <f>IF($BU359&gt;cLunchEnd+$N359,cLunchEnd+$N359+1,cLunchEnd+$N359)</f>
        <v>0.5416666667</v>
      </c>
      <c r="BY359" s="109">
        <f>IF($BU359&gt;cDinnerEnd+$N359,cDinnerBegin+$N359+1,cDinnerBegin+$N359)</f>
        <v>0.75</v>
      </c>
      <c r="BZ359" s="109">
        <f>IF($BU359&gt;cDinnerEnd+$N359,cDinnerEnd+$N359+1,cDinnerEnd+$N359)</f>
        <v>0.7916666667</v>
      </c>
      <c r="CA359" s="50" t="str">
        <f>IF((MIN($BV359,BX359)-MAX($BU359,BW359))&gt;0,vDurationLunch,)</f>
        <v/>
      </c>
      <c r="CB359" s="50" t="str">
        <f>IF((MIN($BV359,BZ359)-MAX($BU359,BY359))&gt;0,vDurationDinner,)</f>
        <v/>
      </c>
      <c r="CC359" s="50">
        <f t="shared" si="5"/>
        <v>0</v>
      </c>
      <c r="CD359" s="109">
        <f t="shared" si="6"/>
        <v>0.75</v>
      </c>
      <c r="CE359" s="50" t="str">
        <f t="shared" si="7"/>
        <v/>
      </c>
      <c r="CF359" s="50" t="str">
        <f t="shared" si="8"/>
        <v/>
      </c>
      <c r="CG359" s="50" t="str">
        <f t="shared" si="9"/>
        <v/>
      </c>
      <c r="CH359" s="50" t="str">
        <f t="shared" si="10"/>
        <v/>
      </c>
      <c r="CI359" s="50" t="str">
        <f t="shared" si="11"/>
        <v/>
      </c>
      <c r="CJ359" s="50"/>
      <c r="CK359" s="50"/>
      <c r="CL359" s="50"/>
      <c r="CM359" s="50"/>
      <c r="CN359" s="50"/>
    </row>
    <row r="360">
      <c r="A360" s="108" t="str">
        <f t="shared" si="2"/>
        <v/>
      </c>
      <c r="B360" s="6"/>
      <c r="C360" s="42"/>
      <c r="D360" s="43"/>
      <c r="E360" s="47"/>
      <c r="F360" s="45"/>
      <c r="G360" s="45"/>
      <c r="H360" s="45"/>
      <c r="I360" s="45"/>
      <c r="J360" s="46"/>
      <c r="K360" s="45"/>
      <c r="L360" s="45"/>
      <c r="M360" s="47"/>
      <c r="N360" s="48"/>
      <c r="O360" s="49"/>
      <c r="P360" s="48"/>
      <c r="Q360" s="49"/>
      <c r="R360" s="50"/>
      <c r="S360" s="51"/>
      <c r="T360" s="15"/>
      <c r="U360" s="14"/>
      <c r="V360" s="52"/>
      <c r="W360" s="52"/>
      <c r="X360" s="52"/>
      <c r="Y360" s="52"/>
      <c r="Z360" s="52"/>
      <c r="AA360" s="52"/>
      <c r="AB360" s="53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3"/>
      <c r="AP360" s="52"/>
      <c r="AQ360" s="52"/>
      <c r="AR360" s="53"/>
      <c r="AS360" s="53"/>
      <c r="AT360" s="53"/>
      <c r="AU360" s="52"/>
      <c r="AV360" s="52"/>
      <c r="AW360" s="53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83" t="str">
        <f>IF(ISBLANK(B360),,IF(IFNA(MATCH(N360,List_Holidays,0),0)=0,IF(IFNA(MATCH(WEEKDAY(N360),List_WeekHolidays,0),0),1,0),2))</f>
        <v/>
      </c>
      <c r="BU360" s="109">
        <f t="shared" si="3"/>
        <v>0</v>
      </c>
      <c r="BV360" s="109">
        <f t="shared" si="4"/>
        <v>0</v>
      </c>
      <c r="BW360" s="109">
        <f>IF($BU360&gt;cLunchEnd+$N360,cLunchBegin+$N360+1,cLunchBegin+$N360)</f>
        <v>0.5</v>
      </c>
      <c r="BX360" s="109">
        <f>IF($BU360&gt;cLunchEnd+$N360,cLunchEnd+$N360+1,cLunchEnd+$N360)</f>
        <v>0.5416666667</v>
      </c>
      <c r="BY360" s="109">
        <f>IF($BU360&gt;cDinnerEnd+$N360,cDinnerBegin+$N360+1,cDinnerBegin+$N360)</f>
        <v>0.75</v>
      </c>
      <c r="BZ360" s="109">
        <f>IF($BU360&gt;cDinnerEnd+$N360,cDinnerEnd+$N360+1,cDinnerEnd+$N360)</f>
        <v>0.7916666667</v>
      </c>
      <c r="CA360" s="50" t="str">
        <f>IF((MIN($BV360,BX360)-MAX($BU360,BW360))&gt;0,vDurationLunch,)</f>
        <v/>
      </c>
      <c r="CB360" s="50" t="str">
        <f>IF((MIN($BV360,BZ360)-MAX($BU360,BY360))&gt;0,vDurationDinner,)</f>
        <v/>
      </c>
      <c r="CC360" s="50">
        <f t="shared" si="5"/>
        <v>0</v>
      </c>
      <c r="CD360" s="109">
        <f t="shared" si="6"/>
        <v>0.75</v>
      </c>
      <c r="CE360" s="50" t="str">
        <f t="shared" si="7"/>
        <v/>
      </c>
      <c r="CF360" s="50" t="str">
        <f t="shared" si="8"/>
        <v/>
      </c>
      <c r="CG360" s="50" t="str">
        <f t="shared" si="9"/>
        <v/>
      </c>
      <c r="CH360" s="50" t="str">
        <f t="shared" si="10"/>
        <v/>
      </c>
      <c r="CI360" s="50" t="str">
        <f t="shared" si="11"/>
        <v/>
      </c>
      <c r="CJ360" s="50"/>
      <c r="CK360" s="50"/>
      <c r="CL360" s="50"/>
      <c r="CM360" s="50"/>
      <c r="CN360" s="50"/>
    </row>
    <row r="361">
      <c r="A361" s="108" t="str">
        <f t="shared" si="2"/>
        <v/>
      </c>
      <c r="B361" s="6"/>
      <c r="C361" s="42"/>
      <c r="D361" s="43"/>
      <c r="E361" s="47"/>
      <c r="F361" s="45"/>
      <c r="G361" s="45"/>
      <c r="H361" s="46"/>
      <c r="I361" s="45"/>
      <c r="J361" s="45"/>
      <c r="K361" s="45"/>
      <c r="L361" s="45"/>
      <c r="M361" s="61"/>
      <c r="N361" s="48"/>
      <c r="O361" s="49"/>
      <c r="P361" s="48"/>
      <c r="Q361" s="49"/>
      <c r="R361" s="50"/>
      <c r="S361" s="51"/>
      <c r="T361" s="15"/>
      <c r="U361" s="14"/>
      <c r="V361" s="52"/>
      <c r="W361" s="52"/>
      <c r="X361" s="52"/>
      <c r="Y361" s="52"/>
      <c r="Z361" s="52"/>
      <c r="AA361" s="52"/>
      <c r="AB361" s="53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3"/>
      <c r="AP361" s="52"/>
      <c r="AQ361" s="52"/>
      <c r="AR361" s="53"/>
      <c r="AS361" s="53"/>
      <c r="AT361" s="53"/>
      <c r="AU361" s="52"/>
      <c r="AV361" s="52"/>
      <c r="AW361" s="53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83" t="str">
        <f>IF(ISBLANK(B361),,IF(IFNA(MATCH(N361,List_Holidays,0),0)=0,IF(IFNA(MATCH(WEEKDAY(N361),List_WeekHolidays,0),0),1,0),2))</f>
        <v/>
      </c>
      <c r="BU361" s="109">
        <f t="shared" si="3"/>
        <v>0</v>
      </c>
      <c r="BV361" s="109">
        <f t="shared" si="4"/>
        <v>0</v>
      </c>
      <c r="BW361" s="109">
        <f>IF($BU361&gt;cLunchEnd+$N361,cLunchBegin+$N361+1,cLunchBegin+$N361)</f>
        <v>0.5</v>
      </c>
      <c r="BX361" s="109">
        <f>IF($BU361&gt;cLunchEnd+$N361,cLunchEnd+$N361+1,cLunchEnd+$N361)</f>
        <v>0.5416666667</v>
      </c>
      <c r="BY361" s="109">
        <f>IF($BU361&gt;cDinnerEnd+$N361,cDinnerBegin+$N361+1,cDinnerBegin+$N361)</f>
        <v>0.75</v>
      </c>
      <c r="BZ361" s="109">
        <f>IF($BU361&gt;cDinnerEnd+$N361,cDinnerEnd+$N361+1,cDinnerEnd+$N361)</f>
        <v>0.7916666667</v>
      </c>
      <c r="CA361" s="50" t="str">
        <f>IF((MIN($BV361,BX361)-MAX($BU361,BW361))&gt;0,vDurationLunch,)</f>
        <v/>
      </c>
      <c r="CB361" s="50" t="str">
        <f>IF((MIN($BV361,BZ361)-MAX($BU361,BY361))&gt;0,vDurationDinner,)</f>
        <v/>
      </c>
      <c r="CC361" s="50">
        <f t="shared" si="5"/>
        <v>0</v>
      </c>
      <c r="CD361" s="109">
        <f t="shared" si="6"/>
        <v>0.75</v>
      </c>
      <c r="CE361" s="50" t="str">
        <f t="shared" si="7"/>
        <v/>
      </c>
      <c r="CF361" s="50" t="str">
        <f t="shared" si="8"/>
        <v/>
      </c>
      <c r="CG361" s="50" t="str">
        <f t="shared" si="9"/>
        <v/>
      </c>
      <c r="CH361" s="50" t="str">
        <f t="shared" si="10"/>
        <v/>
      </c>
      <c r="CI361" s="50" t="str">
        <f t="shared" si="11"/>
        <v/>
      </c>
      <c r="CJ361" s="50"/>
      <c r="CK361" s="50"/>
      <c r="CL361" s="50"/>
      <c r="CM361" s="50"/>
      <c r="CN361" s="50"/>
    </row>
    <row r="362">
      <c r="A362" s="108" t="str">
        <f t="shared" si="2"/>
        <v/>
      </c>
      <c r="B362" s="6"/>
      <c r="C362" s="42"/>
      <c r="D362" s="43"/>
      <c r="E362" s="47"/>
      <c r="F362" s="45"/>
      <c r="G362" s="45"/>
      <c r="H362" s="46"/>
      <c r="I362" s="45"/>
      <c r="J362" s="45"/>
      <c r="K362" s="45"/>
      <c r="L362" s="45"/>
      <c r="M362" s="61"/>
      <c r="N362" s="48"/>
      <c r="O362" s="49"/>
      <c r="P362" s="48"/>
      <c r="Q362" s="49"/>
      <c r="R362" s="50"/>
      <c r="S362" s="51"/>
      <c r="T362" s="15"/>
      <c r="U362" s="14"/>
      <c r="V362" s="52"/>
      <c r="W362" s="52"/>
      <c r="X362" s="52"/>
      <c r="Y362" s="52"/>
      <c r="Z362" s="52"/>
      <c r="AA362" s="52"/>
      <c r="AB362" s="53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3"/>
      <c r="AP362" s="52"/>
      <c r="AQ362" s="52"/>
      <c r="AR362" s="53"/>
      <c r="AS362" s="53"/>
      <c r="AT362" s="53"/>
      <c r="AU362" s="52"/>
      <c r="AV362" s="52"/>
      <c r="AW362" s="53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83" t="str">
        <f>IF(ISBLANK(B362),,IF(IFNA(MATCH(N362,List_Holidays,0),0)=0,IF(IFNA(MATCH(WEEKDAY(N362),List_WeekHolidays,0),0),1,0),2))</f>
        <v/>
      </c>
      <c r="BU362" s="109">
        <f t="shared" si="3"/>
        <v>0</v>
      </c>
      <c r="BV362" s="109">
        <f t="shared" si="4"/>
        <v>0</v>
      </c>
      <c r="BW362" s="109">
        <f>IF($BU362&gt;cLunchEnd+$N362,cLunchBegin+$N362+1,cLunchBegin+$N362)</f>
        <v>0.5</v>
      </c>
      <c r="BX362" s="109">
        <f>IF($BU362&gt;cLunchEnd+$N362,cLunchEnd+$N362+1,cLunchEnd+$N362)</f>
        <v>0.5416666667</v>
      </c>
      <c r="BY362" s="109">
        <f>IF($BU362&gt;cDinnerEnd+$N362,cDinnerBegin+$N362+1,cDinnerBegin+$N362)</f>
        <v>0.75</v>
      </c>
      <c r="BZ362" s="109">
        <f>IF($BU362&gt;cDinnerEnd+$N362,cDinnerEnd+$N362+1,cDinnerEnd+$N362)</f>
        <v>0.7916666667</v>
      </c>
      <c r="CA362" s="50" t="str">
        <f>IF((MIN($BV362,BX362)-MAX($BU362,BW362))&gt;0,vDurationLunch,)</f>
        <v/>
      </c>
      <c r="CB362" s="50" t="str">
        <f>IF((MIN($BV362,BZ362)-MAX($BU362,BY362))&gt;0,vDurationDinner,)</f>
        <v/>
      </c>
      <c r="CC362" s="50">
        <f t="shared" si="5"/>
        <v>0</v>
      </c>
      <c r="CD362" s="109">
        <f t="shared" si="6"/>
        <v>0.75</v>
      </c>
      <c r="CE362" s="50" t="str">
        <f t="shared" si="7"/>
        <v/>
      </c>
      <c r="CF362" s="50" t="str">
        <f t="shared" si="8"/>
        <v/>
      </c>
      <c r="CG362" s="50" t="str">
        <f t="shared" si="9"/>
        <v/>
      </c>
      <c r="CH362" s="50" t="str">
        <f t="shared" si="10"/>
        <v/>
      </c>
      <c r="CI362" s="50" t="str">
        <f t="shared" si="11"/>
        <v/>
      </c>
      <c r="CJ362" s="50"/>
      <c r="CK362" s="50"/>
      <c r="CL362" s="50"/>
      <c r="CM362" s="50"/>
      <c r="CN362" s="50"/>
    </row>
    <row r="363">
      <c r="A363" s="108" t="str">
        <f t="shared" si="2"/>
        <v/>
      </c>
      <c r="B363" s="6"/>
      <c r="C363" s="42"/>
      <c r="D363" s="43"/>
      <c r="E363" s="47"/>
      <c r="F363" s="45"/>
      <c r="G363" s="45"/>
      <c r="H363" s="46"/>
      <c r="I363" s="45"/>
      <c r="J363" s="45"/>
      <c r="K363" s="45"/>
      <c r="L363" s="45"/>
      <c r="M363" s="61"/>
      <c r="N363" s="48"/>
      <c r="O363" s="49"/>
      <c r="P363" s="48"/>
      <c r="Q363" s="49"/>
      <c r="R363" s="50"/>
      <c r="S363" s="51"/>
      <c r="T363" s="15"/>
      <c r="U363" s="14"/>
      <c r="V363" s="52"/>
      <c r="W363" s="52"/>
      <c r="X363" s="52"/>
      <c r="Y363" s="52"/>
      <c r="Z363" s="52"/>
      <c r="AA363" s="52"/>
      <c r="AB363" s="53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3"/>
      <c r="AP363" s="52"/>
      <c r="AQ363" s="52"/>
      <c r="AR363" s="53"/>
      <c r="AS363" s="53"/>
      <c r="AT363" s="53"/>
      <c r="AU363" s="52"/>
      <c r="AV363" s="52"/>
      <c r="AW363" s="53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83" t="str">
        <f>IF(ISBLANK(B363),,IF(IFNA(MATCH(N363,List_Holidays,0),0)=0,IF(IFNA(MATCH(WEEKDAY(N363),List_WeekHolidays,0),0),1,0),2))</f>
        <v/>
      </c>
      <c r="BU363" s="109">
        <f t="shared" si="3"/>
        <v>0</v>
      </c>
      <c r="BV363" s="109">
        <f t="shared" si="4"/>
        <v>0</v>
      </c>
      <c r="BW363" s="109">
        <f>IF($BU363&gt;cLunchEnd+$N363,cLunchBegin+$N363+1,cLunchBegin+$N363)</f>
        <v>0.5</v>
      </c>
      <c r="BX363" s="109">
        <f>IF($BU363&gt;cLunchEnd+$N363,cLunchEnd+$N363+1,cLunchEnd+$N363)</f>
        <v>0.5416666667</v>
      </c>
      <c r="BY363" s="109">
        <f>IF($BU363&gt;cDinnerEnd+$N363,cDinnerBegin+$N363+1,cDinnerBegin+$N363)</f>
        <v>0.75</v>
      </c>
      <c r="BZ363" s="109">
        <f>IF($BU363&gt;cDinnerEnd+$N363,cDinnerEnd+$N363+1,cDinnerEnd+$N363)</f>
        <v>0.7916666667</v>
      </c>
      <c r="CA363" s="50" t="str">
        <f>IF((MIN($BV363,BX363)-MAX($BU363,BW363))&gt;0,vDurationLunch,)</f>
        <v/>
      </c>
      <c r="CB363" s="50" t="str">
        <f>IF((MIN($BV363,BZ363)-MAX($BU363,BY363))&gt;0,vDurationDinner,)</f>
        <v/>
      </c>
      <c r="CC363" s="50">
        <f t="shared" si="5"/>
        <v>0</v>
      </c>
      <c r="CD363" s="109">
        <f t="shared" si="6"/>
        <v>0.75</v>
      </c>
      <c r="CE363" s="50" t="str">
        <f t="shared" si="7"/>
        <v/>
      </c>
      <c r="CF363" s="50" t="str">
        <f t="shared" si="8"/>
        <v/>
      </c>
      <c r="CG363" s="50" t="str">
        <f t="shared" si="9"/>
        <v/>
      </c>
      <c r="CH363" s="50" t="str">
        <f t="shared" si="10"/>
        <v/>
      </c>
      <c r="CI363" s="50" t="str">
        <f t="shared" si="11"/>
        <v/>
      </c>
      <c r="CJ363" s="50"/>
      <c r="CK363" s="50"/>
      <c r="CL363" s="50"/>
      <c r="CM363" s="50"/>
      <c r="CN363" s="50"/>
    </row>
    <row r="364">
      <c r="A364" s="108" t="str">
        <f t="shared" si="2"/>
        <v/>
      </c>
      <c r="B364" s="6"/>
      <c r="C364" s="42"/>
      <c r="D364" s="43"/>
      <c r="E364" s="47"/>
      <c r="F364" s="45"/>
      <c r="G364" s="46"/>
      <c r="H364" s="46"/>
      <c r="I364" s="45"/>
      <c r="J364" s="45"/>
      <c r="K364" s="45"/>
      <c r="L364" s="45"/>
      <c r="M364" s="61"/>
      <c r="N364" s="48"/>
      <c r="O364" s="49"/>
      <c r="P364" s="48"/>
      <c r="Q364" s="49"/>
      <c r="R364" s="50"/>
      <c r="S364" s="51"/>
      <c r="T364" s="15"/>
      <c r="U364" s="14"/>
      <c r="V364" s="52"/>
      <c r="W364" s="52"/>
      <c r="X364" s="52"/>
      <c r="Y364" s="52"/>
      <c r="Z364" s="52"/>
      <c r="AA364" s="52"/>
      <c r="AB364" s="53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3"/>
      <c r="AP364" s="52"/>
      <c r="AQ364" s="52"/>
      <c r="AR364" s="53"/>
      <c r="AS364" s="53"/>
      <c r="AT364" s="53"/>
      <c r="AU364" s="52"/>
      <c r="AV364" s="52"/>
      <c r="AW364" s="53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83" t="str">
        <f>IF(ISBLANK(B364),,IF(IFNA(MATCH(N364,List_Holidays,0),0)=0,IF(IFNA(MATCH(WEEKDAY(N364),List_WeekHolidays,0),0),1,0),2))</f>
        <v/>
      </c>
      <c r="BU364" s="109">
        <f t="shared" si="3"/>
        <v>0</v>
      </c>
      <c r="BV364" s="109">
        <f t="shared" si="4"/>
        <v>0</v>
      </c>
      <c r="BW364" s="109">
        <f>IF($BU364&gt;cLunchEnd+$N364,cLunchBegin+$N364+1,cLunchBegin+$N364)</f>
        <v>0.5</v>
      </c>
      <c r="BX364" s="109">
        <f>IF($BU364&gt;cLunchEnd+$N364,cLunchEnd+$N364+1,cLunchEnd+$N364)</f>
        <v>0.5416666667</v>
      </c>
      <c r="BY364" s="109">
        <f>IF($BU364&gt;cDinnerEnd+$N364,cDinnerBegin+$N364+1,cDinnerBegin+$N364)</f>
        <v>0.75</v>
      </c>
      <c r="BZ364" s="109">
        <f>IF($BU364&gt;cDinnerEnd+$N364,cDinnerEnd+$N364+1,cDinnerEnd+$N364)</f>
        <v>0.7916666667</v>
      </c>
      <c r="CA364" s="50" t="str">
        <f>IF((MIN($BV364,BX364)-MAX($BU364,BW364))&gt;0,vDurationLunch,)</f>
        <v/>
      </c>
      <c r="CB364" s="50" t="str">
        <f>IF((MIN($BV364,BZ364)-MAX($BU364,BY364))&gt;0,vDurationDinner,)</f>
        <v/>
      </c>
      <c r="CC364" s="50">
        <f t="shared" si="5"/>
        <v>0</v>
      </c>
      <c r="CD364" s="109">
        <f t="shared" si="6"/>
        <v>0.75</v>
      </c>
      <c r="CE364" s="50" t="str">
        <f t="shared" si="7"/>
        <v/>
      </c>
      <c r="CF364" s="50" t="str">
        <f t="shared" si="8"/>
        <v/>
      </c>
      <c r="CG364" s="50" t="str">
        <f t="shared" si="9"/>
        <v/>
      </c>
      <c r="CH364" s="50" t="str">
        <f t="shared" si="10"/>
        <v/>
      </c>
      <c r="CI364" s="50" t="str">
        <f t="shared" si="11"/>
        <v/>
      </c>
      <c r="CJ364" s="50"/>
      <c r="CK364" s="50"/>
      <c r="CL364" s="50"/>
      <c r="CM364" s="50"/>
      <c r="CN364" s="50"/>
    </row>
    <row r="365">
      <c r="A365" s="108" t="str">
        <f t="shared" si="2"/>
        <v/>
      </c>
      <c r="B365" s="6"/>
      <c r="C365" s="42"/>
      <c r="D365" s="43"/>
      <c r="E365" s="47"/>
      <c r="F365" s="45"/>
      <c r="G365" s="45"/>
      <c r="H365" s="46"/>
      <c r="I365" s="45"/>
      <c r="J365" s="45"/>
      <c r="K365" s="45"/>
      <c r="L365" s="45"/>
      <c r="M365" s="61"/>
      <c r="N365" s="48"/>
      <c r="O365" s="49"/>
      <c r="P365" s="48"/>
      <c r="Q365" s="49"/>
      <c r="R365" s="50"/>
      <c r="S365" s="51"/>
      <c r="T365" s="15"/>
      <c r="U365" s="14"/>
      <c r="V365" s="52"/>
      <c r="W365" s="52"/>
      <c r="X365" s="52"/>
      <c r="Y365" s="52"/>
      <c r="Z365" s="52"/>
      <c r="AA365" s="52"/>
      <c r="AB365" s="53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3"/>
      <c r="AP365" s="52"/>
      <c r="AQ365" s="52"/>
      <c r="AR365" s="53"/>
      <c r="AS365" s="53"/>
      <c r="AT365" s="53"/>
      <c r="AU365" s="52"/>
      <c r="AV365" s="52"/>
      <c r="AW365" s="53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83" t="str">
        <f>IF(ISBLANK(B365),,IF(IFNA(MATCH(N365,List_Holidays,0),0)=0,IF(IFNA(MATCH(WEEKDAY(N365),List_WeekHolidays,0),0),1,0),2))</f>
        <v/>
      </c>
      <c r="BU365" s="109">
        <f t="shared" si="3"/>
        <v>0</v>
      </c>
      <c r="BV365" s="109">
        <f t="shared" si="4"/>
        <v>0</v>
      </c>
      <c r="BW365" s="109">
        <f>IF($BU365&gt;cLunchEnd+$N365,cLunchBegin+$N365+1,cLunchBegin+$N365)</f>
        <v>0.5</v>
      </c>
      <c r="BX365" s="109">
        <f>IF($BU365&gt;cLunchEnd+$N365,cLunchEnd+$N365+1,cLunchEnd+$N365)</f>
        <v>0.5416666667</v>
      </c>
      <c r="BY365" s="109">
        <f>IF($BU365&gt;cDinnerEnd+$N365,cDinnerBegin+$N365+1,cDinnerBegin+$N365)</f>
        <v>0.75</v>
      </c>
      <c r="BZ365" s="109">
        <f>IF($BU365&gt;cDinnerEnd+$N365,cDinnerEnd+$N365+1,cDinnerEnd+$N365)</f>
        <v>0.7916666667</v>
      </c>
      <c r="CA365" s="50" t="str">
        <f>IF((MIN($BV365,BX365)-MAX($BU365,BW365))&gt;0,vDurationLunch,)</f>
        <v/>
      </c>
      <c r="CB365" s="50" t="str">
        <f>IF((MIN($BV365,BZ365)-MAX($BU365,BY365))&gt;0,vDurationDinner,)</f>
        <v/>
      </c>
      <c r="CC365" s="50">
        <f t="shared" si="5"/>
        <v>0</v>
      </c>
      <c r="CD365" s="109">
        <f t="shared" si="6"/>
        <v>0.75</v>
      </c>
      <c r="CE365" s="50" t="str">
        <f t="shared" si="7"/>
        <v/>
      </c>
      <c r="CF365" s="50" t="str">
        <f t="shared" si="8"/>
        <v/>
      </c>
      <c r="CG365" s="50" t="str">
        <f t="shared" si="9"/>
        <v/>
      </c>
      <c r="CH365" s="50" t="str">
        <f t="shared" si="10"/>
        <v/>
      </c>
      <c r="CI365" s="50" t="str">
        <f t="shared" si="11"/>
        <v/>
      </c>
      <c r="CJ365" s="50"/>
      <c r="CK365" s="50"/>
      <c r="CL365" s="50"/>
      <c r="CM365" s="50"/>
      <c r="CN365" s="50"/>
    </row>
    <row r="366">
      <c r="A366" s="108" t="str">
        <f t="shared" si="2"/>
        <v/>
      </c>
      <c r="B366" s="6"/>
      <c r="C366" s="42"/>
      <c r="D366" s="43"/>
      <c r="E366" s="47"/>
      <c r="F366" s="45"/>
      <c r="G366" s="45"/>
      <c r="H366" s="46"/>
      <c r="I366" s="45"/>
      <c r="J366" s="45"/>
      <c r="K366" s="45"/>
      <c r="L366" s="45"/>
      <c r="M366" s="61"/>
      <c r="N366" s="48"/>
      <c r="O366" s="49"/>
      <c r="P366" s="48"/>
      <c r="Q366" s="49"/>
      <c r="R366" s="50"/>
      <c r="S366" s="51"/>
      <c r="T366" s="15"/>
      <c r="U366" s="14"/>
      <c r="V366" s="52"/>
      <c r="W366" s="52"/>
      <c r="X366" s="52"/>
      <c r="Y366" s="52"/>
      <c r="Z366" s="52"/>
      <c r="AA366" s="52"/>
      <c r="AB366" s="53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3"/>
      <c r="AP366" s="52"/>
      <c r="AQ366" s="52"/>
      <c r="AR366" s="53"/>
      <c r="AS366" s="53"/>
      <c r="AT366" s="53"/>
      <c r="AU366" s="52"/>
      <c r="AV366" s="52"/>
      <c r="AW366" s="53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83" t="str">
        <f>IF(ISBLANK(B366),,IF(IFNA(MATCH(N366,List_Holidays,0),0)=0,IF(IFNA(MATCH(WEEKDAY(N366),List_WeekHolidays,0),0),1,0),2))</f>
        <v/>
      </c>
      <c r="BU366" s="109">
        <f t="shared" si="3"/>
        <v>0</v>
      </c>
      <c r="BV366" s="109">
        <f t="shared" si="4"/>
        <v>0</v>
      </c>
      <c r="BW366" s="109">
        <f>IF($BU366&gt;cLunchEnd+$N366,cLunchBegin+$N366+1,cLunchBegin+$N366)</f>
        <v>0.5</v>
      </c>
      <c r="BX366" s="109">
        <f>IF($BU366&gt;cLunchEnd+$N366,cLunchEnd+$N366+1,cLunchEnd+$N366)</f>
        <v>0.5416666667</v>
      </c>
      <c r="BY366" s="109">
        <f>IF($BU366&gt;cDinnerEnd+$N366,cDinnerBegin+$N366+1,cDinnerBegin+$N366)</f>
        <v>0.75</v>
      </c>
      <c r="BZ366" s="109">
        <f>IF($BU366&gt;cDinnerEnd+$N366,cDinnerEnd+$N366+1,cDinnerEnd+$N366)</f>
        <v>0.7916666667</v>
      </c>
      <c r="CA366" s="50" t="str">
        <f>IF((MIN($BV366,BX366)-MAX($BU366,BW366))&gt;0,vDurationLunch,)</f>
        <v/>
      </c>
      <c r="CB366" s="50" t="str">
        <f>IF((MIN($BV366,BZ366)-MAX($BU366,BY366))&gt;0,vDurationDinner,)</f>
        <v/>
      </c>
      <c r="CC366" s="50">
        <f t="shared" si="5"/>
        <v>0</v>
      </c>
      <c r="CD366" s="109">
        <f t="shared" si="6"/>
        <v>0.75</v>
      </c>
      <c r="CE366" s="50" t="str">
        <f t="shared" si="7"/>
        <v/>
      </c>
      <c r="CF366" s="50" t="str">
        <f t="shared" si="8"/>
        <v/>
      </c>
      <c r="CG366" s="50" t="str">
        <f t="shared" si="9"/>
        <v/>
      </c>
      <c r="CH366" s="50" t="str">
        <f t="shared" si="10"/>
        <v/>
      </c>
      <c r="CI366" s="50" t="str">
        <f t="shared" si="11"/>
        <v/>
      </c>
      <c r="CJ366" s="50"/>
      <c r="CK366" s="50"/>
      <c r="CL366" s="50"/>
      <c r="CM366" s="50"/>
      <c r="CN366" s="50"/>
    </row>
    <row r="367">
      <c r="A367" s="108" t="str">
        <f t="shared" si="2"/>
        <v/>
      </c>
      <c r="B367" s="6"/>
      <c r="C367" s="42"/>
      <c r="D367" s="43"/>
      <c r="E367" s="47"/>
      <c r="F367" s="45"/>
      <c r="G367" s="45"/>
      <c r="H367" s="45"/>
      <c r="I367" s="45"/>
      <c r="J367" s="46"/>
      <c r="K367" s="45"/>
      <c r="L367" s="45"/>
      <c r="M367" s="61"/>
      <c r="N367" s="48"/>
      <c r="O367" s="49"/>
      <c r="P367" s="48"/>
      <c r="Q367" s="49"/>
      <c r="R367" s="50"/>
      <c r="S367" s="51"/>
      <c r="T367" s="15"/>
      <c r="U367" s="14"/>
      <c r="V367" s="52"/>
      <c r="W367" s="52"/>
      <c r="X367" s="52"/>
      <c r="Y367" s="52"/>
      <c r="Z367" s="52"/>
      <c r="AA367" s="52"/>
      <c r="AB367" s="53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3"/>
      <c r="AP367" s="52"/>
      <c r="AQ367" s="52"/>
      <c r="AR367" s="53"/>
      <c r="AS367" s="53"/>
      <c r="AT367" s="53"/>
      <c r="AU367" s="52"/>
      <c r="AV367" s="52"/>
      <c r="AW367" s="53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83" t="str">
        <f>IF(ISBLANK(B367),,IF(IFNA(MATCH(N367,List_Holidays,0),0)=0,IF(IFNA(MATCH(WEEKDAY(N367),List_WeekHolidays,0),0),1,0),2))</f>
        <v/>
      </c>
      <c r="BU367" s="109">
        <f t="shared" si="3"/>
        <v>0</v>
      </c>
      <c r="BV367" s="109">
        <f t="shared" si="4"/>
        <v>0</v>
      </c>
      <c r="BW367" s="109">
        <f>IF($BU367&gt;cLunchEnd+$N367,cLunchBegin+$N367+1,cLunchBegin+$N367)</f>
        <v>0.5</v>
      </c>
      <c r="BX367" s="109">
        <f>IF($BU367&gt;cLunchEnd+$N367,cLunchEnd+$N367+1,cLunchEnd+$N367)</f>
        <v>0.5416666667</v>
      </c>
      <c r="BY367" s="109">
        <f>IF($BU367&gt;cDinnerEnd+$N367,cDinnerBegin+$N367+1,cDinnerBegin+$N367)</f>
        <v>0.75</v>
      </c>
      <c r="BZ367" s="109">
        <f>IF($BU367&gt;cDinnerEnd+$N367,cDinnerEnd+$N367+1,cDinnerEnd+$N367)</f>
        <v>0.7916666667</v>
      </c>
      <c r="CA367" s="50" t="str">
        <f>IF((MIN($BV367,BX367)-MAX($BU367,BW367))&gt;0,vDurationLunch,)</f>
        <v/>
      </c>
      <c r="CB367" s="50" t="str">
        <f>IF((MIN($BV367,BZ367)-MAX($BU367,BY367))&gt;0,vDurationDinner,)</f>
        <v/>
      </c>
      <c r="CC367" s="50">
        <f t="shared" si="5"/>
        <v>0</v>
      </c>
      <c r="CD367" s="109">
        <f t="shared" si="6"/>
        <v>0.75</v>
      </c>
      <c r="CE367" s="50" t="str">
        <f t="shared" si="7"/>
        <v/>
      </c>
      <c r="CF367" s="50" t="str">
        <f t="shared" si="8"/>
        <v/>
      </c>
      <c r="CG367" s="50" t="str">
        <f t="shared" si="9"/>
        <v/>
      </c>
      <c r="CH367" s="50" t="str">
        <f t="shared" si="10"/>
        <v/>
      </c>
      <c r="CI367" s="50" t="str">
        <f t="shared" si="11"/>
        <v/>
      </c>
      <c r="CJ367" s="50"/>
      <c r="CK367" s="50"/>
      <c r="CL367" s="50"/>
      <c r="CM367" s="50"/>
      <c r="CN367" s="50"/>
    </row>
    <row r="368">
      <c r="A368" s="108" t="str">
        <f t="shared" si="2"/>
        <v/>
      </c>
      <c r="B368" s="6"/>
      <c r="C368" s="42"/>
      <c r="D368" s="43"/>
      <c r="E368" s="47"/>
      <c r="F368" s="45"/>
      <c r="G368" s="45"/>
      <c r="H368" s="46"/>
      <c r="I368" s="45"/>
      <c r="J368" s="45"/>
      <c r="K368" s="45"/>
      <c r="L368" s="45"/>
      <c r="M368" s="61"/>
      <c r="N368" s="48"/>
      <c r="O368" s="49"/>
      <c r="P368" s="48"/>
      <c r="Q368" s="49"/>
      <c r="R368" s="50"/>
      <c r="S368" s="51"/>
      <c r="T368" s="15"/>
      <c r="U368" s="14"/>
      <c r="V368" s="52"/>
      <c r="W368" s="52"/>
      <c r="X368" s="52"/>
      <c r="Y368" s="52"/>
      <c r="Z368" s="52"/>
      <c r="AA368" s="52"/>
      <c r="AB368" s="53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3"/>
      <c r="AP368" s="52"/>
      <c r="AQ368" s="52"/>
      <c r="AR368" s="53"/>
      <c r="AS368" s="53"/>
      <c r="AT368" s="53"/>
      <c r="AU368" s="52"/>
      <c r="AV368" s="52"/>
      <c r="AW368" s="53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83" t="str">
        <f>IF(ISBLANK(B368),,IF(IFNA(MATCH(N368,List_Holidays,0),0)=0,IF(IFNA(MATCH(WEEKDAY(N368),List_WeekHolidays,0),0),1,0),2))</f>
        <v/>
      </c>
      <c r="BU368" s="109">
        <f t="shared" si="3"/>
        <v>0</v>
      </c>
      <c r="BV368" s="109">
        <f t="shared" si="4"/>
        <v>0</v>
      </c>
      <c r="BW368" s="109">
        <f>IF($BU368&gt;cLunchEnd+$N368,cLunchBegin+$N368+1,cLunchBegin+$N368)</f>
        <v>0.5</v>
      </c>
      <c r="BX368" s="109">
        <f>IF($BU368&gt;cLunchEnd+$N368,cLunchEnd+$N368+1,cLunchEnd+$N368)</f>
        <v>0.5416666667</v>
      </c>
      <c r="BY368" s="109">
        <f>IF($BU368&gt;cDinnerEnd+$N368,cDinnerBegin+$N368+1,cDinnerBegin+$N368)</f>
        <v>0.75</v>
      </c>
      <c r="BZ368" s="109">
        <f>IF($BU368&gt;cDinnerEnd+$N368,cDinnerEnd+$N368+1,cDinnerEnd+$N368)</f>
        <v>0.7916666667</v>
      </c>
      <c r="CA368" s="50" t="str">
        <f>IF((MIN($BV368,BX368)-MAX($BU368,BW368))&gt;0,vDurationLunch,)</f>
        <v/>
      </c>
      <c r="CB368" s="50" t="str">
        <f>IF((MIN($BV368,BZ368)-MAX($BU368,BY368))&gt;0,vDurationDinner,)</f>
        <v/>
      </c>
      <c r="CC368" s="50">
        <f t="shared" si="5"/>
        <v>0</v>
      </c>
      <c r="CD368" s="109">
        <f t="shared" si="6"/>
        <v>0.75</v>
      </c>
      <c r="CE368" s="50" t="str">
        <f t="shared" si="7"/>
        <v/>
      </c>
      <c r="CF368" s="50" t="str">
        <f t="shared" si="8"/>
        <v/>
      </c>
      <c r="CG368" s="50" t="str">
        <f t="shared" si="9"/>
        <v/>
      </c>
      <c r="CH368" s="50" t="str">
        <f t="shared" si="10"/>
        <v/>
      </c>
      <c r="CI368" s="50" t="str">
        <f t="shared" si="11"/>
        <v/>
      </c>
      <c r="CJ368" s="50"/>
      <c r="CK368" s="50"/>
      <c r="CL368" s="50"/>
      <c r="CM368" s="50"/>
      <c r="CN368" s="50"/>
    </row>
    <row r="369">
      <c r="A369" s="108" t="str">
        <f t="shared" si="2"/>
        <v/>
      </c>
      <c r="B369" s="6"/>
      <c r="C369" s="42"/>
      <c r="D369" s="43"/>
      <c r="E369" s="47"/>
      <c r="F369" s="45"/>
      <c r="G369" s="45"/>
      <c r="H369" s="46"/>
      <c r="I369" s="45"/>
      <c r="J369" s="45"/>
      <c r="K369" s="45"/>
      <c r="L369" s="45"/>
      <c r="M369" s="61"/>
      <c r="N369" s="48"/>
      <c r="O369" s="49"/>
      <c r="P369" s="48"/>
      <c r="Q369" s="49"/>
      <c r="R369" s="50"/>
      <c r="S369" s="51"/>
      <c r="T369" s="15"/>
      <c r="U369" s="14"/>
      <c r="V369" s="52"/>
      <c r="W369" s="52"/>
      <c r="X369" s="52"/>
      <c r="Y369" s="52"/>
      <c r="Z369" s="52"/>
      <c r="AA369" s="52"/>
      <c r="AB369" s="53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3"/>
      <c r="AP369" s="52"/>
      <c r="AQ369" s="52"/>
      <c r="AR369" s="53"/>
      <c r="AS369" s="53"/>
      <c r="AT369" s="53"/>
      <c r="AU369" s="52"/>
      <c r="AV369" s="52"/>
      <c r="AW369" s="53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83" t="str">
        <f>IF(ISBLANK(B369),,IF(IFNA(MATCH(N369,List_Holidays,0),0)=0,IF(IFNA(MATCH(WEEKDAY(N369),List_WeekHolidays,0),0),1,0),2))</f>
        <v/>
      </c>
      <c r="BU369" s="109">
        <f t="shared" si="3"/>
        <v>0</v>
      </c>
      <c r="BV369" s="109">
        <f t="shared" si="4"/>
        <v>0</v>
      </c>
      <c r="BW369" s="109">
        <f>IF($BU369&gt;cLunchEnd+$N369,cLunchBegin+$N369+1,cLunchBegin+$N369)</f>
        <v>0.5</v>
      </c>
      <c r="BX369" s="109">
        <f>IF($BU369&gt;cLunchEnd+$N369,cLunchEnd+$N369+1,cLunchEnd+$N369)</f>
        <v>0.5416666667</v>
      </c>
      <c r="BY369" s="109">
        <f>IF($BU369&gt;cDinnerEnd+$N369,cDinnerBegin+$N369+1,cDinnerBegin+$N369)</f>
        <v>0.75</v>
      </c>
      <c r="BZ369" s="109">
        <f>IF($BU369&gt;cDinnerEnd+$N369,cDinnerEnd+$N369+1,cDinnerEnd+$N369)</f>
        <v>0.7916666667</v>
      </c>
      <c r="CA369" s="50" t="str">
        <f>IF((MIN($BV369,BX369)-MAX($BU369,BW369))&gt;0,vDurationLunch,)</f>
        <v/>
      </c>
      <c r="CB369" s="50" t="str">
        <f>IF((MIN($BV369,BZ369)-MAX($BU369,BY369))&gt;0,vDurationDinner,)</f>
        <v/>
      </c>
      <c r="CC369" s="50">
        <f t="shared" si="5"/>
        <v>0</v>
      </c>
      <c r="CD369" s="109">
        <f t="shared" si="6"/>
        <v>0.75</v>
      </c>
      <c r="CE369" s="50" t="str">
        <f t="shared" si="7"/>
        <v/>
      </c>
      <c r="CF369" s="50" t="str">
        <f t="shared" si="8"/>
        <v/>
      </c>
      <c r="CG369" s="50" t="str">
        <f t="shared" si="9"/>
        <v/>
      </c>
      <c r="CH369" s="50" t="str">
        <f t="shared" si="10"/>
        <v/>
      </c>
      <c r="CI369" s="50" t="str">
        <f t="shared" si="11"/>
        <v/>
      </c>
      <c r="CJ369" s="50"/>
      <c r="CK369" s="50"/>
      <c r="CL369" s="50"/>
      <c r="CM369" s="50"/>
      <c r="CN369" s="50"/>
    </row>
    <row r="370">
      <c r="A370" s="108" t="str">
        <f t="shared" si="2"/>
        <v/>
      </c>
      <c r="B370" s="6"/>
      <c r="C370" s="42"/>
      <c r="D370" s="43"/>
      <c r="E370" s="47"/>
      <c r="F370" s="45"/>
      <c r="G370" s="45"/>
      <c r="H370" s="46"/>
      <c r="I370" s="45"/>
      <c r="J370" s="45"/>
      <c r="K370" s="45"/>
      <c r="L370" s="45"/>
      <c r="M370" s="61"/>
      <c r="N370" s="48"/>
      <c r="O370" s="49"/>
      <c r="P370" s="48"/>
      <c r="Q370" s="49"/>
      <c r="R370" s="50"/>
      <c r="S370" s="51"/>
      <c r="T370" s="15"/>
      <c r="U370" s="14"/>
      <c r="V370" s="52"/>
      <c r="W370" s="52"/>
      <c r="X370" s="52"/>
      <c r="Y370" s="52"/>
      <c r="Z370" s="52"/>
      <c r="AA370" s="52"/>
      <c r="AB370" s="53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3"/>
      <c r="AP370" s="52"/>
      <c r="AQ370" s="52"/>
      <c r="AR370" s="53"/>
      <c r="AS370" s="53"/>
      <c r="AT370" s="53"/>
      <c r="AU370" s="52"/>
      <c r="AV370" s="52"/>
      <c r="AW370" s="53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83" t="str">
        <f>IF(ISBLANK(B370),,IF(IFNA(MATCH(N370,List_Holidays,0),0)=0,IF(IFNA(MATCH(WEEKDAY(N370),List_WeekHolidays,0),0),1,0),2))</f>
        <v/>
      </c>
      <c r="BU370" s="109">
        <f t="shared" si="3"/>
        <v>0</v>
      </c>
      <c r="BV370" s="109">
        <f t="shared" si="4"/>
        <v>0</v>
      </c>
      <c r="BW370" s="109">
        <f>IF($BU370&gt;cLunchEnd+$N370,cLunchBegin+$N370+1,cLunchBegin+$N370)</f>
        <v>0.5</v>
      </c>
      <c r="BX370" s="109">
        <f>IF($BU370&gt;cLunchEnd+$N370,cLunchEnd+$N370+1,cLunchEnd+$N370)</f>
        <v>0.5416666667</v>
      </c>
      <c r="BY370" s="109">
        <f>IF($BU370&gt;cDinnerEnd+$N370,cDinnerBegin+$N370+1,cDinnerBegin+$N370)</f>
        <v>0.75</v>
      </c>
      <c r="BZ370" s="109">
        <f>IF($BU370&gt;cDinnerEnd+$N370,cDinnerEnd+$N370+1,cDinnerEnd+$N370)</f>
        <v>0.7916666667</v>
      </c>
      <c r="CA370" s="50" t="str">
        <f>IF((MIN($BV370,BX370)-MAX($BU370,BW370))&gt;0,vDurationLunch,)</f>
        <v/>
      </c>
      <c r="CB370" s="50" t="str">
        <f>IF((MIN($BV370,BZ370)-MAX($BU370,BY370))&gt;0,vDurationDinner,)</f>
        <v/>
      </c>
      <c r="CC370" s="50">
        <f t="shared" si="5"/>
        <v>0</v>
      </c>
      <c r="CD370" s="109">
        <f t="shared" si="6"/>
        <v>0.75</v>
      </c>
      <c r="CE370" s="50" t="str">
        <f t="shared" si="7"/>
        <v/>
      </c>
      <c r="CF370" s="50" t="str">
        <f t="shared" si="8"/>
        <v/>
      </c>
      <c r="CG370" s="50" t="str">
        <f t="shared" si="9"/>
        <v/>
      </c>
      <c r="CH370" s="50" t="str">
        <f t="shared" si="10"/>
        <v/>
      </c>
      <c r="CI370" s="50" t="str">
        <f t="shared" si="11"/>
        <v/>
      </c>
      <c r="CJ370" s="50"/>
      <c r="CK370" s="50"/>
      <c r="CL370" s="50"/>
      <c r="CM370" s="50"/>
      <c r="CN370" s="50"/>
    </row>
    <row r="371">
      <c r="A371" s="108" t="str">
        <f t="shared" si="2"/>
        <v/>
      </c>
      <c r="B371" s="6"/>
      <c r="C371" s="42"/>
      <c r="D371" s="43"/>
      <c r="E371" s="47"/>
      <c r="F371" s="45"/>
      <c r="G371" s="46"/>
      <c r="H371" s="46"/>
      <c r="I371" s="45"/>
      <c r="J371" s="45"/>
      <c r="K371" s="45"/>
      <c r="L371" s="45"/>
      <c r="M371" s="61"/>
      <c r="N371" s="48"/>
      <c r="O371" s="49"/>
      <c r="P371" s="48"/>
      <c r="Q371" s="49"/>
      <c r="R371" s="50"/>
      <c r="S371" s="51"/>
      <c r="T371" s="15"/>
      <c r="U371" s="14"/>
      <c r="V371" s="52"/>
      <c r="W371" s="52"/>
      <c r="X371" s="52"/>
      <c r="Y371" s="52"/>
      <c r="Z371" s="52"/>
      <c r="AA371" s="52"/>
      <c r="AB371" s="53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3"/>
      <c r="AP371" s="52"/>
      <c r="AQ371" s="52"/>
      <c r="AR371" s="53"/>
      <c r="AS371" s="53"/>
      <c r="AT371" s="53"/>
      <c r="AU371" s="52"/>
      <c r="AV371" s="52"/>
      <c r="AW371" s="53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83" t="str">
        <f>IF(ISBLANK(B371),,IF(IFNA(MATCH(N371,List_Holidays,0),0)=0,IF(IFNA(MATCH(WEEKDAY(N371),List_WeekHolidays,0),0),1,0),2))</f>
        <v/>
      </c>
      <c r="BU371" s="109">
        <f t="shared" si="3"/>
        <v>0</v>
      </c>
      <c r="BV371" s="109">
        <f t="shared" si="4"/>
        <v>0</v>
      </c>
      <c r="BW371" s="109">
        <f>IF($BU371&gt;cLunchEnd+$N371,cLunchBegin+$N371+1,cLunchBegin+$N371)</f>
        <v>0.5</v>
      </c>
      <c r="BX371" s="109">
        <f>IF($BU371&gt;cLunchEnd+$N371,cLunchEnd+$N371+1,cLunchEnd+$N371)</f>
        <v>0.5416666667</v>
      </c>
      <c r="BY371" s="109">
        <f>IF($BU371&gt;cDinnerEnd+$N371,cDinnerBegin+$N371+1,cDinnerBegin+$N371)</f>
        <v>0.75</v>
      </c>
      <c r="BZ371" s="109">
        <f>IF($BU371&gt;cDinnerEnd+$N371,cDinnerEnd+$N371+1,cDinnerEnd+$N371)</f>
        <v>0.7916666667</v>
      </c>
      <c r="CA371" s="50" t="str">
        <f>IF((MIN($BV371,BX371)-MAX($BU371,BW371))&gt;0,vDurationLunch,)</f>
        <v/>
      </c>
      <c r="CB371" s="50" t="str">
        <f>IF((MIN($BV371,BZ371)-MAX($BU371,BY371))&gt;0,vDurationDinner,)</f>
        <v/>
      </c>
      <c r="CC371" s="50">
        <f t="shared" si="5"/>
        <v>0</v>
      </c>
      <c r="CD371" s="109">
        <f t="shared" si="6"/>
        <v>0.75</v>
      </c>
      <c r="CE371" s="50" t="str">
        <f t="shared" si="7"/>
        <v/>
      </c>
      <c r="CF371" s="50" t="str">
        <f t="shared" si="8"/>
        <v/>
      </c>
      <c r="CG371" s="50" t="str">
        <f t="shared" si="9"/>
        <v/>
      </c>
      <c r="CH371" s="50" t="str">
        <f t="shared" si="10"/>
        <v/>
      </c>
      <c r="CI371" s="50" t="str">
        <f t="shared" si="11"/>
        <v/>
      </c>
      <c r="CJ371" s="50"/>
      <c r="CK371" s="50"/>
      <c r="CL371" s="50"/>
      <c r="CM371" s="50"/>
      <c r="CN371" s="50"/>
    </row>
    <row r="372">
      <c r="A372" s="108" t="str">
        <f t="shared" si="2"/>
        <v/>
      </c>
      <c r="B372" s="6"/>
      <c r="C372" s="42"/>
      <c r="D372" s="43"/>
      <c r="E372" s="47"/>
      <c r="F372" s="45"/>
      <c r="G372" s="45"/>
      <c r="H372" s="46"/>
      <c r="I372" s="45"/>
      <c r="J372" s="45"/>
      <c r="K372" s="45"/>
      <c r="L372" s="45"/>
      <c r="M372" s="61"/>
      <c r="N372" s="48"/>
      <c r="O372" s="49"/>
      <c r="P372" s="48"/>
      <c r="Q372" s="49"/>
      <c r="R372" s="50"/>
      <c r="S372" s="51"/>
      <c r="T372" s="15"/>
      <c r="U372" s="14"/>
      <c r="V372" s="52"/>
      <c r="W372" s="52"/>
      <c r="X372" s="52"/>
      <c r="Y372" s="52"/>
      <c r="Z372" s="52"/>
      <c r="AA372" s="52"/>
      <c r="AB372" s="53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3"/>
      <c r="AP372" s="52"/>
      <c r="AQ372" s="52"/>
      <c r="AR372" s="53"/>
      <c r="AS372" s="53"/>
      <c r="AT372" s="53"/>
      <c r="AU372" s="52"/>
      <c r="AV372" s="52"/>
      <c r="AW372" s="53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83" t="str">
        <f>IF(ISBLANK(B372),,IF(IFNA(MATCH(N372,List_Holidays,0),0)=0,IF(IFNA(MATCH(WEEKDAY(N372),List_WeekHolidays,0),0),1,0),2))</f>
        <v/>
      </c>
      <c r="BU372" s="109">
        <f t="shared" si="3"/>
        <v>0</v>
      </c>
      <c r="BV372" s="109">
        <f t="shared" si="4"/>
        <v>0</v>
      </c>
      <c r="BW372" s="109">
        <f>IF($BU372&gt;cLunchEnd+$N372,cLunchBegin+$N372+1,cLunchBegin+$N372)</f>
        <v>0.5</v>
      </c>
      <c r="BX372" s="109">
        <f>IF($BU372&gt;cLunchEnd+$N372,cLunchEnd+$N372+1,cLunchEnd+$N372)</f>
        <v>0.5416666667</v>
      </c>
      <c r="BY372" s="109">
        <f>IF($BU372&gt;cDinnerEnd+$N372,cDinnerBegin+$N372+1,cDinnerBegin+$N372)</f>
        <v>0.75</v>
      </c>
      <c r="BZ372" s="109">
        <f>IF($BU372&gt;cDinnerEnd+$N372,cDinnerEnd+$N372+1,cDinnerEnd+$N372)</f>
        <v>0.7916666667</v>
      </c>
      <c r="CA372" s="50" t="str">
        <f>IF((MIN($BV372,BX372)-MAX($BU372,BW372))&gt;0,vDurationLunch,)</f>
        <v/>
      </c>
      <c r="CB372" s="50" t="str">
        <f>IF((MIN($BV372,BZ372)-MAX($BU372,BY372))&gt;0,vDurationDinner,)</f>
        <v/>
      </c>
      <c r="CC372" s="50">
        <f t="shared" si="5"/>
        <v>0</v>
      </c>
      <c r="CD372" s="109">
        <f t="shared" si="6"/>
        <v>0.75</v>
      </c>
      <c r="CE372" s="50" t="str">
        <f t="shared" si="7"/>
        <v/>
      </c>
      <c r="CF372" s="50" t="str">
        <f t="shared" si="8"/>
        <v/>
      </c>
      <c r="CG372" s="50" t="str">
        <f t="shared" si="9"/>
        <v/>
      </c>
      <c r="CH372" s="50" t="str">
        <f t="shared" si="10"/>
        <v/>
      </c>
      <c r="CI372" s="50" t="str">
        <f t="shared" si="11"/>
        <v/>
      </c>
      <c r="CJ372" s="50"/>
      <c r="CK372" s="50"/>
      <c r="CL372" s="50"/>
      <c r="CM372" s="50"/>
      <c r="CN372" s="50"/>
    </row>
    <row r="373">
      <c r="A373" s="108" t="str">
        <f t="shared" si="2"/>
        <v/>
      </c>
      <c r="B373" s="6"/>
      <c r="C373" s="42"/>
      <c r="D373" s="43"/>
      <c r="E373" s="47"/>
      <c r="F373" s="45"/>
      <c r="G373" s="45"/>
      <c r="H373" s="46"/>
      <c r="I373" s="45"/>
      <c r="J373" s="45"/>
      <c r="K373" s="45"/>
      <c r="L373" s="45"/>
      <c r="M373" s="61"/>
      <c r="N373" s="48"/>
      <c r="O373" s="49"/>
      <c r="P373" s="48"/>
      <c r="Q373" s="49"/>
      <c r="R373" s="50"/>
      <c r="S373" s="51"/>
      <c r="T373" s="15"/>
      <c r="U373" s="14"/>
      <c r="V373" s="52"/>
      <c r="W373" s="52"/>
      <c r="X373" s="52"/>
      <c r="Y373" s="52"/>
      <c r="Z373" s="52"/>
      <c r="AA373" s="52"/>
      <c r="AB373" s="53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3"/>
      <c r="AP373" s="52"/>
      <c r="AQ373" s="52"/>
      <c r="AR373" s="53"/>
      <c r="AS373" s="53"/>
      <c r="AT373" s="53"/>
      <c r="AU373" s="52"/>
      <c r="AV373" s="52"/>
      <c r="AW373" s="53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83" t="str">
        <f>IF(ISBLANK(B373),,IF(IFNA(MATCH(N373,List_Holidays,0),0)=0,IF(IFNA(MATCH(WEEKDAY(N373),List_WeekHolidays,0),0),1,0),2))</f>
        <v/>
      </c>
      <c r="BU373" s="109">
        <f t="shared" si="3"/>
        <v>0</v>
      </c>
      <c r="BV373" s="109">
        <f t="shared" si="4"/>
        <v>0</v>
      </c>
      <c r="BW373" s="109">
        <f>IF($BU373&gt;cLunchEnd+$N373,cLunchBegin+$N373+1,cLunchBegin+$N373)</f>
        <v>0.5</v>
      </c>
      <c r="BX373" s="109">
        <f>IF($BU373&gt;cLunchEnd+$N373,cLunchEnd+$N373+1,cLunchEnd+$N373)</f>
        <v>0.5416666667</v>
      </c>
      <c r="BY373" s="109">
        <f>IF($BU373&gt;cDinnerEnd+$N373,cDinnerBegin+$N373+1,cDinnerBegin+$N373)</f>
        <v>0.75</v>
      </c>
      <c r="BZ373" s="109">
        <f>IF($BU373&gt;cDinnerEnd+$N373,cDinnerEnd+$N373+1,cDinnerEnd+$N373)</f>
        <v>0.7916666667</v>
      </c>
      <c r="CA373" s="50" t="str">
        <f>IF((MIN($BV373,BX373)-MAX($BU373,BW373))&gt;0,vDurationLunch,)</f>
        <v/>
      </c>
      <c r="CB373" s="50" t="str">
        <f>IF((MIN($BV373,BZ373)-MAX($BU373,BY373))&gt;0,vDurationDinner,)</f>
        <v/>
      </c>
      <c r="CC373" s="50">
        <f t="shared" si="5"/>
        <v>0</v>
      </c>
      <c r="CD373" s="109">
        <f t="shared" si="6"/>
        <v>0.75</v>
      </c>
      <c r="CE373" s="50" t="str">
        <f t="shared" si="7"/>
        <v/>
      </c>
      <c r="CF373" s="50" t="str">
        <f t="shared" si="8"/>
        <v/>
      </c>
      <c r="CG373" s="50" t="str">
        <f t="shared" si="9"/>
        <v/>
      </c>
      <c r="CH373" s="50" t="str">
        <f t="shared" si="10"/>
        <v/>
      </c>
      <c r="CI373" s="50" t="str">
        <f t="shared" si="11"/>
        <v/>
      </c>
      <c r="CJ373" s="50"/>
      <c r="CK373" s="50"/>
      <c r="CL373" s="50"/>
      <c r="CM373" s="50"/>
      <c r="CN373" s="50"/>
    </row>
    <row r="374">
      <c r="A374" s="108" t="str">
        <f t="shared" si="2"/>
        <v/>
      </c>
      <c r="B374" s="6"/>
      <c r="C374" s="42"/>
      <c r="D374" s="43"/>
      <c r="E374" s="47"/>
      <c r="F374" s="45"/>
      <c r="G374" s="45"/>
      <c r="H374" s="45"/>
      <c r="I374" s="45"/>
      <c r="J374" s="46"/>
      <c r="K374" s="45"/>
      <c r="L374" s="45"/>
      <c r="M374" s="47"/>
      <c r="N374" s="48"/>
      <c r="O374" s="49"/>
      <c r="P374" s="48"/>
      <c r="Q374" s="49"/>
      <c r="R374" s="50"/>
      <c r="S374" s="51"/>
      <c r="T374" s="15"/>
      <c r="U374" s="14"/>
      <c r="V374" s="52"/>
      <c r="W374" s="52"/>
      <c r="X374" s="52"/>
      <c r="Y374" s="52"/>
      <c r="Z374" s="52"/>
      <c r="AA374" s="52"/>
      <c r="AB374" s="53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3"/>
      <c r="AP374" s="52"/>
      <c r="AQ374" s="52"/>
      <c r="AR374" s="53"/>
      <c r="AS374" s="53"/>
      <c r="AT374" s="53"/>
      <c r="AU374" s="52"/>
      <c r="AV374" s="52"/>
      <c r="AW374" s="53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83" t="str">
        <f>IF(ISBLANK(B374),,IF(IFNA(MATCH(N374,List_Holidays,0),0)=0,IF(IFNA(MATCH(WEEKDAY(N374),List_WeekHolidays,0),0),1,0),2))</f>
        <v/>
      </c>
      <c r="BU374" s="109">
        <f t="shared" si="3"/>
        <v>0</v>
      </c>
      <c r="BV374" s="109">
        <f t="shared" si="4"/>
        <v>0</v>
      </c>
      <c r="BW374" s="109">
        <f>IF($BU374&gt;cLunchEnd+$N374,cLunchBegin+$N374+1,cLunchBegin+$N374)</f>
        <v>0.5</v>
      </c>
      <c r="BX374" s="109">
        <f>IF($BU374&gt;cLunchEnd+$N374,cLunchEnd+$N374+1,cLunchEnd+$N374)</f>
        <v>0.5416666667</v>
      </c>
      <c r="BY374" s="109">
        <f>IF($BU374&gt;cDinnerEnd+$N374,cDinnerBegin+$N374+1,cDinnerBegin+$N374)</f>
        <v>0.75</v>
      </c>
      <c r="BZ374" s="109">
        <f>IF($BU374&gt;cDinnerEnd+$N374,cDinnerEnd+$N374+1,cDinnerEnd+$N374)</f>
        <v>0.7916666667</v>
      </c>
      <c r="CA374" s="50" t="str">
        <f>IF((MIN($BV374,BX374)-MAX($BU374,BW374))&gt;0,vDurationLunch,)</f>
        <v/>
      </c>
      <c r="CB374" s="50" t="str">
        <f>IF((MIN($BV374,BZ374)-MAX($BU374,BY374))&gt;0,vDurationDinner,)</f>
        <v/>
      </c>
      <c r="CC374" s="50">
        <f t="shared" si="5"/>
        <v>0</v>
      </c>
      <c r="CD374" s="109">
        <f t="shared" si="6"/>
        <v>0.75</v>
      </c>
      <c r="CE374" s="50" t="str">
        <f t="shared" si="7"/>
        <v/>
      </c>
      <c r="CF374" s="50" t="str">
        <f t="shared" si="8"/>
        <v/>
      </c>
      <c r="CG374" s="50" t="str">
        <f t="shared" si="9"/>
        <v/>
      </c>
      <c r="CH374" s="50" t="str">
        <f t="shared" si="10"/>
        <v/>
      </c>
      <c r="CI374" s="50" t="str">
        <f t="shared" si="11"/>
        <v/>
      </c>
      <c r="CJ374" s="50"/>
      <c r="CK374" s="50"/>
      <c r="CL374" s="50"/>
      <c r="CM374" s="50"/>
      <c r="CN374" s="50"/>
    </row>
    <row r="375">
      <c r="A375" s="108" t="str">
        <f t="shared" si="2"/>
        <v/>
      </c>
      <c r="B375" s="6"/>
      <c r="C375" s="42"/>
      <c r="D375" s="43"/>
      <c r="E375" s="47"/>
      <c r="F375" s="45"/>
      <c r="G375" s="45"/>
      <c r="H375" s="46"/>
      <c r="I375" s="45"/>
      <c r="J375" s="45"/>
      <c r="K375" s="45"/>
      <c r="L375" s="45"/>
      <c r="M375" s="61"/>
      <c r="N375" s="48"/>
      <c r="O375" s="49"/>
      <c r="P375" s="48"/>
      <c r="Q375" s="49"/>
      <c r="R375" s="50"/>
      <c r="S375" s="51"/>
      <c r="T375" s="15"/>
      <c r="U375" s="14"/>
      <c r="V375" s="52"/>
      <c r="W375" s="52"/>
      <c r="X375" s="52"/>
      <c r="Y375" s="52"/>
      <c r="Z375" s="52"/>
      <c r="AA375" s="52"/>
      <c r="AB375" s="53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3"/>
      <c r="AP375" s="52"/>
      <c r="AQ375" s="52"/>
      <c r="AR375" s="53"/>
      <c r="AS375" s="53"/>
      <c r="AT375" s="53"/>
      <c r="AU375" s="52"/>
      <c r="AV375" s="52"/>
      <c r="AW375" s="53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83" t="str">
        <f>IF(ISBLANK(B375),,IF(IFNA(MATCH(N375,List_Holidays,0),0)=0,IF(IFNA(MATCH(WEEKDAY(N375),List_WeekHolidays,0),0),1,0),2))</f>
        <v/>
      </c>
      <c r="BU375" s="109">
        <f t="shared" si="3"/>
        <v>0</v>
      </c>
      <c r="BV375" s="109">
        <f t="shared" si="4"/>
        <v>0</v>
      </c>
      <c r="BW375" s="109">
        <f>IF($BU375&gt;cLunchEnd+$N375,cLunchBegin+$N375+1,cLunchBegin+$N375)</f>
        <v>0.5</v>
      </c>
      <c r="BX375" s="109">
        <f>IF($BU375&gt;cLunchEnd+$N375,cLunchEnd+$N375+1,cLunchEnd+$N375)</f>
        <v>0.5416666667</v>
      </c>
      <c r="BY375" s="109">
        <f>IF($BU375&gt;cDinnerEnd+$N375,cDinnerBegin+$N375+1,cDinnerBegin+$N375)</f>
        <v>0.75</v>
      </c>
      <c r="BZ375" s="109">
        <f>IF($BU375&gt;cDinnerEnd+$N375,cDinnerEnd+$N375+1,cDinnerEnd+$N375)</f>
        <v>0.7916666667</v>
      </c>
      <c r="CA375" s="50" t="str">
        <f>IF((MIN($BV375,BX375)-MAX($BU375,BW375))&gt;0,vDurationLunch,)</f>
        <v/>
      </c>
      <c r="CB375" s="50" t="str">
        <f>IF((MIN($BV375,BZ375)-MAX($BU375,BY375))&gt;0,vDurationDinner,)</f>
        <v/>
      </c>
      <c r="CC375" s="50">
        <f t="shared" si="5"/>
        <v>0</v>
      </c>
      <c r="CD375" s="109">
        <f t="shared" si="6"/>
        <v>0.75</v>
      </c>
      <c r="CE375" s="50" t="str">
        <f t="shared" si="7"/>
        <v/>
      </c>
      <c r="CF375" s="50" t="str">
        <f t="shared" si="8"/>
        <v/>
      </c>
      <c r="CG375" s="50" t="str">
        <f t="shared" si="9"/>
        <v/>
      </c>
      <c r="CH375" s="50" t="str">
        <f t="shared" si="10"/>
        <v/>
      </c>
      <c r="CI375" s="50" t="str">
        <f t="shared" si="11"/>
        <v/>
      </c>
      <c r="CJ375" s="50"/>
      <c r="CK375" s="50"/>
      <c r="CL375" s="50"/>
      <c r="CM375" s="50"/>
      <c r="CN375" s="50"/>
    </row>
    <row r="376">
      <c r="A376" s="108" t="str">
        <f t="shared" si="2"/>
        <v/>
      </c>
      <c r="B376" s="6"/>
      <c r="C376" s="42"/>
      <c r="D376" s="43"/>
      <c r="E376" s="47"/>
      <c r="F376" s="45"/>
      <c r="G376" s="45"/>
      <c r="H376" s="46"/>
      <c r="I376" s="45"/>
      <c r="J376" s="45"/>
      <c r="K376" s="45"/>
      <c r="L376" s="45"/>
      <c r="M376" s="47"/>
      <c r="N376" s="48"/>
      <c r="O376" s="49"/>
      <c r="P376" s="48"/>
      <c r="Q376" s="49"/>
      <c r="R376" s="50"/>
      <c r="S376" s="51"/>
      <c r="T376" s="15"/>
      <c r="U376" s="14"/>
      <c r="V376" s="52"/>
      <c r="W376" s="52"/>
      <c r="X376" s="52"/>
      <c r="Y376" s="52"/>
      <c r="Z376" s="52"/>
      <c r="AA376" s="52"/>
      <c r="AB376" s="53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3"/>
      <c r="AP376" s="52"/>
      <c r="AQ376" s="52"/>
      <c r="AR376" s="53"/>
      <c r="AS376" s="53"/>
      <c r="AT376" s="53"/>
      <c r="AU376" s="52"/>
      <c r="AV376" s="52"/>
      <c r="AW376" s="53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83" t="str">
        <f>IF(ISBLANK(B376),,IF(IFNA(MATCH(N376,List_Holidays,0),0)=0,IF(IFNA(MATCH(WEEKDAY(N376),List_WeekHolidays,0),0),1,0),2))</f>
        <v/>
      </c>
      <c r="BU376" s="109">
        <f t="shared" si="3"/>
        <v>0</v>
      </c>
      <c r="BV376" s="109">
        <f t="shared" si="4"/>
        <v>0</v>
      </c>
      <c r="BW376" s="109">
        <f>IF($BU376&gt;cLunchEnd+$N376,cLunchBegin+$N376+1,cLunchBegin+$N376)</f>
        <v>0.5</v>
      </c>
      <c r="BX376" s="109">
        <f>IF($BU376&gt;cLunchEnd+$N376,cLunchEnd+$N376+1,cLunchEnd+$N376)</f>
        <v>0.5416666667</v>
      </c>
      <c r="BY376" s="109">
        <f>IF($BU376&gt;cDinnerEnd+$N376,cDinnerBegin+$N376+1,cDinnerBegin+$N376)</f>
        <v>0.75</v>
      </c>
      <c r="BZ376" s="109">
        <f>IF($BU376&gt;cDinnerEnd+$N376,cDinnerEnd+$N376+1,cDinnerEnd+$N376)</f>
        <v>0.7916666667</v>
      </c>
      <c r="CA376" s="50" t="str">
        <f>IF((MIN($BV376,BX376)-MAX($BU376,BW376))&gt;0,vDurationLunch,)</f>
        <v/>
      </c>
      <c r="CB376" s="50" t="str">
        <f>IF((MIN($BV376,BZ376)-MAX($BU376,BY376))&gt;0,vDurationDinner,)</f>
        <v/>
      </c>
      <c r="CC376" s="50">
        <f t="shared" si="5"/>
        <v>0</v>
      </c>
      <c r="CD376" s="109">
        <f t="shared" si="6"/>
        <v>0.75</v>
      </c>
      <c r="CE376" s="50" t="str">
        <f t="shared" si="7"/>
        <v/>
      </c>
      <c r="CF376" s="50" t="str">
        <f t="shared" si="8"/>
        <v/>
      </c>
      <c r="CG376" s="50" t="str">
        <f t="shared" si="9"/>
        <v/>
      </c>
      <c r="CH376" s="50" t="str">
        <f t="shared" si="10"/>
        <v/>
      </c>
      <c r="CI376" s="50" t="str">
        <f t="shared" si="11"/>
        <v/>
      </c>
      <c r="CJ376" s="50"/>
      <c r="CK376" s="50"/>
      <c r="CL376" s="50"/>
      <c r="CM376" s="50"/>
      <c r="CN376" s="50"/>
    </row>
    <row r="377">
      <c r="A377" s="108" t="str">
        <f t="shared" si="2"/>
        <v/>
      </c>
      <c r="B377" s="6"/>
      <c r="C377" s="42"/>
      <c r="D377" s="43"/>
      <c r="E377" s="47"/>
      <c r="F377" s="45"/>
      <c r="G377" s="45"/>
      <c r="H377" s="46"/>
      <c r="I377" s="45"/>
      <c r="J377" s="45"/>
      <c r="K377" s="45"/>
      <c r="L377" s="45"/>
      <c r="M377" s="61"/>
      <c r="N377" s="48"/>
      <c r="O377" s="49"/>
      <c r="P377" s="48"/>
      <c r="Q377" s="49"/>
      <c r="R377" s="50"/>
      <c r="S377" s="51"/>
      <c r="T377" s="15"/>
      <c r="U377" s="14"/>
      <c r="V377" s="52"/>
      <c r="W377" s="52"/>
      <c r="X377" s="52"/>
      <c r="Y377" s="52"/>
      <c r="Z377" s="52"/>
      <c r="AA377" s="52"/>
      <c r="AB377" s="53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3"/>
      <c r="AP377" s="52"/>
      <c r="AQ377" s="52"/>
      <c r="AR377" s="53"/>
      <c r="AS377" s="53"/>
      <c r="AT377" s="53"/>
      <c r="AU377" s="52"/>
      <c r="AV377" s="52"/>
      <c r="AW377" s="53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83" t="str">
        <f>IF(ISBLANK(B377),,IF(IFNA(MATCH(N377,List_Holidays,0),0)=0,IF(IFNA(MATCH(WEEKDAY(N377),List_WeekHolidays,0),0),1,0),2))</f>
        <v/>
      </c>
      <c r="BU377" s="109">
        <f t="shared" si="3"/>
        <v>0</v>
      </c>
      <c r="BV377" s="109">
        <f t="shared" si="4"/>
        <v>0</v>
      </c>
      <c r="BW377" s="109">
        <f>IF($BU377&gt;cLunchEnd+$N377,cLunchBegin+$N377+1,cLunchBegin+$N377)</f>
        <v>0.5</v>
      </c>
      <c r="BX377" s="109">
        <f>IF($BU377&gt;cLunchEnd+$N377,cLunchEnd+$N377+1,cLunchEnd+$N377)</f>
        <v>0.5416666667</v>
      </c>
      <c r="BY377" s="109">
        <f>IF($BU377&gt;cDinnerEnd+$N377,cDinnerBegin+$N377+1,cDinnerBegin+$N377)</f>
        <v>0.75</v>
      </c>
      <c r="BZ377" s="109">
        <f>IF($BU377&gt;cDinnerEnd+$N377,cDinnerEnd+$N377+1,cDinnerEnd+$N377)</f>
        <v>0.7916666667</v>
      </c>
      <c r="CA377" s="50" t="str">
        <f>IF((MIN($BV377,BX377)-MAX($BU377,BW377))&gt;0,vDurationLunch,)</f>
        <v/>
      </c>
      <c r="CB377" s="50" t="str">
        <f>IF((MIN($BV377,BZ377)-MAX($BU377,BY377))&gt;0,vDurationDinner,)</f>
        <v/>
      </c>
      <c r="CC377" s="50">
        <f t="shared" si="5"/>
        <v>0</v>
      </c>
      <c r="CD377" s="109">
        <f t="shared" si="6"/>
        <v>0.75</v>
      </c>
      <c r="CE377" s="50" t="str">
        <f t="shared" si="7"/>
        <v/>
      </c>
      <c r="CF377" s="50" t="str">
        <f t="shared" si="8"/>
        <v/>
      </c>
      <c r="CG377" s="50" t="str">
        <f t="shared" si="9"/>
        <v/>
      </c>
      <c r="CH377" s="50" t="str">
        <f t="shared" si="10"/>
        <v/>
      </c>
      <c r="CI377" s="50" t="str">
        <f t="shared" si="11"/>
        <v/>
      </c>
      <c r="CJ377" s="50"/>
      <c r="CK377" s="50"/>
      <c r="CL377" s="50"/>
      <c r="CM377" s="50"/>
      <c r="CN377" s="50"/>
    </row>
    <row r="378">
      <c r="A378" s="108" t="str">
        <f t="shared" si="2"/>
        <v/>
      </c>
      <c r="B378" s="6"/>
      <c r="C378" s="42"/>
      <c r="D378" s="43"/>
      <c r="E378" s="47"/>
      <c r="F378" s="45"/>
      <c r="G378" s="46"/>
      <c r="H378" s="46"/>
      <c r="I378" s="45"/>
      <c r="J378" s="45"/>
      <c r="K378" s="45"/>
      <c r="L378" s="45"/>
      <c r="M378" s="61"/>
      <c r="N378" s="48"/>
      <c r="O378" s="49"/>
      <c r="P378" s="48"/>
      <c r="Q378" s="49"/>
      <c r="R378" s="50"/>
      <c r="S378" s="51"/>
      <c r="T378" s="15"/>
      <c r="U378" s="14"/>
      <c r="V378" s="52"/>
      <c r="W378" s="52"/>
      <c r="X378" s="52"/>
      <c r="Y378" s="52"/>
      <c r="Z378" s="52"/>
      <c r="AA378" s="52"/>
      <c r="AB378" s="53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3"/>
      <c r="AP378" s="52"/>
      <c r="AQ378" s="52"/>
      <c r="AR378" s="53"/>
      <c r="AS378" s="53"/>
      <c r="AT378" s="53"/>
      <c r="AU378" s="52"/>
      <c r="AV378" s="52"/>
      <c r="AW378" s="53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83" t="str">
        <f>IF(ISBLANK(B378),,IF(IFNA(MATCH(N378,List_Holidays,0),0)=0,IF(IFNA(MATCH(WEEKDAY(N378),List_WeekHolidays,0),0),1,0),2))</f>
        <v/>
      </c>
      <c r="BU378" s="109">
        <f t="shared" si="3"/>
        <v>0</v>
      </c>
      <c r="BV378" s="109">
        <f t="shared" si="4"/>
        <v>0</v>
      </c>
      <c r="BW378" s="109">
        <f>IF($BU378&gt;cLunchEnd+$N378,cLunchBegin+$N378+1,cLunchBegin+$N378)</f>
        <v>0.5</v>
      </c>
      <c r="BX378" s="109">
        <f>IF($BU378&gt;cLunchEnd+$N378,cLunchEnd+$N378+1,cLunchEnd+$N378)</f>
        <v>0.5416666667</v>
      </c>
      <c r="BY378" s="109">
        <f>IF($BU378&gt;cDinnerEnd+$N378,cDinnerBegin+$N378+1,cDinnerBegin+$N378)</f>
        <v>0.75</v>
      </c>
      <c r="BZ378" s="109">
        <f>IF($BU378&gt;cDinnerEnd+$N378,cDinnerEnd+$N378+1,cDinnerEnd+$N378)</f>
        <v>0.7916666667</v>
      </c>
      <c r="CA378" s="50" t="str">
        <f>IF((MIN($BV378,BX378)-MAX($BU378,BW378))&gt;0,vDurationLunch,)</f>
        <v/>
      </c>
      <c r="CB378" s="50" t="str">
        <f>IF((MIN($BV378,BZ378)-MAX($BU378,BY378))&gt;0,vDurationDinner,)</f>
        <v/>
      </c>
      <c r="CC378" s="50">
        <f t="shared" si="5"/>
        <v>0</v>
      </c>
      <c r="CD378" s="109">
        <f t="shared" si="6"/>
        <v>0.75</v>
      </c>
      <c r="CE378" s="50" t="str">
        <f t="shared" si="7"/>
        <v/>
      </c>
      <c r="CF378" s="50" t="str">
        <f t="shared" si="8"/>
        <v/>
      </c>
      <c r="CG378" s="50" t="str">
        <f t="shared" si="9"/>
        <v/>
      </c>
      <c r="CH378" s="50" t="str">
        <f t="shared" si="10"/>
        <v/>
      </c>
      <c r="CI378" s="50" t="str">
        <f t="shared" si="11"/>
        <v/>
      </c>
      <c r="CJ378" s="50"/>
      <c r="CK378" s="50"/>
      <c r="CL378" s="50"/>
      <c r="CM378" s="50"/>
      <c r="CN378" s="50"/>
    </row>
    <row r="379">
      <c r="A379" s="108" t="str">
        <f t="shared" si="2"/>
        <v/>
      </c>
      <c r="B379" s="6"/>
      <c r="C379" s="42"/>
      <c r="D379" s="43"/>
      <c r="E379" s="47"/>
      <c r="F379" s="45"/>
      <c r="G379" s="45"/>
      <c r="H379" s="46"/>
      <c r="I379" s="45"/>
      <c r="J379" s="45"/>
      <c r="K379" s="45"/>
      <c r="L379" s="45"/>
      <c r="M379" s="47"/>
      <c r="N379" s="48"/>
      <c r="O379" s="49"/>
      <c r="P379" s="48"/>
      <c r="Q379" s="49"/>
      <c r="R379" s="50"/>
      <c r="S379" s="51"/>
      <c r="T379" s="15"/>
      <c r="U379" s="14"/>
      <c r="V379" s="52"/>
      <c r="W379" s="52"/>
      <c r="X379" s="52"/>
      <c r="Y379" s="52"/>
      <c r="Z379" s="52"/>
      <c r="AA379" s="52"/>
      <c r="AB379" s="53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3"/>
      <c r="AP379" s="52"/>
      <c r="AQ379" s="52"/>
      <c r="AR379" s="53"/>
      <c r="AS379" s="53"/>
      <c r="AT379" s="53"/>
      <c r="AU379" s="52"/>
      <c r="AV379" s="52"/>
      <c r="AW379" s="53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83" t="str">
        <f>IF(ISBLANK(B379),,IF(IFNA(MATCH(N379,List_Holidays,0),0)=0,IF(IFNA(MATCH(WEEKDAY(N379),List_WeekHolidays,0),0),1,0),2))</f>
        <v/>
      </c>
      <c r="BU379" s="109">
        <f t="shared" si="3"/>
        <v>0</v>
      </c>
      <c r="BV379" s="109">
        <f t="shared" si="4"/>
        <v>0</v>
      </c>
      <c r="BW379" s="109">
        <f>IF($BU379&gt;cLunchEnd+$N379,cLunchBegin+$N379+1,cLunchBegin+$N379)</f>
        <v>0.5</v>
      </c>
      <c r="BX379" s="109">
        <f>IF($BU379&gt;cLunchEnd+$N379,cLunchEnd+$N379+1,cLunchEnd+$N379)</f>
        <v>0.5416666667</v>
      </c>
      <c r="BY379" s="109">
        <f>IF($BU379&gt;cDinnerEnd+$N379,cDinnerBegin+$N379+1,cDinnerBegin+$N379)</f>
        <v>0.75</v>
      </c>
      <c r="BZ379" s="109">
        <f>IF($BU379&gt;cDinnerEnd+$N379,cDinnerEnd+$N379+1,cDinnerEnd+$N379)</f>
        <v>0.7916666667</v>
      </c>
      <c r="CA379" s="50" t="str">
        <f>IF((MIN($BV379,BX379)-MAX($BU379,BW379))&gt;0,vDurationLunch,)</f>
        <v/>
      </c>
      <c r="CB379" s="50" t="str">
        <f>IF((MIN($BV379,BZ379)-MAX($BU379,BY379))&gt;0,vDurationDinner,)</f>
        <v/>
      </c>
      <c r="CC379" s="50">
        <f t="shared" si="5"/>
        <v>0</v>
      </c>
      <c r="CD379" s="109">
        <f t="shared" si="6"/>
        <v>0.75</v>
      </c>
      <c r="CE379" s="50" t="str">
        <f t="shared" si="7"/>
        <v/>
      </c>
      <c r="CF379" s="50" t="str">
        <f t="shared" si="8"/>
        <v/>
      </c>
      <c r="CG379" s="50" t="str">
        <f t="shared" si="9"/>
        <v/>
      </c>
      <c r="CH379" s="50" t="str">
        <f t="shared" si="10"/>
        <v/>
      </c>
      <c r="CI379" s="50" t="str">
        <f t="shared" si="11"/>
        <v/>
      </c>
      <c r="CJ379" s="50"/>
      <c r="CK379" s="50"/>
      <c r="CL379" s="50"/>
      <c r="CM379" s="50"/>
      <c r="CN379" s="50"/>
    </row>
    <row r="380">
      <c r="A380" s="108" t="str">
        <f t="shared" si="2"/>
        <v/>
      </c>
      <c r="B380" s="6"/>
      <c r="C380" s="42"/>
      <c r="D380" s="43"/>
      <c r="E380" s="47"/>
      <c r="F380" s="45"/>
      <c r="G380" s="45"/>
      <c r="H380" s="46"/>
      <c r="I380" s="45"/>
      <c r="J380" s="45"/>
      <c r="K380" s="45"/>
      <c r="L380" s="45"/>
      <c r="M380" s="61"/>
      <c r="N380" s="48"/>
      <c r="O380" s="49"/>
      <c r="P380" s="48"/>
      <c r="Q380" s="49"/>
      <c r="R380" s="50"/>
      <c r="S380" s="51"/>
      <c r="T380" s="15"/>
      <c r="U380" s="14"/>
      <c r="V380" s="52"/>
      <c r="W380" s="52"/>
      <c r="X380" s="52"/>
      <c r="Y380" s="52"/>
      <c r="Z380" s="52"/>
      <c r="AA380" s="52"/>
      <c r="AB380" s="53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3"/>
      <c r="AP380" s="52"/>
      <c r="AQ380" s="52"/>
      <c r="AR380" s="53"/>
      <c r="AS380" s="53"/>
      <c r="AT380" s="53"/>
      <c r="AU380" s="52"/>
      <c r="AV380" s="52"/>
      <c r="AW380" s="53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83" t="str">
        <f>IF(ISBLANK(B380),,IF(IFNA(MATCH(N380,List_Holidays,0),0)=0,IF(IFNA(MATCH(WEEKDAY(N380),List_WeekHolidays,0),0),1,0),2))</f>
        <v/>
      </c>
      <c r="BU380" s="109">
        <f t="shared" si="3"/>
        <v>0</v>
      </c>
      <c r="BV380" s="109">
        <f t="shared" si="4"/>
        <v>0</v>
      </c>
      <c r="BW380" s="109">
        <f>IF($BU380&gt;cLunchEnd+$N380,cLunchBegin+$N380+1,cLunchBegin+$N380)</f>
        <v>0.5</v>
      </c>
      <c r="BX380" s="109">
        <f>IF($BU380&gt;cLunchEnd+$N380,cLunchEnd+$N380+1,cLunchEnd+$N380)</f>
        <v>0.5416666667</v>
      </c>
      <c r="BY380" s="109">
        <f>IF($BU380&gt;cDinnerEnd+$N380,cDinnerBegin+$N380+1,cDinnerBegin+$N380)</f>
        <v>0.75</v>
      </c>
      <c r="BZ380" s="109">
        <f>IF($BU380&gt;cDinnerEnd+$N380,cDinnerEnd+$N380+1,cDinnerEnd+$N380)</f>
        <v>0.7916666667</v>
      </c>
      <c r="CA380" s="50" t="str">
        <f>IF((MIN($BV380,BX380)-MAX($BU380,BW380))&gt;0,vDurationLunch,)</f>
        <v/>
      </c>
      <c r="CB380" s="50" t="str">
        <f>IF((MIN($BV380,BZ380)-MAX($BU380,BY380))&gt;0,vDurationDinner,)</f>
        <v/>
      </c>
      <c r="CC380" s="50">
        <f t="shared" si="5"/>
        <v>0</v>
      </c>
      <c r="CD380" s="109">
        <f t="shared" si="6"/>
        <v>0.75</v>
      </c>
      <c r="CE380" s="50" t="str">
        <f t="shared" si="7"/>
        <v/>
      </c>
      <c r="CF380" s="50" t="str">
        <f t="shared" si="8"/>
        <v/>
      </c>
      <c r="CG380" s="50" t="str">
        <f t="shared" si="9"/>
        <v/>
      </c>
      <c r="CH380" s="50" t="str">
        <f t="shared" si="10"/>
        <v/>
      </c>
      <c r="CI380" s="50" t="str">
        <f t="shared" si="11"/>
        <v/>
      </c>
      <c r="CJ380" s="50"/>
      <c r="CK380" s="50"/>
      <c r="CL380" s="50"/>
      <c r="CM380" s="50"/>
      <c r="CN380" s="50"/>
    </row>
    <row r="381">
      <c r="A381" s="108" t="str">
        <f t="shared" si="2"/>
        <v/>
      </c>
      <c r="B381" s="6"/>
      <c r="C381" s="42"/>
      <c r="D381" s="43"/>
      <c r="E381" s="47"/>
      <c r="F381" s="45"/>
      <c r="G381" s="45"/>
      <c r="H381" s="45"/>
      <c r="I381" s="45"/>
      <c r="J381" s="46"/>
      <c r="K381" s="45"/>
      <c r="L381" s="45"/>
      <c r="M381" s="47"/>
      <c r="N381" s="48"/>
      <c r="O381" s="49"/>
      <c r="P381" s="48"/>
      <c r="Q381" s="49"/>
      <c r="R381" s="50"/>
      <c r="S381" s="51"/>
      <c r="T381" s="15"/>
      <c r="U381" s="14"/>
      <c r="V381" s="52"/>
      <c r="W381" s="52"/>
      <c r="X381" s="52"/>
      <c r="Y381" s="52"/>
      <c r="Z381" s="52"/>
      <c r="AA381" s="52"/>
      <c r="AB381" s="53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3"/>
      <c r="AP381" s="52"/>
      <c r="AQ381" s="52"/>
      <c r="AR381" s="53"/>
      <c r="AS381" s="53"/>
      <c r="AT381" s="53"/>
      <c r="AU381" s="52"/>
      <c r="AV381" s="52"/>
      <c r="AW381" s="53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83" t="str">
        <f>IF(ISBLANK(B381),,IF(IFNA(MATCH(N381,List_Holidays,0),0)=0,IF(IFNA(MATCH(WEEKDAY(N381),List_WeekHolidays,0),0),1,0),2))</f>
        <v/>
      </c>
      <c r="BU381" s="109">
        <f t="shared" si="3"/>
        <v>0</v>
      </c>
      <c r="BV381" s="109">
        <f t="shared" si="4"/>
        <v>0</v>
      </c>
      <c r="BW381" s="109">
        <f>IF($BU381&gt;cLunchEnd+$N381,cLunchBegin+$N381+1,cLunchBegin+$N381)</f>
        <v>0.5</v>
      </c>
      <c r="BX381" s="109">
        <f>IF($BU381&gt;cLunchEnd+$N381,cLunchEnd+$N381+1,cLunchEnd+$N381)</f>
        <v>0.5416666667</v>
      </c>
      <c r="BY381" s="109">
        <f>IF($BU381&gt;cDinnerEnd+$N381,cDinnerBegin+$N381+1,cDinnerBegin+$N381)</f>
        <v>0.75</v>
      </c>
      <c r="BZ381" s="109">
        <f>IF($BU381&gt;cDinnerEnd+$N381,cDinnerEnd+$N381+1,cDinnerEnd+$N381)</f>
        <v>0.7916666667</v>
      </c>
      <c r="CA381" s="50" t="str">
        <f>IF((MIN($BV381,BX381)-MAX($BU381,BW381))&gt;0,vDurationLunch,)</f>
        <v/>
      </c>
      <c r="CB381" s="50" t="str">
        <f>IF((MIN($BV381,BZ381)-MAX($BU381,BY381))&gt;0,vDurationDinner,)</f>
        <v/>
      </c>
      <c r="CC381" s="50">
        <f t="shared" si="5"/>
        <v>0</v>
      </c>
      <c r="CD381" s="109">
        <f t="shared" si="6"/>
        <v>0.75</v>
      </c>
      <c r="CE381" s="50" t="str">
        <f t="shared" si="7"/>
        <v/>
      </c>
      <c r="CF381" s="50" t="str">
        <f t="shared" si="8"/>
        <v/>
      </c>
      <c r="CG381" s="50" t="str">
        <f t="shared" si="9"/>
        <v/>
      </c>
      <c r="CH381" s="50" t="str">
        <f t="shared" si="10"/>
        <v/>
      </c>
      <c r="CI381" s="50" t="str">
        <f t="shared" si="11"/>
        <v/>
      </c>
      <c r="CJ381" s="50"/>
      <c r="CK381" s="50"/>
      <c r="CL381" s="50"/>
      <c r="CM381" s="50"/>
      <c r="CN381" s="50"/>
    </row>
    <row r="382">
      <c r="A382" s="108" t="str">
        <f t="shared" si="2"/>
        <v/>
      </c>
      <c r="B382" s="6"/>
      <c r="C382" s="42"/>
      <c r="D382" s="43"/>
      <c r="E382" s="47"/>
      <c r="F382" s="45"/>
      <c r="G382" s="45"/>
      <c r="H382" s="46"/>
      <c r="I382" s="45"/>
      <c r="J382" s="45"/>
      <c r="K382" s="45"/>
      <c r="L382" s="45"/>
      <c r="M382" s="61"/>
      <c r="N382" s="48"/>
      <c r="O382" s="49"/>
      <c r="P382" s="48"/>
      <c r="Q382" s="49"/>
      <c r="R382" s="50"/>
      <c r="S382" s="51"/>
      <c r="T382" s="15"/>
      <c r="U382" s="14"/>
      <c r="V382" s="52"/>
      <c r="W382" s="52"/>
      <c r="X382" s="52"/>
      <c r="Y382" s="52"/>
      <c r="Z382" s="52"/>
      <c r="AA382" s="52"/>
      <c r="AB382" s="53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3"/>
      <c r="AP382" s="52"/>
      <c r="AQ382" s="52"/>
      <c r="AR382" s="53"/>
      <c r="AS382" s="53"/>
      <c r="AT382" s="53"/>
      <c r="AU382" s="52"/>
      <c r="AV382" s="52"/>
      <c r="AW382" s="53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83" t="str">
        <f>IF(ISBLANK(B382),,IF(IFNA(MATCH(N382,List_Holidays,0),0)=0,IF(IFNA(MATCH(WEEKDAY(N382),List_WeekHolidays,0),0),1,0),2))</f>
        <v/>
      </c>
      <c r="BU382" s="109">
        <f t="shared" si="3"/>
        <v>0</v>
      </c>
      <c r="BV382" s="109">
        <f t="shared" si="4"/>
        <v>0</v>
      </c>
      <c r="BW382" s="109">
        <f>IF($BU382&gt;cLunchEnd+$N382,cLunchBegin+$N382+1,cLunchBegin+$N382)</f>
        <v>0.5</v>
      </c>
      <c r="BX382" s="109">
        <f>IF($BU382&gt;cLunchEnd+$N382,cLunchEnd+$N382+1,cLunchEnd+$N382)</f>
        <v>0.5416666667</v>
      </c>
      <c r="BY382" s="109">
        <f>IF($BU382&gt;cDinnerEnd+$N382,cDinnerBegin+$N382+1,cDinnerBegin+$N382)</f>
        <v>0.75</v>
      </c>
      <c r="BZ382" s="109">
        <f>IF($BU382&gt;cDinnerEnd+$N382,cDinnerEnd+$N382+1,cDinnerEnd+$N382)</f>
        <v>0.7916666667</v>
      </c>
      <c r="CA382" s="50" t="str">
        <f>IF((MIN($BV382,BX382)-MAX($BU382,BW382))&gt;0,vDurationLunch,)</f>
        <v/>
      </c>
      <c r="CB382" s="50" t="str">
        <f>IF((MIN($BV382,BZ382)-MAX($BU382,BY382))&gt;0,vDurationDinner,)</f>
        <v/>
      </c>
      <c r="CC382" s="50">
        <f t="shared" si="5"/>
        <v>0</v>
      </c>
      <c r="CD382" s="109">
        <f t="shared" si="6"/>
        <v>0.75</v>
      </c>
      <c r="CE382" s="50" t="str">
        <f t="shared" si="7"/>
        <v/>
      </c>
      <c r="CF382" s="50" t="str">
        <f t="shared" si="8"/>
        <v/>
      </c>
      <c r="CG382" s="50" t="str">
        <f t="shared" si="9"/>
        <v/>
      </c>
      <c r="CH382" s="50" t="str">
        <f t="shared" si="10"/>
        <v/>
      </c>
      <c r="CI382" s="50" t="str">
        <f t="shared" si="11"/>
        <v/>
      </c>
      <c r="CJ382" s="50"/>
      <c r="CK382" s="50"/>
      <c r="CL382" s="50"/>
      <c r="CM382" s="50"/>
      <c r="CN382" s="50"/>
    </row>
    <row r="383">
      <c r="A383" s="108" t="str">
        <f t="shared" si="2"/>
        <v/>
      </c>
      <c r="B383" s="6"/>
      <c r="C383" s="42"/>
      <c r="D383" s="43"/>
      <c r="E383" s="47"/>
      <c r="F383" s="45"/>
      <c r="G383" s="45"/>
      <c r="H383" s="46"/>
      <c r="I383" s="45"/>
      <c r="J383" s="45"/>
      <c r="K383" s="45"/>
      <c r="L383" s="45"/>
      <c r="M383" s="61"/>
      <c r="N383" s="48"/>
      <c r="O383" s="49"/>
      <c r="P383" s="48"/>
      <c r="Q383" s="49"/>
      <c r="R383" s="50"/>
      <c r="S383" s="51"/>
      <c r="T383" s="15"/>
      <c r="U383" s="14"/>
      <c r="V383" s="52"/>
      <c r="W383" s="52"/>
      <c r="X383" s="52"/>
      <c r="Y383" s="52"/>
      <c r="Z383" s="52"/>
      <c r="AA383" s="52"/>
      <c r="AB383" s="53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3"/>
      <c r="AP383" s="52"/>
      <c r="AQ383" s="52"/>
      <c r="AR383" s="53"/>
      <c r="AS383" s="53"/>
      <c r="AT383" s="53"/>
      <c r="AU383" s="52"/>
      <c r="AV383" s="52"/>
      <c r="AW383" s="53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83" t="str">
        <f>IF(ISBLANK(B383),,IF(IFNA(MATCH(N383,List_Holidays,0),0)=0,IF(IFNA(MATCH(WEEKDAY(N383),List_WeekHolidays,0),0),1,0),2))</f>
        <v/>
      </c>
      <c r="BU383" s="109">
        <f t="shared" si="3"/>
        <v>0</v>
      </c>
      <c r="BV383" s="109">
        <f t="shared" si="4"/>
        <v>0</v>
      </c>
      <c r="BW383" s="109">
        <f>IF($BU383&gt;cLunchEnd+$N383,cLunchBegin+$N383+1,cLunchBegin+$N383)</f>
        <v>0.5</v>
      </c>
      <c r="BX383" s="109">
        <f>IF($BU383&gt;cLunchEnd+$N383,cLunchEnd+$N383+1,cLunchEnd+$N383)</f>
        <v>0.5416666667</v>
      </c>
      <c r="BY383" s="109">
        <f>IF($BU383&gt;cDinnerEnd+$N383,cDinnerBegin+$N383+1,cDinnerBegin+$N383)</f>
        <v>0.75</v>
      </c>
      <c r="BZ383" s="109">
        <f>IF($BU383&gt;cDinnerEnd+$N383,cDinnerEnd+$N383+1,cDinnerEnd+$N383)</f>
        <v>0.7916666667</v>
      </c>
      <c r="CA383" s="50" t="str">
        <f>IF((MIN($BV383,BX383)-MAX($BU383,BW383))&gt;0,vDurationLunch,)</f>
        <v/>
      </c>
      <c r="CB383" s="50" t="str">
        <f>IF((MIN($BV383,BZ383)-MAX($BU383,BY383))&gt;0,vDurationDinner,)</f>
        <v/>
      </c>
      <c r="CC383" s="50">
        <f t="shared" si="5"/>
        <v>0</v>
      </c>
      <c r="CD383" s="109">
        <f t="shared" si="6"/>
        <v>0.75</v>
      </c>
      <c r="CE383" s="50" t="str">
        <f t="shared" si="7"/>
        <v/>
      </c>
      <c r="CF383" s="50" t="str">
        <f t="shared" si="8"/>
        <v/>
      </c>
      <c r="CG383" s="50" t="str">
        <f t="shared" si="9"/>
        <v/>
      </c>
      <c r="CH383" s="50" t="str">
        <f t="shared" si="10"/>
        <v/>
      </c>
      <c r="CI383" s="50" t="str">
        <f t="shared" si="11"/>
        <v/>
      </c>
      <c r="CJ383" s="50"/>
      <c r="CK383" s="50"/>
      <c r="CL383" s="50"/>
      <c r="CM383" s="50"/>
      <c r="CN383" s="50"/>
    </row>
    <row r="384">
      <c r="A384" s="108" t="str">
        <f t="shared" si="2"/>
        <v/>
      </c>
      <c r="B384" s="6"/>
      <c r="C384" s="42"/>
      <c r="D384" s="43"/>
      <c r="E384" s="47"/>
      <c r="F384" s="45"/>
      <c r="G384" s="45"/>
      <c r="H384" s="46"/>
      <c r="I384" s="45"/>
      <c r="J384" s="45"/>
      <c r="K384" s="45"/>
      <c r="L384" s="45"/>
      <c r="M384" s="47"/>
      <c r="N384" s="48"/>
      <c r="O384" s="49"/>
      <c r="P384" s="48"/>
      <c r="Q384" s="49"/>
      <c r="R384" s="50"/>
      <c r="S384" s="51"/>
      <c r="T384" s="15"/>
      <c r="U384" s="14"/>
      <c r="V384" s="52"/>
      <c r="W384" s="52"/>
      <c r="X384" s="52"/>
      <c r="Y384" s="52"/>
      <c r="Z384" s="52"/>
      <c r="AA384" s="52"/>
      <c r="AB384" s="53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3"/>
      <c r="AP384" s="52"/>
      <c r="AQ384" s="52"/>
      <c r="AR384" s="53"/>
      <c r="AS384" s="53"/>
      <c r="AT384" s="53"/>
      <c r="AU384" s="52"/>
      <c r="AV384" s="52"/>
      <c r="AW384" s="53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83" t="str">
        <f>IF(ISBLANK(B384),,IF(IFNA(MATCH(N384,List_Holidays,0),0)=0,IF(IFNA(MATCH(WEEKDAY(N384),List_WeekHolidays,0),0),1,0),2))</f>
        <v/>
      </c>
      <c r="BU384" s="109">
        <f t="shared" si="3"/>
        <v>0</v>
      </c>
      <c r="BV384" s="109">
        <f t="shared" si="4"/>
        <v>0</v>
      </c>
      <c r="BW384" s="109">
        <f>IF($BU384&gt;cLunchEnd+$N384,cLunchBegin+$N384+1,cLunchBegin+$N384)</f>
        <v>0.5</v>
      </c>
      <c r="BX384" s="109">
        <f>IF($BU384&gt;cLunchEnd+$N384,cLunchEnd+$N384+1,cLunchEnd+$N384)</f>
        <v>0.5416666667</v>
      </c>
      <c r="BY384" s="109">
        <f>IF($BU384&gt;cDinnerEnd+$N384,cDinnerBegin+$N384+1,cDinnerBegin+$N384)</f>
        <v>0.75</v>
      </c>
      <c r="BZ384" s="109">
        <f>IF($BU384&gt;cDinnerEnd+$N384,cDinnerEnd+$N384+1,cDinnerEnd+$N384)</f>
        <v>0.7916666667</v>
      </c>
      <c r="CA384" s="50" t="str">
        <f>IF((MIN($BV384,BX384)-MAX($BU384,BW384))&gt;0,vDurationLunch,)</f>
        <v/>
      </c>
      <c r="CB384" s="50" t="str">
        <f>IF((MIN($BV384,BZ384)-MAX($BU384,BY384))&gt;0,vDurationDinner,)</f>
        <v/>
      </c>
      <c r="CC384" s="50">
        <f t="shared" si="5"/>
        <v>0</v>
      </c>
      <c r="CD384" s="109">
        <f t="shared" si="6"/>
        <v>0.75</v>
      </c>
      <c r="CE384" s="50" t="str">
        <f t="shared" si="7"/>
        <v/>
      </c>
      <c r="CF384" s="50" t="str">
        <f t="shared" si="8"/>
        <v/>
      </c>
      <c r="CG384" s="50" t="str">
        <f t="shared" si="9"/>
        <v/>
      </c>
      <c r="CH384" s="50" t="str">
        <f t="shared" si="10"/>
        <v/>
      </c>
      <c r="CI384" s="50" t="str">
        <f t="shared" si="11"/>
        <v/>
      </c>
      <c r="CJ384" s="50"/>
      <c r="CK384" s="50"/>
      <c r="CL384" s="50"/>
      <c r="CM384" s="50"/>
      <c r="CN384" s="50"/>
    </row>
    <row r="385">
      <c r="A385" s="108" t="str">
        <f t="shared" si="2"/>
        <v/>
      </c>
      <c r="B385" s="6"/>
      <c r="C385" s="42"/>
      <c r="D385" s="43"/>
      <c r="E385" s="47"/>
      <c r="F385" s="45"/>
      <c r="G385" s="46"/>
      <c r="H385" s="46"/>
      <c r="I385" s="45"/>
      <c r="J385" s="45"/>
      <c r="K385" s="45"/>
      <c r="L385" s="45"/>
      <c r="M385" s="61"/>
      <c r="N385" s="48"/>
      <c r="O385" s="49"/>
      <c r="P385" s="48"/>
      <c r="Q385" s="49"/>
      <c r="R385" s="50"/>
      <c r="S385" s="51"/>
      <c r="T385" s="15"/>
      <c r="U385" s="14"/>
      <c r="V385" s="52"/>
      <c r="W385" s="52"/>
      <c r="X385" s="52"/>
      <c r="Y385" s="52"/>
      <c r="Z385" s="52"/>
      <c r="AA385" s="52"/>
      <c r="AB385" s="53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3"/>
      <c r="AP385" s="52"/>
      <c r="AQ385" s="52"/>
      <c r="AR385" s="53"/>
      <c r="AS385" s="53"/>
      <c r="AT385" s="53"/>
      <c r="AU385" s="52"/>
      <c r="AV385" s="52"/>
      <c r="AW385" s="53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83" t="str">
        <f>IF(ISBLANK(B385),,IF(IFNA(MATCH(N385,List_Holidays,0),0)=0,IF(IFNA(MATCH(WEEKDAY(N385),List_WeekHolidays,0),0),1,0),2))</f>
        <v/>
      </c>
      <c r="BU385" s="109">
        <f t="shared" si="3"/>
        <v>0</v>
      </c>
      <c r="BV385" s="109">
        <f t="shared" si="4"/>
        <v>0</v>
      </c>
      <c r="BW385" s="109">
        <f>IF($BU385&gt;cLunchEnd+$N385,cLunchBegin+$N385+1,cLunchBegin+$N385)</f>
        <v>0.5</v>
      </c>
      <c r="BX385" s="109">
        <f>IF($BU385&gt;cLunchEnd+$N385,cLunchEnd+$N385+1,cLunchEnd+$N385)</f>
        <v>0.5416666667</v>
      </c>
      <c r="BY385" s="109">
        <f>IF($BU385&gt;cDinnerEnd+$N385,cDinnerBegin+$N385+1,cDinnerBegin+$N385)</f>
        <v>0.75</v>
      </c>
      <c r="BZ385" s="109">
        <f>IF($BU385&gt;cDinnerEnd+$N385,cDinnerEnd+$N385+1,cDinnerEnd+$N385)</f>
        <v>0.7916666667</v>
      </c>
      <c r="CA385" s="50" t="str">
        <f>IF((MIN($BV385,BX385)-MAX($BU385,BW385))&gt;0,vDurationLunch,)</f>
        <v/>
      </c>
      <c r="CB385" s="50" t="str">
        <f>IF((MIN($BV385,BZ385)-MAX($BU385,BY385))&gt;0,vDurationDinner,)</f>
        <v/>
      </c>
      <c r="CC385" s="50">
        <f t="shared" si="5"/>
        <v>0</v>
      </c>
      <c r="CD385" s="109">
        <f t="shared" si="6"/>
        <v>0.75</v>
      </c>
      <c r="CE385" s="50" t="str">
        <f t="shared" si="7"/>
        <v/>
      </c>
      <c r="CF385" s="50" t="str">
        <f t="shared" si="8"/>
        <v/>
      </c>
      <c r="CG385" s="50" t="str">
        <f t="shared" si="9"/>
        <v/>
      </c>
      <c r="CH385" s="50" t="str">
        <f t="shared" si="10"/>
        <v/>
      </c>
      <c r="CI385" s="50" t="str">
        <f t="shared" si="11"/>
        <v/>
      </c>
      <c r="CJ385" s="50"/>
      <c r="CK385" s="50"/>
      <c r="CL385" s="50"/>
      <c r="CM385" s="50"/>
      <c r="CN385" s="50"/>
    </row>
    <row r="386">
      <c r="A386" s="108" t="str">
        <f t="shared" si="2"/>
        <v/>
      </c>
      <c r="B386" s="6"/>
      <c r="C386" s="42"/>
      <c r="D386" s="43"/>
      <c r="E386" s="47"/>
      <c r="F386" s="45"/>
      <c r="G386" s="45"/>
      <c r="H386" s="46"/>
      <c r="I386" s="45"/>
      <c r="J386" s="45"/>
      <c r="K386" s="45"/>
      <c r="L386" s="45"/>
      <c r="M386" s="61"/>
      <c r="N386" s="48"/>
      <c r="O386" s="49"/>
      <c r="P386" s="48"/>
      <c r="Q386" s="49"/>
      <c r="R386" s="50"/>
      <c r="S386" s="51"/>
      <c r="T386" s="15"/>
      <c r="U386" s="14"/>
      <c r="V386" s="52"/>
      <c r="W386" s="52"/>
      <c r="X386" s="52"/>
      <c r="Y386" s="52"/>
      <c r="Z386" s="52"/>
      <c r="AA386" s="52"/>
      <c r="AB386" s="53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3"/>
      <c r="AP386" s="52"/>
      <c r="AQ386" s="52"/>
      <c r="AR386" s="53"/>
      <c r="AS386" s="53"/>
      <c r="AT386" s="53"/>
      <c r="AU386" s="52"/>
      <c r="AV386" s="52"/>
      <c r="AW386" s="53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83" t="str">
        <f>IF(ISBLANK(B386),,IF(IFNA(MATCH(N386,List_Holidays,0),0)=0,IF(IFNA(MATCH(WEEKDAY(N386),List_WeekHolidays,0),0),1,0),2))</f>
        <v/>
      </c>
      <c r="BU386" s="109">
        <f t="shared" si="3"/>
        <v>0</v>
      </c>
      <c r="BV386" s="109">
        <f t="shared" si="4"/>
        <v>0</v>
      </c>
      <c r="BW386" s="109">
        <f>IF($BU386&gt;cLunchEnd+$N386,cLunchBegin+$N386+1,cLunchBegin+$N386)</f>
        <v>0.5</v>
      </c>
      <c r="BX386" s="109">
        <f>IF($BU386&gt;cLunchEnd+$N386,cLunchEnd+$N386+1,cLunchEnd+$N386)</f>
        <v>0.5416666667</v>
      </c>
      <c r="BY386" s="109">
        <f>IF($BU386&gt;cDinnerEnd+$N386,cDinnerBegin+$N386+1,cDinnerBegin+$N386)</f>
        <v>0.75</v>
      </c>
      <c r="BZ386" s="109">
        <f>IF($BU386&gt;cDinnerEnd+$N386,cDinnerEnd+$N386+1,cDinnerEnd+$N386)</f>
        <v>0.7916666667</v>
      </c>
      <c r="CA386" s="50" t="str">
        <f>IF((MIN($BV386,BX386)-MAX($BU386,BW386))&gt;0,vDurationLunch,)</f>
        <v/>
      </c>
      <c r="CB386" s="50" t="str">
        <f>IF((MIN($BV386,BZ386)-MAX($BU386,BY386))&gt;0,vDurationDinner,)</f>
        <v/>
      </c>
      <c r="CC386" s="50">
        <f t="shared" si="5"/>
        <v>0</v>
      </c>
      <c r="CD386" s="109">
        <f t="shared" si="6"/>
        <v>0.75</v>
      </c>
      <c r="CE386" s="50" t="str">
        <f t="shared" si="7"/>
        <v/>
      </c>
      <c r="CF386" s="50" t="str">
        <f t="shared" si="8"/>
        <v/>
      </c>
      <c r="CG386" s="50" t="str">
        <f t="shared" si="9"/>
        <v/>
      </c>
      <c r="CH386" s="50" t="str">
        <f t="shared" si="10"/>
        <v/>
      </c>
      <c r="CI386" s="50" t="str">
        <f t="shared" si="11"/>
        <v/>
      </c>
      <c r="CJ386" s="50"/>
      <c r="CK386" s="50"/>
      <c r="CL386" s="50"/>
      <c r="CM386" s="50"/>
      <c r="CN386" s="50"/>
    </row>
    <row r="387">
      <c r="A387" s="108" t="str">
        <f t="shared" si="2"/>
        <v/>
      </c>
      <c r="B387" s="6"/>
      <c r="C387" s="42"/>
      <c r="D387" s="43"/>
      <c r="E387" s="111"/>
      <c r="F387" s="45"/>
      <c r="G387" s="45"/>
      <c r="H387" s="46"/>
      <c r="I387" s="45"/>
      <c r="J387" s="45"/>
      <c r="K387" s="45"/>
      <c r="L387" s="45"/>
      <c r="M387" s="61"/>
      <c r="N387" s="48"/>
      <c r="O387" s="49"/>
      <c r="P387" s="48"/>
      <c r="Q387" s="49"/>
      <c r="R387" s="50"/>
      <c r="S387" s="51"/>
      <c r="T387" s="15"/>
      <c r="U387" s="14"/>
      <c r="V387" s="52"/>
      <c r="W387" s="52"/>
      <c r="X387" s="52"/>
      <c r="Y387" s="52"/>
      <c r="Z387" s="52"/>
      <c r="AA387" s="52"/>
      <c r="AB387" s="53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3"/>
      <c r="AP387" s="52"/>
      <c r="AQ387" s="52"/>
      <c r="AR387" s="53"/>
      <c r="AS387" s="53"/>
      <c r="AT387" s="53"/>
      <c r="AU387" s="52"/>
      <c r="AV387" s="52"/>
      <c r="AW387" s="53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83" t="str">
        <f>IF(ISBLANK(B387),,IF(IFNA(MATCH(N387,List_Holidays,0),0)=0,IF(IFNA(MATCH(WEEKDAY(N387),List_WeekHolidays,0),0),1,0),2))</f>
        <v/>
      </c>
      <c r="BU387" s="109">
        <f t="shared" si="3"/>
        <v>0</v>
      </c>
      <c r="BV387" s="109">
        <f t="shared" si="4"/>
        <v>0</v>
      </c>
      <c r="BW387" s="109">
        <f>IF($BU387&gt;cLunchEnd+$N387,cLunchBegin+$N387+1,cLunchBegin+$N387)</f>
        <v>0.5</v>
      </c>
      <c r="BX387" s="109">
        <f>IF($BU387&gt;cLunchEnd+$N387,cLunchEnd+$N387+1,cLunchEnd+$N387)</f>
        <v>0.5416666667</v>
      </c>
      <c r="BY387" s="109">
        <f>IF($BU387&gt;cDinnerEnd+$N387,cDinnerBegin+$N387+1,cDinnerBegin+$N387)</f>
        <v>0.75</v>
      </c>
      <c r="BZ387" s="109">
        <f>IF($BU387&gt;cDinnerEnd+$N387,cDinnerEnd+$N387+1,cDinnerEnd+$N387)</f>
        <v>0.7916666667</v>
      </c>
      <c r="CA387" s="50" t="str">
        <f>IF((MIN($BV387,BX387)-MAX($BU387,BW387))&gt;0,vDurationLunch,)</f>
        <v/>
      </c>
      <c r="CB387" s="50" t="str">
        <f>IF((MIN($BV387,BZ387)-MAX($BU387,BY387))&gt;0,vDurationDinner,)</f>
        <v/>
      </c>
      <c r="CC387" s="50">
        <f t="shared" si="5"/>
        <v>0</v>
      </c>
      <c r="CD387" s="109">
        <f t="shared" si="6"/>
        <v>0.75</v>
      </c>
      <c r="CE387" s="50" t="str">
        <f t="shared" si="7"/>
        <v/>
      </c>
      <c r="CF387" s="50" t="str">
        <f t="shared" si="8"/>
        <v/>
      </c>
      <c r="CG387" s="50" t="str">
        <f t="shared" si="9"/>
        <v/>
      </c>
      <c r="CH387" s="50" t="str">
        <f t="shared" si="10"/>
        <v/>
      </c>
      <c r="CI387" s="50" t="str">
        <f t="shared" si="11"/>
        <v/>
      </c>
      <c r="CJ387" s="50"/>
      <c r="CK387" s="50"/>
      <c r="CL387" s="50"/>
      <c r="CM387" s="50"/>
      <c r="CN387" s="50"/>
    </row>
    <row r="388">
      <c r="A388" s="108" t="str">
        <f t="shared" si="2"/>
        <v/>
      </c>
      <c r="B388" s="6"/>
      <c r="C388" s="42"/>
      <c r="D388" s="43"/>
      <c r="E388" s="47"/>
      <c r="F388" s="45"/>
      <c r="G388" s="45"/>
      <c r="H388" s="45"/>
      <c r="I388" s="45"/>
      <c r="J388" s="46"/>
      <c r="K388" s="45"/>
      <c r="L388" s="45"/>
      <c r="M388" s="61"/>
      <c r="N388" s="48"/>
      <c r="O388" s="49"/>
      <c r="P388" s="48"/>
      <c r="Q388" s="49"/>
      <c r="R388" s="50"/>
      <c r="S388" s="51"/>
      <c r="T388" s="15"/>
      <c r="U388" s="14"/>
      <c r="V388" s="52"/>
      <c r="W388" s="52"/>
      <c r="X388" s="52"/>
      <c r="Y388" s="52"/>
      <c r="Z388" s="52"/>
      <c r="AA388" s="52"/>
      <c r="AB388" s="53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3"/>
      <c r="AP388" s="52"/>
      <c r="AQ388" s="52"/>
      <c r="AR388" s="53"/>
      <c r="AS388" s="53"/>
      <c r="AT388" s="53"/>
      <c r="AU388" s="52"/>
      <c r="AV388" s="52"/>
      <c r="AW388" s="53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83" t="str">
        <f>IF(ISBLANK(B388),,IF(IFNA(MATCH(N388,List_Holidays,0),0)=0,IF(IFNA(MATCH(WEEKDAY(N388),List_WeekHolidays,0),0),1,0),2))</f>
        <v/>
      </c>
      <c r="BU388" s="109">
        <f t="shared" si="3"/>
        <v>0</v>
      </c>
      <c r="BV388" s="109">
        <f t="shared" si="4"/>
        <v>0</v>
      </c>
      <c r="BW388" s="109">
        <f>IF($BU388&gt;cLunchEnd+$N388,cLunchBegin+$N388+1,cLunchBegin+$N388)</f>
        <v>0.5</v>
      </c>
      <c r="BX388" s="109">
        <f>IF($BU388&gt;cLunchEnd+$N388,cLunchEnd+$N388+1,cLunchEnd+$N388)</f>
        <v>0.5416666667</v>
      </c>
      <c r="BY388" s="109">
        <f>IF($BU388&gt;cDinnerEnd+$N388,cDinnerBegin+$N388+1,cDinnerBegin+$N388)</f>
        <v>0.75</v>
      </c>
      <c r="BZ388" s="109">
        <f>IF($BU388&gt;cDinnerEnd+$N388,cDinnerEnd+$N388+1,cDinnerEnd+$N388)</f>
        <v>0.7916666667</v>
      </c>
      <c r="CA388" s="50" t="str">
        <f>IF((MIN($BV388,BX388)-MAX($BU388,BW388))&gt;0,vDurationLunch,)</f>
        <v/>
      </c>
      <c r="CB388" s="50" t="str">
        <f>IF((MIN($BV388,BZ388)-MAX($BU388,BY388))&gt;0,vDurationDinner,)</f>
        <v/>
      </c>
      <c r="CC388" s="50">
        <f t="shared" si="5"/>
        <v>0</v>
      </c>
      <c r="CD388" s="109">
        <f t="shared" si="6"/>
        <v>0.75</v>
      </c>
      <c r="CE388" s="50" t="str">
        <f t="shared" si="7"/>
        <v/>
      </c>
      <c r="CF388" s="50" t="str">
        <f t="shared" si="8"/>
        <v/>
      </c>
      <c r="CG388" s="50" t="str">
        <f t="shared" si="9"/>
        <v/>
      </c>
      <c r="CH388" s="50" t="str">
        <f t="shared" si="10"/>
        <v/>
      </c>
      <c r="CI388" s="50" t="str">
        <f t="shared" si="11"/>
        <v/>
      </c>
      <c r="CJ388" s="50"/>
      <c r="CK388" s="50"/>
      <c r="CL388" s="50"/>
      <c r="CM388" s="50"/>
      <c r="CN388" s="50"/>
    </row>
    <row r="389">
      <c r="A389" s="108" t="str">
        <f t="shared" si="2"/>
        <v/>
      </c>
      <c r="B389" s="6"/>
      <c r="C389" s="42"/>
      <c r="D389" s="43"/>
      <c r="E389" s="47"/>
      <c r="F389" s="45"/>
      <c r="G389" s="45"/>
      <c r="H389" s="46"/>
      <c r="I389" s="45"/>
      <c r="J389" s="45"/>
      <c r="K389" s="45"/>
      <c r="L389" s="45"/>
      <c r="M389" s="47"/>
      <c r="N389" s="48"/>
      <c r="O389" s="49"/>
      <c r="P389" s="48"/>
      <c r="Q389" s="49"/>
      <c r="R389" s="50"/>
      <c r="S389" s="51"/>
      <c r="T389" s="15"/>
      <c r="U389" s="14"/>
      <c r="V389" s="52"/>
      <c r="W389" s="52"/>
      <c r="X389" s="52"/>
      <c r="Y389" s="52"/>
      <c r="Z389" s="52"/>
      <c r="AA389" s="52"/>
      <c r="AB389" s="53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3"/>
      <c r="AP389" s="52"/>
      <c r="AQ389" s="52"/>
      <c r="AR389" s="53"/>
      <c r="AS389" s="53"/>
      <c r="AT389" s="53"/>
      <c r="AU389" s="52"/>
      <c r="AV389" s="52"/>
      <c r="AW389" s="53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83" t="str">
        <f>IF(ISBLANK(B389),,IF(IFNA(MATCH(N389,List_Holidays,0),0)=0,IF(IFNA(MATCH(WEEKDAY(N389),List_WeekHolidays,0),0),1,0),2))</f>
        <v/>
      </c>
      <c r="BU389" s="109">
        <f t="shared" si="3"/>
        <v>0</v>
      </c>
      <c r="BV389" s="109">
        <f t="shared" si="4"/>
        <v>0</v>
      </c>
      <c r="BW389" s="109">
        <f>IF($BU389&gt;cLunchEnd+$N389,cLunchBegin+$N389+1,cLunchBegin+$N389)</f>
        <v>0.5</v>
      </c>
      <c r="BX389" s="109">
        <f>IF($BU389&gt;cLunchEnd+$N389,cLunchEnd+$N389+1,cLunchEnd+$N389)</f>
        <v>0.5416666667</v>
      </c>
      <c r="BY389" s="109">
        <f>IF($BU389&gt;cDinnerEnd+$N389,cDinnerBegin+$N389+1,cDinnerBegin+$N389)</f>
        <v>0.75</v>
      </c>
      <c r="BZ389" s="109">
        <f>IF($BU389&gt;cDinnerEnd+$N389,cDinnerEnd+$N389+1,cDinnerEnd+$N389)</f>
        <v>0.7916666667</v>
      </c>
      <c r="CA389" s="50" t="str">
        <f>IF((MIN($BV389,BX389)-MAX($BU389,BW389))&gt;0,vDurationLunch,)</f>
        <v/>
      </c>
      <c r="CB389" s="50" t="str">
        <f>IF((MIN($BV389,BZ389)-MAX($BU389,BY389))&gt;0,vDurationDinner,)</f>
        <v/>
      </c>
      <c r="CC389" s="50">
        <f t="shared" si="5"/>
        <v>0</v>
      </c>
      <c r="CD389" s="109">
        <f t="shared" si="6"/>
        <v>0.75</v>
      </c>
      <c r="CE389" s="50" t="str">
        <f t="shared" si="7"/>
        <v/>
      </c>
      <c r="CF389" s="50" t="str">
        <f t="shared" si="8"/>
        <v/>
      </c>
      <c r="CG389" s="50" t="str">
        <f t="shared" si="9"/>
        <v/>
      </c>
      <c r="CH389" s="50" t="str">
        <f t="shared" si="10"/>
        <v/>
      </c>
      <c r="CI389" s="50" t="str">
        <f t="shared" si="11"/>
        <v/>
      </c>
      <c r="CJ389" s="50"/>
      <c r="CK389" s="50"/>
      <c r="CL389" s="50"/>
      <c r="CM389" s="50"/>
      <c r="CN389" s="50"/>
    </row>
    <row r="390">
      <c r="A390" s="108" t="str">
        <f t="shared" si="2"/>
        <v/>
      </c>
      <c r="B390" s="6"/>
      <c r="C390" s="42"/>
      <c r="D390" s="72"/>
      <c r="E390" s="47"/>
      <c r="F390" s="45"/>
      <c r="G390" s="45"/>
      <c r="H390" s="46"/>
      <c r="I390" s="45"/>
      <c r="J390" s="45"/>
      <c r="K390" s="45"/>
      <c r="L390" s="45"/>
      <c r="M390" s="61"/>
      <c r="N390" s="48"/>
      <c r="O390" s="49"/>
      <c r="P390" s="48"/>
      <c r="Q390" s="49"/>
      <c r="R390" s="50"/>
      <c r="S390" s="51"/>
      <c r="T390" s="15"/>
      <c r="U390" s="14"/>
      <c r="V390" s="52"/>
      <c r="W390" s="52"/>
      <c r="X390" s="52"/>
      <c r="Y390" s="52"/>
      <c r="Z390" s="52"/>
      <c r="AA390" s="52"/>
      <c r="AB390" s="53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3"/>
      <c r="AP390" s="52"/>
      <c r="AQ390" s="52"/>
      <c r="AR390" s="53"/>
      <c r="AS390" s="53"/>
      <c r="AT390" s="53"/>
      <c r="AU390" s="52"/>
      <c r="AV390" s="52"/>
      <c r="AW390" s="53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83" t="str">
        <f>IF(ISBLANK(B390),,IF(IFNA(MATCH(N390,List_Holidays,0),0)=0,IF(IFNA(MATCH(WEEKDAY(N390),List_WeekHolidays,0),0),1,0),2))</f>
        <v/>
      </c>
      <c r="BU390" s="109">
        <f t="shared" si="3"/>
        <v>0</v>
      </c>
      <c r="BV390" s="109">
        <f t="shared" si="4"/>
        <v>0</v>
      </c>
      <c r="BW390" s="109">
        <f>IF($BU390&gt;cLunchEnd+$N390,cLunchBegin+$N390+1,cLunchBegin+$N390)</f>
        <v>0.5</v>
      </c>
      <c r="BX390" s="109">
        <f>IF($BU390&gt;cLunchEnd+$N390,cLunchEnd+$N390+1,cLunchEnd+$N390)</f>
        <v>0.5416666667</v>
      </c>
      <c r="BY390" s="109">
        <f>IF($BU390&gt;cDinnerEnd+$N390,cDinnerBegin+$N390+1,cDinnerBegin+$N390)</f>
        <v>0.75</v>
      </c>
      <c r="BZ390" s="109">
        <f>IF($BU390&gt;cDinnerEnd+$N390,cDinnerEnd+$N390+1,cDinnerEnd+$N390)</f>
        <v>0.7916666667</v>
      </c>
      <c r="CA390" s="50" t="str">
        <f>IF((MIN($BV390,BX390)-MAX($BU390,BW390))&gt;0,vDurationLunch,)</f>
        <v/>
      </c>
      <c r="CB390" s="50" t="str">
        <f>IF((MIN($BV390,BZ390)-MAX($BU390,BY390))&gt;0,vDurationDinner,)</f>
        <v/>
      </c>
      <c r="CC390" s="50">
        <f t="shared" si="5"/>
        <v>0</v>
      </c>
      <c r="CD390" s="109">
        <f t="shared" si="6"/>
        <v>0.75</v>
      </c>
      <c r="CE390" s="50" t="str">
        <f t="shared" si="7"/>
        <v/>
      </c>
      <c r="CF390" s="50" t="str">
        <f t="shared" si="8"/>
        <v/>
      </c>
      <c r="CG390" s="50" t="str">
        <f t="shared" si="9"/>
        <v/>
      </c>
      <c r="CH390" s="50" t="str">
        <f t="shared" si="10"/>
        <v/>
      </c>
      <c r="CI390" s="50" t="str">
        <f t="shared" si="11"/>
        <v/>
      </c>
      <c r="CJ390" s="50"/>
      <c r="CK390" s="50"/>
      <c r="CL390" s="50"/>
      <c r="CM390" s="50"/>
      <c r="CN390" s="50"/>
    </row>
    <row r="391">
      <c r="A391" s="108" t="str">
        <f t="shared" si="2"/>
        <v/>
      </c>
      <c r="B391" s="6"/>
      <c r="C391" s="42"/>
      <c r="D391" s="43"/>
      <c r="E391" s="111"/>
      <c r="F391" s="45"/>
      <c r="G391" s="45"/>
      <c r="H391" s="46"/>
      <c r="I391" s="45"/>
      <c r="J391" s="45"/>
      <c r="K391" s="45"/>
      <c r="L391" s="45"/>
      <c r="M391" s="61"/>
      <c r="N391" s="48"/>
      <c r="O391" s="49"/>
      <c r="P391" s="48"/>
      <c r="Q391" s="49"/>
      <c r="R391" s="50"/>
      <c r="S391" s="51"/>
      <c r="T391" s="15"/>
      <c r="U391" s="14"/>
      <c r="V391" s="52"/>
      <c r="W391" s="52"/>
      <c r="X391" s="52"/>
      <c r="Y391" s="52"/>
      <c r="Z391" s="52"/>
      <c r="AA391" s="52"/>
      <c r="AB391" s="53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3"/>
      <c r="AP391" s="52"/>
      <c r="AQ391" s="52"/>
      <c r="AR391" s="53"/>
      <c r="AS391" s="53"/>
      <c r="AT391" s="53"/>
      <c r="AU391" s="52"/>
      <c r="AV391" s="52"/>
      <c r="AW391" s="53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83" t="str">
        <f>IF(ISBLANK(B391),,IF(IFNA(MATCH(N391,List_Holidays,0),0)=0,IF(IFNA(MATCH(WEEKDAY(N391),List_WeekHolidays,0),0),1,0),2))</f>
        <v/>
      </c>
      <c r="BU391" s="109">
        <f t="shared" si="3"/>
        <v>0</v>
      </c>
      <c r="BV391" s="109">
        <f t="shared" si="4"/>
        <v>0</v>
      </c>
      <c r="BW391" s="109">
        <f>IF($BU391&gt;cLunchEnd+$N391,cLunchBegin+$N391+1,cLunchBegin+$N391)</f>
        <v>0.5</v>
      </c>
      <c r="BX391" s="109">
        <f>IF($BU391&gt;cLunchEnd+$N391,cLunchEnd+$N391+1,cLunchEnd+$N391)</f>
        <v>0.5416666667</v>
      </c>
      <c r="BY391" s="109">
        <f>IF($BU391&gt;cDinnerEnd+$N391,cDinnerBegin+$N391+1,cDinnerBegin+$N391)</f>
        <v>0.75</v>
      </c>
      <c r="BZ391" s="109">
        <f>IF($BU391&gt;cDinnerEnd+$N391,cDinnerEnd+$N391+1,cDinnerEnd+$N391)</f>
        <v>0.7916666667</v>
      </c>
      <c r="CA391" s="50" t="str">
        <f>IF((MIN($BV391,BX391)-MAX($BU391,BW391))&gt;0,vDurationLunch,)</f>
        <v/>
      </c>
      <c r="CB391" s="50" t="str">
        <f>IF((MIN($BV391,BZ391)-MAX($BU391,BY391))&gt;0,vDurationDinner,)</f>
        <v/>
      </c>
      <c r="CC391" s="50">
        <f t="shared" si="5"/>
        <v>0</v>
      </c>
      <c r="CD391" s="109">
        <f t="shared" si="6"/>
        <v>0.75</v>
      </c>
      <c r="CE391" s="50" t="str">
        <f t="shared" si="7"/>
        <v/>
      </c>
      <c r="CF391" s="50" t="str">
        <f t="shared" si="8"/>
        <v/>
      </c>
      <c r="CG391" s="50" t="str">
        <f t="shared" si="9"/>
        <v/>
      </c>
      <c r="CH391" s="50" t="str">
        <f t="shared" si="10"/>
        <v/>
      </c>
      <c r="CI391" s="50" t="str">
        <f t="shared" si="11"/>
        <v/>
      </c>
      <c r="CJ391" s="50"/>
      <c r="CK391" s="50"/>
      <c r="CL391" s="50"/>
      <c r="CM391" s="50"/>
      <c r="CN391" s="50"/>
    </row>
    <row r="392">
      <c r="A392" s="108" t="str">
        <f t="shared" si="2"/>
        <v/>
      </c>
      <c r="B392" s="6"/>
      <c r="C392" s="42"/>
      <c r="D392" s="43"/>
      <c r="E392" s="47"/>
      <c r="F392" s="45"/>
      <c r="G392" s="46"/>
      <c r="H392" s="46"/>
      <c r="I392" s="45"/>
      <c r="J392" s="45"/>
      <c r="K392" s="45"/>
      <c r="L392" s="45"/>
      <c r="M392" s="61"/>
      <c r="N392" s="48"/>
      <c r="O392" s="49"/>
      <c r="P392" s="48"/>
      <c r="Q392" s="49"/>
      <c r="R392" s="50"/>
      <c r="S392" s="51"/>
      <c r="T392" s="15"/>
      <c r="U392" s="14"/>
      <c r="V392" s="52"/>
      <c r="W392" s="52"/>
      <c r="X392" s="52"/>
      <c r="Y392" s="52"/>
      <c r="Z392" s="52"/>
      <c r="AA392" s="52"/>
      <c r="AB392" s="53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3"/>
      <c r="AP392" s="52"/>
      <c r="AQ392" s="52"/>
      <c r="AR392" s="53"/>
      <c r="AS392" s="53"/>
      <c r="AT392" s="53"/>
      <c r="AU392" s="52"/>
      <c r="AV392" s="52"/>
      <c r="AW392" s="53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83" t="str">
        <f>IF(ISBLANK(B392),,IF(IFNA(MATCH(N392,List_Holidays,0),0)=0,IF(IFNA(MATCH(WEEKDAY(N392),List_WeekHolidays,0),0),1,0),2))</f>
        <v/>
      </c>
      <c r="BU392" s="109">
        <f t="shared" si="3"/>
        <v>0</v>
      </c>
      <c r="BV392" s="109">
        <f t="shared" si="4"/>
        <v>0</v>
      </c>
      <c r="BW392" s="109">
        <f>IF($BU392&gt;cLunchEnd+$N392,cLunchBegin+$N392+1,cLunchBegin+$N392)</f>
        <v>0.5</v>
      </c>
      <c r="BX392" s="109">
        <f>IF($BU392&gt;cLunchEnd+$N392,cLunchEnd+$N392+1,cLunchEnd+$N392)</f>
        <v>0.5416666667</v>
      </c>
      <c r="BY392" s="109">
        <f>IF($BU392&gt;cDinnerEnd+$N392,cDinnerBegin+$N392+1,cDinnerBegin+$N392)</f>
        <v>0.75</v>
      </c>
      <c r="BZ392" s="109">
        <f>IF($BU392&gt;cDinnerEnd+$N392,cDinnerEnd+$N392+1,cDinnerEnd+$N392)</f>
        <v>0.7916666667</v>
      </c>
      <c r="CA392" s="50" t="str">
        <f>IF((MIN($BV392,BX392)-MAX($BU392,BW392))&gt;0,vDurationLunch,)</f>
        <v/>
      </c>
      <c r="CB392" s="50" t="str">
        <f>IF((MIN($BV392,BZ392)-MAX($BU392,BY392))&gt;0,vDurationDinner,)</f>
        <v/>
      </c>
      <c r="CC392" s="50">
        <f t="shared" si="5"/>
        <v>0</v>
      </c>
      <c r="CD392" s="109">
        <f t="shared" si="6"/>
        <v>0.75</v>
      </c>
      <c r="CE392" s="50" t="str">
        <f t="shared" si="7"/>
        <v/>
      </c>
      <c r="CF392" s="50" t="str">
        <f t="shared" si="8"/>
        <v/>
      </c>
      <c r="CG392" s="50" t="str">
        <f t="shared" si="9"/>
        <v/>
      </c>
      <c r="CH392" s="50" t="str">
        <f t="shared" si="10"/>
        <v/>
      </c>
      <c r="CI392" s="50" t="str">
        <f t="shared" si="11"/>
        <v/>
      </c>
      <c r="CJ392" s="50"/>
      <c r="CK392" s="50"/>
      <c r="CL392" s="50"/>
      <c r="CM392" s="50"/>
      <c r="CN392" s="50"/>
    </row>
    <row r="393">
      <c r="A393" s="108" t="str">
        <f t="shared" si="2"/>
        <v/>
      </c>
      <c r="B393" s="6"/>
      <c r="C393" s="42"/>
      <c r="D393" s="43"/>
      <c r="E393" s="47"/>
      <c r="F393" s="45"/>
      <c r="G393" s="45"/>
      <c r="H393" s="46"/>
      <c r="I393" s="45"/>
      <c r="J393" s="45"/>
      <c r="K393" s="45"/>
      <c r="L393" s="45"/>
      <c r="M393" s="47"/>
      <c r="N393" s="48"/>
      <c r="O393" s="49"/>
      <c r="P393" s="48"/>
      <c r="Q393" s="49"/>
      <c r="R393" s="50"/>
      <c r="S393" s="51"/>
      <c r="T393" s="15"/>
      <c r="U393" s="14"/>
      <c r="V393" s="52"/>
      <c r="W393" s="52"/>
      <c r="X393" s="52"/>
      <c r="Y393" s="52"/>
      <c r="Z393" s="52"/>
      <c r="AA393" s="52"/>
      <c r="AB393" s="53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3"/>
      <c r="AP393" s="52"/>
      <c r="AQ393" s="52"/>
      <c r="AR393" s="53"/>
      <c r="AS393" s="53"/>
      <c r="AT393" s="53"/>
      <c r="AU393" s="52"/>
      <c r="AV393" s="52"/>
      <c r="AW393" s="53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83" t="str">
        <f>IF(ISBLANK(B393),,IF(IFNA(MATCH(N393,List_Holidays,0),0)=0,IF(IFNA(MATCH(WEEKDAY(N393),List_WeekHolidays,0),0),1,0),2))</f>
        <v/>
      </c>
      <c r="BU393" s="109">
        <f t="shared" si="3"/>
        <v>0</v>
      </c>
      <c r="BV393" s="109">
        <f t="shared" si="4"/>
        <v>0</v>
      </c>
      <c r="BW393" s="109">
        <f>IF($BU393&gt;cLunchEnd+$N393,cLunchBegin+$N393+1,cLunchBegin+$N393)</f>
        <v>0.5</v>
      </c>
      <c r="BX393" s="109">
        <f>IF($BU393&gt;cLunchEnd+$N393,cLunchEnd+$N393+1,cLunchEnd+$N393)</f>
        <v>0.5416666667</v>
      </c>
      <c r="BY393" s="109">
        <f>IF($BU393&gt;cDinnerEnd+$N393,cDinnerBegin+$N393+1,cDinnerBegin+$N393)</f>
        <v>0.75</v>
      </c>
      <c r="BZ393" s="109">
        <f>IF($BU393&gt;cDinnerEnd+$N393,cDinnerEnd+$N393+1,cDinnerEnd+$N393)</f>
        <v>0.7916666667</v>
      </c>
      <c r="CA393" s="50" t="str">
        <f>IF((MIN($BV393,BX393)-MAX($BU393,BW393))&gt;0,vDurationLunch,)</f>
        <v/>
      </c>
      <c r="CB393" s="50" t="str">
        <f>IF((MIN($BV393,BZ393)-MAX($BU393,BY393))&gt;0,vDurationDinner,)</f>
        <v/>
      </c>
      <c r="CC393" s="50">
        <f t="shared" si="5"/>
        <v>0</v>
      </c>
      <c r="CD393" s="109">
        <f t="shared" si="6"/>
        <v>0.75</v>
      </c>
      <c r="CE393" s="50" t="str">
        <f t="shared" si="7"/>
        <v/>
      </c>
      <c r="CF393" s="50" t="str">
        <f t="shared" si="8"/>
        <v/>
      </c>
      <c r="CG393" s="50" t="str">
        <f t="shared" si="9"/>
        <v/>
      </c>
      <c r="CH393" s="50" t="str">
        <f t="shared" si="10"/>
        <v/>
      </c>
      <c r="CI393" s="50" t="str">
        <f t="shared" si="11"/>
        <v/>
      </c>
      <c r="CJ393" s="50"/>
      <c r="CK393" s="50"/>
      <c r="CL393" s="50"/>
      <c r="CM393" s="50"/>
      <c r="CN393" s="50"/>
    </row>
    <row r="394">
      <c r="A394" s="108" t="str">
        <f t="shared" si="2"/>
        <v/>
      </c>
      <c r="B394" s="6"/>
      <c r="C394" s="42"/>
      <c r="D394" s="43"/>
      <c r="E394" s="47"/>
      <c r="F394" s="45"/>
      <c r="G394" s="45"/>
      <c r="H394" s="46"/>
      <c r="I394" s="45"/>
      <c r="J394" s="45"/>
      <c r="K394" s="45"/>
      <c r="L394" s="45"/>
      <c r="M394" s="61"/>
      <c r="N394" s="48"/>
      <c r="O394" s="49"/>
      <c r="P394" s="48"/>
      <c r="Q394" s="49"/>
      <c r="R394" s="50"/>
      <c r="S394" s="51"/>
      <c r="T394" s="15"/>
      <c r="U394" s="14"/>
      <c r="V394" s="52"/>
      <c r="W394" s="52"/>
      <c r="X394" s="52"/>
      <c r="Y394" s="52"/>
      <c r="Z394" s="52"/>
      <c r="AA394" s="52"/>
      <c r="AB394" s="53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3"/>
      <c r="AP394" s="52"/>
      <c r="AQ394" s="52"/>
      <c r="AR394" s="53"/>
      <c r="AS394" s="53"/>
      <c r="AT394" s="53"/>
      <c r="AU394" s="52"/>
      <c r="AV394" s="52"/>
      <c r="AW394" s="53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83" t="str">
        <f>IF(ISBLANK(B394),,IF(IFNA(MATCH(N394,List_Holidays,0),0)=0,IF(IFNA(MATCH(WEEKDAY(N394),List_WeekHolidays,0),0),1,0),2))</f>
        <v/>
      </c>
      <c r="BU394" s="109">
        <f t="shared" si="3"/>
        <v>0</v>
      </c>
      <c r="BV394" s="109">
        <f t="shared" si="4"/>
        <v>0</v>
      </c>
      <c r="BW394" s="109">
        <f>IF($BU394&gt;cLunchEnd+$N394,cLunchBegin+$N394+1,cLunchBegin+$N394)</f>
        <v>0.5</v>
      </c>
      <c r="BX394" s="109">
        <f>IF($BU394&gt;cLunchEnd+$N394,cLunchEnd+$N394+1,cLunchEnd+$N394)</f>
        <v>0.5416666667</v>
      </c>
      <c r="BY394" s="109">
        <f>IF($BU394&gt;cDinnerEnd+$N394,cDinnerBegin+$N394+1,cDinnerBegin+$N394)</f>
        <v>0.75</v>
      </c>
      <c r="BZ394" s="109">
        <f>IF($BU394&gt;cDinnerEnd+$N394,cDinnerEnd+$N394+1,cDinnerEnd+$N394)</f>
        <v>0.7916666667</v>
      </c>
      <c r="CA394" s="50" t="str">
        <f>IF((MIN($BV394,BX394)-MAX($BU394,BW394))&gt;0,vDurationLunch,)</f>
        <v/>
      </c>
      <c r="CB394" s="50" t="str">
        <f>IF((MIN($BV394,BZ394)-MAX($BU394,BY394))&gt;0,vDurationDinner,)</f>
        <v/>
      </c>
      <c r="CC394" s="50">
        <f t="shared" si="5"/>
        <v>0</v>
      </c>
      <c r="CD394" s="109">
        <f t="shared" si="6"/>
        <v>0.75</v>
      </c>
      <c r="CE394" s="50" t="str">
        <f t="shared" si="7"/>
        <v/>
      </c>
      <c r="CF394" s="50" t="str">
        <f t="shared" si="8"/>
        <v/>
      </c>
      <c r="CG394" s="50" t="str">
        <f t="shared" si="9"/>
        <v/>
      </c>
      <c r="CH394" s="50" t="str">
        <f t="shared" si="10"/>
        <v/>
      </c>
      <c r="CI394" s="50" t="str">
        <f t="shared" si="11"/>
        <v/>
      </c>
      <c r="CJ394" s="50"/>
      <c r="CK394" s="50"/>
      <c r="CL394" s="50"/>
      <c r="CM394" s="50"/>
      <c r="CN394" s="50"/>
    </row>
    <row r="395">
      <c r="A395" s="108" t="str">
        <f t="shared" si="2"/>
        <v/>
      </c>
      <c r="B395" s="6"/>
      <c r="C395" s="42"/>
      <c r="D395" s="43"/>
      <c r="E395" s="47"/>
      <c r="F395" s="45"/>
      <c r="G395" s="45"/>
      <c r="H395" s="45"/>
      <c r="I395" s="45"/>
      <c r="J395" s="46"/>
      <c r="K395" s="45"/>
      <c r="L395" s="45"/>
      <c r="M395" s="61"/>
      <c r="N395" s="48"/>
      <c r="O395" s="49"/>
      <c r="P395" s="48"/>
      <c r="Q395" s="49"/>
      <c r="R395" s="50"/>
      <c r="S395" s="51"/>
      <c r="T395" s="15"/>
      <c r="U395" s="14"/>
      <c r="V395" s="52"/>
      <c r="W395" s="52"/>
      <c r="X395" s="52"/>
      <c r="Y395" s="52"/>
      <c r="Z395" s="52"/>
      <c r="AA395" s="52"/>
      <c r="AB395" s="53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3"/>
      <c r="AP395" s="52"/>
      <c r="AQ395" s="52"/>
      <c r="AR395" s="53"/>
      <c r="AS395" s="53"/>
      <c r="AT395" s="53"/>
      <c r="AU395" s="52"/>
      <c r="AV395" s="52"/>
      <c r="AW395" s="53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83" t="str">
        <f>IF(ISBLANK(B395),,IF(IFNA(MATCH(N395,List_Holidays,0),0)=0,IF(IFNA(MATCH(WEEKDAY(N395),List_WeekHolidays,0),0),1,0),2))</f>
        <v/>
      </c>
      <c r="BU395" s="109">
        <f t="shared" si="3"/>
        <v>0</v>
      </c>
      <c r="BV395" s="109">
        <f t="shared" si="4"/>
        <v>0</v>
      </c>
      <c r="BW395" s="109">
        <f>IF($BU395&gt;cLunchEnd+$N395,cLunchBegin+$N395+1,cLunchBegin+$N395)</f>
        <v>0.5</v>
      </c>
      <c r="BX395" s="109">
        <f>IF($BU395&gt;cLunchEnd+$N395,cLunchEnd+$N395+1,cLunchEnd+$N395)</f>
        <v>0.5416666667</v>
      </c>
      <c r="BY395" s="109">
        <f>IF($BU395&gt;cDinnerEnd+$N395,cDinnerBegin+$N395+1,cDinnerBegin+$N395)</f>
        <v>0.75</v>
      </c>
      <c r="BZ395" s="109">
        <f>IF($BU395&gt;cDinnerEnd+$N395,cDinnerEnd+$N395+1,cDinnerEnd+$N395)</f>
        <v>0.7916666667</v>
      </c>
      <c r="CA395" s="50" t="str">
        <f>IF((MIN($BV395,BX395)-MAX($BU395,BW395))&gt;0,vDurationLunch,)</f>
        <v/>
      </c>
      <c r="CB395" s="50" t="str">
        <f>IF((MIN($BV395,BZ395)-MAX($BU395,BY395))&gt;0,vDurationDinner,)</f>
        <v/>
      </c>
      <c r="CC395" s="50">
        <f t="shared" si="5"/>
        <v>0</v>
      </c>
      <c r="CD395" s="109">
        <f t="shared" si="6"/>
        <v>0.75</v>
      </c>
      <c r="CE395" s="50" t="str">
        <f t="shared" si="7"/>
        <v/>
      </c>
      <c r="CF395" s="50" t="str">
        <f t="shared" si="8"/>
        <v/>
      </c>
      <c r="CG395" s="50" t="str">
        <f t="shared" si="9"/>
        <v/>
      </c>
      <c r="CH395" s="50" t="str">
        <f t="shared" si="10"/>
        <v/>
      </c>
      <c r="CI395" s="50" t="str">
        <f t="shared" si="11"/>
        <v/>
      </c>
      <c r="CJ395" s="50"/>
      <c r="CK395" s="50"/>
      <c r="CL395" s="50"/>
      <c r="CM395" s="50"/>
      <c r="CN395" s="50"/>
    </row>
    <row r="396">
      <c r="A396" s="108" t="str">
        <f t="shared" si="2"/>
        <v/>
      </c>
      <c r="B396" s="6"/>
      <c r="C396" s="42"/>
      <c r="D396" s="43"/>
      <c r="E396" s="47"/>
      <c r="F396" s="45"/>
      <c r="G396" s="45"/>
      <c r="H396" s="46"/>
      <c r="I396" s="45"/>
      <c r="J396" s="45"/>
      <c r="K396" s="45"/>
      <c r="L396" s="45"/>
      <c r="M396" s="61"/>
      <c r="N396" s="48"/>
      <c r="O396" s="49"/>
      <c r="P396" s="48"/>
      <c r="Q396" s="49"/>
      <c r="R396" s="50"/>
      <c r="S396" s="51"/>
      <c r="T396" s="15"/>
      <c r="U396" s="14"/>
      <c r="V396" s="52"/>
      <c r="W396" s="52"/>
      <c r="X396" s="52"/>
      <c r="Y396" s="52"/>
      <c r="Z396" s="52"/>
      <c r="AA396" s="52"/>
      <c r="AB396" s="53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3"/>
      <c r="AP396" s="52"/>
      <c r="AQ396" s="52"/>
      <c r="AR396" s="53"/>
      <c r="AS396" s="53"/>
      <c r="AT396" s="53"/>
      <c r="AU396" s="52"/>
      <c r="AV396" s="52"/>
      <c r="AW396" s="53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83" t="str">
        <f>IF(ISBLANK(B396),,IF(IFNA(MATCH(N396,List_Holidays,0),0)=0,IF(IFNA(MATCH(WEEKDAY(N396),List_WeekHolidays,0),0),1,0),2))</f>
        <v/>
      </c>
      <c r="BU396" s="109">
        <f t="shared" si="3"/>
        <v>0</v>
      </c>
      <c r="BV396" s="109">
        <f t="shared" si="4"/>
        <v>0</v>
      </c>
      <c r="BW396" s="109">
        <f>IF($BU396&gt;cLunchEnd+$N396,cLunchBegin+$N396+1,cLunchBegin+$N396)</f>
        <v>0.5</v>
      </c>
      <c r="BX396" s="109">
        <f>IF($BU396&gt;cLunchEnd+$N396,cLunchEnd+$N396+1,cLunchEnd+$N396)</f>
        <v>0.5416666667</v>
      </c>
      <c r="BY396" s="109">
        <f>IF($BU396&gt;cDinnerEnd+$N396,cDinnerBegin+$N396+1,cDinnerBegin+$N396)</f>
        <v>0.75</v>
      </c>
      <c r="BZ396" s="109">
        <f>IF($BU396&gt;cDinnerEnd+$N396,cDinnerEnd+$N396+1,cDinnerEnd+$N396)</f>
        <v>0.7916666667</v>
      </c>
      <c r="CA396" s="50" t="str">
        <f>IF((MIN($BV396,BX396)-MAX($BU396,BW396))&gt;0,vDurationLunch,)</f>
        <v/>
      </c>
      <c r="CB396" s="50" t="str">
        <f>IF((MIN($BV396,BZ396)-MAX($BU396,BY396))&gt;0,vDurationDinner,)</f>
        <v/>
      </c>
      <c r="CC396" s="50">
        <f t="shared" si="5"/>
        <v>0</v>
      </c>
      <c r="CD396" s="109">
        <f t="shared" si="6"/>
        <v>0.75</v>
      </c>
      <c r="CE396" s="50" t="str">
        <f t="shared" si="7"/>
        <v/>
      </c>
      <c r="CF396" s="50" t="str">
        <f t="shared" si="8"/>
        <v/>
      </c>
      <c r="CG396" s="50" t="str">
        <f t="shared" si="9"/>
        <v/>
      </c>
      <c r="CH396" s="50" t="str">
        <f t="shared" si="10"/>
        <v/>
      </c>
      <c r="CI396" s="50" t="str">
        <f t="shared" si="11"/>
        <v/>
      </c>
      <c r="CJ396" s="50"/>
      <c r="CK396" s="50"/>
      <c r="CL396" s="50"/>
      <c r="CM396" s="50"/>
      <c r="CN396" s="50"/>
    </row>
    <row r="397">
      <c r="A397" s="108" t="str">
        <f t="shared" si="2"/>
        <v/>
      </c>
      <c r="B397" s="6"/>
      <c r="C397" s="42"/>
      <c r="D397" s="43"/>
      <c r="E397" s="47"/>
      <c r="F397" s="45"/>
      <c r="G397" s="45"/>
      <c r="H397" s="46"/>
      <c r="I397" s="45"/>
      <c r="J397" s="45"/>
      <c r="K397" s="45"/>
      <c r="L397" s="45"/>
      <c r="M397" s="61"/>
      <c r="N397" s="48"/>
      <c r="O397" s="49"/>
      <c r="P397" s="48"/>
      <c r="Q397" s="49"/>
      <c r="R397" s="50"/>
      <c r="S397" s="51"/>
      <c r="T397" s="15"/>
      <c r="U397" s="14"/>
      <c r="V397" s="52"/>
      <c r="W397" s="52"/>
      <c r="X397" s="52"/>
      <c r="Y397" s="52"/>
      <c r="Z397" s="52"/>
      <c r="AA397" s="52"/>
      <c r="AB397" s="53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3"/>
      <c r="AP397" s="52"/>
      <c r="AQ397" s="52"/>
      <c r="AR397" s="53"/>
      <c r="AS397" s="53"/>
      <c r="AT397" s="53"/>
      <c r="AU397" s="52"/>
      <c r="AV397" s="52"/>
      <c r="AW397" s="53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83" t="str">
        <f>IF(ISBLANK(B397),,IF(IFNA(MATCH(N397,List_Holidays,0),0)=0,IF(IFNA(MATCH(WEEKDAY(N397),List_WeekHolidays,0),0),1,0),2))</f>
        <v/>
      </c>
      <c r="BU397" s="109">
        <f t="shared" si="3"/>
        <v>0</v>
      </c>
      <c r="BV397" s="109">
        <f t="shared" si="4"/>
        <v>0</v>
      </c>
      <c r="BW397" s="109">
        <f>IF($BU397&gt;cLunchEnd+$N397,cLunchBegin+$N397+1,cLunchBegin+$N397)</f>
        <v>0.5</v>
      </c>
      <c r="BX397" s="109">
        <f>IF($BU397&gt;cLunchEnd+$N397,cLunchEnd+$N397+1,cLunchEnd+$N397)</f>
        <v>0.5416666667</v>
      </c>
      <c r="BY397" s="109">
        <f>IF($BU397&gt;cDinnerEnd+$N397,cDinnerBegin+$N397+1,cDinnerBegin+$N397)</f>
        <v>0.75</v>
      </c>
      <c r="BZ397" s="109">
        <f>IF($BU397&gt;cDinnerEnd+$N397,cDinnerEnd+$N397+1,cDinnerEnd+$N397)</f>
        <v>0.7916666667</v>
      </c>
      <c r="CA397" s="50" t="str">
        <f>IF((MIN($BV397,BX397)-MAX($BU397,BW397))&gt;0,vDurationLunch,)</f>
        <v/>
      </c>
      <c r="CB397" s="50" t="str">
        <f>IF((MIN($BV397,BZ397)-MAX($BU397,BY397))&gt;0,vDurationDinner,)</f>
        <v/>
      </c>
      <c r="CC397" s="50">
        <f t="shared" si="5"/>
        <v>0</v>
      </c>
      <c r="CD397" s="109">
        <f t="shared" si="6"/>
        <v>0.75</v>
      </c>
      <c r="CE397" s="50" t="str">
        <f t="shared" si="7"/>
        <v/>
      </c>
      <c r="CF397" s="50" t="str">
        <f t="shared" si="8"/>
        <v/>
      </c>
      <c r="CG397" s="50" t="str">
        <f t="shared" si="9"/>
        <v/>
      </c>
      <c r="CH397" s="50" t="str">
        <f t="shared" si="10"/>
        <v/>
      </c>
      <c r="CI397" s="50" t="str">
        <f t="shared" si="11"/>
        <v/>
      </c>
      <c r="CJ397" s="50"/>
      <c r="CK397" s="50"/>
      <c r="CL397" s="50"/>
      <c r="CM397" s="50"/>
      <c r="CN397" s="50"/>
    </row>
    <row r="398">
      <c r="A398" s="108" t="str">
        <f t="shared" si="2"/>
        <v/>
      </c>
      <c r="B398" s="6"/>
      <c r="C398" s="42"/>
      <c r="D398" s="43"/>
      <c r="E398" s="47"/>
      <c r="F398" s="45"/>
      <c r="G398" s="45"/>
      <c r="H398" s="46"/>
      <c r="I398" s="45"/>
      <c r="J398" s="45"/>
      <c r="K398" s="45"/>
      <c r="L398" s="45"/>
      <c r="M398" s="61"/>
      <c r="N398" s="48"/>
      <c r="O398" s="49"/>
      <c r="P398" s="48"/>
      <c r="Q398" s="49"/>
      <c r="R398" s="50"/>
      <c r="S398" s="51"/>
      <c r="T398" s="15"/>
      <c r="U398" s="14"/>
      <c r="V398" s="52"/>
      <c r="W398" s="52"/>
      <c r="X398" s="52"/>
      <c r="Y398" s="52"/>
      <c r="Z398" s="52"/>
      <c r="AA398" s="52"/>
      <c r="AB398" s="53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3"/>
      <c r="AP398" s="52"/>
      <c r="AQ398" s="52"/>
      <c r="AR398" s="53"/>
      <c r="AS398" s="53"/>
      <c r="AT398" s="53"/>
      <c r="AU398" s="52"/>
      <c r="AV398" s="52"/>
      <c r="AW398" s="53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83" t="str">
        <f>IF(ISBLANK(B398),,IF(IFNA(MATCH(N398,List_Holidays,0),0)=0,IF(IFNA(MATCH(WEEKDAY(N398),List_WeekHolidays,0),0),1,0),2))</f>
        <v/>
      </c>
      <c r="BU398" s="109">
        <f t="shared" si="3"/>
        <v>0</v>
      </c>
      <c r="BV398" s="109">
        <f t="shared" si="4"/>
        <v>0</v>
      </c>
      <c r="BW398" s="109">
        <f>IF($BU398&gt;cLunchEnd+$N398,cLunchBegin+$N398+1,cLunchBegin+$N398)</f>
        <v>0.5</v>
      </c>
      <c r="BX398" s="109">
        <f>IF($BU398&gt;cLunchEnd+$N398,cLunchEnd+$N398+1,cLunchEnd+$N398)</f>
        <v>0.5416666667</v>
      </c>
      <c r="BY398" s="109">
        <f>IF($BU398&gt;cDinnerEnd+$N398,cDinnerBegin+$N398+1,cDinnerBegin+$N398)</f>
        <v>0.75</v>
      </c>
      <c r="BZ398" s="109">
        <f>IF($BU398&gt;cDinnerEnd+$N398,cDinnerEnd+$N398+1,cDinnerEnd+$N398)</f>
        <v>0.7916666667</v>
      </c>
      <c r="CA398" s="50" t="str">
        <f>IF((MIN($BV398,BX398)-MAX($BU398,BW398))&gt;0,vDurationLunch,)</f>
        <v/>
      </c>
      <c r="CB398" s="50" t="str">
        <f>IF((MIN($BV398,BZ398)-MAX($BU398,BY398))&gt;0,vDurationDinner,)</f>
        <v/>
      </c>
      <c r="CC398" s="50">
        <f t="shared" si="5"/>
        <v>0</v>
      </c>
      <c r="CD398" s="109">
        <f t="shared" si="6"/>
        <v>0.75</v>
      </c>
      <c r="CE398" s="50" t="str">
        <f t="shared" si="7"/>
        <v/>
      </c>
      <c r="CF398" s="50" t="str">
        <f t="shared" si="8"/>
        <v/>
      </c>
      <c r="CG398" s="50" t="str">
        <f t="shared" si="9"/>
        <v/>
      </c>
      <c r="CH398" s="50" t="str">
        <f t="shared" si="10"/>
        <v/>
      </c>
      <c r="CI398" s="50" t="str">
        <f t="shared" si="11"/>
        <v/>
      </c>
      <c r="CJ398" s="50"/>
      <c r="CK398" s="50"/>
      <c r="CL398" s="50"/>
      <c r="CM398" s="50"/>
      <c r="CN398" s="50"/>
    </row>
    <row r="399">
      <c r="A399" s="108" t="str">
        <f t="shared" si="2"/>
        <v/>
      </c>
      <c r="B399" s="6"/>
      <c r="C399" s="42"/>
      <c r="D399" s="43"/>
      <c r="E399" s="47"/>
      <c r="F399" s="45"/>
      <c r="G399" s="46"/>
      <c r="H399" s="46"/>
      <c r="I399" s="45"/>
      <c r="J399" s="45"/>
      <c r="K399" s="45"/>
      <c r="L399" s="45"/>
      <c r="M399" s="47"/>
      <c r="N399" s="48"/>
      <c r="O399" s="49"/>
      <c r="P399" s="48"/>
      <c r="Q399" s="49"/>
      <c r="R399" s="50"/>
      <c r="S399" s="51"/>
      <c r="T399" s="15"/>
      <c r="U399" s="14"/>
      <c r="V399" s="52"/>
      <c r="W399" s="52"/>
      <c r="X399" s="52"/>
      <c r="Y399" s="52"/>
      <c r="Z399" s="52"/>
      <c r="AA399" s="52"/>
      <c r="AB399" s="53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3"/>
      <c r="AP399" s="52"/>
      <c r="AQ399" s="52"/>
      <c r="AR399" s="53"/>
      <c r="AS399" s="53"/>
      <c r="AT399" s="53"/>
      <c r="AU399" s="52"/>
      <c r="AV399" s="52"/>
      <c r="AW399" s="53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83" t="str">
        <f>IF(ISBLANK(B399),,IF(IFNA(MATCH(N399,List_Holidays,0),0)=0,IF(IFNA(MATCH(WEEKDAY(N399),List_WeekHolidays,0),0),1,0),2))</f>
        <v/>
      </c>
      <c r="BU399" s="109">
        <f t="shared" si="3"/>
        <v>0</v>
      </c>
      <c r="BV399" s="109">
        <f t="shared" si="4"/>
        <v>0</v>
      </c>
      <c r="BW399" s="109">
        <f>IF($BU399&gt;cLunchEnd+$N399,cLunchBegin+$N399+1,cLunchBegin+$N399)</f>
        <v>0.5</v>
      </c>
      <c r="BX399" s="109">
        <f>IF($BU399&gt;cLunchEnd+$N399,cLunchEnd+$N399+1,cLunchEnd+$N399)</f>
        <v>0.5416666667</v>
      </c>
      <c r="BY399" s="109">
        <f>IF($BU399&gt;cDinnerEnd+$N399,cDinnerBegin+$N399+1,cDinnerBegin+$N399)</f>
        <v>0.75</v>
      </c>
      <c r="BZ399" s="109">
        <f>IF($BU399&gt;cDinnerEnd+$N399,cDinnerEnd+$N399+1,cDinnerEnd+$N399)</f>
        <v>0.7916666667</v>
      </c>
      <c r="CA399" s="50" t="str">
        <f>IF((MIN($BV399,BX399)-MAX($BU399,BW399))&gt;0,vDurationLunch,)</f>
        <v/>
      </c>
      <c r="CB399" s="50" t="str">
        <f>IF((MIN($BV399,BZ399)-MAX($BU399,BY399))&gt;0,vDurationDinner,)</f>
        <v/>
      </c>
      <c r="CC399" s="50">
        <f t="shared" si="5"/>
        <v>0</v>
      </c>
      <c r="CD399" s="109">
        <f t="shared" si="6"/>
        <v>0.75</v>
      </c>
      <c r="CE399" s="50" t="str">
        <f t="shared" si="7"/>
        <v/>
      </c>
      <c r="CF399" s="50" t="str">
        <f t="shared" si="8"/>
        <v/>
      </c>
      <c r="CG399" s="50" t="str">
        <f t="shared" si="9"/>
        <v/>
      </c>
      <c r="CH399" s="50" t="str">
        <f t="shared" si="10"/>
        <v/>
      </c>
      <c r="CI399" s="50" t="str">
        <f t="shared" si="11"/>
        <v/>
      </c>
      <c r="CJ399" s="50"/>
      <c r="CK399" s="50"/>
      <c r="CL399" s="50"/>
      <c r="CM399" s="50"/>
      <c r="CN399" s="50"/>
    </row>
    <row r="400">
      <c r="A400" s="108" t="str">
        <f t="shared" si="2"/>
        <v/>
      </c>
      <c r="B400" s="6"/>
      <c r="C400" s="42"/>
      <c r="D400" s="43"/>
      <c r="E400" s="47"/>
      <c r="F400" s="45"/>
      <c r="G400" s="45"/>
      <c r="H400" s="46"/>
      <c r="I400" s="45"/>
      <c r="J400" s="45"/>
      <c r="K400" s="45"/>
      <c r="L400" s="45"/>
      <c r="M400" s="47"/>
      <c r="N400" s="48"/>
      <c r="O400" s="49"/>
      <c r="P400" s="48"/>
      <c r="Q400" s="49"/>
      <c r="R400" s="50"/>
      <c r="S400" s="51"/>
      <c r="T400" s="15"/>
      <c r="U400" s="14"/>
      <c r="V400" s="52"/>
      <c r="W400" s="52"/>
      <c r="X400" s="52"/>
      <c r="Y400" s="52"/>
      <c r="Z400" s="52"/>
      <c r="AA400" s="52"/>
      <c r="AB400" s="53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3"/>
      <c r="AP400" s="52"/>
      <c r="AQ400" s="52"/>
      <c r="AR400" s="53"/>
      <c r="AS400" s="53"/>
      <c r="AT400" s="53"/>
      <c r="AU400" s="52"/>
      <c r="AV400" s="52"/>
      <c r="AW400" s="53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83" t="str">
        <f>IF(ISBLANK(B400),,IF(IFNA(MATCH(N400,List_Holidays,0),0)=0,IF(IFNA(MATCH(WEEKDAY(N400),List_WeekHolidays,0),0),1,0),2))</f>
        <v/>
      </c>
      <c r="BU400" s="109">
        <f t="shared" si="3"/>
        <v>0</v>
      </c>
      <c r="BV400" s="109">
        <f t="shared" si="4"/>
        <v>0</v>
      </c>
      <c r="BW400" s="109">
        <f>IF($BU400&gt;cLunchEnd+$N400,cLunchBegin+$N400+1,cLunchBegin+$N400)</f>
        <v>0.5</v>
      </c>
      <c r="BX400" s="109">
        <f>IF($BU400&gt;cLunchEnd+$N400,cLunchEnd+$N400+1,cLunchEnd+$N400)</f>
        <v>0.5416666667</v>
      </c>
      <c r="BY400" s="109">
        <f>IF($BU400&gt;cDinnerEnd+$N400,cDinnerBegin+$N400+1,cDinnerBegin+$N400)</f>
        <v>0.75</v>
      </c>
      <c r="BZ400" s="109">
        <f>IF($BU400&gt;cDinnerEnd+$N400,cDinnerEnd+$N400+1,cDinnerEnd+$N400)</f>
        <v>0.7916666667</v>
      </c>
      <c r="CA400" s="50" t="str">
        <f>IF((MIN($BV400,BX400)-MAX($BU400,BW400))&gt;0,vDurationLunch,)</f>
        <v/>
      </c>
      <c r="CB400" s="50" t="str">
        <f>IF((MIN($BV400,BZ400)-MAX($BU400,BY400))&gt;0,vDurationDinner,)</f>
        <v/>
      </c>
      <c r="CC400" s="50">
        <f t="shared" si="5"/>
        <v>0</v>
      </c>
      <c r="CD400" s="109">
        <f t="shared" si="6"/>
        <v>0.75</v>
      </c>
      <c r="CE400" s="50" t="str">
        <f t="shared" si="7"/>
        <v/>
      </c>
      <c r="CF400" s="50" t="str">
        <f t="shared" si="8"/>
        <v/>
      </c>
      <c r="CG400" s="50" t="str">
        <f t="shared" si="9"/>
        <v/>
      </c>
      <c r="CH400" s="50" t="str">
        <f t="shared" si="10"/>
        <v/>
      </c>
      <c r="CI400" s="50" t="str">
        <f t="shared" si="11"/>
        <v/>
      </c>
      <c r="CJ400" s="50"/>
      <c r="CK400" s="50"/>
      <c r="CL400" s="50"/>
      <c r="CM400" s="50"/>
      <c r="CN400" s="50"/>
    </row>
    <row r="401">
      <c r="A401" s="108" t="str">
        <f t="shared" si="2"/>
        <v/>
      </c>
      <c r="B401" s="6"/>
      <c r="C401" s="42"/>
      <c r="D401" s="43"/>
      <c r="E401" s="47"/>
      <c r="F401" s="45"/>
      <c r="G401" s="45"/>
      <c r="H401" s="46"/>
      <c r="I401" s="45"/>
      <c r="J401" s="45"/>
      <c r="K401" s="45"/>
      <c r="L401" s="45"/>
      <c r="M401" s="47"/>
      <c r="N401" s="48"/>
      <c r="O401" s="49"/>
      <c r="P401" s="48"/>
      <c r="Q401" s="49"/>
      <c r="R401" s="50"/>
      <c r="S401" s="51"/>
      <c r="T401" s="15"/>
      <c r="U401" s="14"/>
      <c r="V401" s="52"/>
      <c r="W401" s="52"/>
      <c r="X401" s="52"/>
      <c r="Y401" s="52"/>
      <c r="Z401" s="52"/>
      <c r="AA401" s="52"/>
      <c r="AB401" s="53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3"/>
      <c r="AP401" s="52"/>
      <c r="AQ401" s="52"/>
      <c r="AR401" s="53"/>
      <c r="AS401" s="53"/>
      <c r="AT401" s="53"/>
      <c r="AU401" s="52"/>
      <c r="AV401" s="52"/>
      <c r="AW401" s="53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83" t="str">
        <f>IF(ISBLANK(B401),,IF(IFNA(MATCH(N401,List_Holidays,0),0)=0,IF(IFNA(MATCH(WEEKDAY(N401),List_WeekHolidays,0),0),1,0),2))</f>
        <v/>
      </c>
      <c r="BU401" s="109">
        <f t="shared" si="3"/>
        <v>0</v>
      </c>
      <c r="BV401" s="109">
        <f t="shared" si="4"/>
        <v>0</v>
      </c>
      <c r="BW401" s="109">
        <f>IF($BU401&gt;cLunchEnd+$N401,cLunchBegin+$N401+1,cLunchBegin+$N401)</f>
        <v>0.5</v>
      </c>
      <c r="BX401" s="109">
        <f>IF($BU401&gt;cLunchEnd+$N401,cLunchEnd+$N401+1,cLunchEnd+$N401)</f>
        <v>0.5416666667</v>
      </c>
      <c r="BY401" s="109">
        <f>IF($BU401&gt;cDinnerEnd+$N401,cDinnerBegin+$N401+1,cDinnerBegin+$N401)</f>
        <v>0.75</v>
      </c>
      <c r="BZ401" s="109">
        <f>IF($BU401&gt;cDinnerEnd+$N401,cDinnerEnd+$N401+1,cDinnerEnd+$N401)</f>
        <v>0.7916666667</v>
      </c>
      <c r="CA401" s="50" t="str">
        <f>IF((MIN($BV401,BX401)-MAX($BU401,BW401))&gt;0,vDurationLunch,)</f>
        <v/>
      </c>
      <c r="CB401" s="50" t="str">
        <f>IF((MIN($BV401,BZ401)-MAX($BU401,BY401))&gt;0,vDurationDinner,)</f>
        <v/>
      </c>
      <c r="CC401" s="50">
        <f t="shared" si="5"/>
        <v>0</v>
      </c>
      <c r="CD401" s="109">
        <f t="shared" si="6"/>
        <v>0.75</v>
      </c>
      <c r="CE401" s="50" t="str">
        <f t="shared" si="7"/>
        <v/>
      </c>
      <c r="CF401" s="50" t="str">
        <f t="shared" si="8"/>
        <v/>
      </c>
      <c r="CG401" s="50" t="str">
        <f t="shared" si="9"/>
        <v/>
      </c>
      <c r="CH401" s="50" t="str">
        <f t="shared" si="10"/>
        <v/>
      </c>
      <c r="CI401" s="50" t="str">
        <f t="shared" si="11"/>
        <v/>
      </c>
      <c r="CJ401" s="50"/>
      <c r="CK401" s="50"/>
      <c r="CL401" s="50"/>
      <c r="CM401" s="50"/>
      <c r="CN401" s="50"/>
    </row>
    <row r="402">
      <c r="A402" s="108" t="str">
        <f t="shared" si="2"/>
        <v/>
      </c>
      <c r="B402" s="6"/>
      <c r="C402" s="42"/>
      <c r="D402" s="43"/>
      <c r="E402" s="47"/>
      <c r="F402" s="45"/>
      <c r="G402" s="45"/>
      <c r="H402" s="45"/>
      <c r="I402" s="45"/>
      <c r="J402" s="46"/>
      <c r="K402" s="45"/>
      <c r="L402" s="45"/>
      <c r="M402" s="61"/>
      <c r="N402" s="48"/>
      <c r="O402" s="49"/>
      <c r="P402" s="48"/>
      <c r="Q402" s="49"/>
      <c r="R402" s="50"/>
      <c r="S402" s="51"/>
      <c r="T402" s="15"/>
      <c r="U402" s="14"/>
      <c r="V402" s="52"/>
      <c r="W402" s="52"/>
      <c r="X402" s="52"/>
      <c r="Y402" s="52"/>
      <c r="Z402" s="52"/>
      <c r="AA402" s="52"/>
      <c r="AB402" s="53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3"/>
      <c r="AP402" s="52"/>
      <c r="AQ402" s="52"/>
      <c r="AR402" s="53"/>
      <c r="AS402" s="53"/>
      <c r="AT402" s="53"/>
      <c r="AU402" s="52"/>
      <c r="AV402" s="52"/>
      <c r="AW402" s="53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83" t="str">
        <f>IF(ISBLANK(B402),,IF(IFNA(MATCH(N402,List_Holidays,0),0)=0,IF(IFNA(MATCH(WEEKDAY(N402),List_WeekHolidays,0),0),1,0),2))</f>
        <v/>
      </c>
      <c r="BU402" s="109">
        <f t="shared" si="3"/>
        <v>0</v>
      </c>
      <c r="BV402" s="109">
        <f t="shared" si="4"/>
        <v>0</v>
      </c>
      <c r="BW402" s="109">
        <f>IF($BU402&gt;cLunchEnd+$N402,cLunchBegin+$N402+1,cLunchBegin+$N402)</f>
        <v>0.5</v>
      </c>
      <c r="BX402" s="109">
        <f>IF($BU402&gt;cLunchEnd+$N402,cLunchEnd+$N402+1,cLunchEnd+$N402)</f>
        <v>0.5416666667</v>
      </c>
      <c r="BY402" s="109">
        <f>IF($BU402&gt;cDinnerEnd+$N402,cDinnerBegin+$N402+1,cDinnerBegin+$N402)</f>
        <v>0.75</v>
      </c>
      <c r="BZ402" s="109">
        <f>IF($BU402&gt;cDinnerEnd+$N402,cDinnerEnd+$N402+1,cDinnerEnd+$N402)</f>
        <v>0.7916666667</v>
      </c>
      <c r="CA402" s="50" t="str">
        <f>IF((MIN($BV402,BX402)-MAX($BU402,BW402))&gt;0,vDurationLunch,)</f>
        <v/>
      </c>
      <c r="CB402" s="50" t="str">
        <f>IF((MIN($BV402,BZ402)-MAX($BU402,BY402))&gt;0,vDurationDinner,)</f>
        <v/>
      </c>
      <c r="CC402" s="50">
        <f t="shared" si="5"/>
        <v>0</v>
      </c>
      <c r="CD402" s="109">
        <f t="shared" si="6"/>
        <v>0.75</v>
      </c>
      <c r="CE402" s="50" t="str">
        <f t="shared" si="7"/>
        <v/>
      </c>
      <c r="CF402" s="50" t="str">
        <f t="shared" si="8"/>
        <v/>
      </c>
      <c r="CG402" s="50" t="str">
        <f t="shared" si="9"/>
        <v/>
      </c>
      <c r="CH402" s="50" t="str">
        <f t="shared" si="10"/>
        <v/>
      </c>
      <c r="CI402" s="50" t="str">
        <f t="shared" si="11"/>
        <v/>
      </c>
      <c r="CJ402" s="50"/>
      <c r="CK402" s="50"/>
      <c r="CL402" s="50"/>
      <c r="CM402" s="50"/>
      <c r="CN402" s="50"/>
    </row>
    <row r="403">
      <c r="A403" s="108" t="str">
        <f t="shared" si="2"/>
        <v/>
      </c>
      <c r="B403" s="6"/>
      <c r="C403" s="42"/>
      <c r="D403" s="43"/>
      <c r="E403" s="47"/>
      <c r="F403" s="45"/>
      <c r="G403" s="45"/>
      <c r="H403" s="46"/>
      <c r="I403" s="45"/>
      <c r="J403" s="45"/>
      <c r="K403" s="45"/>
      <c r="L403" s="45"/>
      <c r="M403" s="61"/>
      <c r="N403" s="48"/>
      <c r="O403" s="49"/>
      <c r="P403" s="48"/>
      <c r="Q403" s="49"/>
      <c r="R403" s="50"/>
      <c r="S403" s="51"/>
      <c r="T403" s="15"/>
      <c r="U403" s="14"/>
      <c r="V403" s="52"/>
      <c r="W403" s="52"/>
      <c r="X403" s="52"/>
      <c r="Y403" s="52"/>
      <c r="Z403" s="52"/>
      <c r="AA403" s="52"/>
      <c r="AB403" s="53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3"/>
      <c r="AP403" s="52"/>
      <c r="AQ403" s="52"/>
      <c r="AR403" s="53"/>
      <c r="AS403" s="53"/>
      <c r="AT403" s="53"/>
      <c r="AU403" s="52"/>
      <c r="AV403" s="52"/>
      <c r="AW403" s="53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83" t="str">
        <f>IF(ISBLANK(B403),,IF(IFNA(MATCH(N403,List_Holidays,0),0)=0,IF(IFNA(MATCH(WEEKDAY(N403),List_WeekHolidays,0),0),1,0),2))</f>
        <v/>
      </c>
      <c r="BU403" s="109">
        <f t="shared" si="3"/>
        <v>0</v>
      </c>
      <c r="BV403" s="109">
        <f t="shared" si="4"/>
        <v>0</v>
      </c>
      <c r="BW403" s="109">
        <f>IF($BU403&gt;cLunchEnd+$N403,cLunchBegin+$N403+1,cLunchBegin+$N403)</f>
        <v>0.5</v>
      </c>
      <c r="BX403" s="109">
        <f>IF($BU403&gt;cLunchEnd+$N403,cLunchEnd+$N403+1,cLunchEnd+$N403)</f>
        <v>0.5416666667</v>
      </c>
      <c r="BY403" s="109">
        <f>IF($BU403&gt;cDinnerEnd+$N403,cDinnerBegin+$N403+1,cDinnerBegin+$N403)</f>
        <v>0.75</v>
      </c>
      <c r="BZ403" s="109">
        <f>IF($BU403&gt;cDinnerEnd+$N403,cDinnerEnd+$N403+1,cDinnerEnd+$N403)</f>
        <v>0.7916666667</v>
      </c>
      <c r="CA403" s="50" t="str">
        <f>IF((MIN($BV403,BX403)-MAX($BU403,BW403))&gt;0,vDurationLunch,)</f>
        <v/>
      </c>
      <c r="CB403" s="50" t="str">
        <f>IF((MIN($BV403,BZ403)-MAX($BU403,BY403))&gt;0,vDurationDinner,)</f>
        <v/>
      </c>
      <c r="CC403" s="50">
        <f t="shared" si="5"/>
        <v>0</v>
      </c>
      <c r="CD403" s="109">
        <f t="shared" si="6"/>
        <v>0.75</v>
      </c>
      <c r="CE403" s="50" t="str">
        <f t="shared" si="7"/>
        <v/>
      </c>
      <c r="CF403" s="50" t="str">
        <f t="shared" si="8"/>
        <v/>
      </c>
      <c r="CG403" s="50" t="str">
        <f t="shared" si="9"/>
        <v/>
      </c>
      <c r="CH403" s="50" t="str">
        <f t="shared" si="10"/>
        <v/>
      </c>
      <c r="CI403" s="50" t="str">
        <f t="shared" si="11"/>
        <v/>
      </c>
      <c r="CJ403" s="50"/>
      <c r="CK403" s="50"/>
      <c r="CL403" s="50"/>
      <c r="CM403" s="50"/>
      <c r="CN403" s="50"/>
    </row>
    <row r="404">
      <c r="A404" s="108" t="str">
        <f t="shared" si="2"/>
        <v/>
      </c>
      <c r="B404" s="6"/>
      <c r="C404" s="42"/>
      <c r="D404" s="43"/>
      <c r="E404" s="47"/>
      <c r="F404" s="45"/>
      <c r="G404" s="45"/>
      <c r="H404" s="46"/>
      <c r="I404" s="45"/>
      <c r="J404" s="45"/>
      <c r="K404" s="45"/>
      <c r="L404" s="45"/>
      <c r="M404" s="61"/>
      <c r="N404" s="48"/>
      <c r="O404" s="49"/>
      <c r="P404" s="48"/>
      <c r="Q404" s="49"/>
      <c r="R404" s="50"/>
      <c r="S404" s="51"/>
      <c r="T404" s="15"/>
      <c r="U404" s="14"/>
      <c r="V404" s="52"/>
      <c r="W404" s="52"/>
      <c r="X404" s="52"/>
      <c r="Y404" s="52"/>
      <c r="Z404" s="52"/>
      <c r="AA404" s="52"/>
      <c r="AB404" s="53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3"/>
      <c r="AP404" s="52"/>
      <c r="AQ404" s="52"/>
      <c r="AR404" s="53"/>
      <c r="AS404" s="53"/>
      <c r="AT404" s="53"/>
      <c r="AU404" s="52"/>
      <c r="AV404" s="52"/>
      <c r="AW404" s="53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83" t="str">
        <f>IF(ISBLANK(B404),,IF(IFNA(MATCH(N404,List_Holidays,0),0)=0,IF(IFNA(MATCH(WEEKDAY(N404),List_WeekHolidays,0),0),1,0),2))</f>
        <v/>
      </c>
      <c r="BU404" s="109">
        <f t="shared" si="3"/>
        <v>0</v>
      </c>
      <c r="BV404" s="109">
        <f t="shared" si="4"/>
        <v>0</v>
      </c>
      <c r="BW404" s="109">
        <f>IF($BU404&gt;cLunchEnd+$N404,cLunchBegin+$N404+1,cLunchBegin+$N404)</f>
        <v>0.5</v>
      </c>
      <c r="BX404" s="109">
        <f>IF($BU404&gt;cLunchEnd+$N404,cLunchEnd+$N404+1,cLunchEnd+$N404)</f>
        <v>0.5416666667</v>
      </c>
      <c r="BY404" s="109">
        <f>IF($BU404&gt;cDinnerEnd+$N404,cDinnerBegin+$N404+1,cDinnerBegin+$N404)</f>
        <v>0.75</v>
      </c>
      <c r="BZ404" s="109">
        <f>IF($BU404&gt;cDinnerEnd+$N404,cDinnerEnd+$N404+1,cDinnerEnd+$N404)</f>
        <v>0.7916666667</v>
      </c>
      <c r="CA404" s="50" t="str">
        <f>IF((MIN($BV404,BX404)-MAX($BU404,BW404))&gt;0,vDurationLunch,)</f>
        <v/>
      </c>
      <c r="CB404" s="50" t="str">
        <f>IF((MIN($BV404,BZ404)-MAX($BU404,BY404))&gt;0,vDurationDinner,)</f>
        <v/>
      </c>
      <c r="CC404" s="50">
        <f t="shared" si="5"/>
        <v>0</v>
      </c>
      <c r="CD404" s="109">
        <f t="shared" si="6"/>
        <v>0.75</v>
      </c>
      <c r="CE404" s="50" t="str">
        <f t="shared" si="7"/>
        <v/>
      </c>
      <c r="CF404" s="50" t="str">
        <f t="shared" si="8"/>
        <v/>
      </c>
      <c r="CG404" s="50" t="str">
        <f t="shared" si="9"/>
        <v/>
      </c>
      <c r="CH404" s="50" t="str">
        <f t="shared" si="10"/>
        <v/>
      </c>
      <c r="CI404" s="50" t="str">
        <f t="shared" si="11"/>
        <v/>
      </c>
      <c r="CJ404" s="50"/>
      <c r="CK404" s="50"/>
      <c r="CL404" s="50"/>
      <c r="CM404" s="50"/>
      <c r="CN404" s="50"/>
    </row>
    <row r="405">
      <c r="A405" s="108" t="str">
        <f t="shared" si="2"/>
        <v/>
      </c>
      <c r="B405" s="6"/>
      <c r="C405" s="42"/>
      <c r="D405" s="43"/>
      <c r="E405" s="47"/>
      <c r="F405" s="45"/>
      <c r="G405" s="45"/>
      <c r="H405" s="46"/>
      <c r="I405" s="45"/>
      <c r="J405" s="45"/>
      <c r="K405" s="45"/>
      <c r="L405" s="45"/>
      <c r="M405" s="47"/>
      <c r="N405" s="48"/>
      <c r="O405" s="49"/>
      <c r="P405" s="48"/>
      <c r="Q405" s="49"/>
      <c r="R405" s="50"/>
      <c r="S405" s="51"/>
      <c r="T405" s="15"/>
      <c r="U405" s="14"/>
      <c r="V405" s="52"/>
      <c r="W405" s="52"/>
      <c r="X405" s="52"/>
      <c r="Y405" s="52"/>
      <c r="Z405" s="52"/>
      <c r="AA405" s="52"/>
      <c r="AB405" s="53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3"/>
      <c r="AP405" s="52"/>
      <c r="AQ405" s="52"/>
      <c r="AR405" s="53"/>
      <c r="AS405" s="53"/>
      <c r="AT405" s="53"/>
      <c r="AU405" s="52"/>
      <c r="AV405" s="52"/>
      <c r="AW405" s="53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83" t="str">
        <f>IF(ISBLANK(B405),,IF(IFNA(MATCH(N405,List_Holidays,0),0)=0,IF(IFNA(MATCH(WEEKDAY(N405),List_WeekHolidays,0),0),1,0),2))</f>
        <v/>
      </c>
      <c r="BU405" s="109">
        <f t="shared" si="3"/>
        <v>0</v>
      </c>
      <c r="BV405" s="109">
        <f t="shared" si="4"/>
        <v>0</v>
      </c>
      <c r="BW405" s="109">
        <f>IF($BU405&gt;cLunchEnd+$N405,cLunchBegin+$N405+1,cLunchBegin+$N405)</f>
        <v>0.5</v>
      </c>
      <c r="BX405" s="109">
        <f>IF($BU405&gt;cLunchEnd+$N405,cLunchEnd+$N405+1,cLunchEnd+$N405)</f>
        <v>0.5416666667</v>
      </c>
      <c r="BY405" s="109">
        <f>IF($BU405&gt;cDinnerEnd+$N405,cDinnerBegin+$N405+1,cDinnerBegin+$N405)</f>
        <v>0.75</v>
      </c>
      <c r="BZ405" s="109">
        <f>IF($BU405&gt;cDinnerEnd+$N405,cDinnerEnd+$N405+1,cDinnerEnd+$N405)</f>
        <v>0.7916666667</v>
      </c>
      <c r="CA405" s="50" t="str">
        <f>IF((MIN($BV405,BX405)-MAX($BU405,BW405))&gt;0,vDurationLunch,)</f>
        <v/>
      </c>
      <c r="CB405" s="50" t="str">
        <f>IF((MIN($BV405,BZ405)-MAX($BU405,BY405))&gt;0,vDurationDinner,)</f>
        <v/>
      </c>
      <c r="CC405" s="50">
        <f t="shared" si="5"/>
        <v>0</v>
      </c>
      <c r="CD405" s="109">
        <f t="shared" si="6"/>
        <v>0.75</v>
      </c>
      <c r="CE405" s="50" t="str">
        <f t="shared" si="7"/>
        <v/>
      </c>
      <c r="CF405" s="50" t="str">
        <f t="shared" si="8"/>
        <v/>
      </c>
      <c r="CG405" s="50" t="str">
        <f t="shared" si="9"/>
        <v/>
      </c>
      <c r="CH405" s="50" t="str">
        <f t="shared" si="10"/>
        <v/>
      </c>
      <c r="CI405" s="50" t="str">
        <f t="shared" si="11"/>
        <v/>
      </c>
      <c r="CJ405" s="50"/>
      <c r="CK405" s="50"/>
      <c r="CL405" s="50"/>
      <c r="CM405" s="50"/>
      <c r="CN405" s="50"/>
    </row>
    <row r="406">
      <c r="A406" s="108" t="str">
        <f t="shared" si="2"/>
        <v/>
      </c>
      <c r="B406" s="6"/>
      <c r="C406" s="42"/>
      <c r="D406" s="43"/>
      <c r="E406" s="47"/>
      <c r="F406" s="45"/>
      <c r="G406" s="46"/>
      <c r="H406" s="46"/>
      <c r="I406" s="45"/>
      <c r="J406" s="45"/>
      <c r="K406" s="45"/>
      <c r="L406" s="45"/>
      <c r="M406" s="61"/>
      <c r="N406" s="48"/>
      <c r="O406" s="49"/>
      <c r="P406" s="48"/>
      <c r="Q406" s="49"/>
      <c r="R406" s="50"/>
      <c r="S406" s="51"/>
      <c r="T406" s="15"/>
      <c r="U406" s="14"/>
      <c r="V406" s="52"/>
      <c r="W406" s="52"/>
      <c r="X406" s="52"/>
      <c r="Y406" s="52"/>
      <c r="Z406" s="52"/>
      <c r="AA406" s="52"/>
      <c r="AB406" s="53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3"/>
      <c r="AP406" s="52"/>
      <c r="AQ406" s="52"/>
      <c r="AR406" s="53"/>
      <c r="AS406" s="53"/>
      <c r="AT406" s="53"/>
      <c r="AU406" s="52"/>
      <c r="AV406" s="52"/>
      <c r="AW406" s="53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83" t="str">
        <f>IF(ISBLANK(B406),,IF(IFNA(MATCH(N406,List_Holidays,0),0)=0,IF(IFNA(MATCH(WEEKDAY(N406),List_WeekHolidays,0),0),1,0),2))</f>
        <v/>
      </c>
      <c r="BU406" s="109">
        <f t="shared" si="3"/>
        <v>0</v>
      </c>
      <c r="BV406" s="109">
        <f t="shared" si="4"/>
        <v>0</v>
      </c>
      <c r="BW406" s="109">
        <f>IF($BU406&gt;cLunchEnd+$N406,cLunchBegin+$N406+1,cLunchBegin+$N406)</f>
        <v>0.5</v>
      </c>
      <c r="BX406" s="109">
        <f>IF($BU406&gt;cLunchEnd+$N406,cLunchEnd+$N406+1,cLunchEnd+$N406)</f>
        <v>0.5416666667</v>
      </c>
      <c r="BY406" s="109">
        <f>IF($BU406&gt;cDinnerEnd+$N406,cDinnerBegin+$N406+1,cDinnerBegin+$N406)</f>
        <v>0.75</v>
      </c>
      <c r="BZ406" s="109">
        <f>IF($BU406&gt;cDinnerEnd+$N406,cDinnerEnd+$N406+1,cDinnerEnd+$N406)</f>
        <v>0.7916666667</v>
      </c>
      <c r="CA406" s="50" t="str">
        <f>IF((MIN($BV406,BX406)-MAX($BU406,BW406))&gt;0,vDurationLunch,)</f>
        <v/>
      </c>
      <c r="CB406" s="50" t="str">
        <f>IF((MIN($BV406,BZ406)-MAX($BU406,BY406))&gt;0,vDurationDinner,)</f>
        <v/>
      </c>
      <c r="CC406" s="50">
        <f t="shared" si="5"/>
        <v>0</v>
      </c>
      <c r="CD406" s="109">
        <f t="shared" si="6"/>
        <v>0.75</v>
      </c>
      <c r="CE406" s="50" t="str">
        <f t="shared" si="7"/>
        <v/>
      </c>
      <c r="CF406" s="50" t="str">
        <f t="shared" si="8"/>
        <v/>
      </c>
      <c r="CG406" s="50" t="str">
        <f t="shared" si="9"/>
        <v/>
      </c>
      <c r="CH406" s="50" t="str">
        <f t="shared" si="10"/>
        <v/>
      </c>
      <c r="CI406" s="50" t="str">
        <f t="shared" si="11"/>
        <v/>
      </c>
      <c r="CJ406" s="50"/>
      <c r="CK406" s="50"/>
      <c r="CL406" s="50"/>
      <c r="CM406" s="50"/>
      <c r="CN406" s="50"/>
    </row>
    <row r="407">
      <c r="A407" s="108" t="str">
        <f t="shared" si="2"/>
        <v/>
      </c>
      <c r="B407" s="6"/>
      <c r="C407" s="42"/>
      <c r="D407" s="43"/>
      <c r="E407" s="47"/>
      <c r="F407" s="45"/>
      <c r="G407" s="45"/>
      <c r="H407" s="46"/>
      <c r="I407" s="45"/>
      <c r="J407" s="45"/>
      <c r="K407" s="45"/>
      <c r="L407" s="45"/>
      <c r="M407" s="61"/>
      <c r="N407" s="48"/>
      <c r="O407" s="49"/>
      <c r="P407" s="48"/>
      <c r="Q407" s="49"/>
      <c r="R407" s="50"/>
      <c r="S407" s="51"/>
      <c r="T407" s="15"/>
      <c r="U407" s="14"/>
      <c r="V407" s="52"/>
      <c r="W407" s="52"/>
      <c r="X407" s="52"/>
      <c r="Y407" s="52"/>
      <c r="Z407" s="52"/>
      <c r="AA407" s="52"/>
      <c r="AB407" s="53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3"/>
      <c r="AP407" s="52"/>
      <c r="AQ407" s="52"/>
      <c r="AR407" s="53"/>
      <c r="AS407" s="53"/>
      <c r="AT407" s="53"/>
      <c r="AU407" s="52"/>
      <c r="AV407" s="52"/>
      <c r="AW407" s="53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83" t="str">
        <f>IF(ISBLANK(B407),,IF(IFNA(MATCH(N407,List_Holidays,0),0)=0,IF(IFNA(MATCH(WEEKDAY(N407),List_WeekHolidays,0),0),1,0),2))</f>
        <v/>
      </c>
      <c r="BU407" s="109">
        <f t="shared" si="3"/>
        <v>0</v>
      </c>
      <c r="BV407" s="109">
        <f t="shared" si="4"/>
        <v>0</v>
      </c>
      <c r="BW407" s="109">
        <f>IF($BU407&gt;cLunchEnd+$N407,cLunchBegin+$N407+1,cLunchBegin+$N407)</f>
        <v>0.5</v>
      </c>
      <c r="BX407" s="109">
        <f>IF($BU407&gt;cLunchEnd+$N407,cLunchEnd+$N407+1,cLunchEnd+$N407)</f>
        <v>0.5416666667</v>
      </c>
      <c r="BY407" s="109">
        <f>IF($BU407&gt;cDinnerEnd+$N407,cDinnerBegin+$N407+1,cDinnerBegin+$N407)</f>
        <v>0.75</v>
      </c>
      <c r="BZ407" s="109">
        <f>IF($BU407&gt;cDinnerEnd+$N407,cDinnerEnd+$N407+1,cDinnerEnd+$N407)</f>
        <v>0.7916666667</v>
      </c>
      <c r="CA407" s="50" t="str">
        <f>IF((MIN($BV407,BX407)-MAX($BU407,BW407))&gt;0,vDurationLunch,)</f>
        <v/>
      </c>
      <c r="CB407" s="50" t="str">
        <f>IF((MIN($BV407,BZ407)-MAX($BU407,BY407))&gt;0,vDurationDinner,)</f>
        <v/>
      </c>
      <c r="CC407" s="50">
        <f t="shared" si="5"/>
        <v>0</v>
      </c>
      <c r="CD407" s="109">
        <f t="shared" si="6"/>
        <v>0.75</v>
      </c>
      <c r="CE407" s="50" t="str">
        <f t="shared" si="7"/>
        <v/>
      </c>
      <c r="CF407" s="50" t="str">
        <f t="shared" si="8"/>
        <v/>
      </c>
      <c r="CG407" s="50" t="str">
        <f t="shared" si="9"/>
        <v/>
      </c>
      <c r="CH407" s="50" t="str">
        <f t="shared" si="10"/>
        <v/>
      </c>
      <c r="CI407" s="50" t="str">
        <f t="shared" si="11"/>
        <v/>
      </c>
      <c r="CJ407" s="50"/>
      <c r="CK407" s="50"/>
      <c r="CL407" s="50"/>
      <c r="CM407" s="50"/>
      <c r="CN407" s="50"/>
    </row>
    <row r="408">
      <c r="A408" s="108" t="str">
        <f t="shared" si="2"/>
        <v/>
      </c>
      <c r="B408" s="6"/>
      <c r="C408" s="42"/>
      <c r="D408" s="43"/>
      <c r="E408" s="47"/>
      <c r="F408" s="45"/>
      <c r="G408" s="45"/>
      <c r="H408" s="46"/>
      <c r="I408" s="45"/>
      <c r="J408" s="45"/>
      <c r="K408" s="45"/>
      <c r="L408" s="45"/>
      <c r="M408" s="61"/>
      <c r="N408" s="48"/>
      <c r="O408" s="49"/>
      <c r="P408" s="48"/>
      <c r="Q408" s="49"/>
      <c r="R408" s="50"/>
      <c r="S408" s="51"/>
      <c r="T408" s="15"/>
      <c r="U408" s="14"/>
      <c r="V408" s="52"/>
      <c r="W408" s="52"/>
      <c r="X408" s="52"/>
      <c r="Y408" s="52"/>
      <c r="Z408" s="52"/>
      <c r="AA408" s="52"/>
      <c r="AB408" s="53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3"/>
      <c r="AP408" s="52"/>
      <c r="AQ408" s="52"/>
      <c r="AR408" s="53"/>
      <c r="AS408" s="53"/>
      <c r="AT408" s="53"/>
      <c r="AU408" s="52"/>
      <c r="AV408" s="52"/>
      <c r="AW408" s="53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83" t="str">
        <f>IF(ISBLANK(B408),,IF(IFNA(MATCH(N408,List_Holidays,0),0)=0,IF(IFNA(MATCH(WEEKDAY(N408),List_WeekHolidays,0),0),1,0),2))</f>
        <v/>
      </c>
      <c r="BU408" s="109">
        <f t="shared" si="3"/>
        <v>0</v>
      </c>
      <c r="BV408" s="109">
        <f t="shared" si="4"/>
        <v>0</v>
      </c>
      <c r="BW408" s="109">
        <f>IF($BU408&gt;cLunchEnd+$N408,cLunchBegin+$N408+1,cLunchBegin+$N408)</f>
        <v>0.5</v>
      </c>
      <c r="BX408" s="109">
        <f>IF($BU408&gt;cLunchEnd+$N408,cLunchEnd+$N408+1,cLunchEnd+$N408)</f>
        <v>0.5416666667</v>
      </c>
      <c r="BY408" s="109">
        <f>IF($BU408&gt;cDinnerEnd+$N408,cDinnerBegin+$N408+1,cDinnerBegin+$N408)</f>
        <v>0.75</v>
      </c>
      <c r="BZ408" s="109">
        <f>IF($BU408&gt;cDinnerEnd+$N408,cDinnerEnd+$N408+1,cDinnerEnd+$N408)</f>
        <v>0.7916666667</v>
      </c>
      <c r="CA408" s="50" t="str">
        <f>IF((MIN($BV408,BX408)-MAX($BU408,BW408))&gt;0,vDurationLunch,)</f>
        <v/>
      </c>
      <c r="CB408" s="50" t="str">
        <f>IF((MIN($BV408,BZ408)-MAX($BU408,BY408))&gt;0,vDurationDinner,)</f>
        <v/>
      </c>
      <c r="CC408" s="50">
        <f t="shared" si="5"/>
        <v>0</v>
      </c>
      <c r="CD408" s="109">
        <f t="shared" si="6"/>
        <v>0.75</v>
      </c>
      <c r="CE408" s="50" t="str">
        <f t="shared" si="7"/>
        <v/>
      </c>
      <c r="CF408" s="50" t="str">
        <f t="shared" si="8"/>
        <v/>
      </c>
      <c r="CG408" s="50" t="str">
        <f t="shared" si="9"/>
        <v/>
      </c>
      <c r="CH408" s="50" t="str">
        <f t="shared" si="10"/>
        <v/>
      </c>
      <c r="CI408" s="50" t="str">
        <f t="shared" si="11"/>
        <v/>
      </c>
      <c r="CJ408" s="50"/>
      <c r="CK408" s="50"/>
      <c r="CL408" s="50"/>
      <c r="CM408" s="50"/>
      <c r="CN408" s="50"/>
    </row>
    <row r="409">
      <c r="A409" s="108" t="str">
        <f t="shared" si="2"/>
        <v/>
      </c>
      <c r="B409" s="6"/>
      <c r="C409" s="42"/>
      <c r="D409" s="43"/>
      <c r="E409" s="61"/>
      <c r="F409" s="45"/>
      <c r="G409" s="45"/>
      <c r="H409" s="45"/>
      <c r="I409" s="45"/>
      <c r="J409" s="46"/>
      <c r="K409" s="45"/>
      <c r="L409" s="45"/>
      <c r="M409" s="61"/>
      <c r="N409" s="48"/>
      <c r="O409" s="49"/>
      <c r="P409" s="48"/>
      <c r="Q409" s="49"/>
      <c r="R409" s="50"/>
      <c r="S409" s="51"/>
      <c r="T409" s="15"/>
      <c r="U409" s="14"/>
      <c r="V409" s="52"/>
      <c r="W409" s="52"/>
      <c r="X409" s="52"/>
      <c r="Y409" s="52"/>
      <c r="Z409" s="52"/>
      <c r="AA409" s="52"/>
      <c r="AB409" s="53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3"/>
      <c r="AP409" s="52"/>
      <c r="AQ409" s="52"/>
      <c r="AR409" s="53"/>
      <c r="AS409" s="53"/>
      <c r="AT409" s="53"/>
      <c r="AU409" s="52"/>
      <c r="AV409" s="52"/>
      <c r="AW409" s="53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83" t="str">
        <f>IF(ISBLANK(B409),,IF(IFNA(MATCH(N409,List_Holidays,0),0)=0,IF(IFNA(MATCH(WEEKDAY(N409),List_WeekHolidays,0),0),1,0),2))</f>
        <v/>
      </c>
      <c r="BU409" s="109">
        <f t="shared" si="3"/>
        <v>0</v>
      </c>
      <c r="BV409" s="109">
        <f t="shared" si="4"/>
        <v>0</v>
      </c>
      <c r="BW409" s="109">
        <f>IF($BU409&gt;cLunchEnd+$N409,cLunchBegin+$N409+1,cLunchBegin+$N409)</f>
        <v>0.5</v>
      </c>
      <c r="BX409" s="109">
        <f>IF($BU409&gt;cLunchEnd+$N409,cLunchEnd+$N409+1,cLunchEnd+$N409)</f>
        <v>0.5416666667</v>
      </c>
      <c r="BY409" s="109">
        <f>IF($BU409&gt;cDinnerEnd+$N409,cDinnerBegin+$N409+1,cDinnerBegin+$N409)</f>
        <v>0.75</v>
      </c>
      <c r="BZ409" s="109">
        <f>IF($BU409&gt;cDinnerEnd+$N409,cDinnerEnd+$N409+1,cDinnerEnd+$N409)</f>
        <v>0.7916666667</v>
      </c>
      <c r="CA409" s="50" t="str">
        <f>IF((MIN($BV409,BX409)-MAX($BU409,BW409))&gt;0,vDurationLunch,)</f>
        <v/>
      </c>
      <c r="CB409" s="50" t="str">
        <f>IF((MIN($BV409,BZ409)-MAX($BU409,BY409))&gt;0,vDurationDinner,)</f>
        <v/>
      </c>
      <c r="CC409" s="50">
        <f t="shared" si="5"/>
        <v>0</v>
      </c>
      <c r="CD409" s="109">
        <f t="shared" si="6"/>
        <v>0.75</v>
      </c>
      <c r="CE409" s="50" t="str">
        <f t="shared" si="7"/>
        <v/>
      </c>
      <c r="CF409" s="50" t="str">
        <f t="shared" si="8"/>
        <v/>
      </c>
      <c r="CG409" s="50" t="str">
        <f t="shared" si="9"/>
        <v/>
      </c>
      <c r="CH409" s="50" t="str">
        <f t="shared" si="10"/>
        <v/>
      </c>
      <c r="CI409" s="50" t="str">
        <f t="shared" si="11"/>
        <v/>
      </c>
      <c r="CJ409" s="50"/>
      <c r="CK409" s="50"/>
      <c r="CL409" s="50"/>
      <c r="CM409" s="50"/>
      <c r="CN409" s="50"/>
    </row>
    <row r="410">
      <c r="A410" s="108" t="str">
        <f t="shared" si="2"/>
        <v/>
      </c>
      <c r="B410" s="6"/>
      <c r="C410" s="42"/>
      <c r="D410" s="43"/>
      <c r="E410" s="61"/>
      <c r="F410" s="45"/>
      <c r="G410" s="45"/>
      <c r="H410" s="46"/>
      <c r="I410" s="45"/>
      <c r="J410" s="45"/>
      <c r="K410" s="45"/>
      <c r="L410" s="45"/>
      <c r="M410" s="61"/>
      <c r="N410" s="48"/>
      <c r="O410" s="49"/>
      <c r="P410" s="48"/>
      <c r="Q410" s="49"/>
      <c r="R410" s="50"/>
      <c r="S410" s="51"/>
      <c r="T410" s="15"/>
      <c r="U410" s="14"/>
      <c r="V410" s="52"/>
      <c r="W410" s="52"/>
      <c r="X410" s="52"/>
      <c r="Y410" s="52"/>
      <c r="Z410" s="52"/>
      <c r="AA410" s="52"/>
      <c r="AB410" s="53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3"/>
      <c r="AP410" s="52"/>
      <c r="AQ410" s="52"/>
      <c r="AR410" s="53"/>
      <c r="AS410" s="53"/>
      <c r="AT410" s="53"/>
      <c r="AU410" s="52"/>
      <c r="AV410" s="52"/>
      <c r="AW410" s="53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83" t="str">
        <f>IF(ISBLANK(B410),,IF(IFNA(MATCH(N410,List_Holidays,0),0)=0,IF(IFNA(MATCH(WEEKDAY(N410),List_WeekHolidays,0),0),1,0),2))</f>
        <v/>
      </c>
      <c r="BU410" s="109">
        <f t="shared" si="3"/>
        <v>0</v>
      </c>
      <c r="BV410" s="109">
        <f t="shared" si="4"/>
        <v>0</v>
      </c>
      <c r="BW410" s="109">
        <f>IF($BU410&gt;cLunchEnd+$N410,cLunchBegin+$N410+1,cLunchBegin+$N410)</f>
        <v>0.5</v>
      </c>
      <c r="BX410" s="109">
        <f>IF($BU410&gt;cLunchEnd+$N410,cLunchEnd+$N410+1,cLunchEnd+$N410)</f>
        <v>0.5416666667</v>
      </c>
      <c r="BY410" s="109">
        <f>IF($BU410&gt;cDinnerEnd+$N410,cDinnerBegin+$N410+1,cDinnerBegin+$N410)</f>
        <v>0.75</v>
      </c>
      <c r="BZ410" s="109">
        <f>IF($BU410&gt;cDinnerEnd+$N410,cDinnerEnd+$N410+1,cDinnerEnd+$N410)</f>
        <v>0.7916666667</v>
      </c>
      <c r="CA410" s="50" t="str">
        <f>IF((MIN($BV410,BX410)-MAX($BU410,BW410))&gt;0,vDurationLunch,)</f>
        <v/>
      </c>
      <c r="CB410" s="50" t="str">
        <f>IF((MIN($BV410,BZ410)-MAX($BU410,BY410))&gt;0,vDurationDinner,)</f>
        <v/>
      </c>
      <c r="CC410" s="50">
        <f t="shared" si="5"/>
        <v>0</v>
      </c>
      <c r="CD410" s="109">
        <f t="shared" si="6"/>
        <v>0.75</v>
      </c>
      <c r="CE410" s="50" t="str">
        <f t="shared" si="7"/>
        <v/>
      </c>
      <c r="CF410" s="50" t="str">
        <f t="shared" si="8"/>
        <v/>
      </c>
      <c r="CG410" s="50" t="str">
        <f t="shared" si="9"/>
        <v/>
      </c>
      <c r="CH410" s="50" t="str">
        <f t="shared" si="10"/>
        <v/>
      </c>
      <c r="CI410" s="50" t="str">
        <f t="shared" si="11"/>
        <v/>
      </c>
      <c r="CJ410" s="50"/>
      <c r="CK410" s="50"/>
      <c r="CL410" s="50"/>
      <c r="CM410" s="50"/>
      <c r="CN410" s="50"/>
    </row>
    <row r="411">
      <c r="A411" s="108" t="str">
        <f t="shared" si="2"/>
        <v/>
      </c>
      <c r="B411" s="6"/>
      <c r="C411" s="42"/>
      <c r="D411" s="43"/>
      <c r="E411" s="61"/>
      <c r="F411" s="45"/>
      <c r="G411" s="45"/>
      <c r="H411" s="46"/>
      <c r="I411" s="45"/>
      <c r="J411" s="45"/>
      <c r="K411" s="45"/>
      <c r="L411" s="45"/>
      <c r="M411" s="61"/>
      <c r="N411" s="48"/>
      <c r="O411" s="49"/>
      <c r="P411" s="48"/>
      <c r="Q411" s="49"/>
      <c r="R411" s="50"/>
      <c r="S411" s="51"/>
      <c r="T411" s="15"/>
      <c r="U411" s="14"/>
      <c r="V411" s="52"/>
      <c r="W411" s="52"/>
      <c r="X411" s="52"/>
      <c r="Y411" s="52"/>
      <c r="Z411" s="52"/>
      <c r="AA411" s="52"/>
      <c r="AB411" s="53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3"/>
      <c r="AP411" s="52"/>
      <c r="AQ411" s="52"/>
      <c r="AR411" s="53"/>
      <c r="AS411" s="53"/>
      <c r="AT411" s="53"/>
      <c r="AU411" s="52"/>
      <c r="AV411" s="52"/>
      <c r="AW411" s="53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83" t="str">
        <f>IF(ISBLANK(B411),,IF(IFNA(MATCH(N411,List_Holidays,0),0)=0,IF(IFNA(MATCH(WEEKDAY(N411),List_WeekHolidays,0),0),1,0),2))</f>
        <v/>
      </c>
      <c r="BU411" s="109">
        <f t="shared" si="3"/>
        <v>0</v>
      </c>
      <c r="BV411" s="109">
        <f t="shared" si="4"/>
        <v>0</v>
      </c>
      <c r="BW411" s="109">
        <f>IF($BU411&gt;cLunchEnd+$N411,cLunchBegin+$N411+1,cLunchBegin+$N411)</f>
        <v>0.5</v>
      </c>
      <c r="BX411" s="109">
        <f>IF($BU411&gt;cLunchEnd+$N411,cLunchEnd+$N411+1,cLunchEnd+$N411)</f>
        <v>0.5416666667</v>
      </c>
      <c r="BY411" s="109">
        <f>IF($BU411&gt;cDinnerEnd+$N411,cDinnerBegin+$N411+1,cDinnerBegin+$N411)</f>
        <v>0.75</v>
      </c>
      <c r="BZ411" s="109">
        <f>IF($BU411&gt;cDinnerEnd+$N411,cDinnerEnd+$N411+1,cDinnerEnd+$N411)</f>
        <v>0.7916666667</v>
      </c>
      <c r="CA411" s="50" t="str">
        <f>IF((MIN($BV411,BX411)-MAX($BU411,BW411))&gt;0,vDurationLunch,)</f>
        <v/>
      </c>
      <c r="CB411" s="50" t="str">
        <f>IF((MIN($BV411,BZ411)-MAX($BU411,BY411))&gt;0,vDurationDinner,)</f>
        <v/>
      </c>
      <c r="CC411" s="50">
        <f t="shared" si="5"/>
        <v>0</v>
      </c>
      <c r="CD411" s="109">
        <f t="shared" si="6"/>
        <v>0.75</v>
      </c>
      <c r="CE411" s="50" t="str">
        <f t="shared" si="7"/>
        <v/>
      </c>
      <c r="CF411" s="50" t="str">
        <f t="shared" si="8"/>
        <v/>
      </c>
      <c r="CG411" s="50" t="str">
        <f t="shared" si="9"/>
        <v/>
      </c>
      <c r="CH411" s="50" t="str">
        <f t="shared" si="10"/>
        <v/>
      </c>
      <c r="CI411" s="50" t="str">
        <f t="shared" si="11"/>
        <v/>
      </c>
      <c r="CJ411" s="50"/>
      <c r="CK411" s="50"/>
      <c r="CL411" s="50"/>
      <c r="CM411" s="50"/>
      <c r="CN411" s="50"/>
    </row>
    <row r="412">
      <c r="A412" s="108" t="str">
        <f t="shared" si="2"/>
        <v/>
      </c>
      <c r="B412" s="6"/>
      <c r="C412" s="42"/>
      <c r="D412" s="43"/>
      <c r="E412" s="61"/>
      <c r="F412" s="45"/>
      <c r="G412" s="45"/>
      <c r="H412" s="46"/>
      <c r="I412" s="45"/>
      <c r="J412" s="45"/>
      <c r="K412" s="45"/>
      <c r="L412" s="45"/>
      <c r="M412" s="61"/>
      <c r="N412" s="48"/>
      <c r="O412" s="49"/>
      <c r="P412" s="48"/>
      <c r="Q412" s="49"/>
      <c r="R412" s="50"/>
      <c r="S412" s="51"/>
      <c r="T412" s="15"/>
      <c r="U412" s="14"/>
      <c r="V412" s="52"/>
      <c r="W412" s="52"/>
      <c r="X412" s="52"/>
      <c r="Y412" s="52"/>
      <c r="Z412" s="52"/>
      <c r="AA412" s="52"/>
      <c r="AB412" s="53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3"/>
      <c r="AP412" s="52"/>
      <c r="AQ412" s="52"/>
      <c r="AR412" s="53"/>
      <c r="AS412" s="53"/>
      <c r="AT412" s="53"/>
      <c r="AU412" s="52"/>
      <c r="AV412" s="52"/>
      <c r="AW412" s="53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83" t="str">
        <f>IF(ISBLANK(B412),,IF(IFNA(MATCH(N412,List_Holidays,0),0)=0,IF(IFNA(MATCH(WEEKDAY(N412),List_WeekHolidays,0),0),1,0),2))</f>
        <v/>
      </c>
      <c r="BU412" s="109">
        <f t="shared" si="3"/>
        <v>0</v>
      </c>
      <c r="BV412" s="109">
        <f t="shared" si="4"/>
        <v>0</v>
      </c>
      <c r="BW412" s="109">
        <f>IF($BU412&gt;cLunchEnd+$N412,cLunchBegin+$N412+1,cLunchBegin+$N412)</f>
        <v>0.5</v>
      </c>
      <c r="BX412" s="109">
        <f>IF($BU412&gt;cLunchEnd+$N412,cLunchEnd+$N412+1,cLunchEnd+$N412)</f>
        <v>0.5416666667</v>
      </c>
      <c r="BY412" s="109">
        <f>IF($BU412&gt;cDinnerEnd+$N412,cDinnerBegin+$N412+1,cDinnerBegin+$N412)</f>
        <v>0.75</v>
      </c>
      <c r="BZ412" s="109">
        <f>IF($BU412&gt;cDinnerEnd+$N412,cDinnerEnd+$N412+1,cDinnerEnd+$N412)</f>
        <v>0.7916666667</v>
      </c>
      <c r="CA412" s="50" t="str">
        <f>IF((MIN($BV412,BX412)-MAX($BU412,BW412))&gt;0,vDurationLunch,)</f>
        <v/>
      </c>
      <c r="CB412" s="50" t="str">
        <f>IF((MIN($BV412,BZ412)-MAX($BU412,BY412))&gt;0,vDurationDinner,)</f>
        <v/>
      </c>
      <c r="CC412" s="50">
        <f t="shared" si="5"/>
        <v>0</v>
      </c>
      <c r="CD412" s="109">
        <f t="shared" si="6"/>
        <v>0.75</v>
      </c>
      <c r="CE412" s="50" t="str">
        <f t="shared" si="7"/>
        <v/>
      </c>
      <c r="CF412" s="50" t="str">
        <f t="shared" si="8"/>
        <v/>
      </c>
      <c r="CG412" s="50" t="str">
        <f t="shared" si="9"/>
        <v/>
      </c>
      <c r="CH412" s="50" t="str">
        <f t="shared" si="10"/>
        <v/>
      </c>
      <c r="CI412" s="50" t="str">
        <f t="shared" si="11"/>
        <v/>
      </c>
      <c r="CJ412" s="50"/>
      <c r="CK412" s="50"/>
      <c r="CL412" s="50"/>
      <c r="CM412" s="50"/>
      <c r="CN412" s="50"/>
    </row>
    <row r="413">
      <c r="A413" s="108" t="str">
        <f t="shared" si="2"/>
        <v/>
      </c>
      <c r="B413" s="6"/>
      <c r="C413" s="42"/>
      <c r="D413" s="43"/>
      <c r="E413" s="61"/>
      <c r="F413" s="45"/>
      <c r="G413" s="46"/>
      <c r="H413" s="46"/>
      <c r="I413" s="45"/>
      <c r="J413" s="45"/>
      <c r="K413" s="45"/>
      <c r="L413" s="45"/>
      <c r="M413" s="61"/>
      <c r="N413" s="48"/>
      <c r="O413" s="49"/>
      <c r="P413" s="48"/>
      <c r="Q413" s="49"/>
      <c r="R413" s="50"/>
      <c r="S413" s="51"/>
      <c r="T413" s="15"/>
      <c r="U413" s="14"/>
      <c r="V413" s="52"/>
      <c r="W413" s="52"/>
      <c r="X413" s="52"/>
      <c r="Y413" s="52"/>
      <c r="Z413" s="52"/>
      <c r="AA413" s="52"/>
      <c r="AB413" s="53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3"/>
      <c r="AP413" s="52"/>
      <c r="AQ413" s="52"/>
      <c r="AR413" s="53"/>
      <c r="AS413" s="53"/>
      <c r="AT413" s="53"/>
      <c r="AU413" s="52"/>
      <c r="AV413" s="52"/>
      <c r="AW413" s="53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83" t="str">
        <f>IF(ISBLANK(B413),,IF(IFNA(MATCH(N413,List_Holidays,0),0)=0,IF(IFNA(MATCH(WEEKDAY(N413),List_WeekHolidays,0),0),1,0),2))</f>
        <v/>
      </c>
      <c r="BU413" s="109">
        <f t="shared" si="3"/>
        <v>0</v>
      </c>
      <c r="BV413" s="109">
        <f t="shared" si="4"/>
        <v>0</v>
      </c>
      <c r="BW413" s="109">
        <f>IF($BU413&gt;cLunchEnd+$N413,cLunchBegin+$N413+1,cLunchBegin+$N413)</f>
        <v>0.5</v>
      </c>
      <c r="BX413" s="109">
        <f>IF($BU413&gt;cLunchEnd+$N413,cLunchEnd+$N413+1,cLunchEnd+$N413)</f>
        <v>0.5416666667</v>
      </c>
      <c r="BY413" s="109">
        <f>IF($BU413&gt;cDinnerEnd+$N413,cDinnerBegin+$N413+1,cDinnerBegin+$N413)</f>
        <v>0.75</v>
      </c>
      <c r="BZ413" s="109">
        <f>IF($BU413&gt;cDinnerEnd+$N413,cDinnerEnd+$N413+1,cDinnerEnd+$N413)</f>
        <v>0.7916666667</v>
      </c>
      <c r="CA413" s="50" t="str">
        <f>IF((MIN($BV413,BX413)-MAX($BU413,BW413))&gt;0,vDurationLunch,)</f>
        <v/>
      </c>
      <c r="CB413" s="50" t="str">
        <f>IF((MIN($BV413,BZ413)-MAX($BU413,BY413))&gt;0,vDurationDinner,)</f>
        <v/>
      </c>
      <c r="CC413" s="50">
        <f t="shared" si="5"/>
        <v>0</v>
      </c>
      <c r="CD413" s="109">
        <f t="shared" si="6"/>
        <v>0.75</v>
      </c>
      <c r="CE413" s="50" t="str">
        <f t="shared" si="7"/>
        <v/>
      </c>
      <c r="CF413" s="50" t="str">
        <f t="shared" si="8"/>
        <v/>
      </c>
      <c r="CG413" s="50" t="str">
        <f t="shared" si="9"/>
        <v/>
      </c>
      <c r="CH413" s="50" t="str">
        <f t="shared" si="10"/>
        <v/>
      </c>
      <c r="CI413" s="50" t="str">
        <f t="shared" si="11"/>
        <v/>
      </c>
      <c r="CJ413" s="50"/>
      <c r="CK413" s="50"/>
      <c r="CL413" s="50"/>
      <c r="CM413" s="50"/>
      <c r="CN413" s="50"/>
    </row>
    <row r="414">
      <c r="A414" s="108" t="str">
        <f t="shared" si="2"/>
        <v/>
      </c>
      <c r="B414" s="6"/>
      <c r="C414" s="42"/>
      <c r="D414" s="43"/>
      <c r="E414" s="61"/>
      <c r="F414" s="45"/>
      <c r="G414" s="45"/>
      <c r="H414" s="46"/>
      <c r="I414" s="45"/>
      <c r="J414" s="45"/>
      <c r="K414" s="45"/>
      <c r="L414" s="45"/>
      <c r="M414" s="61"/>
      <c r="N414" s="48"/>
      <c r="O414" s="49"/>
      <c r="P414" s="48"/>
      <c r="Q414" s="49"/>
      <c r="R414" s="50"/>
      <c r="S414" s="51"/>
      <c r="T414" s="15"/>
      <c r="U414" s="14"/>
      <c r="V414" s="52"/>
      <c r="W414" s="52"/>
      <c r="X414" s="52"/>
      <c r="Y414" s="52"/>
      <c r="Z414" s="52"/>
      <c r="AA414" s="52"/>
      <c r="AB414" s="53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3"/>
      <c r="AP414" s="52"/>
      <c r="AQ414" s="52"/>
      <c r="AR414" s="53"/>
      <c r="AS414" s="53"/>
      <c r="AT414" s="53"/>
      <c r="AU414" s="52"/>
      <c r="AV414" s="52"/>
      <c r="AW414" s="53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83" t="str">
        <f>IF(ISBLANK(B414),,IF(IFNA(MATCH(N414,List_Holidays,0),0)=0,IF(IFNA(MATCH(WEEKDAY(N414),List_WeekHolidays,0),0),1,0),2))</f>
        <v/>
      </c>
      <c r="BU414" s="109">
        <f t="shared" si="3"/>
        <v>0</v>
      </c>
      <c r="BV414" s="109">
        <f t="shared" si="4"/>
        <v>0</v>
      </c>
      <c r="BW414" s="109">
        <f>IF($BU414&gt;cLunchEnd+$N414,cLunchBegin+$N414+1,cLunchBegin+$N414)</f>
        <v>0.5</v>
      </c>
      <c r="BX414" s="109">
        <f>IF($BU414&gt;cLunchEnd+$N414,cLunchEnd+$N414+1,cLunchEnd+$N414)</f>
        <v>0.5416666667</v>
      </c>
      <c r="BY414" s="109">
        <f>IF($BU414&gt;cDinnerEnd+$N414,cDinnerBegin+$N414+1,cDinnerBegin+$N414)</f>
        <v>0.75</v>
      </c>
      <c r="BZ414" s="109">
        <f>IF($BU414&gt;cDinnerEnd+$N414,cDinnerEnd+$N414+1,cDinnerEnd+$N414)</f>
        <v>0.7916666667</v>
      </c>
      <c r="CA414" s="50" t="str">
        <f>IF((MIN($BV414,BX414)-MAX($BU414,BW414))&gt;0,vDurationLunch,)</f>
        <v/>
      </c>
      <c r="CB414" s="50" t="str">
        <f>IF((MIN($BV414,BZ414)-MAX($BU414,BY414))&gt;0,vDurationDinner,)</f>
        <v/>
      </c>
      <c r="CC414" s="50">
        <f t="shared" si="5"/>
        <v>0</v>
      </c>
      <c r="CD414" s="109">
        <f t="shared" si="6"/>
        <v>0.75</v>
      </c>
      <c r="CE414" s="50" t="str">
        <f t="shared" si="7"/>
        <v/>
      </c>
      <c r="CF414" s="50" t="str">
        <f t="shared" si="8"/>
        <v/>
      </c>
      <c r="CG414" s="50" t="str">
        <f t="shared" si="9"/>
        <v/>
      </c>
      <c r="CH414" s="50" t="str">
        <f t="shared" si="10"/>
        <v/>
      </c>
      <c r="CI414" s="50" t="str">
        <f t="shared" si="11"/>
        <v/>
      </c>
      <c r="CJ414" s="50"/>
      <c r="CK414" s="50"/>
      <c r="CL414" s="50"/>
      <c r="CM414" s="50"/>
      <c r="CN414" s="50"/>
    </row>
    <row r="415">
      <c r="A415" s="108" t="str">
        <f t="shared" si="2"/>
        <v/>
      </c>
      <c r="B415" s="6"/>
      <c r="C415" s="42"/>
      <c r="D415" s="43"/>
      <c r="E415" s="61"/>
      <c r="F415" s="45"/>
      <c r="G415" s="45"/>
      <c r="H415" s="46"/>
      <c r="I415" s="45"/>
      <c r="J415" s="45"/>
      <c r="K415" s="45"/>
      <c r="L415" s="45"/>
      <c r="M415" s="61"/>
      <c r="N415" s="48"/>
      <c r="O415" s="49"/>
      <c r="P415" s="48"/>
      <c r="Q415" s="49"/>
      <c r="R415" s="50"/>
      <c r="S415" s="51"/>
      <c r="T415" s="15"/>
      <c r="U415" s="14"/>
      <c r="V415" s="52"/>
      <c r="W415" s="52"/>
      <c r="X415" s="52"/>
      <c r="Y415" s="52"/>
      <c r="Z415" s="52"/>
      <c r="AA415" s="52"/>
      <c r="AB415" s="53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3"/>
      <c r="AP415" s="52"/>
      <c r="AQ415" s="52"/>
      <c r="AR415" s="53"/>
      <c r="AS415" s="53"/>
      <c r="AT415" s="53"/>
      <c r="AU415" s="52"/>
      <c r="AV415" s="52"/>
      <c r="AW415" s="53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83" t="str">
        <f>IF(ISBLANK(B415),,IF(IFNA(MATCH(N415,List_Holidays,0),0)=0,IF(IFNA(MATCH(WEEKDAY(N415),List_WeekHolidays,0),0),1,0),2))</f>
        <v/>
      </c>
      <c r="BU415" s="109">
        <f t="shared" si="3"/>
        <v>0</v>
      </c>
      <c r="BV415" s="109">
        <f t="shared" si="4"/>
        <v>0</v>
      </c>
      <c r="BW415" s="109">
        <f>IF($BU415&gt;cLunchEnd+$N415,cLunchBegin+$N415+1,cLunchBegin+$N415)</f>
        <v>0.5</v>
      </c>
      <c r="BX415" s="109">
        <f>IF($BU415&gt;cLunchEnd+$N415,cLunchEnd+$N415+1,cLunchEnd+$N415)</f>
        <v>0.5416666667</v>
      </c>
      <c r="BY415" s="109">
        <f>IF($BU415&gt;cDinnerEnd+$N415,cDinnerBegin+$N415+1,cDinnerBegin+$N415)</f>
        <v>0.75</v>
      </c>
      <c r="BZ415" s="109">
        <f>IF($BU415&gt;cDinnerEnd+$N415,cDinnerEnd+$N415+1,cDinnerEnd+$N415)</f>
        <v>0.7916666667</v>
      </c>
      <c r="CA415" s="50" t="str">
        <f>IF((MIN($BV415,BX415)-MAX($BU415,BW415))&gt;0,vDurationLunch,)</f>
        <v/>
      </c>
      <c r="CB415" s="50" t="str">
        <f>IF((MIN($BV415,BZ415)-MAX($BU415,BY415))&gt;0,vDurationDinner,)</f>
        <v/>
      </c>
      <c r="CC415" s="50">
        <f t="shared" si="5"/>
        <v>0</v>
      </c>
      <c r="CD415" s="109">
        <f t="shared" si="6"/>
        <v>0.75</v>
      </c>
      <c r="CE415" s="50" t="str">
        <f t="shared" si="7"/>
        <v/>
      </c>
      <c r="CF415" s="50" t="str">
        <f t="shared" si="8"/>
        <v/>
      </c>
      <c r="CG415" s="50" t="str">
        <f t="shared" si="9"/>
        <v/>
      </c>
      <c r="CH415" s="50" t="str">
        <f t="shared" si="10"/>
        <v/>
      </c>
      <c r="CI415" s="50" t="str">
        <f t="shared" si="11"/>
        <v/>
      </c>
      <c r="CJ415" s="50"/>
      <c r="CK415" s="50"/>
      <c r="CL415" s="50"/>
      <c r="CM415" s="50"/>
      <c r="CN415" s="50"/>
    </row>
    <row r="416">
      <c r="A416" s="108" t="str">
        <f t="shared" si="2"/>
        <v/>
      </c>
      <c r="B416" s="6"/>
      <c r="C416" s="42"/>
      <c r="D416" s="43"/>
      <c r="E416" s="61"/>
      <c r="F416" s="45"/>
      <c r="G416" s="45"/>
      <c r="H416" s="45"/>
      <c r="I416" s="45"/>
      <c r="J416" s="46"/>
      <c r="K416" s="45"/>
      <c r="L416" s="45"/>
      <c r="M416" s="61"/>
      <c r="N416" s="48"/>
      <c r="O416" s="49"/>
      <c r="P416" s="48"/>
      <c r="Q416" s="49"/>
      <c r="R416" s="50"/>
      <c r="S416" s="51"/>
      <c r="T416" s="15"/>
      <c r="U416" s="14"/>
      <c r="V416" s="52"/>
      <c r="W416" s="52"/>
      <c r="X416" s="52"/>
      <c r="Y416" s="52"/>
      <c r="Z416" s="52"/>
      <c r="AA416" s="52"/>
      <c r="AB416" s="53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3"/>
      <c r="AP416" s="52"/>
      <c r="AQ416" s="52"/>
      <c r="AR416" s="53"/>
      <c r="AS416" s="53"/>
      <c r="AT416" s="53"/>
      <c r="AU416" s="52"/>
      <c r="AV416" s="52"/>
      <c r="AW416" s="53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83" t="str">
        <f>IF(ISBLANK(B416),,IF(IFNA(MATCH(N416,List_Holidays,0),0)=0,IF(IFNA(MATCH(WEEKDAY(N416),List_WeekHolidays,0),0),1,0),2))</f>
        <v/>
      </c>
      <c r="BU416" s="109">
        <f t="shared" si="3"/>
        <v>0</v>
      </c>
      <c r="BV416" s="109">
        <f t="shared" si="4"/>
        <v>0</v>
      </c>
      <c r="BW416" s="109">
        <f>IF($BU416&gt;cLunchEnd+$N416,cLunchBegin+$N416+1,cLunchBegin+$N416)</f>
        <v>0.5</v>
      </c>
      <c r="BX416" s="109">
        <f>IF($BU416&gt;cLunchEnd+$N416,cLunchEnd+$N416+1,cLunchEnd+$N416)</f>
        <v>0.5416666667</v>
      </c>
      <c r="BY416" s="109">
        <f>IF($BU416&gt;cDinnerEnd+$N416,cDinnerBegin+$N416+1,cDinnerBegin+$N416)</f>
        <v>0.75</v>
      </c>
      <c r="BZ416" s="109">
        <f>IF($BU416&gt;cDinnerEnd+$N416,cDinnerEnd+$N416+1,cDinnerEnd+$N416)</f>
        <v>0.7916666667</v>
      </c>
      <c r="CA416" s="50" t="str">
        <f>IF((MIN($BV416,BX416)-MAX($BU416,BW416))&gt;0,vDurationLunch,)</f>
        <v/>
      </c>
      <c r="CB416" s="50" t="str">
        <f>IF((MIN($BV416,BZ416)-MAX($BU416,BY416))&gt;0,vDurationDinner,)</f>
        <v/>
      </c>
      <c r="CC416" s="50">
        <f t="shared" si="5"/>
        <v>0</v>
      </c>
      <c r="CD416" s="109">
        <f t="shared" si="6"/>
        <v>0.75</v>
      </c>
      <c r="CE416" s="50" t="str">
        <f t="shared" si="7"/>
        <v/>
      </c>
      <c r="CF416" s="50" t="str">
        <f t="shared" si="8"/>
        <v/>
      </c>
      <c r="CG416" s="50" t="str">
        <f t="shared" si="9"/>
        <v/>
      </c>
      <c r="CH416" s="50" t="str">
        <f t="shared" si="10"/>
        <v/>
      </c>
      <c r="CI416" s="50" t="str">
        <f t="shared" si="11"/>
        <v/>
      </c>
      <c r="CJ416" s="50"/>
      <c r="CK416" s="50"/>
      <c r="CL416" s="50"/>
      <c r="CM416" s="50"/>
      <c r="CN416" s="50"/>
    </row>
    <row r="417">
      <c r="A417" s="108" t="str">
        <f t="shared" si="2"/>
        <v/>
      </c>
      <c r="B417" s="6"/>
      <c r="C417" s="42"/>
      <c r="D417" s="43"/>
      <c r="E417" s="61"/>
      <c r="F417" s="45"/>
      <c r="G417" s="45"/>
      <c r="H417" s="46"/>
      <c r="I417" s="45"/>
      <c r="J417" s="45"/>
      <c r="K417" s="45"/>
      <c r="L417" s="45"/>
      <c r="M417" s="61"/>
      <c r="N417" s="48"/>
      <c r="O417" s="49"/>
      <c r="P417" s="48"/>
      <c r="Q417" s="49"/>
      <c r="R417" s="50"/>
      <c r="S417" s="51"/>
      <c r="T417" s="15"/>
      <c r="U417" s="14"/>
      <c r="V417" s="52"/>
      <c r="W417" s="52"/>
      <c r="X417" s="52"/>
      <c r="Y417" s="52"/>
      <c r="Z417" s="52"/>
      <c r="AA417" s="52"/>
      <c r="AB417" s="53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3"/>
      <c r="AP417" s="52"/>
      <c r="AQ417" s="52"/>
      <c r="AR417" s="53"/>
      <c r="AS417" s="53"/>
      <c r="AT417" s="53"/>
      <c r="AU417" s="52"/>
      <c r="AV417" s="52"/>
      <c r="AW417" s="53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83" t="str">
        <f>IF(ISBLANK(B417),,IF(IFNA(MATCH(N417,List_Holidays,0),0)=0,IF(IFNA(MATCH(WEEKDAY(N417),List_WeekHolidays,0),0),1,0),2))</f>
        <v/>
      </c>
      <c r="BU417" s="109">
        <f t="shared" si="3"/>
        <v>0</v>
      </c>
      <c r="BV417" s="109">
        <f t="shared" si="4"/>
        <v>0</v>
      </c>
      <c r="BW417" s="109">
        <f>IF($BU417&gt;cLunchEnd+$N417,cLunchBegin+$N417+1,cLunchBegin+$N417)</f>
        <v>0.5</v>
      </c>
      <c r="BX417" s="109">
        <f>IF($BU417&gt;cLunchEnd+$N417,cLunchEnd+$N417+1,cLunchEnd+$N417)</f>
        <v>0.5416666667</v>
      </c>
      <c r="BY417" s="109">
        <f>IF($BU417&gt;cDinnerEnd+$N417,cDinnerBegin+$N417+1,cDinnerBegin+$N417)</f>
        <v>0.75</v>
      </c>
      <c r="BZ417" s="109">
        <f>IF($BU417&gt;cDinnerEnd+$N417,cDinnerEnd+$N417+1,cDinnerEnd+$N417)</f>
        <v>0.7916666667</v>
      </c>
      <c r="CA417" s="50" t="str">
        <f>IF((MIN($BV417,BX417)-MAX($BU417,BW417))&gt;0,vDurationLunch,)</f>
        <v/>
      </c>
      <c r="CB417" s="50" t="str">
        <f>IF((MIN($BV417,BZ417)-MAX($BU417,BY417))&gt;0,vDurationDinner,)</f>
        <v/>
      </c>
      <c r="CC417" s="50">
        <f t="shared" si="5"/>
        <v>0</v>
      </c>
      <c r="CD417" s="109">
        <f t="shared" si="6"/>
        <v>0.75</v>
      </c>
      <c r="CE417" s="50" t="str">
        <f t="shared" si="7"/>
        <v/>
      </c>
      <c r="CF417" s="50" t="str">
        <f t="shared" si="8"/>
        <v/>
      </c>
      <c r="CG417" s="50" t="str">
        <f t="shared" si="9"/>
        <v/>
      </c>
      <c r="CH417" s="50" t="str">
        <f t="shared" si="10"/>
        <v/>
      </c>
      <c r="CI417" s="50" t="str">
        <f t="shared" si="11"/>
        <v/>
      </c>
      <c r="CJ417" s="50"/>
      <c r="CK417" s="50"/>
      <c r="CL417" s="50"/>
      <c r="CM417" s="50"/>
      <c r="CN417" s="50"/>
    </row>
    <row r="418">
      <c r="A418" s="108" t="str">
        <f t="shared" si="2"/>
        <v/>
      </c>
      <c r="B418" s="6"/>
      <c r="C418" s="42"/>
      <c r="D418" s="43"/>
      <c r="E418" s="61"/>
      <c r="F418" s="45"/>
      <c r="G418" s="45"/>
      <c r="H418" s="46"/>
      <c r="I418" s="45"/>
      <c r="J418" s="45"/>
      <c r="K418" s="45"/>
      <c r="L418" s="45"/>
      <c r="M418" s="61"/>
      <c r="N418" s="48"/>
      <c r="O418" s="49"/>
      <c r="P418" s="48"/>
      <c r="Q418" s="49"/>
      <c r="R418" s="50"/>
      <c r="S418" s="51"/>
      <c r="T418" s="15"/>
      <c r="U418" s="14"/>
      <c r="V418" s="52"/>
      <c r="W418" s="52"/>
      <c r="X418" s="52"/>
      <c r="Y418" s="52"/>
      <c r="Z418" s="52"/>
      <c r="AA418" s="52"/>
      <c r="AB418" s="53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3"/>
      <c r="AP418" s="52"/>
      <c r="AQ418" s="52"/>
      <c r="AR418" s="53"/>
      <c r="AS418" s="53"/>
      <c r="AT418" s="53"/>
      <c r="AU418" s="52"/>
      <c r="AV418" s="52"/>
      <c r="AW418" s="53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83" t="str">
        <f>IF(ISBLANK(B418),,IF(IFNA(MATCH(N418,List_Holidays,0),0)=0,IF(IFNA(MATCH(WEEKDAY(N418),List_WeekHolidays,0),0),1,0),2))</f>
        <v/>
      </c>
      <c r="BU418" s="109">
        <f t="shared" si="3"/>
        <v>0</v>
      </c>
      <c r="BV418" s="109">
        <f t="shared" si="4"/>
        <v>0</v>
      </c>
      <c r="BW418" s="109">
        <f>IF($BU418&gt;cLunchEnd+$N418,cLunchBegin+$N418+1,cLunchBegin+$N418)</f>
        <v>0.5</v>
      </c>
      <c r="BX418" s="109">
        <f>IF($BU418&gt;cLunchEnd+$N418,cLunchEnd+$N418+1,cLunchEnd+$N418)</f>
        <v>0.5416666667</v>
      </c>
      <c r="BY418" s="109">
        <f>IF($BU418&gt;cDinnerEnd+$N418,cDinnerBegin+$N418+1,cDinnerBegin+$N418)</f>
        <v>0.75</v>
      </c>
      <c r="BZ418" s="109">
        <f>IF($BU418&gt;cDinnerEnd+$N418,cDinnerEnd+$N418+1,cDinnerEnd+$N418)</f>
        <v>0.7916666667</v>
      </c>
      <c r="CA418" s="50" t="str">
        <f>IF((MIN($BV418,BX418)-MAX($BU418,BW418))&gt;0,vDurationLunch,)</f>
        <v/>
      </c>
      <c r="CB418" s="50" t="str">
        <f>IF((MIN($BV418,BZ418)-MAX($BU418,BY418))&gt;0,vDurationDinner,)</f>
        <v/>
      </c>
      <c r="CC418" s="50">
        <f t="shared" si="5"/>
        <v>0</v>
      </c>
      <c r="CD418" s="109">
        <f t="shared" si="6"/>
        <v>0.75</v>
      </c>
      <c r="CE418" s="50" t="str">
        <f t="shared" si="7"/>
        <v/>
      </c>
      <c r="CF418" s="50" t="str">
        <f t="shared" si="8"/>
        <v/>
      </c>
      <c r="CG418" s="50" t="str">
        <f t="shared" si="9"/>
        <v/>
      </c>
      <c r="CH418" s="50" t="str">
        <f t="shared" si="10"/>
        <v/>
      </c>
      <c r="CI418" s="50" t="str">
        <f t="shared" si="11"/>
        <v/>
      </c>
      <c r="CJ418" s="50"/>
      <c r="CK418" s="50"/>
      <c r="CL418" s="50"/>
      <c r="CM418" s="50"/>
      <c r="CN418" s="50"/>
    </row>
    <row r="419">
      <c r="A419" s="108" t="str">
        <f t="shared" si="2"/>
        <v/>
      </c>
      <c r="B419" s="6"/>
      <c r="C419" s="42"/>
      <c r="D419" s="43"/>
      <c r="E419" s="61"/>
      <c r="F419" s="45"/>
      <c r="G419" s="45"/>
      <c r="H419" s="46"/>
      <c r="I419" s="45"/>
      <c r="J419" s="45"/>
      <c r="K419" s="45"/>
      <c r="L419" s="45"/>
      <c r="M419" s="61"/>
      <c r="N419" s="48"/>
      <c r="O419" s="49"/>
      <c r="P419" s="48"/>
      <c r="Q419" s="49"/>
      <c r="R419" s="50"/>
      <c r="S419" s="51"/>
      <c r="T419" s="15"/>
      <c r="U419" s="14"/>
      <c r="V419" s="52"/>
      <c r="W419" s="52"/>
      <c r="X419" s="52"/>
      <c r="Y419" s="52"/>
      <c r="Z419" s="52"/>
      <c r="AA419" s="52"/>
      <c r="AB419" s="53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3"/>
      <c r="AP419" s="52"/>
      <c r="AQ419" s="52"/>
      <c r="AR419" s="53"/>
      <c r="AS419" s="53"/>
      <c r="AT419" s="53"/>
      <c r="AU419" s="52"/>
      <c r="AV419" s="52"/>
      <c r="AW419" s="53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83" t="str">
        <f>IF(ISBLANK(B419),,IF(IFNA(MATCH(N419,List_Holidays,0),0)=0,IF(IFNA(MATCH(WEEKDAY(N419),List_WeekHolidays,0),0),1,0),2))</f>
        <v/>
      </c>
      <c r="BU419" s="109">
        <f t="shared" si="3"/>
        <v>0</v>
      </c>
      <c r="BV419" s="109">
        <f t="shared" si="4"/>
        <v>0</v>
      </c>
      <c r="BW419" s="109">
        <f>IF($BU419&gt;cLunchEnd+$N419,cLunchBegin+$N419+1,cLunchBegin+$N419)</f>
        <v>0.5</v>
      </c>
      <c r="BX419" s="109">
        <f>IF($BU419&gt;cLunchEnd+$N419,cLunchEnd+$N419+1,cLunchEnd+$N419)</f>
        <v>0.5416666667</v>
      </c>
      <c r="BY419" s="109">
        <f>IF($BU419&gt;cDinnerEnd+$N419,cDinnerBegin+$N419+1,cDinnerBegin+$N419)</f>
        <v>0.75</v>
      </c>
      <c r="BZ419" s="109">
        <f>IF($BU419&gt;cDinnerEnd+$N419,cDinnerEnd+$N419+1,cDinnerEnd+$N419)</f>
        <v>0.7916666667</v>
      </c>
      <c r="CA419" s="50" t="str">
        <f>IF((MIN($BV419,BX419)-MAX($BU419,BW419))&gt;0,vDurationLunch,)</f>
        <v/>
      </c>
      <c r="CB419" s="50" t="str">
        <f>IF((MIN($BV419,BZ419)-MAX($BU419,BY419))&gt;0,vDurationDinner,)</f>
        <v/>
      </c>
      <c r="CC419" s="50">
        <f t="shared" si="5"/>
        <v>0</v>
      </c>
      <c r="CD419" s="109">
        <f t="shared" si="6"/>
        <v>0.75</v>
      </c>
      <c r="CE419" s="50" t="str">
        <f t="shared" si="7"/>
        <v/>
      </c>
      <c r="CF419" s="50" t="str">
        <f t="shared" si="8"/>
        <v/>
      </c>
      <c r="CG419" s="50" t="str">
        <f t="shared" si="9"/>
        <v/>
      </c>
      <c r="CH419" s="50" t="str">
        <f t="shared" si="10"/>
        <v/>
      </c>
      <c r="CI419" s="50" t="str">
        <f t="shared" si="11"/>
        <v/>
      </c>
      <c r="CJ419" s="50"/>
      <c r="CK419" s="50"/>
      <c r="CL419" s="50"/>
      <c r="CM419" s="50"/>
      <c r="CN419" s="50"/>
    </row>
    <row r="420">
      <c r="A420" s="108" t="str">
        <f t="shared" si="2"/>
        <v/>
      </c>
      <c r="B420" s="6"/>
      <c r="C420" s="42"/>
      <c r="D420" s="43"/>
      <c r="E420" s="61"/>
      <c r="F420" s="45"/>
      <c r="G420" s="46"/>
      <c r="H420" s="46"/>
      <c r="I420" s="45"/>
      <c r="J420" s="45"/>
      <c r="K420" s="45"/>
      <c r="L420" s="45"/>
      <c r="M420" s="61"/>
      <c r="N420" s="48"/>
      <c r="O420" s="49"/>
      <c r="P420" s="48"/>
      <c r="Q420" s="49"/>
      <c r="R420" s="50"/>
      <c r="S420" s="51"/>
      <c r="T420" s="15"/>
      <c r="U420" s="14"/>
      <c r="V420" s="52"/>
      <c r="W420" s="52"/>
      <c r="X420" s="52"/>
      <c r="Y420" s="52"/>
      <c r="Z420" s="52"/>
      <c r="AA420" s="52"/>
      <c r="AB420" s="53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3"/>
      <c r="AP420" s="52"/>
      <c r="AQ420" s="52"/>
      <c r="AR420" s="53"/>
      <c r="AS420" s="53"/>
      <c r="AT420" s="53"/>
      <c r="AU420" s="52"/>
      <c r="AV420" s="52"/>
      <c r="AW420" s="53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83" t="str">
        <f>IF(ISBLANK(B420),,IF(IFNA(MATCH(N420,List_Holidays,0),0)=0,IF(IFNA(MATCH(WEEKDAY(N420),List_WeekHolidays,0),0),1,0),2))</f>
        <v/>
      </c>
      <c r="BU420" s="109">
        <f t="shared" si="3"/>
        <v>0</v>
      </c>
      <c r="BV420" s="109">
        <f t="shared" si="4"/>
        <v>0</v>
      </c>
      <c r="BW420" s="109">
        <f>IF($BU420&gt;cLunchEnd+$N420,cLunchBegin+$N420+1,cLunchBegin+$N420)</f>
        <v>0.5</v>
      </c>
      <c r="BX420" s="109">
        <f>IF($BU420&gt;cLunchEnd+$N420,cLunchEnd+$N420+1,cLunchEnd+$N420)</f>
        <v>0.5416666667</v>
      </c>
      <c r="BY420" s="109">
        <f>IF($BU420&gt;cDinnerEnd+$N420,cDinnerBegin+$N420+1,cDinnerBegin+$N420)</f>
        <v>0.75</v>
      </c>
      <c r="BZ420" s="109">
        <f>IF($BU420&gt;cDinnerEnd+$N420,cDinnerEnd+$N420+1,cDinnerEnd+$N420)</f>
        <v>0.7916666667</v>
      </c>
      <c r="CA420" s="50" t="str">
        <f>IF((MIN($BV420,BX420)-MAX($BU420,BW420))&gt;0,vDurationLunch,)</f>
        <v/>
      </c>
      <c r="CB420" s="50" t="str">
        <f>IF((MIN($BV420,BZ420)-MAX($BU420,BY420))&gt;0,vDurationDinner,)</f>
        <v/>
      </c>
      <c r="CC420" s="50">
        <f t="shared" si="5"/>
        <v>0</v>
      </c>
      <c r="CD420" s="109">
        <f t="shared" si="6"/>
        <v>0.75</v>
      </c>
      <c r="CE420" s="50" t="str">
        <f t="shared" si="7"/>
        <v/>
      </c>
      <c r="CF420" s="50" t="str">
        <f t="shared" si="8"/>
        <v/>
      </c>
      <c r="CG420" s="50" t="str">
        <f t="shared" si="9"/>
        <v/>
      </c>
      <c r="CH420" s="50" t="str">
        <f t="shared" si="10"/>
        <v/>
      </c>
      <c r="CI420" s="50" t="str">
        <f t="shared" si="11"/>
        <v/>
      </c>
      <c r="CJ420" s="50"/>
      <c r="CK420" s="50"/>
      <c r="CL420" s="50"/>
      <c r="CM420" s="50"/>
      <c r="CN420" s="50"/>
    </row>
    <row r="421">
      <c r="A421" s="108" t="str">
        <f t="shared" si="2"/>
        <v/>
      </c>
      <c r="B421" s="6"/>
      <c r="C421" s="42"/>
      <c r="D421" s="43"/>
      <c r="E421" s="61"/>
      <c r="F421" s="45"/>
      <c r="G421" s="45"/>
      <c r="H421" s="46"/>
      <c r="I421" s="45"/>
      <c r="J421" s="45"/>
      <c r="K421" s="45"/>
      <c r="L421" s="45"/>
      <c r="M421" s="61"/>
      <c r="N421" s="48"/>
      <c r="O421" s="49"/>
      <c r="P421" s="48"/>
      <c r="Q421" s="49"/>
      <c r="R421" s="50"/>
      <c r="S421" s="51"/>
      <c r="T421" s="15"/>
      <c r="U421" s="14"/>
      <c r="V421" s="52"/>
      <c r="W421" s="52"/>
      <c r="X421" s="52"/>
      <c r="Y421" s="52"/>
      <c r="Z421" s="52"/>
      <c r="AA421" s="52"/>
      <c r="AB421" s="53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3"/>
      <c r="AP421" s="52"/>
      <c r="AQ421" s="52"/>
      <c r="AR421" s="53"/>
      <c r="AS421" s="53"/>
      <c r="AT421" s="53"/>
      <c r="AU421" s="52"/>
      <c r="AV421" s="52"/>
      <c r="AW421" s="53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83" t="str">
        <f>IF(ISBLANK(B421),,IF(IFNA(MATCH(N421,List_Holidays,0),0)=0,IF(IFNA(MATCH(WEEKDAY(N421),List_WeekHolidays,0),0),1,0),2))</f>
        <v/>
      </c>
      <c r="BU421" s="109">
        <f t="shared" si="3"/>
        <v>0</v>
      </c>
      <c r="BV421" s="109">
        <f t="shared" si="4"/>
        <v>0</v>
      </c>
      <c r="BW421" s="109">
        <f>IF($BU421&gt;cLunchEnd+$N421,cLunchBegin+$N421+1,cLunchBegin+$N421)</f>
        <v>0.5</v>
      </c>
      <c r="BX421" s="109">
        <f>IF($BU421&gt;cLunchEnd+$N421,cLunchEnd+$N421+1,cLunchEnd+$N421)</f>
        <v>0.5416666667</v>
      </c>
      <c r="BY421" s="109">
        <f>IF($BU421&gt;cDinnerEnd+$N421,cDinnerBegin+$N421+1,cDinnerBegin+$N421)</f>
        <v>0.75</v>
      </c>
      <c r="BZ421" s="109">
        <f>IF($BU421&gt;cDinnerEnd+$N421,cDinnerEnd+$N421+1,cDinnerEnd+$N421)</f>
        <v>0.7916666667</v>
      </c>
      <c r="CA421" s="50" t="str">
        <f>IF((MIN($BV421,BX421)-MAX($BU421,BW421))&gt;0,vDurationLunch,)</f>
        <v/>
      </c>
      <c r="CB421" s="50" t="str">
        <f>IF((MIN($BV421,BZ421)-MAX($BU421,BY421))&gt;0,vDurationDinner,)</f>
        <v/>
      </c>
      <c r="CC421" s="50">
        <f t="shared" si="5"/>
        <v>0</v>
      </c>
      <c r="CD421" s="109">
        <f t="shared" si="6"/>
        <v>0.75</v>
      </c>
      <c r="CE421" s="50" t="str">
        <f t="shared" si="7"/>
        <v/>
      </c>
      <c r="CF421" s="50" t="str">
        <f t="shared" si="8"/>
        <v/>
      </c>
      <c r="CG421" s="50" t="str">
        <f t="shared" si="9"/>
        <v/>
      </c>
      <c r="CH421" s="50" t="str">
        <f t="shared" si="10"/>
        <v/>
      </c>
      <c r="CI421" s="50" t="str">
        <f t="shared" si="11"/>
        <v/>
      </c>
      <c r="CJ421" s="50"/>
      <c r="CK421" s="50"/>
      <c r="CL421" s="50"/>
      <c r="CM421" s="50"/>
      <c r="CN421" s="50"/>
    </row>
    <row r="422">
      <c r="A422" s="108" t="str">
        <f t="shared" si="2"/>
        <v/>
      </c>
      <c r="B422" s="6"/>
      <c r="C422" s="42"/>
      <c r="D422" s="43"/>
      <c r="E422" s="61"/>
      <c r="F422" s="45"/>
      <c r="G422" s="45"/>
      <c r="H422" s="46"/>
      <c r="I422" s="45"/>
      <c r="J422" s="45"/>
      <c r="K422" s="45"/>
      <c r="L422" s="45"/>
      <c r="M422" s="61"/>
      <c r="N422" s="48"/>
      <c r="O422" s="49"/>
      <c r="P422" s="48"/>
      <c r="Q422" s="49"/>
      <c r="R422" s="50"/>
      <c r="S422" s="51"/>
      <c r="T422" s="15"/>
      <c r="U422" s="14"/>
      <c r="V422" s="52"/>
      <c r="W422" s="52"/>
      <c r="X422" s="52"/>
      <c r="Y422" s="52"/>
      <c r="Z422" s="52"/>
      <c r="AA422" s="52"/>
      <c r="AB422" s="53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3"/>
      <c r="AP422" s="52"/>
      <c r="AQ422" s="52"/>
      <c r="AR422" s="53"/>
      <c r="AS422" s="53"/>
      <c r="AT422" s="53"/>
      <c r="AU422" s="52"/>
      <c r="AV422" s="52"/>
      <c r="AW422" s="53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83" t="str">
        <f>IF(ISBLANK(B422),,IF(IFNA(MATCH(N422,List_Holidays,0),0)=0,IF(IFNA(MATCH(WEEKDAY(N422),List_WeekHolidays,0),0),1,0),2))</f>
        <v/>
      </c>
      <c r="BU422" s="109">
        <f t="shared" si="3"/>
        <v>0</v>
      </c>
      <c r="BV422" s="109">
        <f t="shared" si="4"/>
        <v>0</v>
      </c>
      <c r="BW422" s="109">
        <f>IF($BU422&gt;cLunchEnd+$N422,cLunchBegin+$N422+1,cLunchBegin+$N422)</f>
        <v>0.5</v>
      </c>
      <c r="BX422" s="109">
        <f>IF($BU422&gt;cLunchEnd+$N422,cLunchEnd+$N422+1,cLunchEnd+$N422)</f>
        <v>0.5416666667</v>
      </c>
      <c r="BY422" s="109">
        <f>IF($BU422&gt;cDinnerEnd+$N422,cDinnerBegin+$N422+1,cDinnerBegin+$N422)</f>
        <v>0.75</v>
      </c>
      <c r="BZ422" s="109">
        <f>IF($BU422&gt;cDinnerEnd+$N422,cDinnerEnd+$N422+1,cDinnerEnd+$N422)</f>
        <v>0.7916666667</v>
      </c>
      <c r="CA422" s="50" t="str">
        <f>IF((MIN($BV422,BX422)-MAX($BU422,BW422))&gt;0,vDurationLunch,)</f>
        <v/>
      </c>
      <c r="CB422" s="50" t="str">
        <f>IF((MIN($BV422,BZ422)-MAX($BU422,BY422))&gt;0,vDurationDinner,)</f>
        <v/>
      </c>
      <c r="CC422" s="50">
        <f t="shared" si="5"/>
        <v>0</v>
      </c>
      <c r="CD422" s="109">
        <f t="shared" si="6"/>
        <v>0.75</v>
      </c>
      <c r="CE422" s="50" t="str">
        <f t="shared" si="7"/>
        <v/>
      </c>
      <c r="CF422" s="50" t="str">
        <f t="shared" si="8"/>
        <v/>
      </c>
      <c r="CG422" s="50" t="str">
        <f t="shared" si="9"/>
        <v/>
      </c>
      <c r="CH422" s="50" t="str">
        <f t="shared" si="10"/>
        <v/>
      </c>
      <c r="CI422" s="50" t="str">
        <f t="shared" si="11"/>
        <v/>
      </c>
      <c r="CJ422" s="50"/>
      <c r="CK422" s="50"/>
      <c r="CL422" s="50"/>
      <c r="CM422" s="50"/>
      <c r="CN422" s="50"/>
    </row>
    <row r="423">
      <c r="A423" s="108" t="str">
        <f t="shared" si="2"/>
        <v/>
      </c>
      <c r="B423" s="6"/>
      <c r="C423" s="42"/>
      <c r="D423" s="43"/>
      <c r="E423" s="61"/>
      <c r="F423" s="45"/>
      <c r="G423" s="45"/>
      <c r="H423" s="45"/>
      <c r="I423" s="45"/>
      <c r="J423" s="46"/>
      <c r="K423" s="45"/>
      <c r="L423" s="45"/>
      <c r="M423" s="61"/>
      <c r="N423" s="48"/>
      <c r="O423" s="49"/>
      <c r="P423" s="48"/>
      <c r="Q423" s="49"/>
      <c r="R423" s="50"/>
      <c r="S423" s="51"/>
      <c r="T423" s="15"/>
      <c r="U423" s="14"/>
      <c r="V423" s="52"/>
      <c r="W423" s="52"/>
      <c r="X423" s="52"/>
      <c r="Y423" s="52"/>
      <c r="Z423" s="52"/>
      <c r="AA423" s="52"/>
      <c r="AB423" s="53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3"/>
      <c r="AP423" s="52"/>
      <c r="AQ423" s="52"/>
      <c r="AR423" s="53"/>
      <c r="AS423" s="53"/>
      <c r="AT423" s="53"/>
      <c r="AU423" s="52"/>
      <c r="AV423" s="52"/>
      <c r="AW423" s="53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83" t="str">
        <f>IF(ISBLANK(B423),,IF(IFNA(MATCH(N423,List_Holidays,0),0)=0,IF(IFNA(MATCH(WEEKDAY(N423),List_WeekHolidays,0),0),1,0),2))</f>
        <v/>
      </c>
      <c r="BU423" s="109">
        <f t="shared" si="3"/>
        <v>0</v>
      </c>
      <c r="BV423" s="109">
        <f t="shared" si="4"/>
        <v>0</v>
      </c>
      <c r="BW423" s="109">
        <f>IF($BU423&gt;cLunchEnd+$N423,cLunchBegin+$N423+1,cLunchBegin+$N423)</f>
        <v>0.5</v>
      </c>
      <c r="BX423" s="109">
        <f>IF($BU423&gt;cLunchEnd+$N423,cLunchEnd+$N423+1,cLunchEnd+$N423)</f>
        <v>0.5416666667</v>
      </c>
      <c r="BY423" s="109">
        <f>IF($BU423&gt;cDinnerEnd+$N423,cDinnerBegin+$N423+1,cDinnerBegin+$N423)</f>
        <v>0.75</v>
      </c>
      <c r="BZ423" s="109">
        <f>IF($BU423&gt;cDinnerEnd+$N423,cDinnerEnd+$N423+1,cDinnerEnd+$N423)</f>
        <v>0.7916666667</v>
      </c>
      <c r="CA423" s="50" t="str">
        <f>IF((MIN($BV423,BX423)-MAX($BU423,BW423))&gt;0,vDurationLunch,)</f>
        <v/>
      </c>
      <c r="CB423" s="50" t="str">
        <f>IF((MIN($BV423,BZ423)-MAX($BU423,BY423))&gt;0,vDurationDinner,)</f>
        <v/>
      </c>
      <c r="CC423" s="50">
        <f t="shared" si="5"/>
        <v>0</v>
      </c>
      <c r="CD423" s="109">
        <f t="shared" si="6"/>
        <v>0.75</v>
      </c>
      <c r="CE423" s="50" t="str">
        <f t="shared" si="7"/>
        <v/>
      </c>
      <c r="CF423" s="50" t="str">
        <f t="shared" si="8"/>
        <v/>
      </c>
      <c r="CG423" s="50" t="str">
        <f t="shared" si="9"/>
        <v/>
      </c>
      <c r="CH423" s="50" t="str">
        <f t="shared" si="10"/>
        <v/>
      </c>
      <c r="CI423" s="50" t="str">
        <f t="shared" si="11"/>
        <v/>
      </c>
      <c r="CJ423" s="50"/>
      <c r="CK423" s="50"/>
      <c r="CL423" s="50"/>
      <c r="CM423" s="50"/>
      <c r="CN423" s="50"/>
    </row>
    <row r="424">
      <c r="A424" s="108" t="str">
        <f t="shared" si="2"/>
        <v/>
      </c>
      <c r="B424" s="6"/>
      <c r="C424" s="42"/>
      <c r="D424" s="43"/>
      <c r="E424" s="61"/>
      <c r="F424" s="45"/>
      <c r="G424" s="45"/>
      <c r="H424" s="46"/>
      <c r="I424" s="45"/>
      <c r="J424" s="45"/>
      <c r="K424" s="45"/>
      <c r="L424" s="45"/>
      <c r="M424" s="61"/>
      <c r="N424" s="48"/>
      <c r="O424" s="49"/>
      <c r="P424" s="48"/>
      <c r="Q424" s="49"/>
      <c r="R424" s="50"/>
      <c r="S424" s="51"/>
      <c r="T424" s="15"/>
      <c r="U424" s="14"/>
      <c r="V424" s="52"/>
      <c r="W424" s="52"/>
      <c r="X424" s="52"/>
      <c r="Y424" s="52"/>
      <c r="Z424" s="52"/>
      <c r="AA424" s="52"/>
      <c r="AB424" s="53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3"/>
      <c r="AP424" s="52"/>
      <c r="AQ424" s="52"/>
      <c r="AR424" s="53"/>
      <c r="AS424" s="53"/>
      <c r="AT424" s="53"/>
      <c r="AU424" s="52"/>
      <c r="AV424" s="52"/>
      <c r="AW424" s="53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83" t="str">
        <f>IF(ISBLANK(B424),,IF(IFNA(MATCH(N424,List_Holidays,0),0)=0,IF(IFNA(MATCH(WEEKDAY(N424),List_WeekHolidays,0),0),1,0),2))</f>
        <v/>
      </c>
      <c r="BU424" s="109">
        <f t="shared" si="3"/>
        <v>0</v>
      </c>
      <c r="BV424" s="109">
        <f t="shared" si="4"/>
        <v>0</v>
      </c>
      <c r="BW424" s="109">
        <f>IF($BU424&gt;cLunchEnd+$N424,cLunchBegin+$N424+1,cLunchBegin+$N424)</f>
        <v>0.5</v>
      </c>
      <c r="BX424" s="109">
        <f>IF($BU424&gt;cLunchEnd+$N424,cLunchEnd+$N424+1,cLunchEnd+$N424)</f>
        <v>0.5416666667</v>
      </c>
      <c r="BY424" s="109">
        <f>IF($BU424&gt;cDinnerEnd+$N424,cDinnerBegin+$N424+1,cDinnerBegin+$N424)</f>
        <v>0.75</v>
      </c>
      <c r="BZ424" s="109">
        <f>IF($BU424&gt;cDinnerEnd+$N424,cDinnerEnd+$N424+1,cDinnerEnd+$N424)</f>
        <v>0.7916666667</v>
      </c>
      <c r="CA424" s="50" t="str">
        <f>IF((MIN($BV424,BX424)-MAX($BU424,BW424))&gt;0,vDurationLunch,)</f>
        <v/>
      </c>
      <c r="CB424" s="50" t="str">
        <f>IF((MIN($BV424,BZ424)-MAX($BU424,BY424))&gt;0,vDurationDinner,)</f>
        <v/>
      </c>
      <c r="CC424" s="50">
        <f t="shared" si="5"/>
        <v>0</v>
      </c>
      <c r="CD424" s="109">
        <f t="shared" si="6"/>
        <v>0.75</v>
      </c>
      <c r="CE424" s="50" t="str">
        <f t="shared" si="7"/>
        <v/>
      </c>
      <c r="CF424" s="50" t="str">
        <f t="shared" si="8"/>
        <v/>
      </c>
      <c r="CG424" s="50" t="str">
        <f t="shared" si="9"/>
        <v/>
      </c>
      <c r="CH424" s="50" t="str">
        <f t="shared" si="10"/>
        <v/>
      </c>
      <c r="CI424" s="50" t="str">
        <f t="shared" si="11"/>
        <v/>
      </c>
      <c r="CJ424" s="50"/>
      <c r="CK424" s="50"/>
      <c r="CL424" s="50"/>
      <c r="CM424" s="50"/>
      <c r="CN424" s="50"/>
    </row>
    <row r="425">
      <c r="A425" s="108" t="str">
        <f t="shared" si="2"/>
        <v/>
      </c>
      <c r="B425" s="6"/>
      <c r="C425" s="42"/>
      <c r="D425" s="43"/>
      <c r="E425" s="61"/>
      <c r="F425" s="45"/>
      <c r="G425" s="45"/>
      <c r="H425" s="46"/>
      <c r="I425" s="45"/>
      <c r="J425" s="45"/>
      <c r="K425" s="45"/>
      <c r="L425" s="45"/>
      <c r="M425" s="61"/>
      <c r="N425" s="48"/>
      <c r="O425" s="49"/>
      <c r="P425" s="48"/>
      <c r="Q425" s="49"/>
      <c r="R425" s="50"/>
      <c r="S425" s="51"/>
      <c r="T425" s="15"/>
      <c r="U425" s="14"/>
      <c r="V425" s="52"/>
      <c r="W425" s="52"/>
      <c r="X425" s="52"/>
      <c r="Y425" s="52"/>
      <c r="Z425" s="52"/>
      <c r="AA425" s="52"/>
      <c r="AB425" s="53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3"/>
      <c r="AP425" s="52"/>
      <c r="AQ425" s="52"/>
      <c r="AR425" s="53"/>
      <c r="AS425" s="53"/>
      <c r="AT425" s="53"/>
      <c r="AU425" s="52"/>
      <c r="AV425" s="52"/>
      <c r="AW425" s="53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83" t="str">
        <f>IF(ISBLANK(B425),,IF(IFNA(MATCH(N425,List_Holidays,0),0)=0,IF(IFNA(MATCH(WEEKDAY(N425),List_WeekHolidays,0),0),1,0),2))</f>
        <v/>
      </c>
      <c r="BU425" s="109">
        <f t="shared" si="3"/>
        <v>0</v>
      </c>
      <c r="BV425" s="109">
        <f t="shared" si="4"/>
        <v>0</v>
      </c>
      <c r="BW425" s="109">
        <f>IF($BU425&gt;cLunchEnd+$N425,cLunchBegin+$N425+1,cLunchBegin+$N425)</f>
        <v>0.5</v>
      </c>
      <c r="BX425" s="109">
        <f>IF($BU425&gt;cLunchEnd+$N425,cLunchEnd+$N425+1,cLunchEnd+$N425)</f>
        <v>0.5416666667</v>
      </c>
      <c r="BY425" s="109">
        <f>IF($BU425&gt;cDinnerEnd+$N425,cDinnerBegin+$N425+1,cDinnerBegin+$N425)</f>
        <v>0.75</v>
      </c>
      <c r="BZ425" s="109">
        <f>IF($BU425&gt;cDinnerEnd+$N425,cDinnerEnd+$N425+1,cDinnerEnd+$N425)</f>
        <v>0.7916666667</v>
      </c>
      <c r="CA425" s="50" t="str">
        <f>IF((MIN($BV425,BX425)-MAX($BU425,BW425))&gt;0,vDurationLunch,)</f>
        <v/>
      </c>
      <c r="CB425" s="50" t="str">
        <f>IF((MIN($BV425,BZ425)-MAX($BU425,BY425))&gt;0,vDurationDinner,)</f>
        <v/>
      </c>
      <c r="CC425" s="50">
        <f t="shared" si="5"/>
        <v>0</v>
      </c>
      <c r="CD425" s="109">
        <f t="shared" si="6"/>
        <v>0.75</v>
      </c>
      <c r="CE425" s="50" t="str">
        <f t="shared" si="7"/>
        <v/>
      </c>
      <c r="CF425" s="50" t="str">
        <f t="shared" si="8"/>
        <v/>
      </c>
      <c r="CG425" s="50" t="str">
        <f t="shared" si="9"/>
        <v/>
      </c>
      <c r="CH425" s="50" t="str">
        <f t="shared" si="10"/>
        <v/>
      </c>
      <c r="CI425" s="50" t="str">
        <f t="shared" si="11"/>
        <v/>
      </c>
      <c r="CJ425" s="50"/>
      <c r="CK425" s="50"/>
      <c r="CL425" s="50"/>
      <c r="CM425" s="50"/>
      <c r="CN425" s="50"/>
    </row>
    <row r="426">
      <c r="A426" s="108" t="str">
        <f t="shared" si="2"/>
        <v/>
      </c>
      <c r="B426" s="6"/>
      <c r="C426" s="42"/>
      <c r="D426" s="43"/>
      <c r="E426" s="61"/>
      <c r="F426" s="45"/>
      <c r="G426" s="45"/>
      <c r="H426" s="46"/>
      <c r="I426" s="45"/>
      <c r="J426" s="45"/>
      <c r="K426" s="45"/>
      <c r="L426" s="45"/>
      <c r="M426" s="61"/>
      <c r="N426" s="48"/>
      <c r="O426" s="49"/>
      <c r="P426" s="48"/>
      <c r="Q426" s="49"/>
      <c r="R426" s="50"/>
      <c r="S426" s="51"/>
      <c r="T426" s="15"/>
      <c r="U426" s="14"/>
      <c r="V426" s="52"/>
      <c r="W426" s="52"/>
      <c r="X426" s="52"/>
      <c r="Y426" s="52"/>
      <c r="Z426" s="52"/>
      <c r="AA426" s="52"/>
      <c r="AB426" s="53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3"/>
      <c r="AP426" s="52"/>
      <c r="AQ426" s="52"/>
      <c r="AR426" s="53"/>
      <c r="AS426" s="53"/>
      <c r="AT426" s="53"/>
      <c r="AU426" s="52"/>
      <c r="AV426" s="52"/>
      <c r="AW426" s="53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83" t="str">
        <f>IF(ISBLANK(B426),,IF(IFNA(MATCH(N426,List_Holidays,0),0)=0,IF(IFNA(MATCH(WEEKDAY(N426),List_WeekHolidays,0),0),1,0),2))</f>
        <v/>
      </c>
      <c r="BU426" s="109">
        <f t="shared" si="3"/>
        <v>0</v>
      </c>
      <c r="BV426" s="109">
        <f t="shared" si="4"/>
        <v>0</v>
      </c>
      <c r="BW426" s="109">
        <f>IF($BU426&gt;cLunchEnd+$N426,cLunchBegin+$N426+1,cLunchBegin+$N426)</f>
        <v>0.5</v>
      </c>
      <c r="BX426" s="109">
        <f>IF($BU426&gt;cLunchEnd+$N426,cLunchEnd+$N426+1,cLunchEnd+$N426)</f>
        <v>0.5416666667</v>
      </c>
      <c r="BY426" s="109">
        <f>IF($BU426&gt;cDinnerEnd+$N426,cDinnerBegin+$N426+1,cDinnerBegin+$N426)</f>
        <v>0.75</v>
      </c>
      <c r="BZ426" s="109">
        <f>IF($BU426&gt;cDinnerEnd+$N426,cDinnerEnd+$N426+1,cDinnerEnd+$N426)</f>
        <v>0.7916666667</v>
      </c>
      <c r="CA426" s="50" t="str">
        <f>IF((MIN($BV426,BX426)-MAX($BU426,BW426))&gt;0,vDurationLunch,)</f>
        <v/>
      </c>
      <c r="CB426" s="50" t="str">
        <f>IF((MIN($BV426,BZ426)-MAX($BU426,BY426))&gt;0,vDurationDinner,)</f>
        <v/>
      </c>
      <c r="CC426" s="50">
        <f t="shared" si="5"/>
        <v>0</v>
      </c>
      <c r="CD426" s="109">
        <f t="shared" si="6"/>
        <v>0.75</v>
      </c>
      <c r="CE426" s="50" t="str">
        <f t="shared" si="7"/>
        <v/>
      </c>
      <c r="CF426" s="50" t="str">
        <f t="shared" si="8"/>
        <v/>
      </c>
      <c r="CG426" s="50" t="str">
        <f t="shared" si="9"/>
        <v/>
      </c>
      <c r="CH426" s="50" t="str">
        <f t="shared" si="10"/>
        <v/>
      </c>
      <c r="CI426" s="50" t="str">
        <f t="shared" si="11"/>
        <v/>
      </c>
      <c r="CJ426" s="50"/>
      <c r="CK426" s="50"/>
      <c r="CL426" s="50"/>
      <c r="CM426" s="50"/>
      <c r="CN426" s="50"/>
    </row>
    <row r="427">
      <c r="A427" s="108" t="str">
        <f t="shared" si="2"/>
        <v/>
      </c>
      <c r="B427" s="6"/>
      <c r="C427" s="42"/>
      <c r="D427" s="43"/>
      <c r="E427" s="61"/>
      <c r="F427" s="45"/>
      <c r="G427" s="46"/>
      <c r="H427" s="46"/>
      <c r="I427" s="45"/>
      <c r="J427" s="45"/>
      <c r="K427" s="45"/>
      <c r="L427" s="45"/>
      <c r="M427" s="61"/>
      <c r="N427" s="48"/>
      <c r="O427" s="49"/>
      <c r="P427" s="48"/>
      <c r="Q427" s="49"/>
      <c r="R427" s="50"/>
      <c r="S427" s="51"/>
      <c r="T427" s="15"/>
      <c r="U427" s="14"/>
      <c r="V427" s="52"/>
      <c r="W427" s="52"/>
      <c r="X427" s="52"/>
      <c r="Y427" s="52"/>
      <c r="Z427" s="52"/>
      <c r="AA427" s="52"/>
      <c r="AB427" s="53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3"/>
      <c r="AP427" s="52"/>
      <c r="AQ427" s="52"/>
      <c r="AR427" s="53"/>
      <c r="AS427" s="53"/>
      <c r="AT427" s="53"/>
      <c r="AU427" s="52"/>
      <c r="AV427" s="52"/>
      <c r="AW427" s="53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83" t="str">
        <f>IF(ISBLANK(B427),,IF(IFNA(MATCH(N427,List_Holidays,0),0)=0,IF(IFNA(MATCH(WEEKDAY(N427),List_WeekHolidays,0),0),1,0),2))</f>
        <v/>
      </c>
      <c r="BU427" s="109">
        <f t="shared" si="3"/>
        <v>0</v>
      </c>
      <c r="BV427" s="109">
        <f t="shared" si="4"/>
        <v>0</v>
      </c>
      <c r="BW427" s="109">
        <f>IF($BU427&gt;cLunchEnd+$N427,cLunchBegin+$N427+1,cLunchBegin+$N427)</f>
        <v>0.5</v>
      </c>
      <c r="BX427" s="109">
        <f>IF($BU427&gt;cLunchEnd+$N427,cLunchEnd+$N427+1,cLunchEnd+$N427)</f>
        <v>0.5416666667</v>
      </c>
      <c r="BY427" s="109">
        <f>IF($BU427&gt;cDinnerEnd+$N427,cDinnerBegin+$N427+1,cDinnerBegin+$N427)</f>
        <v>0.75</v>
      </c>
      <c r="BZ427" s="109">
        <f>IF($BU427&gt;cDinnerEnd+$N427,cDinnerEnd+$N427+1,cDinnerEnd+$N427)</f>
        <v>0.7916666667</v>
      </c>
      <c r="CA427" s="50" t="str">
        <f>IF((MIN($BV427,BX427)-MAX($BU427,BW427))&gt;0,vDurationLunch,)</f>
        <v/>
      </c>
      <c r="CB427" s="50" t="str">
        <f>IF((MIN($BV427,BZ427)-MAX($BU427,BY427))&gt;0,vDurationDinner,)</f>
        <v/>
      </c>
      <c r="CC427" s="50">
        <f t="shared" si="5"/>
        <v>0</v>
      </c>
      <c r="CD427" s="109">
        <f t="shared" si="6"/>
        <v>0.75</v>
      </c>
      <c r="CE427" s="50" t="str">
        <f t="shared" si="7"/>
        <v/>
      </c>
      <c r="CF427" s="50" t="str">
        <f t="shared" si="8"/>
        <v/>
      </c>
      <c r="CG427" s="50" t="str">
        <f t="shared" si="9"/>
        <v/>
      </c>
      <c r="CH427" s="50" t="str">
        <f t="shared" si="10"/>
        <v/>
      </c>
      <c r="CI427" s="50" t="str">
        <f t="shared" si="11"/>
        <v/>
      </c>
      <c r="CJ427" s="50"/>
      <c r="CK427" s="50"/>
      <c r="CL427" s="50"/>
      <c r="CM427" s="50"/>
      <c r="CN427" s="50"/>
    </row>
    <row r="428">
      <c r="A428" s="108" t="str">
        <f t="shared" si="2"/>
        <v/>
      </c>
      <c r="B428" s="6"/>
      <c r="C428" s="42"/>
      <c r="D428" s="43"/>
      <c r="E428" s="61"/>
      <c r="F428" s="45"/>
      <c r="G428" s="45"/>
      <c r="H428" s="46"/>
      <c r="I428" s="45"/>
      <c r="J428" s="45"/>
      <c r="K428" s="45"/>
      <c r="L428" s="45"/>
      <c r="M428" s="61"/>
      <c r="N428" s="48"/>
      <c r="O428" s="49"/>
      <c r="P428" s="48"/>
      <c r="Q428" s="49"/>
      <c r="R428" s="50"/>
      <c r="S428" s="51"/>
      <c r="T428" s="15"/>
      <c r="U428" s="14"/>
      <c r="V428" s="52"/>
      <c r="W428" s="52"/>
      <c r="X428" s="52"/>
      <c r="Y428" s="52"/>
      <c r="Z428" s="52"/>
      <c r="AA428" s="52"/>
      <c r="AB428" s="53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3"/>
      <c r="AP428" s="52"/>
      <c r="AQ428" s="52"/>
      <c r="AR428" s="53"/>
      <c r="AS428" s="53"/>
      <c r="AT428" s="53"/>
      <c r="AU428" s="52"/>
      <c r="AV428" s="52"/>
      <c r="AW428" s="53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83" t="str">
        <f>IF(ISBLANK(B428),,IF(IFNA(MATCH(N428,List_Holidays,0),0)=0,IF(IFNA(MATCH(WEEKDAY(N428),List_WeekHolidays,0),0),1,0),2))</f>
        <v/>
      </c>
      <c r="BU428" s="109">
        <f t="shared" si="3"/>
        <v>0</v>
      </c>
      <c r="BV428" s="109">
        <f t="shared" si="4"/>
        <v>0</v>
      </c>
      <c r="BW428" s="109">
        <f>IF($BU428&gt;cLunchEnd+$N428,cLunchBegin+$N428+1,cLunchBegin+$N428)</f>
        <v>0.5</v>
      </c>
      <c r="BX428" s="109">
        <f>IF($BU428&gt;cLunchEnd+$N428,cLunchEnd+$N428+1,cLunchEnd+$N428)</f>
        <v>0.5416666667</v>
      </c>
      <c r="BY428" s="109">
        <f>IF($BU428&gt;cDinnerEnd+$N428,cDinnerBegin+$N428+1,cDinnerBegin+$N428)</f>
        <v>0.75</v>
      </c>
      <c r="BZ428" s="109">
        <f>IF($BU428&gt;cDinnerEnd+$N428,cDinnerEnd+$N428+1,cDinnerEnd+$N428)</f>
        <v>0.7916666667</v>
      </c>
      <c r="CA428" s="50" t="str">
        <f>IF((MIN($BV428,BX428)-MAX($BU428,BW428))&gt;0,vDurationLunch,)</f>
        <v/>
      </c>
      <c r="CB428" s="50" t="str">
        <f>IF((MIN($BV428,BZ428)-MAX($BU428,BY428))&gt;0,vDurationDinner,)</f>
        <v/>
      </c>
      <c r="CC428" s="50">
        <f t="shared" si="5"/>
        <v>0</v>
      </c>
      <c r="CD428" s="109">
        <f t="shared" si="6"/>
        <v>0.75</v>
      </c>
      <c r="CE428" s="50" t="str">
        <f t="shared" si="7"/>
        <v/>
      </c>
      <c r="CF428" s="50" t="str">
        <f t="shared" si="8"/>
        <v/>
      </c>
      <c r="CG428" s="50" t="str">
        <f t="shared" si="9"/>
        <v/>
      </c>
      <c r="CH428" s="50" t="str">
        <f t="shared" si="10"/>
        <v/>
      </c>
      <c r="CI428" s="50" t="str">
        <f t="shared" si="11"/>
        <v/>
      </c>
      <c r="CJ428" s="50"/>
      <c r="CK428" s="50"/>
      <c r="CL428" s="50"/>
      <c r="CM428" s="50"/>
      <c r="CN428" s="50"/>
    </row>
    <row r="429">
      <c r="A429" s="108" t="str">
        <f t="shared" si="2"/>
        <v/>
      </c>
      <c r="B429" s="6"/>
      <c r="C429" s="42"/>
      <c r="D429" s="43"/>
      <c r="E429" s="61"/>
      <c r="F429" s="45"/>
      <c r="G429" s="45"/>
      <c r="H429" s="46"/>
      <c r="I429" s="45"/>
      <c r="J429" s="45"/>
      <c r="K429" s="45"/>
      <c r="L429" s="45"/>
      <c r="M429" s="61"/>
      <c r="N429" s="48"/>
      <c r="O429" s="49"/>
      <c r="P429" s="48"/>
      <c r="Q429" s="49"/>
      <c r="R429" s="50"/>
      <c r="S429" s="51"/>
      <c r="T429" s="15"/>
      <c r="U429" s="14"/>
      <c r="V429" s="52"/>
      <c r="W429" s="52"/>
      <c r="X429" s="52"/>
      <c r="Y429" s="52"/>
      <c r="Z429" s="52"/>
      <c r="AA429" s="52"/>
      <c r="AB429" s="53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3"/>
      <c r="AP429" s="52"/>
      <c r="AQ429" s="52"/>
      <c r="AR429" s="53"/>
      <c r="AS429" s="53"/>
      <c r="AT429" s="53"/>
      <c r="AU429" s="52"/>
      <c r="AV429" s="52"/>
      <c r="AW429" s="53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83" t="str">
        <f>IF(ISBLANK(B429),,IF(IFNA(MATCH(N429,List_Holidays,0),0)=0,IF(IFNA(MATCH(WEEKDAY(N429),List_WeekHolidays,0),0),1,0),2))</f>
        <v/>
      </c>
      <c r="BU429" s="109">
        <f t="shared" si="3"/>
        <v>0</v>
      </c>
      <c r="BV429" s="109">
        <f t="shared" si="4"/>
        <v>0</v>
      </c>
      <c r="BW429" s="109">
        <f>IF($BU429&gt;cLunchEnd+$N429,cLunchBegin+$N429+1,cLunchBegin+$N429)</f>
        <v>0.5</v>
      </c>
      <c r="BX429" s="109">
        <f>IF($BU429&gt;cLunchEnd+$N429,cLunchEnd+$N429+1,cLunchEnd+$N429)</f>
        <v>0.5416666667</v>
      </c>
      <c r="BY429" s="109">
        <f>IF($BU429&gt;cDinnerEnd+$N429,cDinnerBegin+$N429+1,cDinnerBegin+$N429)</f>
        <v>0.75</v>
      </c>
      <c r="BZ429" s="109">
        <f>IF($BU429&gt;cDinnerEnd+$N429,cDinnerEnd+$N429+1,cDinnerEnd+$N429)</f>
        <v>0.7916666667</v>
      </c>
      <c r="CA429" s="50" t="str">
        <f>IF((MIN($BV429,BX429)-MAX($BU429,BW429))&gt;0,vDurationLunch,)</f>
        <v/>
      </c>
      <c r="CB429" s="50" t="str">
        <f>IF((MIN($BV429,BZ429)-MAX($BU429,BY429))&gt;0,vDurationDinner,)</f>
        <v/>
      </c>
      <c r="CC429" s="50">
        <f t="shared" si="5"/>
        <v>0</v>
      </c>
      <c r="CD429" s="109">
        <f t="shared" si="6"/>
        <v>0.75</v>
      </c>
      <c r="CE429" s="50" t="str">
        <f t="shared" si="7"/>
        <v/>
      </c>
      <c r="CF429" s="50" t="str">
        <f t="shared" si="8"/>
        <v/>
      </c>
      <c r="CG429" s="50" t="str">
        <f t="shared" si="9"/>
        <v/>
      </c>
      <c r="CH429" s="50" t="str">
        <f t="shared" si="10"/>
        <v/>
      </c>
      <c r="CI429" s="50" t="str">
        <f t="shared" si="11"/>
        <v/>
      </c>
      <c r="CJ429" s="50"/>
      <c r="CK429" s="50"/>
      <c r="CL429" s="50"/>
      <c r="CM429" s="50"/>
      <c r="CN429" s="50"/>
    </row>
    <row r="430">
      <c r="A430" s="108" t="str">
        <f t="shared" si="2"/>
        <v/>
      </c>
      <c r="B430" s="6"/>
      <c r="C430" s="42"/>
      <c r="D430" s="43"/>
      <c r="E430" s="61"/>
      <c r="F430" s="45"/>
      <c r="G430" s="45"/>
      <c r="H430" s="45"/>
      <c r="I430" s="45"/>
      <c r="J430" s="46"/>
      <c r="K430" s="45"/>
      <c r="L430" s="45"/>
      <c r="M430" s="61"/>
      <c r="N430" s="48"/>
      <c r="O430" s="49"/>
      <c r="P430" s="48"/>
      <c r="Q430" s="49"/>
      <c r="R430" s="50"/>
      <c r="S430" s="51"/>
      <c r="T430" s="15"/>
      <c r="U430" s="14"/>
      <c r="V430" s="52"/>
      <c r="W430" s="52"/>
      <c r="X430" s="52"/>
      <c r="Y430" s="52"/>
      <c r="Z430" s="52"/>
      <c r="AA430" s="52"/>
      <c r="AB430" s="53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3"/>
      <c r="AP430" s="52"/>
      <c r="AQ430" s="52"/>
      <c r="AR430" s="53"/>
      <c r="AS430" s="53"/>
      <c r="AT430" s="53"/>
      <c r="AU430" s="52"/>
      <c r="AV430" s="52"/>
      <c r="AW430" s="53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83" t="str">
        <f>IF(ISBLANK(B430),,IF(IFNA(MATCH(N430,List_Holidays,0),0)=0,IF(IFNA(MATCH(WEEKDAY(N430),List_WeekHolidays,0),0),1,0),2))</f>
        <v/>
      </c>
      <c r="BU430" s="109">
        <f t="shared" si="3"/>
        <v>0</v>
      </c>
      <c r="BV430" s="109">
        <f t="shared" si="4"/>
        <v>0</v>
      </c>
      <c r="BW430" s="109">
        <f>IF($BU430&gt;cLunchEnd+$N430,cLunchBegin+$N430+1,cLunchBegin+$N430)</f>
        <v>0.5</v>
      </c>
      <c r="BX430" s="109">
        <f>IF($BU430&gt;cLunchEnd+$N430,cLunchEnd+$N430+1,cLunchEnd+$N430)</f>
        <v>0.5416666667</v>
      </c>
      <c r="BY430" s="109">
        <f>IF($BU430&gt;cDinnerEnd+$N430,cDinnerBegin+$N430+1,cDinnerBegin+$N430)</f>
        <v>0.75</v>
      </c>
      <c r="BZ430" s="109">
        <f>IF($BU430&gt;cDinnerEnd+$N430,cDinnerEnd+$N430+1,cDinnerEnd+$N430)</f>
        <v>0.7916666667</v>
      </c>
      <c r="CA430" s="50" t="str">
        <f>IF((MIN($BV430,BX430)-MAX($BU430,BW430))&gt;0,vDurationLunch,)</f>
        <v/>
      </c>
      <c r="CB430" s="50" t="str">
        <f>IF((MIN($BV430,BZ430)-MAX($BU430,BY430))&gt;0,vDurationDinner,)</f>
        <v/>
      </c>
      <c r="CC430" s="50">
        <f t="shared" si="5"/>
        <v>0</v>
      </c>
      <c r="CD430" s="109">
        <f t="shared" si="6"/>
        <v>0.75</v>
      </c>
      <c r="CE430" s="50" t="str">
        <f t="shared" si="7"/>
        <v/>
      </c>
      <c r="CF430" s="50" t="str">
        <f t="shared" si="8"/>
        <v/>
      </c>
      <c r="CG430" s="50" t="str">
        <f t="shared" si="9"/>
        <v/>
      </c>
      <c r="CH430" s="50" t="str">
        <f t="shared" si="10"/>
        <v/>
      </c>
      <c r="CI430" s="50" t="str">
        <f t="shared" si="11"/>
        <v/>
      </c>
      <c r="CJ430" s="50"/>
      <c r="CK430" s="50"/>
      <c r="CL430" s="50"/>
      <c r="CM430" s="50"/>
      <c r="CN430" s="50"/>
    </row>
    <row r="431">
      <c r="A431" s="108" t="str">
        <f t="shared" si="2"/>
        <v/>
      </c>
      <c r="B431" s="6"/>
      <c r="C431" s="42"/>
      <c r="D431" s="43"/>
      <c r="E431" s="61"/>
      <c r="F431" s="45"/>
      <c r="G431" s="45"/>
      <c r="H431" s="46"/>
      <c r="I431" s="45"/>
      <c r="J431" s="45"/>
      <c r="K431" s="45"/>
      <c r="L431" s="45"/>
      <c r="M431" s="61"/>
      <c r="N431" s="48"/>
      <c r="O431" s="49"/>
      <c r="P431" s="48"/>
      <c r="Q431" s="49"/>
      <c r="R431" s="50"/>
      <c r="S431" s="51"/>
      <c r="T431" s="15"/>
      <c r="U431" s="14"/>
      <c r="V431" s="52"/>
      <c r="W431" s="52"/>
      <c r="X431" s="52"/>
      <c r="Y431" s="52"/>
      <c r="Z431" s="52"/>
      <c r="AA431" s="52"/>
      <c r="AB431" s="53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3"/>
      <c r="AP431" s="52"/>
      <c r="AQ431" s="52"/>
      <c r="AR431" s="53"/>
      <c r="AS431" s="53"/>
      <c r="AT431" s="53"/>
      <c r="AU431" s="52"/>
      <c r="AV431" s="52"/>
      <c r="AW431" s="53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83" t="str">
        <f>IF(ISBLANK(B431),,IF(IFNA(MATCH(N431,List_Holidays,0),0)=0,IF(IFNA(MATCH(WEEKDAY(N431),List_WeekHolidays,0),0),1,0),2))</f>
        <v/>
      </c>
      <c r="BU431" s="109">
        <f t="shared" si="3"/>
        <v>0</v>
      </c>
      <c r="BV431" s="109">
        <f t="shared" si="4"/>
        <v>0</v>
      </c>
      <c r="BW431" s="109">
        <f>IF($BU431&gt;cLunchEnd+$N431,cLunchBegin+$N431+1,cLunchBegin+$N431)</f>
        <v>0.5</v>
      </c>
      <c r="BX431" s="109">
        <f>IF($BU431&gt;cLunchEnd+$N431,cLunchEnd+$N431+1,cLunchEnd+$N431)</f>
        <v>0.5416666667</v>
      </c>
      <c r="BY431" s="109">
        <f>IF($BU431&gt;cDinnerEnd+$N431,cDinnerBegin+$N431+1,cDinnerBegin+$N431)</f>
        <v>0.75</v>
      </c>
      <c r="BZ431" s="109">
        <f>IF($BU431&gt;cDinnerEnd+$N431,cDinnerEnd+$N431+1,cDinnerEnd+$N431)</f>
        <v>0.7916666667</v>
      </c>
      <c r="CA431" s="50" t="str">
        <f>IF((MIN($BV431,BX431)-MAX($BU431,BW431))&gt;0,vDurationLunch,)</f>
        <v/>
      </c>
      <c r="CB431" s="50" t="str">
        <f>IF((MIN($BV431,BZ431)-MAX($BU431,BY431))&gt;0,vDurationDinner,)</f>
        <v/>
      </c>
      <c r="CC431" s="50">
        <f t="shared" si="5"/>
        <v>0</v>
      </c>
      <c r="CD431" s="109">
        <f t="shared" si="6"/>
        <v>0.75</v>
      </c>
      <c r="CE431" s="50" t="str">
        <f t="shared" si="7"/>
        <v/>
      </c>
      <c r="CF431" s="50" t="str">
        <f t="shared" si="8"/>
        <v/>
      </c>
      <c r="CG431" s="50" t="str">
        <f t="shared" si="9"/>
        <v/>
      </c>
      <c r="CH431" s="50" t="str">
        <f t="shared" si="10"/>
        <v/>
      </c>
      <c r="CI431" s="50" t="str">
        <f t="shared" si="11"/>
        <v/>
      </c>
      <c r="CJ431" s="50"/>
      <c r="CK431" s="50"/>
      <c r="CL431" s="50"/>
      <c r="CM431" s="50"/>
      <c r="CN431" s="50"/>
    </row>
    <row r="432">
      <c r="A432" s="108" t="str">
        <f t="shared" si="2"/>
        <v/>
      </c>
      <c r="B432" s="6"/>
      <c r="C432" s="42"/>
      <c r="D432" s="43"/>
      <c r="E432" s="61"/>
      <c r="F432" s="45"/>
      <c r="G432" s="45"/>
      <c r="H432" s="46"/>
      <c r="I432" s="45"/>
      <c r="J432" s="45"/>
      <c r="K432" s="45"/>
      <c r="L432" s="45"/>
      <c r="M432" s="61"/>
      <c r="N432" s="48"/>
      <c r="O432" s="49"/>
      <c r="P432" s="48"/>
      <c r="Q432" s="49"/>
      <c r="R432" s="50"/>
      <c r="S432" s="51"/>
      <c r="T432" s="15"/>
      <c r="U432" s="14"/>
      <c r="V432" s="52"/>
      <c r="W432" s="52"/>
      <c r="X432" s="52"/>
      <c r="Y432" s="52"/>
      <c r="Z432" s="52"/>
      <c r="AA432" s="52"/>
      <c r="AB432" s="53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3"/>
      <c r="AP432" s="52"/>
      <c r="AQ432" s="52"/>
      <c r="AR432" s="53"/>
      <c r="AS432" s="53"/>
      <c r="AT432" s="53"/>
      <c r="AU432" s="52"/>
      <c r="AV432" s="52"/>
      <c r="AW432" s="53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83" t="str">
        <f>IF(ISBLANK(B432),,IF(IFNA(MATCH(N432,List_Holidays,0),0)=0,IF(IFNA(MATCH(WEEKDAY(N432),List_WeekHolidays,0),0),1,0),2))</f>
        <v/>
      </c>
      <c r="BU432" s="109">
        <f t="shared" si="3"/>
        <v>0</v>
      </c>
      <c r="BV432" s="109">
        <f t="shared" si="4"/>
        <v>0</v>
      </c>
      <c r="BW432" s="109">
        <f>IF($BU432&gt;cLunchEnd+$N432,cLunchBegin+$N432+1,cLunchBegin+$N432)</f>
        <v>0.5</v>
      </c>
      <c r="BX432" s="109">
        <f>IF($BU432&gt;cLunchEnd+$N432,cLunchEnd+$N432+1,cLunchEnd+$N432)</f>
        <v>0.5416666667</v>
      </c>
      <c r="BY432" s="109">
        <f>IF($BU432&gt;cDinnerEnd+$N432,cDinnerBegin+$N432+1,cDinnerBegin+$N432)</f>
        <v>0.75</v>
      </c>
      <c r="BZ432" s="109">
        <f>IF($BU432&gt;cDinnerEnd+$N432,cDinnerEnd+$N432+1,cDinnerEnd+$N432)</f>
        <v>0.7916666667</v>
      </c>
      <c r="CA432" s="50" t="str">
        <f>IF((MIN($BV432,BX432)-MAX($BU432,BW432))&gt;0,vDurationLunch,)</f>
        <v/>
      </c>
      <c r="CB432" s="50" t="str">
        <f>IF((MIN($BV432,BZ432)-MAX($BU432,BY432))&gt;0,vDurationDinner,)</f>
        <v/>
      </c>
      <c r="CC432" s="50">
        <f t="shared" si="5"/>
        <v>0</v>
      </c>
      <c r="CD432" s="109">
        <f t="shared" si="6"/>
        <v>0.75</v>
      </c>
      <c r="CE432" s="50" t="str">
        <f t="shared" si="7"/>
        <v/>
      </c>
      <c r="CF432" s="50" t="str">
        <f t="shared" si="8"/>
        <v/>
      </c>
      <c r="CG432" s="50" t="str">
        <f t="shared" si="9"/>
        <v/>
      </c>
      <c r="CH432" s="50" t="str">
        <f t="shared" si="10"/>
        <v/>
      </c>
      <c r="CI432" s="50" t="str">
        <f t="shared" si="11"/>
        <v/>
      </c>
      <c r="CJ432" s="50"/>
      <c r="CK432" s="50"/>
      <c r="CL432" s="50"/>
      <c r="CM432" s="50"/>
      <c r="CN432" s="50"/>
    </row>
    <row r="433">
      <c r="A433" s="108" t="str">
        <f t="shared" si="2"/>
        <v/>
      </c>
      <c r="B433" s="6"/>
      <c r="C433" s="42"/>
      <c r="D433" s="43"/>
      <c r="E433" s="61"/>
      <c r="F433" s="45"/>
      <c r="G433" s="45"/>
      <c r="H433" s="46"/>
      <c r="I433" s="45"/>
      <c r="J433" s="45"/>
      <c r="K433" s="45"/>
      <c r="L433" s="45"/>
      <c r="M433" s="61"/>
      <c r="N433" s="48"/>
      <c r="O433" s="49"/>
      <c r="P433" s="48"/>
      <c r="Q433" s="49"/>
      <c r="R433" s="50"/>
      <c r="S433" s="51"/>
      <c r="T433" s="15"/>
      <c r="U433" s="14"/>
      <c r="V433" s="52"/>
      <c r="W433" s="52"/>
      <c r="X433" s="52"/>
      <c r="Y433" s="52"/>
      <c r="Z433" s="52"/>
      <c r="AA433" s="52"/>
      <c r="AB433" s="53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3"/>
      <c r="AP433" s="52"/>
      <c r="AQ433" s="52"/>
      <c r="AR433" s="53"/>
      <c r="AS433" s="53"/>
      <c r="AT433" s="53"/>
      <c r="AU433" s="52"/>
      <c r="AV433" s="52"/>
      <c r="AW433" s="53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83" t="str">
        <f>IF(ISBLANK(B433),,IF(IFNA(MATCH(N433,List_Holidays,0),0)=0,IF(IFNA(MATCH(WEEKDAY(N433),List_WeekHolidays,0),0),1,0),2))</f>
        <v/>
      </c>
      <c r="BU433" s="109">
        <f t="shared" si="3"/>
        <v>0</v>
      </c>
      <c r="BV433" s="109">
        <f t="shared" si="4"/>
        <v>0</v>
      </c>
      <c r="BW433" s="109">
        <f>IF($BU433&gt;cLunchEnd+$N433,cLunchBegin+$N433+1,cLunchBegin+$N433)</f>
        <v>0.5</v>
      </c>
      <c r="BX433" s="109">
        <f>IF($BU433&gt;cLunchEnd+$N433,cLunchEnd+$N433+1,cLunchEnd+$N433)</f>
        <v>0.5416666667</v>
      </c>
      <c r="BY433" s="109">
        <f>IF($BU433&gt;cDinnerEnd+$N433,cDinnerBegin+$N433+1,cDinnerBegin+$N433)</f>
        <v>0.75</v>
      </c>
      <c r="BZ433" s="109">
        <f>IF($BU433&gt;cDinnerEnd+$N433,cDinnerEnd+$N433+1,cDinnerEnd+$N433)</f>
        <v>0.7916666667</v>
      </c>
      <c r="CA433" s="50" t="str">
        <f>IF((MIN($BV433,BX433)-MAX($BU433,BW433))&gt;0,vDurationLunch,)</f>
        <v/>
      </c>
      <c r="CB433" s="50" t="str">
        <f>IF((MIN($BV433,BZ433)-MAX($BU433,BY433))&gt;0,vDurationDinner,)</f>
        <v/>
      </c>
      <c r="CC433" s="50">
        <f t="shared" si="5"/>
        <v>0</v>
      </c>
      <c r="CD433" s="109">
        <f t="shared" si="6"/>
        <v>0.75</v>
      </c>
      <c r="CE433" s="50" t="str">
        <f t="shared" si="7"/>
        <v/>
      </c>
      <c r="CF433" s="50" t="str">
        <f t="shared" si="8"/>
        <v/>
      </c>
      <c r="CG433" s="50" t="str">
        <f t="shared" si="9"/>
        <v/>
      </c>
      <c r="CH433" s="50" t="str">
        <f t="shared" si="10"/>
        <v/>
      </c>
      <c r="CI433" s="50" t="str">
        <f t="shared" si="11"/>
        <v/>
      </c>
      <c r="CJ433" s="50"/>
      <c r="CK433" s="50"/>
      <c r="CL433" s="50"/>
      <c r="CM433" s="50"/>
      <c r="CN433" s="50"/>
    </row>
    <row r="434">
      <c r="A434" s="108" t="str">
        <f t="shared" si="2"/>
        <v/>
      </c>
      <c r="B434" s="6"/>
      <c r="C434" s="42"/>
      <c r="D434" s="43"/>
      <c r="E434" s="61"/>
      <c r="F434" s="45"/>
      <c r="G434" s="46"/>
      <c r="H434" s="46"/>
      <c r="I434" s="45"/>
      <c r="J434" s="45"/>
      <c r="K434" s="45"/>
      <c r="L434" s="45"/>
      <c r="M434" s="61"/>
      <c r="N434" s="48"/>
      <c r="O434" s="49"/>
      <c r="P434" s="48"/>
      <c r="Q434" s="49"/>
      <c r="R434" s="50"/>
      <c r="S434" s="51"/>
      <c r="T434" s="15"/>
      <c r="U434" s="14"/>
      <c r="V434" s="52"/>
      <c r="W434" s="52"/>
      <c r="X434" s="52"/>
      <c r="Y434" s="52"/>
      <c r="Z434" s="52"/>
      <c r="AA434" s="52"/>
      <c r="AB434" s="53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3"/>
      <c r="AP434" s="52"/>
      <c r="AQ434" s="52"/>
      <c r="AR434" s="53"/>
      <c r="AS434" s="53"/>
      <c r="AT434" s="53"/>
      <c r="AU434" s="52"/>
      <c r="AV434" s="52"/>
      <c r="AW434" s="53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83" t="str">
        <f>IF(ISBLANK(B434),,IF(IFNA(MATCH(N434,List_Holidays,0),0)=0,IF(IFNA(MATCH(WEEKDAY(N434),List_WeekHolidays,0),0),1,0),2))</f>
        <v/>
      </c>
      <c r="BU434" s="109">
        <f t="shared" si="3"/>
        <v>0</v>
      </c>
      <c r="BV434" s="109">
        <f t="shared" si="4"/>
        <v>0</v>
      </c>
      <c r="BW434" s="109">
        <f>IF($BU434&gt;cLunchEnd+$N434,cLunchBegin+$N434+1,cLunchBegin+$N434)</f>
        <v>0.5</v>
      </c>
      <c r="BX434" s="109">
        <f>IF($BU434&gt;cLunchEnd+$N434,cLunchEnd+$N434+1,cLunchEnd+$N434)</f>
        <v>0.5416666667</v>
      </c>
      <c r="BY434" s="109">
        <f>IF($BU434&gt;cDinnerEnd+$N434,cDinnerBegin+$N434+1,cDinnerBegin+$N434)</f>
        <v>0.75</v>
      </c>
      <c r="BZ434" s="109">
        <f>IF($BU434&gt;cDinnerEnd+$N434,cDinnerEnd+$N434+1,cDinnerEnd+$N434)</f>
        <v>0.7916666667</v>
      </c>
      <c r="CA434" s="50" t="str">
        <f>IF((MIN($BV434,BX434)-MAX($BU434,BW434))&gt;0,vDurationLunch,)</f>
        <v/>
      </c>
      <c r="CB434" s="50" t="str">
        <f>IF((MIN($BV434,BZ434)-MAX($BU434,BY434))&gt;0,vDurationDinner,)</f>
        <v/>
      </c>
      <c r="CC434" s="50">
        <f t="shared" si="5"/>
        <v>0</v>
      </c>
      <c r="CD434" s="109">
        <f t="shared" si="6"/>
        <v>0.75</v>
      </c>
      <c r="CE434" s="50" t="str">
        <f t="shared" si="7"/>
        <v/>
      </c>
      <c r="CF434" s="50" t="str">
        <f t="shared" si="8"/>
        <v/>
      </c>
      <c r="CG434" s="50" t="str">
        <f t="shared" si="9"/>
        <v/>
      </c>
      <c r="CH434" s="50" t="str">
        <f t="shared" si="10"/>
        <v/>
      </c>
      <c r="CI434" s="50" t="str">
        <f t="shared" si="11"/>
        <v/>
      </c>
      <c r="CJ434" s="50"/>
      <c r="CK434" s="50"/>
      <c r="CL434" s="50"/>
      <c r="CM434" s="50"/>
      <c r="CN434" s="50"/>
    </row>
    <row r="435">
      <c r="A435" s="108" t="str">
        <f t="shared" si="2"/>
        <v/>
      </c>
      <c r="B435" s="6"/>
      <c r="C435" s="42"/>
      <c r="D435" s="43"/>
      <c r="E435" s="61"/>
      <c r="F435" s="45"/>
      <c r="G435" s="45"/>
      <c r="H435" s="46"/>
      <c r="I435" s="45"/>
      <c r="J435" s="45"/>
      <c r="K435" s="45"/>
      <c r="L435" s="45"/>
      <c r="M435" s="61"/>
      <c r="N435" s="48"/>
      <c r="O435" s="49"/>
      <c r="P435" s="48"/>
      <c r="Q435" s="49"/>
      <c r="R435" s="50"/>
      <c r="S435" s="51"/>
      <c r="T435" s="15"/>
      <c r="U435" s="14"/>
      <c r="V435" s="52"/>
      <c r="W435" s="52"/>
      <c r="X435" s="52"/>
      <c r="Y435" s="52"/>
      <c r="Z435" s="52"/>
      <c r="AA435" s="52"/>
      <c r="AB435" s="53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3"/>
      <c r="AP435" s="52"/>
      <c r="AQ435" s="52"/>
      <c r="AR435" s="53"/>
      <c r="AS435" s="53"/>
      <c r="AT435" s="53"/>
      <c r="AU435" s="52"/>
      <c r="AV435" s="52"/>
      <c r="AW435" s="53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83" t="str">
        <f>IF(ISBLANK(B435),,IF(IFNA(MATCH(N435,List_Holidays,0),0)=0,IF(IFNA(MATCH(WEEKDAY(N435),List_WeekHolidays,0),0),1,0),2))</f>
        <v/>
      </c>
      <c r="BU435" s="109">
        <f t="shared" si="3"/>
        <v>0</v>
      </c>
      <c r="BV435" s="109">
        <f t="shared" si="4"/>
        <v>0</v>
      </c>
      <c r="BW435" s="109">
        <f>IF($BU435&gt;cLunchEnd+$N435,cLunchBegin+$N435+1,cLunchBegin+$N435)</f>
        <v>0.5</v>
      </c>
      <c r="BX435" s="109">
        <f>IF($BU435&gt;cLunchEnd+$N435,cLunchEnd+$N435+1,cLunchEnd+$N435)</f>
        <v>0.5416666667</v>
      </c>
      <c r="BY435" s="109">
        <f>IF($BU435&gt;cDinnerEnd+$N435,cDinnerBegin+$N435+1,cDinnerBegin+$N435)</f>
        <v>0.75</v>
      </c>
      <c r="BZ435" s="109">
        <f>IF($BU435&gt;cDinnerEnd+$N435,cDinnerEnd+$N435+1,cDinnerEnd+$N435)</f>
        <v>0.7916666667</v>
      </c>
      <c r="CA435" s="50" t="str">
        <f>IF((MIN($BV435,BX435)-MAX($BU435,BW435))&gt;0,vDurationLunch,)</f>
        <v/>
      </c>
      <c r="CB435" s="50" t="str">
        <f>IF((MIN($BV435,BZ435)-MAX($BU435,BY435))&gt;0,vDurationDinner,)</f>
        <v/>
      </c>
      <c r="CC435" s="50">
        <f t="shared" si="5"/>
        <v>0</v>
      </c>
      <c r="CD435" s="109">
        <f t="shared" si="6"/>
        <v>0.75</v>
      </c>
      <c r="CE435" s="50" t="str">
        <f t="shared" si="7"/>
        <v/>
      </c>
      <c r="CF435" s="50" t="str">
        <f t="shared" si="8"/>
        <v/>
      </c>
      <c r="CG435" s="50" t="str">
        <f t="shared" si="9"/>
        <v/>
      </c>
      <c r="CH435" s="50" t="str">
        <f t="shared" si="10"/>
        <v/>
      </c>
      <c r="CI435" s="50" t="str">
        <f t="shared" si="11"/>
        <v/>
      </c>
      <c r="CJ435" s="50"/>
      <c r="CK435" s="50"/>
      <c r="CL435" s="50"/>
      <c r="CM435" s="50"/>
      <c r="CN435" s="50"/>
    </row>
    <row r="436">
      <c r="A436" s="108" t="str">
        <f t="shared" si="2"/>
        <v/>
      </c>
      <c r="B436" s="6"/>
      <c r="C436" s="42"/>
      <c r="D436" s="43"/>
      <c r="E436" s="61"/>
      <c r="F436" s="45"/>
      <c r="G436" s="45"/>
      <c r="H436" s="46"/>
      <c r="I436" s="45"/>
      <c r="J436" s="45"/>
      <c r="K436" s="45"/>
      <c r="L436" s="45"/>
      <c r="M436" s="61"/>
      <c r="N436" s="48"/>
      <c r="O436" s="49"/>
      <c r="P436" s="48"/>
      <c r="Q436" s="49"/>
      <c r="R436" s="50"/>
      <c r="S436" s="51"/>
      <c r="T436" s="15"/>
      <c r="U436" s="14"/>
      <c r="V436" s="52"/>
      <c r="W436" s="52"/>
      <c r="X436" s="52"/>
      <c r="Y436" s="52"/>
      <c r="Z436" s="52"/>
      <c r="AA436" s="52"/>
      <c r="AB436" s="53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3"/>
      <c r="AP436" s="52"/>
      <c r="AQ436" s="52"/>
      <c r="AR436" s="53"/>
      <c r="AS436" s="53"/>
      <c r="AT436" s="53"/>
      <c r="AU436" s="52"/>
      <c r="AV436" s="52"/>
      <c r="AW436" s="53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83" t="str">
        <f>IF(ISBLANK(B436),,IF(IFNA(MATCH(N436,List_Holidays,0),0)=0,IF(IFNA(MATCH(WEEKDAY(N436),List_WeekHolidays,0),0),1,0),2))</f>
        <v/>
      </c>
      <c r="BU436" s="109">
        <f t="shared" si="3"/>
        <v>0</v>
      </c>
      <c r="BV436" s="109">
        <f t="shared" si="4"/>
        <v>0</v>
      </c>
      <c r="BW436" s="109">
        <f>IF($BU436&gt;cLunchEnd+$N436,cLunchBegin+$N436+1,cLunchBegin+$N436)</f>
        <v>0.5</v>
      </c>
      <c r="BX436" s="109">
        <f>IF($BU436&gt;cLunchEnd+$N436,cLunchEnd+$N436+1,cLunchEnd+$N436)</f>
        <v>0.5416666667</v>
      </c>
      <c r="BY436" s="109">
        <f>IF($BU436&gt;cDinnerEnd+$N436,cDinnerBegin+$N436+1,cDinnerBegin+$N436)</f>
        <v>0.75</v>
      </c>
      <c r="BZ436" s="109">
        <f>IF($BU436&gt;cDinnerEnd+$N436,cDinnerEnd+$N436+1,cDinnerEnd+$N436)</f>
        <v>0.7916666667</v>
      </c>
      <c r="CA436" s="50" t="str">
        <f>IF((MIN($BV436,BX436)-MAX($BU436,BW436))&gt;0,vDurationLunch,)</f>
        <v/>
      </c>
      <c r="CB436" s="50" t="str">
        <f>IF((MIN($BV436,BZ436)-MAX($BU436,BY436))&gt;0,vDurationDinner,)</f>
        <v/>
      </c>
      <c r="CC436" s="50">
        <f t="shared" si="5"/>
        <v>0</v>
      </c>
      <c r="CD436" s="109">
        <f t="shared" si="6"/>
        <v>0.75</v>
      </c>
      <c r="CE436" s="50" t="str">
        <f t="shared" si="7"/>
        <v/>
      </c>
      <c r="CF436" s="50" t="str">
        <f t="shared" si="8"/>
        <v/>
      </c>
      <c r="CG436" s="50" t="str">
        <f t="shared" si="9"/>
        <v/>
      </c>
      <c r="CH436" s="50" t="str">
        <f t="shared" si="10"/>
        <v/>
      </c>
      <c r="CI436" s="50" t="str">
        <f t="shared" si="11"/>
        <v/>
      </c>
      <c r="CJ436" s="50"/>
      <c r="CK436" s="50"/>
      <c r="CL436" s="50"/>
      <c r="CM436" s="50"/>
      <c r="CN436" s="50"/>
    </row>
    <row r="437">
      <c r="A437" s="108" t="str">
        <f t="shared" si="2"/>
        <v/>
      </c>
      <c r="B437" s="6"/>
      <c r="C437" s="42"/>
      <c r="D437" s="43"/>
      <c r="E437" s="61"/>
      <c r="F437" s="45"/>
      <c r="G437" s="45"/>
      <c r="H437" s="45"/>
      <c r="I437" s="45"/>
      <c r="J437" s="46"/>
      <c r="K437" s="45"/>
      <c r="L437" s="45"/>
      <c r="M437" s="61"/>
      <c r="N437" s="48"/>
      <c r="O437" s="49"/>
      <c r="P437" s="48"/>
      <c r="Q437" s="49"/>
      <c r="R437" s="50"/>
      <c r="S437" s="51"/>
      <c r="T437" s="15"/>
      <c r="U437" s="14"/>
      <c r="V437" s="52"/>
      <c r="W437" s="52"/>
      <c r="X437" s="52"/>
      <c r="Y437" s="52"/>
      <c r="Z437" s="52"/>
      <c r="AA437" s="52"/>
      <c r="AB437" s="53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3"/>
      <c r="AP437" s="52"/>
      <c r="AQ437" s="52"/>
      <c r="AR437" s="53"/>
      <c r="AS437" s="53"/>
      <c r="AT437" s="53"/>
      <c r="AU437" s="52"/>
      <c r="AV437" s="52"/>
      <c r="AW437" s="53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83" t="str">
        <f>IF(ISBLANK(B437),,IF(IFNA(MATCH(N437,List_Holidays,0),0)=0,IF(IFNA(MATCH(WEEKDAY(N437),List_WeekHolidays,0),0),1,0),2))</f>
        <v/>
      </c>
      <c r="BU437" s="109">
        <f t="shared" si="3"/>
        <v>0</v>
      </c>
      <c r="BV437" s="109">
        <f t="shared" si="4"/>
        <v>0</v>
      </c>
      <c r="BW437" s="109">
        <f>IF($BU437&gt;cLunchEnd+$N437,cLunchBegin+$N437+1,cLunchBegin+$N437)</f>
        <v>0.5</v>
      </c>
      <c r="BX437" s="109">
        <f>IF($BU437&gt;cLunchEnd+$N437,cLunchEnd+$N437+1,cLunchEnd+$N437)</f>
        <v>0.5416666667</v>
      </c>
      <c r="BY437" s="109">
        <f>IF($BU437&gt;cDinnerEnd+$N437,cDinnerBegin+$N437+1,cDinnerBegin+$N437)</f>
        <v>0.75</v>
      </c>
      <c r="BZ437" s="109">
        <f>IF($BU437&gt;cDinnerEnd+$N437,cDinnerEnd+$N437+1,cDinnerEnd+$N437)</f>
        <v>0.7916666667</v>
      </c>
      <c r="CA437" s="50" t="str">
        <f>IF((MIN($BV437,BX437)-MAX($BU437,BW437))&gt;0,vDurationLunch,)</f>
        <v/>
      </c>
      <c r="CB437" s="50" t="str">
        <f>IF((MIN($BV437,BZ437)-MAX($BU437,BY437))&gt;0,vDurationDinner,)</f>
        <v/>
      </c>
      <c r="CC437" s="50">
        <f t="shared" si="5"/>
        <v>0</v>
      </c>
      <c r="CD437" s="109">
        <f t="shared" si="6"/>
        <v>0.75</v>
      </c>
      <c r="CE437" s="50" t="str">
        <f t="shared" si="7"/>
        <v/>
      </c>
      <c r="CF437" s="50" t="str">
        <f t="shared" si="8"/>
        <v/>
      </c>
      <c r="CG437" s="50" t="str">
        <f t="shared" si="9"/>
        <v/>
      </c>
      <c r="CH437" s="50" t="str">
        <f t="shared" si="10"/>
        <v/>
      </c>
      <c r="CI437" s="50" t="str">
        <f t="shared" si="11"/>
        <v/>
      </c>
      <c r="CJ437" s="50"/>
      <c r="CK437" s="50"/>
      <c r="CL437" s="50"/>
      <c r="CM437" s="50"/>
      <c r="CN437" s="50"/>
    </row>
    <row r="438">
      <c r="A438" s="108" t="str">
        <f t="shared" si="2"/>
        <v/>
      </c>
      <c r="B438" s="6"/>
      <c r="C438" s="42"/>
      <c r="D438" s="43"/>
      <c r="E438" s="61"/>
      <c r="F438" s="45"/>
      <c r="G438" s="45"/>
      <c r="H438" s="46"/>
      <c r="I438" s="45"/>
      <c r="J438" s="45"/>
      <c r="K438" s="45"/>
      <c r="L438" s="45"/>
      <c r="M438" s="61"/>
      <c r="N438" s="48"/>
      <c r="O438" s="49"/>
      <c r="P438" s="48"/>
      <c r="Q438" s="49"/>
      <c r="R438" s="50"/>
      <c r="S438" s="51"/>
      <c r="T438" s="15"/>
      <c r="U438" s="14"/>
      <c r="V438" s="52"/>
      <c r="W438" s="52"/>
      <c r="X438" s="52"/>
      <c r="Y438" s="52"/>
      <c r="Z438" s="52"/>
      <c r="AA438" s="52"/>
      <c r="AB438" s="53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3"/>
      <c r="AP438" s="52"/>
      <c r="AQ438" s="52"/>
      <c r="AR438" s="53"/>
      <c r="AS438" s="53"/>
      <c r="AT438" s="53"/>
      <c r="AU438" s="52"/>
      <c r="AV438" s="52"/>
      <c r="AW438" s="53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83" t="str">
        <f>IF(ISBLANK(B438),,IF(IFNA(MATCH(N438,List_Holidays,0),0)=0,IF(IFNA(MATCH(WEEKDAY(N438),List_WeekHolidays,0),0),1,0),2))</f>
        <v/>
      </c>
      <c r="BU438" s="109">
        <f t="shared" si="3"/>
        <v>0</v>
      </c>
      <c r="BV438" s="109">
        <f t="shared" si="4"/>
        <v>0</v>
      </c>
      <c r="BW438" s="109">
        <f>IF($BU438&gt;cLunchEnd+$N438,cLunchBegin+$N438+1,cLunchBegin+$N438)</f>
        <v>0.5</v>
      </c>
      <c r="BX438" s="109">
        <f>IF($BU438&gt;cLunchEnd+$N438,cLunchEnd+$N438+1,cLunchEnd+$N438)</f>
        <v>0.5416666667</v>
      </c>
      <c r="BY438" s="109">
        <f>IF($BU438&gt;cDinnerEnd+$N438,cDinnerBegin+$N438+1,cDinnerBegin+$N438)</f>
        <v>0.75</v>
      </c>
      <c r="BZ438" s="109">
        <f>IF($BU438&gt;cDinnerEnd+$N438,cDinnerEnd+$N438+1,cDinnerEnd+$N438)</f>
        <v>0.7916666667</v>
      </c>
      <c r="CA438" s="50" t="str">
        <f>IF((MIN($BV438,BX438)-MAX($BU438,BW438))&gt;0,vDurationLunch,)</f>
        <v/>
      </c>
      <c r="CB438" s="50" t="str">
        <f>IF((MIN($BV438,BZ438)-MAX($BU438,BY438))&gt;0,vDurationDinner,)</f>
        <v/>
      </c>
      <c r="CC438" s="50">
        <f t="shared" si="5"/>
        <v>0</v>
      </c>
      <c r="CD438" s="109">
        <f t="shared" si="6"/>
        <v>0.75</v>
      </c>
      <c r="CE438" s="50" t="str">
        <f t="shared" si="7"/>
        <v/>
      </c>
      <c r="CF438" s="50" t="str">
        <f t="shared" si="8"/>
        <v/>
      </c>
      <c r="CG438" s="50" t="str">
        <f t="shared" si="9"/>
        <v/>
      </c>
      <c r="CH438" s="50" t="str">
        <f t="shared" si="10"/>
        <v/>
      </c>
      <c r="CI438" s="50" t="str">
        <f t="shared" si="11"/>
        <v/>
      </c>
      <c r="CJ438" s="50"/>
      <c r="CK438" s="50"/>
      <c r="CL438" s="50"/>
      <c r="CM438" s="50"/>
      <c r="CN438" s="50"/>
    </row>
    <row r="439">
      <c r="A439" s="108" t="str">
        <f t="shared" si="2"/>
        <v/>
      </c>
      <c r="B439" s="6"/>
      <c r="C439" s="42"/>
      <c r="D439" s="43"/>
      <c r="E439" s="61"/>
      <c r="F439" s="45"/>
      <c r="G439" s="45"/>
      <c r="H439" s="46"/>
      <c r="I439" s="45"/>
      <c r="J439" s="45"/>
      <c r="K439" s="45"/>
      <c r="L439" s="45"/>
      <c r="M439" s="61"/>
      <c r="N439" s="48"/>
      <c r="O439" s="49"/>
      <c r="P439" s="48"/>
      <c r="Q439" s="49"/>
      <c r="R439" s="50"/>
      <c r="S439" s="51"/>
      <c r="T439" s="15"/>
      <c r="U439" s="14"/>
      <c r="V439" s="52"/>
      <c r="W439" s="52"/>
      <c r="X439" s="52"/>
      <c r="Y439" s="52"/>
      <c r="Z439" s="52"/>
      <c r="AA439" s="52"/>
      <c r="AB439" s="53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3"/>
      <c r="AP439" s="52"/>
      <c r="AQ439" s="52"/>
      <c r="AR439" s="53"/>
      <c r="AS439" s="53"/>
      <c r="AT439" s="53"/>
      <c r="AU439" s="52"/>
      <c r="AV439" s="52"/>
      <c r="AW439" s="53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83" t="str">
        <f>IF(ISBLANK(B439),,IF(IFNA(MATCH(N439,List_Holidays,0),0)=0,IF(IFNA(MATCH(WEEKDAY(N439),List_WeekHolidays,0),0),1,0),2))</f>
        <v/>
      </c>
      <c r="BU439" s="109">
        <f t="shared" si="3"/>
        <v>0</v>
      </c>
      <c r="BV439" s="109">
        <f t="shared" si="4"/>
        <v>0</v>
      </c>
      <c r="BW439" s="109">
        <f>IF($BU439&gt;cLunchEnd+$N439,cLunchBegin+$N439+1,cLunchBegin+$N439)</f>
        <v>0.5</v>
      </c>
      <c r="BX439" s="109">
        <f>IF($BU439&gt;cLunchEnd+$N439,cLunchEnd+$N439+1,cLunchEnd+$N439)</f>
        <v>0.5416666667</v>
      </c>
      <c r="BY439" s="109">
        <f>IF($BU439&gt;cDinnerEnd+$N439,cDinnerBegin+$N439+1,cDinnerBegin+$N439)</f>
        <v>0.75</v>
      </c>
      <c r="BZ439" s="109">
        <f>IF($BU439&gt;cDinnerEnd+$N439,cDinnerEnd+$N439+1,cDinnerEnd+$N439)</f>
        <v>0.7916666667</v>
      </c>
      <c r="CA439" s="50" t="str">
        <f>IF((MIN($BV439,BX439)-MAX($BU439,BW439))&gt;0,vDurationLunch,)</f>
        <v/>
      </c>
      <c r="CB439" s="50" t="str">
        <f>IF((MIN($BV439,BZ439)-MAX($BU439,BY439))&gt;0,vDurationDinner,)</f>
        <v/>
      </c>
      <c r="CC439" s="50">
        <f t="shared" si="5"/>
        <v>0</v>
      </c>
      <c r="CD439" s="109">
        <f t="shared" si="6"/>
        <v>0.75</v>
      </c>
      <c r="CE439" s="50" t="str">
        <f t="shared" si="7"/>
        <v/>
      </c>
      <c r="CF439" s="50" t="str">
        <f t="shared" si="8"/>
        <v/>
      </c>
      <c r="CG439" s="50" t="str">
        <f t="shared" si="9"/>
        <v/>
      </c>
      <c r="CH439" s="50" t="str">
        <f t="shared" si="10"/>
        <v/>
      </c>
      <c r="CI439" s="50" t="str">
        <f t="shared" si="11"/>
        <v/>
      </c>
      <c r="CJ439" s="50"/>
      <c r="CK439" s="50"/>
      <c r="CL439" s="50"/>
      <c r="CM439" s="50"/>
      <c r="CN439" s="50"/>
    </row>
    <row r="440">
      <c r="A440" s="108" t="str">
        <f t="shared" si="2"/>
        <v/>
      </c>
      <c r="B440" s="6"/>
      <c r="C440" s="42"/>
      <c r="D440" s="43"/>
      <c r="E440" s="61"/>
      <c r="F440" s="45"/>
      <c r="G440" s="45"/>
      <c r="H440" s="46"/>
      <c r="I440" s="45"/>
      <c r="J440" s="45"/>
      <c r="K440" s="45"/>
      <c r="L440" s="45"/>
      <c r="M440" s="61"/>
      <c r="N440" s="48"/>
      <c r="O440" s="49"/>
      <c r="P440" s="48"/>
      <c r="Q440" s="49"/>
      <c r="R440" s="50"/>
      <c r="S440" s="51"/>
      <c r="T440" s="15"/>
      <c r="U440" s="14"/>
      <c r="V440" s="52"/>
      <c r="W440" s="52"/>
      <c r="X440" s="52"/>
      <c r="Y440" s="52"/>
      <c r="Z440" s="52"/>
      <c r="AA440" s="52"/>
      <c r="AB440" s="53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3"/>
      <c r="AP440" s="52"/>
      <c r="AQ440" s="52"/>
      <c r="AR440" s="53"/>
      <c r="AS440" s="53"/>
      <c r="AT440" s="53"/>
      <c r="AU440" s="52"/>
      <c r="AV440" s="52"/>
      <c r="AW440" s="53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83" t="str">
        <f>IF(ISBLANK(B440),,IF(IFNA(MATCH(N440,List_Holidays,0),0)=0,IF(IFNA(MATCH(WEEKDAY(N440),List_WeekHolidays,0),0),1,0),2))</f>
        <v/>
      </c>
      <c r="BU440" s="109">
        <f t="shared" si="3"/>
        <v>0</v>
      </c>
      <c r="BV440" s="109">
        <f t="shared" si="4"/>
        <v>0</v>
      </c>
      <c r="BW440" s="109">
        <f>IF($BU440&gt;cLunchEnd+$N440,cLunchBegin+$N440+1,cLunchBegin+$N440)</f>
        <v>0.5</v>
      </c>
      <c r="BX440" s="109">
        <f>IF($BU440&gt;cLunchEnd+$N440,cLunchEnd+$N440+1,cLunchEnd+$N440)</f>
        <v>0.5416666667</v>
      </c>
      <c r="BY440" s="109">
        <f>IF($BU440&gt;cDinnerEnd+$N440,cDinnerBegin+$N440+1,cDinnerBegin+$N440)</f>
        <v>0.75</v>
      </c>
      <c r="BZ440" s="109">
        <f>IF($BU440&gt;cDinnerEnd+$N440,cDinnerEnd+$N440+1,cDinnerEnd+$N440)</f>
        <v>0.7916666667</v>
      </c>
      <c r="CA440" s="50" t="str">
        <f>IF((MIN($BV440,BX440)-MAX($BU440,BW440))&gt;0,vDurationLunch,)</f>
        <v/>
      </c>
      <c r="CB440" s="50" t="str">
        <f>IF((MIN($BV440,BZ440)-MAX($BU440,BY440))&gt;0,vDurationDinner,)</f>
        <v/>
      </c>
      <c r="CC440" s="50">
        <f t="shared" si="5"/>
        <v>0</v>
      </c>
      <c r="CD440" s="109">
        <f t="shared" si="6"/>
        <v>0.75</v>
      </c>
      <c r="CE440" s="50" t="str">
        <f t="shared" si="7"/>
        <v/>
      </c>
      <c r="CF440" s="50" t="str">
        <f t="shared" si="8"/>
        <v/>
      </c>
      <c r="CG440" s="50" t="str">
        <f t="shared" si="9"/>
        <v/>
      </c>
      <c r="CH440" s="50" t="str">
        <f t="shared" si="10"/>
        <v/>
      </c>
      <c r="CI440" s="50" t="str">
        <f t="shared" si="11"/>
        <v/>
      </c>
      <c r="CJ440" s="50"/>
      <c r="CK440" s="50"/>
      <c r="CL440" s="50"/>
      <c r="CM440" s="50"/>
      <c r="CN440" s="50"/>
    </row>
    <row r="441">
      <c r="A441" s="108" t="str">
        <f t="shared" si="2"/>
        <v/>
      </c>
      <c r="B441" s="6"/>
      <c r="C441" s="42"/>
      <c r="D441" s="43"/>
      <c r="E441" s="61"/>
      <c r="F441" s="45"/>
      <c r="G441" s="46"/>
      <c r="H441" s="46"/>
      <c r="I441" s="45"/>
      <c r="J441" s="45"/>
      <c r="K441" s="45"/>
      <c r="L441" s="45"/>
      <c r="M441" s="61"/>
      <c r="N441" s="48"/>
      <c r="O441" s="49"/>
      <c r="P441" s="48"/>
      <c r="Q441" s="49"/>
      <c r="R441" s="50"/>
      <c r="S441" s="51"/>
      <c r="T441" s="15"/>
      <c r="U441" s="14"/>
      <c r="V441" s="52"/>
      <c r="W441" s="52"/>
      <c r="X441" s="52"/>
      <c r="Y441" s="52"/>
      <c r="Z441" s="52"/>
      <c r="AA441" s="52"/>
      <c r="AB441" s="53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3"/>
      <c r="AP441" s="52"/>
      <c r="AQ441" s="52"/>
      <c r="AR441" s="53"/>
      <c r="AS441" s="53"/>
      <c r="AT441" s="53"/>
      <c r="AU441" s="52"/>
      <c r="AV441" s="52"/>
      <c r="AW441" s="53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83" t="str">
        <f>IF(ISBLANK(B441),,IF(IFNA(MATCH(N441,List_Holidays,0),0)=0,IF(IFNA(MATCH(WEEKDAY(N441),List_WeekHolidays,0),0),1,0),2))</f>
        <v/>
      </c>
      <c r="BU441" s="109">
        <f t="shared" si="3"/>
        <v>0</v>
      </c>
      <c r="BV441" s="109">
        <f t="shared" si="4"/>
        <v>0</v>
      </c>
      <c r="BW441" s="109">
        <f>IF($BU441&gt;cLunchEnd+$N441,cLunchBegin+$N441+1,cLunchBegin+$N441)</f>
        <v>0.5</v>
      </c>
      <c r="BX441" s="109">
        <f>IF($BU441&gt;cLunchEnd+$N441,cLunchEnd+$N441+1,cLunchEnd+$N441)</f>
        <v>0.5416666667</v>
      </c>
      <c r="BY441" s="109">
        <f>IF($BU441&gt;cDinnerEnd+$N441,cDinnerBegin+$N441+1,cDinnerBegin+$N441)</f>
        <v>0.75</v>
      </c>
      <c r="BZ441" s="109">
        <f>IF($BU441&gt;cDinnerEnd+$N441,cDinnerEnd+$N441+1,cDinnerEnd+$N441)</f>
        <v>0.7916666667</v>
      </c>
      <c r="CA441" s="50" t="str">
        <f>IF((MIN($BV441,BX441)-MAX($BU441,BW441))&gt;0,vDurationLunch,)</f>
        <v/>
      </c>
      <c r="CB441" s="50" t="str">
        <f>IF((MIN($BV441,BZ441)-MAX($BU441,BY441))&gt;0,vDurationDinner,)</f>
        <v/>
      </c>
      <c r="CC441" s="50">
        <f t="shared" si="5"/>
        <v>0</v>
      </c>
      <c r="CD441" s="109">
        <f t="shared" si="6"/>
        <v>0.75</v>
      </c>
      <c r="CE441" s="50" t="str">
        <f t="shared" si="7"/>
        <v/>
      </c>
      <c r="CF441" s="50" t="str">
        <f t="shared" si="8"/>
        <v/>
      </c>
      <c r="CG441" s="50" t="str">
        <f t="shared" si="9"/>
        <v/>
      </c>
      <c r="CH441" s="50" t="str">
        <f t="shared" si="10"/>
        <v/>
      </c>
      <c r="CI441" s="50" t="str">
        <f t="shared" si="11"/>
        <v/>
      </c>
      <c r="CJ441" s="50"/>
      <c r="CK441" s="50"/>
      <c r="CL441" s="50"/>
      <c r="CM441" s="50"/>
      <c r="CN441" s="50"/>
    </row>
    <row r="442">
      <c r="A442" s="108" t="str">
        <f t="shared" si="2"/>
        <v/>
      </c>
      <c r="B442" s="6"/>
      <c r="C442" s="42"/>
      <c r="D442" s="43"/>
      <c r="E442" s="61"/>
      <c r="F442" s="45"/>
      <c r="G442" s="45"/>
      <c r="H442" s="46"/>
      <c r="I442" s="45"/>
      <c r="J442" s="45"/>
      <c r="K442" s="45"/>
      <c r="L442" s="45"/>
      <c r="M442" s="61"/>
      <c r="N442" s="48"/>
      <c r="O442" s="49"/>
      <c r="P442" s="48"/>
      <c r="Q442" s="49"/>
      <c r="R442" s="50"/>
      <c r="S442" s="51"/>
      <c r="T442" s="15"/>
      <c r="U442" s="14"/>
      <c r="V442" s="52"/>
      <c r="W442" s="52"/>
      <c r="X442" s="52"/>
      <c r="Y442" s="52"/>
      <c r="Z442" s="52"/>
      <c r="AA442" s="52"/>
      <c r="AB442" s="53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3"/>
      <c r="AP442" s="52"/>
      <c r="AQ442" s="52"/>
      <c r="AR442" s="53"/>
      <c r="AS442" s="53"/>
      <c r="AT442" s="53"/>
      <c r="AU442" s="52"/>
      <c r="AV442" s="52"/>
      <c r="AW442" s="53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83" t="str">
        <f>IF(ISBLANK(B442),,IF(IFNA(MATCH(N442,List_Holidays,0),0)=0,IF(IFNA(MATCH(WEEKDAY(N442),List_WeekHolidays,0),0),1,0),2))</f>
        <v/>
      </c>
      <c r="BU442" s="109">
        <f t="shared" si="3"/>
        <v>0</v>
      </c>
      <c r="BV442" s="109">
        <f t="shared" si="4"/>
        <v>0</v>
      </c>
      <c r="BW442" s="109">
        <f>IF($BU442&gt;cLunchEnd+$N442,cLunchBegin+$N442+1,cLunchBegin+$N442)</f>
        <v>0.5</v>
      </c>
      <c r="BX442" s="109">
        <f>IF($BU442&gt;cLunchEnd+$N442,cLunchEnd+$N442+1,cLunchEnd+$N442)</f>
        <v>0.5416666667</v>
      </c>
      <c r="BY442" s="109">
        <f>IF($BU442&gt;cDinnerEnd+$N442,cDinnerBegin+$N442+1,cDinnerBegin+$N442)</f>
        <v>0.75</v>
      </c>
      <c r="BZ442" s="109">
        <f>IF($BU442&gt;cDinnerEnd+$N442,cDinnerEnd+$N442+1,cDinnerEnd+$N442)</f>
        <v>0.7916666667</v>
      </c>
      <c r="CA442" s="50" t="str">
        <f>IF((MIN($BV442,BX442)-MAX($BU442,BW442))&gt;0,vDurationLunch,)</f>
        <v/>
      </c>
      <c r="CB442" s="50" t="str">
        <f>IF((MIN($BV442,BZ442)-MAX($BU442,BY442))&gt;0,vDurationDinner,)</f>
        <v/>
      </c>
      <c r="CC442" s="50">
        <f t="shared" si="5"/>
        <v>0</v>
      </c>
      <c r="CD442" s="109">
        <f t="shared" si="6"/>
        <v>0.75</v>
      </c>
      <c r="CE442" s="50" t="str">
        <f t="shared" si="7"/>
        <v/>
      </c>
      <c r="CF442" s="50" t="str">
        <f t="shared" si="8"/>
        <v/>
      </c>
      <c r="CG442" s="50" t="str">
        <f t="shared" si="9"/>
        <v/>
      </c>
      <c r="CH442" s="50" t="str">
        <f t="shared" si="10"/>
        <v/>
      </c>
      <c r="CI442" s="50" t="str">
        <f t="shared" si="11"/>
        <v/>
      </c>
      <c r="CJ442" s="50"/>
      <c r="CK442" s="50"/>
      <c r="CL442" s="50"/>
      <c r="CM442" s="50"/>
      <c r="CN442" s="50"/>
    </row>
    <row r="443">
      <c r="A443" s="108" t="str">
        <f t="shared" si="2"/>
        <v/>
      </c>
      <c r="B443" s="6"/>
      <c r="C443" s="42"/>
      <c r="D443" s="43"/>
      <c r="E443" s="61"/>
      <c r="F443" s="45"/>
      <c r="G443" s="45"/>
      <c r="H443" s="46"/>
      <c r="I443" s="45"/>
      <c r="J443" s="45"/>
      <c r="K443" s="45"/>
      <c r="L443" s="45"/>
      <c r="M443" s="61"/>
      <c r="N443" s="48"/>
      <c r="O443" s="49"/>
      <c r="P443" s="48"/>
      <c r="Q443" s="49"/>
      <c r="R443" s="50"/>
      <c r="S443" s="51"/>
      <c r="T443" s="15"/>
      <c r="U443" s="14"/>
      <c r="V443" s="52"/>
      <c r="W443" s="52"/>
      <c r="X443" s="52"/>
      <c r="Y443" s="52"/>
      <c r="Z443" s="52"/>
      <c r="AA443" s="52"/>
      <c r="AB443" s="53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3"/>
      <c r="AP443" s="52"/>
      <c r="AQ443" s="52"/>
      <c r="AR443" s="53"/>
      <c r="AS443" s="53"/>
      <c r="AT443" s="53"/>
      <c r="AU443" s="52"/>
      <c r="AV443" s="52"/>
      <c r="AW443" s="53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83" t="str">
        <f>IF(ISBLANK(B443),,IF(IFNA(MATCH(N443,List_Holidays,0),0)=0,IF(IFNA(MATCH(WEEKDAY(N443),List_WeekHolidays,0),0),1,0),2))</f>
        <v/>
      </c>
      <c r="BU443" s="109">
        <f t="shared" si="3"/>
        <v>0</v>
      </c>
      <c r="BV443" s="109">
        <f t="shared" si="4"/>
        <v>0</v>
      </c>
      <c r="BW443" s="109">
        <f>IF($BU443&gt;cLunchEnd+$N443,cLunchBegin+$N443+1,cLunchBegin+$N443)</f>
        <v>0.5</v>
      </c>
      <c r="BX443" s="109">
        <f>IF($BU443&gt;cLunchEnd+$N443,cLunchEnd+$N443+1,cLunchEnd+$N443)</f>
        <v>0.5416666667</v>
      </c>
      <c r="BY443" s="109">
        <f>IF($BU443&gt;cDinnerEnd+$N443,cDinnerBegin+$N443+1,cDinnerBegin+$N443)</f>
        <v>0.75</v>
      </c>
      <c r="BZ443" s="109">
        <f>IF($BU443&gt;cDinnerEnd+$N443,cDinnerEnd+$N443+1,cDinnerEnd+$N443)</f>
        <v>0.7916666667</v>
      </c>
      <c r="CA443" s="50" t="str">
        <f>IF((MIN($BV443,BX443)-MAX($BU443,BW443))&gt;0,vDurationLunch,)</f>
        <v/>
      </c>
      <c r="CB443" s="50" t="str">
        <f>IF((MIN($BV443,BZ443)-MAX($BU443,BY443))&gt;0,vDurationDinner,)</f>
        <v/>
      </c>
      <c r="CC443" s="50">
        <f t="shared" si="5"/>
        <v>0</v>
      </c>
      <c r="CD443" s="109">
        <f t="shared" si="6"/>
        <v>0.75</v>
      </c>
      <c r="CE443" s="50" t="str">
        <f t="shared" si="7"/>
        <v/>
      </c>
      <c r="CF443" s="50" t="str">
        <f t="shared" si="8"/>
        <v/>
      </c>
      <c r="CG443" s="50" t="str">
        <f t="shared" si="9"/>
        <v/>
      </c>
      <c r="CH443" s="50" t="str">
        <f t="shared" si="10"/>
        <v/>
      </c>
      <c r="CI443" s="50" t="str">
        <f t="shared" si="11"/>
        <v/>
      </c>
      <c r="CJ443" s="50"/>
      <c r="CK443" s="50"/>
      <c r="CL443" s="50"/>
      <c r="CM443" s="50"/>
      <c r="CN443" s="50"/>
    </row>
    <row r="444">
      <c r="A444" s="108" t="str">
        <f t="shared" si="2"/>
        <v/>
      </c>
      <c r="B444" s="6"/>
      <c r="C444" s="42"/>
      <c r="D444" s="43"/>
      <c r="E444" s="61"/>
      <c r="F444" s="45"/>
      <c r="G444" s="45"/>
      <c r="H444" s="45"/>
      <c r="I444" s="45"/>
      <c r="J444" s="46"/>
      <c r="K444" s="45"/>
      <c r="L444" s="45"/>
      <c r="M444" s="61"/>
      <c r="N444" s="48"/>
      <c r="O444" s="49"/>
      <c r="P444" s="48"/>
      <c r="Q444" s="49"/>
      <c r="R444" s="50"/>
      <c r="S444" s="51"/>
      <c r="T444" s="15"/>
      <c r="U444" s="14"/>
      <c r="V444" s="52"/>
      <c r="W444" s="52"/>
      <c r="X444" s="52"/>
      <c r="Y444" s="52"/>
      <c r="Z444" s="52"/>
      <c r="AA444" s="52"/>
      <c r="AB444" s="53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3"/>
      <c r="AP444" s="52"/>
      <c r="AQ444" s="52"/>
      <c r="AR444" s="53"/>
      <c r="AS444" s="53"/>
      <c r="AT444" s="53"/>
      <c r="AU444" s="52"/>
      <c r="AV444" s="52"/>
      <c r="AW444" s="53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83" t="str">
        <f>IF(ISBLANK(B444),,IF(IFNA(MATCH(N444,List_Holidays,0),0)=0,IF(IFNA(MATCH(WEEKDAY(N444),List_WeekHolidays,0),0),1,0),2))</f>
        <v/>
      </c>
      <c r="BU444" s="109">
        <f t="shared" si="3"/>
        <v>0</v>
      </c>
      <c r="BV444" s="109">
        <f t="shared" si="4"/>
        <v>0</v>
      </c>
      <c r="BW444" s="109">
        <f>IF($BU444&gt;cLunchEnd+$N444,cLunchBegin+$N444+1,cLunchBegin+$N444)</f>
        <v>0.5</v>
      </c>
      <c r="BX444" s="109">
        <f>IF($BU444&gt;cLunchEnd+$N444,cLunchEnd+$N444+1,cLunchEnd+$N444)</f>
        <v>0.5416666667</v>
      </c>
      <c r="BY444" s="109">
        <f>IF($BU444&gt;cDinnerEnd+$N444,cDinnerBegin+$N444+1,cDinnerBegin+$N444)</f>
        <v>0.75</v>
      </c>
      <c r="BZ444" s="109">
        <f>IF($BU444&gt;cDinnerEnd+$N444,cDinnerEnd+$N444+1,cDinnerEnd+$N444)</f>
        <v>0.7916666667</v>
      </c>
      <c r="CA444" s="50" t="str">
        <f>IF((MIN($BV444,BX444)-MAX($BU444,BW444))&gt;0,vDurationLunch,)</f>
        <v/>
      </c>
      <c r="CB444" s="50" t="str">
        <f>IF((MIN($BV444,BZ444)-MAX($BU444,BY444))&gt;0,vDurationDinner,)</f>
        <v/>
      </c>
      <c r="CC444" s="50">
        <f t="shared" si="5"/>
        <v>0</v>
      </c>
      <c r="CD444" s="109">
        <f t="shared" si="6"/>
        <v>0.75</v>
      </c>
      <c r="CE444" s="50" t="str">
        <f t="shared" si="7"/>
        <v/>
      </c>
      <c r="CF444" s="50" t="str">
        <f t="shared" si="8"/>
        <v/>
      </c>
      <c r="CG444" s="50" t="str">
        <f t="shared" si="9"/>
        <v/>
      </c>
      <c r="CH444" s="50" t="str">
        <f t="shared" si="10"/>
        <v/>
      </c>
      <c r="CI444" s="50" t="str">
        <f t="shared" si="11"/>
        <v/>
      </c>
      <c r="CJ444" s="50"/>
      <c r="CK444" s="50"/>
      <c r="CL444" s="50"/>
      <c r="CM444" s="50"/>
      <c r="CN444" s="50"/>
    </row>
    <row r="445">
      <c r="A445" s="108" t="str">
        <f t="shared" si="2"/>
        <v/>
      </c>
      <c r="B445" s="6"/>
      <c r="C445" s="42"/>
      <c r="D445" s="43"/>
      <c r="E445" s="61"/>
      <c r="F445" s="45"/>
      <c r="G445" s="45"/>
      <c r="H445" s="46"/>
      <c r="I445" s="45"/>
      <c r="J445" s="45"/>
      <c r="K445" s="45"/>
      <c r="L445" s="45"/>
      <c r="M445" s="61"/>
      <c r="N445" s="48"/>
      <c r="O445" s="49"/>
      <c r="P445" s="48"/>
      <c r="Q445" s="49"/>
      <c r="R445" s="50"/>
      <c r="S445" s="51"/>
      <c r="T445" s="15"/>
      <c r="U445" s="14"/>
      <c r="V445" s="52"/>
      <c r="W445" s="52"/>
      <c r="X445" s="52"/>
      <c r="Y445" s="52"/>
      <c r="Z445" s="52"/>
      <c r="AA445" s="52"/>
      <c r="AB445" s="53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3"/>
      <c r="AP445" s="52"/>
      <c r="AQ445" s="52"/>
      <c r="AR445" s="53"/>
      <c r="AS445" s="53"/>
      <c r="AT445" s="53"/>
      <c r="AU445" s="52"/>
      <c r="AV445" s="52"/>
      <c r="AW445" s="53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83" t="str">
        <f>IF(ISBLANK(B445),,IF(IFNA(MATCH(N445,List_Holidays,0),0)=0,IF(IFNA(MATCH(WEEKDAY(N445),List_WeekHolidays,0),0),1,0),2))</f>
        <v/>
      </c>
      <c r="BU445" s="109">
        <f t="shared" si="3"/>
        <v>0</v>
      </c>
      <c r="BV445" s="109">
        <f t="shared" si="4"/>
        <v>0</v>
      </c>
      <c r="BW445" s="109">
        <f>IF($BU445&gt;cLunchEnd+$N445,cLunchBegin+$N445+1,cLunchBegin+$N445)</f>
        <v>0.5</v>
      </c>
      <c r="BX445" s="109">
        <f>IF($BU445&gt;cLunchEnd+$N445,cLunchEnd+$N445+1,cLunchEnd+$N445)</f>
        <v>0.5416666667</v>
      </c>
      <c r="BY445" s="109">
        <f>IF($BU445&gt;cDinnerEnd+$N445,cDinnerBegin+$N445+1,cDinnerBegin+$N445)</f>
        <v>0.75</v>
      </c>
      <c r="BZ445" s="109">
        <f>IF($BU445&gt;cDinnerEnd+$N445,cDinnerEnd+$N445+1,cDinnerEnd+$N445)</f>
        <v>0.7916666667</v>
      </c>
      <c r="CA445" s="50" t="str">
        <f>IF((MIN($BV445,BX445)-MAX($BU445,BW445))&gt;0,vDurationLunch,)</f>
        <v/>
      </c>
      <c r="CB445" s="50" t="str">
        <f>IF((MIN($BV445,BZ445)-MAX($BU445,BY445))&gt;0,vDurationDinner,)</f>
        <v/>
      </c>
      <c r="CC445" s="50">
        <f t="shared" si="5"/>
        <v>0</v>
      </c>
      <c r="CD445" s="109">
        <f t="shared" si="6"/>
        <v>0.75</v>
      </c>
      <c r="CE445" s="50" t="str">
        <f t="shared" si="7"/>
        <v/>
      </c>
      <c r="CF445" s="50" t="str">
        <f t="shared" si="8"/>
        <v/>
      </c>
      <c r="CG445" s="50" t="str">
        <f t="shared" si="9"/>
        <v/>
      </c>
      <c r="CH445" s="50" t="str">
        <f t="shared" si="10"/>
        <v/>
      </c>
      <c r="CI445" s="50" t="str">
        <f t="shared" si="11"/>
        <v/>
      </c>
      <c r="CJ445" s="50"/>
      <c r="CK445" s="50"/>
      <c r="CL445" s="50"/>
      <c r="CM445" s="50"/>
      <c r="CN445" s="50"/>
    </row>
    <row r="446">
      <c r="A446" s="108" t="str">
        <f t="shared" si="2"/>
        <v/>
      </c>
      <c r="B446" s="6"/>
      <c r="C446" s="42"/>
      <c r="D446" s="43"/>
      <c r="E446" s="61"/>
      <c r="F446" s="45"/>
      <c r="G446" s="45"/>
      <c r="H446" s="46"/>
      <c r="I446" s="45"/>
      <c r="J446" s="45"/>
      <c r="K446" s="45"/>
      <c r="L446" s="45"/>
      <c r="M446" s="61"/>
      <c r="N446" s="48"/>
      <c r="O446" s="49"/>
      <c r="P446" s="48"/>
      <c r="Q446" s="49"/>
      <c r="R446" s="50"/>
      <c r="S446" s="51"/>
      <c r="T446" s="15"/>
      <c r="U446" s="14"/>
      <c r="V446" s="52"/>
      <c r="W446" s="52"/>
      <c r="X446" s="52"/>
      <c r="Y446" s="52"/>
      <c r="Z446" s="52"/>
      <c r="AA446" s="52"/>
      <c r="AB446" s="53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3"/>
      <c r="AP446" s="52"/>
      <c r="AQ446" s="52"/>
      <c r="AR446" s="53"/>
      <c r="AS446" s="53"/>
      <c r="AT446" s="53"/>
      <c r="AU446" s="52"/>
      <c r="AV446" s="52"/>
      <c r="AW446" s="53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83" t="str">
        <f>IF(ISBLANK(B446),,IF(IFNA(MATCH(N446,List_Holidays,0),0)=0,IF(IFNA(MATCH(WEEKDAY(N446),List_WeekHolidays,0),0),1,0),2))</f>
        <v/>
      </c>
      <c r="BU446" s="109">
        <f t="shared" si="3"/>
        <v>0</v>
      </c>
      <c r="BV446" s="109">
        <f t="shared" si="4"/>
        <v>0</v>
      </c>
      <c r="BW446" s="109">
        <f>IF($BU446&gt;cLunchEnd+$N446,cLunchBegin+$N446+1,cLunchBegin+$N446)</f>
        <v>0.5</v>
      </c>
      <c r="BX446" s="109">
        <f>IF($BU446&gt;cLunchEnd+$N446,cLunchEnd+$N446+1,cLunchEnd+$N446)</f>
        <v>0.5416666667</v>
      </c>
      <c r="BY446" s="109">
        <f>IF($BU446&gt;cDinnerEnd+$N446,cDinnerBegin+$N446+1,cDinnerBegin+$N446)</f>
        <v>0.75</v>
      </c>
      <c r="BZ446" s="109">
        <f>IF($BU446&gt;cDinnerEnd+$N446,cDinnerEnd+$N446+1,cDinnerEnd+$N446)</f>
        <v>0.7916666667</v>
      </c>
      <c r="CA446" s="50" t="str">
        <f>IF((MIN($BV446,BX446)-MAX($BU446,BW446))&gt;0,vDurationLunch,)</f>
        <v/>
      </c>
      <c r="CB446" s="50" t="str">
        <f>IF((MIN($BV446,BZ446)-MAX($BU446,BY446))&gt;0,vDurationDinner,)</f>
        <v/>
      </c>
      <c r="CC446" s="50">
        <f t="shared" si="5"/>
        <v>0</v>
      </c>
      <c r="CD446" s="109">
        <f t="shared" si="6"/>
        <v>0.75</v>
      </c>
      <c r="CE446" s="50" t="str">
        <f t="shared" si="7"/>
        <v/>
      </c>
      <c r="CF446" s="50" t="str">
        <f t="shared" si="8"/>
        <v/>
      </c>
      <c r="CG446" s="50" t="str">
        <f t="shared" si="9"/>
        <v/>
      </c>
      <c r="CH446" s="50" t="str">
        <f t="shared" si="10"/>
        <v/>
      </c>
      <c r="CI446" s="50" t="str">
        <f t="shared" si="11"/>
        <v/>
      </c>
      <c r="CJ446" s="50"/>
      <c r="CK446" s="50"/>
      <c r="CL446" s="50"/>
      <c r="CM446" s="50"/>
      <c r="CN446" s="50"/>
    </row>
    <row r="447">
      <c r="A447" s="108" t="str">
        <f t="shared" si="2"/>
        <v/>
      </c>
      <c r="B447" s="6"/>
      <c r="C447" s="42"/>
      <c r="D447" s="43"/>
      <c r="E447" s="61"/>
      <c r="F447" s="45"/>
      <c r="G447" s="45"/>
      <c r="H447" s="46"/>
      <c r="I447" s="45"/>
      <c r="J447" s="45"/>
      <c r="K447" s="45"/>
      <c r="L447" s="45"/>
      <c r="M447" s="61"/>
      <c r="N447" s="48"/>
      <c r="O447" s="49"/>
      <c r="P447" s="48"/>
      <c r="Q447" s="49"/>
      <c r="R447" s="50"/>
      <c r="S447" s="51"/>
      <c r="T447" s="15"/>
      <c r="U447" s="14"/>
      <c r="V447" s="52"/>
      <c r="W447" s="52"/>
      <c r="X447" s="52"/>
      <c r="Y447" s="52"/>
      <c r="Z447" s="52"/>
      <c r="AA447" s="52"/>
      <c r="AB447" s="53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3"/>
      <c r="AP447" s="52"/>
      <c r="AQ447" s="52"/>
      <c r="AR447" s="53"/>
      <c r="AS447" s="53"/>
      <c r="AT447" s="53"/>
      <c r="AU447" s="52"/>
      <c r="AV447" s="52"/>
      <c r="AW447" s="53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83" t="str">
        <f>IF(ISBLANK(B447),,IF(IFNA(MATCH(N447,List_Holidays,0),0)=0,IF(IFNA(MATCH(WEEKDAY(N447),List_WeekHolidays,0),0),1,0),2))</f>
        <v/>
      </c>
      <c r="BU447" s="109">
        <f t="shared" si="3"/>
        <v>0</v>
      </c>
      <c r="BV447" s="109">
        <f t="shared" si="4"/>
        <v>0</v>
      </c>
      <c r="BW447" s="109">
        <f>IF($BU447&gt;cLunchEnd+$N447,cLunchBegin+$N447+1,cLunchBegin+$N447)</f>
        <v>0.5</v>
      </c>
      <c r="BX447" s="109">
        <f>IF($BU447&gt;cLunchEnd+$N447,cLunchEnd+$N447+1,cLunchEnd+$N447)</f>
        <v>0.5416666667</v>
      </c>
      <c r="BY447" s="109">
        <f>IF($BU447&gt;cDinnerEnd+$N447,cDinnerBegin+$N447+1,cDinnerBegin+$N447)</f>
        <v>0.75</v>
      </c>
      <c r="BZ447" s="109">
        <f>IF($BU447&gt;cDinnerEnd+$N447,cDinnerEnd+$N447+1,cDinnerEnd+$N447)</f>
        <v>0.7916666667</v>
      </c>
      <c r="CA447" s="50" t="str">
        <f>IF((MIN($BV447,BX447)-MAX($BU447,BW447))&gt;0,vDurationLunch,)</f>
        <v/>
      </c>
      <c r="CB447" s="50" t="str">
        <f>IF((MIN($BV447,BZ447)-MAX($BU447,BY447))&gt;0,vDurationDinner,)</f>
        <v/>
      </c>
      <c r="CC447" s="50">
        <f t="shared" si="5"/>
        <v>0</v>
      </c>
      <c r="CD447" s="109">
        <f t="shared" si="6"/>
        <v>0.75</v>
      </c>
      <c r="CE447" s="50" t="str">
        <f t="shared" si="7"/>
        <v/>
      </c>
      <c r="CF447" s="50" t="str">
        <f t="shared" si="8"/>
        <v/>
      </c>
      <c r="CG447" s="50" t="str">
        <f t="shared" si="9"/>
        <v/>
      </c>
      <c r="CH447" s="50" t="str">
        <f t="shared" si="10"/>
        <v/>
      </c>
      <c r="CI447" s="50" t="str">
        <f t="shared" si="11"/>
        <v/>
      </c>
      <c r="CJ447" s="50"/>
      <c r="CK447" s="50"/>
      <c r="CL447" s="50"/>
      <c r="CM447" s="50"/>
      <c r="CN447" s="50"/>
    </row>
    <row r="448">
      <c r="A448" s="108" t="str">
        <f t="shared" si="2"/>
        <v/>
      </c>
      <c r="B448" s="6"/>
      <c r="C448" s="42"/>
      <c r="D448" s="43"/>
      <c r="E448" s="61"/>
      <c r="F448" s="45"/>
      <c r="G448" s="46"/>
      <c r="H448" s="46"/>
      <c r="I448" s="45"/>
      <c r="J448" s="45"/>
      <c r="K448" s="45"/>
      <c r="L448" s="45"/>
      <c r="M448" s="61"/>
      <c r="N448" s="48"/>
      <c r="O448" s="49"/>
      <c r="P448" s="48"/>
      <c r="Q448" s="49"/>
      <c r="R448" s="50"/>
      <c r="S448" s="51"/>
      <c r="T448" s="15"/>
      <c r="U448" s="14"/>
      <c r="V448" s="52"/>
      <c r="W448" s="52"/>
      <c r="X448" s="52"/>
      <c r="Y448" s="52"/>
      <c r="Z448" s="52"/>
      <c r="AA448" s="52"/>
      <c r="AB448" s="53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3"/>
      <c r="AP448" s="52"/>
      <c r="AQ448" s="52"/>
      <c r="AR448" s="53"/>
      <c r="AS448" s="53"/>
      <c r="AT448" s="53"/>
      <c r="AU448" s="52"/>
      <c r="AV448" s="52"/>
      <c r="AW448" s="53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83" t="str">
        <f>IF(ISBLANK(B448),,IF(IFNA(MATCH(N448,List_Holidays,0),0)=0,IF(IFNA(MATCH(WEEKDAY(N448),List_WeekHolidays,0),0),1,0),2))</f>
        <v/>
      </c>
      <c r="BU448" s="109">
        <f t="shared" si="3"/>
        <v>0</v>
      </c>
      <c r="BV448" s="109">
        <f t="shared" si="4"/>
        <v>0</v>
      </c>
      <c r="BW448" s="109">
        <f>IF($BU448&gt;cLunchEnd+$N448,cLunchBegin+$N448+1,cLunchBegin+$N448)</f>
        <v>0.5</v>
      </c>
      <c r="BX448" s="109">
        <f>IF($BU448&gt;cLunchEnd+$N448,cLunchEnd+$N448+1,cLunchEnd+$N448)</f>
        <v>0.5416666667</v>
      </c>
      <c r="BY448" s="109">
        <f>IF($BU448&gt;cDinnerEnd+$N448,cDinnerBegin+$N448+1,cDinnerBegin+$N448)</f>
        <v>0.75</v>
      </c>
      <c r="BZ448" s="109">
        <f>IF($BU448&gt;cDinnerEnd+$N448,cDinnerEnd+$N448+1,cDinnerEnd+$N448)</f>
        <v>0.7916666667</v>
      </c>
      <c r="CA448" s="50" t="str">
        <f>IF((MIN($BV448,BX448)-MAX($BU448,BW448))&gt;0,vDurationLunch,)</f>
        <v/>
      </c>
      <c r="CB448" s="50" t="str">
        <f>IF((MIN($BV448,BZ448)-MAX($BU448,BY448))&gt;0,vDurationDinner,)</f>
        <v/>
      </c>
      <c r="CC448" s="50">
        <f t="shared" si="5"/>
        <v>0</v>
      </c>
      <c r="CD448" s="109">
        <f t="shared" si="6"/>
        <v>0.75</v>
      </c>
      <c r="CE448" s="50" t="str">
        <f t="shared" si="7"/>
        <v/>
      </c>
      <c r="CF448" s="50" t="str">
        <f t="shared" si="8"/>
        <v/>
      </c>
      <c r="CG448" s="50" t="str">
        <f t="shared" si="9"/>
        <v/>
      </c>
      <c r="CH448" s="50" t="str">
        <f t="shared" si="10"/>
        <v/>
      </c>
      <c r="CI448" s="50" t="str">
        <f t="shared" si="11"/>
        <v/>
      </c>
      <c r="CJ448" s="50"/>
      <c r="CK448" s="50"/>
      <c r="CL448" s="50"/>
      <c r="CM448" s="50"/>
      <c r="CN448" s="50"/>
    </row>
    <row r="449">
      <c r="A449" s="108" t="str">
        <f t="shared" si="2"/>
        <v/>
      </c>
      <c r="B449" s="6"/>
      <c r="C449" s="42"/>
      <c r="D449" s="43"/>
      <c r="E449" s="61"/>
      <c r="F449" s="45"/>
      <c r="G449" s="45"/>
      <c r="H449" s="46"/>
      <c r="I449" s="45"/>
      <c r="J449" s="45"/>
      <c r="K449" s="45"/>
      <c r="L449" s="45"/>
      <c r="M449" s="61"/>
      <c r="N449" s="48"/>
      <c r="O449" s="49"/>
      <c r="P449" s="48"/>
      <c r="Q449" s="49"/>
      <c r="R449" s="50"/>
      <c r="S449" s="51"/>
      <c r="T449" s="15"/>
      <c r="U449" s="14"/>
      <c r="V449" s="52"/>
      <c r="W449" s="52"/>
      <c r="X449" s="52"/>
      <c r="Y449" s="52"/>
      <c r="Z449" s="52"/>
      <c r="AA449" s="52"/>
      <c r="AB449" s="53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3"/>
      <c r="AP449" s="52"/>
      <c r="AQ449" s="52"/>
      <c r="AR449" s="53"/>
      <c r="AS449" s="53"/>
      <c r="AT449" s="53"/>
      <c r="AU449" s="52"/>
      <c r="AV449" s="52"/>
      <c r="AW449" s="53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83" t="str">
        <f>IF(ISBLANK(B449),,IF(IFNA(MATCH(N449,List_Holidays,0),0)=0,IF(IFNA(MATCH(WEEKDAY(N449),List_WeekHolidays,0),0),1,0),2))</f>
        <v/>
      </c>
      <c r="BU449" s="109">
        <f t="shared" si="3"/>
        <v>0</v>
      </c>
      <c r="BV449" s="109">
        <f t="shared" si="4"/>
        <v>0</v>
      </c>
      <c r="BW449" s="109">
        <f>IF($BU449&gt;cLunchEnd+$N449,cLunchBegin+$N449+1,cLunchBegin+$N449)</f>
        <v>0.5</v>
      </c>
      <c r="BX449" s="109">
        <f>IF($BU449&gt;cLunchEnd+$N449,cLunchEnd+$N449+1,cLunchEnd+$N449)</f>
        <v>0.5416666667</v>
      </c>
      <c r="BY449" s="109">
        <f>IF($BU449&gt;cDinnerEnd+$N449,cDinnerBegin+$N449+1,cDinnerBegin+$N449)</f>
        <v>0.75</v>
      </c>
      <c r="BZ449" s="109">
        <f>IF($BU449&gt;cDinnerEnd+$N449,cDinnerEnd+$N449+1,cDinnerEnd+$N449)</f>
        <v>0.7916666667</v>
      </c>
      <c r="CA449" s="50" t="str">
        <f>IF((MIN($BV449,BX449)-MAX($BU449,BW449))&gt;0,vDurationLunch,)</f>
        <v/>
      </c>
      <c r="CB449" s="50" t="str">
        <f>IF((MIN($BV449,BZ449)-MAX($BU449,BY449))&gt;0,vDurationDinner,)</f>
        <v/>
      </c>
      <c r="CC449" s="50">
        <f t="shared" si="5"/>
        <v>0</v>
      </c>
      <c r="CD449" s="109">
        <f t="shared" si="6"/>
        <v>0.75</v>
      </c>
      <c r="CE449" s="50" t="str">
        <f t="shared" si="7"/>
        <v/>
      </c>
      <c r="CF449" s="50" t="str">
        <f t="shared" si="8"/>
        <v/>
      </c>
      <c r="CG449" s="50" t="str">
        <f t="shared" si="9"/>
        <v/>
      </c>
      <c r="CH449" s="50" t="str">
        <f t="shared" si="10"/>
        <v/>
      </c>
      <c r="CI449" s="50" t="str">
        <f t="shared" si="11"/>
        <v/>
      </c>
      <c r="CJ449" s="50"/>
      <c r="CK449" s="50"/>
      <c r="CL449" s="50"/>
      <c r="CM449" s="50"/>
      <c r="CN449" s="50"/>
    </row>
    <row r="450">
      <c r="A450" s="108" t="str">
        <f t="shared" si="2"/>
        <v/>
      </c>
      <c r="B450" s="6"/>
      <c r="C450" s="42"/>
      <c r="D450" s="43"/>
      <c r="E450" s="61"/>
      <c r="F450" s="45"/>
      <c r="G450" s="45"/>
      <c r="H450" s="46"/>
      <c r="I450" s="45"/>
      <c r="J450" s="45"/>
      <c r="K450" s="45"/>
      <c r="L450" s="45"/>
      <c r="M450" s="61"/>
      <c r="N450" s="48"/>
      <c r="O450" s="49"/>
      <c r="P450" s="48"/>
      <c r="Q450" s="49"/>
      <c r="R450" s="50"/>
      <c r="S450" s="51"/>
      <c r="T450" s="15"/>
      <c r="U450" s="14"/>
      <c r="V450" s="52"/>
      <c r="W450" s="52"/>
      <c r="X450" s="52"/>
      <c r="Y450" s="52"/>
      <c r="Z450" s="52"/>
      <c r="AA450" s="52"/>
      <c r="AB450" s="53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3"/>
      <c r="AP450" s="52"/>
      <c r="AQ450" s="52"/>
      <c r="AR450" s="53"/>
      <c r="AS450" s="53"/>
      <c r="AT450" s="53"/>
      <c r="AU450" s="52"/>
      <c r="AV450" s="52"/>
      <c r="AW450" s="53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83" t="str">
        <f>IF(ISBLANK(B450),,IF(IFNA(MATCH(N450,List_Holidays,0),0)=0,IF(IFNA(MATCH(WEEKDAY(N450),List_WeekHolidays,0),0),1,0),2))</f>
        <v/>
      </c>
      <c r="BU450" s="109">
        <f t="shared" si="3"/>
        <v>0</v>
      </c>
      <c r="BV450" s="109">
        <f t="shared" si="4"/>
        <v>0</v>
      </c>
      <c r="BW450" s="109">
        <f>IF($BU450&gt;cLunchEnd+$N450,cLunchBegin+$N450+1,cLunchBegin+$N450)</f>
        <v>0.5</v>
      </c>
      <c r="BX450" s="109">
        <f>IF($BU450&gt;cLunchEnd+$N450,cLunchEnd+$N450+1,cLunchEnd+$N450)</f>
        <v>0.5416666667</v>
      </c>
      <c r="BY450" s="109">
        <f>IF($BU450&gt;cDinnerEnd+$N450,cDinnerBegin+$N450+1,cDinnerBegin+$N450)</f>
        <v>0.75</v>
      </c>
      <c r="BZ450" s="109">
        <f>IF($BU450&gt;cDinnerEnd+$N450,cDinnerEnd+$N450+1,cDinnerEnd+$N450)</f>
        <v>0.7916666667</v>
      </c>
      <c r="CA450" s="50" t="str">
        <f>IF((MIN($BV450,BX450)-MAX($BU450,BW450))&gt;0,vDurationLunch,)</f>
        <v/>
      </c>
      <c r="CB450" s="50" t="str">
        <f>IF((MIN($BV450,BZ450)-MAX($BU450,BY450))&gt;0,vDurationDinner,)</f>
        <v/>
      </c>
      <c r="CC450" s="50">
        <f t="shared" si="5"/>
        <v>0</v>
      </c>
      <c r="CD450" s="109">
        <f t="shared" si="6"/>
        <v>0.75</v>
      </c>
      <c r="CE450" s="50" t="str">
        <f t="shared" si="7"/>
        <v/>
      </c>
      <c r="CF450" s="50" t="str">
        <f t="shared" si="8"/>
        <v/>
      </c>
      <c r="CG450" s="50" t="str">
        <f t="shared" si="9"/>
        <v/>
      </c>
      <c r="CH450" s="50" t="str">
        <f t="shared" si="10"/>
        <v/>
      </c>
      <c r="CI450" s="50" t="str">
        <f t="shared" si="11"/>
        <v/>
      </c>
      <c r="CJ450" s="50"/>
      <c r="CK450" s="50"/>
      <c r="CL450" s="50"/>
      <c r="CM450" s="50"/>
      <c r="CN450" s="50"/>
    </row>
    <row r="451">
      <c r="A451" s="108" t="str">
        <f t="shared" si="2"/>
        <v/>
      </c>
      <c r="B451" s="6"/>
      <c r="C451" s="42"/>
      <c r="D451" s="43"/>
      <c r="E451" s="61"/>
      <c r="F451" s="45"/>
      <c r="G451" s="45"/>
      <c r="H451" s="45"/>
      <c r="I451" s="45"/>
      <c r="J451" s="46"/>
      <c r="K451" s="45"/>
      <c r="L451" s="45"/>
      <c r="M451" s="61"/>
      <c r="N451" s="48"/>
      <c r="O451" s="49"/>
      <c r="P451" s="48"/>
      <c r="Q451" s="49"/>
      <c r="R451" s="50"/>
      <c r="S451" s="51"/>
      <c r="T451" s="15"/>
      <c r="U451" s="14"/>
      <c r="V451" s="52"/>
      <c r="W451" s="52"/>
      <c r="X451" s="52"/>
      <c r="Y451" s="52"/>
      <c r="Z451" s="52"/>
      <c r="AA451" s="52"/>
      <c r="AB451" s="53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3"/>
      <c r="AP451" s="52"/>
      <c r="AQ451" s="52"/>
      <c r="AR451" s="53"/>
      <c r="AS451" s="53"/>
      <c r="AT451" s="53"/>
      <c r="AU451" s="52"/>
      <c r="AV451" s="52"/>
      <c r="AW451" s="53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83" t="str">
        <f>IF(ISBLANK(B451),,IF(IFNA(MATCH(N451,List_Holidays,0),0)=0,IF(IFNA(MATCH(WEEKDAY(N451),List_WeekHolidays,0),0),1,0),2))</f>
        <v/>
      </c>
      <c r="BU451" s="109">
        <f t="shared" si="3"/>
        <v>0</v>
      </c>
      <c r="BV451" s="109">
        <f t="shared" si="4"/>
        <v>0</v>
      </c>
      <c r="BW451" s="109">
        <f>IF($BU451&gt;cLunchEnd+$N451,cLunchBegin+$N451+1,cLunchBegin+$N451)</f>
        <v>0.5</v>
      </c>
      <c r="BX451" s="109">
        <f>IF($BU451&gt;cLunchEnd+$N451,cLunchEnd+$N451+1,cLunchEnd+$N451)</f>
        <v>0.5416666667</v>
      </c>
      <c r="BY451" s="109">
        <f>IF($BU451&gt;cDinnerEnd+$N451,cDinnerBegin+$N451+1,cDinnerBegin+$N451)</f>
        <v>0.75</v>
      </c>
      <c r="BZ451" s="109">
        <f>IF($BU451&gt;cDinnerEnd+$N451,cDinnerEnd+$N451+1,cDinnerEnd+$N451)</f>
        <v>0.7916666667</v>
      </c>
      <c r="CA451" s="50" t="str">
        <f>IF((MIN($BV451,BX451)-MAX($BU451,BW451))&gt;0,vDurationLunch,)</f>
        <v/>
      </c>
      <c r="CB451" s="50" t="str">
        <f>IF((MIN($BV451,BZ451)-MAX($BU451,BY451))&gt;0,vDurationDinner,)</f>
        <v/>
      </c>
      <c r="CC451" s="50">
        <f t="shared" si="5"/>
        <v>0</v>
      </c>
      <c r="CD451" s="109">
        <f t="shared" si="6"/>
        <v>0.75</v>
      </c>
      <c r="CE451" s="50" t="str">
        <f t="shared" si="7"/>
        <v/>
      </c>
      <c r="CF451" s="50" t="str">
        <f t="shared" si="8"/>
        <v/>
      </c>
      <c r="CG451" s="50" t="str">
        <f t="shared" si="9"/>
        <v/>
      </c>
      <c r="CH451" s="50" t="str">
        <f t="shared" si="10"/>
        <v/>
      </c>
      <c r="CI451" s="50" t="str">
        <f t="shared" si="11"/>
        <v/>
      </c>
      <c r="CJ451" s="50"/>
      <c r="CK451" s="50"/>
      <c r="CL451" s="50"/>
      <c r="CM451" s="50"/>
      <c r="CN451" s="50"/>
    </row>
    <row r="452">
      <c r="A452" s="108" t="str">
        <f t="shared" si="2"/>
        <v/>
      </c>
      <c r="B452" s="6"/>
      <c r="C452" s="42"/>
      <c r="D452" s="43"/>
      <c r="E452" s="61"/>
      <c r="F452" s="45"/>
      <c r="G452" s="45"/>
      <c r="H452" s="46"/>
      <c r="I452" s="45"/>
      <c r="J452" s="45"/>
      <c r="K452" s="45"/>
      <c r="L452" s="45"/>
      <c r="M452" s="61"/>
      <c r="N452" s="48"/>
      <c r="O452" s="49"/>
      <c r="P452" s="48"/>
      <c r="Q452" s="49"/>
      <c r="R452" s="50"/>
      <c r="S452" s="51"/>
      <c r="T452" s="15"/>
      <c r="U452" s="14"/>
      <c r="V452" s="52"/>
      <c r="W452" s="52"/>
      <c r="X452" s="52"/>
      <c r="Y452" s="52"/>
      <c r="Z452" s="52"/>
      <c r="AA452" s="52"/>
      <c r="AB452" s="53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3"/>
      <c r="AP452" s="52"/>
      <c r="AQ452" s="52"/>
      <c r="AR452" s="53"/>
      <c r="AS452" s="53"/>
      <c r="AT452" s="53"/>
      <c r="AU452" s="52"/>
      <c r="AV452" s="52"/>
      <c r="AW452" s="53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83" t="str">
        <f>IF(ISBLANK(B452),,IF(IFNA(MATCH(N452,List_Holidays,0),0)=0,IF(IFNA(MATCH(WEEKDAY(N452),List_WeekHolidays,0),0),1,0),2))</f>
        <v/>
      </c>
      <c r="BU452" s="109">
        <f t="shared" si="3"/>
        <v>0</v>
      </c>
      <c r="BV452" s="109">
        <f t="shared" si="4"/>
        <v>0</v>
      </c>
      <c r="BW452" s="109">
        <f>IF($BU452&gt;cLunchEnd+$N452,cLunchBegin+$N452+1,cLunchBegin+$N452)</f>
        <v>0.5</v>
      </c>
      <c r="BX452" s="109">
        <f>IF($BU452&gt;cLunchEnd+$N452,cLunchEnd+$N452+1,cLunchEnd+$N452)</f>
        <v>0.5416666667</v>
      </c>
      <c r="BY452" s="109">
        <f>IF($BU452&gt;cDinnerEnd+$N452,cDinnerBegin+$N452+1,cDinnerBegin+$N452)</f>
        <v>0.75</v>
      </c>
      <c r="BZ452" s="109">
        <f>IF($BU452&gt;cDinnerEnd+$N452,cDinnerEnd+$N452+1,cDinnerEnd+$N452)</f>
        <v>0.7916666667</v>
      </c>
      <c r="CA452" s="50" t="str">
        <f>IF((MIN($BV452,BX452)-MAX($BU452,BW452))&gt;0,vDurationLunch,)</f>
        <v/>
      </c>
      <c r="CB452" s="50" t="str">
        <f>IF((MIN($BV452,BZ452)-MAX($BU452,BY452))&gt;0,vDurationDinner,)</f>
        <v/>
      </c>
      <c r="CC452" s="50">
        <f t="shared" si="5"/>
        <v>0</v>
      </c>
      <c r="CD452" s="109">
        <f t="shared" si="6"/>
        <v>0.75</v>
      </c>
      <c r="CE452" s="50" t="str">
        <f t="shared" si="7"/>
        <v/>
      </c>
      <c r="CF452" s="50" t="str">
        <f t="shared" si="8"/>
        <v/>
      </c>
      <c r="CG452" s="50" t="str">
        <f t="shared" si="9"/>
        <v/>
      </c>
      <c r="CH452" s="50" t="str">
        <f t="shared" si="10"/>
        <v/>
      </c>
      <c r="CI452" s="50" t="str">
        <f t="shared" si="11"/>
        <v/>
      </c>
      <c r="CJ452" s="50"/>
      <c r="CK452" s="50"/>
      <c r="CL452" s="50"/>
      <c r="CM452" s="50"/>
      <c r="CN452" s="50"/>
    </row>
    <row r="453">
      <c r="A453" s="108" t="str">
        <f t="shared" si="2"/>
        <v/>
      </c>
      <c r="B453" s="6"/>
      <c r="C453" s="42"/>
      <c r="D453" s="43"/>
      <c r="E453" s="61"/>
      <c r="F453" s="45"/>
      <c r="G453" s="45"/>
      <c r="H453" s="46"/>
      <c r="I453" s="45"/>
      <c r="J453" s="45"/>
      <c r="K453" s="45"/>
      <c r="L453" s="45"/>
      <c r="M453" s="61"/>
      <c r="N453" s="48"/>
      <c r="O453" s="49"/>
      <c r="P453" s="48"/>
      <c r="Q453" s="49"/>
      <c r="R453" s="50"/>
      <c r="S453" s="51"/>
      <c r="T453" s="15"/>
      <c r="U453" s="14"/>
      <c r="V453" s="52"/>
      <c r="W453" s="52"/>
      <c r="X453" s="52"/>
      <c r="Y453" s="52"/>
      <c r="Z453" s="52"/>
      <c r="AA453" s="52"/>
      <c r="AB453" s="53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3"/>
      <c r="AP453" s="52"/>
      <c r="AQ453" s="52"/>
      <c r="AR453" s="53"/>
      <c r="AS453" s="53"/>
      <c r="AT453" s="53"/>
      <c r="AU453" s="52"/>
      <c r="AV453" s="52"/>
      <c r="AW453" s="53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83" t="str">
        <f>IF(ISBLANK(B453),,IF(IFNA(MATCH(N453,List_Holidays,0),0)=0,IF(IFNA(MATCH(WEEKDAY(N453),List_WeekHolidays,0),0),1,0),2))</f>
        <v/>
      </c>
      <c r="BU453" s="109">
        <f t="shared" si="3"/>
        <v>0</v>
      </c>
      <c r="BV453" s="109">
        <f t="shared" si="4"/>
        <v>0</v>
      </c>
      <c r="BW453" s="109">
        <f>IF($BU453&gt;cLunchEnd+$N453,cLunchBegin+$N453+1,cLunchBegin+$N453)</f>
        <v>0.5</v>
      </c>
      <c r="BX453" s="109">
        <f>IF($BU453&gt;cLunchEnd+$N453,cLunchEnd+$N453+1,cLunchEnd+$N453)</f>
        <v>0.5416666667</v>
      </c>
      <c r="BY453" s="109">
        <f>IF($BU453&gt;cDinnerEnd+$N453,cDinnerBegin+$N453+1,cDinnerBegin+$N453)</f>
        <v>0.75</v>
      </c>
      <c r="BZ453" s="109">
        <f>IF($BU453&gt;cDinnerEnd+$N453,cDinnerEnd+$N453+1,cDinnerEnd+$N453)</f>
        <v>0.7916666667</v>
      </c>
      <c r="CA453" s="50" t="str">
        <f>IF((MIN($BV453,BX453)-MAX($BU453,BW453))&gt;0,vDurationLunch,)</f>
        <v/>
      </c>
      <c r="CB453" s="50" t="str">
        <f>IF((MIN($BV453,BZ453)-MAX($BU453,BY453))&gt;0,vDurationDinner,)</f>
        <v/>
      </c>
      <c r="CC453" s="50">
        <f t="shared" si="5"/>
        <v>0</v>
      </c>
      <c r="CD453" s="109">
        <f t="shared" si="6"/>
        <v>0.75</v>
      </c>
      <c r="CE453" s="50" t="str">
        <f t="shared" si="7"/>
        <v/>
      </c>
      <c r="CF453" s="50" t="str">
        <f t="shared" si="8"/>
        <v/>
      </c>
      <c r="CG453" s="50" t="str">
        <f t="shared" si="9"/>
        <v/>
      </c>
      <c r="CH453" s="50" t="str">
        <f t="shared" si="10"/>
        <v/>
      </c>
      <c r="CI453" s="50" t="str">
        <f t="shared" si="11"/>
        <v/>
      </c>
      <c r="CJ453" s="50"/>
      <c r="CK453" s="50"/>
      <c r="CL453" s="50"/>
      <c r="CM453" s="50"/>
      <c r="CN453" s="50"/>
    </row>
    <row r="454">
      <c r="A454" s="108" t="str">
        <f t="shared" si="2"/>
        <v/>
      </c>
      <c r="B454" s="6"/>
      <c r="C454" s="42"/>
      <c r="D454" s="43"/>
      <c r="E454" s="61"/>
      <c r="F454" s="45"/>
      <c r="G454" s="45"/>
      <c r="H454" s="46"/>
      <c r="I454" s="45"/>
      <c r="J454" s="45"/>
      <c r="K454" s="45"/>
      <c r="L454" s="45"/>
      <c r="M454" s="61"/>
      <c r="N454" s="48"/>
      <c r="O454" s="49"/>
      <c r="P454" s="48"/>
      <c r="Q454" s="49"/>
      <c r="R454" s="50"/>
      <c r="S454" s="51"/>
      <c r="T454" s="15"/>
      <c r="U454" s="14"/>
      <c r="V454" s="52"/>
      <c r="W454" s="52"/>
      <c r="X454" s="52"/>
      <c r="Y454" s="52"/>
      <c r="Z454" s="52"/>
      <c r="AA454" s="52"/>
      <c r="AB454" s="53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3"/>
      <c r="AP454" s="52"/>
      <c r="AQ454" s="52"/>
      <c r="AR454" s="53"/>
      <c r="AS454" s="53"/>
      <c r="AT454" s="53"/>
      <c r="AU454" s="52"/>
      <c r="AV454" s="52"/>
      <c r="AW454" s="53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83" t="str">
        <f>IF(ISBLANK(B454),,IF(IFNA(MATCH(N454,List_Holidays,0),0)=0,IF(IFNA(MATCH(WEEKDAY(N454),List_WeekHolidays,0),0),1,0),2))</f>
        <v/>
      </c>
      <c r="BU454" s="109">
        <f t="shared" si="3"/>
        <v>0</v>
      </c>
      <c r="BV454" s="109">
        <f t="shared" si="4"/>
        <v>0</v>
      </c>
      <c r="BW454" s="109">
        <f>IF($BU454&gt;cLunchEnd+$N454,cLunchBegin+$N454+1,cLunchBegin+$N454)</f>
        <v>0.5</v>
      </c>
      <c r="BX454" s="109">
        <f>IF($BU454&gt;cLunchEnd+$N454,cLunchEnd+$N454+1,cLunchEnd+$N454)</f>
        <v>0.5416666667</v>
      </c>
      <c r="BY454" s="109">
        <f>IF($BU454&gt;cDinnerEnd+$N454,cDinnerBegin+$N454+1,cDinnerBegin+$N454)</f>
        <v>0.75</v>
      </c>
      <c r="BZ454" s="109">
        <f>IF($BU454&gt;cDinnerEnd+$N454,cDinnerEnd+$N454+1,cDinnerEnd+$N454)</f>
        <v>0.7916666667</v>
      </c>
      <c r="CA454" s="50" t="str">
        <f>IF((MIN($BV454,BX454)-MAX($BU454,BW454))&gt;0,vDurationLunch,)</f>
        <v/>
      </c>
      <c r="CB454" s="50" t="str">
        <f>IF((MIN($BV454,BZ454)-MAX($BU454,BY454))&gt;0,vDurationDinner,)</f>
        <v/>
      </c>
      <c r="CC454" s="50">
        <f t="shared" si="5"/>
        <v>0</v>
      </c>
      <c r="CD454" s="109">
        <f t="shared" si="6"/>
        <v>0.75</v>
      </c>
      <c r="CE454" s="50" t="str">
        <f t="shared" si="7"/>
        <v/>
      </c>
      <c r="CF454" s="50" t="str">
        <f t="shared" si="8"/>
        <v/>
      </c>
      <c r="CG454" s="50" t="str">
        <f t="shared" si="9"/>
        <v/>
      </c>
      <c r="CH454" s="50" t="str">
        <f t="shared" si="10"/>
        <v/>
      </c>
      <c r="CI454" s="50" t="str">
        <f t="shared" si="11"/>
        <v/>
      </c>
      <c r="CJ454" s="50"/>
      <c r="CK454" s="50"/>
      <c r="CL454" s="50"/>
      <c r="CM454" s="50"/>
      <c r="CN454" s="50"/>
    </row>
    <row r="455">
      <c r="A455" s="108" t="str">
        <f t="shared" si="2"/>
        <v/>
      </c>
      <c r="B455" s="6"/>
      <c r="C455" s="42"/>
      <c r="D455" s="43"/>
      <c r="E455" s="61"/>
      <c r="F455" s="45"/>
      <c r="G455" s="46"/>
      <c r="H455" s="46"/>
      <c r="I455" s="45"/>
      <c r="J455" s="45"/>
      <c r="K455" s="45"/>
      <c r="L455" s="45"/>
      <c r="M455" s="61"/>
      <c r="N455" s="48"/>
      <c r="O455" s="49"/>
      <c r="P455" s="48"/>
      <c r="Q455" s="49"/>
      <c r="R455" s="50"/>
      <c r="S455" s="51"/>
      <c r="T455" s="15"/>
      <c r="U455" s="14"/>
      <c r="V455" s="52"/>
      <c r="W455" s="52"/>
      <c r="X455" s="52"/>
      <c r="Y455" s="52"/>
      <c r="Z455" s="52"/>
      <c r="AA455" s="52"/>
      <c r="AB455" s="53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3"/>
      <c r="AP455" s="52"/>
      <c r="AQ455" s="52"/>
      <c r="AR455" s="53"/>
      <c r="AS455" s="53"/>
      <c r="AT455" s="53"/>
      <c r="AU455" s="52"/>
      <c r="AV455" s="52"/>
      <c r="AW455" s="53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83" t="str">
        <f>IF(ISBLANK(B455),,IF(IFNA(MATCH(N455,List_Holidays,0),0)=0,IF(IFNA(MATCH(WEEKDAY(N455),List_WeekHolidays,0),0),1,0),2))</f>
        <v/>
      </c>
      <c r="BU455" s="109">
        <f t="shared" si="3"/>
        <v>0</v>
      </c>
      <c r="BV455" s="109">
        <f t="shared" si="4"/>
        <v>0</v>
      </c>
      <c r="BW455" s="109">
        <f>IF($BU455&gt;cLunchEnd+$N455,cLunchBegin+$N455+1,cLunchBegin+$N455)</f>
        <v>0.5</v>
      </c>
      <c r="BX455" s="109">
        <f>IF($BU455&gt;cLunchEnd+$N455,cLunchEnd+$N455+1,cLunchEnd+$N455)</f>
        <v>0.5416666667</v>
      </c>
      <c r="BY455" s="109">
        <f>IF($BU455&gt;cDinnerEnd+$N455,cDinnerBegin+$N455+1,cDinnerBegin+$N455)</f>
        <v>0.75</v>
      </c>
      <c r="BZ455" s="109">
        <f>IF($BU455&gt;cDinnerEnd+$N455,cDinnerEnd+$N455+1,cDinnerEnd+$N455)</f>
        <v>0.7916666667</v>
      </c>
      <c r="CA455" s="50" t="str">
        <f>IF((MIN($BV455,BX455)-MAX($BU455,BW455))&gt;0,vDurationLunch,)</f>
        <v/>
      </c>
      <c r="CB455" s="50" t="str">
        <f>IF((MIN($BV455,BZ455)-MAX($BU455,BY455))&gt;0,vDurationDinner,)</f>
        <v/>
      </c>
      <c r="CC455" s="50">
        <f t="shared" si="5"/>
        <v>0</v>
      </c>
      <c r="CD455" s="109">
        <f t="shared" si="6"/>
        <v>0.75</v>
      </c>
      <c r="CE455" s="50" t="str">
        <f t="shared" si="7"/>
        <v/>
      </c>
      <c r="CF455" s="50" t="str">
        <f t="shared" si="8"/>
        <v/>
      </c>
      <c r="CG455" s="50" t="str">
        <f t="shared" si="9"/>
        <v/>
      </c>
      <c r="CH455" s="50" t="str">
        <f t="shared" si="10"/>
        <v/>
      </c>
      <c r="CI455" s="50" t="str">
        <f t="shared" si="11"/>
        <v/>
      </c>
      <c r="CJ455" s="50"/>
      <c r="CK455" s="50"/>
      <c r="CL455" s="50"/>
      <c r="CM455" s="50"/>
      <c r="CN455" s="50"/>
    </row>
    <row r="456">
      <c r="A456" s="108" t="str">
        <f t="shared" si="2"/>
        <v/>
      </c>
      <c r="B456" s="6"/>
      <c r="C456" s="42"/>
      <c r="D456" s="43"/>
      <c r="E456" s="61"/>
      <c r="F456" s="45"/>
      <c r="G456" s="45"/>
      <c r="H456" s="46"/>
      <c r="I456" s="45"/>
      <c r="J456" s="45"/>
      <c r="K456" s="45"/>
      <c r="L456" s="45"/>
      <c r="M456" s="61"/>
      <c r="N456" s="48"/>
      <c r="O456" s="49"/>
      <c r="P456" s="48"/>
      <c r="Q456" s="49"/>
      <c r="R456" s="50"/>
      <c r="S456" s="51"/>
      <c r="T456" s="15"/>
      <c r="U456" s="14"/>
      <c r="V456" s="52"/>
      <c r="W456" s="52"/>
      <c r="X456" s="52"/>
      <c r="Y456" s="52"/>
      <c r="Z456" s="52"/>
      <c r="AA456" s="52"/>
      <c r="AB456" s="53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3"/>
      <c r="AP456" s="52"/>
      <c r="AQ456" s="52"/>
      <c r="AR456" s="53"/>
      <c r="AS456" s="53"/>
      <c r="AT456" s="53"/>
      <c r="AU456" s="52"/>
      <c r="AV456" s="52"/>
      <c r="AW456" s="53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83" t="str">
        <f>IF(ISBLANK(B456),,IF(IFNA(MATCH(N456,List_Holidays,0),0)=0,IF(IFNA(MATCH(WEEKDAY(N456),List_WeekHolidays,0),0),1,0),2))</f>
        <v/>
      </c>
      <c r="BU456" s="109">
        <f t="shared" si="3"/>
        <v>0</v>
      </c>
      <c r="BV456" s="109">
        <f t="shared" si="4"/>
        <v>0</v>
      </c>
      <c r="BW456" s="109">
        <f>IF($BU456&gt;cLunchEnd+$N456,cLunchBegin+$N456+1,cLunchBegin+$N456)</f>
        <v>0.5</v>
      </c>
      <c r="BX456" s="109">
        <f>IF($BU456&gt;cLunchEnd+$N456,cLunchEnd+$N456+1,cLunchEnd+$N456)</f>
        <v>0.5416666667</v>
      </c>
      <c r="BY456" s="109">
        <f>IF($BU456&gt;cDinnerEnd+$N456,cDinnerBegin+$N456+1,cDinnerBegin+$N456)</f>
        <v>0.75</v>
      </c>
      <c r="BZ456" s="109">
        <f>IF($BU456&gt;cDinnerEnd+$N456,cDinnerEnd+$N456+1,cDinnerEnd+$N456)</f>
        <v>0.7916666667</v>
      </c>
      <c r="CA456" s="50" t="str">
        <f>IF((MIN($BV456,BX456)-MAX($BU456,BW456))&gt;0,vDurationLunch,)</f>
        <v/>
      </c>
      <c r="CB456" s="50" t="str">
        <f>IF((MIN($BV456,BZ456)-MAX($BU456,BY456))&gt;0,vDurationDinner,)</f>
        <v/>
      </c>
      <c r="CC456" s="50">
        <f t="shared" si="5"/>
        <v>0</v>
      </c>
      <c r="CD456" s="109">
        <f t="shared" si="6"/>
        <v>0.75</v>
      </c>
      <c r="CE456" s="50" t="str">
        <f t="shared" si="7"/>
        <v/>
      </c>
      <c r="CF456" s="50" t="str">
        <f t="shared" si="8"/>
        <v/>
      </c>
      <c r="CG456" s="50" t="str">
        <f t="shared" si="9"/>
        <v/>
      </c>
      <c r="CH456" s="50" t="str">
        <f t="shared" si="10"/>
        <v/>
      </c>
      <c r="CI456" s="50" t="str">
        <f t="shared" si="11"/>
        <v/>
      </c>
      <c r="CJ456" s="50"/>
      <c r="CK456" s="50"/>
      <c r="CL456" s="50"/>
      <c r="CM456" s="50"/>
      <c r="CN456" s="50"/>
    </row>
    <row r="457">
      <c r="A457" s="108" t="str">
        <f t="shared" si="2"/>
        <v/>
      </c>
      <c r="B457" s="6"/>
      <c r="C457" s="42"/>
      <c r="D457" s="43"/>
      <c r="E457" s="61"/>
      <c r="F457" s="45"/>
      <c r="G457" s="45"/>
      <c r="H457" s="46"/>
      <c r="I457" s="45"/>
      <c r="J457" s="45"/>
      <c r="K457" s="45"/>
      <c r="L457" s="45"/>
      <c r="M457" s="61"/>
      <c r="N457" s="48"/>
      <c r="O457" s="49"/>
      <c r="P457" s="48"/>
      <c r="Q457" s="49"/>
      <c r="R457" s="50"/>
      <c r="S457" s="51"/>
      <c r="T457" s="15"/>
      <c r="U457" s="14"/>
      <c r="V457" s="52"/>
      <c r="W457" s="52"/>
      <c r="X457" s="52"/>
      <c r="Y457" s="52"/>
      <c r="Z457" s="52"/>
      <c r="AA457" s="52"/>
      <c r="AB457" s="53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3"/>
      <c r="AP457" s="52"/>
      <c r="AQ457" s="52"/>
      <c r="AR457" s="53"/>
      <c r="AS457" s="53"/>
      <c r="AT457" s="53"/>
      <c r="AU457" s="52"/>
      <c r="AV457" s="52"/>
      <c r="AW457" s="53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83" t="str">
        <f>IF(ISBLANK(B457),,IF(IFNA(MATCH(N457,List_Holidays,0),0)=0,IF(IFNA(MATCH(WEEKDAY(N457),List_WeekHolidays,0),0),1,0),2))</f>
        <v/>
      </c>
      <c r="BU457" s="109">
        <f t="shared" si="3"/>
        <v>0</v>
      </c>
      <c r="BV457" s="109">
        <f t="shared" si="4"/>
        <v>0</v>
      </c>
      <c r="BW457" s="109">
        <f>IF($BU457&gt;cLunchEnd+$N457,cLunchBegin+$N457+1,cLunchBegin+$N457)</f>
        <v>0.5</v>
      </c>
      <c r="BX457" s="109">
        <f>IF($BU457&gt;cLunchEnd+$N457,cLunchEnd+$N457+1,cLunchEnd+$N457)</f>
        <v>0.5416666667</v>
      </c>
      <c r="BY457" s="109">
        <f>IF($BU457&gt;cDinnerEnd+$N457,cDinnerBegin+$N457+1,cDinnerBegin+$N457)</f>
        <v>0.75</v>
      </c>
      <c r="BZ457" s="109">
        <f>IF($BU457&gt;cDinnerEnd+$N457,cDinnerEnd+$N457+1,cDinnerEnd+$N457)</f>
        <v>0.7916666667</v>
      </c>
      <c r="CA457" s="50" t="str">
        <f>IF((MIN($BV457,BX457)-MAX($BU457,BW457))&gt;0,vDurationLunch,)</f>
        <v/>
      </c>
      <c r="CB457" s="50" t="str">
        <f>IF((MIN($BV457,BZ457)-MAX($BU457,BY457))&gt;0,vDurationDinner,)</f>
        <v/>
      </c>
      <c r="CC457" s="50">
        <f t="shared" si="5"/>
        <v>0</v>
      </c>
      <c r="CD457" s="109">
        <f t="shared" si="6"/>
        <v>0.75</v>
      </c>
      <c r="CE457" s="50" t="str">
        <f t="shared" si="7"/>
        <v/>
      </c>
      <c r="CF457" s="50" t="str">
        <f t="shared" si="8"/>
        <v/>
      </c>
      <c r="CG457" s="50" t="str">
        <f t="shared" si="9"/>
        <v/>
      </c>
      <c r="CH457" s="50" t="str">
        <f t="shared" si="10"/>
        <v/>
      </c>
      <c r="CI457" s="50" t="str">
        <f t="shared" si="11"/>
        <v/>
      </c>
      <c r="CJ457" s="50"/>
      <c r="CK457" s="50"/>
      <c r="CL457" s="50"/>
      <c r="CM457" s="50"/>
      <c r="CN457" s="50"/>
    </row>
    <row r="458">
      <c r="A458" s="108" t="str">
        <f t="shared" si="2"/>
        <v/>
      </c>
      <c r="B458" s="6"/>
      <c r="C458" s="42"/>
      <c r="D458" s="43"/>
      <c r="E458" s="61"/>
      <c r="F458" s="45"/>
      <c r="G458" s="45"/>
      <c r="H458" s="45"/>
      <c r="I458" s="45"/>
      <c r="J458" s="46"/>
      <c r="K458" s="45"/>
      <c r="L458" s="45"/>
      <c r="M458" s="61"/>
      <c r="N458" s="48"/>
      <c r="O458" s="49"/>
      <c r="P458" s="48"/>
      <c r="Q458" s="49"/>
      <c r="R458" s="50"/>
      <c r="S458" s="51"/>
      <c r="T458" s="15"/>
      <c r="U458" s="14"/>
      <c r="V458" s="52"/>
      <c r="W458" s="52"/>
      <c r="X458" s="52"/>
      <c r="Y458" s="52"/>
      <c r="Z458" s="52"/>
      <c r="AA458" s="52"/>
      <c r="AB458" s="53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3"/>
      <c r="AP458" s="52"/>
      <c r="AQ458" s="52"/>
      <c r="AR458" s="53"/>
      <c r="AS458" s="53"/>
      <c r="AT458" s="53"/>
      <c r="AU458" s="52"/>
      <c r="AV458" s="52"/>
      <c r="AW458" s="53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83" t="str">
        <f>IF(ISBLANK(B458),,IF(IFNA(MATCH(N458,List_Holidays,0),0)=0,IF(IFNA(MATCH(WEEKDAY(N458),List_WeekHolidays,0),0),1,0),2))</f>
        <v/>
      </c>
      <c r="BU458" s="109">
        <f t="shared" si="3"/>
        <v>0</v>
      </c>
      <c r="BV458" s="109">
        <f t="shared" si="4"/>
        <v>0</v>
      </c>
      <c r="BW458" s="109">
        <f>IF($BU458&gt;cLunchEnd+$N458,cLunchBegin+$N458+1,cLunchBegin+$N458)</f>
        <v>0.5</v>
      </c>
      <c r="BX458" s="109">
        <f>IF($BU458&gt;cLunchEnd+$N458,cLunchEnd+$N458+1,cLunchEnd+$N458)</f>
        <v>0.5416666667</v>
      </c>
      <c r="BY458" s="109">
        <f>IF($BU458&gt;cDinnerEnd+$N458,cDinnerBegin+$N458+1,cDinnerBegin+$N458)</f>
        <v>0.75</v>
      </c>
      <c r="BZ458" s="109">
        <f>IF($BU458&gt;cDinnerEnd+$N458,cDinnerEnd+$N458+1,cDinnerEnd+$N458)</f>
        <v>0.7916666667</v>
      </c>
      <c r="CA458" s="50" t="str">
        <f>IF((MIN($BV458,BX458)-MAX($BU458,BW458))&gt;0,vDurationLunch,)</f>
        <v/>
      </c>
      <c r="CB458" s="50" t="str">
        <f>IF((MIN($BV458,BZ458)-MAX($BU458,BY458))&gt;0,vDurationDinner,)</f>
        <v/>
      </c>
      <c r="CC458" s="50">
        <f t="shared" si="5"/>
        <v>0</v>
      </c>
      <c r="CD458" s="109">
        <f t="shared" si="6"/>
        <v>0.75</v>
      </c>
      <c r="CE458" s="50" t="str">
        <f t="shared" si="7"/>
        <v/>
      </c>
      <c r="CF458" s="50" t="str">
        <f t="shared" si="8"/>
        <v/>
      </c>
      <c r="CG458" s="50" t="str">
        <f t="shared" si="9"/>
        <v/>
      </c>
      <c r="CH458" s="50" t="str">
        <f t="shared" si="10"/>
        <v/>
      </c>
      <c r="CI458" s="50" t="str">
        <f t="shared" si="11"/>
        <v/>
      </c>
      <c r="CJ458" s="50"/>
      <c r="CK458" s="50"/>
      <c r="CL458" s="50"/>
      <c r="CM458" s="50"/>
      <c r="CN458" s="50"/>
    </row>
    <row r="459">
      <c r="A459" s="108" t="str">
        <f t="shared" si="2"/>
        <v/>
      </c>
      <c r="B459" s="6"/>
      <c r="C459" s="42"/>
      <c r="D459" s="43"/>
      <c r="E459" s="61"/>
      <c r="F459" s="45"/>
      <c r="G459" s="45"/>
      <c r="H459" s="46"/>
      <c r="I459" s="45"/>
      <c r="J459" s="45"/>
      <c r="K459" s="45"/>
      <c r="L459" s="45"/>
      <c r="M459" s="61"/>
      <c r="N459" s="48"/>
      <c r="O459" s="49"/>
      <c r="P459" s="48"/>
      <c r="Q459" s="49"/>
      <c r="R459" s="50"/>
      <c r="S459" s="51"/>
      <c r="T459" s="15"/>
      <c r="U459" s="14"/>
      <c r="V459" s="52"/>
      <c r="W459" s="52"/>
      <c r="X459" s="52"/>
      <c r="Y459" s="52"/>
      <c r="Z459" s="52"/>
      <c r="AA459" s="52"/>
      <c r="AB459" s="53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3"/>
      <c r="AP459" s="52"/>
      <c r="AQ459" s="52"/>
      <c r="AR459" s="53"/>
      <c r="AS459" s="53"/>
      <c r="AT459" s="53"/>
      <c r="AU459" s="52"/>
      <c r="AV459" s="52"/>
      <c r="AW459" s="53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83" t="str">
        <f>IF(ISBLANK(B459),,IF(IFNA(MATCH(N459,List_Holidays,0),0)=0,IF(IFNA(MATCH(WEEKDAY(N459),List_WeekHolidays,0),0),1,0),2))</f>
        <v/>
      </c>
      <c r="BU459" s="109">
        <f t="shared" si="3"/>
        <v>0</v>
      </c>
      <c r="BV459" s="109">
        <f t="shared" si="4"/>
        <v>0</v>
      </c>
      <c r="BW459" s="109">
        <f>IF($BU459&gt;cLunchEnd+$N459,cLunchBegin+$N459+1,cLunchBegin+$N459)</f>
        <v>0.5</v>
      </c>
      <c r="BX459" s="109">
        <f>IF($BU459&gt;cLunchEnd+$N459,cLunchEnd+$N459+1,cLunchEnd+$N459)</f>
        <v>0.5416666667</v>
      </c>
      <c r="BY459" s="109">
        <f>IF($BU459&gt;cDinnerEnd+$N459,cDinnerBegin+$N459+1,cDinnerBegin+$N459)</f>
        <v>0.75</v>
      </c>
      <c r="BZ459" s="109">
        <f>IF($BU459&gt;cDinnerEnd+$N459,cDinnerEnd+$N459+1,cDinnerEnd+$N459)</f>
        <v>0.7916666667</v>
      </c>
      <c r="CA459" s="50" t="str">
        <f>IF((MIN($BV459,BX459)-MAX($BU459,BW459))&gt;0,vDurationLunch,)</f>
        <v/>
      </c>
      <c r="CB459" s="50" t="str">
        <f>IF((MIN($BV459,BZ459)-MAX($BU459,BY459))&gt;0,vDurationDinner,)</f>
        <v/>
      </c>
      <c r="CC459" s="50">
        <f t="shared" si="5"/>
        <v>0</v>
      </c>
      <c r="CD459" s="109">
        <f t="shared" si="6"/>
        <v>0.75</v>
      </c>
      <c r="CE459" s="50" t="str">
        <f t="shared" si="7"/>
        <v/>
      </c>
      <c r="CF459" s="50" t="str">
        <f t="shared" si="8"/>
        <v/>
      </c>
      <c r="CG459" s="50" t="str">
        <f t="shared" si="9"/>
        <v/>
      </c>
      <c r="CH459" s="50" t="str">
        <f t="shared" si="10"/>
        <v/>
      </c>
      <c r="CI459" s="50" t="str">
        <f t="shared" si="11"/>
        <v/>
      </c>
      <c r="CJ459" s="50"/>
      <c r="CK459" s="50"/>
      <c r="CL459" s="50"/>
      <c r="CM459" s="50"/>
      <c r="CN459" s="50"/>
    </row>
    <row r="460">
      <c r="A460" s="108" t="str">
        <f t="shared" si="2"/>
        <v/>
      </c>
      <c r="B460" s="6"/>
      <c r="C460" s="42"/>
      <c r="D460" s="43"/>
      <c r="E460" s="61"/>
      <c r="F460" s="45"/>
      <c r="G460" s="45"/>
      <c r="H460" s="46"/>
      <c r="I460" s="45"/>
      <c r="J460" s="45"/>
      <c r="K460" s="45"/>
      <c r="L460" s="45"/>
      <c r="M460" s="61"/>
      <c r="N460" s="48"/>
      <c r="O460" s="49"/>
      <c r="P460" s="48"/>
      <c r="Q460" s="49"/>
      <c r="R460" s="50"/>
      <c r="S460" s="51"/>
      <c r="T460" s="15"/>
      <c r="U460" s="14"/>
      <c r="V460" s="52"/>
      <c r="W460" s="52"/>
      <c r="X460" s="52"/>
      <c r="Y460" s="52"/>
      <c r="Z460" s="52"/>
      <c r="AA460" s="52"/>
      <c r="AB460" s="53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3"/>
      <c r="AP460" s="52"/>
      <c r="AQ460" s="52"/>
      <c r="AR460" s="53"/>
      <c r="AS460" s="53"/>
      <c r="AT460" s="53"/>
      <c r="AU460" s="52"/>
      <c r="AV460" s="52"/>
      <c r="AW460" s="53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83" t="str">
        <f>IF(ISBLANK(B460),,IF(IFNA(MATCH(N460,List_Holidays,0),0)=0,IF(IFNA(MATCH(WEEKDAY(N460),List_WeekHolidays,0),0),1,0),2))</f>
        <v/>
      </c>
      <c r="BU460" s="109">
        <f t="shared" si="3"/>
        <v>0</v>
      </c>
      <c r="BV460" s="109">
        <f t="shared" si="4"/>
        <v>0</v>
      </c>
      <c r="BW460" s="109">
        <f>IF($BU460&gt;cLunchEnd+$N460,cLunchBegin+$N460+1,cLunchBegin+$N460)</f>
        <v>0.5</v>
      </c>
      <c r="BX460" s="109">
        <f>IF($BU460&gt;cLunchEnd+$N460,cLunchEnd+$N460+1,cLunchEnd+$N460)</f>
        <v>0.5416666667</v>
      </c>
      <c r="BY460" s="109">
        <f>IF($BU460&gt;cDinnerEnd+$N460,cDinnerBegin+$N460+1,cDinnerBegin+$N460)</f>
        <v>0.75</v>
      </c>
      <c r="BZ460" s="109">
        <f>IF($BU460&gt;cDinnerEnd+$N460,cDinnerEnd+$N460+1,cDinnerEnd+$N460)</f>
        <v>0.7916666667</v>
      </c>
      <c r="CA460" s="50" t="str">
        <f>IF((MIN($BV460,BX460)-MAX($BU460,BW460))&gt;0,vDurationLunch,)</f>
        <v/>
      </c>
      <c r="CB460" s="50" t="str">
        <f>IF((MIN($BV460,BZ460)-MAX($BU460,BY460))&gt;0,vDurationDinner,)</f>
        <v/>
      </c>
      <c r="CC460" s="50">
        <f t="shared" si="5"/>
        <v>0</v>
      </c>
      <c r="CD460" s="109">
        <f t="shared" si="6"/>
        <v>0.75</v>
      </c>
      <c r="CE460" s="50" t="str">
        <f t="shared" si="7"/>
        <v/>
      </c>
      <c r="CF460" s="50" t="str">
        <f t="shared" si="8"/>
        <v/>
      </c>
      <c r="CG460" s="50" t="str">
        <f t="shared" si="9"/>
        <v/>
      </c>
      <c r="CH460" s="50" t="str">
        <f t="shared" si="10"/>
        <v/>
      </c>
      <c r="CI460" s="50" t="str">
        <f t="shared" si="11"/>
        <v/>
      </c>
      <c r="CJ460" s="50"/>
      <c r="CK460" s="50"/>
      <c r="CL460" s="50"/>
      <c r="CM460" s="50"/>
      <c r="CN460" s="50"/>
    </row>
    <row r="461">
      <c r="A461" s="108" t="str">
        <f t="shared" si="2"/>
        <v/>
      </c>
      <c r="B461" s="6"/>
      <c r="C461" s="42"/>
      <c r="D461" s="43"/>
      <c r="E461" s="61"/>
      <c r="F461" s="45"/>
      <c r="G461" s="45"/>
      <c r="H461" s="46"/>
      <c r="I461" s="45"/>
      <c r="J461" s="45"/>
      <c r="K461" s="45"/>
      <c r="L461" s="45"/>
      <c r="M461" s="61"/>
      <c r="N461" s="48"/>
      <c r="O461" s="49"/>
      <c r="P461" s="48"/>
      <c r="Q461" s="49"/>
      <c r="R461" s="50"/>
      <c r="S461" s="51"/>
      <c r="T461" s="15"/>
      <c r="U461" s="14"/>
      <c r="V461" s="52"/>
      <c r="W461" s="52"/>
      <c r="X461" s="52"/>
      <c r="Y461" s="52"/>
      <c r="Z461" s="52"/>
      <c r="AA461" s="52"/>
      <c r="AB461" s="53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3"/>
      <c r="AP461" s="52"/>
      <c r="AQ461" s="52"/>
      <c r="AR461" s="53"/>
      <c r="AS461" s="53"/>
      <c r="AT461" s="53"/>
      <c r="AU461" s="52"/>
      <c r="AV461" s="52"/>
      <c r="AW461" s="53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83" t="str">
        <f>IF(ISBLANK(B461),,IF(IFNA(MATCH(N461,List_Holidays,0),0)=0,IF(IFNA(MATCH(WEEKDAY(N461),List_WeekHolidays,0),0),1,0),2))</f>
        <v/>
      </c>
      <c r="BU461" s="109">
        <f t="shared" si="3"/>
        <v>0</v>
      </c>
      <c r="BV461" s="109">
        <f t="shared" si="4"/>
        <v>0</v>
      </c>
      <c r="BW461" s="109">
        <f>IF($BU461&gt;cLunchEnd+$N461,cLunchBegin+$N461+1,cLunchBegin+$N461)</f>
        <v>0.5</v>
      </c>
      <c r="BX461" s="109">
        <f>IF($BU461&gt;cLunchEnd+$N461,cLunchEnd+$N461+1,cLunchEnd+$N461)</f>
        <v>0.5416666667</v>
      </c>
      <c r="BY461" s="109">
        <f>IF($BU461&gt;cDinnerEnd+$N461,cDinnerBegin+$N461+1,cDinnerBegin+$N461)</f>
        <v>0.75</v>
      </c>
      <c r="BZ461" s="109">
        <f>IF($BU461&gt;cDinnerEnd+$N461,cDinnerEnd+$N461+1,cDinnerEnd+$N461)</f>
        <v>0.7916666667</v>
      </c>
      <c r="CA461" s="50" t="str">
        <f>IF((MIN($BV461,BX461)-MAX($BU461,BW461))&gt;0,vDurationLunch,)</f>
        <v/>
      </c>
      <c r="CB461" s="50" t="str">
        <f>IF((MIN($BV461,BZ461)-MAX($BU461,BY461))&gt;0,vDurationDinner,)</f>
        <v/>
      </c>
      <c r="CC461" s="50">
        <f t="shared" si="5"/>
        <v>0</v>
      </c>
      <c r="CD461" s="109">
        <f t="shared" si="6"/>
        <v>0.75</v>
      </c>
      <c r="CE461" s="50" t="str">
        <f t="shared" si="7"/>
        <v/>
      </c>
      <c r="CF461" s="50" t="str">
        <f t="shared" si="8"/>
        <v/>
      </c>
      <c r="CG461" s="50" t="str">
        <f t="shared" si="9"/>
        <v/>
      </c>
      <c r="CH461" s="50" t="str">
        <f t="shared" si="10"/>
        <v/>
      </c>
      <c r="CI461" s="50" t="str">
        <f t="shared" si="11"/>
        <v/>
      </c>
      <c r="CJ461" s="50"/>
      <c r="CK461" s="50"/>
      <c r="CL461" s="50"/>
      <c r="CM461" s="50"/>
      <c r="CN461" s="50"/>
    </row>
    <row r="462">
      <c r="A462" s="108" t="str">
        <f t="shared" si="2"/>
        <v/>
      </c>
      <c r="B462" s="6"/>
      <c r="C462" s="42"/>
      <c r="D462" s="43"/>
      <c r="E462" s="61"/>
      <c r="F462" s="45"/>
      <c r="G462" s="46"/>
      <c r="H462" s="46"/>
      <c r="I462" s="45"/>
      <c r="J462" s="45"/>
      <c r="K462" s="45"/>
      <c r="L462" s="45"/>
      <c r="M462" s="61"/>
      <c r="N462" s="48"/>
      <c r="O462" s="49"/>
      <c r="P462" s="48"/>
      <c r="Q462" s="49"/>
      <c r="R462" s="50"/>
      <c r="S462" s="51"/>
      <c r="T462" s="15"/>
      <c r="U462" s="14"/>
      <c r="V462" s="52"/>
      <c r="W462" s="52"/>
      <c r="X462" s="52"/>
      <c r="Y462" s="52"/>
      <c r="Z462" s="52"/>
      <c r="AA462" s="52"/>
      <c r="AB462" s="53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3"/>
      <c r="AP462" s="52"/>
      <c r="AQ462" s="52"/>
      <c r="AR462" s="53"/>
      <c r="AS462" s="53"/>
      <c r="AT462" s="53"/>
      <c r="AU462" s="52"/>
      <c r="AV462" s="52"/>
      <c r="AW462" s="53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83" t="str">
        <f>IF(ISBLANK(B462),,IF(IFNA(MATCH(N462,List_Holidays,0),0)=0,IF(IFNA(MATCH(WEEKDAY(N462),List_WeekHolidays,0),0),1,0),2))</f>
        <v/>
      </c>
      <c r="BU462" s="109">
        <f t="shared" si="3"/>
        <v>0</v>
      </c>
      <c r="BV462" s="109">
        <f t="shared" si="4"/>
        <v>0</v>
      </c>
      <c r="BW462" s="109">
        <f>IF($BU462&gt;cLunchEnd+$N462,cLunchBegin+$N462+1,cLunchBegin+$N462)</f>
        <v>0.5</v>
      </c>
      <c r="BX462" s="109">
        <f>IF($BU462&gt;cLunchEnd+$N462,cLunchEnd+$N462+1,cLunchEnd+$N462)</f>
        <v>0.5416666667</v>
      </c>
      <c r="BY462" s="109">
        <f>IF($BU462&gt;cDinnerEnd+$N462,cDinnerBegin+$N462+1,cDinnerBegin+$N462)</f>
        <v>0.75</v>
      </c>
      <c r="BZ462" s="109">
        <f>IF($BU462&gt;cDinnerEnd+$N462,cDinnerEnd+$N462+1,cDinnerEnd+$N462)</f>
        <v>0.7916666667</v>
      </c>
      <c r="CA462" s="50" t="str">
        <f>IF((MIN($BV462,BX462)-MAX($BU462,BW462))&gt;0,vDurationLunch,)</f>
        <v/>
      </c>
      <c r="CB462" s="50" t="str">
        <f>IF((MIN($BV462,BZ462)-MAX($BU462,BY462))&gt;0,vDurationDinner,)</f>
        <v/>
      </c>
      <c r="CC462" s="50">
        <f t="shared" si="5"/>
        <v>0</v>
      </c>
      <c r="CD462" s="109">
        <f t="shared" si="6"/>
        <v>0.75</v>
      </c>
      <c r="CE462" s="50" t="str">
        <f t="shared" si="7"/>
        <v/>
      </c>
      <c r="CF462" s="50" t="str">
        <f t="shared" si="8"/>
        <v/>
      </c>
      <c r="CG462" s="50" t="str">
        <f t="shared" si="9"/>
        <v/>
      </c>
      <c r="CH462" s="50" t="str">
        <f t="shared" si="10"/>
        <v/>
      </c>
      <c r="CI462" s="50" t="str">
        <f t="shared" si="11"/>
        <v/>
      </c>
      <c r="CJ462" s="50"/>
      <c r="CK462" s="50"/>
      <c r="CL462" s="50"/>
      <c r="CM462" s="50"/>
      <c r="CN462" s="50"/>
    </row>
    <row r="463">
      <c r="A463" s="108" t="str">
        <f t="shared" si="2"/>
        <v/>
      </c>
      <c r="B463" s="6"/>
      <c r="C463" s="42"/>
      <c r="D463" s="43"/>
      <c r="E463" s="61"/>
      <c r="F463" s="45"/>
      <c r="G463" s="45"/>
      <c r="H463" s="46"/>
      <c r="I463" s="45"/>
      <c r="J463" s="45"/>
      <c r="K463" s="45"/>
      <c r="L463" s="45"/>
      <c r="M463" s="61"/>
      <c r="N463" s="48"/>
      <c r="O463" s="49"/>
      <c r="P463" s="48"/>
      <c r="Q463" s="49"/>
      <c r="R463" s="50"/>
      <c r="S463" s="51"/>
      <c r="T463" s="15"/>
      <c r="U463" s="14"/>
      <c r="V463" s="52"/>
      <c r="W463" s="52"/>
      <c r="X463" s="52"/>
      <c r="Y463" s="52"/>
      <c r="Z463" s="52"/>
      <c r="AA463" s="52"/>
      <c r="AB463" s="53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3"/>
      <c r="AP463" s="52"/>
      <c r="AQ463" s="52"/>
      <c r="AR463" s="53"/>
      <c r="AS463" s="53"/>
      <c r="AT463" s="53"/>
      <c r="AU463" s="52"/>
      <c r="AV463" s="52"/>
      <c r="AW463" s="53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83" t="str">
        <f>IF(ISBLANK(B463),,IF(IFNA(MATCH(N463,List_Holidays,0),0)=0,IF(IFNA(MATCH(WEEKDAY(N463),List_WeekHolidays,0),0),1,0),2))</f>
        <v/>
      </c>
      <c r="BU463" s="109">
        <f t="shared" si="3"/>
        <v>0</v>
      </c>
      <c r="BV463" s="109">
        <f t="shared" si="4"/>
        <v>0</v>
      </c>
      <c r="BW463" s="109">
        <f>IF($BU463&gt;cLunchEnd+$N463,cLunchBegin+$N463+1,cLunchBegin+$N463)</f>
        <v>0.5</v>
      </c>
      <c r="BX463" s="109">
        <f>IF($BU463&gt;cLunchEnd+$N463,cLunchEnd+$N463+1,cLunchEnd+$N463)</f>
        <v>0.5416666667</v>
      </c>
      <c r="BY463" s="109">
        <f>IF($BU463&gt;cDinnerEnd+$N463,cDinnerBegin+$N463+1,cDinnerBegin+$N463)</f>
        <v>0.75</v>
      </c>
      <c r="BZ463" s="109">
        <f>IF($BU463&gt;cDinnerEnd+$N463,cDinnerEnd+$N463+1,cDinnerEnd+$N463)</f>
        <v>0.7916666667</v>
      </c>
      <c r="CA463" s="50" t="str">
        <f>IF((MIN($BV463,BX463)-MAX($BU463,BW463))&gt;0,vDurationLunch,)</f>
        <v/>
      </c>
      <c r="CB463" s="50" t="str">
        <f>IF((MIN($BV463,BZ463)-MAX($BU463,BY463))&gt;0,vDurationDinner,)</f>
        <v/>
      </c>
      <c r="CC463" s="50">
        <f t="shared" si="5"/>
        <v>0</v>
      </c>
      <c r="CD463" s="109">
        <f t="shared" si="6"/>
        <v>0.75</v>
      </c>
      <c r="CE463" s="50" t="str">
        <f t="shared" si="7"/>
        <v/>
      </c>
      <c r="CF463" s="50" t="str">
        <f t="shared" si="8"/>
        <v/>
      </c>
      <c r="CG463" s="50" t="str">
        <f t="shared" si="9"/>
        <v/>
      </c>
      <c r="CH463" s="50" t="str">
        <f t="shared" si="10"/>
        <v/>
      </c>
      <c r="CI463" s="50" t="str">
        <f t="shared" si="11"/>
        <v/>
      </c>
      <c r="CJ463" s="50"/>
      <c r="CK463" s="50"/>
      <c r="CL463" s="50"/>
      <c r="CM463" s="50"/>
      <c r="CN463" s="50"/>
    </row>
    <row r="464">
      <c r="A464" s="108" t="str">
        <f t="shared" si="2"/>
        <v/>
      </c>
      <c r="B464" s="6"/>
      <c r="C464" s="42"/>
      <c r="D464" s="43"/>
      <c r="E464" s="61"/>
      <c r="F464" s="45"/>
      <c r="G464" s="45"/>
      <c r="H464" s="46"/>
      <c r="I464" s="45"/>
      <c r="J464" s="45"/>
      <c r="K464" s="45"/>
      <c r="L464" s="45"/>
      <c r="M464" s="61"/>
      <c r="N464" s="48"/>
      <c r="O464" s="49"/>
      <c r="P464" s="48"/>
      <c r="Q464" s="49"/>
      <c r="R464" s="50"/>
      <c r="S464" s="51"/>
      <c r="T464" s="15"/>
      <c r="U464" s="14"/>
      <c r="V464" s="52"/>
      <c r="W464" s="52"/>
      <c r="X464" s="52"/>
      <c r="Y464" s="52"/>
      <c r="Z464" s="52"/>
      <c r="AA464" s="52"/>
      <c r="AB464" s="53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3"/>
      <c r="AP464" s="52"/>
      <c r="AQ464" s="52"/>
      <c r="AR464" s="53"/>
      <c r="AS464" s="53"/>
      <c r="AT464" s="53"/>
      <c r="AU464" s="52"/>
      <c r="AV464" s="52"/>
      <c r="AW464" s="53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83" t="str">
        <f>IF(ISBLANK(B464),,IF(IFNA(MATCH(N464,List_Holidays,0),0)=0,IF(IFNA(MATCH(WEEKDAY(N464),List_WeekHolidays,0),0),1,0),2))</f>
        <v/>
      </c>
      <c r="BU464" s="109">
        <f t="shared" si="3"/>
        <v>0</v>
      </c>
      <c r="BV464" s="109">
        <f t="shared" si="4"/>
        <v>0</v>
      </c>
      <c r="BW464" s="109">
        <f>IF($BU464&gt;cLunchEnd+$N464,cLunchBegin+$N464+1,cLunchBegin+$N464)</f>
        <v>0.5</v>
      </c>
      <c r="BX464" s="109">
        <f>IF($BU464&gt;cLunchEnd+$N464,cLunchEnd+$N464+1,cLunchEnd+$N464)</f>
        <v>0.5416666667</v>
      </c>
      <c r="BY464" s="109">
        <f>IF($BU464&gt;cDinnerEnd+$N464,cDinnerBegin+$N464+1,cDinnerBegin+$N464)</f>
        <v>0.75</v>
      </c>
      <c r="BZ464" s="109">
        <f>IF($BU464&gt;cDinnerEnd+$N464,cDinnerEnd+$N464+1,cDinnerEnd+$N464)</f>
        <v>0.7916666667</v>
      </c>
      <c r="CA464" s="50" t="str">
        <f>IF((MIN($BV464,BX464)-MAX($BU464,BW464))&gt;0,vDurationLunch,)</f>
        <v/>
      </c>
      <c r="CB464" s="50" t="str">
        <f>IF((MIN($BV464,BZ464)-MAX($BU464,BY464))&gt;0,vDurationDinner,)</f>
        <v/>
      </c>
      <c r="CC464" s="50">
        <f t="shared" si="5"/>
        <v>0</v>
      </c>
      <c r="CD464" s="109">
        <f t="shared" si="6"/>
        <v>0.75</v>
      </c>
      <c r="CE464" s="50" t="str">
        <f t="shared" si="7"/>
        <v/>
      </c>
      <c r="CF464" s="50" t="str">
        <f t="shared" si="8"/>
        <v/>
      </c>
      <c r="CG464" s="50" t="str">
        <f t="shared" si="9"/>
        <v/>
      </c>
      <c r="CH464" s="50" t="str">
        <f t="shared" si="10"/>
        <v/>
      </c>
      <c r="CI464" s="50" t="str">
        <f t="shared" si="11"/>
        <v/>
      </c>
      <c r="CJ464" s="50"/>
      <c r="CK464" s="50"/>
      <c r="CL464" s="50"/>
      <c r="CM464" s="50"/>
      <c r="CN464" s="50"/>
    </row>
    <row r="465">
      <c r="A465" s="108" t="str">
        <f t="shared" si="2"/>
        <v/>
      </c>
      <c r="B465" s="6"/>
      <c r="C465" s="42"/>
      <c r="D465" s="43"/>
      <c r="E465" s="61"/>
      <c r="F465" s="45"/>
      <c r="G465" s="45"/>
      <c r="H465" s="45"/>
      <c r="I465" s="45"/>
      <c r="J465" s="46"/>
      <c r="K465" s="45"/>
      <c r="L465" s="45"/>
      <c r="M465" s="61"/>
      <c r="N465" s="48"/>
      <c r="O465" s="49"/>
      <c r="P465" s="48"/>
      <c r="Q465" s="49"/>
      <c r="R465" s="50"/>
      <c r="S465" s="51"/>
      <c r="T465" s="15"/>
      <c r="U465" s="14"/>
      <c r="V465" s="52"/>
      <c r="W465" s="52"/>
      <c r="X465" s="52"/>
      <c r="Y465" s="52"/>
      <c r="Z465" s="52"/>
      <c r="AA465" s="52"/>
      <c r="AB465" s="53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3"/>
      <c r="AP465" s="52"/>
      <c r="AQ465" s="52"/>
      <c r="AR465" s="53"/>
      <c r="AS465" s="53"/>
      <c r="AT465" s="53"/>
      <c r="AU465" s="52"/>
      <c r="AV465" s="52"/>
      <c r="AW465" s="53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83" t="str">
        <f>IF(ISBLANK(B465),,IF(IFNA(MATCH(N465,List_Holidays,0),0)=0,IF(IFNA(MATCH(WEEKDAY(N465),List_WeekHolidays,0),0),1,0),2))</f>
        <v/>
      </c>
      <c r="BU465" s="109">
        <f t="shared" si="3"/>
        <v>0</v>
      </c>
      <c r="BV465" s="109">
        <f t="shared" si="4"/>
        <v>0</v>
      </c>
      <c r="BW465" s="109">
        <f>IF($BU465&gt;cLunchEnd+$N465,cLunchBegin+$N465+1,cLunchBegin+$N465)</f>
        <v>0.5</v>
      </c>
      <c r="BX465" s="109">
        <f>IF($BU465&gt;cLunchEnd+$N465,cLunchEnd+$N465+1,cLunchEnd+$N465)</f>
        <v>0.5416666667</v>
      </c>
      <c r="BY465" s="109">
        <f>IF($BU465&gt;cDinnerEnd+$N465,cDinnerBegin+$N465+1,cDinnerBegin+$N465)</f>
        <v>0.75</v>
      </c>
      <c r="BZ465" s="109">
        <f>IF($BU465&gt;cDinnerEnd+$N465,cDinnerEnd+$N465+1,cDinnerEnd+$N465)</f>
        <v>0.7916666667</v>
      </c>
      <c r="CA465" s="50" t="str">
        <f>IF((MIN($BV465,BX465)-MAX($BU465,BW465))&gt;0,vDurationLunch,)</f>
        <v/>
      </c>
      <c r="CB465" s="50" t="str">
        <f>IF((MIN($BV465,BZ465)-MAX($BU465,BY465))&gt;0,vDurationDinner,)</f>
        <v/>
      </c>
      <c r="CC465" s="50">
        <f t="shared" si="5"/>
        <v>0</v>
      </c>
      <c r="CD465" s="109">
        <f t="shared" si="6"/>
        <v>0.75</v>
      </c>
      <c r="CE465" s="50" t="str">
        <f t="shared" si="7"/>
        <v/>
      </c>
      <c r="CF465" s="50" t="str">
        <f t="shared" si="8"/>
        <v/>
      </c>
      <c r="CG465" s="50" t="str">
        <f t="shared" si="9"/>
        <v/>
      </c>
      <c r="CH465" s="50" t="str">
        <f t="shared" si="10"/>
        <v/>
      </c>
      <c r="CI465" s="50" t="str">
        <f t="shared" si="11"/>
        <v/>
      </c>
      <c r="CJ465" s="50"/>
      <c r="CK465" s="50"/>
      <c r="CL465" s="50"/>
      <c r="CM465" s="50"/>
      <c r="CN465" s="50"/>
    </row>
    <row r="466">
      <c r="A466" s="108" t="str">
        <f t="shared" si="2"/>
        <v/>
      </c>
      <c r="B466" s="6"/>
      <c r="C466" s="42"/>
      <c r="D466" s="43"/>
      <c r="E466" s="61"/>
      <c r="F466" s="45"/>
      <c r="G466" s="45"/>
      <c r="H466" s="46"/>
      <c r="I466" s="45"/>
      <c r="J466" s="45"/>
      <c r="K466" s="45"/>
      <c r="L466" s="45"/>
      <c r="M466" s="61"/>
      <c r="N466" s="48"/>
      <c r="O466" s="49"/>
      <c r="P466" s="48"/>
      <c r="Q466" s="49"/>
      <c r="R466" s="50"/>
      <c r="S466" s="51"/>
      <c r="T466" s="15"/>
      <c r="U466" s="14"/>
      <c r="V466" s="52"/>
      <c r="W466" s="52"/>
      <c r="X466" s="52"/>
      <c r="Y466" s="52"/>
      <c r="Z466" s="52"/>
      <c r="AA466" s="52"/>
      <c r="AB466" s="53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3"/>
      <c r="AP466" s="52"/>
      <c r="AQ466" s="52"/>
      <c r="AR466" s="53"/>
      <c r="AS466" s="53"/>
      <c r="AT466" s="53"/>
      <c r="AU466" s="52"/>
      <c r="AV466" s="52"/>
      <c r="AW466" s="53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83" t="str">
        <f>IF(ISBLANK(B466),,IF(IFNA(MATCH(N466,List_Holidays,0),0)=0,IF(IFNA(MATCH(WEEKDAY(N466),List_WeekHolidays,0),0),1,0),2))</f>
        <v/>
      </c>
      <c r="BU466" s="109">
        <f t="shared" si="3"/>
        <v>0</v>
      </c>
      <c r="BV466" s="109">
        <f t="shared" si="4"/>
        <v>0</v>
      </c>
      <c r="BW466" s="109">
        <f>IF($BU466&gt;cLunchEnd+$N466,cLunchBegin+$N466+1,cLunchBegin+$N466)</f>
        <v>0.5</v>
      </c>
      <c r="BX466" s="109">
        <f>IF($BU466&gt;cLunchEnd+$N466,cLunchEnd+$N466+1,cLunchEnd+$N466)</f>
        <v>0.5416666667</v>
      </c>
      <c r="BY466" s="109">
        <f>IF($BU466&gt;cDinnerEnd+$N466,cDinnerBegin+$N466+1,cDinnerBegin+$N466)</f>
        <v>0.75</v>
      </c>
      <c r="BZ466" s="109">
        <f>IF($BU466&gt;cDinnerEnd+$N466,cDinnerEnd+$N466+1,cDinnerEnd+$N466)</f>
        <v>0.7916666667</v>
      </c>
      <c r="CA466" s="50" t="str">
        <f>IF((MIN($BV466,BX466)-MAX($BU466,BW466))&gt;0,vDurationLunch,)</f>
        <v/>
      </c>
      <c r="CB466" s="50" t="str">
        <f>IF((MIN($BV466,BZ466)-MAX($BU466,BY466))&gt;0,vDurationDinner,)</f>
        <v/>
      </c>
      <c r="CC466" s="50">
        <f t="shared" si="5"/>
        <v>0</v>
      </c>
      <c r="CD466" s="109">
        <f t="shared" si="6"/>
        <v>0.75</v>
      </c>
      <c r="CE466" s="50" t="str">
        <f t="shared" si="7"/>
        <v/>
      </c>
      <c r="CF466" s="50" t="str">
        <f t="shared" si="8"/>
        <v/>
      </c>
      <c r="CG466" s="50" t="str">
        <f t="shared" si="9"/>
        <v/>
      </c>
      <c r="CH466" s="50" t="str">
        <f t="shared" si="10"/>
        <v/>
      </c>
      <c r="CI466" s="50" t="str">
        <f t="shared" si="11"/>
        <v/>
      </c>
      <c r="CJ466" s="50"/>
      <c r="CK466" s="50"/>
      <c r="CL466" s="50"/>
      <c r="CM466" s="50"/>
      <c r="CN466" s="50"/>
    </row>
    <row r="467">
      <c r="A467" s="108" t="str">
        <f t="shared" si="2"/>
        <v/>
      </c>
      <c r="B467" s="6"/>
      <c r="C467" s="42"/>
      <c r="D467" s="43"/>
      <c r="E467" s="61"/>
      <c r="F467" s="45"/>
      <c r="G467" s="45"/>
      <c r="H467" s="46"/>
      <c r="I467" s="45"/>
      <c r="J467" s="45"/>
      <c r="K467" s="45"/>
      <c r="L467" s="45"/>
      <c r="M467" s="61"/>
      <c r="N467" s="48"/>
      <c r="O467" s="49"/>
      <c r="P467" s="48"/>
      <c r="Q467" s="49"/>
      <c r="R467" s="50"/>
      <c r="S467" s="51"/>
      <c r="T467" s="15"/>
      <c r="U467" s="14"/>
      <c r="V467" s="52"/>
      <c r="W467" s="52"/>
      <c r="X467" s="52"/>
      <c r="Y467" s="52"/>
      <c r="Z467" s="52"/>
      <c r="AA467" s="52"/>
      <c r="AB467" s="53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3"/>
      <c r="AP467" s="52"/>
      <c r="AQ467" s="52"/>
      <c r="AR467" s="53"/>
      <c r="AS467" s="53"/>
      <c r="AT467" s="53"/>
      <c r="AU467" s="52"/>
      <c r="AV467" s="52"/>
      <c r="AW467" s="53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83" t="str">
        <f>IF(ISBLANK(B467),,IF(IFNA(MATCH(N467,List_Holidays,0),0)=0,IF(IFNA(MATCH(WEEKDAY(N467),List_WeekHolidays,0),0),1,0),2))</f>
        <v/>
      </c>
      <c r="BU467" s="109">
        <f t="shared" si="3"/>
        <v>0</v>
      </c>
      <c r="BV467" s="109">
        <f t="shared" si="4"/>
        <v>0</v>
      </c>
      <c r="BW467" s="109">
        <f>IF($BU467&gt;cLunchEnd+$N467,cLunchBegin+$N467+1,cLunchBegin+$N467)</f>
        <v>0.5</v>
      </c>
      <c r="BX467" s="109">
        <f>IF($BU467&gt;cLunchEnd+$N467,cLunchEnd+$N467+1,cLunchEnd+$N467)</f>
        <v>0.5416666667</v>
      </c>
      <c r="BY467" s="109">
        <f>IF($BU467&gt;cDinnerEnd+$N467,cDinnerBegin+$N467+1,cDinnerBegin+$N467)</f>
        <v>0.75</v>
      </c>
      <c r="BZ467" s="109">
        <f>IF($BU467&gt;cDinnerEnd+$N467,cDinnerEnd+$N467+1,cDinnerEnd+$N467)</f>
        <v>0.7916666667</v>
      </c>
      <c r="CA467" s="50" t="str">
        <f>IF((MIN($BV467,BX467)-MAX($BU467,BW467))&gt;0,vDurationLunch,)</f>
        <v/>
      </c>
      <c r="CB467" s="50" t="str">
        <f>IF((MIN($BV467,BZ467)-MAX($BU467,BY467))&gt;0,vDurationDinner,)</f>
        <v/>
      </c>
      <c r="CC467" s="50">
        <f t="shared" si="5"/>
        <v>0</v>
      </c>
      <c r="CD467" s="109">
        <f t="shared" si="6"/>
        <v>0.75</v>
      </c>
      <c r="CE467" s="50" t="str">
        <f t="shared" si="7"/>
        <v/>
      </c>
      <c r="CF467" s="50" t="str">
        <f t="shared" si="8"/>
        <v/>
      </c>
      <c r="CG467" s="50" t="str">
        <f t="shared" si="9"/>
        <v/>
      </c>
      <c r="CH467" s="50" t="str">
        <f t="shared" si="10"/>
        <v/>
      </c>
      <c r="CI467" s="50" t="str">
        <f t="shared" si="11"/>
        <v/>
      </c>
      <c r="CJ467" s="50"/>
      <c r="CK467" s="50"/>
      <c r="CL467" s="50"/>
      <c r="CM467" s="50"/>
      <c r="CN467" s="50"/>
    </row>
    <row r="468">
      <c r="A468" s="108" t="str">
        <f t="shared" si="2"/>
        <v/>
      </c>
      <c r="B468" s="6"/>
      <c r="C468" s="42"/>
      <c r="D468" s="43"/>
      <c r="E468" s="61"/>
      <c r="F468" s="45"/>
      <c r="G468" s="45"/>
      <c r="H468" s="46"/>
      <c r="I468" s="45"/>
      <c r="J468" s="45"/>
      <c r="K468" s="45"/>
      <c r="L468" s="45"/>
      <c r="M468" s="61"/>
      <c r="N468" s="48"/>
      <c r="O468" s="49"/>
      <c r="P468" s="48"/>
      <c r="Q468" s="49"/>
      <c r="R468" s="50"/>
      <c r="S468" s="51"/>
      <c r="T468" s="15"/>
      <c r="U468" s="14"/>
      <c r="V468" s="52"/>
      <c r="W468" s="52"/>
      <c r="X468" s="52"/>
      <c r="Y468" s="52"/>
      <c r="Z468" s="52"/>
      <c r="AA468" s="52"/>
      <c r="AB468" s="53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3"/>
      <c r="AP468" s="52"/>
      <c r="AQ468" s="52"/>
      <c r="AR468" s="53"/>
      <c r="AS468" s="53"/>
      <c r="AT468" s="53"/>
      <c r="AU468" s="52"/>
      <c r="AV468" s="52"/>
      <c r="AW468" s="53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83" t="str">
        <f>IF(ISBLANK(B468),,IF(IFNA(MATCH(N468,List_Holidays,0),0)=0,IF(IFNA(MATCH(WEEKDAY(N468),List_WeekHolidays,0),0),1,0),2))</f>
        <v/>
      </c>
      <c r="BU468" s="109">
        <f t="shared" si="3"/>
        <v>0</v>
      </c>
      <c r="BV468" s="109">
        <f t="shared" si="4"/>
        <v>0</v>
      </c>
      <c r="BW468" s="109">
        <f>IF($BU468&gt;cLunchEnd+$N468,cLunchBegin+$N468+1,cLunchBegin+$N468)</f>
        <v>0.5</v>
      </c>
      <c r="BX468" s="109">
        <f>IF($BU468&gt;cLunchEnd+$N468,cLunchEnd+$N468+1,cLunchEnd+$N468)</f>
        <v>0.5416666667</v>
      </c>
      <c r="BY468" s="109">
        <f>IF($BU468&gt;cDinnerEnd+$N468,cDinnerBegin+$N468+1,cDinnerBegin+$N468)</f>
        <v>0.75</v>
      </c>
      <c r="BZ468" s="109">
        <f>IF($BU468&gt;cDinnerEnd+$N468,cDinnerEnd+$N468+1,cDinnerEnd+$N468)</f>
        <v>0.7916666667</v>
      </c>
      <c r="CA468" s="50" t="str">
        <f>IF((MIN($BV468,BX468)-MAX($BU468,BW468))&gt;0,vDurationLunch,)</f>
        <v/>
      </c>
      <c r="CB468" s="50" t="str">
        <f>IF((MIN($BV468,BZ468)-MAX($BU468,BY468))&gt;0,vDurationDinner,)</f>
        <v/>
      </c>
      <c r="CC468" s="50">
        <f t="shared" si="5"/>
        <v>0</v>
      </c>
      <c r="CD468" s="109">
        <f t="shared" si="6"/>
        <v>0.75</v>
      </c>
      <c r="CE468" s="50" t="str">
        <f t="shared" si="7"/>
        <v/>
      </c>
      <c r="CF468" s="50" t="str">
        <f t="shared" si="8"/>
        <v/>
      </c>
      <c r="CG468" s="50" t="str">
        <f t="shared" si="9"/>
        <v/>
      </c>
      <c r="CH468" s="50" t="str">
        <f t="shared" si="10"/>
        <v/>
      </c>
      <c r="CI468" s="50" t="str">
        <f t="shared" si="11"/>
        <v/>
      </c>
      <c r="CJ468" s="50"/>
      <c r="CK468" s="50"/>
      <c r="CL468" s="50"/>
      <c r="CM468" s="50"/>
      <c r="CN468" s="50"/>
    </row>
    <row r="469">
      <c r="A469" s="108" t="str">
        <f t="shared" si="2"/>
        <v/>
      </c>
      <c r="B469" s="6"/>
      <c r="C469" s="42"/>
      <c r="D469" s="43"/>
      <c r="E469" s="61"/>
      <c r="F469" s="45"/>
      <c r="G469" s="46"/>
      <c r="H469" s="46"/>
      <c r="I469" s="45"/>
      <c r="J469" s="45"/>
      <c r="K469" s="45"/>
      <c r="L469" s="45"/>
      <c r="M469" s="61"/>
      <c r="N469" s="48"/>
      <c r="O469" s="49"/>
      <c r="P469" s="48"/>
      <c r="Q469" s="49"/>
      <c r="R469" s="50"/>
      <c r="S469" s="51"/>
      <c r="T469" s="15"/>
      <c r="U469" s="14"/>
      <c r="V469" s="52"/>
      <c r="W469" s="52"/>
      <c r="X469" s="52"/>
      <c r="Y469" s="52"/>
      <c r="Z469" s="52"/>
      <c r="AA469" s="52"/>
      <c r="AB469" s="53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3"/>
      <c r="AP469" s="52"/>
      <c r="AQ469" s="52"/>
      <c r="AR469" s="53"/>
      <c r="AS469" s="53"/>
      <c r="AT469" s="53"/>
      <c r="AU469" s="52"/>
      <c r="AV469" s="52"/>
      <c r="AW469" s="53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83" t="str">
        <f>IF(ISBLANK(B469),,IF(IFNA(MATCH(N469,List_Holidays,0),0)=0,IF(IFNA(MATCH(WEEKDAY(N469),List_WeekHolidays,0),0),1,0),2))</f>
        <v/>
      </c>
      <c r="BU469" s="109">
        <f t="shared" si="3"/>
        <v>0</v>
      </c>
      <c r="BV469" s="109">
        <f t="shared" si="4"/>
        <v>0</v>
      </c>
      <c r="BW469" s="109">
        <f>IF($BU469&gt;cLunchEnd+$N469,cLunchBegin+$N469+1,cLunchBegin+$N469)</f>
        <v>0.5</v>
      </c>
      <c r="BX469" s="109">
        <f>IF($BU469&gt;cLunchEnd+$N469,cLunchEnd+$N469+1,cLunchEnd+$N469)</f>
        <v>0.5416666667</v>
      </c>
      <c r="BY469" s="109">
        <f>IF($BU469&gt;cDinnerEnd+$N469,cDinnerBegin+$N469+1,cDinnerBegin+$N469)</f>
        <v>0.75</v>
      </c>
      <c r="BZ469" s="109">
        <f>IF($BU469&gt;cDinnerEnd+$N469,cDinnerEnd+$N469+1,cDinnerEnd+$N469)</f>
        <v>0.7916666667</v>
      </c>
      <c r="CA469" s="50" t="str">
        <f>IF((MIN($BV469,BX469)-MAX($BU469,BW469))&gt;0,vDurationLunch,)</f>
        <v/>
      </c>
      <c r="CB469" s="50" t="str">
        <f>IF((MIN($BV469,BZ469)-MAX($BU469,BY469))&gt;0,vDurationDinner,)</f>
        <v/>
      </c>
      <c r="CC469" s="50">
        <f t="shared" si="5"/>
        <v>0</v>
      </c>
      <c r="CD469" s="109">
        <f t="shared" si="6"/>
        <v>0.75</v>
      </c>
      <c r="CE469" s="50" t="str">
        <f t="shared" si="7"/>
        <v/>
      </c>
      <c r="CF469" s="50" t="str">
        <f t="shared" si="8"/>
        <v/>
      </c>
      <c r="CG469" s="50" t="str">
        <f t="shared" si="9"/>
        <v/>
      </c>
      <c r="CH469" s="50" t="str">
        <f t="shared" si="10"/>
        <v/>
      </c>
      <c r="CI469" s="50" t="str">
        <f t="shared" si="11"/>
        <v/>
      </c>
      <c r="CJ469" s="50"/>
      <c r="CK469" s="50"/>
      <c r="CL469" s="50"/>
      <c r="CM469" s="50"/>
      <c r="CN469" s="50"/>
    </row>
    <row r="470">
      <c r="A470" s="108" t="str">
        <f t="shared" si="2"/>
        <v/>
      </c>
      <c r="B470" s="6"/>
      <c r="C470" s="42"/>
      <c r="D470" s="43"/>
      <c r="E470" s="61"/>
      <c r="F470" s="45"/>
      <c r="G470" s="45"/>
      <c r="H470" s="46"/>
      <c r="I470" s="45"/>
      <c r="J470" s="45"/>
      <c r="K470" s="45"/>
      <c r="L470" s="45"/>
      <c r="M470" s="61"/>
      <c r="N470" s="48"/>
      <c r="O470" s="49"/>
      <c r="P470" s="48"/>
      <c r="Q470" s="49"/>
      <c r="R470" s="50"/>
      <c r="S470" s="51"/>
      <c r="T470" s="15"/>
      <c r="U470" s="14"/>
      <c r="V470" s="52"/>
      <c r="W470" s="52"/>
      <c r="X470" s="52"/>
      <c r="Y470" s="52"/>
      <c r="Z470" s="52"/>
      <c r="AA470" s="52"/>
      <c r="AB470" s="53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3"/>
      <c r="AP470" s="52"/>
      <c r="AQ470" s="52"/>
      <c r="AR470" s="53"/>
      <c r="AS470" s="53"/>
      <c r="AT470" s="53"/>
      <c r="AU470" s="52"/>
      <c r="AV470" s="52"/>
      <c r="AW470" s="53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83" t="str">
        <f>IF(ISBLANK(B470),,IF(IFNA(MATCH(N470,List_Holidays,0),0)=0,IF(IFNA(MATCH(WEEKDAY(N470),List_WeekHolidays,0),0),1,0),2))</f>
        <v/>
      </c>
      <c r="BU470" s="109">
        <f t="shared" si="3"/>
        <v>0</v>
      </c>
      <c r="BV470" s="109">
        <f t="shared" si="4"/>
        <v>0</v>
      </c>
      <c r="BW470" s="109">
        <f>IF($BU470&gt;cLunchEnd+$N470,cLunchBegin+$N470+1,cLunchBegin+$N470)</f>
        <v>0.5</v>
      </c>
      <c r="BX470" s="109">
        <f>IF($BU470&gt;cLunchEnd+$N470,cLunchEnd+$N470+1,cLunchEnd+$N470)</f>
        <v>0.5416666667</v>
      </c>
      <c r="BY470" s="109">
        <f>IF($BU470&gt;cDinnerEnd+$N470,cDinnerBegin+$N470+1,cDinnerBegin+$N470)</f>
        <v>0.75</v>
      </c>
      <c r="BZ470" s="109">
        <f>IF($BU470&gt;cDinnerEnd+$N470,cDinnerEnd+$N470+1,cDinnerEnd+$N470)</f>
        <v>0.7916666667</v>
      </c>
      <c r="CA470" s="50" t="str">
        <f>IF((MIN($BV470,BX470)-MAX($BU470,BW470))&gt;0,vDurationLunch,)</f>
        <v/>
      </c>
      <c r="CB470" s="50" t="str">
        <f>IF((MIN($BV470,BZ470)-MAX($BU470,BY470))&gt;0,vDurationDinner,)</f>
        <v/>
      </c>
      <c r="CC470" s="50">
        <f t="shared" si="5"/>
        <v>0</v>
      </c>
      <c r="CD470" s="109">
        <f t="shared" si="6"/>
        <v>0.75</v>
      </c>
      <c r="CE470" s="50" t="str">
        <f t="shared" si="7"/>
        <v/>
      </c>
      <c r="CF470" s="50" t="str">
        <f t="shared" si="8"/>
        <v/>
      </c>
      <c r="CG470" s="50" t="str">
        <f t="shared" si="9"/>
        <v/>
      </c>
      <c r="CH470" s="50" t="str">
        <f t="shared" si="10"/>
        <v/>
      </c>
      <c r="CI470" s="50" t="str">
        <f t="shared" si="11"/>
        <v/>
      </c>
      <c r="CJ470" s="50"/>
      <c r="CK470" s="50"/>
      <c r="CL470" s="50"/>
      <c r="CM470" s="50"/>
      <c r="CN470" s="50"/>
    </row>
    <row r="471">
      <c r="A471" s="108" t="str">
        <f t="shared" si="2"/>
        <v/>
      </c>
      <c r="B471" s="6"/>
      <c r="C471" s="42"/>
      <c r="D471" s="43"/>
      <c r="E471" s="61"/>
      <c r="F471" s="45"/>
      <c r="G471" s="45"/>
      <c r="H471" s="46"/>
      <c r="I471" s="45"/>
      <c r="J471" s="45"/>
      <c r="K471" s="45"/>
      <c r="L471" s="45"/>
      <c r="M471" s="61"/>
      <c r="N471" s="48"/>
      <c r="O471" s="49"/>
      <c r="P471" s="48"/>
      <c r="Q471" s="49"/>
      <c r="R471" s="50"/>
      <c r="S471" s="51"/>
      <c r="T471" s="15"/>
      <c r="U471" s="14"/>
      <c r="V471" s="52"/>
      <c r="W471" s="52"/>
      <c r="X471" s="52"/>
      <c r="Y471" s="52"/>
      <c r="Z471" s="52"/>
      <c r="AA471" s="52"/>
      <c r="AB471" s="53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3"/>
      <c r="AP471" s="52"/>
      <c r="AQ471" s="52"/>
      <c r="AR471" s="53"/>
      <c r="AS471" s="53"/>
      <c r="AT471" s="53"/>
      <c r="AU471" s="52"/>
      <c r="AV471" s="52"/>
      <c r="AW471" s="53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83" t="str">
        <f>IF(ISBLANK(B471),,IF(IFNA(MATCH(N471,List_Holidays,0),0)=0,IF(IFNA(MATCH(WEEKDAY(N471),List_WeekHolidays,0),0),1,0),2))</f>
        <v/>
      </c>
      <c r="BU471" s="109">
        <f t="shared" si="3"/>
        <v>0</v>
      </c>
      <c r="BV471" s="109">
        <f t="shared" si="4"/>
        <v>0</v>
      </c>
      <c r="BW471" s="109">
        <f>IF($BU471&gt;cLunchEnd+$N471,cLunchBegin+$N471+1,cLunchBegin+$N471)</f>
        <v>0.5</v>
      </c>
      <c r="BX471" s="109">
        <f>IF($BU471&gt;cLunchEnd+$N471,cLunchEnd+$N471+1,cLunchEnd+$N471)</f>
        <v>0.5416666667</v>
      </c>
      <c r="BY471" s="109">
        <f>IF($BU471&gt;cDinnerEnd+$N471,cDinnerBegin+$N471+1,cDinnerBegin+$N471)</f>
        <v>0.75</v>
      </c>
      <c r="BZ471" s="109">
        <f>IF($BU471&gt;cDinnerEnd+$N471,cDinnerEnd+$N471+1,cDinnerEnd+$N471)</f>
        <v>0.7916666667</v>
      </c>
      <c r="CA471" s="50" t="str">
        <f>IF((MIN($BV471,BX471)-MAX($BU471,BW471))&gt;0,vDurationLunch,)</f>
        <v/>
      </c>
      <c r="CB471" s="50" t="str">
        <f>IF((MIN($BV471,BZ471)-MAX($BU471,BY471))&gt;0,vDurationDinner,)</f>
        <v/>
      </c>
      <c r="CC471" s="50">
        <f t="shared" si="5"/>
        <v>0</v>
      </c>
      <c r="CD471" s="109">
        <f t="shared" si="6"/>
        <v>0.75</v>
      </c>
      <c r="CE471" s="50" t="str">
        <f t="shared" si="7"/>
        <v/>
      </c>
      <c r="CF471" s="50" t="str">
        <f t="shared" si="8"/>
        <v/>
      </c>
      <c r="CG471" s="50" t="str">
        <f t="shared" si="9"/>
        <v/>
      </c>
      <c r="CH471" s="50" t="str">
        <f t="shared" si="10"/>
        <v/>
      </c>
      <c r="CI471" s="50" t="str">
        <f t="shared" si="11"/>
        <v/>
      </c>
      <c r="CJ471" s="50"/>
      <c r="CK471" s="50"/>
      <c r="CL471" s="50"/>
      <c r="CM471" s="50"/>
      <c r="CN471" s="50"/>
    </row>
    <row r="472">
      <c r="A472" s="108" t="str">
        <f t="shared" si="2"/>
        <v/>
      </c>
      <c r="B472" s="6"/>
      <c r="C472" s="42"/>
      <c r="D472" s="43"/>
      <c r="E472" s="61"/>
      <c r="F472" s="45"/>
      <c r="G472" s="45"/>
      <c r="H472" s="45"/>
      <c r="I472" s="45"/>
      <c r="J472" s="46"/>
      <c r="K472" s="45"/>
      <c r="L472" s="45"/>
      <c r="M472" s="61"/>
      <c r="N472" s="48"/>
      <c r="O472" s="49"/>
      <c r="P472" s="48"/>
      <c r="Q472" s="49"/>
      <c r="R472" s="50"/>
      <c r="S472" s="51"/>
      <c r="T472" s="15"/>
      <c r="U472" s="14"/>
      <c r="V472" s="52"/>
      <c r="W472" s="52"/>
      <c r="X472" s="52"/>
      <c r="Y472" s="52"/>
      <c r="Z472" s="52"/>
      <c r="AA472" s="52"/>
      <c r="AB472" s="53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3"/>
      <c r="AP472" s="52"/>
      <c r="AQ472" s="52"/>
      <c r="AR472" s="53"/>
      <c r="AS472" s="53"/>
      <c r="AT472" s="53"/>
      <c r="AU472" s="52"/>
      <c r="AV472" s="52"/>
      <c r="AW472" s="53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83" t="str">
        <f>IF(ISBLANK(B472),,IF(IFNA(MATCH(N472,List_Holidays,0),0)=0,IF(IFNA(MATCH(WEEKDAY(N472),List_WeekHolidays,0),0),1,0),2))</f>
        <v/>
      </c>
      <c r="BU472" s="109">
        <f t="shared" si="3"/>
        <v>0</v>
      </c>
      <c r="BV472" s="109">
        <f t="shared" si="4"/>
        <v>0</v>
      </c>
      <c r="BW472" s="109">
        <f>IF($BU472&gt;cLunchEnd+$N472,cLunchBegin+$N472+1,cLunchBegin+$N472)</f>
        <v>0.5</v>
      </c>
      <c r="BX472" s="109">
        <f>IF($BU472&gt;cLunchEnd+$N472,cLunchEnd+$N472+1,cLunchEnd+$N472)</f>
        <v>0.5416666667</v>
      </c>
      <c r="BY472" s="109">
        <f>IF($BU472&gt;cDinnerEnd+$N472,cDinnerBegin+$N472+1,cDinnerBegin+$N472)</f>
        <v>0.75</v>
      </c>
      <c r="BZ472" s="109">
        <f>IF($BU472&gt;cDinnerEnd+$N472,cDinnerEnd+$N472+1,cDinnerEnd+$N472)</f>
        <v>0.7916666667</v>
      </c>
      <c r="CA472" s="50" t="str">
        <f>IF((MIN($BV472,BX472)-MAX($BU472,BW472))&gt;0,vDurationLunch,)</f>
        <v/>
      </c>
      <c r="CB472" s="50" t="str">
        <f>IF((MIN($BV472,BZ472)-MAX($BU472,BY472))&gt;0,vDurationDinner,)</f>
        <v/>
      </c>
      <c r="CC472" s="50">
        <f t="shared" si="5"/>
        <v>0</v>
      </c>
      <c r="CD472" s="109">
        <f t="shared" si="6"/>
        <v>0.75</v>
      </c>
      <c r="CE472" s="50" t="str">
        <f t="shared" si="7"/>
        <v/>
      </c>
      <c r="CF472" s="50" t="str">
        <f t="shared" si="8"/>
        <v/>
      </c>
      <c r="CG472" s="50" t="str">
        <f t="shared" si="9"/>
        <v/>
      </c>
      <c r="CH472" s="50" t="str">
        <f t="shared" si="10"/>
        <v/>
      </c>
      <c r="CI472" s="50" t="str">
        <f t="shared" si="11"/>
        <v/>
      </c>
      <c r="CJ472" s="50"/>
      <c r="CK472" s="50"/>
      <c r="CL472" s="50"/>
      <c r="CM472" s="50"/>
      <c r="CN472" s="50"/>
    </row>
    <row r="473">
      <c r="A473" s="108" t="str">
        <f t="shared" si="2"/>
        <v/>
      </c>
      <c r="B473" s="6"/>
      <c r="C473" s="42"/>
      <c r="D473" s="43"/>
      <c r="E473" s="61"/>
      <c r="F473" s="45"/>
      <c r="G473" s="45"/>
      <c r="H473" s="46"/>
      <c r="I473" s="45"/>
      <c r="J473" s="45"/>
      <c r="K473" s="45"/>
      <c r="L473" s="45"/>
      <c r="M473" s="61"/>
      <c r="N473" s="48"/>
      <c r="O473" s="49"/>
      <c r="P473" s="48"/>
      <c r="Q473" s="49"/>
      <c r="R473" s="50"/>
      <c r="S473" s="51"/>
      <c r="T473" s="15"/>
      <c r="U473" s="14"/>
      <c r="V473" s="52"/>
      <c r="W473" s="52"/>
      <c r="X473" s="52"/>
      <c r="Y473" s="52"/>
      <c r="Z473" s="52"/>
      <c r="AA473" s="52"/>
      <c r="AB473" s="53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3"/>
      <c r="AP473" s="52"/>
      <c r="AQ473" s="52"/>
      <c r="AR473" s="53"/>
      <c r="AS473" s="53"/>
      <c r="AT473" s="53"/>
      <c r="AU473" s="52"/>
      <c r="AV473" s="52"/>
      <c r="AW473" s="53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83" t="str">
        <f>IF(ISBLANK(B473),,IF(IFNA(MATCH(N473,List_Holidays,0),0)=0,IF(IFNA(MATCH(WEEKDAY(N473),List_WeekHolidays,0),0),1,0),2))</f>
        <v/>
      </c>
      <c r="BU473" s="109">
        <f t="shared" si="3"/>
        <v>0</v>
      </c>
      <c r="BV473" s="109">
        <f t="shared" si="4"/>
        <v>0</v>
      </c>
      <c r="BW473" s="109">
        <f>IF($BU473&gt;cLunchEnd+$N473,cLunchBegin+$N473+1,cLunchBegin+$N473)</f>
        <v>0.5</v>
      </c>
      <c r="BX473" s="109">
        <f>IF($BU473&gt;cLunchEnd+$N473,cLunchEnd+$N473+1,cLunchEnd+$N473)</f>
        <v>0.5416666667</v>
      </c>
      <c r="BY473" s="109">
        <f>IF($BU473&gt;cDinnerEnd+$N473,cDinnerBegin+$N473+1,cDinnerBegin+$N473)</f>
        <v>0.75</v>
      </c>
      <c r="BZ473" s="109">
        <f>IF($BU473&gt;cDinnerEnd+$N473,cDinnerEnd+$N473+1,cDinnerEnd+$N473)</f>
        <v>0.7916666667</v>
      </c>
      <c r="CA473" s="50" t="str">
        <f>IF((MIN($BV473,BX473)-MAX($BU473,BW473))&gt;0,vDurationLunch,)</f>
        <v/>
      </c>
      <c r="CB473" s="50" t="str">
        <f>IF((MIN($BV473,BZ473)-MAX($BU473,BY473))&gt;0,vDurationDinner,)</f>
        <v/>
      </c>
      <c r="CC473" s="50">
        <f t="shared" si="5"/>
        <v>0</v>
      </c>
      <c r="CD473" s="109">
        <f t="shared" si="6"/>
        <v>0.75</v>
      </c>
      <c r="CE473" s="50" t="str">
        <f t="shared" si="7"/>
        <v/>
      </c>
      <c r="CF473" s="50" t="str">
        <f t="shared" si="8"/>
        <v/>
      </c>
      <c r="CG473" s="50" t="str">
        <f t="shared" si="9"/>
        <v/>
      </c>
      <c r="CH473" s="50" t="str">
        <f t="shared" si="10"/>
        <v/>
      </c>
      <c r="CI473" s="50" t="str">
        <f t="shared" si="11"/>
        <v/>
      </c>
      <c r="CJ473" s="50"/>
      <c r="CK473" s="50"/>
      <c r="CL473" s="50"/>
      <c r="CM473" s="50"/>
      <c r="CN473" s="50"/>
    </row>
    <row r="474">
      <c r="A474" s="108" t="str">
        <f t="shared" si="2"/>
        <v/>
      </c>
      <c r="B474" s="6"/>
      <c r="C474" s="42"/>
      <c r="D474" s="43"/>
      <c r="E474" s="61"/>
      <c r="F474" s="45"/>
      <c r="G474" s="45"/>
      <c r="H474" s="46"/>
      <c r="I474" s="45"/>
      <c r="J474" s="45"/>
      <c r="K474" s="45"/>
      <c r="L474" s="45"/>
      <c r="M474" s="61"/>
      <c r="N474" s="48"/>
      <c r="O474" s="49"/>
      <c r="P474" s="48"/>
      <c r="Q474" s="49"/>
      <c r="R474" s="50"/>
      <c r="S474" s="51"/>
      <c r="T474" s="15"/>
      <c r="U474" s="14"/>
      <c r="V474" s="52"/>
      <c r="W474" s="52"/>
      <c r="X474" s="52"/>
      <c r="Y474" s="52"/>
      <c r="Z474" s="52"/>
      <c r="AA474" s="52"/>
      <c r="AB474" s="53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3"/>
      <c r="AP474" s="52"/>
      <c r="AQ474" s="52"/>
      <c r="AR474" s="53"/>
      <c r="AS474" s="53"/>
      <c r="AT474" s="53"/>
      <c r="AU474" s="52"/>
      <c r="AV474" s="52"/>
      <c r="AW474" s="53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83" t="str">
        <f>IF(ISBLANK(B474),,IF(IFNA(MATCH(N474,List_Holidays,0),0)=0,IF(IFNA(MATCH(WEEKDAY(N474),List_WeekHolidays,0),0),1,0),2))</f>
        <v/>
      </c>
      <c r="BU474" s="109">
        <f t="shared" si="3"/>
        <v>0</v>
      </c>
      <c r="BV474" s="109">
        <f t="shared" si="4"/>
        <v>0</v>
      </c>
      <c r="BW474" s="109">
        <f>IF($BU474&gt;cLunchEnd+$N474,cLunchBegin+$N474+1,cLunchBegin+$N474)</f>
        <v>0.5</v>
      </c>
      <c r="BX474" s="109">
        <f>IF($BU474&gt;cLunchEnd+$N474,cLunchEnd+$N474+1,cLunchEnd+$N474)</f>
        <v>0.5416666667</v>
      </c>
      <c r="BY474" s="109">
        <f>IF($BU474&gt;cDinnerEnd+$N474,cDinnerBegin+$N474+1,cDinnerBegin+$N474)</f>
        <v>0.75</v>
      </c>
      <c r="BZ474" s="109">
        <f>IF($BU474&gt;cDinnerEnd+$N474,cDinnerEnd+$N474+1,cDinnerEnd+$N474)</f>
        <v>0.7916666667</v>
      </c>
      <c r="CA474" s="50" t="str">
        <f>IF((MIN($BV474,BX474)-MAX($BU474,BW474))&gt;0,vDurationLunch,)</f>
        <v/>
      </c>
      <c r="CB474" s="50" t="str">
        <f>IF((MIN($BV474,BZ474)-MAX($BU474,BY474))&gt;0,vDurationDinner,)</f>
        <v/>
      </c>
      <c r="CC474" s="50">
        <f t="shared" si="5"/>
        <v>0</v>
      </c>
      <c r="CD474" s="109">
        <f t="shared" si="6"/>
        <v>0.75</v>
      </c>
      <c r="CE474" s="50" t="str">
        <f t="shared" si="7"/>
        <v/>
      </c>
      <c r="CF474" s="50" t="str">
        <f t="shared" si="8"/>
        <v/>
      </c>
      <c r="CG474" s="50" t="str">
        <f t="shared" si="9"/>
        <v/>
      </c>
      <c r="CH474" s="50" t="str">
        <f t="shared" si="10"/>
        <v/>
      </c>
      <c r="CI474" s="50" t="str">
        <f t="shared" si="11"/>
        <v/>
      </c>
      <c r="CJ474" s="50"/>
      <c r="CK474" s="50"/>
      <c r="CL474" s="50"/>
      <c r="CM474" s="50"/>
      <c r="CN474" s="50"/>
    </row>
    <row r="475">
      <c r="A475" s="108" t="str">
        <f t="shared" si="2"/>
        <v/>
      </c>
      <c r="B475" s="6"/>
      <c r="C475" s="42"/>
      <c r="D475" s="43"/>
      <c r="E475" s="61"/>
      <c r="F475" s="45"/>
      <c r="G475" s="45"/>
      <c r="H475" s="46"/>
      <c r="I475" s="45"/>
      <c r="J475" s="45"/>
      <c r="K475" s="45"/>
      <c r="L475" s="45"/>
      <c r="M475" s="61"/>
      <c r="N475" s="48"/>
      <c r="O475" s="49"/>
      <c r="P475" s="48"/>
      <c r="Q475" s="49"/>
      <c r="R475" s="50"/>
      <c r="S475" s="51"/>
      <c r="T475" s="15"/>
      <c r="U475" s="14"/>
      <c r="V475" s="52"/>
      <c r="W475" s="52"/>
      <c r="X475" s="52"/>
      <c r="Y475" s="52"/>
      <c r="Z475" s="52"/>
      <c r="AA475" s="52"/>
      <c r="AB475" s="53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3"/>
      <c r="AP475" s="52"/>
      <c r="AQ475" s="52"/>
      <c r="AR475" s="53"/>
      <c r="AS475" s="53"/>
      <c r="AT475" s="53"/>
      <c r="AU475" s="52"/>
      <c r="AV475" s="52"/>
      <c r="AW475" s="53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83" t="str">
        <f>IF(ISBLANK(B475),,IF(IFNA(MATCH(N475,List_Holidays,0),0)=0,IF(IFNA(MATCH(WEEKDAY(N475),List_WeekHolidays,0),0),1,0),2))</f>
        <v/>
      </c>
      <c r="BU475" s="109">
        <f t="shared" si="3"/>
        <v>0</v>
      </c>
      <c r="BV475" s="109">
        <f t="shared" si="4"/>
        <v>0</v>
      </c>
      <c r="BW475" s="109">
        <f>IF($BU475&gt;cLunchEnd+$N475,cLunchBegin+$N475+1,cLunchBegin+$N475)</f>
        <v>0.5</v>
      </c>
      <c r="BX475" s="109">
        <f>IF($BU475&gt;cLunchEnd+$N475,cLunchEnd+$N475+1,cLunchEnd+$N475)</f>
        <v>0.5416666667</v>
      </c>
      <c r="BY475" s="109">
        <f>IF($BU475&gt;cDinnerEnd+$N475,cDinnerBegin+$N475+1,cDinnerBegin+$N475)</f>
        <v>0.75</v>
      </c>
      <c r="BZ475" s="109">
        <f>IF($BU475&gt;cDinnerEnd+$N475,cDinnerEnd+$N475+1,cDinnerEnd+$N475)</f>
        <v>0.7916666667</v>
      </c>
      <c r="CA475" s="50" t="str">
        <f>IF((MIN($BV475,BX475)-MAX($BU475,BW475))&gt;0,vDurationLunch,)</f>
        <v/>
      </c>
      <c r="CB475" s="50" t="str">
        <f>IF((MIN($BV475,BZ475)-MAX($BU475,BY475))&gt;0,vDurationDinner,)</f>
        <v/>
      </c>
      <c r="CC475" s="50">
        <f t="shared" si="5"/>
        <v>0</v>
      </c>
      <c r="CD475" s="109">
        <f t="shared" si="6"/>
        <v>0.75</v>
      </c>
      <c r="CE475" s="50" t="str">
        <f t="shared" si="7"/>
        <v/>
      </c>
      <c r="CF475" s="50" t="str">
        <f t="shared" si="8"/>
        <v/>
      </c>
      <c r="CG475" s="50" t="str">
        <f t="shared" si="9"/>
        <v/>
      </c>
      <c r="CH475" s="50" t="str">
        <f t="shared" si="10"/>
        <v/>
      </c>
      <c r="CI475" s="50" t="str">
        <f t="shared" si="11"/>
        <v/>
      </c>
      <c r="CJ475" s="50"/>
      <c r="CK475" s="50"/>
      <c r="CL475" s="50"/>
      <c r="CM475" s="50"/>
      <c r="CN475" s="50"/>
    </row>
    <row r="476">
      <c r="A476" s="108" t="str">
        <f t="shared" si="2"/>
        <v/>
      </c>
      <c r="B476" s="6"/>
      <c r="C476" s="42"/>
      <c r="D476" s="43"/>
      <c r="E476" s="61"/>
      <c r="F476" s="45"/>
      <c r="G476" s="46"/>
      <c r="H476" s="46"/>
      <c r="I476" s="45"/>
      <c r="J476" s="45"/>
      <c r="K476" s="45"/>
      <c r="L476" s="45"/>
      <c r="M476" s="61"/>
      <c r="N476" s="48"/>
      <c r="O476" s="49"/>
      <c r="P476" s="48"/>
      <c r="Q476" s="49"/>
      <c r="R476" s="50"/>
      <c r="S476" s="51"/>
      <c r="T476" s="15"/>
      <c r="U476" s="14"/>
      <c r="V476" s="52"/>
      <c r="W476" s="52"/>
      <c r="X476" s="52"/>
      <c r="Y476" s="52"/>
      <c r="Z476" s="52"/>
      <c r="AA476" s="52"/>
      <c r="AB476" s="53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3"/>
      <c r="AP476" s="52"/>
      <c r="AQ476" s="52"/>
      <c r="AR476" s="53"/>
      <c r="AS476" s="53"/>
      <c r="AT476" s="53"/>
      <c r="AU476" s="52"/>
      <c r="AV476" s="52"/>
      <c r="AW476" s="53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83" t="str">
        <f>IF(ISBLANK(B476),,IF(IFNA(MATCH(N476,List_Holidays,0),0)=0,IF(IFNA(MATCH(WEEKDAY(N476),List_WeekHolidays,0),0),1,0),2))</f>
        <v/>
      </c>
      <c r="BU476" s="109">
        <f t="shared" si="3"/>
        <v>0</v>
      </c>
      <c r="BV476" s="109">
        <f t="shared" si="4"/>
        <v>0</v>
      </c>
      <c r="BW476" s="109">
        <f>IF($BU476&gt;cLunchEnd+$N476,cLunchBegin+$N476+1,cLunchBegin+$N476)</f>
        <v>0.5</v>
      </c>
      <c r="BX476" s="109">
        <f>IF($BU476&gt;cLunchEnd+$N476,cLunchEnd+$N476+1,cLunchEnd+$N476)</f>
        <v>0.5416666667</v>
      </c>
      <c r="BY476" s="109">
        <f>IF($BU476&gt;cDinnerEnd+$N476,cDinnerBegin+$N476+1,cDinnerBegin+$N476)</f>
        <v>0.75</v>
      </c>
      <c r="BZ476" s="109">
        <f>IF($BU476&gt;cDinnerEnd+$N476,cDinnerEnd+$N476+1,cDinnerEnd+$N476)</f>
        <v>0.7916666667</v>
      </c>
      <c r="CA476" s="50" t="str">
        <f>IF((MIN($BV476,BX476)-MAX($BU476,BW476))&gt;0,vDurationLunch,)</f>
        <v/>
      </c>
      <c r="CB476" s="50" t="str">
        <f>IF((MIN($BV476,BZ476)-MAX($BU476,BY476))&gt;0,vDurationDinner,)</f>
        <v/>
      </c>
      <c r="CC476" s="50">
        <f t="shared" si="5"/>
        <v>0</v>
      </c>
      <c r="CD476" s="109">
        <f t="shared" si="6"/>
        <v>0.75</v>
      </c>
      <c r="CE476" s="50" t="str">
        <f t="shared" si="7"/>
        <v/>
      </c>
      <c r="CF476" s="50" t="str">
        <f t="shared" si="8"/>
        <v/>
      </c>
      <c r="CG476" s="50" t="str">
        <f t="shared" si="9"/>
        <v/>
      </c>
      <c r="CH476" s="50" t="str">
        <f t="shared" si="10"/>
        <v/>
      </c>
      <c r="CI476" s="50" t="str">
        <f t="shared" si="11"/>
        <v/>
      </c>
      <c r="CJ476" s="50"/>
      <c r="CK476" s="50"/>
      <c r="CL476" s="50"/>
      <c r="CM476" s="50"/>
      <c r="CN476" s="50"/>
    </row>
    <row r="477">
      <c r="A477" s="108" t="str">
        <f t="shared" si="2"/>
        <v/>
      </c>
      <c r="B477" s="6"/>
      <c r="C477" s="42"/>
      <c r="D477" s="43"/>
      <c r="E477" s="61"/>
      <c r="F477" s="45"/>
      <c r="G477" s="45"/>
      <c r="H477" s="46"/>
      <c r="I477" s="45"/>
      <c r="J477" s="45"/>
      <c r="K477" s="45"/>
      <c r="L477" s="45"/>
      <c r="M477" s="61"/>
      <c r="N477" s="48"/>
      <c r="O477" s="49"/>
      <c r="P477" s="48"/>
      <c r="Q477" s="49"/>
      <c r="R477" s="50"/>
      <c r="S477" s="51"/>
      <c r="T477" s="15"/>
      <c r="U477" s="14"/>
      <c r="V477" s="52"/>
      <c r="W477" s="52"/>
      <c r="X477" s="52"/>
      <c r="Y477" s="52"/>
      <c r="Z477" s="52"/>
      <c r="AA477" s="52"/>
      <c r="AB477" s="53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3"/>
      <c r="AP477" s="52"/>
      <c r="AQ477" s="52"/>
      <c r="AR477" s="53"/>
      <c r="AS477" s="53"/>
      <c r="AT477" s="53"/>
      <c r="AU477" s="52"/>
      <c r="AV477" s="52"/>
      <c r="AW477" s="53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83" t="str">
        <f>IF(ISBLANK(B477),,IF(IFNA(MATCH(N477,List_Holidays,0),0)=0,IF(IFNA(MATCH(WEEKDAY(N477),List_WeekHolidays,0),0),1,0),2))</f>
        <v/>
      </c>
      <c r="BU477" s="109">
        <f t="shared" si="3"/>
        <v>0</v>
      </c>
      <c r="BV477" s="109">
        <f t="shared" si="4"/>
        <v>0</v>
      </c>
      <c r="BW477" s="109">
        <f>IF($BU477&gt;cLunchEnd+$N477,cLunchBegin+$N477+1,cLunchBegin+$N477)</f>
        <v>0.5</v>
      </c>
      <c r="BX477" s="109">
        <f>IF($BU477&gt;cLunchEnd+$N477,cLunchEnd+$N477+1,cLunchEnd+$N477)</f>
        <v>0.5416666667</v>
      </c>
      <c r="BY477" s="109">
        <f>IF($BU477&gt;cDinnerEnd+$N477,cDinnerBegin+$N477+1,cDinnerBegin+$N477)</f>
        <v>0.75</v>
      </c>
      <c r="BZ477" s="109">
        <f>IF($BU477&gt;cDinnerEnd+$N477,cDinnerEnd+$N477+1,cDinnerEnd+$N477)</f>
        <v>0.7916666667</v>
      </c>
      <c r="CA477" s="50" t="str">
        <f>IF((MIN($BV477,BX477)-MAX($BU477,BW477))&gt;0,vDurationLunch,)</f>
        <v/>
      </c>
      <c r="CB477" s="50" t="str">
        <f>IF((MIN($BV477,BZ477)-MAX($BU477,BY477))&gt;0,vDurationDinner,)</f>
        <v/>
      </c>
      <c r="CC477" s="50">
        <f t="shared" si="5"/>
        <v>0</v>
      </c>
      <c r="CD477" s="109">
        <f t="shared" si="6"/>
        <v>0.75</v>
      </c>
      <c r="CE477" s="50" t="str">
        <f t="shared" si="7"/>
        <v/>
      </c>
      <c r="CF477" s="50" t="str">
        <f t="shared" si="8"/>
        <v/>
      </c>
      <c r="CG477" s="50" t="str">
        <f t="shared" si="9"/>
        <v/>
      </c>
      <c r="CH477" s="50" t="str">
        <f t="shared" si="10"/>
        <v/>
      </c>
      <c r="CI477" s="50" t="str">
        <f t="shared" si="11"/>
        <v/>
      </c>
      <c r="CJ477" s="50"/>
      <c r="CK477" s="50"/>
      <c r="CL477" s="50"/>
      <c r="CM477" s="50"/>
      <c r="CN477" s="50"/>
    </row>
    <row r="478">
      <c r="A478" s="108" t="str">
        <f t="shared" si="2"/>
        <v/>
      </c>
      <c r="B478" s="6"/>
      <c r="C478" s="42"/>
      <c r="D478" s="43"/>
      <c r="E478" s="61"/>
      <c r="F478" s="45"/>
      <c r="G478" s="45"/>
      <c r="H478" s="46"/>
      <c r="I478" s="45"/>
      <c r="J478" s="45"/>
      <c r="K478" s="45"/>
      <c r="L478" s="45"/>
      <c r="M478" s="61"/>
      <c r="N478" s="48"/>
      <c r="O478" s="49"/>
      <c r="P478" s="48"/>
      <c r="Q478" s="49"/>
      <c r="R478" s="50"/>
      <c r="S478" s="51"/>
      <c r="T478" s="15"/>
      <c r="U478" s="14"/>
      <c r="V478" s="52"/>
      <c r="W478" s="52"/>
      <c r="X478" s="52"/>
      <c r="Y478" s="52"/>
      <c r="Z478" s="52"/>
      <c r="AA478" s="52"/>
      <c r="AB478" s="53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3"/>
      <c r="AP478" s="52"/>
      <c r="AQ478" s="52"/>
      <c r="AR478" s="53"/>
      <c r="AS478" s="53"/>
      <c r="AT478" s="53"/>
      <c r="AU478" s="52"/>
      <c r="AV478" s="52"/>
      <c r="AW478" s="53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83" t="str">
        <f>IF(ISBLANK(B478),,IF(IFNA(MATCH(N478,List_Holidays,0),0)=0,IF(IFNA(MATCH(WEEKDAY(N478),List_WeekHolidays,0),0),1,0),2))</f>
        <v/>
      </c>
      <c r="BU478" s="109">
        <f t="shared" si="3"/>
        <v>0</v>
      </c>
      <c r="BV478" s="109">
        <f t="shared" si="4"/>
        <v>0</v>
      </c>
      <c r="BW478" s="109">
        <f>IF($BU478&gt;cLunchEnd+$N478,cLunchBegin+$N478+1,cLunchBegin+$N478)</f>
        <v>0.5</v>
      </c>
      <c r="BX478" s="109">
        <f>IF($BU478&gt;cLunchEnd+$N478,cLunchEnd+$N478+1,cLunchEnd+$N478)</f>
        <v>0.5416666667</v>
      </c>
      <c r="BY478" s="109">
        <f>IF($BU478&gt;cDinnerEnd+$N478,cDinnerBegin+$N478+1,cDinnerBegin+$N478)</f>
        <v>0.75</v>
      </c>
      <c r="BZ478" s="109">
        <f>IF($BU478&gt;cDinnerEnd+$N478,cDinnerEnd+$N478+1,cDinnerEnd+$N478)</f>
        <v>0.7916666667</v>
      </c>
      <c r="CA478" s="50" t="str">
        <f>IF((MIN($BV478,BX478)-MAX($BU478,BW478))&gt;0,vDurationLunch,)</f>
        <v/>
      </c>
      <c r="CB478" s="50" t="str">
        <f>IF((MIN($BV478,BZ478)-MAX($BU478,BY478))&gt;0,vDurationDinner,)</f>
        <v/>
      </c>
      <c r="CC478" s="50">
        <f t="shared" si="5"/>
        <v>0</v>
      </c>
      <c r="CD478" s="109">
        <f t="shared" si="6"/>
        <v>0.75</v>
      </c>
      <c r="CE478" s="50" t="str">
        <f t="shared" si="7"/>
        <v/>
      </c>
      <c r="CF478" s="50" t="str">
        <f t="shared" si="8"/>
        <v/>
      </c>
      <c r="CG478" s="50" t="str">
        <f t="shared" si="9"/>
        <v/>
      </c>
      <c r="CH478" s="50" t="str">
        <f t="shared" si="10"/>
        <v/>
      </c>
      <c r="CI478" s="50" t="str">
        <f t="shared" si="11"/>
        <v/>
      </c>
      <c r="CJ478" s="50"/>
      <c r="CK478" s="50"/>
      <c r="CL478" s="50"/>
      <c r="CM478" s="50"/>
      <c r="CN478" s="50"/>
    </row>
    <row r="479">
      <c r="A479" s="108" t="str">
        <f t="shared" si="2"/>
        <v/>
      </c>
      <c r="B479" s="6"/>
      <c r="C479" s="42"/>
      <c r="D479" s="43"/>
      <c r="E479" s="61"/>
      <c r="F479" s="45"/>
      <c r="G479" s="45"/>
      <c r="H479" s="45"/>
      <c r="I479" s="45"/>
      <c r="J479" s="46"/>
      <c r="K479" s="45"/>
      <c r="L479" s="45"/>
      <c r="M479" s="61"/>
      <c r="N479" s="48"/>
      <c r="O479" s="49"/>
      <c r="P479" s="48"/>
      <c r="Q479" s="49"/>
      <c r="R479" s="50"/>
      <c r="S479" s="51"/>
      <c r="T479" s="15"/>
      <c r="U479" s="14"/>
      <c r="V479" s="52"/>
      <c r="W479" s="52"/>
      <c r="X479" s="52"/>
      <c r="Y479" s="52"/>
      <c r="Z479" s="52"/>
      <c r="AA479" s="52"/>
      <c r="AB479" s="53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3"/>
      <c r="AP479" s="52"/>
      <c r="AQ479" s="52"/>
      <c r="AR479" s="53"/>
      <c r="AS479" s="53"/>
      <c r="AT479" s="53"/>
      <c r="AU479" s="52"/>
      <c r="AV479" s="52"/>
      <c r="AW479" s="53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83" t="str">
        <f>IF(ISBLANK(B479),,IF(IFNA(MATCH(N479,List_Holidays,0),0)=0,IF(IFNA(MATCH(WEEKDAY(N479),List_WeekHolidays,0),0),1,0),2))</f>
        <v/>
      </c>
      <c r="BU479" s="109">
        <f t="shared" si="3"/>
        <v>0</v>
      </c>
      <c r="BV479" s="109">
        <f t="shared" si="4"/>
        <v>0</v>
      </c>
      <c r="BW479" s="109">
        <f>IF($BU479&gt;cLunchEnd+$N479,cLunchBegin+$N479+1,cLunchBegin+$N479)</f>
        <v>0.5</v>
      </c>
      <c r="BX479" s="109">
        <f>IF($BU479&gt;cLunchEnd+$N479,cLunchEnd+$N479+1,cLunchEnd+$N479)</f>
        <v>0.5416666667</v>
      </c>
      <c r="BY479" s="109">
        <f>IF($BU479&gt;cDinnerEnd+$N479,cDinnerBegin+$N479+1,cDinnerBegin+$N479)</f>
        <v>0.75</v>
      </c>
      <c r="BZ479" s="109">
        <f>IF($BU479&gt;cDinnerEnd+$N479,cDinnerEnd+$N479+1,cDinnerEnd+$N479)</f>
        <v>0.7916666667</v>
      </c>
      <c r="CA479" s="50" t="str">
        <f>IF((MIN($BV479,BX479)-MAX($BU479,BW479))&gt;0,vDurationLunch,)</f>
        <v/>
      </c>
      <c r="CB479" s="50" t="str">
        <f>IF((MIN($BV479,BZ479)-MAX($BU479,BY479))&gt;0,vDurationDinner,)</f>
        <v/>
      </c>
      <c r="CC479" s="50">
        <f t="shared" si="5"/>
        <v>0</v>
      </c>
      <c r="CD479" s="109">
        <f t="shared" si="6"/>
        <v>0.75</v>
      </c>
      <c r="CE479" s="50" t="str">
        <f t="shared" si="7"/>
        <v/>
      </c>
      <c r="CF479" s="50" t="str">
        <f t="shared" si="8"/>
        <v/>
      </c>
      <c r="CG479" s="50" t="str">
        <f t="shared" si="9"/>
        <v/>
      </c>
      <c r="CH479" s="50" t="str">
        <f t="shared" si="10"/>
        <v/>
      </c>
      <c r="CI479" s="50" t="str">
        <f t="shared" si="11"/>
        <v/>
      </c>
      <c r="CJ479" s="50"/>
      <c r="CK479" s="50"/>
      <c r="CL479" s="50"/>
      <c r="CM479" s="50"/>
      <c r="CN479" s="50"/>
    </row>
    <row r="480">
      <c r="A480" s="108" t="str">
        <f t="shared" si="2"/>
        <v/>
      </c>
      <c r="B480" s="6"/>
      <c r="C480" s="42"/>
      <c r="D480" s="43"/>
      <c r="E480" s="61"/>
      <c r="F480" s="45"/>
      <c r="G480" s="45"/>
      <c r="H480" s="46"/>
      <c r="I480" s="45"/>
      <c r="J480" s="45"/>
      <c r="K480" s="45"/>
      <c r="L480" s="45"/>
      <c r="M480" s="61"/>
      <c r="N480" s="48"/>
      <c r="O480" s="49"/>
      <c r="P480" s="48"/>
      <c r="Q480" s="49"/>
      <c r="R480" s="50"/>
      <c r="S480" s="51"/>
      <c r="T480" s="15"/>
      <c r="U480" s="14"/>
      <c r="V480" s="52"/>
      <c r="W480" s="52"/>
      <c r="X480" s="52"/>
      <c r="Y480" s="52"/>
      <c r="Z480" s="52"/>
      <c r="AA480" s="52"/>
      <c r="AB480" s="53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3"/>
      <c r="AP480" s="52"/>
      <c r="AQ480" s="52"/>
      <c r="AR480" s="53"/>
      <c r="AS480" s="53"/>
      <c r="AT480" s="53"/>
      <c r="AU480" s="52"/>
      <c r="AV480" s="52"/>
      <c r="AW480" s="53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83" t="str">
        <f>IF(ISBLANK(B480),,IF(IFNA(MATCH(N480,List_Holidays,0),0)=0,IF(IFNA(MATCH(WEEKDAY(N480),List_WeekHolidays,0),0),1,0),2))</f>
        <v/>
      </c>
      <c r="BU480" s="109">
        <f t="shared" si="3"/>
        <v>0</v>
      </c>
      <c r="BV480" s="109">
        <f t="shared" si="4"/>
        <v>0</v>
      </c>
      <c r="BW480" s="109">
        <f>IF($BU480&gt;cLunchEnd+$N480,cLunchBegin+$N480+1,cLunchBegin+$N480)</f>
        <v>0.5</v>
      </c>
      <c r="BX480" s="109">
        <f>IF($BU480&gt;cLunchEnd+$N480,cLunchEnd+$N480+1,cLunchEnd+$N480)</f>
        <v>0.5416666667</v>
      </c>
      <c r="BY480" s="109">
        <f>IF($BU480&gt;cDinnerEnd+$N480,cDinnerBegin+$N480+1,cDinnerBegin+$N480)</f>
        <v>0.75</v>
      </c>
      <c r="BZ480" s="109">
        <f>IF($BU480&gt;cDinnerEnd+$N480,cDinnerEnd+$N480+1,cDinnerEnd+$N480)</f>
        <v>0.7916666667</v>
      </c>
      <c r="CA480" s="50" t="str">
        <f>IF((MIN($BV480,BX480)-MAX($BU480,BW480))&gt;0,vDurationLunch,)</f>
        <v/>
      </c>
      <c r="CB480" s="50" t="str">
        <f>IF((MIN($BV480,BZ480)-MAX($BU480,BY480))&gt;0,vDurationDinner,)</f>
        <v/>
      </c>
      <c r="CC480" s="50">
        <f t="shared" si="5"/>
        <v>0</v>
      </c>
      <c r="CD480" s="109">
        <f t="shared" si="6"/>
        <v>0.75</v>
      </c>
      <c r="CE480" s="50" t="str">
        <f t="shared" si="7"/>
        <v/>
      </c>
      <c r="CF480" s="50" t="str">
        <f t="shared" si="8"/>
        <v/>
      </c>
      <c r="CG480" s="50" t="str">
        <f t="shared" si="9"/>
        <v/>
      </c>
      <c r="CH480" s="50" t="str">
        <f t="shared" si="10"/>
        <v/>
      </c>
      <c r="CI480" s="50" t="str">
        <f t="shared" si="11"/>
        <v/>
      </c>
      <c r="CJ480" s="50"/>
      <c r="CK480" s="50"/>
      <c r="CL480" s="50"/>
      <c r="CM480" s="50"/>
      <c r="CN480" s="50"/>
    </row>
    <row r="481">
      <c r="A481" s="108" t="str">
        <f t="shared" si="2"/>
        <v/>
      </c>
      <c r="B481" s="6"/>
      <c r="C481" s="42"/>
      <c r="D481" s="43"/>
      <c r="E481" s="61"/>
      <c r="F481" s="45"/>
      <c r="G481" s="45"/>
      <c r="H481" s="46"/>
      <c r="I481" s="45"/>
      <c r="J481" s="45"/>
      <c r="K481" s="45"/>
      <c r="L481" s="45"/>
      <c r="M481" s="61"/>
      <c r="N481" s="48"/>
      <c r="O481" s="49"/>
      <c r="P481" s="48"/>
      <c r="Q481" s="49"/>
      <c r="R481" s="50"/>
      <c r="S481" s="51"/>
      <c r="T481" s="15"/>
      <c r="U481" s="14"/>
      <c r="V481" s="52"/>
      <c r="W481" s="52"/>
      <c r="X481" s="52"/>
      <c r="Y481" s="52"/>
      <c r="Z481" s="52"/>
      <c r="AA481" s="52"/>
      <c r="AB481" s="53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3"/>
      <c r="AP481" s="52"/>
      <c r="AQ481" s="52"/>
      <c r="AR481" s="53"/>
      <c r="AS481" s="53"/>
      <c r="AT481" s="53"/>
      <c r="AU481" s="52"/>
      <c r="AV481" s="52"/>
      <c r="AW481" s="53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83" t="str">
        <f>IF(ISBLANK(B481),,IF(IFNA(MATCH(N481,List_Holidays,0),0)=0,IF(IFNA(MATCH(WEEKDAY(N481),List_WeekHolidays,0),0),1,0),2))</f>
        <v/>
      </c>
      <c r="BU481" s="109">
        <f t="shared" si="3"/>
        <v>0</v>
      </c>
      <c r="BV481" s="109">
        <f t="shared" si="4"/>
        <v>0</v>
      </c>
      <c r="BW481" s="109">
        <f>IF($BU481&gt;cLunchEnd+$N481,cLunchBegin+$N481+1,cLunchBegin+$N481)</f>
        <v>0.5</v>
      </c>
      <c r="BX481" s="109">
        <f>IF($BU481&gt;cLunchEnd+$N481,cLunchEnd+$N481+1,cLunchEnd+$N481)</f>
        <v>0.5416666667</v>
      </c>
      <c r="BY481" s="109">
        <f>IF($BU481&gt;cDinnerEnd+$N481,cDinnerBegin+$N481+1,cDinnerBegin+$N481)</f>
        <v>0.75</v>
      </c>
      <c r="BZ481" s="109">
        <f>IF($BU481&gt;cDinnerEnd+$N481,cDinnerEnd+$N481+1,cDinnerEnd+$N481)</f>
        <v>0.7916666667</v>
      </c>
      <c r="CA481" s="50" t="str">
        <f>IF((MIN($BV481,BX481)-MAX($BU481,BW481))&gt;0,vDurationLunch,)</f>
        <v/>
      </c>
      <c r="CB481" s="50" t="str">
        <f>IF((MIN($BV481,BZ481)-MAX($BU481,BY481))&gt;0,vDurationDinner,)</f>
        <v/>
      </c>
      <c r="CC481" s="50">
        <f t="shared" si="5"/>
        <v>0</v>
      </c>
      <c r="CD481" s="109">
        <f t="shared" si="6"/>
        <v>0.75</v>
      </c>
      <c r="CE481" s="50" t="str">
        <f t="shared" si="7"/>
        <v/>
      </c>
      <c r="CF481" s="50" t="str">
        <f t="shared" si="8"/>
        <v/>
      </c>
      <c r="CG481" s="50" t="str">
        <f t="shared" si="9"/>
        <v/>
      </c>
      <c r="CH481" s="50" t="str">
        <f t="shared" si="10"/>
        <v/>
      </c>
      <c r="CI481" s="50" t="str">
        <f t="shared" si="11"/>
        <v/>
      </c>
      <c r="CJ481" s="50"/>
      <c r="CK481" s="50"/>
      <c r="CL481" s="50"/>
      <c r="CM481" s="50"/>
      <c r="CN481" s="50"/>
    </row>
    <row r="482">
      <c r="A482" s="108" t="str">
        <f t="shared" si="2"/>
        <v/>
      </c>
      <c r="B482" s="6"/>
      <c r="C482" s="42"/>
      <c r="D482" s="43"/>
      <c r="E482" s="61"/>
      <c r="F482" s="45"/>
      <c r="G482" s="45"/>
      <c r="H482" s="46"/>
      <c r="I482" s="45"/>
      <c r="J482" s="45"/>
      <c r="K482" s="45"/>
      <c r="L482" s="45"/>
      <c r="M482" s="61"/>
      <c r="N482" s="48"/>
      <c r="O482" s="49"/>
      <c r="P482" s="48"/>
      <c r="Q482" s="49"/>
      <c r="R482" s="50"/>
      <c r="S482" s="51"/>
      <c r="T482" s="15"/>
      <c r="U482" s="14"/>
      <c r="V482" s="52"/>
      <c r="W482" s="52"/>
      <c r="X482" s="52"/>
      <c r="Y482" s="52"/>
      <c r="Z482" s="52"/>
      <c r="AA482" s="52"/>
      <c r="AB482" s="53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3"/>
      <c r="AP482" s="52"/>
      <c r="AQ482" s="52"/>
      <c r="AR482" s="53"/>
      <c r="AS482" s="53"/>
      <c r="AT482" s="53"/>
      <c r="AU482" s="52"/>
      <c r="AV482" s="52"/>
      <c r="AW482" s="53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83" t="str">
        <f>IF(ISBLANK(B482),,IF(IFNA(MATCH(N482,List_Holidays,0),0)=0,IF(IFNA(MATCH(WEEKDAY(N482),List_WeekHolidays,0),0),1,0),2))</f>
        <v/>
      </c>
      <c r="BU482" s="109">
        <f t="shared" si="3"/>
        <v>0</v>
      </c>
      <c r="BV482" s="109">
        <f t="shared" si="4"/>
        <v>0</v>
      </c>
      <c r="BW482" s="109">
        <f>IF($BU482&gt;cLunchEnd+$N482,cLunchBegin+$N482+1,cLunchBegin+$N482)</f>
        <v>0.5</v>
      </c>
      <c r="BX482" s="109">
        <f>IF($BU482&gt;cLunchEnd+$N482,cLunchEnd+$N482+1,cLunchEnd+$N482)</f>
        <v>0.5416666667</v>
      </c>
      <c r="BY482" s="109">
        <f>IF($BU482&gt;cDinnerEnd+$N482,cDinnerBegin+$N482+1,cDinnerBegin+$N482)</f>
        <v>0.75</v>
      </c>
      <c r="BZ482" s="109">
        <f>IF($BU482&gt;cDinnerEnd+$N482,cDinnerEnd+$N482+1,cDinnerEnd+$N482)</f>
        <v>0.7916666667</v>
      </c>
      <c r="CA482" s="50" t="str">
        <f>IF((MIN($BV482,BX482)-MAX($BU482,BW482))&gt;0,vDurationLunch,)</f>
        <v/>
      </c>
      <c r="CB482" s="50" t="str">
        <f>IF((MIN($BV482,BZ482)-MAX($BU482,BY482))&gt;0,vDurationDinner,)</f>
        <v/>
      </c>
      <c r="CC482" s="50">
        <f t="shared" si="5"/>
        <v>0</v>
      </c>
      <c r="CD482" s="109">
        <f t="shared" si="6"/>
        <v>0.75</v>
      </c>
      <c r="CE482" s="50" t="str">
        <f t="shared" si="7"/>
        <v/>
      </c>
      <c r="CF482" s="50" t="str">
        <f t="shared" si="8"/>
        <v/>
      </c>
      <c r="CG482" s="50" t="str">
        <f t="shared" si="9"/>
        <v/>
      </c>
      <c r="CH482" s="50" t="str">
        <f t="shared" si="10"/>
        <v/>
      </c>
      <c r="CI482" s="50" t="str">
        <f t="shared" si="11"/>
        <v/>
      </c>
      <c r="CJ482" s="50"/>
      <c r="CK482" s="50"/>
      <c r="CL482" s="50"/>
      <c r="CM482" s="50"/>
      <c r="CN482" s="50"/>
    </row>
    <row r="483">
      <c r="A483" s="108" t="str">
        <f t="shared" si="2"/>
        <v/>
      </c>
      <c r="B483" s="6"/>
      <c r="C483" s="42"/>
      <c r="D483" s="43"/>
      <c r="E483" s="61"/>
      <c r="F483" s="45"/>
      <c r="G483" s="46"/>
      <c r="H483" s="46"/>
      <c r="I483" s="45"/>
      <c r="J483" s="45"/>
      <c r="K483" s="45"/>
      <c r="L483" s="45"/>
      <c r="M483" s="61"/>
      <c r="N483" s="48"/>
      <c r="O483" s="49"/>
      <c r="P483" s="48"/>
      <c r="Q483" s="49"/>
      <c r="R483" s="50"/>
      <c r="S483" s="51"/>
      <c r="T483" s="15"/>
      <c r="U483" s="14"/>
      <c r="V483" s="52"/>
      <c r="W483" s="52"/>
      <c r="X483" s="52"/>
      <c r="Y483" s="52"/>
      <c r="Z483" s="52"/>
      <c r="AA483" s="52"/>
      <c r="AB483" s="53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3"/>
      <c r="AP483" s="52"/>
      <c r="AQ483" s="52"/>
      <c r="AR483" s="53"/>
      <c r="AS483" s="53"/>
      <c r="AT483" s="53"/>
      <c r="AU483" s="52"/>
      <c r="AV483" s="52"/>
      <c r="AW483" s="53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83" t="str">
        <f>IF(ISBLANK(B483),,IF(IFNA(MATCH(N483,List_Holidays,0),0)=0,IF(IFNA(MATCH(WEEKDAY(N483),List_WeekHolidays,0),0),1,0),2))</f>
        <v/>
      </c>
      <c r="BU483" s="109">
        <f t="shared" si="3"/>
        <v>0</v>
      </c>
      <c r="BV483" s="109">
        <f t="shared" si="4"/>
        <v>0</v>
      </c>
      <c r="BW483" s="109">
        <f>IF($BU483&gt;cLunchEnd+$N483,cLunchBegin+$N483+1,cLunchBegin+$N483)</f>
        <v>0.5</v>
      </c>
      <c r="BX483" s="109">
        <f>IF($BU483&gt;cLunchEnd+$N483,cLunchEnd+$N483+1,cLunchEnd+$N483)</f>
        <v>0.5416666667</v>
      </c>
      <c r="BY483" s="109">
        <f>IF($BU483&gt;cDinnerEnd+$N483,cDinnerBegin+$N483+1,cDinnerBegin+$N483)</f>
        <v>0.75</v>
      </c>
      <c r="BZ483" s="109">
        <f>IF($BU483&gt;cDinnerEnd+$N483,cDinnerEnd+$N483+1,cDinnerEnd+$N483)</f>
        <v>0.7916666667</v>
      </c>
      <c r="CA483" s="50" t="str">
        <f>IF((MIN($BV483,BX483)-MAX($BU483,BW483))&gt;0,vDurationLunch,)</f>
        <v/>
      </c>
      <c r="CB483" s="50" t="str">
        <f>IF((MIN($BV483,BZ483)-MAX($BU483,BY483))&gt;0,vDurationDinner,)</f>
        <v/>
      </c>
      <c r="CC483" s="50">
        <f t="shared" si="5"/>
        <v>0</v>
      </c>
      <c r="CD483" s="109">
        <f t="shared" si="6"/>
        <v>0.75</v>
      </c>
      <c r="CE483" s="50" t="str">
        <f t="shared" si="7"/>
        <v/>
      </c>
      <c r="CF483" s="50" t="str">
        <f t="shared" si="8"/>
        <v/>
      </c>
      <c r="CG483" s="50" t="str">
        <f t="shared" si="9"/>
        <v/>
      </c>
      <c r="CH483" s="50" t="str">
        <f t="shared" si="10"/>
        <v/>
      </c>
      <c r="CI483" s="50" t="str">
        <f t="shared" si="11"/>
        <v/>
      </c>
      <c r="CJ483" s="50"/>
      <c r="CK483" s="50"/>
      <c r="CL483" s="50"/>
      <c r="CM483" s="50"/>
      <c r="CN483" s="50"/>
    </row>
    <row r="484">
      <c r="A484" s="108" t="str">
        <f t="shared" si="2"/>
        <v/>
      </c>
      <c r="B484" s="6"/>
      <c r="C484" s="42"/>
      <c r="D484" s="43"/>
      <c r="E484" s="61"/>
      <c r="F484" s="45"/>
      <c r="G484" s="45"/>
      <c r="H484" s="46"/>
      <c r="I484" s="45"/>
      <c r="J484" s="45"/>
      <c r="K484" s="45"/>
      <c r="L484" s="45"/>
      <c r="M484" s="61"/>
      <c r="N484" s="48"/>
      <c r="O484" s="49"/>
      <c r="P484" s="48"/>
      <c r="Q484" s="49"/>
      <c r="R484" s="50"/>
      <c r="S484" s="51"/>
      <c r="T484" s="15"/>
      <c r="U484" s="14"/>
      <c r="V484" s="52"/>
      <c r="W484" s="52"/>
      <c r="X484" s="52"/>
      <c r="Y484" s="52"/>
      <c r="Z484" s="52"/>
      <c r="AA484" s="52"/>
      <c r="AB484" s="53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3"/>
      <c r="AP484" s="52"/>
      <c r="AQ484" s="52"/>
      <c r="AR484" s="53"/>
      <c r="AS484" s="53"/>
      <c r="AT484" s="53"/>
      <c r="AU484" s="52"/>
      <c r="AV484" s="52"/>
      <c r="AW484" s="53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83" t="str">
        <f>IF(ISBLANK(B484),,IF(IFNA(MATCH(N484,List_Holidays,0),0)=0,IF(IFNA(MATCH(WEEKDAY(N484),List_WeekHolidays,0),0),1,0),2))</f>
        <v/>
      </c>
      <c r="BU484" s="109">
        <f t="shared" si="3"/>
        <v>0</v>
      </c>
      <c r="BV484" s="109">
        <f t="shared" si="4"/>
        <v>0</v>
      </c>
      <c r="BW484" s="109">
        <f>IF($BU484&gt;cLunchEnd+$N484,cLunchBegin+$N484+1,cLunchBegin+$N484)</f>
        <v>0.5</v>
      </c>
      <c r="BX484" s="109">
        <f>IF($BU484&gt;cLunchEnd+$N484,cLunchEnd+$N484+1,cLunchEnd+$N484)</f>
        <v>0.5416666667</v>
      </c>
      <c r="BY484" s="109">
        <f>IF($BU484&gt;cDinnerEnd+$N484,cDinnerBegin+$N484+1,cDinnerBegin+$N484)</f>
        <v>0.75</v>
      </c>
      <c r="BZ484" s="109">
        <f>IF($BU484&gt;cDinnerEnd+$N484,cDinnerEnd+$N484+1,cDinnerEnd+$N484)</f>
        <v>0.7916666667</v>
      </c>
      <c r="CA484" s="50" t="str">
        <f>IF((MIN($BV484,BX484)-MAX($BU484,BW484))&gt;0,vDurationLunch,)</f>
        <v/>
      </c>
      <c r="CB484" s="50" t="str">
        <f>IF((MIN($BV484,BZ484)-MAX($BU484,BY484))&gt;0,vDurationDinner,)</f>
        <v/>
      </c>
      <c r="CC484" s="50">
        <f t="shared" si="5"/>
        <v>0</v>
      </c>
      <c r="CD484" s="109">
        <f t="shared" si="6"/>
        <v>0.75</v>
      </c>
      <c r="CE484" s="50" t="str">
        <f t="shared" si="7"/>
        <v/>
      </c>
      <c r="CF484" s="50" t="str">
        <f t="shared" si="8"/>
        <v/>
      </c>
      <c r="CG484" s="50" t="str">
        <f t="shared" si="9"/>
        <v/>
      </c>
      <c r="CH484" s="50" t="str">
        <f t="shared" si="10"/>
        <v/>
      </c>
      <c r="CI484" s="50" t="str">
        <f t="shared" si="11"/>
        <v/>
      </c>
      <c r="CJ484" s="50"/>
      <c r="CK484" s="50"/>
      <c r="CL484" s="50"/>
      <c r="CM484" s="50"/>
      <c r="CN484" s="50"/>
    </row>
    <row r="485">
      <c r="A485" s="108" t="str">
        <f t="shared" si="2"/>
        <v/>
      </c>
      <c r="B485" s="6"/>
      <c r="C485" s="42"/>
      <c r="D485" s="43"/>
      <c r="E485" s="61"/>
      <c r="F485" s="45"/>
      <c r="G485" s="45"/>
      <c r="H485" s="46"/>
      <c r="I485" s="45"/>
      <c r="J485" s="45"/>
      <c r="K485" s="45"/>
      <c r="L485" s="45"/>
      <c r="M485" s="61"/>
      <c r="N485" s="48"/>
      <c r="O485" s="49"/>
      <c r="P485" s="48"/>
      <c r="Q485" s="49"/>
      <c r="R485" s="50"/>
      <c r="S485" s="51"/>
      <c r="T485" s="15"/>
      <c r="U485" s="14"/>
      <c r="V485" s="52"/>
      <c r="W485" s="52"/>
      <c r="X485" s="52"/>
      <c r="Y485" s="52"/>
      <c r="Z485" s="52"/>
      <c r="AA485" s="52"/>
      <c r="AB485" s="53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3"/>
      <c r="AP485" s="52"/>
      <c r="AQ485" s="52"/>
      <c r="AR485" s="53"/>
      <c r="AS485" s="53"/>
      <c r="AT485" s="53"/>
      <c r="AU485" s="52"/>
      <c r="AV485" s="52"/>
      <c r="AW485" s="53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83" t="str">
        <f>IF(ISBLANK(B485),,IF(IFNA(MATCH(N485,List_Holidays,0),0)=0,IF(IFNA(MATCH(WEEKDAY(N485),List_WeekHolidays,0),0),1,0),2))</f>
        <v/>
      </c>
      <c r="BU485" s="109">
        <f t="shared" si="3"/>
        <v>0</v>
      </c>
      <c r="BV485" s="109">
        <f t="shared" si="4"/>
        <v>0</v>
      </c>
      <c r="BW485" s="109">
        <f>IF($BU485&gt;cLunchEnd+$N485,cLunchBegin+$N485+1,cLunchBegin+$N485)</f>
        <v>0.5</v>
      </c>
      <c r="BX485" s="109">
        <f>IF($BU485&gt;cLunchEnd+$N485,cLunchEnd+$N485+1,cLunchEnd+$N485)</f>
        <v>0.5416666667</v>
      </c>
      <c r="BY485" s="109">
        <f>IF($BU485&gt;cDinnerEnd+$N485,cDinnerBegin+$N485+1,cDinnerBegin+$N485)</f>
        <v>0.75</v>
      </c>
      <c r="BZ485" s="109">
        <f>IF($BU485&gt;cDinnerEnd+$N485,cDinnerEnd+$N485+1,cDinnerEnd+$N485)</f>
        <v>0.7916666667</v>
      </c>
      <c r="CA485" s="50" t="str">
        <f>IF((MIN($BV485,BX485)-MAX($BU485,BW485))&gt;0,vDurationLunch,)</f>
        <v/>
      </c>
      <c r="CB485" s="50" t="str">
        <f>IF((MIN($BV485,BZ485)-MAX($BU485,BY485))&gt;0,vDurationDinner,)</f>
        <v/>
      </c>
      <c r="CC485" s="50">
        <f t="shared" si="5"/>
        <v>0</v>
      </c>
      <c r="CD485" s="109">
        <f t="shared" si="6"/>
        <v>0.75</v>
      </c>
      <c r="CE485" s="50" t="str">
        <f t="shared" si="7"/>
        <v/>
      </c>
      <c r="CF485" s="50" t="str">
        <f t="shared" si="8"/>
        <v/>
      </c>
      <c r="CG485" s="50" t="str">
        <f t="shared" si="9"/>
        <v/>
      </c>
      <c r="CH485" s="50" t="str">
        <f t="shared" si="10"/>
        <v/>
      </c>
      <c r="CI485" s="50" t="str">
        <f t="shared" si="11"/>
        <v/>
      </c>
      <c r="CJ485" s="50"/>
      <c r="CK485" s="50"/>
      <c r="CL485" s="50"/>
      <c r="CM485" s="50"/>
      <c r="CN485" s="50"/>
    </row>
    <row r="486">
      <c r="A486" s="108" t="str">
        <f t="shared" si="2"/>
        <v/>
      </c>
      <c r="B486" s="6"/>
      <c r="C486" s="42"/>
      <c r="D486" s="43"/>
      <c r="E486" s="61"/>
      <c r="F486" s="45"/>
      <c r="G486" s="45"/>
      <c r="H486" s="45"/>
      <c r="I486" s="45"/>
      <c r="J486" s="46"/>
      <c r="K486" s="45"/>
      <c r="L486" s="45"/>
      <c r="M486" s="61"/>
      <c r="N486" s="48"/>
      <c r="O486" s="49"/>
      <c r="P486" s="48"/>
      <c r="Q486" s="49"/>
      <c r="R486" s="50"/>
      <c r="S486" s="51"/>
      <c r="T486" s="15"/>
      <c r="U486" s="14"/>
      <c r="V486" s="52"/>
      <c r="W486" s="52"/>
      <c r="X486" s="52"/>
      <c r="Y486" s="52"/>
      <c r="Z486" s="52"/>
      <c r="AA486" s="52"/>
      <c r="AB486" s="53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3"/>
      <c r="AP486" s="52"/>
      <c r="AQ486" s="52"/>
      <c r="AR486" s="53"/>
      <c r="AS486" s="53"/>
      <c r="AT486" s="53"/>
      <c r="AU486" s="52"/>
      <c r="AV486" s="52"/>
      <c r="AW486" s="53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83" t="str">
        <f>IF(ISBLANK(B486),,IF(IFNA(MATCH(N486,List_Holidays,0),0)=0,IF(IFNA(MATCH(WEEKDAY(N486),List_WeekHolidays,0),0),1,0),2))</f>
        <v/>
      </c>
      <c r="BU486" s="109">
        <f t="shared" si="3"/>
        <v>0</v>
      </c>
      <c r="BV486" s="109">
        <f t="shared" si="4"/>
        <v>0</v>
      </c>
      <c r="BW486" s="109">
        <f>IF($BU486&gt;cLunchEnd+$N486,cLunchBegin+$N486+1,cLunchBegin+$N486)</f>
        <v>0.5</v>
      </c>
      <c r="BX486" s="109">
        <f>IF($BU486&gt;cLunchEnd+$N486,cLunchEnd+$N486+1,cLunchEnd+$N486)</f>
        <v>0.5416666667</v>
      </c>
      <c r="BY486" s="109">
        <f>IF($BU486&gt;cDinnerEnd+$N486,cDinnerBegin+$N486+1,cDinnerBegin+$N486)</f>
        <v>0.75</v>
      </c>
      <c r="BZ486" s="109">
        <f>IF($BU486&gt;cDinnerEnd+$N486,cDinnerEnd+$N486+1,cDinnerEnd+$N486)</f>
        <v>0.7916666667</v>
      </c>
      <c r="CA486" s="50" t="str">
        <f>IF((MIN($BV486,BX486)-MAX($BU486,BW486))&gt;0,vDurationLunch,)</f>
        <v/>
      </c>
      <c r="CB486" s="50" t="str">
        <f>IF((MIN($BV486,BZ486)-MAX($BU486,BY486))&gt;0,vDurationDinner,)</f>
        <v/>
      </c>
      <c r="CC486" s="50">
        <f t="shared" si="5"/>
        <v>0</v>
      </c>
      <c r="CD486" s="109">
        <f t="shared" si="6"/>
        <v>0.75</v>
      </c>
      <c r="CE486" s="50" t="str">
        <f t="shared" si="7"/>
        <v/>
      </c>
      <c r="CF486" s="50" t="str">
        <f t="shared" si="8"/>
        <v/>
      </c>
      <c r="CG486" s="50" t="str">
        <f t="shared" si="9"/>
        <v/>
      </c>
      <c r="CH486" s="50" t="str">
        <f t="shared" si="10"/>
        <v/>
      </c>
      <c r="CI486" s="50" t="str">
        <f t="shared" si="11"/>
        <v/>
      </c>
      <c r="CJ486" s="50"/>
      <c r="CK486" s="50"/>
      <c r="CL486" s="50"/>
      <c r="CM486" s="50"/>
      <c r="CN486" s="50"/>
    </row>
    <row r="487">
      <c r="A487" s="108" t="str">
        <f t="shared" si="2"/>
        <v/>
      </c>
      <c r="B487" s="6"/>
      <c r="C487" s="42"/>
      <c r="D487" s="43"/>
      <c r="E487" s="61"/>
      <c r="F487" s="45"/>
      <c r="G487" s="45"/>
      <c r="H487" s="46"/>
      <c r="I487" s="45"/>
      <c r="J487" s="45"/>
      <c r="K487" s="45"/>
      <c r="L487" s="45"/>
      <c r="M487" s="61"/>
      <c r="N487" s="48"/>
      <c r="O487" s="49"/>
      <c r="P487" s="48"/>
      <c r="Q487" s="49"/>
      <c r="R487" s="50"/>
      <c r="S487" s="51"/>
      <c r="T487" s="15"/>
      <c r="U487" s="14"/>
      <c r="V487" s="52"/>
      <c r="W487" s="52"/>
      <c r="X487" s="52"/>
      <c r="Y487" s="52"/>
      <c r="Z487" s="52"/>
      <c r="AA487" s="52"/>
      <c r="AB487" s="53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3"/>
      <c r="AP487" s="52"/>
      <c r="AQ487" s="52"/>
      <c r="AR487" s="53"/>
      <c r="AS487" s="53"/>
      <c r="AT487" s="53"/>
      <c r="AU487" s="52"/>
      <c r="AV487" s="52"/>
      <c r="AW487" s="53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83" t="str">
        <f>IF(ISBLANK(B487),,IF(IFNA(MATCH(N487,List_Holidays,0),0)=0,IF(IFNA(MATCH(WEEKDAY(N487),List_WeekHolidays,0),0),1,0),2))</f>
        <v/>
      </c>
      <c r="BU487" s="109">
        <f t="shared" si="3"/>
        <v>0</v>
      </c>
      <c r="BV487" s="109">
        <f t="shared" si="4"/>
        <v>0</v>
      </c>
      <c r="BW487" s="109">
        <f>IF($BU487&gt;cLunchEnd+$N487,cLunchBegin+$N487+1,cLunchBegin+$N487)</f>
        <v>0.5</v>
      </c>
      <c r="BX487" s="109">
        <f>IF($BU487&gt;cLunchEnd+$N487,cLunchEnd+$N487+1,cLunchEnd+$N487)</f>
        <v>0.5416666667</v>
      </c>
      <c r="BY487" s="109">
        <f>IF($BU487&gt;cDinnerEnd+$N487,cDinnerBegin+$N487+1,cDinnerBegin+$N487)</f>
        <v>0.75</v>
      </c>
      <c r="BZ487" s="109">
        <f>IF($BU487&gt;cDinnerEnd+$N487,cDinnerEnd+$N487+1,cDinnerEnd+$N487)</f>
        <v>0.7916666667</v>
      </c>
      <c r="CA487" s="50" t="str">
        <f>IF((MIN($BV487,BX487)-MAX($BU487,BW487))&gt;0,vDurationLunch,)</f>
        <v/>
      </c>
      <c r="CB487" s="50" t="str">
        <f>IF((MIN($BV487,BZ487)-MAX($BU487,BY487))&gt;0,vDurationDinner,)</f>
        <v/>
      </c>
      <c r="CC487" s="50">
        <f t="shared" si="5"/>
        <v>0</v>
      </c>
      <c r="CD487" s="109">
        <f t="shared" si="6"/>
        <v>0.75</v>
      </c>
      <c r="CE487" s="50" t="str">
        <f t="shared" si="7"/>
        <v/>
      </c>
      <c r="CF487" s="50" t="str">
        <f t="shared" si="8"/>
        <v/>
      </c>
      <c r="CG487" s="50" t="str">
        <f t="shared" si="9"/>
        <v/>
      </c>
      <c r="CH487" s="50" t="str">
        <f t="shared" si="10"/>
        <v/>
      </c>
      <c r="CI487" s="50" t="str">
        <f t="shared" si="11"/>
        <v/>
      </c>
      <c r="CJ487" s="50"/>
      <c r="CK487" s="50"/>
      <c r="CL487" s="50"/>
      <c r="CM487" s="50"/>
      <c r="CN487" s="50"/>
    </row>
    <row r="488">
      <c r="A488" s="108" t="str">
        <f t="shared" si="2"/>
        <v/>
      </c>
      <c r="B488" s="6"/>
      <c r="C488" s="42"/>
      <c r="D488" s="43"/>
      <c r="E488" s="61"/>
      <c r="F488" s="45"/>
      <c r="G488" s="45"/>
      <c r="H488" s="46"/>
      <c r="I488" s="45"/>
      <c r="J488" s="45"/>
      <c r="K488" s="45"/>
      <c r="L488" s="45"/>
      <c r="M488" s="61"/>
      <c r="N488" s="48"/>
      <c r="O488" s="49"/>
      <c r="P488" s="48"/>
      <c r="Q488" s="49"/>
      <c r="R488" s="50"/>
      <c r="S488" s="51"/>
      <c r="T488" s="15"/>
      <c r="U488" s="14"/>
      <c r="V488" s="52"/>
      <c r="W488" s="52"/>
      <c r="X488" s="52"/>
      <c r="Y488" s="52"/>
      <c r="Z488" s="52"/>
      <c r="AA488" s="52"/>
      <c r="AB488" s="53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3"/>
      <c r="AP488" s="52"/>
      <c r="AQ488" s="52"/>
      <c r="AR488" s="53"/>
      <c r="AS488" s="53"/>
      <c r="AT488" s="53"/>
      <c r="AU488" s="52"/>
      <c r="AV488" s="52"/>
      <c r="AW488" s="53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83" t="str">
        <f>IF(ISBLANK(B488),,IF(IFNA(MATCH(N488,List_Holidays,0),0)=0,IF(IFNA(MATCH(WEEKDAY(N488),List_WeekHolidays,0),0),1,0),2))</f>
        <v/>
      </c>
      <c r="BU488" s="109">
        <f t="shared" si="3"/>
        <v>0</v>
      </c>
      <c r="BV488" s="109">
        <f t="shared" si="4"/>
        <v>0</v>
      </c>
      <c r="BW488" s="109">
        <f>IF($BU488&gt;cLunchEnd+$N488,cLunchBegin+$N488+1,cLunchBegin+$N488)</f>
        <v>0.5</v>
      </c>
      <c r="BX488" s="109">
        <f>IF($BU488&gt;cLunchEnd+$N488,cLunchEnd+$N488+1,cLunchEnd+$N488)</f>
        <v>0.5416666667</v>
      </c>
      <c r="BY488" s="109">
        <f>IF($BU488&gt;cDinnerEnd+$N488,cDinnerBegin+$N488+1,cDinnerBegin+$N488)</f>
        <v>0.75</v>
      </c>
      <c r="BZ488" s="109">
        <f>IF($BU488&gt;cDinnerEnd+$N488,cDinnerEnd+$N488+1,cDinnerEnd+$N488)</f>
        <v>0.7916666667</v>
      </c>
      <c r="CA488" s="50" t="str">
        <f>IF((MIN($BV488,BX488)-MAX($BU488,BW488))&gt;0,vDurationLunch,)</f>
        <v/>
      </c>
      <c r="CB488" s="50" t="str">
        <f>IF((MIN($BV488,BZ488)-MAX($BU488,BY488))&gt;0,vDurationDinner,)</f>
        <v/>
      </c>
      <c r="CC488" s="50">
        <f t="shared" si="5"/>
        <v>0</v>
      </c>
      <c r="CD488" s="109">
        <f t="shared" si="6"/>
        <v>0.75</v>
      </c>
      <c r="CE488" s="50" t="str">
        <f t="shared" si="7"/>
        <v/>
      </c>
      <c r="CF488" s="50" t="str">
        <f t="shared" si="8"/>
        <v/>
      </c>
      <c r="CG488" s="50" t="str">
        <f t="shared" si="9"/>
        <v/>
      </c>
      <c r="CH488" s="50" t="str">
        <f t="shared" si="10"/>
        <v/>
      </c>
      <c r="CI488" s="50" t="str">
        <f t="shared" si="11"/>
        <v/>
      </c>
      <c r="CJ488" s="50"/>
      <c r="CK488" s="50"/>
      <c r="CL488" s="50"/>
      <c r="CM488" s="50"/>
      <c r="CN488" s="50"/>
    </row>
    <row r="489">
      <c r="A489" s="108" t="str">
        <f t="shared" si="2"/>
        <v/>
      </c>
      <c r="B489" s="6"/>
      <c r="C489" s="42"/>
      <c r="D489" s="43"/>
      <c r="E489" s="61"/>
      <c r="F489" s="45"/>
      <c r="G489" s="45"/>
      <c r="H489" s="46"/>
      <c r="I489" s="45"/>
      <c r="J489" s="45"/>
      <c r="K489" s="45"/>
      <c r="L489" s="45"/>
      <c r="M489" s="61"/>
      <c r="N489" s="48"/>
      <c r="O489" s="49"/>
      <c r="P489" s="48"/>
      <c r="Q489" s="49"/>
      <c r="R489" s="50"/>
      <c r="S489" s="51"/>
      <c r="T489" s="15"/>
      <c r="U489" s="14"/>
      <c r="V489" s="52"/>
      <c r="W489" s="52"/>
      <c r="X489" s="52"/>
      <c r="Y489" s="52"/>
      <c r="Z489" s="52"/>
      <c r="AA489" s="52"/>
      <c r="AB489" s="53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3"/>
      <c r="AP489" s="52"/>
      <c r="AQ489" s="52"/>
      <c r="AR489" s="53"/>
      <c r="AS489" s="53"/>
      <c r="AT489" s="53"/>
      <c r="AU489" s="52"/>
      <c r="AV489" s="52"/>
      <c r="AW489" s="53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83" t="str">
        <f>IF(ISBLANK(B489),,IF(IFNA(MATCH(N489,List_Holidays,0),0)=0,IF(IFNA(MATCH(WEEKDAY(N489),List_WeekHolidays,0),0),1,0),2))</f>
        <v/>
      </c>
      <c r="BU489" s="109">
        <f t="shared" si="3"/>
        <v>0</v>
      </c>
      <c r="BV489" s="109">
        <f t="shared" si="4"/>
        <v>0</v>
      </c>
      <c r="BW489" s="109">
        <f>IF($BU489&gt;cLunchEnd+$N489,cLunchBegin+$N489+1,cLunchBegin+$N489)</f>
        <v>0.5</v>
      </c>
      <c r="BX489" s="109">
        <f>IF($BU489&gt;cLunchEnd+$N489,cLunchEnd+$N489+1,cLunchEnd+$N489)</f>
        <v>0.5416666667</v>
      </c>
      <c r="BY489" s="109">
        <f>IF($BU489&gt;cDinnerEnd+$N489,cDinnerBegin+$N489+1,cDinnerBegin+$N489)</f>
        <v>0.75</v>
      </c>
      <c r="BZ489" s="109">
        <f>IF($BU489&gt;cDinnerEnd+$N489,cDinnerEnd+$N489+1,cDinnerEnd+$N489)</f>
        <v>0.7916666667</v>
      </c>
      <c r="CA489" s="50" t="str">
        <f>IF((MIN($BV489,BX489)-MAX($BU489,BW489))&gt;0,vDurationLunch,)</f>
        <v/>
      </c>
      <c r="CB489" s="50" t="str">
        <f>IF((MIN($BV489,BZ489)-MAX($BU489,BY489))&gt;0,vDurationDinner,)</f>
        <v/>
      </c>
      <c r="CC489" s="50">
        <f t="shared" si="5"/>
        <v>0</v>
      </c>
      <c r="CD489" s="109">
        <f t="shared" si="6"/>
        <v>0.75</v>
      </c>
      <c r="CE489" s="50" t="str">
        <f t="shared" si="7"/>
        <v/>
      </c>
      <c r="CF489" s="50" t="str">
        <f t="shared" si="8"/>
        <v/>
      </c>
      <c r="CG489" s="50" t="str">
        <f t="shared" si="9"/>
        <v/>
      </c>
      <c r="CH489" s="50" t="str">
        <f t="shared" si="10"/>
        <v/>
      </c>
      <c r="CI489" s="50" t="str">
        <f t="shared" si="11"/>
        <v/>
      </c>
      <c r="CJ489" s="50"/>
      <c r="CK489" s="50"/>
      <c r="CL489" s="50"/>
      <c r="CM489" s="50"/>
      <c r="CN489" s="50"/>
    </row>
    <row r="490">
      <c r="A490" s="108" t="str">
        <f t="shared" si="2"/>
        <v/>
      </c>
      <c r="B490" s="6"/>
      <c r="C490" s="42"/>
      <c r="D490" s="43"/>
      <c r="E490" s="61"/>
      <c r="F490" s="45"/>
      <c r="G490" s="46"/>
      <c r="H490" s="46"/>
      <c r="I490" s="45"/>
      <c r="J490" s="45"/>
      <c r="K490" s="45"/>
      <c r="L490" s="45"/>
      <c r="M490" s="61"/>
      <c r="N490" s="48"/>
      <c r="O490" s="49"/>
      <c r="P490" s="48"/>
      <c r="Q490" s="49"/>
      <c r="R490" s="50"/>
      <c r="S490" s="51"/>
      <c r="T490" s="15"/>
      <c r="U490" s="14"/>
      <c r="V490" s="52"/>
      <c r="W490" s="52"/>
      <c r="X490" s="52"/>
      <c r="Y490" s="52"/>
      <c r="Z490" s="52"/>
      <c r="AA490" s="52"/>
      <c r="AB490" s="53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3"/>
      <c r="AP490" s="52"/>
      <c r="AQ490" s="52"/>
      <c r="AR490" s="53"/>
      <c r="AS490" s="53"/>
      <c r="AT490" s="53"/>
      <c r="AU490" s="52"/>
      <c r="AV490" s="52"/>
      <c r="AW490" s="53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83" t="str">
        <f>IF(ISBLANK(B490),,IF(IFNA(MATCH(N490,List_Holidays,0),0)=0,IF(IFNA(MATCH(WEEKDAY(N490),List_WeekHolidays,0),0),1,0),2))</f>
        <v/>
      </c>
      <c r="BU490" s="109">
        <f t="shared" si="3"/>
        <v>0</v>
      </c>
      <c r="BV490" s="109">
        <f t="shared" si="4"/>
        <v>0</v>
      </c>
      <c r="BW490" s="109">
        <f>IF($BU490&gt;cLunchEnd+$N490,cLunchBegin+$N490+1,cLunchBegin+$N490)</f>
        <v>0.5</v>
      </c>
      <c r="BX490" s="109">
        <f>IF($BU490&gt;cLunchEnd+$N490,cLunchEnd+$N490+1,cLunchEnd+$N490)</f>
        <v>0.5416666667</v>
      </c>
      <c r="BY490" s="109">
        <f>IF($BU490&gt;cDinnerEnd+$N490,cDinnerBegin+$N490+1,cDinnerBegin+$N490)</f>
        <v>0.75</v>
      </c>
      <c r="BZ490" s="109">
        <f>IF($BU490&gt;cDinnerEnd+$N490,cDinnerEnd+$N490+1,cDinnerEnd+$N490)</f>
        <v>0.7916666667</v>
      </c>
      <c r="CA490" s="50" t="str">
        <f>IF((MIN($BV490,BX490)-MAX($BU490,BW490))&gt;0,vDurationLunch,)</f>
        <v/>
      </c>
      <c r="CB490" s="50" t="str">
        <f>IF((MIN($BV490,BZ490)-MAX($BU490,BY490))&gt;0,vDurationDinner,)</f>
        <v/>
      </c>
      <c r="CC490" s="50">
        <f t="shared" si="5"/>
        <v>0</v>
      </c>
      <c r="CD490" s="109">
        <f t="shared" si="6"/>
        <v>0.75</v>
      </c>
      <c r="CE490" s="50" t="str">
        <f t="shared" si="7"/>
        <v/>
      </c>
      <c r="CF490" s="50" t="str">
        <f t="shared" si="8"/>
        <v/>
      </c>
      <c r="CG490" s="50" t="str">
        <f t="shared" si="9"/>
        <v/>
      </c>
      <c r="CH490" s="50" t="str">
        <f t="shared" si="10"/>
        <v/>
      </c>
      <c r="CI490" s="50" t="str">
        <f t="shared" si="11"/>
        <v/>
      </c>
      <c r="CJ490" s="50"/>
      <c r="CK490" s="50"/>
      <c r="CL490" s="50"/>
      <c r="CM490" s="50"/>
      <c r="CN490" s="50"/>
    </row>
    <row r="491">
      <c r="A491" s="108" t="str">
        <f t="shared" si="2"/>
        <v/>
      </c>
      <c r="B491" s="6"/>
      <c r="C491" s="42"/>
      <c r="D491" s="43"/>
      <c r="E491" s="61"/>
      <c r="F491" s="45"/>
      <c r="G491" s="45"/>
      <c r="H491" s="46"/>
      <c r="I491" s="45"/>
      <c r="J491" s="45"/>
      <c r="K491" s="45"/>
      <c r="L491" s="45"/>
      <c r="M491" s="61"/>
      <c r="N491" s="48"/>
      <c r="O491" s="49"/>
      <c r="P491" s="48"/>
      <c r="Q491" s="49"/>
      <c r="R491" s="50"/>
      <c r="S491" s="51"/>
      <c r="T491" s="15"/>
      <c r="U491" s="14"/>
      <c r="V491" s="52"/>
      <c r="W491" s="52"/>
      <c r="X491" s="52"/>
      <c r="Y491" s="52"/>
      <c r="Z491" s="52"/>
      <c r="AA491" s="52"/>
      <c r="AB491" s="53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3"/>
      <c r="AP491" s="52"/>
      <c r="AQ491" s="52"/>
      <c r="AR491" s="53"/>
      <c r="AS491" s="53"/>
      <c r="AT491" s="53"/>
      <c r="AU491" s="52"/>
      <c r="AV491" s="52"/>
      <c r="AW491" s="53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83" t="str">
        <f>IF(ISBLANK(B491),,IF(IFNA(MATCH(N491,List_Holidays,0),0)=0,IF(IFNA(MATCH(WEEKDAY(N491),List_WeekHolidays,0),0),1,0),2))</f>
        <v/>
      </c>
      <c r="BU491" s="109">
        <f t="shared" si="3"/>
        <v>0</v>
      </c>
      <c r="BV491" s="109">
        <f t="shared" si="4"/>
        <v>0</v>
      </c>
      <c r="BW491" s="109">
        <f>IF($BU491&gt;cLunchEnd+$N491,cLunchBegin+$N491+1,cLunchBegin+$N491)</f>
        <v>0.5</v>
      </c>
      <c r="BX491" s="109">
        <f>IF($BU491&gt;cLunchEnd+$N491,cLunchEnd+$N491+1,cLunchEnd+$N491)</f>
        <v>0.5416666667</v>
      </c>
      <c r="BY491" s="109">
        <f>IF($BU491&gt;cDinnerEnd+$N491,cDinnerBegin+$N491+1,cDinnerBegin+$N491)</f>
        <v>0.75</v>
      </c>
      <c r="BZ491" s="109">
        <f>IF($BU491&gt;cDinnerEnd+$N491,cDinnerEnd+$N491+1,cDinnerEnd+$N491)</f>
        <v>0.7916666667</v>
      </c>
      <c r="CA491" s="50" t="str">
        <f>IF((MIN($BV491,BX491)-MAX($BU491,BW491))&gt;0,vDurationLunch,)</f>
        <v/>
      </c>
      <c r="CB491" s="50" t="str">
        <f>IF((MIN($BV491,BZ491)-MAX($BU491,BY491))&gt;0,vDurationDinner,)</f>
        <v/>
      </c>
      <c r="CC491" s="50">
        <f t="shared" si="5"/>
        <v>0</v>
      </c>
      <c r="CD491" s="109">
        <f t="shared" si="6"/>
        <v>0.75</v>
      </c>
      <c r="CE491" s="50" t="str">
        <f t="shared" si="7"/>
        <v/>
      </c>
      <c r="CF491" s="50" t="str">
        <f t="shared" si="8"/>
        <v/>
      </c>
      <c r="CG491" s="50" t="str">
        <f t="shared" si="9"/>
        <v/>
      </c>
      <c r="CH491" s="50" t="str">
        <f t="shared" si="10"/>
        <v/>
      </c>
      <c r="CI491" s="50" t="str">
        <f t="shared" si="11"/>
        <v/>
      </c>
      <c r="CJ491" s="50"/>
      <c r="CK491" s="50"/>
      <c r="CL491" s="50"/>
      <c r="CM491" s="50"/>
      <c r="CN491" s="50"/>
    </row>
    <row r="492">
      <c r="A492" s="108" t="str">
        <f t="shared" si="2"/>
        <v/>
      </c>
      <c r="B492" s="6"/>
      <c r="C492" s="42"/>
      <c r="D492" s="43"/>
      <c r="E492" s="61"/>
      <c r="F492" s="45"/>
      <c r="G492" s="45"/>
      <c r="H492" s="46"/>
      <c r="I492" s="45"/>
      <c r="J492" s="45"/>
      <c r="K492" s="45"/>
      <c r="L492" s="45"/>
      <c r="M492" s="61"/>
      <c r="N492" s="48"/>
      <c r="O492" s="49"/>
      <c r="P492" s="48"/>
      <c r="Q492" s="49"/>
      <c r="R492" s="50"/>
      <c r="S492" s="51"/>
      <c r="T492" s="15"/>
      <c r="U492" s="14"/>
      <c r="V492" s="52"/>
      <c r="W492" s="52"/>
      <c r="X492" s="52"/>
      <c r="Y492" s="52"/>
      <c r="Z492" s="52"/>
      <c r="AA492" s="52"/>
      <c r="AB492" s="53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3"/>
      <c r="AP492" s="52"/>
      <c r="AQ492" s="52"/>
      <c r="AR492" s="53"/>
      <c r="AS492" s="53"/>
      <c r="AT492" s="53"/>
      <c r="AU492" s="52"/>
      <c r="AV492" s="52"/>
      <c r="AW492" s="53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83" t="str">
        <f>IF(ISBLANK(B492),,IF(IFNA(MATCH(N492,List_Holidays,0),0)=0,IF(IFNA(MATCH(WEEKDAY(N492),List_WeekHolidays,0),0),1,0),2))</f>
        <v/>
      </c>
      <c r="BU492" s="109">
        <f t="shared" si="3"/>
        <v>0</v>
      </c>
      <c r="BV492" s="109">
        <f t="shared" si="4"/>
        <v>0</v>
      </c>
      <c r="BW492" s="109">
        <f>IF($BU492&gt;cLunchEnd+$N492,cLunchBegin+$N492+1,cLunchBegin+$N492)</f>
        <v>0.5</v>
      </c>
      <c r="BX492" s="109">
        <f>IF($BU492&gt;cLunchEnd+$N492,cLunchEnd+$N492+1,cLunchEnd+$N492)</f>
        <v>0.5416666667</v>
      </c>
      <c r="BY492" s="109">
        <f>IF($BU492&gt;cDinnerEnd+$N492,cDinnerBegin+$N492+1,cDinnerBegin+$N492)</f>
        <v>0.75</v>
      </c>
      <c r="BZ492" s="109">
        <f>IF($BU492&gt;cDinnerEnd+$N492,cDinnerEnd+$N492+1,cDinnerEnd+$N492)</f>
        <v>0.7916666667</v>
      </c>
      <c r="CA492" s="50" t="str">
        <f>IF((MIN($BV492,BX492)-MAX($BU492,BW492))&gt;0,vDurationLunch,)</f>
        <v/>
      </c>
      <c r="CB492" s="50" t="str">
        <f>IF((MIN($BV492,BZ492)-MAX($BU492,BY492))&gt;0,vDurationDinner,)</f>
        <v/>
      </c>
      <c r="CC492" s="50">
        <f t="shared" si="5"/>
        <v>0</v>
      </c>
      <c r="CD492" s="109">
        <f t="shared" si="6"/>
        <v>0.75</v>
      </c>
      <c r="CE492" s="50" t="str">
        <f t="shared" si="7"/>
        <v/>
      </c>
      <c r="CF492" s="50" t="str">
        <f t="shared" si="8"/>
        <v/>
      </c>
      <c r="CG492" s="50" t="str">
        <f t="shared" si="9"/>
        <v/>
      </c>
      <c r="CH492" s="50" t="str">
        <f t="shared" si="10"/>
        <v/>
      </c>
      <c r="CI492" s="50" t="str">
        <f t="shared" si="11"/>
        <v/>
      </c>
      <c r="CJ492" s="50"/>
      <c r="CK492" s="50"/>
      <c r="CL492" s="50"/>
      <c r="CM492" s="50"/>
      <c r="CN492" s="50"/>
    </row>
    <row r="493">
      <c r="A493" s="108" t="str">
        <f t="shared" si="2"/>
        <v/>
      </c>
      <c r="B493" s="6"/>
      <c r="C493" s="42"/>
      <c r="D493" s="43"/>
      <c r="E493" s="61"/>
      <c r="F493" s="45"/>
      <c r="G493" s="45"/>
      <c r="H493" s="45"/>
      <c r="I493" s="45"/>
      <c r="J493" s="46"/>
      <c r="K493" s="45"/>
      <c r="L493" s="45"/>
      <c r="M493" s="61"/>
      <c r="N493" s="48"/>
      <c r="O493" s="49"/>
      <c r="P493" s="48"/>
      <c r="Q493" s="49"/>
      <c r="R493" s="50"/>
      <c r="S493" s="51"/>
      <c r="T493" s="15"/>
      <c r="U493" s="14"/>
      <c r="V493" s="52"/>
      <c r="W493" s="52"/>
      <c r="X493" s="52"/>
      <c r="Y493" s="52"/>
      <c r="Z493" s="52"/>
      <c r="AA493" s="52"/>
      <c r="AB493" s="53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3"/>
      <c r="AP493" s="52"/>
      <c r="AQ493" s="52"/>
      <c r="AR493" s="53"/>
      <c r="AS493" s="53"/>
      <c r="AT493" s="53"/>
      <c r="AU493" s="52"/>
      <c r="AV493" s="52"/>
      <c r="AW493" s="53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83" t="str">
        <f>IF(ISBLANK(B493),,IF(IFNA(MATCH(N493,List_Holidays,0),0)=0,IF(IFNA(MATCH(WEEKDAY(N493),List_WeekHolidays,0),0),1,0),2))</f>
        <v/>
      </c>
      <c r="BU493" s="109">
        <f t="shared" si="3"/>
        <v>0</v>
      </c>
      <c r="BV493" s="109">
        <f t="shared" si="4"/>
        <v>0</v>
      </c>
      <c r="BW493" s="109">
        <f>IF($BU493&gt;cLunchEnd+$N493,cLunchBegin+$N493+1,cLunchBegin+$N493)</f>
        <v>0.5</v>
      </c>
      <c r="BX493" s="109">
        <f>IF($BU493&gt;cLunchEnd+$N493,cLunchEnd+$N493+1,cLunchEnd+$N493)</f>
        <v>0.5416666667</v>
      </c>
      <c r="BY493" s="109">
        <f>IF($BU493&gt;cDinnerEnd+$N493,cDinnerBegin+$N493+1,cDinnerBegin+$N493)</f>
        <v>0.75</v>
      </c>
      <c r="BZ493" s="109">
        <f>IF($BU493&gt;cDinnerEnd+$N493,cDinnerEnd+$N493+1,cDinnerEnd+$N493)</f>
        <v>0.7916666667</v>
      </c>
      <c r="CA493" s="50" t="str">
        <f>IF((MIN($BV493,BX493)-MAX($BU493,BW493))&gt;0,vDurationLunch,)</f>
        <v/>
      </c>
      <c r="CB493" s="50" t="str">
        <f>IF((MIN($BV493,BZ493)-MAX($BU493,BY493))&gt;0,vDurationDinner,)</f>
        <v/>
      </c>
      <c r="CC493" s="50">
        <f t="shared" si="5"/>
        <v>0</v>
      </c>
      <c r="CD493" s="109">
        <f t="shared" si="6"/>
        <v>0.75</v>
      </c>
      <c r="CE493" s="50" t="str">
        <f t="shared" si="7"/>
        <v/>
      </c>
      <c r="CF493" s="50" t="str">
        <f t="shared" si="8"/>
        <v/>
      </c>
      <c r="CG493" s="50" t="str">
        <f t="shared" si="9"/>
        <v/>
      </c>
      <c r="CH493" s="50" t="str">
        <f t="shared" si="10"/>
        <v/>
      </c>
      <c r="CI493" s="50" t="str">
        <f t="shared" si="11"/>
        <v/>
      </c>
      <c r="CJ493" s="50"/>
      <c r="CK493" s="50"/>
      <c r="CL493" s="50"/>
      <c r="CM493" s="50"/>
      <c r="CN493" s="50"/>
    </row>
    <row r="494">
      <c r="A494" s="108" t="str">
        <f t="shared" si="2"/>
        <v/>
      </c>
      <c r="B494" s="6"/>
      <c r="C494" s="42"/>
      <c r="D494" s="43"/>
      <c r="E494" s="61"/>
      <c r="F494" s="45"/>
      <c r="G494" s="45"/>
      <c r="H494" s="46"/>
      <c r="I494" s="45"/>
      <c r="J494" s="45"/>
      <c r="K494" s="45"/>
      <c r="L494" s="45"/>
      <c r="M494" s="61"/>
      <c r="N494" s="48"/>
      <c r="O494" s="49"/>
      <c r="P494" s="48"/>
      <c r="Q494" s="49"/>
      <c r="R494" s="50"/>
      <c r="S494" s="51"/>
      <c r="T494" s="15"/>
      <c r="U494" s="14"/>
      <c r="V494" s="52"/>
      <c r="W494" s="52"/>
      <c r="X494" s="52"/>
      <c r="Y494" s="52"/>
      <c r="Z494" s="52"/>
      <c r="AA494" s="52"/>
      <c r="AB494" s="53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3"/>
      <c r="AP494" s="52"/>
      <c r="AQ494" s="52"/>
      <c r="AR494" s="53"/>
      <c r="AS494" s="53"/>
      <c r="AT494" s="53"/>
      <c r="AU494" s="52"/>
      <c r="AV494" s="52"/>
      <c r="AW494" s="53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83" t="str">
        <f>IF(ISBLANK(B494),,IF(IFNA(MATCH(N494,List_Holidays,0),0)=0,IF(IFNA(MATCH(WEEKDAY(N494),List_WeekHolidays,0),0),1,0),2))</f>
        <v/>
      </c>
      <c r="BU494" s="109">
        <f t="shared" si="3"/>
        <v>0</v>
      </c>
      <c r="BV494" s="109">
        <f t="shared" si="4"/>
        <v>0</v>
      </c>
      <c r="BW494" s="109">
        <f>IF($BU494&gt;cLunchEnd+$N494,cLunchBegin+$N494+1,cLunchBegin+$N494)</f>
        <v>0.5</v>
      </c>
      <c r="BX494" s="109">
        <f>IF($BU494&gt;cLunchEnd+$N494,cLunchEnd+$N494+1,cLunchEnd+$N494)</f>
        <v>0.5416666667</v>
      </c>
      <c r="BY494" s="109">
        <f>IF($BU494&gt;cDinnerEnd+$N494,cDinnerBegin+$N494+1,cDinnerBegin+$N494)</f>
        <v>0.75</v>
      </c>
      <c r="BZ494" s="109">
        <f>IF($BU494&gt;cDinnerEnd+$N494,cDinnerEnd+$N494+1,cDinnerEnd+$N494)</f>
        <v>0.7916666667</v>
      </c>
      <c r="CA494" s="50" t="str">
        <f>IF((MIN($BV494,BX494)-MAX($BU494,BW494))&gt;0,vDurationLunch,)</f>
        <v/>
      </c>
      <c r="CB494" s="50" t="str">
        <f>IF((MIN($BV494,BZ494)-MAX($BU494,BY494))&gt;0,vDurationDinner,)</f>
        <v/>
      </c>
      <c r="CC494" s="50">
        <f t="shared" si="5"/>
        <v>0</v>
      </c>
      <c r="CD494" s="109">
        <f t="shared" si="6"/>
        <v>0.75</v>
      </c>
      <c r="CE494" s="50" t="str">
        <f t="shared" si="7"/>
        <v/>
      </c>
      <c r="CF494" s="50" t="str">
        <f t="shared" si="8"/>
        <v/>
      </c>
      <c r="CG494" s="50" t="str">
        <f t="shared" si="9"/>
        <v/>
      </c>
      <c r="CH494" s="50" t="str">
        <f t="shared" si="10"/>
        <v/>
      </c>
      <c r="CI494" s="50" t="str">
        <f t="shared" si="11"/>
        <v/>
      </c>
      <c r="CJ494" s="50"/>
      <c r="CK494" s="50"/>
      <c r="CL494" s="50"/>
      <c r="CM494" s="50"/>
      <c r="CN494" s="50"/>
    </row>
    <row r="495">
      <c r="A495" s="108" t="str">
        <f t="shared" si="2"/>
        <v/>
      </c>
      <c r="B495" s="6"/>
      <c r="C495" s="42"/>
      <c r="D495" s="43"/>
      <c r="E495" s="61"/>
      <c r="F495" s="45"/>
      <c r="G495" s="45"/>
      <c r="H495" s="46"/>
      <c r="I495" s="45"/>
      <c r="J495" s="45"/>
      <c r="K495" s="45"/>
      <c r="L495" s="45"/>
      <c r="M495" s="61"/>
      <c r="N495" s="48"/>
      <c r="O495" s="49"/>
      <c r="P495" s="48"/>
      <c r="Q495" s="49"/>
      <c r="R495" s="50"/>
      <c r="S495" s="51"/>
      <c r="T495" s="15"/>
      <c r="U495" s="14"/>
      <c r="V495" s="52"/>
      <c r="W495" s="52"/>
      <c r="X495" s="52"/>
      <c r="Y495" s="52"/>
      <c r="Z495" s="52"/>
      <c r="AA495" s="52"/>
      <c r="AB495" s="53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3"/>
      <c r="AP495" s="52"/>
      <c r="AQ495" s="52"/>
      <c r="AR495" s="53"/>
      <c r="AS495" s="53"/>
      <c r="AT495" s="53"/>
      <c r="AU495" s="52"/>
      <c r="AV495" s="52"/>
      <c r="AW495" s="53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83" t="str">
        <f>IF(ISBLANK(B495),,IF(IFNA(MATCH(N495,List_Holidays,0),0)=0,IF(IFNA(MATCH(WEEKDAY(N495),List_WeekHolidays,0),0),1,0),2))</f>
        <v/>
      </c>
      <c r="BU495" s="109">
        <f t="shared" si="3"/>
        <v>0</v>
      </c>
      <c r="BV495" s="109">
        <f t="shared" si="4"/>
        <v>0</v>
      </c>
      <c r="BW495" s="109">
        <f>IF($BU495&gt;cLunchEnd+$N495,cLunchBegin+$N495+1,cLunchBegin+$N495)</f>
        <v>0.5</v>
      </c>
      <c r="BX495" s="109">
        <f>IF($BU495&gt;cLunchEnd+$N495,cLunchEnd+$N495+1,cLunchEnd+$N495)</f>
        <v>0.5416666667</v>
      </c>
      <c r="BY495" s="109">
        <f>IF($BU495&gt;cDinnerEnd+$N495,cDinnerBegin+$N495+1,cDinnerBegin+$N495)</f>
        <v>0.75</v>
      </c>
      <c r="BZ495" s="109">
        <f>IF($BU495&gt;cDinnerEnd+$N495,cDinnerEnd+$N495+1,cDinnerEnd+$N495)</f>
        <v>0.7916666667</v>
      </c>
      <c r="CA495" s="50" t="str">
        <f>IF((MIN($BV495,BX495)-MAX($BU495,BW495))&gt;0,vDurationLunch,)</f>
        <v/>
      </c>
      <c r="CB495" s="50" t="str">
        <f>IF((MIN($BV495,BZ495)-MAX($BU495,BY495))&gt;0,vDurationDinner,)</f>
        <v/>
      </c>
      <c r="CC495" s="50">
        <f t="shared" si="5"/>
        <v>0</v>
      </c>
      <c r="CD495" s="109">
        <f t="shared" si="6"/>
        <v>0.75</v>
      </c>
      <c r="CE495" s="50" t="str">
        <f t="shared" si="7"/>
        <v/>
      </c>
      <c r="CF495" s="50" t="str">
        <f t="shared" si="8"/>
        <v/>
      </c>
      <c r="CG495" s="50" t="str">
        <f t="shared" si="9"/>
        <v/>
      </c>
      <c r="CH495" s="50" t="str">
        <f t="shared" si="10"/>
        <v/>
      </c>
      <c r="CI495" s="50" t="str">
        <f t="shared" si="11"/>
        <v/>
      </c>
      <c r="CJ495" s="50"/>
      <c r="CK495" s="50"/>
      <c r="CL495" s="50"/>
      <c r="CM495" s="50"/>
      <c r="CN495" s="50"/>
    </row>
    <row r="496">
      <c r="A496" s="108" t="str">
        <f t="shared" si="2"/>
        <v/>
      </c>
      <c r="B496" s="6"/>
      <c r="C496" s="42"/>
      <c r="D496" s="43"/>
      <c r="E496" s="61"/>
      <c r="F496" s="45"/>
      <c r="G496" s="45"/>
      <c r="H496" s="46"/>
      <c r="I496" s="45"/>
      <c r="J496" s="45"/>
      <c r="K496" s="45"/>
      <c r="L496" s="45"/>
      <c r="M496" s="61"/>
      <c r="N496" s="48"/>
      <c r="O496" s="49"/>
      <c r="P496" s="48"/>
      <c r="Q496" s="49"/>
      <c r="R496" s="50"/>
      <c r="S496" s="51"/>
      <c r="T496" s="15"/>
      <c r="U496" s="14"/>
      <c r="V496" s="52"/>
      <c r="W496" s="52"/>
      <c r="X496" s="52"/>
      <c r="Y496" s="52"/>
      <c r="Z496" s="52"/>
      <c r="AA496" s="52"/>
      <c r="AB496" s="53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3"/>
      <c r="AP496" s="52"/>
      <c r="AQ496" s="52"/>
      <c r="AR496" s="53"/>
      <c r="AS496" s="53"/>
      <c r="AT496" s="53"/>
      <c r="AU496" s="52"/>
      <c r="AV496" s="52"/>
      <c r="AW496" s="53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83" t="str">
        <f>IF(ISBLANK(B496),,IF(IFNA(MATCH(N496,List_Holidays,0),0)=0,IF(IFNA(MATCH(WEEKDAY(N496),List_WeekHolidays,0),0),1,0),2))</f>
        <v/>
      </c>
      <c r="BU496" s="109">
        <f t="shared" si="3"/>
        <v>0</v>
      </c>
      <c r="BV496" s="109">
        <f t="shared" si="4"/>
        <v>0</v>
      </c>
      <c r="BW496" s="109">
        <f>IF($BU496&gt;cLunchEnd+$N496,cLunchBegin+$N496+1,cLunchBegin+$N496)</f>
        <v>0.5</v>
      </c>
      <c r="BX496" s="109">
        <f>IF($BU496&gt;cLunchEnd+$N496,cLunchEnd+$N496+1,cLunchEnd+$N496)</f>
        <v>0.5416666667</v>
      </c>
      <c r="BY496" s="109">
        <f>IF($BU496&gt;cDinnerEnd+$N496,cDinnerBegin+$N496+1,cDinnerBegin+$N496)</f>
        <v>0.75</v>
      </c>
      <c r="BZ496" s="109">
        <f>IF($BU496&gt;cDinnerEnd+$N496,cDinnerEnd+$N496+1,cDinnerEnd+$N496)</f>
        <v>0.7916666667</v>
      </c>
      <c r="CA496" s="50" t="str">
        <f>IF((MIN($BV496,BX496)-MAX($BU496,BW496))&gt;0,vDurationLunch,)</f>
        <v/>
      </c>
      <c r="CB496" s="50" t="str">
        <f>IF((MIN($BV496,BZ496)-MAX($BU496,BY496))&gt;0,vDurationDinner,)</f>
        <v/>
      </c>
      <c r="CC496" s="50">
        <f t="shared" si="5"/>
        <v>0</v>
      </c>
      <c r="CD496" s="109">
        <f t="shared" si="6"/>
        <v>0.75</v>
      </c>
      <c r="CE496" s="50" t="str">
        <f t="shared" si="7"/>
        <v/>
      </c>
      <c r="CF496" s="50" t="str">
        <f t="shared" si="8"/>
        <v/>
      </c>
      <c r="CG496" s="50" t="str">
        <f t="shared" si="9"/>
        <v/>
      </c>
      <c r="CH496" s="50" t="str">
        <f t="shared" si="10"/>
        <v/>
      </c>
      <c r="CI496" s="50" t="str">
        <f t="shared" si="11"/>
        <v/>
      </c>
      <c r="CJ496" s="50"/>
      <c r="CK496" s="50"/>
      <c r="CL496" s="50"/>
      <c r="CM496" s="50"/>
      <c r="CN496" s="50"/>
    </row>
    <row r="497">
      <c r="A497" s="108" t="str">
        <f t="shared" si="2"/>
        <v/>
      </c>
      <c r="B497" s="6"/>
      <c r="C497" s="42"/>
      <c r="D497" s="43"/>
      <c r="E497" s="61"/>
      <c r="F497" s="45"/>
      <c r="G497" s="46"/>
      <c r="H497" s="46"/>
      <c r="I497" s="45"/>
      <c r="J497" s="45"/>
      <c r="K497" s="45"/>
      <c r="L497" s="45"/>
      <c r="M497" s="61"/>
      <c r="N497" s="48"/>
      <c r="O497" s="49"/>
      <c r="P497" s="48"/>
      <c r="Q497" s="49"/>
      <c r="R497" s="50"/>
      <c r="S497" s="51"/>
      <c r="T497" s="15"/>
      <c r="U497" s="14"/>
      <c r="V497" s="52"/>
      <c r="W497" s="52"/>
      <c r="X497" s="52"/>
      <c r="Y497" s="52"/>
      <c r="Z497" s="52"/>
      <c r="AA497" s="52"/>
      <c r="AB497" s="53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3"/>
      <c r="AP497" s="52"/>
      <c r="AQ497" s="52"/>
      <c r="AR497" s="53"/>
      <c r="AS497" s="53"/>
      <c r="AT497" s="53"/>
      <c r="AU497" s="52"/>
      <c r="AV497" s="52"/>
      <c r="AW497" s="53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83" t="str">
        <f>IF(ISBLANK(B497),,IF(IFNA(MATCH(N497,List_Holidays,0),0)=0,IF(IFNA(MATCH(WEEKDAY(N497),List_WeekHolidays,0),0),1,0),2))</f>
        <v/>
      </c>
      <c r="BU497" s="109">
        <f t="shared" si="3"/>
        <v>0</v>
      </c>
      <c r="BV497" s="109">
        <f t="shared" si="4"/>
        <v>0</v>
      </c>
      <c r="BW497" s="109">
        <f>IF($BU497&gt;cLunchEnd+$N497,cLunchBegin+$N497+1,cLunchBegin+$N497)</f>
        <v>0.5</v>
      </c>
      <c r="BX497" s="109">
        <f>IF($BU497&gt;cLunchEnd+$N497,cLunchEnd+$N497+1,cLunchEnd+$N497)</f>
        <v>0.5416666667</v>
      </c>
      <c r="BY497" s="109">
        <f>IF($BU497&gt;cDinnerEnd+$N497,cDinnerBegin+$N497+1,cDinnerBegin+$N497)</f>
        <v>0.75</v>
      </c>
      <c r="BZ497" s="109">
        <f>IF($BU497&gt;cDinnerEnd+$N497,cDinnerEnd+$N497+1,cDinnerEnd+$N497)</f>
        <v>0.7916666667</v>
      </c>
      <c r="CA497" s="50" t="str">
        <f>IF((MIN($BV497,BX497)-MAX($BU497,BW497))&gt;0,vDurationLunch,)</f>
        <v/>
      </c>
      <c r="CB497" s="50" t="str">
        <f>IF((MIN($BV497,BZ497)-MAX($BU497,BY497))&gt;0,vDurationDinner,)</f>
        <v/>
      </c>
      <c r="CC497" s="50">
        <f t="shared" si="5"/>
        <v>0</v>
      </c>
      <c r="CD497" s="109">
        <f t="shared" si="6"/>
        <v>0.75</v>
      </c>
      <c r="CE497" s="50" t="str">
        <f t="shared" si="7"/>
        <v/>
      </c>
      <c r="CF497" s="50" t="str">
        <f t="shared" si="8"/>
        <v/>
      </c>
      <c r="CG497" s="50" t="str">
        <f t="shared" si="9"/>
        <v/>
      </c>
      <c r="CH497" s="50" t="str">
        <f t="shared" si="10"/>
        <v/>
      </c>
      <c r="CI497" s="50" t="str">
        <f t="shared" si="11"/>
        <v/>
      </c>
      <c r="CJ497" s="50"/>
      <c r="CK497" s="50"/>
      <c r="CL497" s="50"/>
      <c r="CM497" s="50"/>
      <c r="CN497" s="50"/>
    </row>
    <row r="498">
      <c r="A498" s="108" t="str">
        <f t="shared" si="2"/>
        <v/>
      </c>
      <c r="B498" s="6"/>
      <c r="C498" s="42"/>
      <c r="D498" s="43"/>
      <c r="E498" s="61"/>
      <c r="F498" s="45"/>
      <c r="G498" s="45"/>
      <c r="H498" s="46"/>
      <c r="I498" s="45"/>
      <c r="J498" s="45"/>
      <c r="K498" s="45"/>
      <c r="L498" s="45"/>
      <c r="M498" s="61"/>
      <c r="N498" s="48"/>
      <c r="O498" s="49"/>
      <c r="P498" s="48"/>
      <c r="Q498" s="49"/>
      <c r="R498" s="50"/>
      <c r="S498" s="51"/>
      <c r="T498" s="15"/>
      <c r="U498" s="14"/>
      <c r="V498" s="52"/>
      <c r="W498" s="52"/>
      <c r="X498" s="52"/>
      <c r="Y498" s="52"/>
      <c r="Z498" s="52"/>
      <c r="AA498" s="52"/>
      <c r="AB498" s="53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3"/>
      <c r="AP498" s="52"/>
      <c r="AQ498" s="52"/>
      <c r="AR498" s="53"/>
      <c r="AS498" s="53"/>
      <c r="AT498" s="53"/>
      <c r="AU498" s="52"/>
      <c r="AV498" s="52"/>
      <c r="AW498" s="53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83" t="str">
        <f>IF(ISBLANK(B498),,IF(IFNA(MATCH(N498,List_Holidays,0),0)=0,IF(IFNA(MATCH(WEEKDAY(N498),List_WeekHolidays,0),0),1,0),2))</f>
        <v/>
      </c>
      <c r="BU498" s="109">
        <f t="shared" si="3"/>
        <v>0</v>
      </c>
      <c r="BV498" s="109">
        <f t="shared" si="4"/>
        <v>0</v>
      </c>
      <c r="BW498" s="109">
        <f>IF($BU498&gt;cLunchEnd+$N498,cLunchBegin+$N498+1,cLunchBegin+$N498)</f>
        <v>0.5</v>
      </c>
      <c r="BX498" s="109">
        <f>IF($BU498&gt;cLunchEnd+$N498,cLunchEnd+$N498+1,cLunchEnd+$N498)</f>
        <v>0.5416666667</v>
      </c>
      <c r="BY498" s="109">
        <f>IF($BU498&gt;cDinnerEnd+$N498,cDinnerBegin+$N498+1,cDinnerBegin+$N498)</f>
        <v>0.75</v>
      </c>
      <c r="BZ498" s="109">
        <f>IF($BU498&gt;cDinnerEnd+$N498,cDinnerEnd+$N498+1,cDinnerEnd+$N498)</f>
        <v>0.7916666667</v>
      </c>
      <c r="CA498" s="50" t="str">
        <f>IF((MIN($BV498,BX498)-MAX($BU498,BW498))&gt;0,vDurationLunch,)</f>
        <v/>
      </c>
      <c r="CB498" s="50" t="str">
        <f>IF((MIN($BV498,BZ498)-MAX($BU498,BY498))&gt;0,vDurationDinner,)</f>
        <v/>
      </c>
      <c r="CC498" s="50">
        <f t="shared" si="5"/>
        <v>0</v>
      </c>
      <c r="CD498" s="109">
        <f t="shared" si="6"/>
        <v>0.75</v>
      </c>
      <c r="CE498" s="50" t="str">
        <f t="shared" si="7"/>
        <v/>
      </c>
      <c r="CF498" s="50" t="str">
        <f t="shared" si="8"/>
        <v/>
      </c>
      <c r="CG498" s="50" t="str">
        <f t="shared" si="9"/>
        <v/>
      </c>
      <c r="CH498" s="50" t="str">
        <f t="shared" si="10"/>
        <v/>
      </c>
      <c r="CI498" s="50" t="str">
        <f t="shared" si="11"/>
        <v/>
      </c>
      <c r="CJ498" s="50"/>
      <c r="CK498" s="50"/>
      <c r="CL498" s="50"/>
      <c r="CM498" s="50"/>
      <c r="CN498" s="50"/>
    </row>
    <row r="499">
      <c r="A499" s="108" t="str">
        <f t="shared" si="2"/>
        <v/>
      </c>
      <c r="B499" s="6"/>
      <c r="C499" s="42"/>
      <c r="D499" s="43"/>
      <c r="E499" s="61"/>
      <c r="F499" s="45"/>
      <c r="G499" s="45"/>
      <c r="H499" s="46"/>
      <c r="I499" s="45"/>
      <c r="J499" s="45"/>
      <c r="K499" s="45"/>
      <c r="L499" s="45"/>
      <c r="M499" s="61"/>
      <c r="N499" s="48"/>
      <c r="O499" s="49"/>
      <c r="P499" s="48"/>
      <c r="Q499" s="49"/>
      <c r="R499" s="50"/>
      <c r="S499" s="51"/>
      <c r="T499" s="15"/>
      <c r="U499" s="14"/>
      <c r="V499" s="52"/>
      <c r="W499" s="52"/>
      <c r="X499" s="52"/>
      <c r="Y499" s="52"/>
      <c r="Z499" s="52"/>
      <c r="AA499" s="52"/>
      <c r="AB499" s="53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3"/>
      <c r="AP499" s="52"/>
      <c r="AQ499" s="52"/>
      <c r="AR499" s="53"/>
      <c r="AS499" s="53"/>
      <c r="AT499" s="53"/>
      <c r="AU499" s="52"/>
      <c r="AV499" s="52"/>
      <c r="AW499" s="53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83" t="str">
        <f>IF(ISBLANK(B499),,IF(IFNA(MATCH(N499,List_Holidays,0),0)=0,IF(IFNA(MATCH(WEEKDAY(N499),List_WeekHolidays,0),0),1,0),2))</f>
        <v/>
      </c>
      <c r="BU499" s="109">
        <f t="shared" si="3"/>
        <v>0</v>
      </c>
      <c r="BV499" s="109">
        <f t="shared" si="4"/>
        <v>0</v>
      </c>
      <c r="BW499" s="109">
        <f>IF($BU499&gt;cLunchEnd+$N499,cLunchBegin+$N499+1,cLunchBegin+$N499)</f>
        <v>0.5</v>
      </c>
      <c r="BX499" s="109">
        <f>IF($BU499&gt;cLunchEnd+$N499,cLunchEnd+$N499+1,cLunchEnd+$N499)</f>
        <v>0.5416666667</v>
      </c>
      <c r="BY499" s="109">
        <f>IF($BU499&gt;cDinnerEnd+$N499,cDinnerBegin+$N499+1,cDinnerBegin+$N499)</f>
        <v>0.75</v>
      </c>
      <c r="BZ499" s="109">
        <f>IF($BU499&gt;cDinnerEnd+$N499,cDinnerEnd+$N499+1,cDinnerEnd+$N499)</f>
        <v>0.7916666667</v>
      </c>
      <c r="CA499" s="50" t="str">
        <f>IF((MIN($BV499,BX499)-MAX($BU499,BW499))&gt;0,vDurationLunch,)</f>
        <v/>
      </c>
      <c r="CB499" s="50" t="str">
        <f>IF((MIN($BV499,BZ499)-MAX($BU499,BY499))&gt;0,vDurationDinner,)</f>
        <v/>
      </c>
      <c r="CC499" s="50">
        <f t="shared" si="5"/>
        <v>0</v>
      </c>
      <c r="CD499" s="109">
        <f t="shared" si="6"/>
        <v>0.75</v>
      </c>
      <c r="CE499" s="50" t="str">
        <f t="shared" si="7"/>
        <v/>
      </c>
      <c r="CF499" s="50" t="str">
        <f t="shared" si="8"/>
        <v/>
      </c>
      <c r="CG499" s="50" t="str">
        <f t="shared" si="9"/>
        <v/>
      </c>
      <c r="CH499" s="50" t="str">
        <f t="shared" si="10"/>
        <v/>
      </c>
      <c r="CI499" s="50" t="str">
        <f t="shared" si="11"/>
        <v/>
      </c>
      <c r="CJ499" s="50"/>
      <c r="CK499" s="50"/>
      <c r="CL499" s="50"/>
      <c r="CM499" s="50"/>
      <c r="CN499" s="50"/>
    </row>
    <row r="500">
      <c r="A500" s="108" t="str">
        <f t="shared" si="2"/>
        <v/>
      </c>
      <c r="B500" s="6"/>
      <c r="C500" s="42"/>
      <c r="D500" s="43"/>
      <c r="E500" s="61"/>
      <c r="F500" s="45"/>
      <c r="G500" s="45"/>
      <c r="H500" s="45"/>
      <c r="I500" s="45"/>
      <c r="J500" s="46"/>
      <c r="K500" s="45"/>
      <c r="L500" s="45"/>
      <c r="M500" s="61"/>
      <c r="N500" s="48"/>
      <c r="O500" s="49"/>
      <c r="P500" s="48"/>
      <c r="Q500" s="49"/>
      <c r="R500" s="50"/>
      <c r="S500" s="51"/>
      <c r="T500" s="15"/>
      <c r="U500" s="14"/>
      <c r="V500" s="52"/>
      <c r="W500" s="52"/>
      <c r="X500" s="52"/>
      <c r="Y500" s="52"/>
      <c r="Z500" s="52"/>
      <c r="AA500" s="52"/>
      <c r="AB500" s="53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3"/>
      <c r="AP500" s="52"/>
      <c r="AQ500" s="52"/>
      <c r="AR500" s="53"/>
      <c r="AS500" s="53"/>
      <c r="AT500" s="53"/>
      <c r="AU500" s="52"/>
      <c r="AV500" s="52"/>
      <c r="AW500" s="53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83" t="str">
        <f>IF(ISBLANK(B500),,IF(IFNA(MATCH(N500,List_Holidays,0),0)=0,IF(IFNA(MATCH(WEEKDAY(N500),List_WeekHolidays,0),0),1,0),2))</f>
        <v/>
      </c>
      <c r="BU500" s="109">
        <f t="shared" si="3"/>
        <v>0</v>
      </c>
      <c r="BV500" s="109">
        <f t="shared" si="4"/>
        <v>0</v>
      </c>
      <c r="BW500" s="109">
        <f>IF($BU500&gt;cLunchEnd+$N500,cLunchBegin+$N500+1,cLunchBegin+$N500)</f>
        <v>0.5</v>
      </c>
      <c r="BX500" s="109">
        <f>IF($BU500&gt;cLunchEnd+$N500,cLunchEnd+$N500+1,cLunchEnd+$N500)</f>
        <v>0.5416666667</v>
      </c>
      <c r="BY500" s="109">
        <f>IF($BU500&gt;cDinnerEnd+$N500,cDinnerBegin+$N500+1,cDinnerBegin+$N500)</f>
        <v>0.75</v>
      </c>
      <c r="BZ500" s="109">
        <f>IF($BU500&gt;cDinnerEnd+$N500,cDinnerEnd+$N500+1,cDinnerEnd+$N500)</f>
        <v>0.7916666667</v>
      </c>
      <c r="CA500" s="50" t="str">
        <f>IF((MIN($BV500,BX500)-MAX($BU500,BW500))&gt;0,vDurationLunch,)</f>
        <v/>
      </c>
      <c r="CB500" s="50" t="str">
        <f>IF((MIN($BV500,BZ500)-MAX($BU500,BY500))&gt;0,vDurationDinner,)</f>
        <v/>
      </c>
      <c r="CC500" s="50">
        <f t="shared" si="5"/>
        <v>0</v>
      </c>
      <c r="CD500" s="109">
        <f t="shared" si="6"/>
        <v>0.75</v>
      </c>
      <c r="CE500" s="50" t="str">
        <f t="shared" si="7"/>
        <v/>
      </c>
      <c r="CF500" s="50" t="str">
        <f t="shared" si="8"/>
        <v/>
      </c>
      <c r="CG500" s="50" t="str">
        <f t="shared" si="9"/>
        <v/>
      </c>
      <c r="CH500" s="50" t="str">
        <f t="shared" si="10"/>
        <v/>
      </c>
      <c r="CI500" s="50" t="str">
        <f t="shared" si="11"/>
        <v/>
      </c>
      <c r="CJ500" s="50"/>
      <c r="CK500" s="50"/>
      <c r="CL500" s="50"/>
      <c r="CM500" s="50"/>
      <c r="CN500" s="50"/>
    </row>
    <row r="501">
      <c r="A501" s="108" t="str">
        <f t="shared" si="2"/>
        <v/>
      </c>
      <c r="B501" s="6"/>
      <c r="C501" s="42"/>
      <c r="D501" s="43"/>
      <c r="E501" s="61"/>
      <c r="F501" s="45"/>
      <c r="G501" s="45"/>
      <c r="H501" s="46"/>
      <c r="I501" s="45"/>
      <c r="J501" s="45"/>
      <c r="K501" s="45"/>
      <c r="L501" s="45"/>
      <c r="M501" s="61"/>
      <c r="N501" s="48"/>
      <c r="O501" s="49"/>
      <c r="P501" s="48"/>
      <c r="Q501" s="49"/>
      <c r="R501" s="50"/>
      <c r="S501" s="51"/>
      <c r="T501" s="15"/>
      <c r="U501" s="14"/>
      <c r="V501" s="52"/>
      <c r="W501" s="52"/>
      <c r="X501" s="52"/>
      <c r="Y501" s="52"/>
      <c r="Z501" s="52"/>
      <c r="AA501" s="52"/>
      <c r="AB501" s="53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3"/>
      <c r="AP501" s="52"/>
      <c r="AQ501" s="52"/>
      <c r="AR501" s="53"/>
      <c r="AS501" s="53"/>
      <c r="AT501" s="53"/>
      <c r="AU501" s="52"/>
      <c r="AV501" s="52"/>
      <c r="AW501" s="53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83" t="str">
        <f>IF(ISBLANK(B501),,IF(IFNA(MATCH(N501,List_Holidays,0),0)=0,IF(IFNA(MATCH(WEEKDAY(N501),List_WeekHolidays,0),0),1,0),2))</f>
        <v/>
      </c>
      <c r="BU501" s="109">
        <f t="shared" si="3"/>
        <v>0</v>
      </c>
      <c r="BV501" s="109">
        <f t="shared" si="4"/>
        <v>0</v>
      </c>
      <c r="BW501" s="109">
        <f>IF($BU501&gt;cLunchEnd+$N501,cLunchBegin+$N501+1,cLunchBegin+$N501)</f>
        <v>0.5</v>
      </c>
      <c r="BX501" s="109">
        <f>IF($BU501&gt;cLunchEnd+$N501,cLunchEnd+$N501+1,cLunchEnd+$N501)</f>
        <v>0.5416666667</v>
      </c>
      <c r="BY501" s="109">
        <f>IF($BU501&gt;cDinnerEnd+$N501,cDinnerBegin+$N501+1,cDinnerBegin+$N501)</f>
        <v>0.75</v>
      </c>
      <c r="BZ501" s="109">
        <f>IF($BU501&gt;cDinnerEnd+$N501,cDinnerEnd+$N501+1,cDinnerEnd+$N501)</f>
        <v>0.7916666667</v>
      </c>
      <c r="CA501" s="50" t="str">
        <f>IF((MIN($BV501,BX501)-MAX($BU501,BW501))&gt;0,vDurationLunch,)</f>
        <v/>
      </c>
      <c r="CB501" s="50" t="str">
        <f>IF((MIN($BV501,BZ501)-MAX($BU501,BY501))&gt;0,vDurationDinner,)</f>
        <v/>
      </c>
      <c r="CC501" s="50">
        <f t="shared" si="5"/>
        <v>0</v>
      </c>
      <c r="CD501" s="109">
        <f t="shared" si="6"/>
        <v>0.75</v>
      </c>
      <c r="CE501" s="50" t="str">
        <f t="shared" si="7"/>
        <v/>
      </c>
      <c r="CF501" s="50" t="str">
        <f t="shared" si="8"/>
        <v/>
      </c>
      <c r="CG501" s="50" t="str">
        <f t="shared" si="9"/>
        <v/>
      </c>
      <c r="CH501" s="50" t="str">
        <f t="shared" si="10"/>
        <v/>
      </c>
      <c r="CI501" s="50" t="str">
        <f t="shared" si="11"/>
        <v/>
      </c>
      <c r="CJ501" s="50"/>
      <c r="CK501" s="50"/>
      <c r="CL501" s="50"/>
      <c r="CM501" s="50"/>
      <c r="CN501" s="50"/>
    </row>
    <row r="502">
      <c r="A502" s="108" t="str">
        <f t="shared" si="2"/>
        <v/>
      </c>
      <c r="B502" s="6"/>
      <c r="C502" s="42"/>
      <c r="D502" s="43"/>
      <c r="E502" s="61"/>
      <c r="F502" s="45"/>
      <c r="G502" s="45"/>
      <c r="H502" s="46"/>
      <c r="I502" s="45"/>
      <c r="J502" s="45"/>
      <c r="K502" s="45"/>
      <c r="L502" s="45"/>
      <c r="M502" s="61"/>
      <c r="N502" s="48"/>
      <c r="O502" s="49"/>
      <c r="P502" s="48"/>
      <c r="Q502" s="49"/>
      <c r="R502" s="50"/>
      <c r="S502" s="51"/>
      <c r="T502" s="15"/>
      <c r="U502" s="14"/>
      <c r="V502" s="52"/>
      <c r="W502" s="52"/>
      <c r="X502" s="52"/>
      <c r="Y502" s="52"/>
      <c r="Z502" s="52"/>
      <c r="AA502" s="52"/>
      <c r="AB502" s="53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3"/>
      <c r="AP502" s="52"/>
      <c r="AQ502" s="52"/>
      <c r="AR502" s="53"/>
      <c r="AS502" s="53"/>
      <c r="AT502" s="53"/>
      <c r="AU502" s="52"/>
      <c r="AV502" s="52"/>
      <c r="AW502" s="53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83" t="str">
        <f>IF(ISBLANK(B502),,IF(IFNA(MATCH(N502,List_Holidays,0),0)=0,IF(IFNA(MATCH(WEEKDAY(N502),List_WeekHolidays,0),0),1,0),2))</f>
        <v/>
      </c>
      <c r="BU502" s="109">
        <f t="shared" si="3"/>
        <v>0</v>
      </c>
      <c r="BV502" s="109">
        <f t="shared" si="4"/>
        <v>0</v>
      </c>
      <c r="BW502" s="109">
        <f>IF($BU502&gt;cLunchEnd+$N502,cLunchBegin+$N502+1,cLunchBegin+$N502)</f>
        <v>0.5</v>
      </c>
      <c r="BX502" s="109">
        <f>IF($BU502&gt;cLunchEnd+$N502,cLunchEnd+$N502+1,cLunchEnd+$N502)</f>
        <v>0.5416666667</v>
      </c>
      <c r="BY502" s="109">
        <f>IF($BU502&gt;cDinnerEnd+$N502,cDinnerBegin+$N502+1,cDinnerBegin+$N502)</f>
        <v>0.75</v>
      </c>
      <c r="BZ502" s="109">
        <f>IF($BU502&gt;cDinnerEnd+$N502,cDinnerEnd+$N502+1,cDinnerEnd+$N502)</f>
        <v>0.7916666667</v>
      </c>
      <c r="CA502" s="50" t="str">
        <f>IF((MIN($BV502,BX502)-MAX($BU502,BW502))&gt;0,vDurationLunch,)</f>
        <v/>
      </c>
      <c r="CB502" s="50" t="str">
        <f>IF((MIN($BV502,BZ502)-MAX($BU502,BY502))&gt;0,vDurationDinner,)</f>
        <v/>
      </c>
      <c r="CC502" s="50">
        <f t="shared" si="5"/>
        <v>0</v>
      </c>
      <c r="CD502" s="109">
        <f t="shared" si="6"/>
        <v>0.75</v>
      </c>
      <c r="CE502" s="50" t="str">
        <f t="shared" si="7"/>
        <v/>
      </c>
      <c r="CF502" s="50" t="str">
        <f t="shared" si="8"/>
        <v/>
      </c>
      <c r="CG502" s="50" t="str">
        <f t="shared" si="9"/>
        <v/>
      </c>
      <c r="CH502" s="50" t="str">
        <f t="shared" si="10"/>
        <v/>
      </c>
      <c r="CI502" s="50" t="str">
        <f t="shared" si="11"/>
        <v/>
      </c>
      <c r="CJ502" s="50"/>
      <c r="CK502" s="50"/>
      <c r="CL502" s="50"/>
      <c r="CM502" s="50"/>
      <c r="CN502" s="50"/>
    </row>
    <row r="503">
      <c r="A503" s="108" t="str">
        <f t="shared" si="2"/>
        <v/>
      </c>
      <c r="B503" s="6"/>
      <c r="C503" s="42"/>
      <c r="D503" s="43"/>
      <c r="E503" s="61"/>
      <c r="F503" s="45"/>
      <c r="G503" s="45"/>
      <c r="H503" s="46"/>
      <c r="I503" s="45"/>
      <c r="J503" s="45"/>
      <c r="K503" s="45"/>
      <c r="L503" s="45"/>
      <c r="M503" s="61"/>
      <c r="N503" s="48"/>
      <c r="O503" s="49"/>
      <c r="P503" s="48"/>
      <c r="Q503" s="49"/>
      <c r="R503" s="50"/>
      <c r="S503" s="51"/>
      <c r="T503" s="15"/>
      <c r="U503" s="14"/>
      <c r="V503" s="52"/>
      <c r="W503" s="52"/>
      <c r="X503" s="52"/>
      <c r="Y503" s="52"/>
      <c r="Z503" s="52"/>
      <c r="AA503" s="52"/>
      <c r="AB503" s="53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3"/>
      <c r="AP503" s="52"/>
      <c r="AQ503" s="52"/>
      <c r="AR503" s="53"/>
      <c r="AS503" s="53"/>
      <c r="AT503" s="53"/>
      <c r="AU503" s="52"/>
      <c r="AV503" s="52"/>
      <c r="AW503" s="53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83" t="str">
        <f>IF(ISBLANK(B503),,IF(IFNA(MATCH(N503,List_Holidays,0),0)=0,IF(IFNA(MATCH(WEEKDAY(N503),List_WeekHolidays,0),0),1,0),2))</f>
        <v/>
      </c>
      <c r="BU503" s="109">
        <f t="shared" si="3"/>
        <v>0</v>
      </c>
      <c r="BV503" s="109">
        <f t="shared" si="4"/>
        <v>0</v>
      </c>
      <c r="BW503" s="109">
        <f>IF($BU503&gt;cLunchEnd+$N503,cLunchBegin+$N503+1,cLunchBegin+$N503)</f>
        <v>0.5</v>
      </c>
      <c r="BX503" s="109">
        <f>IF($BU503&gt;cLunchEnd+$N503,cLunchEnd+$N503+1,cLunchEnd+$N503)</f>
        <v>0.5416666667</v>
      </c>
      <c r="BY503" s="109">
        <f>IF($BU503&gt;cDinnerEnd+$N503,cDinnerBegin+$N503+1,cDinnerBegin+$N503)</f>
        <v>0.75</v>
      </c>
      <c r="BZ503" s="109">
        <f>IF($BU503&gt;cDinnerEnd+$N503,cDinnerEnd+$N503+1,cDinnerEnd+$N503)</f>
        <v>0.7916666667</v>
      </c>
      <c r="CA503" s="50" t="str">
        <f>IF((MIN($BV503,BX503)-MAX($BU503,BW503))&gt;0,vDurationLunch,)</f>
        <v/>
      </c>
      <c r="CB503" s="50" t="str">
        <f>IF((MIN($BV503,BZ503)-MAX($BU503,BY503))&gt;0,vDurationDinner,)</f>
        <v/>
      </c>
      <c r="CC503" s="50">
        <f t="shared" si="5"/>
        <v>0</v>
      </c>
      <c r="CD503" s="109">
        <f t="shared" si="6"/>
        <v>0.75</v>
      </c>
      <c r="CE503" s="50" t="str">
        <f t="shared" si="7"/>
        <v/>
      </c>
      <c r="CF503" s="50" t="str">
        <f t="shared" si="8"/>
        <v/>
      </c>
      <c r="CG503" s="50" t="str">
        <f t="shared" si="9"/>
        <v/>
      </c>
      <c r="CH503" s="50" t="str">
        <f t="shared" si="10"/>
        <v/>
      </c>
      <c r="CI503" s="50" t="str">
        <f t="shared" si="11"/>
        <v/>
      </c>
      <c r="CJ503" s="50"/>
      <c r="CK503" s="50"/>
      <c r="CL503" s="50"/>
      <c r="CM503" s="50"/>
      <c r="CN503" s="50"/>
    </row>
    <row r="504">
      <c r="A504" s="108" t="str">
        <f t="shared" si="2"/>
        <v/>
      </c>
      <c r="B504" s="6"/>
      <c r="C504" s="42"/>
      <c r="D504" s="43"/>
      <c r="E504" s="61"/>
      <c r="F504" s="45"/>
      <c r="G504" s="46"/>
      <c r="H504" s="46"/>
      <c r="I504" s="45"/>
      <c r="J504" s="45"/>
      <c r="K504" s="45"/>
      <c r="L504" s="45"/>
      <c r="M504" s="61"/>
      <c r="N504" s="48"/>
      <c r="O504" s="49"/>
      <c r="P504" s="48"/>
      <c r="Q504" s="49"/>
      <c r="R504" s="50"/>
      <c r="S504" s="51"/>
      <c r="T504" s="15"/>
      <c r="U504" s="14"/>
      <c r="V504" s="52"/>
      <c r="W504" s="52"/>
      <c r="X504" s="52"/>
      <c r="Y504" s="52"/>
      <c r="Z504" s="52"/>
      <c r="AA504" s="52"/>
      <c r="AB504" s="53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3"/>
      <c r="AP504" s="52"/>
      <c r="AQ504" s="52"/>
      <c r="AR504" s="53"/>
      <c r="AS504" s="53"/>
      <c r="AT504" s="53"/>
      <c r="AU504" s="52"/>
      <c r="AV504" s="52"/>
      <c r="AW504" s="53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83" t="str">
        <f>IF(ISBLANK(B504),,IF(IFNA(MATCH(N504,List_Holidays,0),0)=0,IF(IFNA(MATCH(WEEKDAY(N504),List_WeekHolidays,0),0),1,0),2))</f>
        <v/>
      </c>
      <c r="BU504" s="109">
        <f t="shared" si="3"/>
        <v>0</v>
      </c>
      <c r="BV504" s="109">
        <f t="shared" si="4"/>
        <v>0</v>
      </c>
      <c r="BW504" s="109">
        <f>IF($BU504&gt;cLunchEnd+$N504,cLunchBegin+$N504+1,cLunchBegin+$N504)</f>
        <v>0.5</v>
      </c>
      <c r="BX504" s="109">
        <f>IF($BU504&gt;cLunchEnd+$N504,cLunchEnd+$N504+1,cLunchEnd+$N504)</f>
        <v>0.5416666667</v>
      </c>
      <c r="BY504" s="109">
        <f>IF($BU504&gt;cDinnerEnd+$N504,cDinnerBegin+$N504+1,cDinnerBegin+$N504)</f>
        <v>0.75</v>
      </c>
      <c r="BZ504" s="109">
        <f>IF($BU504&gt;cDinnerEnd+$N504,cDinnerEnd+$N504+1,cDinnerEnd+$N504)</f>
        <v>0.7916666667</v>
      </c>
      <c r="CA504" s="50" t="str">
        <f>IF((MIN($BV504,BX504)-MAX($BU504,BW504))&gt;0,vDurationLunch,)</f>
        <v/>
      </c>
      <c r="CB504" s="50" t="str">
        <f>IF((MIN($BV504,BZ504)-MAX($BU504,BY504))&gt;0,vDurationDinner,)</f>
        <v/>
      </c>
      <c r="CC504" s="50">
        <f t="shared" si="5"/>
        <v>0</v>
      </c>
      <c r="CD504" s="109">
        <f t="shared" si="6"/>
        <v>0.75</v>
      </c>
      <c r="CE504" s="50" t="str">
        <f t="shared" si="7"/>
        <v/>
      </c>
      <c r="CF504" s="50" t="str">
        <f t="shared" si="8"/>
        <v/>
      </c>
      <c r="CG504" s="50" t="str">
        <f t="shared" si="9"/>
        <v/>
      </c>
      <c r="CH504" s="50" t="str">
        <f t="shared" si="10"/>
        <v/>
      </c>
      <c r="CI504" s="50" t="str">
        <f t="shared" si="11"/>
        <v/>
      </c>
      <c r="CJ504" s="50"/>
      <c r="CK504" s="50"/>
      <c r="CL504" s="50"/>
      <c r="CM504" s="50"/>
      <c r="CN504" s="50"/>
    </row>
    <row r="505">
      <c r="A505" s="108" t="str">
        <f t="shared" si="2"/>
        <v/>
      </c>
      <c r="B505" s="6"/>
      <c r="C505" s="42"/>
      <c r="D505" s="43"/>
      <c r="E505" s="61"/>
      <c r="F505" s="45"/>
      <c r="G505" s="45"/>
      <c r="H505" s="46"/>
      <c r="I505" s="45"/>
      <c r="J505" s="45"/>
      <c r="K505" s="45"/>
      <c r="L505" s="45"/>
      <c r="M505" s="61"/>
      <c r="N505" s="48"/>
      <c r="O505" s="49"/>
      <c r="P505" s="48"/>
      <c r="Q505" s="49"/>
      <c r="R505" s="50"/>
      <c r="S505" s="51"/>
      <c r="T505" s="15"/>
      <c r="U505" s="14"/>
      <c r="V505" s="52"/>
      <c r="W505" s="52"/>
      <c r="X505" s="52"/>
      <c r="Y505" s="52"/>
      <c r="Z505" s="52"/>
      <c r="AA505" s="52"/>
      <c r="AB505" s="53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3"/>
      <c r="AP505" s="52"/>
      <c r="AQ505" s="52"/>
      <c r="AR505" s="53"/>
      <c r="AS505" s="53"/>
      <c r="AT505" s="53"/>
      <c r="AU505" s="52"/>
      <c r="AV505" s="52"/>
      <c r="AW505" s="53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83" t="str">
        <f>IF(ISBLANK(B505),,IF(IFNA(MATCH(N505,List_Holidays,0),0)=0,IF(IFNA(MATCH(WEEKDAY(N505),List_WeekHolidays,0),0),1,0),2))</f>
        <v/>
      </c>
      <c r="BU505" s="109">
        <f t="shared" si="3"/>
        <v>0</v>
      </c>
      <c r="BV505" s="109">
        <f t="shared" si="4"/>
        <v>0</v>
      </c>
      <c r="BW505" s="109">
        <f>IF($BU505&gt;cLunchEnd+$N505,cLunchBegin+$N505+1,cLunchBegin+$N505)</f>
        <v>0.5</v>
      </c>
      <c r="BX505" s="109">
        <f>IF($BU505&gt;cLunchEnd+$N505,cLunchEnd+$N505+1,cLunchEnd+$N505)</f>
        <v>0.5416666667</v>
      </c>
      <c r="BY505" s="109">
        <f>IF($BU505&gt;cDinnerEnd+$N505,cDinnerBegin+$N505+1,cDinnerBegin+$N505)</f>
        <v>0.75</v>
      </c>
      <c r="BZ505" s="109">
        <f>IF($BU505&gt;cDinnerEnd+$N505,cDinnerEnd+$N505+1,cDinnerEnd+$N505)</f>
        <v>0.7916666667</v>
      </c>
      <c r="CA505" s="50" t="str">
        <f>IF((MIN($BV505,BX505)-MAX($BU505,BW505))&gt;0,vDurationLunch,)</f>
        <v/>
      </c>
      <c r="CB505" s="50" t="str">
        <f>IF((MIN($BV505,BZ505)-MAX($BU505,BY505))&gt;0,vDurationDinner,)</f>
        <v/>
      </c>
      <c r="CC505" s="50">
        <f t="shared" si="5"/>
        <v>0</v>
      </c>
      <c r="CD505" s="109">
        <f t="shared" si="6"/>
        <v>0.75</v>
      </c>
      <c r="CE505" s="50" t="str">
        <f t="shared" si="7"/>
        <v/>
      </c>
      <c r="CF505" s="50" t="str">
        <f t="shared" si="8"/>
        <v/>
      </c>
      <c r="CG505" s="50" t="str">
        <f t="shared" si="9"/>
        <v/>
      </c>
      <c r="CH505" s="50" t="str">
        <f t="shared" si="10"/>
        <v/>
      </c>
      <c r="CI505" s="50" t="str">
        <f t="shared" si="11"/>
        <v/>
      </c>
      <c r="CJ505" s="50"/>
      <c r="CK505" s="50"/>
      <c r="CL505" s="50"/>
      <c r="CM505" s="50"/>
      <c r="CN505" s="50"/>
    </row>
    <row r="506">
      <c r="A506" s="108" t="str">
        <f t="shared" si="2"/>
        <v/>
      </c>
      <c r="B506" s="6"/>
      <c r="C506" s="42"/>
      <c r="D506" s="43"/>
      <c r="E506" s="61"/>
      <c r="F506" s="45"/>
      <c r="G506" s="45"/>
      <c r="H506" s="46"/>
      <c r="I506" s="45"/>
      <c r="J506" s="45"/>
      <c r="K506" s="45"/>
      <c r="L506" s="45"/>
      <c r="M506" s="61"/>
      <c r="N506" s="48"/>
      <c r="O506" s="49"/>
      <c r="P506" s="48"/>
      <c r="Q506" s="49"/>
      <c r="R506" s="50"/>
      <c r="S506" s="51"/>
      <c r="T506" s="15"/>
      <c r="U506" s="14"/>
      <c r="V506" s="52"/>
      <c r="W506" s="52"/>
      <c r="X506" s="52"/>
      <c r="Y506" s="52"/>
      <c r="Z506" s="52"/>
      <c r="AA506" s="52"/>
      <c r="AB506" s="53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3"/>
      <c r="AP506" s="52"/>
      <c r="AQ506" s="52"/>
      <c r="AR506" s="53"/>
      <c r="AS506" s="53"/>
      <c r="AT506" s="53"/>
      <c r="AU506" s="52"/>
      <c r="AV506" s="52"/>
      <c r="AW506" s="53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83" t="str">
        <f>IF(ISBLANK(B506),,IF(IFNA(MATCH(N506,List_Holidays,0),0)=0,IF(IFNA(MATCH(WEEKDAY(N506),List_WeekHolidays,0),0),1,0),2))</f>
        <v/>
      </c>
      <c r="BU506" s="109">
        <f t="shared" si="3"/>
        <v>0</v>
      </c>
      <c r="BV506" s="109">
        <f t="shared" si="4"/>
        <v>0</v>
      </c>
      <c r="BW506" s="109">
        <f>IF($BU506&gt;cLunchEnd+$N506,cLunchBegin+$N506+1,cLunchBegin+$N506)</f>
        <v>0.5</v>
      </c>
      <c r="BX506" s="109">
        <f>IF($BU506&gt;cLunchEnd+$N506,cLunchEnd+$N506+1,cLunchEnd+$N506)</f>
        <v>0.5416666667</v>
      </c>
      <c r="BY506" s="109">
        <f>IF($BU506&gt;cDinnerEnd+$N506,cDinnerBegin+$N506+1,cDinnerBegin+$N506)</f>
        <v>0.75</v>
      </c>
      <c r="BZ506" s="109">
        <f>IF($BU506&gt;cDinnerEnd+$N506,cDinnerEnd+$N506+1,cDinnerEnd+$N506)</f>
        <v>0.7916666667</v>
      </c>
      <c r="CA506" s="50" t="str">
        <f>IF((MIN($BV506,BX506)-MAX($BU506,BW506))&gt;0,vDurationLunch,)</f>
        <v/>
      </c>
      <c r="CB506" s="50" t="str">
        <f>IF((MIN($BV506,BZ506)-MAX($BU506,BY506))&gt;0,vDurationDinner,)</f>
        <v/>
      </c>
      <c r="CC506" s="50">
        <f t="shared" si="5"/>
        <v>0</v>
      </c>
      <c r="CD506" s="109">
        <f t="shared" si="6"/>
        <v>0.75</v>
      </c>
      <c r="CE506" s="50" t="str">
        <f t="shared" si="7"/>
        <v/>
      </c>
      <c r="CF506" s="50" t="str">
        <f t="shared" si="8"/>
        <v/>
      </c>
      <c r="CG506" s="50" t="str">
        <f t="shared" si="9"/>
        <v/>
      </c>
      <c r="CH506" s="50" t="str">
        <f t="shared" si="10"/>
        <v/>
      </c>
      <c r="CI506" s="50" t="str">
        <f t="shared" si="11"/>
        <v/>
      </c>
      <c r="CJ506" s="50"/>
      <c r="CK506" s="50"/>
      <c r="CL506" s="50"/>
      <c r="CM506" s="50"/>
      <c r="CN506" s="50"/>
    </row>
    <row r="507">
      <c r="A507" s="108" t="str">
        <f t="shared" si="2"/>
        <v/>
      </c>
      <c r="B507" s="6"/>
      <c r="C507" s="42"/>
      <c r="D507" s="43"/>
      <c r="E507" s="61"/>
      <c r="F507" s="45"/>
      <c r="G507" s="45"/>
      <c r="H507" s="45"/>
      <c r="I507" s="45"/>
      <c r="J507" s="46"/>
      <c r="K507" s="45"/>
      <c r="L507" s="45"/>
      <c r="M507" s="61"/>
      <c r="N507" s="48"/>
      <c r="O507" s="49"/>
      <c r="P507" s="48"/>
      <c r="Q507" s="49"/>
      <c r="R507" s="50"/>
      <c r="S507" s="51"/>
      <c r="T507" s="15"/>
      <c r="U507" s="14"/>
      <c r="V507" s="52"/>
      <c r="W507" s="52"/>
      <c r="X507" s="52"/>
      <c r="Y507" s="52"/>
      <c r="Z507" s="52"/>
      <c r="AA507" s="52"/>
      <c r="AB507" s="53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3"/>
      <c r="AP507" s="52"/>
      <c r="AQ507" s="52"/>
      <c r="AR507" s="53"/>
      <c r="AS507" s="53"/>
      <c r="AT507" s="53"/>
      <c r="AU507" s="52"/>
      <c r="AV507" s="52"/>
      <c r="AW507" s="53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83" t="str">
        <f>IF(ISBLANK(B507),,IF(IFNA(MATCH(N507,List_Holidays,0),0)=0,IF(IFNA(MATCH(WEEKDAY(N507),List_WeekHolidays,0),0),1,0),2))</f>
        <v/>
      </c>
      <c r="BU507" s="109">
        <f t="shared" si="3"/>
        <v>0</v>
      </c>
      <c r="BV507" s="109">
        <f t="shared" si="4"/>
        <v>0</v>
      </c>
      <c r="BW507" s="109">
        <f>IF($BU507&gt;cLunchEnd+$N507,cLunchBegin+$N507+1,cLunchBegin+$N507)</f>
        <v>0.5</v>
      </c>
      <c r="BX507" s="109">
        <f>IF($BU507&gt;cLunchEnd+$N507,cLunchEnd+$N507+1,cLunchEnd+$N507)</f>
        <v>0.5416666667</v>
      </c>
      <c r="BY507" s="109">
        <f>IF($BU507&gt;cDinnerEnd+$N507,cDinnerBegin+$N507+1,cDinnerBegin+$N507)</f>
        <v>0.75</v>
      </c>
      <c r="BZ507" s="109">
        <f>IF($BU507&gt;cDinnerEnd+$N507,cDinnerEnd+$N507+1,cDinnerEnd+$N507)</f>
        <v>0.7916666667</v>
      </c>
      <c r="CA507" s="50" t="str">
        <f>IF((MIN($BV507,BX507)-MAX($BU507,BW507))&gt;0,vDurationLunch,)</f>
        <v/>
      </c>
      <c r="CB507" s="50" t="str">
        <f>IF((MIN($BV507,BZ507)-MAX($BU507,BY507))&gt;0,vDurationDinner,)</f>
        <v/>
      </c>
      <c r="CC507" s="50">
        <f t="shared" si="5"/>
        <v>0</v>
      </c>
      <c r="CD507" s="109">
        <f t="shared" si="6"/>
        <v>0.75</v>
      </c>
      <c r="CE507" s="50" t="str">
        <f t="shared" si="7"/>
        <v/>
      </c>
      <c r="CF507" s="50" t="str">
        <f t="shared" si="8"/>
        <v/>
      </c>
      <c r="CG507" s="50" t="str">
        <f t="shared" si="9"/>
        <v/>
      </c>
      <c r="CH507" s="50" t="str">
        <f t="shared" si="10"/>
        <v/>
      </c>
      <c r="CI507" s="50" t="str">
        <f t="shared" si="11"/>
        <v/>
      </c>
      <c r="CJ507" s="50"/>
      <c r="CK507" s="50"/>
      <c r="CL507" s="50"/>
      <c r="CM507" s="50"/>
      <c r="CN507" s="50"/>
    </row>
    <row r="508">
      <c r="A508" s="108" t="str">
        <f t="shared" si="2"/>
        <v/>
      </c>
      <c r="B508" s="6"/>
      <c r="C508" s="42"/>
      <c r="D508" s="43"/>
      <c r="E508" s="61"/>
      <c r="F508" s="45"/>
      <c r="G508" s="45"/>
      <c r="H508" s="46"/>
      <c r="I508" s="45"/>
      <c r="J508" s="45"/>
      <c r="K508" s="45"/>
      <c r="L508" s="45"/>
      <c r="M508" s="61"/>
      <c r="N508" s="48"/>
      <c r="O508" s="49"/>
      <c r="P508" s="48"/>
      <c r="Q508" s="49"/>
      <c r="R508" s="50"/>
      <c r="S508" s="51"/>
      <c r="T508" s="15"/>
      <c r="U508" s="14"/>
      <c r="V508" s="52"/>
      <c r="W508" s="52"/>
      <c r="X508" s="52"/>
      <c r="Y508" s="52"/>
      <c r="Z508" s="52"/>
      <c r="AA508" s="52"/>
      <c r="AB508" s="53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3"/>
      <c r="AP508" s="52"/>
      <c r="AQ508" s="52"/>
      <c r="AR508" s="53"/>
      <c r="AS508" s="53"/>
      <c r="AT508" s="53"/>
      <c r="AU508" s="52"/>
      <c r="AV508" s="52"/>
      <c r="AW508" s="53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83" t="str">
        <f>IF(ISBLANK(B508),,IF(IFNA(MATCH(N508,List_Holidays,0),0)=0,IF(IFNA(MATCH(WEEKDAY(N508),List_WeekHolidays,0),0),1,0),2))</f>
        <v/>
      </c>
      <c r="BU508" s="109">
        <f t="shared" si="3"/>
        <v>0</v>
      </c>
      <c r="BV508" s="109">
        <f t="shared" si="4"/>
        <v>0</v>
      </c>
      <c r="BW508" s="109">
        <f>IF($BU508&gt;cLunchEnd+$N508,cLunchBegin+$N508+1,cLunchBegin+$N508)</f>
        <v>0.5</v>
      </c>
      <c r="BX508" s="109">
        <f>IF($BU508&gt;cLunchEnd+$N508,cLunchEnd+$N508+1,cLunchEnd+$N508)</f>
        <v>0.5416666667</v>
      </c>
      <c r="BY508" s="109">
        <f>IF($BU508&gt;cDinnerEnd+$N508,cDinnerBegin+$N508+1,cDinnerBegin+$N508)</f>
        <v>0.75</v>
      </c>
      <c r="BZ508" s="109">
        <f>IF($BU508&gt;cDinnerEnd+$N508,cDinnerEnd+$N508+1,cDinnerEnd+$N508)</f>
        <v>0.7916666667</v>
      </c>
      <c r="CA508" s="50" t="str">
        <f>IF((MIN($BV508,BX508)-MAX($BU508,BW508))&gt;0,vDurationLunch,)</f>
        <v/>
      </c>
      <c r="CB508" s="50" t="str">
        <f>IF((MIN($BV508,BZ508)-MAX($BU508,BY508))&gt;0,vDurationDinner,)</f>
        <v/>
      </c>
      <c r="CC508" s="50">
        <f t="shared" si="5"/>
        <v>0</v>
      </c>
      <c r="CD508" s="109">
        <f t="shared" si="6"/>
        <v>0.75</v>
      </c>
      <c r="CE508" s="50" t="str">
        <f t="shared" si="7"/>
        <v/>
      </c>
      <c r="CF508" s="50" t="str">
        <f t="shared" si="8"/>
        <v/>
      </c>
      <c r="CG508" s="50" t="str">
        <f t="shared" si="9"/>
        <v/>
      </c>
      <c r="CH508" s="50" t="str">
        <f t="shared" si="10"/>
        <v/>
      </c>
      <c r="CI508" s="50" t="str">
        <f t="shared" si="11"/>
        <v/>
      </c>
      <c r="CJ508" s="50"/>
      <c r="CK508" s="50"/>
      <c r="CL508" s="50"/>
      <c r="CM508" s="50"/>
      <c r="CN508" s="50"/>
    </row>
    <row r="509">
      <c r="A509" s="108" t="str">
        <f t="shared" si="2"/>
        <v/>
      </c>
      <c r="B509" s="6"/>
      <c r="C509" s="42"/>
      <c r="D509" s="43"/>
      <c r="E509" s="61"/>
      <c r="F509" s="45"/>
      <c r="G509" s="45"/>
      <c r="H509" s="46"/>
      <c r="I509" s="45"/>
      <c r="J509" s="45"/>
      <c r="K509" s="45"/>
      <c r="L509" s="45"/>
      <c r="M509" s="61"/>
      <c r="N509" s="48"/>
      <c r="O509" s="49"/>
      <c r="P509" s="48"/>
      <c r="Q509" s="49"/>
      <c r="R509" s="50"/>
      <c r="S509" s="51"/>
      <c r="T509" s="15"/>
      <c r="U509" s="14"/>
      <c r="V509" s="52"/>
      <c r="W509" s="52"/>
      <c r="X509" s="52"/>
      <c r="Y509" s="52"/>
      <c r="Z509" s="52"/>
      <c r="AA509" s="52"/>
      <c r="AB509" s="53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3"/>
      <c r="AP509" s="52"/>
      <c r="AQ509" s="52"/>
      <c r="AR509" s="53"/>
      <c r="AS509" s="53"/>
      <c r="AT509" s="53"/>
      <c r="AU509" s="52"/>
      <c r="AV509" s="52"/>
      <c r="AW509" s="53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83" t="str">
        <f>IF(ISBLANK(B509),,IF(IFNA(MATCH(N509,List_Holidays,0),0)=0,IF(IFNA(MATCH(WEEKDAY(N509),List_WeekHolidays,0),0),1,0),2))</f>
        <v/>
      </c>
      <c r="BU509" s="109">
        <f t="shared" si="3"/>
        <v>0</v>
      </c>
      <c r="BV509" s="109">
        <f t="shared" si="4"/>
        <v>0</v>
      </c>
      <c r="BW509" s="109">
        <f>IF($BU509&gt;cLunchEnd+$N509,cLunchBegin+$N509+1,cLunchBegin+$N509)</f>
        <v>0.5</v>
      </c>
      <c r="BX509" s="109">
        <f>IF($BU509&gt;cLunchEnd+$N509,cLunchEnd+$N509+1,cLunchEnd+$N509)</f>
        <v>0.5416666667</v>
      </c>
      <c r="BY509" s="109">
        <f>IF($BU509&gt;cDinnerEnd+$N509,cDinnerBegin+$N509+1,cDinnerBegin+$N509)</f>
        <v>0.75</v>
      </c>
      <c r="BZ509" s="109">
        <f>IF($BU509&gt;cDinnerEnd+$N509,cDinnerEnd+$N509+1,cDinnerEnd+$N509)</f>
        <v>0.7916666667</v>
      </c>
      <c r="CA509" s="50" t="str">
        <f>IF((MIN($BV509,BX509)-MAX($BU509,BW509))&gt;0,vDurationLunch,)</f>
        <v/>
      </c>
      <c r="CB509" s="50" t="str">
        <f>IF((MIN($BV509,BZ509)-MAX($BU509,BY509))&gt;0,vDurationDinner,)</f>
        <v/>
      </c>
      <c r="CC509" s="50">
        <f t="shared" si="5"/>
        <v>0</v>
      </c>
      <c r="CD509" s="109">
        <f t="shared" si="6"/>
        <v>0.75</v>
      </c>
      <c r="CE509" s="50" t="str">
        <f t="shared" si="7"/>
        <v/>
      </c>
      <c r="CF509" s="50" t="str">
        <f t="shared" si="8"/>
        <v/>
      </c>
      <c r="CG509" s="50" t="str">
        <f t="shared" si="9"/>
        <v/>
      </c>
      <c r="CH509" s="50" t="str">
        <f t="shared" si="10"/>
        <v/>
      </c>
      <c r="CI509" s="50" t="str">
        <f t="shared" si="11"/>
        <v/>
      </c>
      <c r="CJ509" s="50"/>
      <c r="CK509" s="50"/>
      <c r="CL509" s="50"/>
      <c r="CM509" s="50"/>
      <c r="CN509" s="50"/>
    </row>
    <row r="510">
      <c r="A510" s="108" t="str">
        <f t="shared" si="2"/>
        <v/>
      </c>
      <c r="B510" s="6"/>
      <c r="C510" s="42"/>
      <c r="D510" s="43"/>
      <c r="E510" s="61"/>
      <c r="F510" s="45"/>
      <c r="G510" s="45"/>
      <c r="H510" s="46"/>
      <c r="I510" s="45"/>
      <c r="J510" s="45"/>
      <c r="K510" s="45"/>
      <c r="L510" s="45"/>
      <c r="M510" s="61"/>
      <c r="N510" s="48"/>
      <c r="O510" s="49"/>
      <c r="P510" s="48"/>
      <c r="Q510" s="49"/>
      <c r="R510" s="50"/>
      <c r="S510" s="51"/>
      <c r="T510" s="15"/>
      <c r="U510" s="14"/>
      <c r="V510" s="52"/>
      <c r="W510" s="52"/>
      <c r="X510" s="52"/>
      <c r="Y510" s="52"/>
      <c r="Z510" s="52"/>
      <c r="AA510" s="52"/>
      <c r="AB510" s="53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3"/>
      <c r="AP510" s="52"/>
      <c r="AQ510" s="52"/>
      <c r="AR510" s="53"/>
      <c r="AS510" s="53"/>
      <c r="AT510" s="53"/>
      <c r="AU510" s="52"/>
      <c r="AV510" s="52"/>
      <c r="AW510" s="53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83" t="str">
        <f>IF(ISBLANK(B510),,IF(IFNA(MATCH(N510,List_Holidays,0),0)=0,IF(IFNA(MATCH(WEEKDAY(N510),List_WeekHolidays,0),0),1,0),2))</f>
        <v/>
      </c>
      <c r="BU510" s="109">
        <f t="shared" si="3"/>
        <v>0</v>
      </c>
      <c r="BV510" s="109">
        <f t="shared" si="4"/>
        <v>0</v>
      </c>
      <c r="BW510" s="109">
        <f>IF($BU510&gt;cLunchEnd+$N510,cLunchBegin+$N510+1,cLunchBegin+$N510)</f>
        <v>0.5</v>
      </c>
      <c r="BX510" s="109">
        <f>IF($BU510&gt;cLunchEnd+$N510,cLunchEnd+$N510+1,cLunchEnd+$N510)</f>
        <v>0.5416666667</v>
      </c>
      <c r="BY510" s="109">
        <f>IF($BU510&gt;cDinnerEnd+$N510,cDinnerBegin+$N510+1,cDinnerBegin+$N510)</f>
        <v>0.75</v>
      </c>
      <c r="BZ510" s="109">
        <f>IF($BU510&gt;cDinnerEnd+$N510,cDinnerEnd+$N510+1,cDinnerEnd+$N510)</f>
        <v>0.7916666667</v>
      </c>
      <c r="CA510" s="50" t="str">
        <f>IF((MIN($BV510,BX510)-MAX($BU510,BW510))&gt;0,vDurationLunch,)</f>
        <v/>
      </c>
      <c r="CB510" s="50" t="str">
        <f>IF((MIN($BV510,BZ510)-MAX($BU510,BY510))&gt;0,vDurationDinner,)</f>
        <v/>
      </c>
      <c r="CC510" s="50">
        <f t="shared" si="5"/>
        <v>0</v>
      </c>
      <c r="CD510" s="109">
        <f t="shared" si="6"/>
        <v>0.75</v>
      </c>
      <c r="CE510" s="50" t="str">
        <f t="shared" si="7"/>
        <v/>
      </c>
      <c r="CF510" s="50" t="str">
        <f t="shared" si="8"/>
        <v/>
      </c>
      <c r="CG510" s="50" t="str">
        <f t="shared" si="9"/>
        <v/>
      </c>
      <c r="CH510" s="50" t="str">
        <f t="shared" si="10"/>
        <v/>
      </c>
      <c r="CI510" s="50" t="str">
        <f t="shared" si="11"/>
        <v/>
      </c>
      <c r="CJ510" s="50"/>
      <c r="CK510" s="50"/>
      <c r="CL510" s="50"/>
      <c r="CM510" s="50"/>
      <c r="CN510" s="50"/>
    </row>
    <row r="511">
      <c r="A511" s="108" t="str">
        <f t="shared" si="2"/>
        <v/>
      </c>
      <c r="B511" s="6"/>
      <c r="C511" s="42"/>
      <c r="D511" s="43"/>
      <c r="E511" s="61"/>
      <c r="F511" s="45"/>
      <c r="G511" s="46"/>
      <c r="H511" s="46"/>
      <c r="I511" s="45"/>
      <c r="J511" s="45"/>
      <c r="K511" s="45"/>
      <c r="L511" s="45"/>
      <c r="M511" s="61"/>
      <c r="N511" s="48"/>
      <c r="O511" s="49"/>
      <c r="P511" s="48"/>
      <c r="Q511" s="49"/>
      <c r="R511" s="50"/>
      <c r="S511" s="51"/>
      <c r="T511" s="15"/>
      <c r="U511" s="14"/>
      <c r="V511" s="52"/>
      <c r="W511" s="52"/>
      <c r="X511" s="52"/>
      <c r="Y511" s="52"/>
      <c r="Z511" s="52"/>
      <c r="AA511" s="52"/>
      <c r="AB511" s="53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3"/>
      <c r="AP511" s="52"/>
      <c r="AQ511" s="52"/>
      <c r="AR511" s="53"/>
      <c r="AS511" s="53"/>
      <c r="AT511" s="53"/>
      <c r="AU511" s="52"/>
      <c r="AV511" s="52"/>
      <c r="AW511" s="53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83" t="str">
        <f>IF(ISBLANK(B511),,IF(IFNA(MATCH(N511,List_Holidays,0),0)=0,IF(IFNA(MATCH(WEEKDAY(N511),List_WeekHolidays,0),0),1,0),2))</f>
        <v/>
      </c>
      <c r="BU511" s="109">
        <f t="shared" si="3"/>
        <v>0</v>
      </c>
      <c r="BV511" s="109">
        <f t="shared" si="4"/>
        <v>0</v>
      </c>
      <c r="BW511" s="109">
        <f>IF($BU511&gt;cLunchEnd+$N511,cLunchBegin+$N511+1,cLunchBegin+$N511)</f>
        <v>0.5</v>
      </c>
      <c r="BX511" s="109">
        <f>IF($BU511&gt;cLunchEnd+$N511,cLunchEnd+$N511+1,cLunchEnd+$N511)</f>
        <v>0.5416666667</v>
      </c>
      <c r="BY511" s="109">
        <f>IF($BU511&gt;cDinnerEnd+$N511,cDinnerBegin+$N511+1,cDinnerBegin+$N511)</f>
        <v>0.75</v>
      </c>
      <c r="BZ511" s="109">
        <f>IF($BU511&gt;cDinnerEnd+$N511,cDinnerEnd+$N511+1,cDinnerEnd+$N511)</f>
        <v>0.7916666667</v>
      </c>
      <c r="CA511" s="50" t="str">
        <f>IF((MIN($BV511,BX511)-MAX($BU511,BW511))&gt;0,vDurationLunch,)</f>
        <v/>
      </c>
      <c r="CB511" s="50" t="str">
        <f>IF((MIN($BV511,BZ511)-MAX($BU511,BY511))&gt;0,vDurationDinner,)</f>
        <v/>
      </c>
      <c r="CC511" s="50">
        <f t="shared" si="5"/>
        <v>0</v>
      </c>
      <c r="CD511" s="109">
        <f t="shared" si="6"/>
        <v>0.75</v>
      </c>
      <c r="CE511" s="50" t="str">
        <f t="shared" si="7"/>
        <v/>
      </c>
      <c r="CF511" s="50" t="str">
        <f t="shared" si="8"/>
        <v/>
      </c>
      <c r="CG511" s="50" t="str">
        <f t="shared" si="9"/>
        <v/>
      </c>
      <c r="CH511" s="50" t="str">
        <f t="shared" si="10"/>
        <v/>
      </c>
      <c r="CI511" s="50" t="str">
        <f t="shared" si="11"/>
        <v/>
      </c>
      <c r="CJ511" s="50"/>
      <c r="CK511" s="50"/>
      <c r="CL511" s="50"/>
      <c r="CM511" s="50"/>
      <c r="CN511" s="50"/>
    </row>
    <row r="512">
      <c r="A512" s="108" t="str">
        <f t="shared" si="2"/>
        <v/>
      </c>
      <c r="B512" s="6"/>
      <c r="C512" s="42"/>
      <c r="D512" s="43"/>
      <c r="E512" s="61"/>
      <c r="F512" s="45"/>
      <c r="G512" s="45"/>
      <c r="H512" s="46"/>
      <c r="I512" s="45"/>
      <c r="J512" s="45"/>
      <c r="K512" s="45"/>
      <c r="L512" s="45"/>
      <c r="M512" s="61"/>
      <c r="N512" s="48"/>
      <c r="O512" s="49"/>
      <c r="P512" s="48"/>
      <c r="Q512" s="49"/>
      <c r="R512" s="50"/>
      <c r="S512" s="51"/>
      <c r="T512" s="15"/>
      <c r="U512" s="14"/>
      <c r="V512" s="52"/>
      <c r="W512" s="52"/>
      <c r="X512" s="52"/>
      <c r="Y512" s="52"/>
      <c r="Z512" s="52"/>
      <c r="AA512" s="52"/>
      <c r="AB512" s="53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3"/>
      <c r="AP512" s="52"/>
      <c r="AQ512" s="52"/>
      <c r="AR512" s="53"/>
      <c r="AS512" s="53"/>
      <c r="AT512" s="53"/>
      <c r="AU512" s="52"/>
      <c r="AV512" s="52"/>
      <c r="AW512" s="53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83" t="str">
        <f>IF(ISBLANK(B512),,IF(IFNA(MATCH(N512,List_Holidays,0),0)=0,IF(IFNA(MATCH(WEEKDAY(N512),List_WeekHolidays,0),0),1,0),2))</f>
        <v/>
      </c>
      <c r="BU512" s="109">
        <f t="shared" si="3"/>
        <v>0</v>
      </c>
      <c r="BV512" s="109">
        <f t="shared" si="4"/>
        <v>0</v>
      </c>
      <c r="BW512" s="109">
        <f>IF($BU512&gt;cLunchEnd+$N512,cLunchBegin+$N512+1,cLunchBegin+$N512)</f>
        <v>0.5</v>
      </c>
      <c r="BX512" s="109">
        <f>IF($BU512&gt;cLunchEnd+$N512,cLunchEnd+$N512+1,cLunchEnd+$N512)</f>
        <v>0.5416666667</v>
      </c>
      <c r="BY512" s="109">
        <f>IF($BU512&gt;cDinnerEnd+$N512,cDinnerBegin+$N512+1,cDinnerBegin+$N512)</f>
        <v>0.75</v>
      </c>
      <c r="BZ512" s="109">
        <f>IF($BU512&gt;cDinnerEnd+$N512,cDinnerEnd+$N512+1,cDinnerEnd+$N512)</f>
        <v>0.7916666667</v>
      </c>
      <c r="CA512" s="50" t="str">
        <f>IF((MIN($BV512,BX512)-MAX($BU512,BW512))&gt;0,vDurationLunch,)</f>
        <v/>
      </c>
      <c r="CB512" s="50" t="str">
        <f>IF((MIN($BV512,BZ512)-MAX($BU512,BY512))&gt;0,vDurationDinner,)</f>
        <v/>
      </c>
      <c r="CC512" s="50">
        <f t="shared" si="5"/>
        <v>0</v>
      </c>
      <c r="CD512" s="109">
        <f t="shared" si="6"/>
        <v>0.75</v>
      </c>
      <c r="CE512" s="50" t="str">
        <f t="shared" si="7"/>
        <v/>
      </c>
      <c r="CF512" s="50" t="str">
        <f t="shared" si="8"/>
        <v/>
      </c>
      <c r="CG512" s="50" t="str">
        <f t="shared" si="9"/>
        <v/>
      </c>
      <c r="CH512" s="50" t="str">
        <f t="shared" si="10"/>
        <v/>
      </c>
      <c r="CI512" s="50" t="str">
        <f t="shared" si="11"/>
        <v/>
      </c>
      <c r="CJ512" s="50"/>
      <c r="CK512" s="50"/>
      <c r="CL512" s="50"/>
      <c r="CM512" s="50"/>
      <c r="CN512" s="50"/>
    </row>
    <row r="513">
      <c r="A513" s="108" t="str">
        <f t="shared" si="2"/>
        <v/>
      </c>
      <c r="B513" s="6"/>
      <c r="C513" s="42"/>
      <c r="D513" s="43"/>
      <c r="E513" s="61"/>
      <c r="F513" s="45"/>
      <c r="G513" s="45"/>
      <c r="H513" s="46"/>
      <c r="I513" s="45"/>
      <c r="J513" s="45"/>
      <c r="K513" s="45"/>
      <c r="L513" s="45"/>
      <c r="M513" s="61"/>
      <c r="N513" s="48"/>
      <c r="O513" s="49"/>
      <c r="P513" s="48"/>
      <c r="Q513" s="49"/>
      <c r="R513" s="50"/>
      <c r="S513" s="51"/>
      <c r="T513" s="15"/>
      <c r="U513" s="14"/>
      <c r="V513" s="52"/>
      <c r="W513" s="52"/>
      <c r="X513" s="52"/>
      <c r="Y513" s="52"/>
      <c r="Z513" s="52"/>
      <c r="AA513" s="52"/>
      <c r="AB513" s="53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3"/>
      <c r="AP513" s="52"/>
      <c r="AQ513" s="52"/>
      <c r="AR513" s="53"/>
      <c r="AS513" s="53"/>
      <c r="AT513" s="53"/>
      <c r="AU513" s="52"/>
      <c r="AV513" s="52"/>
      <c r="AW513" s="53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83" t="str">
        <f>IF(ISBLANK(B513),,IF(IFNA(MATCH(N513,List_Holidays,0),0)=0,IF(IFNA(MATCH(WEEKDAY(N513),List_WeekHolidays,0),0),1,0),2))</f>
        <v/>
      </c>
      <c r="BU513" s="109">
        <f t="shared" si="3"/>
        <v>0</v>
      </c>
      <c r="BV513" s="109">
        <f t="shared" si="4"/>
        <v>0</v>
      </c>
      <c r="BW513" s="109">
        <f>IF($BU513&gt;cLunchEnd+$N513,cLunchBegin+$N513+1,cLunchBegin+$N513)</f>
        <v>0.5</v>
      </c>
      <c r="BX513" s="109">
        <f>IF($BU513&gt;cLunchEnd+$N513,cLunchEnd+$N513+1,cLunchEnd+$N513)</f>
        <v>0.5416666667</v>
      </c>
      <c r="BY513" s="109">
        <f>IF($BU513&gt;cDinnerEnd+$N513,cDinnerBegin+$N513+1,cDinnerBegin+$N513)</f>
        <v>0.75</v>
      </c>
      <c r="BZ513" s="109">
        <f>IF($BU513&gt;cDinnerEnd+$N513,cDinnerEnd+$N513+1,cDinnerEnd+$N513)</f>
        <v>0.7916666667</v>
      </c>
      <c r="CA513" s="50" t="str">
        <f>IF((MIN($BV513,BX513)-MAX($BU513,BW513))&gt;0,vDurationLunch,)</f>
        <v/>
      </c>
      <c r="CB513" s="50" t="str">
        <f>IF((MIN($BV513,BZ513)-MAX($BU513,BY513))&gt;0,vDurationDinner,)</f>
        <v/>
      </c>
      <c r="CC513" s="50">
        <f t="shared" si="5"/>
        <v>0</v>
      </c>
      <c r="CD513" s="109">
        <f t="shared" si="6"/>
        <v>0.75</v>
      </c>
      <c r="CE513" s="50" t="str">
        <f t="shared" si="7"/>
        <v/>
      </c>
      <c r="CF513" s="50" t="str">
        <f t="shared" si="8"/>
        <v/>
      </c>
      <c r="CG513" s="50" t="str">
        <f t="shared" si="9"/>
        <v/>
      </c>
      <c r="CH513" s="50" t="str">
        <f t="shared" si="10"/>
        <v/>
      </c>
      <c r="CI513" s="50" t="str">
        <f t="shared" si="11"/>
        <v/>
      </c>
      <c r="CJ513" s="50"/>
      <c r="CK513" s="50"/>
      <c r="CL513" s="50"/>
      <c r="CM513" s="50"/>
      <c r="CN513" s="50"/>
    </row>
    <row r="514">
      <c r="A514" s="108" t="str">
        <f t="shared" si="2"/>
        <v/>
      </c>
      <c r="B514" s="6"/>
      <c r="C514" s="42"/>
      <c r="D514" s="43"/>
      <c r="E514" s="61"/>
      <c r="F514" s="45"/>
      <c r="G514" s="45"/>
      <c r="H514" s="45"/>
      <c r="I514" s="45"/>
      <c r="J514" s="46"/>
      <c r="K514" s="45"/>
      <c r="L514" s="45"/>
      <c r="M514" s="61"/>
      <c r="N514" s="48"/>
      <c r="O514" s="49"/>
      <c r="P514" s="48"/>
      <c r="Q514" s="49"/>
      <c r="R514" s="50"/>
      <c r="S514" s="51"/>
      <c r="T514" s="15"/>
      <c r="U514" s="14"/>
      <c r="V514" s="52"/>
      <c r="W514" s="52"/>
      <c r="X514" s="52"/>
      <c r="Y514" s="52"/>
      <c r="Z514" s="52"/>
      <c r="AA514" s="52"/>
      <c r="AB514" s="53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3"/>
      <c r="AP514" s="52"/>
      <c r="AQ514" s="52"/>
      <c r="AR514" s="53"/>
      <c r="AS514" s="53"/>
      <c r="AT514" s="53"/>
      <c r="AU514" s="52"/>
      <c r="AV514" s="52"/>
      <c r="AW514" s="53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83" t="str">
        <f>IF(ISBLANK(B514),,IF(IFNA(MATCH(N514,List_Holidays,0),0)=0,IF(IFNA(MATCH(WEEKDAY(N514),List_WeekHolidays,0),0),1,0),2))</f>
        <v/>
      </c>
      <c r="BU514" s="109">
        <f t="shared" si="3"/>
        <v>0</v>
      </c>
      <c r="BV514" s="109">
        <f t="shared" si="4"/>
        <v>0</v>
      </c>
      <c r="BW514" s="109">
        <f>IF($BU514&gt;cLunchEnd+$N514,cLunchBegin+$N514+1,cLunchBegin+$N514)</f>
        <v>0.5</v>
      </c>
      <c r="BX514" s="109">
        <f>IF($BU514&gt;cLunchEnd+$N514,cLunchEnd+$N514+1,cLunchEnd+$N514)</f>
        <v>0.5416666667</v>
      </c>
      <c r="BY514" s="109">
        <f>IF($BU514&gt;cDinnerEnd+$N514,cDinnerBegin+$N514+1,cDinnerBegin+$N514)</f>
        <v>0.75</v>
      </c>
      <c r="BZ514" s="109">
        <f>IF($BU514&gt;cDinnerEnd+$N514,cDinnerEnd+$N514+1,cDinnerEnd+$N514)</f>
        <v>0.7916666667</v>
      </c>
      <c r="CA514" s="50" t="str">
        <f>IF((MIN($BV514,BX514)-MAX($BU514,BW514))&gt;0,vDurationLunch,)</f>
        <v/>
      </c>
      <c r="CB514" s="50" t="str">
        <f>IF((MIN($BV514,BZ514)-MAX($BU514,BY514))&gt;0,vDurationDinner,)</f>
        <v/>
      </c>
      <c r="CC514" s="50">
        <f t="shared" si="5"/>
        <v>0</v>
      </c>
      <c r="CD514" s="109">
        <f t="shared" si="6"/>
        <v>0.75</v>
      </c>
      <c r="CE514" s="50" t="str">
        <f t="shared" si="7"/>
        <v/>
      </c>
      <c r="CF514" s="50" t="str">
        <f t="shared" si="8"/>
        <v/>
      </c>
      <c r="CG514" s="50" t="str">
        <f t="shared" si="9"/>
        <v/>
      </c>
      <c r="CH514" s="50" t="str">
        <f t="shared" si="10"/>
        <v/>
      </c>
      <c r="CI514" s="50" t="str">
        <f t="shared" si="11"/>
        <v/>
      </c>
      <c r="CJ514" s="50"/>
      <c r="CK514" s="50"/>
      <c r="CL514" s="50"/>
      <c r="CM514" s="50"/>
      <c r="CN514" s="50"/>
    </row>
    <row r="515">
      <c r="A515" s="108" t="str">
        <f t="shared" si="2"/>
        <v/>
      </c>
      <c r="B515" s="6"/>
      <c r="C515" s="42"/>
      <c r="D515" s="43"/>
      <c r="E515" s="61"/>
      <c r="F515" s="45"/>
      <c r="G515" s="45"/>
      <c r="H515" s="46"/>
      <c r="I515" s="45"/>
      <c r="J515" s="45"/>
      <c r="K515" s="45"/>
      <c r="L515" s="45"/>
      <c r="M515" s="61"/>
      <c r="N515" s="48"/>
      <c r="O515" s="49"/>
      <c r="P515" s="48"/>
      <c r="Q515" s="49"/>
      <c r="R515" s="50"/>
      <c r="S515" s="51"/>
      <c r="T515" s="15"/>
      <c r="U515" s="14"/>
      <c r="V515" s="52"/>
      <c r="W515" s="52"/>
      <c r="X515" s="52"/>
      <c r="Y515" s="52"/>
      <c r="Z515" s="52"/>
      <c r="AA515" s="52"/>
      <c r="AB515" s="53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3"/>
      <c r="AP515" s="52"/>
      <c r="AQ515" s="52"/>
      <c r="AR515" s="53"/>
      <c r="AS515" s="53"/>
      <c r="AT515" s="53"/>
      <c r="AU515" s="52"/>
      <c r="AV515" s="52"/>
      <c r="AW515" s="53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83" t="str">
        <f>IF(ISBLANK(B515),,IF(IFNA(MATCH(N515,List_Holidays,0),0)=0,IF(IFNA(MATCH(WEEKDAY(N515),List_WeekHolidays,0),0),1,0),2))</f>
        <v/>
      </c>
      <c r="BU515" s="109">
        <f t="shared" si="3"/>
        <v>0</v>
      </c>
      <c r="BV515" s="109">
        <f t="shared" si="4"/>
        <v>0</v>
      </c>
      <c r="BW515" s="109">
        <f>IF($BU515&gt;cLunchEnd+$N515,cLunchBegin+$N515+1,cLunchBegin+$N515)</f>
        <v>0.5</v>
      </c>
      <c r="BX515" s="109">
        <f>IF($BU515&gt;cLunchEnd+$N515,cLunchEnd+$N515+1,cLunchEnd+$N515)</f>
        <v>0.5416666667</v>
      </c>
      <c r="BY515" s="109">
        <f>IF($BU515&gt;cDinnerEnd+$N515,cDinnerBegin+$N515+1,cDinnerBegin+$N515)</f>
        <v>0.75</v>
      </c>
      <c r="BZ515" s="109">
        <f>IF($BU515&gt;cDinnerEnd+$N515,cDinnerEnd+$N515+1,cDinnerEnd+$N515)</f>
        <v>0.7916666667</v>
      </c>
      <c r="CA515" s="50" t="str">
        <f>IF((MIN($BV515,BX515)-MAX($BU515,BW515))&gt;0,vDurationLunch,)</f>
        <v/>
      </c>
      <c r="CB515" s="50" t="str">
        <f>IF((MIN($BV515,BZ515)-MAX($BU515,BY515))&gt;0,vDurationDinner,)</f>
        <v/>
      </c>
      <c r="CC515" s="50">
        <f t="shared" si="5"/>
        <v>0</v>
      </c>
      <c r="CD515" s="109">
        <f t="shared" si="6"/>
        <v>0.75</v>
      </c>
      <c r="CE515" s="50" t="str">
        <f t="shared" si="7"/>
        <v/>
      </c>
      <c r="CF515" s="50" t="str">
        <f t="shared" si="8"/>
        <v/>
      </c>
      <c r="CG515" s="50" t="str">
        <f t="shared" si="9"/>
        <v/>
      </c>
      <c r="CH515" s="50" t="str">
        <f t="shared" si="10"/>
        <v/>
      </c>
      <c r="CI515" s="50" t="str">
        <f t="shared" si="11"/>
        <v/>
      </c>
      <c r="CJ515" s="50"/>
      <c r="CK515" s="50"/>
      <c r="CL515" s="50"/>
      <c r="CM515" s="50"/>
      <c r="CN515" s="50"/>
    </row>
    <row r="516">
      <c r="A516" s="108" t="str">
        <f t="shared" si="2"/>
        <v/>
      </c>
      <c r="B516" s="6"/>
      <c r="C516" s="42"/>
      <c r="D516" s="43"/>
      <c r="E516" s="61"/>
      <c r="F516" s="45"/>
      <c r="G516" s="45"/>
      <c r="H516" s="46"/>
      <c r="I516" s="45"/>
      <c r="J516" s="45"/>
      <c r="K516" s="45"/>
      <c r="L516" s="45"/>
      <c r="M516" s="61"/>
      <c r="N516" s="48"/>
      <c r="O516" s="49"/>
      <c r="P516" s="48"/>
      <c r="Q516" s="49"/>
      <c r="R516" s="50"/>
      <c r="S516" s="51"/>
      <c r="T516" s="15"/>
      <c r="U516" s="14"/>
      <c r="V516" s="52"/>
      <c r="W516" s="52"/>
      <c r="X516" s="52"/>
      <c r="Y516" s="52"/>
      <c r="Z516" s="52"/>
      <c r="AA516" s="52"/>
      <c r="AB516" s="53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3"/>
      <c r="AP516" s="52"/>
      <c r="AQ516" s="52"/>
      <c r="AR516" s="53"/>
      <c r="AS516" s="53"/>
      <c r="AT516" s="53"/>
      <c r="AU516" s="52"/>
      <c r="AV516" s="52"/>
      <c r="AW516" s="53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83" t="str">
        <f>IF(ISBLANK(B516),,IF(IFNA(MATCH(N516,List_Holidays,0),0)=0,IF(IFNA(MATCH(WEEKDAY(N516),List_WeekHolidays,0),0),1,0),2))</f>
        <v/>
      </c>
      <c r="BU516" s="109">
        <f t="shared" si="3"/>
        <v>0</v>
      </c>
      <c r="BV516" s="109">
        <f t="shared" si="4"/>
        <v>0</v>
      </c>
      <c r="BW516" s="109">
        <f>IF($BU516&gt;cLunchEnd+$N516,cLunchBegin+$N516+1,cLunchBegin+$N516)</f>
        <v>0.5</v>
      </c>
      <c r="BX516" s="109">
        <f>IF($BU516&gt;cLunchEnd+$N516,cLunchEnd+$N516+1,cLunchEnd+$N516)</f>
        <v>0.5416666667</v>
      </c>
      <c r="BY516" s="109">
        <f>IF($BU516&gt;cDinnerEnd+$N516,cDinnerBegin+$N516+1,cDinnerBegin+$N516)</f>
        <v>0.75</v>
      </c>
      <c r="BZ516" s="109">
        <f>IF($BU516&gt;cDinnerEnd+$N516,cDinnerEnd+$N516+1,cDinnerEnd+$N516)</f>
        <v>0.7916666667</v>
      </c>
      <c r="CA516" s="50" t="str">
        <f>IF((MIN($BV516,BX516)-MAX($BU516,BW516))&gt;0,vDurationLunch,)</f>
        <v/>
      </c>
      <c r="CB516" s="50" t="str">
        <f>IF((MIN($BV516,BZ516)-MAX($BU516,BY516))&gt;0,vDurationDinner,)</f>
        <v/>
      </c>
      <c r="CC516" s="50">
        <f t="shared" si="5"/>
        <v>0</v>
      </c>
      <c r="CD516" s="109">
        <f t="shared" si="6"/>
        <v>0.75</v>
      </c>
      <c r="CE516" s="50" t="str">
        <f t="shared" si="7"/>
        <v/>
      </c>
      <c r="CF516" s="50" t="str">
        <f t="shared" si="8"/>
        <v/>
      </c>
      <c r="CG516" s="50" t="str">
        <f t="shared" si="9"/>
        <v/>
      </c>
      <c r="CH516" s="50" t="str">
        <f t="shared" si="10"/>
        <v/>
      </c>
      <c r="CI516" s="50" t="str">
        <f t="shared" si="11"/>
        <v/>
      </c>
      <c r="CJ516" s="50"/>
      <c r="CK516" s="50"/>
      <c r="CL516" s="50"/>
      <c r="CM516" s="50"/>
      <c r="CN516" s="50"/>
    </row>
    <row r="517">
      <c r="A517" s="108" t="str">
        <f t="shared" si="2"/>
        <v/>
      </c>
      <c r="B517" s="6"/>
      <c r="C517" s="42"/>
      <c r="D517" s="43"/>
      <c r="E517" s="61"/>
      <c r="F517" s="45"/>
      <c r="G517" s="45"/>
      <c r="H517" s="46"/>
      <c r="I517" s="45"/>
      <c r="J517" s="45"/>
      <c r="K517" s="45"/>
      <c r="L517" s="45"/>
      <c r="M517" s="61"/>
      <c r="N517" s="48"/>
      <c r="O517" s="49"/>
      <c r="P517" s="48"/>
      <c r="Q517" s="49"/>
      <c r="R517" s="50"/>
      <c r="S517" s="51"/>
      <c r="T517" s="15"/>
      <c r="U517" s="14"/>
      <c r="V517" s="52"/>
      <c r="W517" s="52"/>
      <c r="X517" s="52"/>
      <c r="Y517" s="52"/>
      <c r="Z517" s="52"/>
      <c r="AA517" s="52"/>
      <c r="AB517" s="53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3"/>
      <c r="AP517" s="52"/>
      <c r="AQ517" s="52"/>
      <c r="AR517" s="53"/>
      <c r="AS517" s="53"/>
      <c r="AT517" s="53"/>
      <c r="AU517" s="52"/>
      <c r="AV517" s="52"/>
      <c r="AW517" s="53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83" t="str">
        <f>IF(ISBLANK(B517),,IF(IFNA(MATCH(N517,List_Holidays,0),0)=0,IF(IFNA(MATCH(WEEKDAY(N517),List_WeekHolidays,0),0),1,0),2))</f>
        <v/>
      </c>
      <c r="BU517" s="109">
        <f t="shared" si="3"/>
        <v>0</v>
      </c>
      <c r="BV517" s="109">
        <f t="shared" si="4"/>
        <v>0</v>
      </c>
      <c r="BW517" s="109">
        <f>IF($BU517&gt;cLunchEnd+$N517,cLunchBegin+$N517+1,cLunchBegin+$N517)</f>
        <v>0.5</v>
      </c>
      <c r="BX517" s="109">
        <f>IF($BU517&gt;cLunchEnd+$N517,cLunchEnd+$N517+1,cLunchEnd+$N517)</f>
        <v>0.5416666667</v>
      </c>
      <c r="BY517" s="109">
        <f>IF($BU517&gt;cDinnerEnd+$N517,cDinnerBegin+$N517+1,cDinnerBegin+$N517)</f>
        <v>0.75</v>
      </c>
      <c r="BZ517" s="109">
        <f>IF($BU517&gt;cDinnerEnd+$N517,cDinnerEnd+$N517+1,cDinnerEnd+$N517)</f>
        <v>0.7916666667</v>
      </c>
      <c r="CA517" s="50" t="str">
        <f>IF((MIN($BV517,BX517)-MAX($BU517,BW517))&gt;0,vDurationLunch,)</f>
        <v/>
      </c>
      <c r="CB517" s="50" t="str">
        <f>IF((MIN($BV517,BZ517)-MAX($BU517,BY517))&gt;0,vDurationDinner,)</f>
        <v/>
      </c>
      <c r="CC517" s="50">
        <f t="shared" si="5"/>
        <v>0</v>
      </c>
      <c r="CD517" s="109">
        <f t="shared" si="6"/>
        <v>0.75</v>
      </c>
      <c r="CE517" s="50" t="str">
        <f t="shared" si="7"/>
        <v/>
      </c>
      <c r="CF517" s="50" t="str">
        <f t="shared" si="8"/>
        <v/>
      </c>
      <c r="CG517" s="50" t="str">
        <f t="shared" si="9"/>
        <v/>
      </c>
      <c r="CH517" s="50" t="str">
        <f t="shared" si="10"/>
        <v/>
      </c>
      <c r="CI517" s="50" t="str">
        <f t="shared" si="11"/>
        <v/>
      </c>
      <c r="CJ517" s="50"/>
      <c r="CK517" s="50"/>
      <c r="CL517" s="50"/>
      <c r="CM517" s="50"/>
      <c r="CN517" s="50"/>
    </row>
    <row r="518">
      <c r="A518" s="108" t="str">
        <f t="shared" si="2"/>
        <v/>
      </c>
      <c r="B518" s="6"/>
      <c r="C518" s="42"/>
      <c r="D518" s="43"/>
      <c r="E518" s="61"/>
      <c r="F518" s="45"/>
      <c r="G518" s="46"/>
      <c r="H518" s="46"/>
      <c r="I518" s="45"/>
      <c r="J518" s="45"/>
      <c r="K518" s="45"/>
      <c r="L518" s="45"/>
      <c r="M518" s="61"/>
      <c r="N518" s="48"/>
      <c r="O518" s="49"/>
      <c r="P518" s="48"/>
      <c r="Q518" s="49"/>
      <c r="R518" s="50"/>
      <c r="S518" s="51"/>
      <c r="T518" s="15"/>
      <c r="U518" s="14"/>
      <c r="V518" s="52"/>
      <c r="W518" s="52"/>
      <c r="X518" s="52"/>
      <c r="Y518" s="52"/>
      <c r="Z518" s="52"/>
      <c r="AA518" s="52"/>
      <c r="AB518" s="53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3"/>
      <c r="AP518" s="52"/>
      <c r="AQ518" s="52"/>
      <c r="AR518" s="53"/>
      <c r="AS518" s="53"/>
      <c r="AT518" s="53"/>
      <c r="AU518" s="52"/>
      <c r="AV518" s="52"/>
      <c r="AW518" s="53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83" t="str">
        <f>IF(ISBLANK(B518),,IF(IFNA(MATCH(N518,List_Holidays,0),0)=0,IF(IFNA(MATCH(WEEKDAY(N518),List_WeekHolidays,0),0),1,0),2))</f>
        <v/>
      </c>
      <c r="BU518" s="109">
        <f t="shared" si="3"/>
        <v>0</v>
      </c>
      <c r="BV518" s="109">
        <f t="shared" si="4"/>
        <v>0</v>
      </c>
      <c r="BW518" s="109">
        <f>IF($BU518&gt;cLunchEnd+$N518,cLunchBegin+$N518+1,cLunchBegin+$N518)</f>
        <v>0.5</v>
      </c>
      <c r="BX518" s="109">
        <f>IF($BU518&gt;cLunchEnd+$N518,cLunchEnd+$N518+1,cLunchEnd+$N518)</f>
        <v>0.5416666667</v>
      </c>
      <c r="BY518" s="109">
        <f>IF($BU518&gt;cDinnerEnd+$N518,cDinnerBegin+$N518+1,cDinnerBegin+$N518)</f>
        <v>0.75</v>
      </c>
      <c r="BZ518" s="109">
        <f>IF($BU518&gt;cDinnerEnd+$N518,cDinnerEnd+$N518+1,cDinnerEnd+$N518)</f>
        <v>0.7916666667</v>
      </c>
      <c r="CA518" s="50" t="str">
        <f>IF((MIN($BV518,BX518)-MAX($BU518,BW518))&gt;0,vDurationLunch,)</f>
        <v/>
      </c>
      <c r="CB518" s="50" t="str">
        <f>IF((MIN($BV518,BZ518)-MAX($BU518,BY518))&gt;0,vDurationDinner,)</f>
        <v/>
      </c>
      <c r="CC518" s="50">
        <f t="shared" si="5"/>
        <v>0</v>
      </c>
      <c r="CD518" s="109">
        <f t="shared" si="6"/>
        <v>0.75</v>
      </c>
      <c r="CE518" s="50" t="str">
        <f t="shared" si="7"/>
        <v/>
      </c>
      <c r="CF518" s="50" t="str">
        <f t="shared" si="8"/>
        <v/>
      </c>
      <c r="CG518" s="50" t="str">
        <f t="shared" si="9"/>
        <v/>
      </c>
      <c r="CH518" s="50" t="str">
        <f t="shared" si="10"/>
        <v/>
      </c>
      <c r="CI518" s="50" t="str">
        <f t="shared" si="11"/>
        <v/>
      </c>
      <c r="CJ518" s="50"/>
      <c r="CK518" s="50"/>
      <c r="CL518" s="50"/>
      <c r="CM518" s="50"/>
      <c r="CN518" s="50"/>
    </row>
    <row r="519">
      <c r="A519" s="108" t="str">
        <f t="shared" si="2"/>
        <v/>
      </c>
      <c r="B519" s="6"/>
      <c r="C519" s="42"/>
      <c r="D519" s="43"/>
      <c r="E519" s="61"/>
      <c r="F519" s="45"/>
      <c r="G519" s="45"/>
      <c r="H519" s="46"/>
      <c r="I519" s="45"/>
      <c r="J519" s="45"/>
      <c r="K519" s="45"/>
      <c r="L519" s="45"/>
      <c r="M519" s="61"/>
      <c r="N519" s="48"/>
      <c r="O519" s="49"/>
      <c r="P519" s="48"/>
      <c r="Q519" s="49"/>
      <c r="R519" s="50"/>
      <c r="S519" s="51"/>
      <c r="T519" s="15"/>
      <c r="U519" s="14"/>
      <c r="V519" s="52"/>
      <c r="W519" s="52"/>
      <c r="X519" s="52"/>
      <c r="Y519" s="52"/>
      <c r="Z519" s="52"/>
      <c r="AA519" s="52"/>
      <c r="AB519" s="53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3"/>
      <c r="AP519" s="52"/>
      <c r="AQ519" s="52"/>
      <c r="AR519" s="53"/>
      <c r="AS519" s="53"/>
      <c r="AT519" s="53"/>
      <c r="AU519" s="52"/>
      <c r="AV519" s="52"/>
      <c r="AW519" s="53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83" t="str">
        <f>IF(ISBLANK(B519),,IF(IFNA(MATCH(N519,List_Holidays,0),0)=0,IF(IFNA(MATCH(WEEKDAY(N519),List_WeekHolidays,0),0),1,0),2))</f>
        <v/>
      </c>
      <c r="BU519" s="109">
        <f t="shared" si="3"/>
        <v>0</v>
      </c>
      <c r="BV519" s="109">
        <f t="shared" si="4"/>
        <v>0</v>
      </c>
      <c r="BW519" s="109">
        <f>IF($BU519&gt;cLunchEnd+$N519,cLunchBegin+$N519+1,cLunchBegin+$N519)</f>
        <v>0.5</v>
      </c>
      <c r="BX519" s="109">
        <f>IF($BU519&gt;cLunchEnd+$N519,cLunchEnd+$N519+1,cLunchEnd+$N519)</f>
        <v>0.5416666667</v>
      </c>
      <c r="BY519" s="109">
        <f>IF($BU519&gt;cDinnerEnd+$N519,cDinnerBegin+$N519+1,cDinnerBegin+$N519)</f>
        <v>0.75</v>
      </c>
      <c r="BZ519" s="109">
        <f>IF($BU519&gt;cDinnerEnd+$N519,cDinnerEnd+$N519+1,cDinnerEnd+$N519)</f>
        <v>0.7916666667</v>
      </c>
      <c r="CA519" s="50" t="str">
        <f>IF((MIN($BV519,BX519)-MAX($BU519,BW519))&gt;0,vDurationLunch,)</f>
        <v/>
      </c>
      <c r="CB519" s="50" t="str">
        <f>IF((MIN($BV519,BZ519)-MAX($BU519,BY519))&gt;0,vDurationDinner,)</f>
        <v/>
      </c>
      <c r="CC519" s="50">
        <f t="shared" si="5"/>
        <v>0</v>
      </c>
      <c r="CD519" s="109">
        <f t="shared" si="6"/>
        <v>0.75</v>
      </c>
      <c r="CE519" s="50" t="str">
        <f t="shared" si="7"/>
        <v/>
      </c>
      <c r="CF519" s="50" t="str">
        <f t="shared" si="8"/>
        <v/>
      </c>
      <c r="CG519" s="50" t="str">
        <f t="shared" si="9"/>
        <v/>
      </c>
      <c r="CH519" s="50" t="str">
        <f t="shared" si="10"/>
        <v/>
      </c>
      <c r="CI519" s="50" t="str">
        <f t="shared" si="11"/>
        <v/>
      </c>
      <c r="CJ519" s="50"/>
      <c r="CK519" s="50"/>
      <c r="CL519" s="50"/>
      <c r="CM519" s="50"/>
      <c r="CN519" s="50"/>
    </row>
    <row r="520">
      <c r="A520" s="108" t="str">
        <f t="shared" si="2"/>
        <v/>
      </c>
      <c r="B520" s="6"/>
      <c r="C520" s="42"/>
      <c r="D520" s="43"/>
      <c r="E520" s="61"/>
      <c r="F520" s="45"/>
      <c r="G520" s="45"/>
      <c r="H520" s="46"/>
      <c r="I520" s="45"/>
      <c r="J520" s="45"/>
      <c r="K520" s="45"/>
      <c r="L520" s="45"/>
      <c r="M520" s="61"/>
      <c r="N520" s="48"/>
      <c r="O520" s="49"/>
      <c r="P520" s="48"/>
      <c r="Q520" s="49"/>
      <c r="R520" s="50"/>
      <c r="S520" s="51"/>
      <c r="T520" s="15"/>
      <c r="U520" s="14"/>
      <c r="V520" s="52"/>
      <c r="W520" s="52"/>
      <c r="X520" s="52"/>
      <c r="Y520" s="52"/>
      <c r="Z520" s="52"/>
      <c r="AA520" s="52"/>
      <c r="AB520" s="53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3"/>
      <c r="AP520" s="52"/>
      <c r="AQ520" s="52"/>
      <c r="AR520" s="53"/>
      <c r="AS520" s="53"/>
      <c r="AT520" s="53"/>
      <c r="AU520" s="52"/>
      <c r="AV520" s="52"/>
      <c r="AW520" s="53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83" t="str">
        <f>IF(ISBLANK(B520),,IF(IFNA(MATCH(N520,List_Holidays,0),0)=0,IF(IFNA(MATCH(WEEKDAY(N520),List_WeekHolidays,0),0),1,0),2))</f>
        <v/>
      </c>
      <c r="BU520" s="109">
        <f t="shared" si="3"/>
        <v>0</v>
      </c>
      <c r="BV520" s="109">
        <f t="shared" si="4"/>
        <v>0</v>
      </c>
      <c r="BW520" s="109">
        <f>IF($BU520&gt;cLunchEnd+$N520,cLunchBegin+$N520+1,cLunchBegin+$N520)</f>
        <v>0.5</v>
      </c>
      <c r="BX520" s="109">
        <f>IF($BU520&gt;cLunchEnd+$N520,cLunchEnd+$N520+1,cLunchEnd+$N520)</f>
        <v>0.5416666667</v>
      </c>
      <c r="BY520" s="109">
        <f>IF($BU520&gt;cDinnerEnd+$N520,cDinnerBegin+$N520+1,cDinnerBegin+$N520)</f>
        <v>0.75</v>
      </c>
      <c r="BZ520" s="109">
        <f>IF($BU520&gt;cDinnerEnd+$N520,cDinnerEnd+$N520+1,cDinnerEnd+$N520)</f>
        <v>0.7916666667</v>
      </c>
      <c r="CA520" s="50" t="str">
        <f>IF((MIN($BV520,BX520)-MAX($BU520,BW520))&gt;0,vDurationLunch,)</f>
        <v/>
      </c>
      <c r="CB520" s="50" t="str">
        <f>IF((MIN($BV520,BZ520)-MAX($BU520,BY520))&gt;0,vDurationDinner,)</f>
        <v/>
      </c>
      <c r="CC520" s="50">
        <f t="shared" si="5"/>
        <v>0</v>
      </c>
      <c r="CD520" s="109">
        <f t="shared" si="6"/>
        <v>0.75</v>
      </c>
      <c r="CE520" s="50" t="str">
        <f t="shared" si="7"/>
        <v/>
      </c>
      <c r="CF520" s="50" t="str">
        <f t="shared" si="8"/>
        <v/>
      </c>
      <c r="CG520" s="50" t="str">
        <f t="shared" si="9"/>
        <v/>
      </c>
      <c r="CH520" s="50" t="str">
        <f t="shared" si="10"/>
        <v/>
      </c>
      <c r="CI520" s="50" t="str">
        <f t="shared" si="11"/>
        <v/>
      </c>
      <c r="CJ520" s="50"/>
      <c r="CK520" s="50"/>
      <c r="CL520" s="50"/>
      <c r="CM520" s="50"/>
      <c r="CN520" s="50"/>
    </row>
    <row r="521">
      <c r="A521" s="108" t="str">
        <f t="shared" si="2"/>
        <v/>
      </c>
      <c r="B521" s="6"/>
      <c r="C521" s="42"/>
      <c r="D521" s="43"/>
      <c r="E521" s="61"/>
      <c r="F521" s="45"/>
      <c r="G521" s="45"/>
      <c r="H521" s="45"/>
      <c r="I521" s="45"/>
      <c r="J521" s="46"/>
      <c r="K521" s="45"/>
      <c r="L521" s="45"/>
      <c r="M521" s="61"/>
      <c r="N521" s="48"/>
      <c r="O521" s="49"/>
      <c r="P521" s="48"/>
      <c r="Q521" s="49"/>
      <c r="R521" s="50"/>
      <c r="S521" s="51"/>
      <c r="T521" s="15"/>
      <c r="U521" s="14"/>
      <c r="V521" s="52"/>
      <c r="W521" s="52"/>
      <c r="X521" s="52"/>
      <c r="Y521" s="52"/>
      <c r="Z521" s="52"/>
      <c r="AA521" s="52"/>
      <c r="AB521" s="53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3"/>
      <c r="AP521" s="52"/>
      <c r="AQ521" s="52"/>
      <c r="AR521" s="53"/>
      <c r="AS521" s="53"/>
      <c r="AT521" s="53"/>
      <c r="AU521" s="52"/>
      <c r="AV521" s="52"/>
      <c r="AW521" s="53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83" t="str">
        <f>IF(ISBLANK(B521),,IF(IFNA(MATCH(N521,List_Holidays,0),0)=0,IF(IFNA(MATCH(WEEKDAY(N521),List_WeekHolidays,0),0),1,0),2))</f>
        <v/>
      </c>
      <c r="BU521" s="109">
        <f t="shared" si="3"/>
        <v>0</v>
      </c>
      <c r="BV521" s="109">
        <f t="shared" si="4"/>
        <v>0</v>
      </c>
      <c r="BW521" s="109">
        <f>IF($BU521&gt;cLunchEnd+$N521,cLunchBegin+$N521+1,cLunchBegin+$N521)</f>
        <v>0.5</v>
      </c>
      <c r="BX521" s="109">
        <f>IF($BU521&gt;cLunchEnd+$N521,cLunchEnd+$N521+1,cLunchEnd+$N521)</f>
        <v>0.5416666667</v>
      </c>
      <c r="BY521" s="109">
        <f>IF($BU521&gt;cDinnerEnd+$N521,cDinnerBegin+$N521+1,cDinnerBegin+$N521)</f>
        <v>0.75</v>
      </c>
      <c r="BZ521" s="109">
        <f>IF($BU521&gt;cDinnerEnd+$N521,cDinnerEnd+$N521+1,cDinnerEnd+$N521)</f>
        <v>0.7916666667</v>
      </c>
      <c r="CA521" s="50" t="str">
        <f>IF((MIN($BV521,BX521)-MAX($BU521,BW521))&gt;0,vDurationLunch,)</f>
        <v/>
      </c>
      <c r="CB521" s="50" t="str">
        <f>IF((MIN($BV521,BZ521)-MAX($BU521,BY521))&gt;0,vDurationDinner,)</f>
        <v/>
      </c>
      <c r="CC521" s="50">
        <f t="shared" si="5"/>
        <v>0</v>
      </c>
      <c r="CD521" s="109">
        <f t="shared" si="6"/>
        <v>0.75</v>
      </c>
      <c r="CE521" s="50" t="str">
        <f t="shared" si="7"/>
        <v/>
      </c>
      <c r="CF521" s="50" t="str">
        <f t="shared" si="8"/>
        <v/>
      </c>
      <c r="CG521" s="50" t="str">
        <f t="shared" si="9"/>
        <v/>
      </c>
      <c r="CH521" s="50" t="str">
        <f t="shared" si="10"/>
        <v/>
      </c>
      <c r="CI521" s="50" t="str">
        <f t="shared" si="11"/>
        <v/>
      </c>
      <c r="CJ521" s="50"/>
      <c r="CK521" s="50"/>
      <c r="CL521" s="50"/>
      <c r="CM521" s="50"/>
      <c r="CN521" s="50"/>
    </row>
    <row r="522">
      <c r="A522" s="108" t="str">
        <f t="shared" si="2"/>
        <v/>
      </c>
      <c r="B522" s="6"/>
      <c r="C522" s="42"/>
      <c r="D522" s="43"/>
      <c r="E522" s="61"/>
      <c r="F522" s="45"/>
      <c r="G522" s="45"/>
      <c r="H522" s="46"/>
      <c r="I522" s="45"/>
      <c r="J522" s="45"/>
      <c r="K522" s="45"/>
      <c r="L522" s="45"/>
      <c r="M522" s="61"/>
      <c r="N522" s="48"/>
      <c r="O522" s="49"/>
      <c r="P522" s="48"/>
      <c r="Q522" s="49"/>
      <c r="R522" s="50"/>
      <c r="S522" s="51"/>
      <c r="T522" s="15"/>
      <c r="U522" s="14"/>
      <c r="V522" s="52"/>
      <c r="W522" s="52"/>
      <c r="X522" s="52"/>
      <c r="Y522" s="52"/>
      <c r="Z522" s="52"/>
      <c r="AA522" s="52"/>
      <c r="AB522" s="53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3"/>
      <c r="AP522" s="52"/>
      <c r="AQ522" s="52"/>
      <c r="AR522" s="53"/>
      <c r="AS522" s="53"/>
      <c r="AT522" s="53"/>
      <c r="AU522" s="52"/>
      <c r="AV522" s="52"/>
      <c r="AW522" s="53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83" t="str">
        <f>IF(ISBLANK(B522),,IF(IFNA(MATCH(N522,List_Holidays,0),0)=0,IF(IFNA(MATCH(WEEKDAY(N522),List_WeekHolidays,0),0),1,0),2))</f>
        <v/>
      </c>
      <c r="BU522" s="109">
        <f t="shared" si="3"/>
        <v>0</v>
      </c>
      <c r="BV522" s="109">
        <f t="shared" si="4"/>
        <v>0</v>
      </c>
      <c r="BW522" s="109">
        <f>IF($BU522&gt;cLunchEnd+$N522,cLunchBegin+$N522+1,cLunchBegin+$N522)</f>
        <v>0.5</v>
      </c>
      <c r="BX522" s="109">
        <f>IF($BU522&gt;cLunchEnd+$N522,cLunchEnd+$N522+1,cLunchEnd+$N522)</f>
        <v>0.5416666667</v>
      </c>
      <c r="BY522" s="109">
        <f>IF($BU522&gt;cDinnerEnd+$N522,cDinnerBegin+$N522+1,cDinnerBegin+$N522)</f>
        <v>0.75</v>
      </c>
      <c r="BZ522" s="109">
        <f>IF($BU522&gt;cDinnerEnd+$N522,cDinnerEnd+$N522+1,cDinnerEnd+$N522)</f>
        <v>0.7916666667</v>
      </c>
      <c r="CA522" s="50" t="str">
        <f>IF((MIN($BV522,BX522)-MAX($BU522,BW522))&gt;0,vDurationLunch,)</f>
        <v/>
      </c>
      <c r="CB522" s="50" t="str">
        <f>IF((MIN($BV522,BZ522)-MAX($BU522,BY522))&gt;0,vDurationDinner,)</f>
        <v/>
      </c>
      <c r="CC522" s="50">
        <f t="shared" si="5"/>
        <v>0</v>
      </c>
      <c r="CD522" s="109">
        <f t="shared" si="6"/>
        <v>0.75</v>
      </c>
      <c r="CE522" s="50" t="str">
        <f t="shared" si="7"/>
        <v/>
      </c>
      <c r="CF522" s="50" t="str">
        <f t="shared" si="8"/>
        <v/>
      </c>
      <c r="CG522" s="50" t="str">
        <f t="shared" si="9"/>
        <v/>
      </c>
      <c r="CH522" s="50" t="str">
        <f t="shared" si="10"/>
        <v/>
      </c>
      <c r="CI522" s="50" t="str">
        <f t="shared" si="11"/>
        <v/>
      </c>
      <c r="CJ522" s="50"/>
      <c r="CK522" s="50"/>
      <c r="CL522" s="50"/>
      <c r="CM522" s="50"/>
      <c r="CN522" s="50"/>
    </row>
    <row r="523">
      <c r="A523" s="108" t="str">
        <f t="shared" si="2"/>
        <v/>
      </c>
      <c r="B523" s="6"/>
      <c r="C523" s="42"/>
      <c r="D523" s="43"/>
      <c r="E523" s="61"/>
      <c r="F523" s="45"/>
      <c r="G523" s="45"/>
      <c r="H523" s="46"/>
      <c r="I523" s="45"/>
      <c r="J523" s="45"/>
      <c r="K523" s="45"/>
      <c r="L523" s="45"/>
      <c r="M523" s="61"/>
      <c r="N523" s="48"/>
      <c r="O523" s="49"/>
      <c r="P523" s="48"/>
      <c r="Q523" s="49"/>
      <c r="R523" s="50"/>
      <c r="S523" s="51"/>
      <c r="T523" s="15"/>
      <c r="U523" s="14"/>
      <c r="V523" s="52"/>
      <c r="W523" s="52"/>
      <c r="X523" s="52"/>
      <c r="Y523" s="52"/>
      <c r="Z523" s="52"/>
      <c r="AA523" s="52"/>
      <c r="AB523" s="53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3"/>
      <c r="AP523" s="52"/>
      <c r="AQ523" s="52"/>
      <c r="AR523" s="53"/>
      <c r="AS523" s="53"/>
      <c r="AT523" s="53"/>
      <c r="AU523" s="52"/>
      <c r="AV523" s="52"/>
      <c r="AW523" s="53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83" t="str">
        <f>IF(ISBLANK(B523),,IF(IFNA(MATCH(N523,List_Holidays,0),0)=0,IF(IFNA(MATCH(WEEKDAY(N523),List_WeekHolidays,0),0),1,0),2))</f>
        <v/>
      </c>
      <c r="BU523" s="109">
        <f t="shared" si="3"/>
        <v>0</v>
      </c>
      <c r="BV523" s="109">
        <f t="shared" si="4"/>
        <v>0</v>
      </c>
      <c r="BW523" s="109">
        <f>IF($BU523&gt;cLunchEnd+$N523,cLunchBegin+$N523+1,cLunchBegin+$N523)</f>
        <v>0.5</v>
      </c>
      <c r="BX523" s="109">
        <f>IF($BU523&gt;cLunchEnd+$N523,cLunchEnd+$N523+1,cLunchEnd+$N523)</f>
        <v>0.5416666667</v>
      </c>
      <c r="BY523" s="109">
        <f>IF($BU523&gt;cDinnerEnd+$N523,cDinnerBegin+$N523+1,cDinnerBegin+$N523)</f>
        <v>0.75</v>
      </c>
      <c r="BZ523" s="109">
        <f>IF($BU523&gt;cDinnerEnd+$N523,cDinnerEnd+$N523+1,cDinnerEnd+$N523)</f>
        <v>0.7916666667</v>
      </c>
      <c r="CA523" s="50" t="str">
        <f>IF((MIN($BV523,BX523)-MAX($BU523,BW523))&gt;0,vDurationLunch,)</f>
        <v/>
      </c>
      <c r="CB523" s="50" t="str">
        <f>IF((MIN($BV523,BZ523)-MAX($BU523,BY523))&gt;0,vDurationDinner,)</f>
        <v/>
      </c>
      <c r="CC523" s="50">
        <f t="shared" si="5"/>
        <v>0</v>
      </c>
      <c r="CD523" s="109">
        <f t="shared" si="6"/>
        <v>0.75</v>
      </c>
      <c r="CE523" s="50" t="str">
        <f t="shared" si="7"/>
        <v/>
      </c>
      <c r="CF523" s="50" t="str">
        <f t="shared" si="8"/>
        <v/>
      </c>
      <c r="CG523" s="50" t="str">
        <f t="shared" si="9"/>
        <v/>
      </c>
      <c r="CH523" s="50" t="str">
        <f t="shared" si="10"/>
        <v/>
      </c>
      <c r="CI523" s="50" t="str">
        <f t="shared" si="11"/>
        <v/>
      </c>
      <c r="CJ523" s="50"/>
      <c r="CK523" s="50"/>
      <c r="CL523" s="50"/>
      <c r="CM523" s="50"/>
      <c r="CN523" s="50"/>
    </row>
    <row r="524">
      <c r="A524" s="108" t="str">
        <f t="shared" si="2"/>
        <v/>
      </c>
      <c r="B524" s="6"/>
      <c r="C524" s="42"/>
      <c r="D524" s="43"/>
      <c r="E524" s="61"/>
      <c r="F524" s="45"/>
      <c r="G524" s="45"/>
      <c r="H524" s="46"/>
      <c r="I524" s="45"/>
      <c r="J524" s="45"/>
      <c r="K524" s="45"/>
      <c r="L524" s="45"/>
      <c r="M524" s="61"/>
      <c r="N524" s="48"/>
      <c r="O524" s="49"/>
      <c r="P524" s="48"/>
      <c r="Q524" s="49"/>
      <c r="R524" s="50"/>
      <c r="S524" s="51"/>
      <c r="T524" s="15"/>
      <c r="U524" s="14"/>
      <c r="V524" s="52"/>
      <c r="W524" s="52"/>
      <c r="X524" s="52"/>
      <c r="Y524" s="52"/>
      <c r="Z524" s="52"/>
      <c r="AA524" s="52"/>
      <c r="AB524" s="53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3"/>
      <c r="AP524" s="52"/>
      <c r="AQ524" s="52"/>
      <c r="AR524" s="53"/>
      <c r="AS524" s="53"/>
      <c r="AT524" s="53"/>
      <c r="AU524" s="52"/>
      <c r="AV524" s="52"/>
      <c r="AW524" s="53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83" t="str">
        <f>IF(ISBLANK(B524),,IF(IFNA(MATCH(N524,List_Holidays,0),0)=0,IF(IFNA(MATCH(WEEKDAY(N524),List_WeekHolidays,0),0),1,0),2))</f>
        <v/>
      </c>
      <c r="BU524" s="109">
        <f t="shared" si="3"/>
        <v>0</v>
      </c>
      <c r="BV524" s="109">
        <f t="shared" si="4"/>
        <v>0</v>
      </c>
      <c r="BW524" s="109">
        <f>IF($BU524&gt;cLunchEnd+$N524,cLunchBegin+$N524+1,cLunchBegin+$N524)</f>
        <v>0.5</v>
      </c>
      <c r="BX524" s="109">
        <f>IF($BU524&gt;cLunchEnd+$N524,cLunchEnd+$N524+1,cLunchEnd+$N524)</f>
        <v>0.5416666667</v>
      </c>
      <c r="BY524" s="109">
        <f>IF($BU524&gt;cDinnerEnd+$N524,cDinnerBegin+$N524+1,cDinnerBegin+$N524)</f>
        <v>0.75</v>
      </c>
      <c r="BZ524" s="109">
        <f>IF($BU524&gt;cDinnerEnd+$N524,cDinnerEnd+$N524+1,cDinnerEnd+$N524)</f>
        <v>0.7916666667</v>
      </c>
      <c r="CA524" s="50" t="str">
        <f>IF((MIN($BV524,BX524)-MAX($BU524,BW524))&gt;0,vDurationLunch,)</f>
        <v/>
      </c>
      <c r="CB524" s="50" t="str">
        <f>IF((MIN($BV524,BZ524)-MAX($BU524,BY524))&gt;0,vDurationDinner,)</f>
        <v/>
      </c>
      <c r="CC524" s="50">
        <f t="shared" si="5"/>
        <v>0</v>
      </c>
      <c r="CD524" s="109">
        <f t="shared" si="6"/>
        <v>0.75</v>
      </c>
      <c r="CE524" s="50" t="str">
        <f t="shared" si="7"/>
        <v/>
      </c>
      <c r="CF524" s="50" t="str">
        <f t="shared" si="8"/>
        <v/>
      </c>
      <c r="CG524" s="50" t="str">
        <f t="shared" si="9"/>
        <v/>
      </c>
      <c r="CH524" s="50" t="str">
        <f t="shared" si="10"/>
        <v/>
      </c>
      <c r="CI524" s="50" t="str">
        <f t="shared" si="11"/>
        <v/>
      </c>
      <c r="CJ524" s="50"/>
      <c r="CK524" s="50"/>
      <c r="CL524" s="50"/>
      <c r="CM524" s="50"/>
      <c r="CN524" s="50"/>
    </row>
    <row r="525">
      <c r="A525" s="108" t="str">
        <f t="shared" si="2"/>
        <v/>
      </c>
      <c r="B525" s="6"/>
      <c r="C525" s="42"/>
      <c r="D525" s="43"/>
      <c r="E525" s="61"/>
      <c r="F525" s="45"/>
      <c r="G525" s="46"/>
      <c r="H525" s="46"/>
      <c r="I525" s="45"/>
      <c r="J525" s="45"/>
      <c r="K525" s="45"/>
      <c r="L525" s="45"/>
      <c r="M525" s="61"/>
      <c r="N525" s="48"/>
      <c r="O525" s="49"/>
      <c r="P525" s="48"/>
      <c r="Q525" s="49"/>
      <c r="R525" s="50"/>
      <c r="S525" s="51"/>
      <c r="T525" s="15"/>
      <c r="U525" s="14"/>
      <c r="V525" s="52"/>
      <c r="W525" s="52"/>
      <c r="X525" s="52"/>
      <c r="Y525" s="52"/>
      <c r="Z525" s="52"/>
      <c r="AA525" s="52"/>
      <c r="AB525" s="53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3"/>
      <c r="AP525" s="52"/>
      <c r="AQ525" s="52"/>
      <c r="AR525" s="53"/>
      <c r="AS525" s="53"/>
      <c r="AT525" s="53"/>
      <c r="AU525" s="52"/>
      <c r="AV525" s="52"/>
      <c r="AW525" s="53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83" t="str">
        <f>IF(ISBLANK(B525),,IF(IFNA(MATCH(N525,List_Holidays,0),0)=0,IF(IFNA(MATCH(WEEKDAY(N525),List_WeekHolidays,0),0),1,0),2))</f>
        <v/>
      </c>
      <c r="BU525" s="109">
        <f t="shared" si="3"/>
        <v>0</v>
      </c>
      <c r="BV525" s="109">
        <f t="shared" si="4"/>
        <v>0</v>
      </c>
      <c r="BW525" s="109">
        <f>IF($BU525&gt;cLunchEnd+$N525,cLunchBegin+$N525+1,cLunchBegin+$N525)</f>
        <v>0.5</v>
      </c>
      <c r="BX525" s="109">
        <f>IF($BU525&gt;cLunchEnd+$N525,cLunchEnd+$N525+1,cLunchEnd+$N525)</f>
        <v>0.5416666667</v>
      </c>
      <c r="BY525" s="109">
        <f>IF($BU525&gt;cDinnerEnd+$N525,cDinnerBegin+$N525+1,cDinnerBegin+$N525)</f>
        <v>0.75</v>
      </c>
      <c r="BZ525" s="109">
        <f>IF($BU525&gt;cDinnerEnd+$N525,cDinnerEnd+$N525+1,cDinnerEnd+$N525)</f>
        <v>0.7916666667</v>
      </c>
      <c r="CA525" s="50" t="str">
        <f>IF((MIN($BV525,BX525)-MAX($BU525,BW525))&gt;0,vDurationLunch,)</f>
        <v/>
      </c>
      <c r="CB525" s="50" t="str">
        <f>IF((MIN($BV525,BZ525)-MAX($BU525,BY525))&gt;0,vDurationDinner,)</f>
        <v/>
      </c>
      <c r="CC525" s="50">
        <f t="shared" si="5"/>
        <v>0</v>
      </c>
      <c r="CD525" s="109">
        <f t="shared" si="6"/>
        <v>0.75</v>
      </c>
      <c r="CE525" s="50" t="str">
        <f t="shared" si="7"/>
        <v/>
      </c>
      <c r="CF525" s="50" t="str">
        <f t="shared" si="8"/>
        <v/>
      </c>
      <c r="CG525" s="50" t="str">
        <f t="shared" si="9"/>
        <v/>
      </c>
      <c r="CH525" s="50" t="str">
        <f t="shared" si="10"/>
        <v/>
      </c>
      <c r="CI525" s="50" t="str">
        <f t="shared" si="11"/>
        <v/>
      </c>
      <c r="CJ525" s="50"/>
      <c r="CK525" s="50"/>
      <c r="CL525" s="50"/>
      <c r="CM525" s="50"/>
      <c r="CN525" s="50"/>
    </row>
    <row r="526">
      <c r="A526" s="108" t="str">
        <f t="shared" si="2"/>
        <v/>
      </c>
      <c r="B526" s="6"/>
      <c r="C526" s="42"/>
      <c r="D526" s="43"/>
      <c r="E526" s="61"/>
      <c r="F526" s="45"/>
      <c r="G526" s="45"/>
      <c r="H526" s="46"/>
      <c r="I526" s="45"/>
      <c r="J526" s="45"/>
      <c r="K526" s="45"/>
      <c r="L526" s="45"/>
      <c r="M526" s="61"/>
      <c r="N526" s="48"/>
      <c r="O526" s="49"/>
      <c r="P526" s="48"/>
      <c r="Q526" s="49"/>
      <c r="R526" s="50"/>
      <c r="S526" s="51"/>
      <c r="T526" s="15"/>
      <c r="U526" s="14"/>
      <c r="V526" s="52"/>
      <c r="W526" s="52"/>
      <c r="X526" s="52"/>
      <c r="Y526" s="52"/>
      <c r="Z526" s="52"/>
      <c r="AA526" s="52"/>
      <c r="AB526" s="53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3"/>
      <c r="AP526" s="52"/>
      <c r="AQ526" s="52"/>
      <c r="AR526" s="53"/>
      <c r="AS526" s="53"/>
      <c r="AT526" s="53"/>
      <c r="AU526" s="52"/>
      <c r="AV526" s="52"/>
      <c r="AW526" s="53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83" t="str">
        <f>IF(ISBLANK(B526),,IF(IFNA(MATCH(N526,List_Holidays,0),0)=0,IF(IFNA(MATCH(WEEKDAY(N526),List_WeekHolidays,0),0),1,0),2))</f>
        <v/>
      </c>
      <c r="BU526" s="109">
        <f t="shared" si="3"/>
        <v>0</v>
      </c>
      <c r="BV526" s="109">
        <f t="shared" si="4"/>
        <v>0</v>
      </c>
      <c r="BW526" s="109">
        <f>IF($BU526&gt;cLunchEnd+$N526,cLunchBegin+$N526+1,cLunchBegin+$N526)</f>
        <v>0.5</v>
      </c>
      <c r="BX526" s="109">
        <f>IF($BU526&gt;cLunchEnd+$N526,cLunchEnd+$N526+1,cLunchEnd+$N526)</f>
        <v>0.5416666667</v>
      </c>
      <c r="BY526" s="109">
        <f>IF($BU526&gt;cDinnerEnd+$N526,cDinnerBegin+$N526+1,cDinnerBegin+$N526)</f>
        <v>0.75</v>
      </c>
      <c r="BZ526" s="109">
        <f>IF($BU526&gt;cDinnerEnd+$N526,cDinnerEnd+$N526+1,cDinnerEnd+$N526)</f>
        <v>0.7916666667</v>
      </c>
      <c r="CA526" s="50" t="str">
        <f>IF((MIN($BV526,BX526)-MAX($BU526,BW526))&gt;0,vDurationLunch,)</f>
        <v/>
      </c>
      <c r="CB526" s="50" t="str">
        <f>IF((MIN($BV526,BZ526)-MAX($BU526,BY526))&gt;0,vDurationDinner,)</f>
        <v/>
      </c>
      <c r="CC526" s="50">
        <f t="shared" si="5"/>
        <v>0</v>
      </c>
      <c r="CD526" s="109">
        <f t="shared" si="6"/>
        <v>0.75</v>
      </c>
      <c r="CE526" s="50" t="str">
        <f t="shared" si="7"/>
        <v/>
      </c>
      <c r="CF526" s="50" t="str">
        <f t="shared" si="8"/>
        <v/>
      </c>
      <c r="CG526" s="50" t="str">
        <f t="shared" si="9"/>
        <v/>
      </c>
      <c r="CH526" s="50" t="str">
        <f t="shared" si="10"/>
        <v/>
      </c>
      <c r="CI526" s="50" t="str">
        <f t="shared" si="11"/>
        <v/>
      </c>
      <c r="CJ526" s="50"/>
      <c r="CK526" s="50"/>
      <c r="CL526" s="50"/>
      <c r="CM526" s="50"/>
      <c r="CN526" s="50"/>
    </row>
    <row r="527">
      <c r="A527" s="108" t="str">
        <f t="shared" si="2"/>
        <v/>
      </c>
      <c r="B527" s="6"/>
      <c r="C527" s="42"/>
      <c r="D527" s="43"/>
      <c r="E527" s="61"/>
      <c r="F527" s="45"/>
      <c r="G527" s="45"/>
      <c r="H527" s="46"/>
      <c r="I527" s="45"/>
      <c r="J527" s="45"/>
      <c r="K527" s="45"/>
      <c r="L527" s="45"/>
      <c r="M527" s="61"/>
      <c r="N527" s="48"/>
      <c r="O527" s="49"/>
      <c r="P527" s="48"/>
      <c r="Q527" s="49"/>
      <c r="R527" s="50"/>
      <c r="S527" s="51"/>
      <c r="T527" s="15"/>
      <c r="U527" s="14"/>
      <c r="V527" s="52"/>
      <c r="W527" s="52"/>
      <c r="X527" s="52"/>
      <c r="Y527" s="52"/>
      <c r="Z527" s="52"/>
      <c r="AA527" s="52"/>
      <c r="AB527" s="53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3"/>
      <c r="AP527" s="52"/>
      <c r="AQ527" s="52"/>
      <c r="AR527" s="53"/>
      <c r="AS527" s="53"/>
      <c r="AT527" s="53"/>
      <c r="AU527" s="52"/>
      <c r="AV527" s="52"/>
      <c r="AW527" s="53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83" t="str">
        <f>IF(ISBLANK(B527),,IF(IFNA(MATCH(N527,List_Holidays,0),0)=0,IF(IFNA(MATCH(WEEKDAY(N527),List_WeekHolidays,0),0),1,0),2))</f>
        <v/>
      </c>
      <c r="BU527" s="109">
        <f t="shared" si="3"/>
        <v>0</v>
      </c>
      <c r="BV527" s="109">
        <f t="shared" si="4"/>
        <v>0</v>
      </c>
      <c r="BW527" s="109">
        <f>IF($BU527&gt;cLunchEnd+$N527,cLunchBegin+$N527+1,cLunchBegin+$N527)</f>
        <v>0.5</v>
      </c>
      <c r="BX527" s="109">
        <f>IF($BU527&gt;cLunchEnd+$N527,cLunchEnd+$N527+1,cLunchEnd+$N527)</f>
        <v>0.5416666667</v>
      </c>
      <c r="BY527" s="109">
        <f>IF($BU527&gt;cDinnerEnd+$N527,cDinnerBegin+$N527+1,cDinnerBegin+$N527)</f>
        <v>0.75</v>
      </c>
      <c r="BZ527" s="109">
        <f>IF($BU527&gt;cDinnerEnd+$N527,cDinnerEnd+$N527+1,cDinnerEnd+$N527)</f>
        <v>0.7916666667</v>
      </c>
      <c r="CA527" s="50" t="str">
        <f>IF((MIN($BV527,BX527)-MAX($BU527,BW527))&gt;0,vDurationLunch,)</f>
        <v/>
      </c>
      <c r="CB527" s="50" t="str">
        <f>IF((MIN($BV527,BZ527)-MAX($BU527,BY527))&gt;0,vDurationDinner,)</f>
        <v/>
      </c>
      <c r="CC527" s="50">
        <f t="shared" si="5"/>
        <v>0</v>
      </c>
      <c r="CD527" s="109">
        <f t="shared" si="6"/>
        <v>0.75</v>
      </c>
      <c r="CE527" s="50" t="str">
        <f t="shared" si="7"/>
        <v/>
      </c>
      <c r="CF527" s="50" t="str">
        <f t="shared" si="8"/>
        <v/>
      </c>
      <c r="CG527" s="50" t="str">
        <f t="shared" si="9"/>
        <v/>
      </c>
      <c r="CH527" s="50" t="str">
        <f t="shared" si="10"/>
        <v/>
      </c>
      <c r="CI527" s="50" t="str">
        <f t="shared" si="11"/>
        <v/>
      </c>
      <c r="CJ527" s="50"/>
      <c r="CK527" s="50"/>
      <c r="CL527" s="50"/>
      <c r="CM527" s="50"/>
      <c r="CN527" s="50"/>
    </row>
    <row r="528">
      <c r="A528" s="108" t="str">
        <f t="shared" si="2"/>
        <v/>
      </c>
      <c r="B528" s="6"/>
      <c r="C528" s="42"/>
      <c r="D528" s="43"/>
      <c r="E528" s="61"/>
      <c r="F528" s="45"/>
      <c r="G528" s="45"/>
      <c r="H528" s="45"/>
      <c r="I528" s="45"/>
      <c r="J528" s="46"/>
      <c r="K528" s="45"/>
      <c r="L528" s="45"/>
      <c r="M528" s="61"/>
      <c r="N528" s="48"/>
      <c r="O528" s="49"/>
      <c r="P528" s="48"/>
      <c r="Q528" s="49"/>
      <c r="R528" s="50"/>
      <c r="S528" s="51"/>
      <c r="T528" s="15"/>
      <c r="U528" s="14"/>
      <c r="V528" s="52"/>
      <c r="W528" s="52"/>
      <c r="X528" s="52"/>
      <c r="Y528" s="52"/>
      <c r="Z528" s="52"/>
      <c r="AA528" s="52"/>
      <c r="AB528" s="53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3"/>
      <c r="AP528" s="52"/>
      <c r="AQ528" s="52"/>
      <c r="AR528" s="53"/>
      <c r="AS528" s="53"/>
      <c r="AT528" s="53"/>
      <c r="AU528" s="52"/>
      <c r="AV528" s="52"/>
      <c r="AW528" s="53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83" t="str">
        <f>IF(ISBLANK(B528),,IF(IFNA(MATCH(N528,List_Holidays,0),0)=0,IF(IFNA(MATCH(WEEKDAY(N528),List_WeekHolidays,0),0),1,0),2))</f>
        <v/>
      </c>
      <c r="BU528" s="109">
        <f t="shared" si="3"/>
        <v>0</v>
      </c>
      <c r="BV528" s="109">
        <f t="shared" si="4"/>
        <v>0</v>
      </c>
      <c r="BW528" s="109">
        <f>IF($BU528&gt;cLunchEnd+$N528,cLunchBegin+$N528+1,cLunchBegin+$N528)</f>
        <v>0.5</v>
      </c>
      <c r="BX528" s="109">
        <f>IF($BU528&gt;cLunchEnd+$N528,cLunchEnd+$N528+1,cLunchEnd+$N528)</f>
        <v>0.5416666667</v>
      </c>
      <c r="BY528" s="109">
        <f>IF($BU528&gt;cDinnerEnd+$N528,cDinnerBegin+$N528+1,cDinnerBegin+$N528)</f>
        <v>0.75</v>
      </c>
      <c r="BZ528" s="109">
        <f>IF($BU528&gt;cDinnerEnd+$N528,cDinnerEnd+$N528+1,cDinnerEnd+$N528)</f>
        <v>0.7916666667</v>
      </c>
      <c r="CA528" s="50" t="str">
        <f>IF((MIN($BV528,BX528)-MAX($BU528,BW528))&gt;0,vDurationLunch,)</f>
        <v/>
      </c>
      <c r="CB528" s="50" t="str">
        <f>IF((MIN($BV528,BZ528)-MAX($BU528,BY528))&gt;0,vDurationDinner,)</f>
        <v/>
      </c>
      <c r="CC528" s="50">
        <f t="shared" si="5"/>
        <v>0</v>
      </c>
      <c r="CD528" s="109">
        <f t="shared" si="6"/>
        <v>0.75</v>
      </c>
      <c r="CE528" s="50" t="str">
        <f t="shared" si="7"/>
        <v/>
      </c>
      <c r="CF528" s="50" t="str">
        <f t="shared" si="8"/>
        <v/>
      </c>
      <c r="CG528" s="50" t="str">
        <f t="shared" si="9"/>
        <v/>
      </c>
      <c r="CH528" s="50" t="str">
        <f t="shared" si="10"/>
        <v/>
      </c>
      <c r="CI528" s="50" t="str">
        <f t="shared" si="11"/>
        <v/>
      </c>
      <c r="CJ528" s="50"/>
      <c r="CK528" s="50"/>
      <c r="CL528" s="50"/>
      <c r="CM528" s="50"/>
      <c r="CN528" s="50"/>
    </row>
    <row r="529">
      <c r="A529" s="108" t="str">
        <f t="shared" si="2"/>
        <v/>
      </c>
      <c r="B529" s="6"/>
      <c r="C529" s="42"/>
      <c r="D529" s="43"/>
      <c r="E529" s="61"/>
      <c r="F529" s="45"/>
      <c r="G529" s="45"/>
      <c r="H529" s="46"/>
      <c r="I529" s="45"/>
      <c r="J529" s="45"/>
      <c r="K529" s="45"/>
      <c r="L529" s="45"/>
      <c r="M529" s="61"/>
      <c r="N529" s="48"/>
      <c r="O529" s="49"/>
      <c r="P529" s="48"/>
      <c r="Q529" s="49"/>
      <c r="R529" s="50"/>
      <c r="S529" s="51"/>
      <c r="T529" s="15"/>
      <c r="U529" s="14"/>
      <c r="V529" s="52"/>
      <c r="W529" s="52"/>
      <c r="X529" s="52"/>
      <c r="Y529" s="52"/>
      <c r="Z529" s="52"/>
      <c r="AA529" s="52"/>
      <c r="AB529" s="53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3"/>
      <c r="AP529" s="52"/>
      <c r="AQ529" s="52"/>
      <c r="AR529" s="53"/>
      <c r="AS529" s="53"/>
      <c r="AT529" s="53"/>
      <c r="AU529" s="52"/>
      <c r="AV529" s="52"/>
      <c r="AW529" s="53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83" t="str">
        <f>IF(ISBLANK(B529),,IF(IFNA(MATCH(N529,List_Holidays,0),0)=0,IF(IFNA(MATCH(WEEKDAY(N529),List_WeekHolidays,0),0),1,0),2))</f>
        <v/>
      </c>
      <c r="BU529" s="109">
        <f t="shared" si="3"/>
        <v>0</v>
      </c>
      <c r="BV529" s="109">
        <f t="shared" si="4"/>
        <v>0</v>
      </c>
      <c r="BW529" s="109">
        <f>IF($BU529&gt;cLunchEnd+$N529,cLunchBegin+$N529+1,cLunchBegin+$N529)</f>
        <v>0.5</v>
      </c>
      <c r="BX529" s="109">
        <f>IF($BU529&gt;cLunchEnd+$N529,cLunchEnd+$N529+1,cLunchEnd+$N529)</f>
        <v>0.5416666667</v>
      </c>
      <c r="BY529" s="109">
        <f>IF($BU529&gt;cDinnerEnd+$N529,cDinnerBegin+$N529+1,cDinnerBegin+$N529)</f>
        <v>0.75</v>
      </c>
      <c r="BZ529" s="109">
        <f>IF($BU529&gt;cDinnerEnd+$N529,cDinnerEnd+$N529+1,cDinnerEnd+$N529)</f>
        <v>0.7916666667</v>
      </c>
      <c r="CA529" s="50" t="str">
        <f>IF((MIN($BV529,BX529)-MAX($BU529,BW529))&gt;0,vDurationLunch,)</f>
        <v/>
      </c>
      <c r="CB529" s="50" t="str">
        <f>IF((MIN($BV529,BZ529)-MAX($BU529,BY529))&gt;0,vDurationDinner,)</f>
        <v/>
      </c>
      <c r="CC529" s="50">
        <f t="shared" si="5"/>
        <v>0</v>
      </c>
      <c r="CD529" s="109">
        <f t="shared" si="6"/>
        <v>0.75</v>
      </c>
      <c r="CE529" s="50" t="str">
        <f t="shared" si="7"/>
        <v/>
      </c>
      <c r="CF529" s="50" t="str">
        <f t="shared" si="8"/>
        <v/>
      </c>
      <c r="CG529" s="50" t="str">
        <f t="shared" si="9"/>
        <v/>
      </c>
      <c r="CH529" s="50" t="str">
        <f t="shared" si="10"/>
        <v/>
      </c>
      <c r="CI529" s="50" t="str">
        <f t="shared" si="11"/>
        <v/>
      </c>
      <c r="CJ529" s="50"/>
      <c r="CK529" s="50"/>
      <c r="CL529" s="50"/>
      <c r="CM529" s="50"/>
      <c r="CN529" s="50"/>
    </row>
    <row r="530">
      <c r="A530" s="108" t="str">
        <f t="shared" si="2"/>
        <v/>
      </c>
      <c r="B530" s="6"/>
      <c r="C530" s="42"/>
      <c r="D530" s="43"/>
      <c r="E530" s="61"/>
      <c r="F530" s="45"/>
      <c r="G530" s="45"/>
      <c r="H530" s="46"/>
      <c r="I530" s="45"/>
      <c r="J530" s="45"/>
      <c r="K530" s="45"/>
      <c r="L530" s="45"/>
      <c r="M530" s="61"/>
      <c r="N530" s="48"/>
      <c r="O530" s="49"/>
      <c r="P530" s="48"/>
      <c r="Q530" s="49"/>
      <c r="R530" s="50"/>
      <c r="S530" s="51"/>
      <c r="T530" s="15"/>
      <c r="U530" s="14"/>
      <c r="V530" s="52"/>
      <c r="W530" s="52"/>
      <c r="X530" s="52"/>
      <c r="Y530" s="52"/>
      <c r="Z530" s="52"/>
      <c r="AA530" s="52"/>
      <c r="AB530" s="53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3"/>
      <c r="AP530" s="52"/>
      <c r="AQ530" s="52"/>
      <c r="AR530" s="53"/>
      <c r="AS530" s="53"/>
      <c r="AT530" s="53"/>
      <c r="AU530" s="52"/>
      <c r="AV530" s="52"/>
      <c r="AW530" s="53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83" t="str">
        <f>IF(ISBLANK(B530),,IF(IFNA(MATCH(N530,List_Holidays,0),0)=0,IF(IFNA(MATCH(WEEKDAY(N530),List_WeekHolidays,0),0),1,0),2))</f>
        <v/>
      </c>
      <c r="BU530" s="109">
        <f t="shared" si="3"/>
        <v>0</v>
      </c>
      <c r="BV530" s="109">
        <f t="shared" si="4"/>
        <v>0</v>
      </c>
      <c r="BW530" s="109">
        <f>IF($BU530&gt;cLunchEnd+$N530,cLunchBegin+$N530+1,cLunchBegin+$N530)</f>
        <v>0.5</v>
      </c>
      <c r="BX530" s="109">
        <f>IF($BU530&gt;cLunchEnd+$N530,cLunchEnd+$N530+1,cLunchEnd+$N530)</f>
        <v>0.5416666667</v>
      </c>
      <c r="BY530" s="109">
        <f>IF($BU530&gt;cDinnerEnd+$N530,cDinnerBegin+$N530+1,cDinnerBegin+$N530)</f>
        <v>0.75</v>
      </c>
      <c r="BZ530" s="109">
        <f>IF($BU530&gt;cDinnerEnd+$N530,cDinnerEnd+$N530+1,cDinnerEnd+$N530)</f>
        <v>0.7916666667</v>
      </c>
      <c r="CA530" s="50" t="str">
        <f>IF((MIN($BV530,BX530)-MAX($BU530,BW530))&gt;0,vDurationLunch,)</f>
        <v/>
      </c>
      <c r="CB530" s="50" t="str">
        <f>IF((MIN($BV530,BZ530)-MAX($BU530,BY530))&gt;0,vDurationDinner,)</f>
        <v/>
      </c>
      <c r="CC530" s="50">
        <f t="shared" si="5"/>
        <v>0</v>
      </c>
      <c r="CD530" s="109">
        <f t="shared" si="6"/>
        <v>0.75</v>
      </c>
      <c r="CE530" s="50" t="str">
        <f t="shared" si="7"/>
        <v/>
      </c>
      <c r="CF530" s="50" t="str">
        <f t="shared" si="8"/>
        <v/>
      </c>
      <c r="CG530" s="50" t="str">
        <f t="shared" si="9"/>
        <v/>
      </c>
      <c r="CH530" s="50" t="str">
        <f t="shared" si="10"/>
        <v/>
      </c>
      <c r="CI530" s="50" t="str">
        <f t="shared" si="11"/>
        <v/>
      </c>
      <c r="CJ530" s="50"/>
      <c r="CK530" s="50"/>
      <c r="CL530" s="50"/>
      <c r="CM530" s="50"/>
      <c r="CN530" s="50"/>
    </row>
    <row r="531">
      <c r="A531" s="108" t="str">
        <f t="shared" si="2"/>
        <v/>
      </c>
      <c r="B531" s="6"/>
      <c r="C531" s="42"/>
      <c r="D531" s="43"/>
      <c r="E531" s="61"/>
      <c r="F531" s="45"/>
      <c r="G531" s="45"/>
      <c r="H531" s="46"/>
      <c r="I531" s="45"/>
      <c r="J531" s="45"/>
      <c r="K531" s="45"/>
      <c r="L531" s="45"/>
      <c r="M531" s="61"/>
      <c r="N531" s="48"/>
      <c r="O531" s="49"/>
      <c r="P531" s="48"/>
      <c r="Q531" s="49"/>
      <c r="R531" s="50"/>
      <c r="S531" s="51"/>
      <c r="T531" s="15"/>
      <c r="U531" s="14"/>
      <c r="V531" s="52"/>
      <c r="W531" s="52"/>
      <c r="X531" s="52"/>
      <c r="Y531" s="52"/>
      <c r="Z531" s="52"/>
      <c r="AA531" s="52"/>
      <c r="AB531" s="53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3"/>
      <c r="AP531" s="52"/>
      <c r="AQ531" s="52"/>
      <c r="AR531" s="53"/>
      <c r="AS531" s="53"/>
      <c r="AT531" s="53"/>
      <c r="AU531" s="52"/>
      <c r="AV531" s="52"/>
      <c r="AW531" s="53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83" t="str">
        <f>IF(ISBLANK(B531),,IF(IFNA(MATCH(N531,List_Holidays,0),0)=0,IF(IFNA(MATCH(WEEKDAY(N531),List_WeekHolidays,0),0),1,0),2))</f>
        <v/>
      </c>
      <c r="BU531" s="109">
        <f t="shared" si="3"/>
        <v>0</v>
      </c>
      <c r="BV531" s="109">
        <f t="shared" si="4"/>
        <v>0</v>
      </c>
      <c r="BW531" s="109">
        <f>IF($BU531&gt;cLunchEnd+$N531,cLunchBegin+$N531+1,cLunchBegin+$N531)</f>
        <v>0.5</v>
      </c>
      <c r="BX531" s="109">
        <f>IF($BU531&gt;cLunchEnd+$N531,cLunchEnd+$N531+1,cLunchEnd+$N531)</f>
        <v>0.5416666667</v>
      </c>
      <c r="BY531" s="109">
        <f>IF($BU531&gt;cDinnerEnd+$N531,cDinnerBegin+$N531+1,cDinnerBegin+$N531)</f>
        <v>0.75</v>
      </c>
      <c r="BZ531" s="109">
        <f>IF($BU531&gt;cDinnerEnd+$N531,cDinnerEnd+$N531+1,cDinnerEnd+$N531)</f>
        <v>0.7916666667</v>
      </c>
      <c r="CA531" s="50" t="str">
        <f>IF((MIN($BV531,BX531)-MAX($BU531,BW531))&gt;0,vDurationLunch,)</f>
        <v/>
      </c>
      <c r="CB531" s="50" t="str">
        <f>IF((MIN($BV531,BZ531)-MAX($BU531,BY531))&gt;0,vDurationDinner,)</f>
        <v/>
      </c>
      <c r="CC531" s="50">
        <f t="shared" si="5"/>
        <v>0</v>
      </c>
      <c r="CD531" s="109">
        <f t="shared" si="6"/>
        <v>0.75</v>
      </c>
      <c r="CE531" s="50" t="str">
        <f t="shared" si="7"/>
        <v/>
      </c>
      <c r="CF531" s="50" t="str">
        <f t="shared" si="8"/>
        <v/>
      </c>
      <c r="CG531" s="50" t="str">
        <f t="shared" si="9"/>
        <v/>
      </c>
      <c r="CH531" s="50" t="str">
        <f t="shared" si="10"/>
        <v/>
      </c>
      <c r="CI531" s="50" t="str">
        <f t="shared" si="11"/>
        <v/>
      </c>
      <c r="CJ531" s="50"/>
      <c r="CK531" s="50"/>
      <c r="CL531" s="50"/>
      <c r="CM531" s="50"/>
      <c r="CN531" s="50"/>
    </row>
    <row r="532">
      <c r="A532" s="108" t="str">
        <f t="shared" si="2"/>
        <v/>
      </c>
      <c r="B532" s="6"/>
      <c r="C532" s="42"/>
      <c r="D532" s="43"/>
      <c r="E532" s="61"/>
      <c r="F532" s="45"/>
      <c r="G532" s="46"/>
      <c r="H532" s="46"/>
      <c r="I532" s="45"/>
      <c r="J532" s="45"/>
      <c r="K532" s="45"/>
      <c r="L532" s="45"/>
      <c r="M532" s="61"/>
      <c r="N532" s="48"/>
      <c r="O532" s="49"/>
      <c r="P532" s="48"/>
      <c r="Q532" s="49"/>
      <c r="R532" s="50"/>
      <c r="S532" s="51"/>
      <c r="T532" s="15"/>
      <c r="U532" s="14"/>
      <c r="V532" s="52"/>
      <c r="W532" s="52"/>
      <c r="X532" s="52"/>
      <c r="Y532" s="52"/>
      <c r="Z532" s="52"/>
      <c r="AA532" s="52"/>
      <c r="AB532" s="53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3"/>
      <c r="AP532" s="52"/>
      <c r="AQ532" s="52"/>
      <c r="AR532" s="53"/>
      <c r="AS532" s="53"/>
      <c r="AT532" s="53"/>
      <c r="AU532" s="52"/>
      <c r="AV532" s="52"/>
      <c r="AW532" s="53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83" t="str">
        <f>IF(ISBLANK(B532),,IF(IFNA(MATCH(N532,List_Holidays,0),0)=0,IF(IFNA(MATCH(WEEKDAY(N532),List_WeekHolidays,0),0),1,0),2))</f>
        <v/>
      </c>
      <c r="BU532" s="109">
        <f t="shared" si="3"/>
        <v>0</v>
      </c>
      <c r="BV532" s="109">
        <f t="shared" si="4"/>
        <v>0</v>
      </c>
      <c r="BW532" s="109">
        <f>IF($BU532&gt;cLunchEnd+$N532,cLunchBegin+$N532+1,cLunchBegin+$N532)</f>
        <v>0.5</v>
      </c>
      <c r="BX532" s="109">
        <f>IF($BU532&gt;cLunchEnd+$N532,cLunchEnd+$N532+1,cLunchEnd+$N532)</f>
        <v>0.5416666667</v>
      </c>
      <c r="BY532" s="109">
        <f>IF($BU532&gt;cDinnerEnd+$N532,cDinnerBegin+$N532+1,cDinnerBegin+$N532)</f>
        <v>0.75</v>
      </c>
      <c r="BZ532" s="109">
        <f>IF($BU532&gt;cDinnerEnd+$N532,cDinnerEnd+$N532+1,cDinnerEnd+$N532)</f>
        <v>0.7916666667</v>
      </c>
      <c r="CA532" s="50" t="str">
        <f>IF((MIN($BV532,BX532)-MAX($BU532,BW532))&gt;0,vDurationLunch,)</f>
        <v/>
      </c>
      <c r="CB532" s="50" t="str">
        <f>IF((MIN($BV532,BZ532)-MAX($BU532,BY532))&gt;0,vDurationDinner,)</f>
        <v/>
      </c>
      <c r="CC532" s="50">
        <f t="shared" si="5"/>
        <v>0</v>
      </c>
      <c r="CD532" s="109">
        <f t="shared" si="6"/>
        <v>0.75</v>
      </c>
      <c r="CE532" s="50" t="str">
        <f t="shared" si="7"/>
        <v/>
      </c>
      <c r="CF532" s="50" t="str">
        <f t="shared" si="8"/>
        <v/>
      </c>
      <c r="CG532" s="50" t="str">
        <f t="shared" si="9"/>
        <v/>
      </c>
      <c r="CH532" s="50" t="str">
        <f t="shared" si="10"/>
        <v/>
      </c>
      <c r="CI532" s="50" t="str">
        <f t="shared" si="11"/>
        <v/>
      </c>
      <c r="CJ532" s="50"/>
      <c r="CK532" s="50"/>
      <c r="CL532" s="50"/>
      <c r="CM532" s="50"/>
      <c r="CN532" s="50"/>
    </row>
    <row r="533">
      <c r="A533" s="108" t="str">
        <f t="shared" si="2"/>
        <v/>
      </c>
      <c r="B533" s="6"/>
      <c r="C533" s="42"/>
      <c r="D533" s="43"/>
      <c r="E533" s="61"/>
      <c r="F533" s="45"/>
      <c r="G533" s="45"/>
      <c r="H533" s="46"/>
      <c r="I533" s="45"/>
      <c r="J533" s="45"/>
      <c r="K533" s="45"/>
      <c r="L533" s="45"/>
      <c r="M533" s="61"/>
      <c r="N533" s="48"/>
      <c r="O533" s="49"/>
      <c r="P533" s="48"/>
      <c r="Q533" s="49"/>
      <c r="R533" s="50"/>
      <c r="S533" s="51"/>
      <c r="T533" s="15"/>
      <c r="U533" s="14"/>
      <c r="V533" s="52"/>
      <c r="W533" s="52"/>
      <c r="X533" s="52"/>
      <c r="Y533" s="52"/>
      <c r="Z533" s="52"/>
      <c r="AA533" s="52"/>
      <c r="AB533" s="53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3"/>
      <c r="AP533" s="52"/>
      <c r="AQ533" s="52"/>
      <c r="AR533" s="53"/>
      <c r="AS533" s="53"/>
      <c r="AT533" s="53"/>
      <c r="AU533" s="52"/>
      <c r="AV533" s="52"/>
      <c r="AW533" s="53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83" t="str">
        <f>IF(ISBLANK(B533),,IF(IFNA(MATCH(N533,List_Holidays,0),0)=0,IF(IFNA(MATCH(WEEKDAY(N533),List_WeekHolidays,0),0),1,0),2))</f>
        <v/>
      </c>
      <c r="BU533" s="109">
        <f t="shared" si="3"/>
        <v>0</v>
      </c>
      <c r="BV533" s="109">
        <f t="shared" si="4"/>
        <v>0</v>
      </c>
      <c r="BW533" s="109">
        <f>IF($BU533&gt;cLunchEnd+$N533,cLunchBegin+$N533+1,cLunchBegin+$N533)</f>
        <v>0.5</v>
      </c>
      <c r="BX533" s="109">
        <f>IF($BU533&gt;cLunchEnd+$N533,cLunchEnd+$N533+1,cLunchEnd+$N533)</f>
        <v>0.5416666667</v>
      </c>
      <c r="BY533" s="109">
        <f>IF($BU533&gt;cDinnerEnd+$N533,cDinnerBegin+$N533+1,cDinnerBegin+$N533)</f>
        <v>0.75</v>
      </c>
      <c r="BZ533" s="109">
        <f>IF($BU533&gt;cDinnerEnd+$N533,cDinnerEnd+$N533+1,cDinnerEnd+$N533)</f>
        <v>0.7916666667</v>
      </c>
      <c r="CA533" s="50" t="str">
        <f>IF((MIN($BV533,BX533)-MAX($BU533,BW533))&gt;0,vDurationLunch,)</f>
        <v/>
      </c>
      <c r="CB533" s="50" t="str">
        <f>IF((MIN($BV533,BZ533)-MAX($BU533,BY533))&gt;0,vDurationDinner,)</f>
        <v/>
      </c>
      <c r="CC533" s="50">
        <f t="shared" si="5"/>
        <v>0</v>
      </c>
      <c r="CD533" s="109">
        <f t="shared" si="6"/>
        <v>0.75</v>
      </c>
      <c r="CE533" s="50" t="str">
        <f t="shared" si="7"/>
        <v/>
      </c>
      <c r="CF533" s="50" t="str">
        <f t="shared" si="8"/>
        <v/>
      </c>
      <c r="CG533" s="50" t="str">
        <f t="shared" si="9"/>
        <v/>
      </c>
      <c r="CH533" s="50" t="str">
        <f t="shared" si="10"/>
        <v/>
      </c>
      <c r="CI533" s="50" t="str">
        <f t="shared" si="11"/>
        <v/>
      </c>
      <c r="CJ533" s="50"/>
      <c r="CK533" s="50"/>
      <c r="CL533" s="50"/>
      <c r="CM533" s="50"/>
      <c r="CN533" s="50"/>
    </row>
    <row r="534">
      <c r="A534" s="108" t="str">
        <f t="shared" si="2"/>
        <v/>
      </c>
      <c r="B534" s="6"/>
      <c r="C534" s="42"/>
      <c r="D534" s="43"/>
      <c r="E534" s="61"/>
      <c r="F534" s="45"/>
      <c r="G534" s="45"/>
      <c r="H534" s="46"/>
      <c r="I534" s="45"/>
      <c r="J534" s="45"/>
      <c r="K534" s="45"/>
      <c r="L534" s="45"/>
      <c r="M534" s="61"/>
      <c r="N534" s="48"/>
      <c r="O534" s="49"/>
      <c r="P534" s="48"/>
      <c r="Q534" s="49"/>
      <c r="R534" s="50"/>
      <c r="S534" s="51"/>
      <c r="T534" s="15"/>
      <c r="U534" s="14"/>
      <c r="V534" s="52"/>
      <c r="W534" s="52"/>
      <c r="X534" s="52"/>
      <c r="Y534" s="52"/>
      <c r="Z534" s="52"/>
      <c r="AA534" s="52"/>
      <c r="AB534" s="53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3"/>
      <c r="AP534" s="52"/>
      <c r="AQ534" s="52"/>
      <c r="AR534" s="53"/>
      <c r="AS534" s="53"/>
      <c r="AT534" s="53"/>
      <c r="AU534" s="52"/>
      <c r="AV534" s="52"/>
      <c r="AW534" s="53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83" t="str">
        <f>IF(ISBLANK(B534),,IF(IFNA(MATCH(N534,List_Holidays,0),0)=0,IF(IFNA(MATCH(WEEKDAY(N534),List_WeekHolidays,0),0),1,0),2))</f>
        <v/>
      </c>
      <c r="BU534" s="109">
        <f t="shared" si="3"/>
        <v>0</v>
      </c>
      <c r="BV534" s="109">
        <f t="shared" si="4"/>
        <v>0</v>
      </c>
      <c r="BW534" s="109">
        <f>IF($BU534&gt;cLunchEnd+$N534,cLunchBegin+$N534+1,cLunchBegin+$N534)</f>
        <v>0.5</v>
      </c>
      <c r="BX534" s="109">
        <f>IF($BU534&gt;cLunchEnd+$N534,cLunchEnd+$N534+1,cLunchEnd+$N534)</f>
        <v>0.5416666667</v>
      </c>
      <c r="BY534" s="109">
        <f>IF($BU534&gt;cDinnerEnd+$N534,cDinnerBegin+$N534+1,cDinnerBegin+$N534)</f>
        <v>0.75</v>
      </c>
      <c r="BZ534" s="109">
        <f>IF($BU534&gt;cDinnerEnd+$N534,cDinnerEnd+$N534+1,cDinnerEnd+$N534)</f>
        <v>0.7916666667</v>
      </c>
      <c r="CA534" s="50" t="str">
        <f>IF((MIN($BV534,BX534)-MAX($BU534,BW534))&gt;0,vDurationLunch,)</f>
        <v/>
      </c>
      <c r="CB534" s="50" t="str">
        <f>IF((MIN($BV534,BZ534)-MAX($BU534,BY534))&gt;0,vDurationDinner,)</f>
        <v/>
      </c>
      <c r="CC534" s="50">
        <f t="shared" si="5"/>
        <v>0</v>
      </c>
      <c r="CD534" s="109">
        <f t="shared" si="6"/>
        <v>0.75</v>
      </c>
      <c r="CE534" s="50" t="str">
        <f t="shared" si="7"/>
        <v/>
      </c>
      <c r="CF534" s="50" t="str">
        <f t="shared" si="8"/>
        <v/>
      </c>
      <c r="CG534" s="50" t="str">
        <f t="shared" si="9"/>
        <v/>
      </c>
      <c r="CH534" s="50" t="str">
        <f t="shared" si="10"/>
        <v/>
      </c>
      <c r="CI534" s="50" t="str">
        <f t="shared" si="11"/>
        <v/>
      </c>
      <c r="CJ534" s="50"/>
      <c r="CK534" s="50"/>
      <c r="CL534" s="50"/>
      <c r="CM534" s="50"/>
      <c r="CN534" s="50"/>
    </row>
    <row r="535">
      <c r="A535" s="108" t="str">
        <f t="shared" si="2"/>
        <v/>
      </c>
      <c r="B535" s="6"/>
      <c r="C535" s="42"/>
      <c r="D535" s="43"/>
      <c r="E535" s="61"/>
      <c r="F535" s="45"/>
      <c r="G535" s="45"/>
      <c r="H535" s="45"/>
      <c r="I535" s="45"/>
      <c r="J535" s="46"/>
      <c r="K535" s="45"/>
      <c r="L535" s="45"/>
      <c r="M535" s="61"/>
      <c r="N535" s="48"/>
      <c r="O535" s="49"/>
      <c r="P535" s="48"/>
      <c r="Q535" s="49"/>
      <c r="R535" s="50"/>
      <c r="S535" s="51"/>
      <c r="T535" s="15"/>
      <c r="U535" s="14"/>
      <c r="V535" s="52"/>
      <c r="W535" s="52"/>
      <c r="X535" s="52"/>
      <c r="Y535" s="52"/>
      <c r="Z535" s="52"/>
      <c r="AA535" s="52"/>
      <c r="AB535" s="53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3"/>
      <c r="AP535" s="52"/>
      <c r="AQ535" s="52"/>
      <c r="AR535" s="53"/>
      <c r="AS535" s="53"/>
      <c r="AT535" s="53"/>
      <c r="AU535" s="52"/>
      <c r="AV535" s="52"/>
      <c r="AW535" s="53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83" t="str">
        <f>IF(ISBLANK(B535),,IF(IFNA(MATCH(N535,List_Holidays,0),0)=0,IF(IFNA(MATCH(WEEKDAY(N535),List_WeekHolidays,0),0),1,0),2))</f>
        <v/>
      </c>
      <c r="BU535" s="109">
        <f t="shared" si="3"/>
        <v>0</v>
      </c>
      <c r="BV535" s="109">
        <f t="shared" si="4"/>
        <v>0</v>
      </c>
      <c r="BW535" s="109">
        <f>IF($BU535&gt;cLunchEnd+$N535,cLunchBegin+$N535+1,cLunchBegin+$N535)</f>
        <v>0.5</v>
      </c>
      <c r="BX535" s="109">
        <f>IF($BU535&gt;cLunchEnd+$N535,cLunchEnd+$N535+1,cLunchEnd+$N535)</f>
        <v>0.5416666667</v>
      </c>
      <c r="BY535" s="109">
        <f>IF($BU535&gt;cDinnerEnd+$N535,cDinnerBegin+$N535+1,cDinnerBegin+$N535)</f>
        <v>0.75</v>
      </c>
      <c r="BZ535" s="109">
        <f>IF($BU535&gt;cDinnerEnd+$N535,cDinnerEnd+$N535+1,cDinnerEnd+$N535)</f>
        <v>0.7916666667</v>
      </c>
      <c r="CA535" s="50" t="str">
        <f>IF((MIN($BV535,BX535)-MAX($BU535,BW535))&gt;0,vDurationLunch,)</f>
        <v/>
      </c>
      <c r="CB535" s="50" t="str">
        <f>IF((MIN($BV535,BZ535)-MAX($BU535,BY535))&gt;0,vDurationDinner,)</f>
        <v/>
      </c>
      <c r="CC535" s="50">
        <f t="shared" si="5"/>
        <v>0</v>
      </c>
      <c r="CD535" s="109">
        <f t="shared" si="6"/>
        <v>0.75</v>
      </c>
      <c r="CE535" s="50" t="str">
        <f t="shared" si="7"/>
        <v/>
      </c>
      <c r="CF535" s="50" t="str">
        <f t="shared" si="8"/>
        <v/>
      </c>
      <c r="CG535" s="50" t="str">
        <f t="shared" si="9"/>
        <v/>
      </c>
      <c r="CH535" s="50" t="str">
        <f t="shared" si="10"/>
        <v/>
      </c>
      <c r="CI535" s="50" t="str">
        <f t="shared" si="11"/>
        <v/>
      </c>
      <c r="CJ535" s="50"/>
      <c r="CK535" s="50"/>
      <c r="CL535" s="50"/>
      <c r="CM535" s="50"/>
      <c r="CN535" s="50"/>
    </row>
    <row r="536">
      <c r="A536" s="108" t="str">
        <f t="shared" si="2"/>
        <v/>
      </c>
      <c r="B536" s="6"/>
      <c r="C536" s="42"/>
      <c r="D536" s="43"/>
      <c r="E536" s="61"/>
      <c r="F536" s="45"/>
      <c r="G536" s="45"/>
      <c r="H536" s="46"/>
      <c r="I536" s="45"/>
      <c r="J536" s="45"/>
      <c r="K536" s="45"/>
      <c r="L536" s="45"/>
      <c r="M536" s="61"/>
      <c r="N536" s="48"/>
      <c r="O536" s="49"/>
      <c r="P536" s="48"/>
      <c r="Q536" s="49"/>
      <c r="R536" s="50"/>
      <c r="S536" s="51"/>
      <c r="T536" s="15"/>
      <c r="U536" s="14"/>
      <c r="V536" s="52"/>
      <c r="W536" s="52"/>
      <c r="X536" s="52"/>
      <c r="Y536" s="52"/>
      <c r="Z536" s="52"/>
      <c r="AA536" s="52"/>
      <c r="AB536" s="53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3"/>
      <c r="AP536" s="52"/>
      <c r="AQ536" s="52"/>
      <c r="AR536" s="53"/>
      <c r="AS536" s="53"/>
      <c r="AT536" s="53"/>
      <c r="AU536" s="52"/>
      <c r="AV536" s="52"/>
      <c r="AW536" s="53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83" t="str">
        <f>IF(ISBLANK(B536),,IF(IFNA(MATCH(N536,List_Holidays,0),0)=0,IF(IFNA(MATCH(WEEKDAY(N536),List_WeekHolidays,0),0),1,0),2))</f>
        <v/>
      </c>
      <c r="BU536" s="109">
        <f t="shared" si="3"/>
        <v>0</v>
      </c>
      <c r="BV536" s="109">
        <f t="shared" si="4"/>
        <v>0</v>
      </c>
      <c r="BW536" s="109">
        <f>IF($BU536&gt;cLunchEnd+$N536,cLunchBegin+$N536+1,cLunchBegin+$N536)</f>
        <v>0.5</v>
      </c>
      <c r="BX536" s="109">
        <f>IF($BU536&gt;cLunchEnd+$N536,cLunchEnd+$N536+1,cLunchEnd+$N536)</f>
        <v>0.5416666667</v>
      </c>
      <c r="BY536" s="109">
        <f>IF($BU536&gt;cDinnerEnd+$N536,cDinnerBegin+$N536+1,cDinnerBegin+$N536)</f>
        <v>0.75</v>
      </c>
      <c r="BZ536" s="109">
        <f>IF($BU536&gt;cDinnerEnd+$N536,cDinnerEnd+$N536+1,cDinnerEnd+$N536)</f>
        <v>0.7916666667</v>
      </c>
      <c r="CA536" s="50" t="str">
        <f>IF((MIN($BV536,BX536)-MAX($BU536,BW536))&gt;0,vDurationLunch,)</f>
        <v/>
      </c>
      <c r="CB536" s="50" t="str">
        <f>IF((MIN($BV536,BZ536)-MAX($BU536,BY536))&gt;0,vDurationDinner,)</f>
        <v/>
      </c>
      <c r="CC536" s="50">
        <f t="shared" si="5"/>
        <v>0</v>
      </c>
      <c r="CD536" s="109">
        <f t="shared" si="6"/>
        <v>0.75</v>
      </c>
      <c r="CE536" s="50" t="str">
        <f t="shared" si="7"/>
        <v/>
      </c>
      <c r="CF536" s="50" t="str">
        <f t="shared" si="8"/>
        <v/>
      </c>
      <c r="CG536" s="50" t="str">
        <f t="shared" si="9"/>
        <v/>
      </c>
      <c r="CH536" s="50" t="str">
        <f t="shared" si="10"/>
        <v/>
      </c>
      <c r="CI536" s="50" t="str">
        <f t="shared" si="11"/>
        <v/>
      </c>
      <c r="CJ536" s="50"/>
      <c r="CK536" s="50"/>
      <c r="CL536" s="50"/>
      <c r="CM536" s="50"/>
      <c r="CN536" s="50"/>
    </row>
    <row r="537">
      <c r="A537" s="108" t="str">
        <f t="shared" si="2"/>
        <v/>
      </c>
      <c r="B537" s="6"/>
      <c r="C537" s="42"/>
      <c r="D537" s="43"/>
      <c r="E537" s="61"/>
      <c r="F537" s="45"/>
      <c r="G537" s="45"/>
      <c r="H537" s="46"/>
      <c r="I537" s="45"/>
      <c r="J537" s="45"/>
      <c r="K537" s="45"/>
      <c r="L537" s="45"/>
      <c r="M537" s="61"/>
      <c r="N537" s="48"/>
      <c r="O537" s="49"/>
      <c r="P537" s="48"/>
      <c r="Q537" s="49"/>
      <c r="R537" s="50"/>
      <c r="S537" s="51"/>
      <c r="T537" s="15"/>
      <c r="U537" s="14"/>
      <c r="V537" s="52"/>
      <c r="W537" s="52"/>
      <c r="X537" s="52"/>
      <c r="Y537" s="52"/>
      <c r="Z537" s="52"/>
      <c r="AA537" s="52"/>
      <c r="AB537" s="53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3"/>
      <c r="AP537" s="52"/>
      <c r="AQ537" s="52"/>
      <c r="AR537" s="53"/>
      <c r="AS537" s="53"/>
      <c r="AT537" s="53"/>
      <c r="AU537" s="52"/>
      <c r="AV537" s="52"/>
      <c r="AW537" s="53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83" t="str">
        <f>IF(ISBLANK(B537),,IF(IFNA(MATCH(N537,List_Holidays,0),0)=0,IF(IFNA(MATCH(WEEKDAY(N537),List_WeekHolidays,0),0),1,0),2))</f>
        <v/>
      </c>
      <c r="BU537" s="109">
        <f t="shared" si="3"/>
        <v>0</v>
      </c>
      <c r="BV537" s="109">
        <f t="shared" si="4"/>
        <v>0</v>
      </c>
      <c r="BW537" s="109">
        <f>IF($BU537&gt;cLunchEnd+$N537,cLunchBegin+$N537+1,cLunchBegin+$N537)</f>
        <v>0.5</v>
      </c>
      <c r="BX537" s="109">
        <f>IF($BU537&gt;cLunchEnd+$N537,cLunchEnd+$N537+1,cLunchEnd+$N537)</f>
        <v>0.5416666667</v>
      </c>
      <c r="BY537" s="109">
        <f>IF($BU537&gt;cDinnerEnd+$N537,cDinnerBegin+$N537+1,cDinnerBegin+$N537)</f>
        <v>0.75</v>
      </c>
      <c r="BZ537" s="109">
        <f>IF($BU537&gt;cDinnerEnd+$N537,cDinnerEnd+$N537+1,cDinnerEnd+$N537)</f>
        <v>0.7916666667</v>
      </c>
      <c r="CA537" s="50" t="str">
        <f>IF((MIN($BV537,BX537)-MAX($BU537,BW537))&gt;0,vDurationLunch,)</f>
        <v/>
      </c>
      <c r="CB537" s="50" t="str">
        <f>IF((MIN($BV537,BZ537)-MAX($BU537,BY537))&gt;0,vDurationDinner,)</f>
        <v/>
      </c>
      <c r="CC537" s="50">
        <f t="shared" si="5"/>
        <v>0</v>
      </c>
      <c r="CD537" s="109">
        <f t="shared" si="6"/>
        <v>0.75</v>
      </c>
      <c r="CE537" s="50" t="str">
        <f t="shared" si="7"/>
        <v/>
      </c>
      <c r="CF537" s="50" t="str">
        <f t="shared" si="8"/>
        <v/>
      </c>
      <c r="CG537" s="50" t="str">
        <f t="shared" si="9"/>
        <v/>
      </c>
      <c r="CH537" s="50" t="str">
        <f t="shared" si="10"/>
        <v/>
      </c>
      <c r="CI537" s="50" t="str">
        <f t="shared" si="11"/>
        <v/>
      </c>
      <c r="CJ537" s="50"/>
      <c r="CK537" s="50"/>
      <c r="CL537" s="50"/>
      <c r="CM537" s="50"/>
      <c r="CN537" s="50"/>
    </row>
    <row r="538">
      <c r="A538" s="108" t="str">
        <f t="shared" si="2"/>
        <v/>
      </c>
      <c r="B538" s="6"/>
      <c r="C538" s="42"/>
      <c r="D538" s="43"/>
      <c r="E538" s="61"/>
      <c r="F538" s="45"/>
      <c r="G538" s="45"/>
      <c r="H538" s="46"/>
      <c r="I538" s="45"/>
      <c r="J538" s="45"/>
      <c r="K538" s="45"/>
      <c r="L538" s="45"/>
      <c r="M538" s="61"/>
      <c r="N538" s="48"/>
      <c r="O538" s="49"/>
      <c r="P538" s="48"/>
      <c r="Q538" s="49"/>
      <c r="R538" s="50"/>
      <c r="S538" s="51"/>
      <c r="T538" s="15"/>
      <c r="U538" s="14"/>
      <c r="V538" s="52"/>
      <c r="W538" s="52"/>
      <c r="X538" s="52"/>
      <c r="Y538" s="52"/>
      <c r="Z538" s="52"/>
      <c r="AA538" s="52"/>
      <c r="AB538" s="53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3"/>
      <c r="AP538" s="52"/>
      <c r="AQ538" s="52"/>
      <c r="AR538" s="53"/>
      <c r="AS538" s="53"/>
      <c r="AT538" s="53"/>
      <c r="AU538" s="52"/>
      <c r="AV538" s="52"/>
      <c r="AW538" s="53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83" t="str">
        <f>IF(ISBLANK(B538),,IF(IFNA(MATCH(N538,List_Holidays,0),0)=0,IF(IFNA(MATCH(WEEKDAY(N538),List_WeekHolidays,0),0),1,0),2))</f>
        <v/>
      </c>
      <c r="BU538" s="109">
        <f t="shared" si="3"/>
        <v>0</v>
      </c>
      <c r="BV538" s="109">
        <f t="shared" si="4"/>
        <v>0</v>
      </c>
      <c r="BW538" s="109">
        <f>IF($BU538&gt;cLunchEnd+$N538,cLunchBegin+$N538+1,cLunchBegin+$N538)</f>
        <v>0.5</v>
      </c>
      <c r="BX538" s="109">
        <f>IF($BU538&gt;cLunchEnd+$N538,cLunchEnd+$N538+1,cLunchEnd+$N538)</f>
        <v>0.5416666667</v>
      </c>
      <c r="BY538" s="109">
        <f>IF($BU538&gt;cDinnerEnd+$N538,cDinnerBegin+$N538+1,cDinnerBegin+$N538)</f>
        <v>0.75</v>
      </c>
      <c r="BZ538" s="109">
        <f>IF($BU538&gt;cDinnerEnd+$N538,cDinnerEnd+$N538+1,cDinnerEnd+$N538)</f>
        <v>0.7916666667</v>
      </c>
      <c r="CA538" s="50" t="str">
        <f>IF((MIN($BV538,BX538)-MAX($BU538,BW538))&gt;0,vDurationLunch,)</f>
        <v/>
      </c>
      <c r="CB538" s="50" t="str">
        <f>IF((MIN($BV538,BZ538)-MAX($BU538,BY538))&gt;0,vDurationDinner,)</f>
        <v/>
      </c>
      <c r="CC538" s="50">
        <f t="shared" si="5"/>
        <v>0</v>
      </c>
      <c r="CD538" s="109">
        <f t="shared" si="6"/>
        <v>0.75</v>
      </c>
      <c r="CE538" s="50" t="str">
        <f t="shared" si="7"/>
        <v/>
      </c>
      <c r="CF538" s="50" t="str">
        <f t="shared" si="8"/>
        <v/>
      </c>
      <c r="CG538" s="50" t="str">
        <f t="shared" si="9"/>
        <v/>
      </c>
      <c r="CH538" s="50" t="str">
        <f t="shared" si="10"/>
        <v/>
      </c>
      <c r="CI538" s="50" t="str">
        <f t="shared" si="11"/>
        <v/>
      </c>
      <c r="CJ538" s="50"/>
      <c r="CK538" s="50"/>
      <c r="CL538" s="50"/>
      <c r="CM538" s="50"/>
      <c r="CN538" s="50"/>
    </row>
    <row r="539">
      <c r="A539" s="108" t="str">
        <f t="shared" si="2"/>
        <v/>
      </c>
      <c r="B539" s="6"/>
      <c r="C539" s="42"/>
      <c r="D539" s="43"/>
      <c r="E539" s="61"/>
      <c r="F539" s="45"/>
      <c r="G539" s="46"/>
      <c r="H539" s="46"/>
      <c r="I539" s="45"/>
      <c r="J539" s="45"/>
      <c r="K539" s="45"/>
      <c r="L539" s="45"/>
      <c r="M539" s="61"/>
      <c r="N539" s="48"/>
      <c r="O539" s="49"/>
      <c r="P539" s="48"/>
      <c r="Q539" s="49"/>
      <c r="R539" s="50"/>
      <c r="S539" s="51"/>
      <c r="T539" s="15"/>
      <c r="U539" s="14"/>
      <c r="V539" s="52"/>
      <c r="W539" s="52"/>
      <c r="X539" s="52"/>
      <c r="Y539" s="52"/>
      <c r="Z539" s="52"/>
      <c r="AA539" s="52"/>
      <c r="AB539" s="53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3"/>
      <c r="AP539" s="52"/>
      <c r="AQ539" s="52"/>
      <c r="AR539" s="53"/>
      <c r="AS539" s="53"/>
      <c r="AT539" s="53"/>
      <c r="AU539" s="52"/>
      <c r="AV539" s="52"/>
      <c r="AW539" s="53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83" t="str">
        <f>IF(ISBLANK(B539),,IF(IFNA(MATCH(N539,List_Holidays,0),0)=0,IF(IFNA(MATCH(WEEKDAY(N539),List_WeekHolidays,0),0),1,0),2))</f>
        <v/>
      </c>
      <c r="BU539" s="109">
        <f t="shared" si="3"/>
        <v>0</v>
      </c>
      <c r="BV539" s="109">
        <f t="shared" si="4"/>
        <v>0</v>
      </c>
      <c r="BW539" s="109">
        <f>IF($BU539&gt;cLunchEnd+$N539,cLunchBegin+$N539+1,cLunchBegin+$N539)</f>
        <v>0.5</v>
      </c>
      <c r="BX539" s="109">
        <f>IF($BU539&gt;cLunchEnd+$N539,cLunchEnd+$N539+1,cLunchEnd+$N539)</f>
        <v>0.5416666667</v>
      </c>
      <c r="BY539" s="109">
        <f>IF($BU539&gt;cDinnerEnd+$N539,cDinnerBegin+$N539+1,cDinnerBegin+$N539)</f>
        <v>0.75</v>
      </c>
      <c r="BZ539" s="109">
        <f>IF($BU539&gt;cDinnerEnd+$N539,cDinnerEnd+$N539+1,cDinnerEnd+$N539)</f>
        <v>0.7916666667</v>
      </c>
      <c r="CA539" s="50" t="str">
        <f>IF((MIN($BV539,BX539)-MAX($BU539,BW539))&gt;0,vDurationLunch,)</f>
        <v/>
      </c>
      <c r="CB539" s="50" t="str">
        <f>IF((MIN($BV539,BZ539)-MAX($BU539,BY539))&gt;0,vDurationDinner,)</f>
        <v/>
      </c>
      <c r="CC539" s="50">
        <f t="shared" si="5"/>
        <v>0</v>
      </c>
      <c r="CD539" s="109">
        <f t="shared" si="6"/>
        <v>0.75</v>
      </c>
      <c r="CE539" s="50" t="str">
        <f t="shared" si="7"/>
        <v/>
      </c>
      <c r="CF539" s="50" t="str">
        <f t="shared" si="8"/>
        <v/>
      </c>
      <c r="CG539" s="50" t="str">
        <f t="shared" si="9"/>
        <v/>
      </c>
      <c r="CH539" s="50" t="str">
        <f t="shared" si="10"/>
        <v/>
      </c>
      <c r="CI539" s="50" t="str">
        <f t="shared" si="11"/>
        <v/>
      </c>
      <c r="CJ539" s="50"/>
      <c r="CK539" s="50"/>
      <c r="CL539" s="50"/>
      <c r="CM539" s="50"/>
      <c r="CN539" s="50"/>
    </row>
    <row r="540">
      <c r="A540" s="108" t="str">
        <f t="shared" si="2"/>
        <v/>
      </c>
      <c r="B540" s="6"/>
      <c r="C540" s="42"/>
      <c r="D540" s="43"/>
      <c r="E540" s="61"/>
      <c r="F540" s="45"/>
      <c r="G540" s="45"/>
      <c r="H540" s="46"/>
      <c r="I540" s="45"/>
      <c r="J540" s="45"/>
      <c r="K540" s="45"/>
      <c r="L540" s="45"/>
      <c r="M540" s="61"/>
      <c r="N540" s="48"/>
      <c r="O540" s="49"/>
      <c r="P540" s="48"/>
      <c r="Q540" s="49"/>
      <c r="R540" s="50"/>
      <c r="S540" s="51"/>
      <c r="T540" s="15"/>
      <c r="U540" s="14"/>
      <c r="V540" s="52"/>
      <c r="W540" s="52"/>
      <c r="X540" s="52"/>
      <c r="Y540" s="52"/>
      <c r="Z540" s="52"/>
      <c r="AA540" s="52"/>
      <c r="AB540" s="53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3"/>
      <c r="AP540" s="52"/>
      <c r="AQ540" s="52"/>
      <c r="AR540" s="53"/>
      <c r="AS540" s="53"/>
      <c r="AT540" s="53"/>
      <c r="AU540" s="52"/>
      <c r="AV540" s="52"/>
      <c r="AW540" s="53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83" t="str">
        <f>IF(ISBLANK(B540),,IF(IFNA(MATCH(N540,List_Holidays,0),0)=0,IF(IFNA(MATCH(WEEKDAY(N540),List_WeekHolidays,0),0),1,0),2))</f>
        <v/>
      </c>
      <c r="BU540" s="109">
        <f t="shared" si="3"/>
        <v>0</v>
      </c>
      <c r="BV540" s="109">
        <f t="shared" si="4"/>
        <v>0</v>
      </c>
      <c r="BW540" s="109">
        <f>IF($BU540&gt;cLunchEnd+$N540,cLunchBegin+$N540+1,cLunchBegin+$N540)</f>
        <v>0.5</v>
      </c>
      <c r="BX540" s="109">
        <f>IF($BU540&gt;cLunchEnd+$N540,cLunchEnd+$N540+1,cLunchEnd+$N540)</f>
        <v>0.5416666667</v>
      </c>
      <c r="BY540" s="109">
        <f>IF($BU540&gt;cDinnerEnd+$N540,cDinnerBegin+$N540+1,cDinnerBegin+$N540)</f>
        <v>0.75</v>
      </c>
      <c r="BZ540" s="109">
        <f>IF($BU540&gt;cDinnerEnd+$N540,cDinnerEnd+$N540+1,cDinnerEnd+$N540)</f>
        <v>0.7916666667</v>
      </c>
      <c r="CA540" s="50" t="str">
        <f>IF((MIN($BV540,BX540)-MAX($BU540,BW540))&gt;0,vDurationLunch,)</f>
        <v/>
      </c>
      <c r="CB540" s="50" t="str">
        <f>IF((MIN($BV540,BZ540)-MAX($BU540,BY540))&gt;0,vDurationDinner,)</f>
        <v/>
      </c>
      <c r="CC540" s="50">
        <f t="shared" si="5"/>
        <v>0</v>
      </c>
      <c r="CD540" s="109">
        <f t="shared" si="6"/>
        <v>0.75</v>
      </c>
      <c r="CE540" s="50" t="str">
        <f t="shared" si="7"/>
        <v/>
      </c>
      <c r="CF540" s="50" t="str">
        <f t="shared" si="8"/>
        <v/>
      </c>
      <c r="CG540" s="50" t="str">
        <f t="shared" si="9"/>
        <v/>
      </c>
      <c r="CH540" s="50" t="str">
        <f t="shared" si="10"/>
        <v/>
      </c>
      <c r="CI540" s="50" t="str">
        <f t="shared" si="11"/>
        <v/>
      </c>
      <c r="CJ540" s="50"/>
      <c r="CK540" s="50"/>
      <c r="CL540" s="50"/>
      <c r="CM540" s="50"/>
      <c r="CN540" s="50"/>
    </row>
    <row r="541">
      <c r="A541" s="108" t="str">
        <f t="shared" si="2"/>
        <v/>
      </c>
      <c r="B541" s="6"/>
      <c r="C541" s="42"/>
      <c r="D541" s="43"/>
      <c r="E541" s="61"/>
      <c r="F541" s="45"/>
      <c r="G541" s="45"/>
      <c r="H541" s="46"/>
      <c r="I541" s="45"/>
      <c r="J541" s="45"/>
      <c r="K541" s="45"/>
      <c r="L541" s="45"/>
      <c r="M541" s="61"/>
      <c r="N541" s="48"/>
      <c r="O541" s="49"/>
      <c r="P541" s="48"/>
      <c r="Q541" s="49"/>
      <c r="R541" s="50"/>
      <c r="S541" s="51"/>
      <c r="T541" s="15"/>
      <c r="U541" s="14"/>
      <c r="V541" s="52"/>
      <c r="W541" s="52"/>
      <c r="X541" s="52"/>
      <c r="Y541" s="52"/>
      <c r="Z541" s="52"/>
      <c r="AA541" s="52"/>
      <c r="AB541" s="53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3"/>
      <c r="AP541" s="52"/>
      <c r="AQ541" s="52"/>
      <c r="AR541" s="53"/>
      <c r="AS541" s="53"/>
      <c r="AT541" s="53"/>
      <c r="AU541" s="52"/>
      <c r="AV541" s="52"/>
      <c r="AW541" s="53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83" t="str">
        <f>IF(ISBLANK(B541),,IF(IFNA(MATCH(N541,List_Holidays,0),0)=0,IF(IFNA(MATCH(WEEKDAY(N541),List_WeekHolidays,0),0),1,0),2))</f>
        <v/>
      </c>
      <c r="BU541" s="109">
        <f t="shared" si="3"/>
        <v>0</v>
      </c>
      <c r="BV541" s="109">
        <f t="shared" si="4"/>
        <v>0</v>
      </c>
      <c r="BW541" s="109">
        <f>IF($BU541&gt;cLunchEnd+$N541,cLunchBegin+$N541+1,cLunchBegin+$N541)</f>
        <v>0.5</v>
      </c>
      <c r="BX541" s="109">
        <f>IF($BU541&gt;cLunchEnd+$N541,cLunchEnd+$N541+1,cLunchEnd+$N541)</f>
        <v>0.5416666667</v>
      </c>
      <c r="BY541" s="109">
        <f>IF($BU541&gt;cDinnerEnd+$N541,cDinnerBegin+$N541+1,cDinnerBegin+$N541)</f>
        <v>0.75</v>
      </c>
      <c r="BZ541" s="109">
        <f>IF($BU541&gt;cDinnerEnd+$N541,cDinnerEnd+$N541+1,cDinnerEnd+$N541)</f>
        <v>0.7916666667</v>
      </c>
      <c r="CA541" s="50" t="str">
        <f>IF((MIN($BV541,BX541)-MAX($BU541,BW541))&gt;0,vDurationLunch,)</f>
        <v/>
      </c>
      <c r="CB541" s="50" t="str">
        <f>IF((MIN($BV541,BZ541)-MAX($BU541,BY541))&gt;0,vDurationDinner,)</f>
        <v/>
      </c>
      <c r="CC541" s="50">
        <f t="shared" si="5"/>
        <v>0</v>
      </c>
      <c r="CD541" s="109">
        <f t="shared" si="6"/>
        <v>0.75</v>
      </c>
      <c r="CE541" s="50" t="str">
        <f t="shared" si="7"/>
        <v/>
      </c>
      <c r="CF541" s="50" t="str">
        <f t="shared" si="8"/>
        <v/>
      </c>
      <c r="CG541" s="50" t="str">
        <f t="shared" si="9"/>
        <v/>
      </c>
      <c r="CH541" s="50" t="str">
        <f t="shared" si="10"/>
        <v/>
      </c>
      <c r="CI541" s="50" t="str">
        <f t="shared" si="11"/>
        <v/>
      </c>
      <c r="CJ541" s="50"/>
      <c r="CK541" s="50"/>
      <c r="CL541" s="50"/>
      <c r="CM541" s="50"/>
      <c r="CN541" s="50"/>
    </row>
    <row r="542">
      <c r="A542" s="108" t="str">
        <f t="shared" si="2"/>
        <v/>
      </c>
      <c r="B542" s="6"/>
      <c r="C542" s="42"/>
      <c r="D542" s="43"/>
      <c r="E542" s="61"/>
      <c r="F542" s="45"/>
      <c r="G542" s="45"/>
      <c r="H542" s="45"/>
      <c r="I542" s="45"/>
      <c r="J542" s="46"/>
      <c r="K542" s="45"/>
      <c r="L542" s="45"/>
      <c r="M542" s="61"/>
      <c r="N542" s="48"/>
      <c r="O542" s="49"/>
      <c r="P542" s="48"/>
      <c r="Q542" s="49"/>
      <c r="R542" s="50"/>
      <c r="S542" s="51"/>
      <c r="T542" s="15"/>
      <c r="U542" s="14"/>
      <c r="V542" s="52"/>
      <c r="W542" s="52"/>
      <c r="X542" s="52"/>
      <c r="Y542" s="52"/>
      <c r="Z542" s="52"/>
      <c r="AA542" s="52"/>
      <c r="AB542" s="53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3"/>
      <c r="AP542" s="52"/>
      <c r="AQ542" s="52"/>
      <c r="AR542" s="53"/>
      <c r="AS542" s="53"/>
      <c r="AT542" s="53"/>
      <c r="AU542" s="52"/>
      <c r="AV542" s="52"/>
      <c r="AW542" s="53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83" t="str">
        <f>IF(ISBLANK(B542),,IF(IFNA(MATCH(N542,List_Holidays,0),0)=0,IF(IFNA(MATCH(WEEKDAY(N542),List_WeekHolidays,0),0),1,0),2))</f>
        <v/>
      </c>
      <c r="BU542" s="109">
        <f t="shared" si="3"/>
        <v>0</v>
      </c>
      <c r="BV542" s="109">
        <f t="shared" si="4"/>
        <v>0</v>
      </c>
      <c r="BW542" s="109">
        <f>IF($BU542&gt;cLunchEnd+$N542,cLunchBegin+$N542+1,cLunchBegin+$N542)</f>
        <v>0.5</v>
      </c>
      <c r="BX542" s="109">
        <f>IF($BU542&gt;cLunchEnd+$N542,cLunchEnd+$N542+1,cLunchEnd+$N542)</f>
        <v>0.5416666667</v>
      </c>
      <c r="BY542" s="109">
        <f>IF($BU542&gt;cDinnerEnd+$N542,cDinnerBegin+$N542+1,cDinnerBegin+$N542)</f>
        <v>0.75</v>
      </c>
      <c r="BZ542" s="109">
        <f>IF($BU542&gt;cDinnerEnd+$N542,cDinnerEnd+$N542+1,cDinnerEnd+$N542)</f>
        <v>0.7916666667</v>
      </c>
      <c r="CA542" s="50" t="str">
        <f>IF((MIN($BV542,BX542)-MAX($BU542,BW542))&gt;0,vDurationLunch,)</f>
        <v/>
      </c>
      <c r="CB542" s="50" t="str">
        <f>IF((MIN($BV542,BZ542)-MAX($BU542,BY542))&gt;0,vDurationDinner,)</f>
        <v/>
      </c>
      <c r="CC542" s="50">
        <f t="shared" si="5"/>
        <v>0</v>
      </c>
      <c r="CD542" s="109">
        <f t="shared" si="6"/>
        <v>0.75</v>
      </c>
      <c r="CE542" s="50" t="str">
        <f t="shared" si="7"/>
        <v/>
      </c>
      <c r="CF542" s="50" t="str">
        <f t="shared" si="8"/>
        <v/>
      </c>
      <c r="CG542" s="50" t="str">
        <f t="shared" si="9"/>
        <v/>
      </c>
      <c r="CH542" s="50" t="str">
        <f t="shared" si="10"/>
        <v/>
      </c>
      <c r="CI542" s="50" t="str">
        <f t="shared" si="11"/>
        <v/>
      </c>
      <c r="CJ542" s="50"/>
      <c r="CK542" s="50"/>
      <c r="CL542" s="50"/>
      <c r="CM542" s="50"/>
      <c r="CN542" s="50"/>
    </row>
    <row r="543">
      <c r="A543" s="108" t="str">
        <f t="shared" si="2"/>
        <v/>
      </c>
      <c r="B543" s="6"/>
      <c r="C543" s="42"/>
      <c r="D543" s="43"/>
      <c r="E543" s="61"/>
      <c r="F543" s="45"/>
      <c r="G543" s="45"/>
      <c r="H543" s="46"/>
      <c r="I543" s="45"/>
      <c r="J543" s="45"/>
      <c r="K543" s="45"/>
      <c r="L543" s="45"/>
      <c r="M543" s="61"/>
      <c r="N543" s="48"/>
      <c r="O543" s="49"/>
      <c r="P543" s="48"/>
      <c r="Q543" s="49"/>
      <c r="R543" s="50"/>
      <c r="S543" s="51"/>
      <c r="T543" s="15"/>
      <c r="U543" s="14"/>
      <c r="V543" s="52"/>
      <c r="W543" s="52"/>
      <c r="X543" s="52"/>
      <c r="Y543" s="52"/>
      <c r="Z543" s="52"/>
      <c r="AA543" s="52"/>
      <c r="AB543" s="53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3"/>
      <c r="AP543" s="52"/>
      <c r="AQ543" s="52"/>
      <c r="AR543" s="53"/>
      <c r="AS543" s="53"/>
      <c r="AT543" s="53"/>
      <c r="AU543" s="52"/>
      <c r="AV543" s="52"/>
      <c r="AW543" s="53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83" t="str">
        <f>IF(ISBLANK(B543),,IF(IFNA(MATCH(N543,List_Holidays,0),0)=0,IF(IFNA(MATCH(WEEKDAY(N543),List_WeekHolidays,0),0),1,0),2))</f>
        <v/>
      </c>
      <c r="BU543" s="109">
        <f t="shared" si="3"/>
        <v>0</v>
      </c>
      <c r="BV543" s="109">
        <f t="shared" si="4"/>
        <v>0</v>
      </c>
      <c r="BW543" s="109">
        <f>IF($BU543&gt;cLunchEnd+$N543,cLunchBegin+$N543+1,cLunchBegin+$N543)</f>
        <v>0.5</v>
      </c>
      <c r="BX543" s="109">
        <f>IF($BU543&gt;cLunchEnd+$N543,cLunchEnd+$N543+1,cLunchEnd+$N543)</f>
        <v>0.5416666667</v>
      </c>
      <c r="BY543" s="109">
        <f>IF($BU543&gt;cDinnerEnd+$N543,cDinnerBegin+$N543+1,cDinnerBegin+$N543)</f>
        <v>0.75</v>
      </c>
      <c r="BZ543" s="109">
        <f>IF($BU543&gt;cDinnerEnd+$N543,cDinnerEnd+$N543+1,cDinnerEnd+$N543)</f>
        <v>0.7916666667</v>
      </c>
      <c r="CA543" s="50" t="str">
        <f>IF((MIN($BV543,BX543)-MAX($BU543,BW543))&gt;0,vDurationLunch,)</f>
        <v/>
      </c>
      <c r="CB543" s="50" t="str">
        <f>IF((MIN($BV543,BZ543)-MAX($BU543,BY543))&gt;0,vDurationDinner,)</f>
        <v/>
      </c>
      <c r="CC543" s="50">
        <f t="shared" si="5"/>
        <v>0</v>
      </c>
      <c r="CD543" s="109">
        <f t="shared" si="6"/>
        <v>0.75</v>
      </c>
      <c r="CE543" s="50" t="str">
        <f t="shared" si="7"/>
        <v/>
      </c>
      <c r="CF543" s="50" t="str">
        <f t="shared" si="8"/>
        <v/>
      </c>
      <c r="CG543" s="50" t="str">
        <f t="shared" si="9"/>
        <v/>
      </c>
      <c r="CH543" s="50" t="str">
        <f t="shared" si="10"/>
        <v/>
      </c>
      <c r="CI543" s="50" t="str">
        <f t="shared" si="11"/>
        <v/>
      </c>
      <c r="CJ543" s="50"/>
      <c r="CK543" s="50"/>
      <c r="CL543" s="50"/>
      <c r="CM543" s="50"/>
      <c r="CN543" s="50"/>
    </row>
    <row r="544">
      <c r="A544" s="108" t="str">
        <f t="shared" si="2"/>
        <v/>
      </c>
      <c r="B544" s="6"/>
      <c r="C544" s="42"/>
      <c r="D544" s="43"/>
      <c r="E544" s="61"/>
      <c r="F544" s="45"/>
      <c r="G544" s="45"/>
      <c r="H544" s="46"/>
      <c r="I544" s="45"/>
      <c r="J544" s="45"/>
      <c r="K544" s="45"/>
      <c r="L544" s="45"/>
      <c r="M544" s="61"/>
      <c r="N544" s="48"/>
      <c r="O544" s="49"/>
      <c r="P544" s="48"/>
      <c r="Q544" s="49"/>
      <c r="R544" s="50"/>
      <c r="S544" s="51"/>
      <c r="T544" s="15"/>
      <c r="U544" s="14"/>
      <c r="V544" s="52"/>
      <c r="W544" s="52"/>
      <c r="X544" s="52"/>
      <c r="Y544" s="52"/>
      <c r="Z544" s="52"/>
      <c r="AA544" s="52"/>
      <c r="AB544" s="53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3"/>
      <c r="AP544" s="52"/>
      <c r="AQ544" s="52"/>
      <c r="AR544" s="53"/>
      <c r="AS544" s="53"/>
      <c r="AT544" s="53"/>
      <c r="AU544" s="52"/>
      <c r="AV544" s="52"/>
      <c r="AW544" s="53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83" t="str">
        <f>IF(ISBLANK(B544),,IF(IFNA(MATCH(N544,List_Holidays,0),0)=0,IF(IFNA(MATCH(WEEKDAY(N544),List_WeekHolidays,0),0),1,0),2))</f>
        <v/>
      </c>
      <c r="BU544" s="109">
        <f t="shared" si="3"/>
        <v>0</v>
      </c>
      <c r="BV544" s="109">
        <f t="shared" si="4"/>
        <v>0</v>
      </c>
      <c r="BW544" s="109">
        <f>IF($BU544&gt;cLunchEnd+$N544,cLunchBegin+$N544+1,cLunchBegin+$N544)</f>
        <v>0.5</v>
      </c>
      <c r="BX544" s="109">
        <f>IF($BU544&gt;cLunchEnd+$N544,cLunchEnd+$N544+1,cLunchEnd+$N544)</f>
        <v>0.5416666667</v>
      </c>
      <c r="BY544" s="109">
        <f>IF($BU544&gt;cDinnerEnd+$N544,cDinnerBegin+$N544+1,cDinnerBegin+$N544)</f>
        <v>0.75</v>
      </c>
      <c r="BZ544" s="109">
        <f>IF($BU544&gt;cDinnerEnd+$N544,cDinnerEnd+$N544+1,cDinnerEnd+$N544)</f>
        <v>0.7916666667</v>
      </c>
      <c r="CA544" s="50" t="str">
        <f>IF((MIN($BV544,BX544)-MAX($BU544,BW544))&gt;0,vDurationLunch,)</f>
        <v/>
      </c>
      <c r="CB544" s="50" t="str">
        <f>IF((MIN($BV544,BZ544)-MAX($BU544,BY544))&gt;0,vDurationDinner,)</f>
        <v/>
      </c>
      <c r="CC544" s="50">
        <f t="shared" si="5"/>
        <v>0</v>
      </c>
      <c r="CD544" s="109">
        <f t="shared" si="6"/>
        <v>0.75</v>
      </c>
      <c r="CE544" s="50" t="str">
        <f t="shared" si="7"/>
        <v/>
      </c>
      <c r="CF544" s="50" t="str">
        <f t="shared" si="8"/>
        <v/>
      </c>
      <c r="CG544" s="50" t="str">
        <f t="shared" si="9"/>
        <v/>
      </c>
      <c r="CH544" s="50" t="str">
        <f t="shared" si="10"/>
        <v/>
      </c>
      <c r="CI544" s="50" t="str">
        <f t="shared" si="11"/>
        <v/>
      </c>
      <c r="CJ544" s="50"/>
      <c r="CK544" s="50"/>
      <c r="CL544" s="50"/>
      <c r="CM544" s="50"/>
      <c r="CN544" s="50"/>
    </row>
    <row r="545">
      <c r="A545" s="108" t="str">
        <f t="shared" si="2"/>
        <v/>
      </c>
      <c r="B545" s="6"/>
      <c r="C545" s="42"/>
      <c r="D545" s="43"/>
      <c r="E545" s="61"/>
      <c r="F545" s="45"/>
      <c r="G545" s="45"/>
      <c r="H545" s="46"/>
      <c r="I545" s="45"/>
      <c r="J545" s="45"/>
      <c r="K545" s="45"/>
      <c r="L545" s="45"/>
      <c r="M545" s="61"/>
      <c r="N545" s="48"/>
      <c r="O545" s="49"/>
      <c r="P545" s="48"/>
      <c r="Q545" s="49"/>
      <c r="R545" s="50"/>
      <c r="S545" s="51"/>
      <c r="T545" s="15"/>
      <c r="U545" s="14"/>
      <c r="V545" s="52"/>
      <c r="W545" s="52"/>
      <c r="X545" s="52"/>
      <c r="Y545" s="52"/>
      <c r="Z545" s="52"/>
      <c r="AA545" s="52"/>
      <c r="AB545" s="53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3"/>
      <c r="AP545" s="52"/>
      <c r="AQ545" s="52"/>
      <c r="AR545" s="53"/>
      <c r="AS545" s="53"/>
      <c r="AT545" s="53"/>
      <c r="AU545" s="52"/>
      <c r="AV545" s="52"/>
      <c r="AW545" s="53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83" t="str">
        <f>IF(ISBLANK(B545),,IF(IFNA(MATCH(N545,List_Holidays,0),0)=0,IF(IFNA(MATCH(WEEKDAY(N545),List_WeekHolidays,0),0),1,0),2))</f>
        <v/>
      </c>
      <c r="BU545" s="109">
        <f t="shared" si="3"/>
        <v>0</v>
      </c>
      <c r="BV545" s="109">
        <f t="shared" si="4"/>
        <v>0</v>
      </c>
      <c r="BW545" s="109">
        <f>IF($BU545&gt;cLunchEnd+$N545,cLunchBegin+$N545+1,cLunchBegin+$N545)</f>
        <v>0.5</v>
      </c>
      <c r="BX545" s="109">
        <f>IF($BU545&gt;cLunchEnd+$N545,cLunchEnd+$N545+1,cLunchEnd+$N545)</f>
        <v>0.5416666667</v>
      </c>
      <c r="BY545" s="109">
        <f>IF($BU545&gt;cDinnerEnd+$N545,cDinnerBegin+$N545+1,cDinnerBegin+$N545)</f>
        <v>0.75</v>
      </c>
      <c r="BZ545" s="109">
        <f>IF($BU545&gt;cDinnerEnd+$N545,cDinnerEnd+$N545+1,cDinnerEnd+$N545)</f>
        <v>0.7916666667</v>
      </c>
      <c r="CA545" s="50" t="str">
        <f>IF((MIN($BV545,BX545)-MAX($BU545,BW545))&gt;0,vDurationLunch,)</f>
        <v/>
      </c>
      <c r="CB545" s="50" t="str">
        <f>IF((MIN($BV545,BZ545)-MAX($BU545,BY545))&gt;0,vDurationDinner,)</f>
        <v/>
      </c>
      <c r="CC545" s="50">
        <f t="shared" si="5"/>
        <v>0</v>
      </c>
      <c r="CD545" s="109">
        <f t="shared" si="6"/>
        <v>0.75</v>
      </c>
      <c r="CE545" s="50" t="str">
        <f t="shared" si="7"/>
        <v/>
      </c>
      <c r="CF545" s="50" t="str">
        <f t="shared" si="8"/>
        <v/>
      </c>
      <c r="CG545" s="50" t="str">
        <f t="shared" si="9"/>
        <v/>
      </c>
      <c r="CH545" s="50" t="str">
        <f t="shared" si="10"/>
        <v/>
      </c>
      <c r="CI545" s="50" t="str">
        <f t="shared" si="11"/>
        <v/>
      </c>
      <c r="CJ545" s="50"/>
      <c r="CK545" s="50"/>
      <c r="CL545" s="50"/>
      <c r="CM545" s="50"/>
      <c r="CN545" s="50"/>
    </row>
    <row r="546">
      <c r="A546" s="108" t="str">
        <f t="shared" si="2"/>
        <v/>
      </c>
      <c r="B546" s="6"/>
      <c r="C546" s="42"/>
      <c r="D546" s="43"/>
      <c r="E546" s="61"/>
      <c r="F546" s="45"/>
      <c r="G546" s="46"/>
      <c r="H546" s="46"/>
      <c r="I546" s="45"/>
      <c r="J546" s="45"/>
      <c r="K546" s="45"/>
      <c r="L546" s="45"/>
      <c r="M546" s="61"/>
      <c r="N546" s="48"/>
      <c r="O546" s="49"/>
      <c r="P546" s="48"/>
      <c r="Q546" s="49"/>
      <c r="R546" s="50"/>
      <c r="S546" s="51"/>
      <c r="T546" s="15"/>
      <c r="U546" s="14"/>
      <c r="V546" s="52"/>
      <c r="W546" s="52"/>
      <c r="X546" s="52"/>
      <c r="Y546" s="52"/>
      <c r="Z546" s="52"/>
      <c r="AA546" s="52"/>
      <c r="AB546" s="53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3"/>
      <c r="AP546" s="52"/>
      <c r="AQ546" s="52"/>
      <c r="AR546" s="53"/>
      <c r="AS546" s="53"/>
      <c r="AT546" s="53"/>
      <c r="AU546" s="52"/>
      <c r="AV546" s="52"/>
      <c r="AW546" s="53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83" t="str">
        <f>IF(ISBLANK(B546),,IF(IFNA(MATCH(N546,List_Holidays,0),0)=0,IF(IFNA(MATCH(WEEKDAY(N546),List_WeekHolidays,0),0),1,0),2))</f>
        <v/>
      </c>
      <c r="BU546" s="109">
        <f t="shared" si="3"/>
        <v>0</v>
      </c>
      <c r="BV546" s="109">
        <f t="shared" si="4"/>
        <v>0</v>
      </c>
      <c r="BW546" s="109">
        <f>IF($BU546&gt;cLunchEnd+$N546,cLunchBegin+$N546+1,cLunchBegin+$N546)</f>
        <v>0.5</v>
      </c>
      <c r="BX546" s="109">
        <f>IF($BU546&gt;cLunchEnd+$N546,cLunchEnd+$N546+1,cLunchEnd+$N546)</f>
        <v>0.5416666667</v>
      </c>
      <c r="BY546" s="109">
        <f>IF($BU546&gt;cDinnerEnd+$N546,cDinnerBegin+$N546+1,cDinnerBegin+$N546)</f>
        <v>0.75</v>
      </c>
      <c r="BZ546" s="109">
        <f>IF($BU546&gt;cDinnerEnd+$N546,cDinnerEnd+$N546+1,cDinnerEnd+$N546)</f>
        <v>0.7916666667</v>
      </c>
      <c r="CA546" s="50" t="str">
        <f>IF((MIN($BV546,BX546)-MAX($BU546,BW546))&gt;0,vDurationLunch,)</f>
        <v/>
      </c>
      <c r="CB546" s="50" t="str">
        <f>IF((MIN($BV546,BZ546)-MAX($BU546,BY546))&gt;0,vDurationDinner,)</f>
        <v/>
      </c>
      <c r="CC546" s="50">
        <f t="shared" si="5"/>
        <v>0</v>
      </c>
      <c r="CD546" s="109">
        <f t="shared" si="6"/>
        <v>0.75</v>
      </c>
      <c r="CE546" s="50" t="str">
        <f t="shared" si="7"/>
        <v/>
      </c>
      <c r="CF546" s="50" t="str">
        <f t="shared" si="8"/>
        <v/>
      </c>
      <c r="CG546" s="50" t="str">
        <f t="shared" si="9"/>
        <v/>
      </c>
      <c r="CH546" s="50" t="str">
        <f t="shared" si="10"/>
        <v/>
      </c>
      <c r="CI546" s="50" t="str">
        <f t="shared" si="11"/>
        <v/>
      </c>
      <c r="CJ546" s="50"/>
      <c r="CK546" s="50"/>
      <c r="CL546" s="50"/>
      <c r="CM546" s="50"/>
      <c r="CN546" s="50"/>
    </row>
    <row r="547">
      <c r="A547" s="108" t="str">
        <f t="shared" si="2"/>
        <v/>
      </c>
      <c r="B547" s="6"/>
      <c r="C547" s="42"/>
      <c r="D547" s="43"/>
      <c r="E547" s="61"/>
      <c r="F547" s="45"/>
      <c r="G547" s="45"/>
      <c r="H547" s="46"/>
      <c r="I547" s="45"/>
      <c r="J547" s="45"/>
      <c r="K547" s="45"/>
      <c r="L547" s="45"/>
      <c r="M547" s="61"/>
      <c r="N547" s="48"/>
      <c r="O547" s="49"/>
      <c r="P547" s="48"/>
      <c r="Q547" s="49"/>
      <c r="R547" s="50"/>
      <c r="S547" s="51"/>
      <c r="T547" s="15"/>
      <c r="U547" s="14"/>
      <c r="V547" s="52"/>
      <c r="W547" s="52"/>
      <c r="X547" s="52"/>
      <c r="Y547" s="52"/>
      <c r="Z547" s="52"/>
      <c r="AA547" s="52"/>
      <c r="AB547" s="53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3"/>
      <c r="AP547" s="52"/>
      <c r="AQ547" s="52"/>
      <c r="AR547" s="53"/>
      <c r="AS547" s="53"/>
      <c r="AT547" s="53"/>
      <c r="AU547" s="52"/>
      <c r="AV547" s="52"/>
      <c r="AW547" s="53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83" t="str">
        <f>IF(ISBLANK(B547),,IF(IFNA(MATCH(N547,List_Holidays,0),0)=0,IF(IFNA(MATCH(WEEKDAY(N547),List_WeekHolidays,0),0),1,0),2))</f>
        <v/>
      </c>
      <c r="BU547" s="109">
        <f t="shared" si="3"/>
        <v>0</v>
      </c>
      <c r="BV547" s="109">
        <f t="shared" si="4"/>
        <v>0</v>
      </c>
      <c r="BW547" s="109">
        <f>IF($BU547&gt;cLunchEnd+$N547,cLunchBegin+$N547+1,cLunchBegin+$N547)</f>
        <v>0.5</v>
      </c>
      <c r="BX547" s="109">
        <f>IF($BU547&gt;cLunchEnd+$N547,cLunchEnd+$N547+1,cLunchEnd+$N547)</f>
        <v>0.5416666667</v>
      </c>
      <c r="BY547" s="109">
        <f>IF($BU547&gt;cDinnerEnd+$N547,cDinnerBegin+$N547+1,cDinnerBegin+$N547)</f>
        <v>0.75</v>
      </c>
      <c r="BZ547" s="109">
        <f>IF($BU547&gt;cDinnerEnd+$N547,cDinnerEnd+$N547+1,cDinnerEnd+$N547)</f>
        <v>0.7916666667</v>
      </c>
      <c r="CA547" s="50" t="str">
        <f>IF((MIN($BV547,BX547)-MAX($BU547,BW547))&gt;0,vDurationLunch,)</f>
        <v/>
      </c>
      <c r="CB547" s="50" t="str">
        <f>IF((MIN($BV547,BZ547)-MAX($BU547,BY547))&gt;0,vDurationDinner,)</f>
        <v/>
      </c>
      <c r="CC547" s="50">
        <f t="shared" si="5"/>
        <v>0</v>
      </c>
      <c r="CD547" s="109">
        <f t="shared" si="6"/>
        <v>0.75</v>
      </c>
      <c r="CE547" s="50" t="str">
        <f t="shared" si="7"/>
        <v/>
      </c>
      <c r="CF547" s="50" t="str">
        <f t="shared" si="8"/>
        <v/>
      </c>
      <c r="CG547" s="50" t="str">
        <f t="shared" si="9"/>
        <v/>
      </c>
      <c r="CH547" s="50" t="str">
        <f t="shared" si="10"/>
        <v/>
      </c>
      <c r="CI547" s="50" t="str">
        <f t="shared" si="11"/>
        <v/>
      </c>
      <c r="CJ547" s="50"/>
      <c r="CK547" s="50"/>
      <c r="CL547" s="50"/>
      <c r="CM547" s="50"/>
      <c r="CN547" s="50"/>
    </row>
    <row r="548">
      <c r="A548" s="108" t="str">
        <f t="shared" si="2"/>
        <v/>
      </c>
      <c r="B548" s="6"/>
      <c r="C548" s="42"/>
      <c r="D548" s="43"/>
      <c r="E548" s="61"/>
      <c r="F548" s="45"/>
      <c r="G548" s="45"/>
      <c r="H548" s="46"/>
      <c r="I548" s="45"/>
      <c r="J548" s="45"/>
      <c r="K548" s="45"/>
      <c r="L548" s="45"/>
      <c r="M548" s="61"/>
      <c r="N548" s="48"/>
      <c r="O548" s="49"/>
      <c r="P548" s="48"/>
      <c r="Q548" s="49"/>
      <c r="R548" s="50"/>
      <c r="S548" s="51"/>
      <c r="T548" s="15"/>
      <c r="U548" s="14"/>
      <c r="V548" s="52"/>
      <c r="W548" s="52"/>
      <c r="X548" s="52"/>
      <c r="Y548" s="52"/>
      <c r="Z548" s="52"/>
      <c r="AA548" s="52"/>
      <c r="AB548" s="53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3"/>
      <c r="AP548" s="52"/>
      <c r="AQ548" s="52"/>
      <c r="AR548" s="53"/>
      <c r="AS548" s="53"/>
      <c r="AT548" s="53"/>
      <c r="AU548" s="52"/>
      <c r="AV548" s="52"/>
      <c r="AW548" s="53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83" t="str">
        <f>IF(ISBLANK(B548),,IF(IFNA(MATCH(N548,List_Holidays,0),0)=0,IF(IFNA(MATCH(WEEKDAY(N548),List_WeekHolidays,0),0),1,0),2))</f>
        <v/>
      </c>
      <c r="BU548" s="109">
        <f t="shared" si="3"/>
        <v>0</v>
      </c>
      <c r="BV548" s="109">
        <f t="shared" si="4"/>
        <v>0</v>
      </c>
      <c r="BW548" s="109">
        <f>IF($BU548&gt;cLunchEnd+$N548,cLunchBegin+$N548+1,cLunchBegin+$N548)</f>
        <v>0.5</v>
      </c>
      <c r="BX548" s="109">
        <f>IF($BU548&gt;cLunchEnd+$N548,cLunchEnd+$N548+1,cLunchEnd+$N548)</f>
        <v>0.5416666667</v>
      </c>
      <c r="BY548" s="109">
        <f>IF($BU548&gt;cDinnerEnd+$N548,cDinnerBegin+$N548+1,cDinnerBegin+$N548)</f>
        <v>0.75</v>
      </c>
      <c r="BZ548" s="109">
        <f>IF($BU548&gt;cDinnerEnd+$N548,cDinnerEnd+$N548+1,cDinnerEnd+$N548)</f>
        <v>0.7916666667</v>
      </c>
      <c r="CA548" s="50" t="str">
        <f>IF((MIN($BV548,BX548)-MAX($BU548,BW548))&gt;0,vDurationLunch,)</f>
        <v/>
      </c>
      <c r="CB548" s="50" t="str">
        <f>IF((MIN($BV548,BZ548)-MAX($BU548,BY548))&gt;0,vDurationDinner,)</f>
        <v/>
      </c>
      <c r="CC548" s="50">
        <f t="shared" si="5"/>
        <v>0</v>
      </c>
      <c r="CD548" s="109">
        <f t="shared" si="6"/>
        <v>0.75</v>
      </c>
      <c r="CE548" s="50" t="str">
        <f t="shared" si="7"/>
        <v/>
      </c>
      <c r="CF548" s="50" t="str">
        <f t="shared" si="8"/>
        <v/>
      </c>
      <c r="CG548" s="50" t="str">
        <f t="shared" si="9"/>
        <v/>
      </c>
      <c r="CH548" s="50" t="str">
        <f t="shared" si="10"/>
        <v/>
      </c>
      <c r="CI548" s="50" t="str">
        <f t="shared" si="11"/>
        <v/>
      </c>
      <c r="CJ548" s="50"/>
      <c r="CK548" s="50"/>
      <c r="CL548" s="50"/>
      <c r="CM548" s="50"/>
      <c r="CN548" s="50"/>
    </row>
    <row r="549">
      <c r="A549" s="108" t="str">
        <f t="shared" si="2"/>
        <v/>
      </c>
      <c r="B549" s="6"/>
      <c r="C549" s="42"/>
      <c r="D549" s="43"/>
      <c r="E549" s="61"/>
      <c r="F549" s="45"/>
      <c r="G549" s="45"/>
      <c r="H549" s="45"/>
      <c r="I549" s="45"/>
      <c r="J549" s="46"/>
      <c r="K549" s="45"/>
      <c r="L549" s="45"/>
      <c r="M549" s="61"/>
      <c r="N549" s="48"/>
      <c r="O549" s="49"/>
      <c r="P549" s="48"/>
      <c r="Q549" s="49"/>
      <c r="R549" s="50"/>
      <c r="S549" s="51"/>
      <c r="T549" s="15"/>
      <c r="U549" s="14"/>
      <c r="V549" s="52"/>
      <c r="W549" s="52"/>
      <c r="X549" s="52"/>
      <c r="Y549" s="52"/>
      <c r="Z549" s="52"/>
      <c r="AA549" s="52"/>
      <c r="AB549" s="53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3"/>
      <c r="AP549" s="52"/>
      <c r="AQ549" s="52"/>
      <c r="AR549" s="53"/>
      <c r="AS549" s="53"/>
      <c r="AT549" s="53"/>
      <c r="AU549" s="52"/>
      <c r="AV549" s="52"/>
      <c r="AW549" s="53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83" t="str">
        <f>IF(ISBLANK(B549),,IF(IFNA(MATCH(N549,List_Holidays,0),0)=0,IF(IFNA(MATCH(WEEKDAY(N549),List_WeekHolidays,0),0),1,0),2))</f>
        <v/>
      </c>
      <c r="BU549" s="109">
        <f t="shared" si="3"/>
        <v>0</v>
      </c>
      <c r="BV549" s="109">
        <f t="shared" si="4"/>
        <v>0</v>
      </c>
      <c r="BW549" s="109">
        <f>IF($BU549&gt;cLunchEnd+$N549,cLunchBegin+$N549+1,cLunchBegin+$N549)</f>
        <v>0.5</v>
      </c>
      <c r="BX549" s="109">
        <f>IF($BU549&gt;cLunchEnd+$N549,cLunchEnd+$N549+1,cLunchEnd+$N549)</f>
        <v>0.5416666667</v>
      </c>
      <c r="BY549" s="109">
        <f>IF($BU549&gt;cDinnerEnd+$N549,cDinnerBegin+$N549+1,cDinnerBegin+$N549)</f>
        <v>0.75</v>
      </c>
      <c r="BZ549" s="109">
        <f>IF($BU549&gt;cDinnerEnd+$N549,cDinnerEnd+$N549+1,cDinnerEnd+$N549)</f>
        <v>0.7916666667</v>
      </c>
      <c r="CA549" s="50" t="str">
        <f>IF((MIN($BV549,BX549)-MAX($BU549,BW549))&gt;0,vDurationLunch,)</f>
        <v/>
      </c>
      <c r="CB549" s="50" t="str">
        <f>IF((MIN($BV549,BZ549)-MAX($BU549,BY549))&gt;0,vDurationDinner,)</f>
        <v/>
      </c>
      <c r="CC549" s="50">
        <f t="shared" si="5"/>
        <v>0</v>
      </c>
      <c r="CD549" s="109">
        <f t="shared" si="6"/>
        <v>0.75</v>
      </c>
      <c r="CE549" s="50" t="str">
        <f t="shared" si="7"/>
        <v/>
      </c>
      <c r="CF549" s="50" t="str">
        <f t="shared" si="8"/>
        <v/>
      </c>
      <c r="CG549" s="50" t="str">
        <f t="shared" si="9"/>
        <v/>
      </c>
      <c r="CH549" s="50" t="str">
        <f t="shared" si="10"/>
        <v/>
      </c>
      <c r="CI549" s="50" t="str">
        <f t="shared" si="11"/>
        <v/>
      </c>
      <c r="CJ549" s="50"/>
      <c r="CK549" s="50"/>
      <c r="CL549" s="50"/>
      <c r="CM549" s="50"/>
      <c r="CN549" s="50"/>
    </row>
    <row r="550">
      <c r="A550" s="108" t="str">
        <f t="shared" si="2"/>
        <v/>
      </c>
      <c r="B550" s="6"/>
      <c r="C550" s="42"/>
      <c r="D550" s="43"/>
      <c r="E550" s="61"/>
      <c r="F550" s="45"/>
      <c r="G550" s="45"/>
      <c r="H550" s="46"/>
      <c r="I550" s="45"/>
      <c r="J550" s="45"/>
      <c r="K550" s="45"/>
      <c r="L550" s="45"/>
      <c r="M550" s="61"/>
      <c r="N550" s="48"/>
      <c r="O550" s="49"/>
      <c r="P550" s="48"/>
      <c r="Q550" s="49"/>
      <c r="R550" s="50"/>
      <c r="S550" s="51"/>
      <c r="T550" s="15"/>
      <c r="U550" s="14"/>
      <c r="V550" s="52"/>
      <c r="W550" s="52"/>
      <c r="X550" s="52"/>
      <c r="Y550" s="52"/>
      <c r="Z550" s="52"/>
      <c r="AA550" s="52"/>
      <c r="AB550" s="53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3"/>
      <c r="AP550" s="52"/>
      <c r="AQ550" s="52"/>
      <c r="AR550" s="53"/>
      <c r="AS550" s="53"/>
      <c r="AT550" s="53"/>
      <c r="AU550" s="52"/>
      <c r="AV550" s="52"/>
      <c r="AW550" s="53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83" t="str">
        <f>IF(ISBLANK(B550),,IF(IFNA(MATCH(N550,List_Holidays,0),0)=0,IF(IFNA(MATCH(WEEKDAY(N550),List_WeekHolidays,0),0),1,0),2))</f>
        <v/>
      </c>
      <c r="BU550" s="109">
        <f t="shared" si="3"/>
        <v>0</v>
      </c>
      <c r="BV550" s="109">
        <f t="shared" si="4"/>
        <v>0</v>
      </c>
      <c r="BW550" s="109">
        <f>IF($BU550&gt;cLunchEnd+$N550,cLunchBegin+$N550+1,cLunchBegin+$N550)</f>
        <v>0.5</v>
      </c>
      <c r="BX550" s="109">
        <f>IF($BU550&gt;cLunchEnd+$N550,cLunchEnd+$N550+1,cLunchEnd+$N550)</f>
        <v>0.5416666667</v>
      </c>
      <c r="BY550" s="109">
        <f>IF($BU550&gt;cDinnerEnd+$N550,cDinnerBegin+$N550+1,cDinnerBegin+$N550)</f>
        <v>0.75</v>
      </c>
      <c r="BZ550" s="109">
        <f>IF($BU550&gt;cDinnerEnd+$N550,cDinnerEnd+$N550+1,cDinnerEnd+$N550)</f>
        <v>0.7916666667</v>
      </c>
      <c r="CA550" s="50" t="str">
        <f>IF((MIN($BV550,BX550)-MAX($BU550,BW550))&gt;0,vDurationLunch,)</f>
        <v/>
      </c>
      <c r="CB550" s="50" t="str">
        <f>IF((MIN($BV550,BZ550)-MAX($BU550,BY550))&gt;0,vDurationDinner,)</f>
        <v/>
      </c>
      <c r="CC550" s="50">
        <f t="shared" si="5"/>
        <v>0</v>
      </c>
      <c r="CD550" s="109">
        <f t="shared" si="6"/>
        <v>0.75</v>
      </c>
      <c r="CE550" s="50" t="str">
        <f t="shared" si="7"/>
        <v/>
      </c>
      <c r="CF550" s="50" t="str">
        <f t="shared" si="8"/>
        <v/>
      </c>
      <c r="CG550" s="50" t="str">
        <f t="shared" si="9"/>
        <v/>
      </c>
      <c r="CH550" s="50" t="str">
        <f t="shared" si="10"/>
        <v/>
      </c>
      <c r="CI550" s="50" t="str">
        <f t="shared" si="11"/>
        <v/>
      </c>
      <c r="CJ550" s="50"/>
      <c r="CK550" s="50"/>
      <c r="CL550" s="50"/>
      <c r="CM550" s="50"/>
      <c r="CN550" s="50"/>
    </row>
    <row r="551">
      <c r="A551" s="108" t="str">
        <f t="shared" si="2"/>
        <v/>
      </c>
      <c r="B551" s="6"/>
      <c r="C551" s="42"/>
      <c r="D551" s="43"/>
      <c r="E551" s="61"/>
      <c r="F551" s="45"/>
      <c r="G551" s="45"/>
      <c r="H551" s="46"/>
      <c r="I551" s="45"/>
      <c r="J551" s="45"/>
      <c r="K551" s="45"/>
      <c r="L551" s="45"/>
      <c r="M551" s="61"/>
      <c r="N551" s="48"/>
      <c r="O551" s="49"/>
      <c r="P551" s="48"/>
      <c r="Q551" s="49"/>
      <c r="R551" s="50"/>
      <c r="S551" s="51"/>
      <c r="T551" s="15"/>
      <c r="U551" s="14"/>
      <c r="V551" s="52"/>
      <c r="W551" s="52"/>
      <c r="X551" s="52"/>
      <c r="Y551" s="52"/>
      <c r="Z551" s="52"/>
      <c r="AA551" s="52"/>
      <c r="AB551" s="53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3"/>
      <c r="AP551" s="52"/>
      <c r="AQ551" s="52"/>
      <c r="AR551" s="53"/>
      <c r="AS551" s="53"/>
      <c r="AT551" s="53"/>
      <c r="AU551" s="52"/>
      <c r="AV551" s="52"/>
      <c r="AW551" s="53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83" t="str">
        <f>IF(ISBLANK(B551),,IF(IFNA(MATCH(N551,List_Holidays,0),0)=0,IF(IFNA(MATCH(WEEKDAY(N551),List_WeekHolidays,0),0),1,0),2))</f>
        <v/>
      </c>
      <c r="BU551" s="109">
        <f t="shared" si="3"/>
        <v>0</v>
      </c>
      <c r="BV551" s="109">
        <f t="shared" si="4"/>
        <v>0</v>
      </c>
      <c r="BW551" s="109">
        <f>IF($BU551&gt;cLunchEnd+$N551,cLunchBegin+$N551+1,cLunchBegin+$N551)</f>
        <v>0.5</v>
      </c>
      <c r="BX551" s="109">
        <f>IF($BU551&gt;cLunchEnd+$N551,cLunchEnd+$N551+1,cLunchEnd+$N551)</f>
        <v>0.5416666667</v>
      </c>
      <c r="BY551" s="109">
        <f>IF($BU551&gt;cDinnerEnd+$N551,cDinnerBegin+$N551+1,cDinnerBegin+$N551)</f>
        <v>0.75</v>
      </c>
      <c r="BZ551" s="109">
        <f>IF($BU551&gt;cDinnerEnd+$N551,cDinnerEnd+$N551+1,cDinnerEnd+$N551)</f>
        <v>0.7916666667</v>
      </c>
      <c r="CA551" s="50" t="str">
        <f>IF((MIN($BV551,BX551)-MAX($BU551,BW551))&gt;0,vDurationLunch,)</f>
        <v/>
      </c>
      <c r="CB551" s="50" t="str">
        <f>IF((MIN($BV551,BZ551)-MAX($BU551,BY551))&gt;0,vDurationDinner,)</f>
        <v/>
      </c>
      <c r="CC551" s="50">
        <f t="shared" si="5"/>
        <v>0</v>
      </c>
      <c r="CD551" s="109">
        <f t="shared" si="6"/>
        <v>0.75</v>
      </c>
      <c r="CE551" s="50" t="str">
        <f t="shared" si="7"/>
        <v/>
      </c>
      <c r="CF551" s="50" t="str">
        <f t="shared" si="8"/>
        <v/>
      </c>
      <c r="CG551" s="50" t="str">
        <f t="shared" si="9"/>
        <v/>
      </c>
      <c r="CH551" s="50" t="str">
        <f t="shared" si="10"/>
        <v/>
      </c>
      <c r="CI551" s="50" t="str">
        <f t="shared" si="11"/>
        <v/>
      </c>
      <c r="CJ551" s="50"/>
      <c r="CK551" s="50"/>
      <c r="CL551" s="50"/>
      <c r="CM551" s="50"/>
      <c r="CN551" s="50"/>
    </row>
    <row r="552">
      <c r="A552" s="108" t="str">
        <f t="shared" si="2"/>
        <v/>
      </c>
      <c r="B552" s="6"/>
      <c r="C552" s="42"/>
      <c r="D552" s="43"/>
      <c r="E552" s="61"/>
      <c r="F552" s="45"/>
      <c r="G552" s="45"/>
      <c r="H552" s="46"/>
      <c r="I552" s="45"/>
      <c r="J552" s="45"/>
      <c r="K552" s="45"/>
      <c r="L552" s="45"/>
      <c r="M552" s="61"/>
      <c r="N552" s="48"/>
      <c r="O552" s="49"/>
      <c r="P552" s="48"/>
      <c r="Q552" s="49"/>
      <c r="R552" s="50"/>
      <c r="S552" s="51"/>
      <c r="T552" s="15"/>
      <c r="U552" s="14"/>
      <c r="V552" s="52"/>
      <c r="W552" s="52"/>
      <c r="X552" s="52"/>
      <c r="Y552" s="52"/>
      <c r="Z552" s="52"/>
      <c r="AA552" s="52"/>
      <c r="AB552" s="53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3"/>
      <c r="AP552" s="52"/>
      <c r="AQ552" s="52"/>
      <c r="AR552" s="53"/>
      <c r="AS552" s="53"/>
      <c r="AT552" s="53"/>
      <c r="AU552" s="52"/>
      <c r="AV552" s="52"/>
      <c r="AW552" s="53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83" t="str">
        <f>IF(ISBLANK(B552),,IF(IFNA(MATCH(N552,List_Holidays,0),0)=0,IF(IFNA(MATCH(WEEKDAY(N552),List_WeekHolidays,0),0),1,0),2))</f>
        <v/>
      </c>
      <c r="BU552" s="109">
        <f t="shared" si="3"/>
        <v>0</v>
      </c>
      <c r="BV552" s="109">
        <f t="shared" si="4"/>
        <v>0</v>
      </c>
      <c r="BW552" s="109">
        <f>IF($BU552&gt;cLunchEnd+$N552,cLunchBegin+$N552+1,cLunchBegin+$N552)</f>
        <v>0.5</v>
      </c>
      <c r="BX552" s="109">
        <f>IF($BU552&gt;cLunchEnd+$N552,cLunchEnd+$N552+1,cLunchEnd+$N552)</f>
        <v>0.5416666667</v>
      </c>
      <c r="BY552" s="109">
        <f>IF($BU552&gt;cDinnerEnd+$N552,cDinnerBegin+$N552+1,cDinnerBegin+$N552)</f>
        <v>0.75</v>
      </c>
      <c r="BZ552" s="109">
        <f>IF($BU552&gt;cDinnerEnd+$N552,cDinnerEnd+$N552+1,cDinnerEnd+$N552)</f>
        <v>0.7916666667</v>
      </c>
      <c r="CA552" s="50" t="str">
        <f>IF((MIN($BV552,BX552)-MAX($BU552,BW552))&gt;0,vDurationLunch,)</f>
        <v/>
      </c>
      <c r="CB552" s="50" t="str">
        <f>IF((MIN($BV552,BZ552)-MAX($BU552,BY552))&gt;0,vDurationDinner,)</f>
        <v/>
      </c>
      <c r="CC552" s="50">
        <f t="shared" si="5"/>
        <v>0</v>
      </c>
      <c r="CD552" s="109">
        <f t="shared" si="6"/>
        <v>0.75</v>
      </c>
      <c r="CE552" s="50" t="str">
        <f t="shared" si="7"/>
        <v/>
      </c>
      <c r="CF552" s="50" t="str">
        <f t="shared" si="8"/>
        <v/>
      </c>
      <c r="CG552" s="50" t="str">
        <f t="shared" si="9"/>
        <v/>
      </c>
      <c r="CH552" s="50" t="str">
        <f t="shared" si="10"/>
        <v/>
      </c>
      <c r="CI552" s="50" t="str">
        <f t="shared" si="11"/>
        <v/>
      </c>
      <c r="CJ552" s="50"/>
      <c r="CK552" s="50"/>
      <c r="CL552" s="50"/>
      <c r="CM552" s="50"/>
      <c r="CN552" s="50"/>
    </row>
    <row r="553">
      <c r="A553" s="108" t="str">
        <f t="shared" si="2"/>
        <v/>
      </c>
      <c r="B553" s="6"/>
      <c r="C553" s="42"/>
      <c r="D553" s="43"/>
      <c r="E553" s="61"/>
      <c r="F553" s="45"/>
      <c r="G553" s="46"/>
      <c r="H553" s="46"/>
      <c r="I553" s="45"/>
      <c r="J553" s="45"/>
      <c r="K553" s="45"/>
      <c r="L553" s="45"/>
      <c r="M553" s="61"/>
      <c r="N553" s="48"/>
      <c r="O553" s="49"/>
      <c r="P553" s="48"/>
      <c r="Q553" s="49"/>
      <c r="R553" s="50"/>
      <c r="S553" s="51"/>
      <c r="T553" s="15"/>
      <c r="U553" s="14"/>
      <c r="V553" s="52"/>
      <c r="W553" s="52"/>
      <c r="X553" s="52"/>
      <c r="Y553" s="52"/>
      <c r="Z553" s="52"/>
      <c r="AA553" s="52"/>
      <c r="AB553" s="53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3"/>
      <c r="AP553" s="52"/>
      <c r="AQ553" s="52"/>
      <c r="AR553" s="53"/>
      <c r="AS553" s="53"/>
      <c r="AT553" s="53"/>
      <c r="AU553" s="52"/>
      <c r="AV553" s="52"/>
      <c r="AW553" s="53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83" t="str">
        <f>IF(ISBLANK(B553),,IF(IFNA(MATCH(N553,List_Holidays,0),0)=0,IF(IFNA(MATCH(WEEKDAY(N553),List_WeekHolidays,0),0),1,0),2))</f>
        <v/>
      </c>
      <c r="BU553" s="109">
        <f t="shared" si="3"/>
        <v>0</v>
      </c>
      <c r="BV553" s="109">
        <f t="shared" si="4"/>
        <v>0</v>
      </c>
      <c r="BW553" s="109">
        <f>IF($BU553&gt;cLunchEnd+$N553,cLunchBegin+$N553+1,cLunchBegin+$N553)</f>
        <v>0.5</v>
      </c>
      <c r="BX553" s="109">
        <f>IF($BU553&gt;cLunchEnd+$N553,cLunchEnd+$N553+1,cLunchEnd+$N553)</f>
        <v>0.5416666667</v>
      </c>
      <c r="BY553" s="109">
        <f>IF($BU553&gt;cDinnerEnd+$N553,cDinnerBegin+$N553+1,cDinnerBegin+$N553)</f>
        <v>0.75</v>
      </c>
      <c r="BZ553" s="109">
        <f>IF($BU553&gt;cDinnerEnd+$N553,cDinnerEnd+$N553+1,cDinnerEnd+$N553)</f>
        <v>0.7916666667</v>
      </c>
      <c r="CA553" s="50" t="str">
        <f>IF((MIN($BV553,BX553)-MAX($BU553,BW553))&gt;0,vDurationLunch,)</f>
        <v/>
      </c>
      <c r="CB553" s="50" t="str">
        <f>IF((MIN($BV553,BZ553)-MAX($BU553,BY553))&gt;0,vDurationDinner,)</f>
        <v/>
      </c>
      <c r="CC553" s="50">
        <f t="shared" si="5"/>
        <v>0</v>
      </c>
      <c r="CD553" s="109">
        <f t="shared" si="6"/>
        <v>0.75</v>
      </c>
      <c r="CE553" s="50" t="str">
        <f t="shared" si="7"/>
        <v/>
      </c>
      <c r="CF553" s="50" t="str">
        <f t="shared" si="8"/>
        <v/>
      </c>
      <c r="CG553" s="50" t="str">
        <f t="shared" si="9"/>
        <v/>
      </c>
      <c r="CH553" s="50" t="str">
        <f t="shared" si="10"/>
        <v/>
      </c>
      <c r="CI553" s="50" t="str">
        <f t="shared" si="11"/>
        <v/>
      </c>
      <c r="CJ553" s="50"/>
      <c r="CK553" s="50"/>
      <c r="CL553" s="50"/>
      <c r="CM553" s="50"/>
      <c r="CN553" s="50"/>
    </row>
    <row r="554">
      <c r="A554" s="108" t="str">
        <f t="shared" si="2"/>
        <v/>
      </c>
      <c r="B554" s="6"/>
      <c r="C554" s="42"/>
      <c r="D554" s="43"/>
      <c r="E554" s="61"/>
      <c r="F554" s="45"/>
      <c r="G554" s="45"/>
      <c r="H554" s="46"/>
      <c r="I554" s="45"/>
      <c r="J554" s="45"/>
      <c r="K554" s="45"/>
      <c r="L554" s="45"/>
      <c r="M554" s="61"/>
      <c r="N554" s="48"/>
      <c r="O554" s="49"/>
      <c r="P554" s="48"/>
      <c r="Q554" s="49"/>
      <c r="R554" s="50"/>
      <c r="S554" s="51"/>
      <c r="T554" s="15"/>
      <c r="U554" s="14"/>
      <c r="V554" s="52"/>
      <c r="W554" s="52"/>
      <c r="X554" s="52"/>
      <c r="Y554" s="52"/>
      <c r="Z554" s="52"/>
      <c r="AA554" s="52"/>
      <c r="AB554" s="53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3"/>
      <c r="AP554" s="52"/>
      <c r="AQ554" s="52"/>
      <c r="AR554" s="53"/>
      <c r="AS554" s="53"/>
      <c r="AT554" s="53"/>
      <c r="AU554" s="52"/>
      <c r="AV554" s="52"/>
      <c r="AW554" s="53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83" t="str">
        <f>IF(ISBLANK(B554),,IF(IFNA(MATCH(N554,List_Holidays,0),0)=0,IF(IFNA(MATCH(WEEKDAY(N554),List_WeekHolidays,0),0),1,0),2))</f>
        <v/>
      </c>
      <c r="BU554" s="109">
        <f t="shared" si="3"/>
        <v>0</v>
      </c>
      <c r="BV554" s="109">
        <f t="shared" si="4"/>
        <v>0</v>
      </c>
      <c r="BW554" s="109">
        <f>IF($BU554&gt;cLunchEnd+$N554,cLunchBegin+$N554+1,cLunchBegin+$N554)</f>
        <v>0.5</v>
      </c>
      <c r="BX554" s="109">
        <f>IF($BU554&gt;cLunchEnd+$N554,cLunchEnd+$N554+1,cLunchEnd+$N554)</f>
        <v>0.5416666667</v>
      </c>
      <c r="BY554" s="109">
        <f>IF($BU554&gt;cDinnerEnd+$N554,cDinnerBegin+$N554+1,cDinnerBegin+$N554)</f>
        <v>0.75</v>
      </c>
      <c r="BZ554" s="109">
        <f>IF($BU554&gt;cDinnerEnd+$N554,cDinnerEnd+$N554+1,cDinnerEnd+$N554)</f>
        <v>0.7916666667</v>
      </c>
      <c r="CA554" s="50" t="str">
        <f>IF((MIN($BV554,BX554)-MAX($BU554,BW554))&gt;0,vDurationLunch,)</f>
        <v/>
      </c>
      <c r="CB554" s="50" t="str">
        <f>IF((MIN($BV554,BZ554)-MAX($BU554,BY554))&gt;0,vDurationDinner,)</f>
        <v/>
      </c>
      <c r="CC554" s="50">
        <f t="shared" si="5"/>
        <v>0</v>
      </c>
      <c r="CD554" s="109">
        <f t="shared" si="6"/>
        <v>0.75</v>
      </c>
      <c r="CE554" s="50" t="str">
        <f t="shared" si="7"/>
        <v/>
      </c>
      <c r="CF554" s="50" t="str">
        <f t="shared" si="8"/>
        <v/>
      </c>
      <c r="CG554" s="50" t="str">
        <f t="shared" si="9"/>
        <v/>
      </c>
      <c r="CH554" s="50" t="str">
        <f t="shared" si="10"/>
        <v/>
      </c>
      <c r="CI554" s="50" t="str">
        <f t="shared" si="11"/>
        <v/>
      </c>
      <c r="CJ554" s="50"/>
      <c r="CK554" s="50"/>
      <c r="CL554" s="50"/>
      <c r="CM554" s="50"/>
      <c r="CN554" s="50"/>
    </row>
    <row r="555">
      <c r="A555" s="108" t="str">
        <f t="shared" si="2"/>
        <v/>
      </c>
      <c r="B555" s="6"/>
      <c r="C555" s="42"/>
      <c r="D555" s="43"/>
      <c r="E555" s="61"/>
      <c r="F555" s="45"/>
      <c r="G555" s="45"/>
      <c r="H555" s="46"/>
      <c r="I555" s="45"/>
      <c r="J555" s="45"/>
      <c r="K555" s="45"/>
      <c r="L555" s="45"/>
      <c r="M555" s="61"/>
      <c r="N555" s="48"/>
      <c r="O555" s="49"/>
      <c r="P555" s="48"/>
      <c r="Q555" s="49"/>
      <c r="R555" s="50"/>
      <c r="S555" s="51"/>
      <c r="T555" s="15"/>
      <c r="U555" s="14"/>
      <c r="V555" s="52"/>
      <c r="W555" s="52"/>
      <c r="X555" s="52"/>
      <c r="Y555" s="52"/>
      <c r="Z555" s="52"/>
      <c r="AA555" s="52"/>
      <c r="AB555" s="53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3"/>
      <c r="AP555" s="52"/>
      <c r="AQ555" s="52"/>
      <c r="AR555" s="53"/>
      <c r="AS555" s="53"/>
      <c r="AT555" s="53"/>
      <c r="AU555" s="52"/>
      <c r="AV555" s="52"/>
      <c r="AW555" s="53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83" t="str">
        <f>IF(ISBLANK(B555),,IF(IFNA(MATCH(N555,List_Holidays,0),0)=0,IF(IFNA(MATCH(WEEKDAY(N555),List_WeekHolidays,0),0),1,0),2))</f>
        <v/>
      </c>
      <c r="BU555" s="109">
        <f t="shared" si="3"/>
        <v>0</v>
      </c>
      <c r="BV555" s="109">
        <f t="shared" si="4"/>
        <v>0</v>
      </c>
      <c r="BW555" s="109">
        <f>IF($BU555&gt;cLunchEnd+$N555,cLunchBegin+$N555+1,cLunchBegin+$N555)</f>
        <v>0.5</v>
      </c>
      <c r="BX555" s="109">
        <f>IF($BU555&gt;cLunchEnd+$N555,cLunchEnd+$N555+1,cLunchEnd+$N555)</f>
        <v>0.5416666667</v>
      </c>
      <c r="BY555" s="109">
        <f>IF($BU555&gt;cDinnerEnd+$N555,cDinnerBegin+$N555+1,cDinnerBegin+$N555)</f>
        <v>0.75</v>
      </c>
      <c r="BZ555" s="109">
        <f>IF($BU555&gt;cDinnerEnd+$N555,cDinnerEnd+$N555+1,cDinnerEnd+$N555)</f>
        <v>0.7916666667</v>
      </c>
      <c r="CA555" s="50" t="str">
        <f>IF((MIN($BV555,BX555)-MAX($BU555,BW555))&gt;0,vDurationLunch,)</f>
        <v/>
      </c>
      <c r="CB555" s="50" t="str">
        <f>IF((MIN($BV555,BZ555)-MAX($BU555,BY555))&gt;0,vDurationDinner,)</f>
        <v/>
      </c>
      <c r="CC555" s="50">
        <f t="shared" si="5"/>
        <v>0</v>
      </c>
      <c r="CD555" s="109">
        <f t="shared" si="6"/>
        <v>0.75</v>
      </c>
      <c r="CE555" s="50" t="str">
        <f t="shared" si="7"/>
        <v/>
      </c>
      <c r="CF555" s="50" t="str">
        <f t="shared" si="8"/>
        <v/>
      </c>
      <c r="CG555" s="50" t="str">
        <f t="shared" si="9"/>
        <v/>
      </c>
      <c r="CH555" s="50" t="str">
        <f t="shared" si="10"/>
        <v/>
      </c>
      <c r="CI555" s="50" t="str">
        <f t="shared" si="11"/>
        <v/>
      </c>
      <c r="CJ555" s="50"/>
      <c r="CK555" s="50"/>
      <c r="CL555" s="50"/>
      <c r="CM555" s="50"/>
      <c r="CN555" s="50"/>
    </row>
    <row r="556">
      <c r="A556" s="108" t="str">
        <f t="shared" si="2"/>
        <v/>
      </c>
      <c r="B556" s="6"/>
      <c r="C556" s="42"/>
      <c r="D556" s="43"/>
      <c r="E556" s="61"/>
      <c r="F556" s="45"/>
      <c r="G556" s="45"/>
      <c r="H556" s="45"/>
      <c r="I556" s="45"/>
      <c r="J556" s="46"/>
      <c r="K556" s="45"/>
      <c r="L556" s="45"/>
      <c r="M556" s="61"/>
      <c r="N556" s="48"/>
      <c r="O556" s="49"/>
      <c r="P556" s="48"/>
      <c r="Q556" s="49"/>
      <c r="R556" s="50"/>
      <c r="S556" s="51"/>
      <c r="T556" s="15"/>
      <c r="U556" s="14"/>
      <c r="V556" s="52"/>
      <c r="W556" s="52"/>
      <c r="X556" s="52"/>
      <c r="Y556" s="52"/>
      <c r="Z556" s="52"/>
      <c r="AA556" s="52"/>
      <c r="AB556" s="53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3"/>
      <c r="AP556" s="52"/>
      <c r="AQ556" s="52"/>
      <c r="AR556" s="53"/>
      <c r="AS556" s="53"/>
      <c r="AT556" s="53"/>
      <c r="AU556" s="52"/>
      <c r="AV556" s="52"/>
      <c r="AW556" s="53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83" t="str">
        <f>IF(ISBLANK(B556),,IF(IFNA(MATCH(N556,List_Holidays,0),0)=0,IF(IFNA(MATCH(WEEKDAY(N556),List_WeekHolidays,0),0),1,0),2))</f>
        <v/>
      </c>
      <c r="BU556" s="109">
        <f t="shared" si="3"/>
        <v>0</v>
      </c>
      <c r="BV556" s="109">
        <f t="shared" si="4"/>
        <v>0</v>
      </c>
      <c r="BW556" s="109">
        <f>IF($BU556&gt;cLunchEnd+$N556,cLunchBegin+$N556+1,cLunchBegin+$N556)</f>
        <v>0.5</v>
      </c>
      <c r="BX556" s="109">
        <f>IF($BU556&gt;cLunchEnd+$N556,cLunchEnd+$N556+1,cLunchEnd+$N556)</f>
        <v>0.5416666667</v>
      </c>
      <c r="BY556" s="109">
        <f>IF($BU556&gt;cDinnerEnd+$N556,cDinnerBegin+$N556+1,cDinnerBegin+$N556)</f>
        <v>0.75</v>
      </c>
      <c r="BZ556" s="109">
        <f>IF($BU556&gt;cDinnerEnd+$N556,cDinnerEnd+$N556+1,cDinnerEnd+$N556)</f>
        <v>0.7916666667</v>
      </c>
      <c r="CA556" s="50" t="str">
        <f>IF((MIN($BV556,BX556)-MAX($BU556,BW556))&gt;0,vDurationLunch,)</f>
        <v/>
      </c>
      <c r="CB556" s="50" t="str">
        <f>IF((MIN($BV556,BZ556)-MAX($BU556,BY556))&gt;0,vDurationDinner,)</f>
        <v/>
      </c>
      <c r="CC556" s="50">
        <f t="shared" si="5"/>
        <v>0</v>
      </c>
      <c r="CD556" s="109">
        <f t="shared" si="6"/>
        <v>0.75</v>
      </c>
      <c r="CE556" s="50" t="str">
        <f t="shared" si="7"/>
        <v/>
      </c>
      <c r="CF556" s="50" t="str">
        <f t="shared" si="8"/>
        <v/>
      </c>
      <c r="CG556" s="50" t="str">
        <f t="shared" si="9"/>
        <v/>
      </c>
      <c r="CH556" s="50" t="str">
        <f t="shared" si="10"/>
        <v/>
      </c>
      <c r="CI556" s="50" t="str">
        <f t="shared" si="11"/>
        <v/>
      </c>
      <c r="CJ556" s="50"/>
      <c r="CK556" s="50"/>
      <c r="CL556" s="50"/>
      <c r="CM556" s="50"/>
      <c r="CN556" s="50"/>
    </row>
    <row r="557">
      <c r="A557" s="108" t="str">
        <f t="shared" si="2"/>
        <v/>
      </c>
      <c r="B557" s="6"/>
      <c r="C557" s="42"/>
      <c r="D557" s="43"/>
      <c r="E557" s="61"/>
      <c r="F557" s="45"/>
      <c r="G557" s="45"/>
      <c r="H557" s="46"/>
      <c r="I557" s="45"/>
      <c r="J557" s="45"/>
      <c r="K557" s="45"/>
      <c r="L557" s="45"/>
      <c r="M557" s="61"/>
      <c r="N557" s="48"/>
      <c r="O557" s="49"/>
      <c r="P557" s="48"/>
      <c r="Q557" s="49"/>
      <c r="R557" s="50"/>
      <c r="S557" s="51"/>
      <c r="T557" s="15"/>
      <c r="U557" s="14"/>
      <c r="V557" s="52"/>
      <c r="W557" s="52"/>
      <c r="X557" s="52"/>
      <c r="Y557" s="52"/>
      <c r="Z557" s="52"/>
      <c r="AA557" s="52"/>
      <c r="AB557" s="53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3"/>
      <c r="AP557" s="52"/>
      <c r="AQ557" s="52"/>
      <c r="AR557" s="53"/>
      <c r="AS557" s="53"/>
      <c r="AT557" s="53"/>
      <c r="AU557" s="52"/>
      <c r="AV557" s="52"/>
      <c r="AW557" s="53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83" t="str">
        <f>IF(ISBLANK(B557),,IF(IFNA(MATCH(N557,List_Holidays,0),0)=0,IF(IFNA(MATCH(WEEKDAY(N557),List_WeekHolidays,0),0),1,0),2))</f>
        <v/>
      </c>
      <c r="BU557" s="109">
        <f t="shared" si="3"/>
        <v>0</v>
      </c>
      <c r="BV557" s="109">
        <f t="shared" si="4"/>
        <v>0</v>
      </c>
      <c r="BW557" s="109">
        <f>IF($BU557&gt;cLunchEnd+$N557,cLunchBegin+$N557+1,cLunchBegin+$N557)</f>
        <v>0.5</v>
      </c>
      <c r="BX557" s="109">
        <f>IF($BU557&gt;cLunchEnd+$N557,cLunchEnd+$N557+1,cLunchEnd+$N557)</f>
        <v>0.5416666667</v>
      </c>
      <c r="BY557" s="109">
        <f>IF($BU557&gt;cDinnerEnd+$N557,cDinnerBegin+$N557+1,cDinnerBegin+$N557)</f>
        <v>0.75</v>
      </c>
      <c r="BZ557" s="109">
        <f>IF($BU557&gt;cDinnerEnd+$N557,cDinnerEnd+$N557+1,cDinnerEnd+$N557)</f>
        <v>0.7916666667</v>
      </c>
      <c r="CA557" s="50" t="str">
        <f>IF((MIN($BV557,BX557)-MAX($BU557,BW557))&gt;0,vDurationLunch,)</f>
        <v/>
      </c>
      <c r="CB557" s="50" t="str">
        <f>IF((MIN($BV557,BZ557)-MAX($BU557,BY557))&gt;0,vDurationDinner,)</f>
        <v/>
      </c>
      <c r="CC557" s="50">
        <f t="shared" si="5"/>
        <v>0</v>
      </c>
      <c r="CD557" s="109">
        <f t="shared" si="6"/>
        <v>0.75</v>
      </c>
      <c r="CE557" s="50" t="str">
        <f t="shared" si="7"/>
        <v/>
      </c>
      <c r="CF557" s="50" t="str">
        <f t="shared" si="8"/>
        <v/>
      </c>
      <c r="CG557" s="50" t="str">
        <f t="shared" si="9"/>
        <v/>
      </c>
      <c r="CH557" s="50" t="str">
        <f t="shared" si="10"/>
        <v/>
      </c>
      <c r="CI557" s="50" t="str">
        <f t="shared" si="11"/>
        <v/>
      </c>
      <c r="CJ557" s="50"/>
      <c r="CK557" s="50"/>
      <c r="CL557" s="50"/>
      <c r="CM557" s="50"/>
      <c r="CN557" s="50"/>
    </row>
    <row r="558">
      <c r="A558" s="108" t="str">
        <f t="shared" si="2"/>
        <v/>
      </c>
      <c r="B558" s="6"/>
      <c r="C558" s="42"/>
      <c r="D558" s="43"/>
      <c r="E558" s="61"/>
      <c r="F558" s="45"/>
      <c r="G558" s="45"/>
      <c r="H558" s="46"/>
      <c r="I558" s="45"/>
      <c r="J558" s="45"/>
      <c r="K558" s="45"/>
      <c r="L558" s="45"/>
      <c r="M558" s="61"/>
      <c r="N558" s="48"/>
      <c r="O558" s="49"/>
      <c r="P558" s="48"/>
      <c r="Q558" s="49"/>
      <c r="R558" s="50"/>
      <c r="S558" s="51"/>
      <c r="T558" s="15"/>
      <c r="U558" s="14"/>
      <c r="V558" s="52"/>
      <c r="W558" s="52"/>
      <c r="X558" s="52"/>
      <c r="Y558" s="52"/>
      <c r="Z558" s="52"/>
      <c r="AA558" s="52"/>
      <c r="AB558" s="53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3"/>
      <c r="AP558" s="52"/>
      <c r="AQ558" s="52"/>
      <c r="AR558" s="53"/>
      <c r="AS558" s="53"/>
      <c r="AT558" s="53"/>
      <c r="AU558" s="52"/>
      <c r="AV558" s="52"/>
      <c r="AW558" s="53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83" t="str">
        <f>IF(ISBLANK(B558),,IF(IFNA(MATCH(N558,List_Holidays,0),0)=0,IF(IFNA(MATCH(WEEKDAY(N558),List_WeekHolidays,0),0),1,0),2))</f>
        <v/>
      </c>
      <c r="BU558" s="109">
        <f t="shared" si="3"/>
        <v>0</v>
      </c>
      <c r="BV558" s="109">
        <f t="shared" si="4"/>
        <v>0</v>
      </c>
      <c r="BW558" s="109">
        <f>IF($BU558&gt;cLunchEnd+$N558,cLunchBegin+$N558+1,cLunchBegin+$N558)</f>
        <v>0.5</v>
      </c>
      <c r="BX558" s="109">
        <f>IF($BU558&gt;cLunchEnd+$N558,cLunchEnd+$N558+1,cLunchEnd+$N558)</f>
        <v>0.5416666667</v>
      </c>
      <c r="BY558" s="109">
        <f>IF($BU558&gt;cDinnerEnd+$N558,cDinnerBegin+$N558+1,cDinnerBegin+$N558)</f>
        <v>0.75</v>
      </c>
      <c r="BZ558" s="109">
        <f>IF($BU558&gt;cDinnerEnd+$N558,cDinnerEnd+$N558+1,cDinnerEnd+$N558)</f>
        <v>0.7916666667</v>
      </c>
      <c r="CA558" s="50" t="str">
        <f>IF((MIN($BV558,BX558)-MAX($BU558,BW558))&gt;0,vDurationLunch,)</f>
        <v/>
      </c>
      <c r="CB558" s="50" t="str">
        <f>IF((MIN($BV558,BZ558)-MAX($BU558,BY558))&gt;0,vDurationDinner,)</f>
        <v/>
      </c>
      <c r="CC558" s="50">
        <f t="shared" si="5"/>
        <v>0</v>
      </c>
      <c r="CD558" s="109">
        <f t="shared" si="6"/>
        <v>0.75</v>
      </c>
      <c r="CE558" s="50" t="str">
        <f t="shared" si="7"/>
        <v/>
      </c>
      <c r="CF558" s="50" t="str">
        <f t="shared" si="8"/>
        <v/>
      </c>
      <c r="CG558" s="50" t="str">
        <f t="shared" si="9"/>
        <v/>
      </c>
      <c r="CH558" s="50" t="str">
        <f t="shared" si="10"/>
        <v/>
      </c>
      <c r="CI558" s="50" t="str">
        <f t="shared" si="11"/>
        <v/>
      </c>
      <c r="CJ558" s="50"/>
      <c r="CK558" s="50"/>
      <c r="CL558" s="50"/>
      <c r="CM558" s="50"/>
      <c r="CN558" s="50"/>
    </row>
    <row r="559">
      <c r="A559" s="108" t="str">
        <f t="shared" si="2"/>
        <v/>
      </c>
      <c r="B559" s="6"/>
      <c r="C559" s="42"/>
      <c r="D559" s="43"/>
      <c r="E559" s="61"/>
      <c r="F559" s="45"/>
      <c r="G559" s="45"/>
      <c r="H559" s="46"/>
      <c r="I559" s="45"/>
      <c r="J559" s="45"/>
      <c r="K559" s="45"/>
      <c r="L559" s="45"/>
      <c r="M559" s="61"/>
      <c r="N559" s="48"/>
      <c r="O559" s="49"/>
      <c r="P559" s="48"/>
      <c r="Q559" s="49"/>
      <c r="R559" s="50"/>
      <c r="S559" s="51"/>
      <c r="T559" s="15"/>
      <c r="U559" s="14"/>
      <c r="V559" s="52"/>
      <c r="W559" s="52"/>
      <c r="X559" s="52"/>
      <c r="Y559" s="52"/>
      <c r="Z559" s="52"/>
      <c r="AA559" s="52"/>
      <c r="AB559" s="53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3"/>
      <c r="AP559" s="52"/>
      <c r="AQ559" s="52"/>
      <c r="AR559" s="53"/>
      <c r="AS559" s="53"/>
      <c r="AT559" s="53"/>
      <c r="AU559" s="52"/>
      <c r="AV559" s="52"/>
      <c r="AW559" s="53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83" t="str">
        <f>IF(ISBLANK(B559),,IF(IFNA(MATCH(N559,List_Holidays,0),0)=0,IF(IFNA(MATCH(WEEKDAY(N559),List_WeekHolidays,0),0),1,0),2))</f>
        <v/>
      </c>
      <c r="BU559" s="109">
        <f t="shared" si="3"/>
        <v>0</v>
      </c>
      <c r="BV559" s="109">
        <f t="shared" si="4"/>
        <v>0</v>
      </c>
      <c r="BW559" s="109">
        <f>IF($BU559&gt;cLunchEnd+$N559,cLunchBegin+$N559+1,cLunchBegin+$N559)</f>
        <v>0.5</v>
      </c>
      <c r="BX559" s="109">
        <f>IF($BU559&gt;cLunchEnd+$N559,cLunchEnd+$N559+1,cLunchEnd+$N559)</f>
        <v>0.5416666667</v>
      </c>
      <c r="BY559" s="109">
        <f>IF($BU559&gt;cDinnerEnd+$N559,cDinnerBegin+$N559+1,cDinnerBegin+$N559)</f>
        <v>0.75</v>
      </c>
      <c r="BZ559" s="109">
        <f>IF($BU559&gt;cDinnerEnd+$N559,cDinnerEnd+$N559+1,cDinnerEnd+$N559)</f>
        <v>0.7916666667</v>
      </c>
      <c r="CA559" s="50" t="str">
        <f>IF((MIN($BV559,BX559)-MAX($BU559,BW559))&gt;0,vDurationLunch,)</f>
        <v/>
      </c>
      <c r="CB559" s="50" t="str">
        <f>IF((MIN($BV559,BZ559)-MAX($BU559,BY559))&gt;0,vDurationDinner,)</f>
        <v/>
      </c>
      <c r="CC559" s="50">
        <f t="shared" si="5"/>
        <v>0</v>
      </c>
      <c r="CD559" s="109">
        <f t="shared" si="6"/>
        <v>0.75</v>
      </c>
      <c r="CE559" s="50" t="str">
        <f t="shared" si="7"/>
        <v/>
      </c>
      <c r="CF559" s="50" t="str">
        <f t="shared" si="8"/>
        <v/>
      </c>
      <c r="CG559" s="50" t="str">
        <f t="shared" si="9"/>
        <v/>
      </c>
      <c r="CH559" s="50" t="str">
        <f t="shared" si="10"/>
        <v/>
      </c>
      <c r="CI559" s="50" t="str">
        <f t="shared" si="11"/>
        <v/>
      </c>
      <c r="CJ559" s="50"/>
      <c r="CK559" s="50"/>
      <c r="CL559" s="50"/>
      <c r="CM559" s="50"/>
      <c r="CN559" s="50"/>
    </row>
    <row r="560">
      <c r="A560" s="108" t="str">
        <f t="shared" si="2"/>
        <v/>
      </c>
      <c r="B560" s="6"/>
      <c r="C560" s="42"/>
      <c r="D560" s="43"/>
      <c r="E560" s="61"/>
      <c r="F560" s="45"/>
      <c r="G560" s="46"/>
      <c r="H560" s="46"/>
      <c r="I560" s="45"/>
      <c r="J560" s="45"/>
      <c r="K560" s="45"/>
      <c r="L560" s="45"/>
      <c r="M560" s="61"/>
      <c r="N560" s="48"/>
      <c r="O560" s="49"/>
      <c r="P560" s="48"/>
      <c r="Q560" s="49"/>
      <c r="R560" s="50"/>
      <c r="S560" s="51"/>
      <c r="T560" s="15"/>
      <c r="U560" s="14"/>
      <c r="V560" s="52"/>
      <c r="W560" s="52"/>
      <c r="X560" s="52"/>
      <c r="Y560" s="52"/>
      <c r="Z560" s="52"/>
      <c r="AA560" s="52"/>
      <c r="AB560" s="53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3"/>
      <c r="AP560" s="52"/>
      <c r="AQ560" s="52"/>
      <c r="AR560" s="53"/>
      <c r="AS560" s="53"/>
      <c r="AT560" s="53"/>
      <c r="AU560" s="52"/>
      <c r="AV560" s="52"/>
      <c r="AW560" s="53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83" t="str">
        <f>IF(ISBLANK(B560),,IF(IFNA(MATCH(N560,List_Holidays,0),0)=0,IF(IFNA(MATCH(WEEKDAY(N560),List_WeekHolidays,0),0),1,0),2))</f>
        <v/>
      </c>
      <c r="BU560" s="109">
        <f t="shared" si="3"/>
        <v>0</v>
      </c>
      <c r="BV560" s="109">
        <f t="shared" si="4"/>
        <v>0</v>
      </c>
      <c r="BW560" s="109">
        <f>IF($BU560&gt;cLunchEnd+$N560,cLunchBegin+$N560+1,cLunchBegin+$N560)</f>
        <v>0.5</v>
      </c>
      <c r="BX560" s="109">
        <f>IF($BU560&gt;cLunchEnd+$N560,cLunchEnd+$N560+1,cLunchEnd+$N560)</f>
        <v>0.5416666667</v>
      </c>
      <c r="BY560" s="109">
        <f>IF($BU560&gt;cDinnerEnd+$N560,cDinnerBegin+$N560+1,cDinnerBegin+$N560)</f>
        <v>0.75</v>
      </c>
      <c r="BZ560" s="109">
        <f>IF($BU560&gt;cDinnerEnd+$N560,cDinnerEnd+$N560+1,cDinnerEnd+$N560)</f>
        <v>0.7916666667</v>
      </c>
      <c r="CA560" s="50" t="str">
        <f>IF((MIN($BV560,BX560)-MAX($BU560,BW560))&gt;0,vDurationLunch,)</f>
        <v/>
      </c>
      <c r="CB560" s="50" t="str">
        <f>IF((MIN($BV560,BZ560)-MAX($BU560,BY560))&gt;0,vDurationDinner,)</f>
        <v/>
      </c>
      <c r="CC560" s="50">
        <f t="shared" si="5"/>
        <v>0</v>
      </c>
      <c r="CD560" s="109">
        <f t="shared" si="6"/>
        <v>0.75</v>
      </c>
      <c r="CE560" s="50" t="str">
        <f t="shared" si="7"/>
        <v/>
      </c>
      <c r="CF560" s="50" t="str">
        <f t="shared" si="8"/>
        <v/>
      </c>
      <c r="CG560" s="50" t="str">
        <f t="shared" si="9"/>
        <v/>
      </c>
      <c r="CH560" s="50" t="str">
        <f t="shared" si="10"/>
        <v/>
      </c>
      <c r="CI560" s="50" t="str">
        <f t="shared" si="11"/>
        <v/>
      </c>
      <c r="CJ560" s="50"/>
      <c r="CK560" s="50"/>
      <c r="CL560" s="50"/>
      <c r="CM560" s="50"/>
      <c r="CN560" s="50"/>
    </row>
    <row r="561">
      <c r="A561" s="108" t="str">
        <f t="shared" si="2"/>
        <v/>
      </c>
      <c r="B561" s="6"/>
      <c r="C561" s="42"/>
      <c r="D561" s="43"/>
      <c r="E561" s="61"/>
      <c r="F561" s="45"/>
      <c r="G561" s="45"/>
      <c r="H561" s="46"/>
      <c r="I561" s="45"/>
      <c r="J561" s="45"/>
      <c r="K561" s="45"/>
      <c r="L561" s="45"/>
      <c r="M561" s="61"/>
      <c r="N561" s="48"/>
      <c r="O561" s="49"/>
      <c r="P561" s="48"/>
      <c r="Q561" s="49"/>
      <c r="R561" s="50"/>
      <c r="S561" s="51"/>
      <c r="T561" s="15"/>
      <c r="U561" s="14"/>
      <c r="V561" s="52"/>
      <c r="W561" s="52"/>
      <c r="X561" s="52"/>
      <c r="Y561" s="52"/>
      <c r="Z561" s="52"/>
      <c r="AA561" s="52"/>
      <c r="AB561" s="53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3"/>
      <c r="AP561" s="52"/>
      <c r="AQ561" s="52"/>
      <c r="AR561" s="53"/>
      <c r="AS561" s="53"/>
      <c r="AT561" s="53"/>
      <c r="AU561" s="52"/>
      <c r="AV561" s="52"/>
      <c r="AW561" s="53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83" t="str">
        <f>IF(ISBLANK(B561),,IF(IFNA(MATCH(N561,List_Holidays,0),0)=0,IF(IFNA(MATCH(WEEKDAY(N561),List_WeekHolidays,0),0),1,0),2))</f>
        <v/>
      </c>
      <c r="BU561" s="109">
        <f t="shared" si="3"/>
        <v>0</v>
      </c>
      <c r="BV561" s="109">
        <f t="shared" si="4"/>
        <v>0</v>
      </c>
      <c r="BW561" s="109">
        <f>IF($BU561&gt;cLunchEnd+$N561,cLunchBegin+$N561+1,cLunchBegin+$N561)</f>
        <v>0.5</v>
      </c>
      <c r="BX561" s="109">
        <f>IF($BU561&gt;cLunchEnd+$N561,cLunchEnd+$N561+1,cLunchEnd+$N561)</f>
        <v>0.5416666667</v>
      </c>
      <c r="BY561" s="109">
        <f>IF($BU561&gt;cDinnerEnd+$N561,cDinnerBegin+$N561+1,cDinnerBegin+$N561)</f>
        <v>0.75</v>
      </c>
      <c r="BZ561" s="109">
        <f>IF($BU561&gt;cDinnerEnd+$N561,cDinnerEnd+$N561+1,cDinnerEnd+$N561)</f>
        <v>0.7916666667</v>
      </c>
      <c r="CA561" s="50" t="str">
        <f>IF((MIN($BV561,BX561)-MAX($BU561,BW561))&gt;0,vDurationLunch,)</f>
        <v/>
      </c>
      <c r="CB561" s="50" t="str">
        <f>IF((MIN($BV561,BZ561)-MAX($BU561,BY561))&gt;0,vDurationDinner,)</f>
        <v/>
      </c>
      <c r="CC561" s="50">
        <f t="shared" si="5"/>
        <v>0</v>
      </c>
      <c r="CD561" s="109">
        <f t="shared" si="6"/>
        <v>0.75</v>
      </c>
      <c r="CE561" s="50" t="str">
        <f t="shared" si="7"/>
        <v/>
      </c>
      <c r="CF561" s="50" t="str">
        <f t="shared" si="8"/>
        <v/>
      </c>
      <c r="CG561" s="50" t="str">
        <f t="shared" si="9"/>
        <v/>
      </c>
      <c r="CH561" s="50" t="str">
        <f t="shared" si="10"/>
        <v/>
      </c>
      <c r="CI561" s="50" t="str">
        <f t="shared" si="11"/>
        <v/>
      </c>
      <c r="CJ561" s="50"/>
      <c r="CK561" s="50"/>
      <c r="CL561" s="50"/>
      <c r="CM561" s="50"/>
      <c r="CN561" s="50"/>
    </row>
    <row r="562">
      <c r="A562" s="108" t="str">
        <f t="shared" si="2"/>
        <v/>
      </c>
      <c r="B562" s="6"/>
      <c r="C562" s="42"/>
      <c r="D562" s="43"/>
      <c r="E562" s="61"/>
      <c r="F562" s="45"/>
      <c r="G562" s="45"/>
      <c r="H562" s="46"/>
      <c r="I562" s="45"/>
      <c r="J562" s="45"/>
      <c r="K562" s="45"/>
      <c r="L562" s="45"/>
      <c r="M562" s="61"/>
      <c r="N562" s="48"/>
      <c r="O562" s="49"/>
      <c r="P562" s="48"/>
      <c r="Q562" s="49"/>
      <c r="R562" s="50"/>
      <c r="S562" s="51"/>
      <c r="T562" s="15"/>
      <c r="U562" s="14"/>
      <c r="V562" s="52"/>
      <c r="W562" s="52"/>
      <c r="X562" s="52"/>
      <c r="Y562" s="52"/>
      <c r="Z562" s="52"/>
      <c r="AA562" s="52"/>
      <c r="AB562" s="53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3"/>
      <c r="AP562" s="52"/>
      <c r="AQ562" s="52"/>
      <c r="AR562" s="53"/>
      <c r="AS562" s="53"/>
      <c r="AT562" s="53"/>
      <c r="AU562" s="52"/>
      <c r="AV562" s="52"/>
      <c r="AW562" s="53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83" t="str">
        <f>IF(ISBLANK(B562),,IF(IFNA(MATCH(N562,List_Holidays,0),0)=0,IF(IFNA(MATCH(WEEKDAY(N562),List_WeekHolidays,0),0),1,0),2))</f>
        <v/>
      </c>
      <c r="BU562" s="109">
        <f t="shared" si="3"/>
        <v>0</v>
      </c>
      <c r="BV562" s="109">
        <f t="shared" si="4"/>
        <v>0</v>
      </c>
      <c r="BW562" s="109">
        <f>IF($BU562&gt;cLunchEnd+$N562,cLunchBegin+$N562+1,cLunchBegin+$N562)</f>
        <v>0.5</v>
      </c>
      <c r="BX562" s="109">
        <f>IF($BU562&gt;cLunchEnd+$N562,cLunchEnd+$N562+1,cLunchEnd+$N562)</f>
        <v>0.5416666667</v>
      </c>
      <c r="BY562" s="109">
        <f>IF($BU562&gt;cDinnerEnd+$N562,cDinnerBegin+$N562+1,cDinnerBegin+$N562)</f>
        <v>0.75</v>
      </c>
      <c r="BZ562" s="109">
        <f>IF($BU562&gt;cDinnerEnd+$N562,cDinnerEnd+$N562+1,cDinnerEnd+$N562)</f>
        <v>0.7916666667</v>
      </c>
      <c r="CA562" s="50" t="str">
        <f>IF((MIN($BV562,BX562)-MAX($BU562,BW562))&gt;0,vDurationLunch,)</f>
        <v/>
      </c>
      <c r="CB562" s="50" t="str">
        <f>IF((MIN($BV562,BZ562)-MAX($BU562,BY562))&gt;0,vDurationDinner,)</f>
        <v/>
      </c>
      <c r="CC562" s="50">
        <f t="shared" si="5"/>
        <v>0</v>
      </c>
      <c r="CD562" s="109">
        <f t="shared" si="6"/>
        <v>0.75</v>
      </c>
      <c r="CE562" s="50" t="str">
        <f t="shared" si="7"/>
        <v/>
      </c>
      <c r="CF562" s="50" t="str">
        <f t="shared" si="8"/>
        <v/>
      </c>
      <c r="CG562" s="50" t="str">
        <f t="shared" si="9"/>
        <v/>
      </c>
      <c r="CH562" s="50" t="str">
        <f t="shared" si="10"/>
        <v/>
      </c>
      <c r="CI562" s="50" t="str">
        <f t="shared" si="11"/>
        <v/>
      </c>
      <c r="CJ562" s="50"/>
      <c r="CK562" s="50"/>
      <c r="CL562" s="50"/>
      <c r="CM562" s="50"/>
      <c r="CN562" s="50"/>
    </row>
    <row r="563">
      <c r="A563" s="108" t="str">
        <f t="shared" si="2"/>
        <v/>
      </c>
      <c r="B563" s="6"/>
      <c r="C563" s="42"/>
      <c r="D563" s="43"/>
      <c r="E563" s="61"/>
      <c r="F563" s="45"/>
      <c r="G563" s="45"/>
      <c r="H563" s="45"/>
      <c r="I563" s="45"/>
      <c r="J563" s="46"/>
      <c r="K563" s="45"/>
      <c r="L563" s="45"/>
      <c r="M563" s="61"/>
      <c r="N563" s="48"/>
      <c r="O563" s="49"/>
      <c r="P563" s="48"/>
      <c r="Q563" s="49"/>
      <c r="R563" s="50"/>
      <c r="S563" s="51"/>
      <c r="T563" s="15"/>
      <c r="U563" s="14"/>
      <c r="V563" s="52"/>
      <c r="W563" s="52"/>
      <c r="X563" s="52"/>
      <c r="Y563" s="52"/>
      <c r="Z563" s="52"/>
      <c r="AA563" s="52"/>
      <c r="AB563" s="53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3"/>
      <c r="AP563" s="52"/>
      <c r="AQ563" s="52"/>
      <c r="AR563" s="53"/>
      <c r="AS563" s="53"/>
      <c r="AT563" s="53"/>
      <c r="AU563" s="52"/>
      <c r="AV563" s="52"/>
      <c r="AW563" s="53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83" t="str">
        <f>IF(ISBLANK(B563),,IF(IFNA(MATCH(N563,List_Holidays,0),0)=0,IF(IFNA(MATCH(WEEKDAY(N563),List_WeekHolidays,0),0),1,0),2))</f>
        <v/>
      </c>
      <c r="BU563" s="109">
        <f t="shared" si="3"/>
        <v>0</v>
      </c>
      <c r="BV563" s="109">
        <f t="shared" si="4"/>
        <v>0</v>
      </c>
      <c r="BW563" s="109">
        <f>IF($BU563&gt;cLunchEnd+$N563,cLunchBegin+$N563+1,cLunchBegin+$N563)</f>
        <v>0.5</v>
      </c>
      <c r="BX563" s="109">
        <f>IF($BU563&gt;cLunchEnd+$N563,cLunchEnd+$N563+1,cLunchEnd+$N563)</f>
        <v>0.5416666667</v>
      </c>
      <c r="BY563" s="109">
        <f>IF($BU563&gt;cDinnerEnd+$N563,cDinnerBegin+$N563+1,cDinnerBegin+$N563)</f>
        <v>0.75</v>
      </c>
      <c r="BZ563" s="109">
        <f>IF($BU563&gt;cDinnerEnd+$N563,cDinnerEnd+$N563+1,cDinnerEnd+$N563)</f>
        <v>0.7916666667</v>
      </c>
      <c r="CA563" s="50" t="str">
        <f>IF((MIN($BV563,BX563)-MAX($BU563,BW563))&gt;0,vDurationLunch,)</f>
        <v/>
      </c>
      <c r="CB563" s="50" t="str">
        <f>IF((MIN($BV563,BZ563)-MAX($BU563,BY563))&gt;0,vDurationDinner,)</f>
        <v/>
      </c>
      <c r="CC563" s="50">
        <f t="shared" si="5"/>
        <v>0</v>
      </c>
      <c r="CD563" s="109">
        <f t="shared" si="6"/>
        <v>0.75</v>
      </c>
      <c r="CE563" s="50" t="str">
        <f t="shared" si="7"/>
        <v/>
      </c>
      <c r="CF563" s="50" t="str">
        <f t="shared" si="8"/>
        <v/>
      </c>
      <c r="CG563" s="50" t="str">
        <f t="shared" si="9"/>
        <v/>
      </c>
      <c r="CH563" s="50" t="str">
        <f t="shared" si="10"/>
        <v/>
      </c>
      <c r="CI563" s="50" t="str">
        <f t="shared" si="11"/>
        <v/>
      </c>
      <c r="CJ563" s="50"/>
      <c r="CK563" s="50"/>
      <c r="CL563" s="50"/>
      <c r="CM563" s="50"/>
      <c r="CN563" s="50"/>
    </row>
    <row r="564">
      <c r="A564" s="108" t="str">
        <f t="shared" si="2"/>
        <v/>
      </c>
      <c r="B564" s="6"/>
      <c r="C564" s="42"/>
      <c r="D564" s="43"/>
      <c r="E564" s="61"/>
      <c r="F564" s="45"/>
      <c r="G564" s="45"/>
      <c r="H564" s="46"/>
      <c r="I564" s="45"/>
      <c r="J564" s="45"/>
      <c r="K564" s="45"/>
      <c r="L564" s="45"/>
      <c r="M564" s="61"/>
      <c r="N564" s="48"/>
      <c r="O564" s="49"/>
      <c r="P564" s="48"/>
      <c r="Q564" s="49"/>
      <c r="R564" s="50"/>
      <c r="S564" s="51"/>
      <c r="T564" s="15"/>
      <c r="U564" s="14"/>
      <c r="V564" s="52"/>
      <c r="W564" s="52"/>
      <c r="X564" s="52"/>
      <c r="Y564" s="52"/>
      <c r="Z564" s="52"/>
      <c r="AA564" s="52"/>
      <c r="AB564" s="53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3"/>
      <c r="AP564" s="52"/>
      <c r="AQ564" s="52"/>
      <c r="AR564" s="53"/>
      <c r="AS564" s="53"/>
      <c r="AT564" s="53"/>
      <c r="AU564" s="52"/>
      <c r="AV564" s="52"/>
      <c r="AW564" s="53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83" t="str">
        <f>IF(ISBLANK(B564),,IF(IFNA(MATCH(N564,List_Holidays,0),0)=0,IF(IFNA(MATCH(WEEKDAY(N564),List_WeekHolidays,0),0),1,0),2))</f>
        <v/>
      </c>
      <c r="BU564" s="109">
        <f t="shared" si="3"/>
        <v>0</v>
      </c>
      <c r="BV564" s="109">
        <f t="shared" si="4"/>
        <v>0</v>
      </c>
      <c r="BW564" s="109">
        <f>IF($BU564&gt;cLunchEnd+$N564,cLunchBegin+$N564+1,cLunchBegin+$N564)</f>
        <v>0.5</v>
      </c>
      <c r="BX564" s="109">
        <f>IF($BU564&gt;cLunchEnd+$N564,cLunchEnd+$N564+1,cLunchEnd+$N564)</f>
        <v>0.5416666667</v>
      </c>
      <c r="BY564" s="109">
        <f>IF($BU564&gt;cDinnerEnd+$N564,cDinnerBegin+$N564+1,cDinnerBegin+$N564)</f>
        <v>0.75</v>
      </c>
      <c r="BZ564" s="109">
        <f>IF($BU564&gt;cDinnerEnd+$N564,cDinnerEnd+$N564+1,cDinnerEnd+$N564)</f>
        <v>0.7916666667</v>
      </c>
      <c r="CA564" s="50" t="str">
        <f>IF((MIN($BV564,BX564)-MAX($BU564,BW564))&gt;0,vDurationLunch,)</f>
        <v/>
      </c>
      <c r="CB564" s="50" t="str">
        <f>IF((MIN($BV564,BZ564)-MAX($BU564,BY564))&gt;0,vDurationDinner,)</f>
        <v/>
      </c>
      <c r="CC564" s="50">
        <f t="shared" si="5"/>
        <v>0</v>
      </c>
      <c r="CD564" s="109">
        <f t="shared" si="6"/>
        <v>0.75</v>
      </c>
      <c r="CE564" s="50" t="str">
        <f t="shared" si="7"/>
        <v/>
      </c>
      <c r="CF564" s="50" t="str">
        <f t="shared" si="8"/>
        <v/>
      </c>
      <c r="CG564" s="50" t="str">
        <f t="shared" si="9"/>
        <v/>
      </c>
      <c r="CH564" s="50" t="str">
        <f t="shared" si="10"/>
        <v/>
      </c>
      <c r="CI564" s="50" t="str">
        <f t="shared" si="11"/>
        <v/>
      </c>
      <c r="CJ564" s="50"/>
      <c r="CK564" s="50"/>
      <c r="CL564" s="50"/>
      <c r="CM564" s="50"/>
      <c r="CN564" s="50"/>
    </row>
    <row r="565">
      <c r="A565" s="108" t="str">
        <f t="shared" si="2"/>
        <v/>
      </c>
      <c r="B565" s="6"/>
      <c r="C565" s="42"/>
      <c r="D565" s="43"/>
      <c r="E565" s="61"/>
      <c r="F565" s="45"/>
      <c r="G565" s="45"/>
      <c r="H565" s="46"/>
      <c r="I565" s="45"/>
      <c r="J565" s="45"/>
      <c r="K565" s="45"/>
      <c r="L565" s="45"/>
      <c r="M565" s="61"/>
      <c r="N565" s="48"/>
      <c r="O565" s="49"/>
      <c r="P565" s="48"/>
      <c r="Q565" s="49"/>
      <c r="R565" s="50"/>
      <c r="S565" s="51"/>
      <c r="T565" s="15"/>
      <c r="U565" s="14"/>
      <c r="V565" s="52"/>
      <c r="W565" s="52"/>
      <c r="X565" s="52"/>
      <c r="Y565" s="52"/>
      <c r="Z565" s="52"/>
      <c r="AA565" s="52"/>
      <c r="AB565" s="53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3"/>
      <c r="AP565" s="52"/>
      <c r="AQ565" s="52"/>
      <c r="AR565" s="53"/>
      <c r="AS565" s="53"/>
      <c r="AT565" s="53"/>
      <c r="AU565" s="52"/>
      <c r="AV565" s="52"/>
      <c r="AW565" s="53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83" t="str">
        <f>IF(ISBLANK(B565),,IF(IFNA(MATCH(N565,List_Holidays,0),0)=0,IF(IFNA(MATCH(WEEKDAY(N565),List_WeekHolidays,0),0),1,0),2))</f>
        <v/>
      </c>
      <c r="BU565" s="109">
        <f t="shared" si="3"/>
        <v>0</v>
      </c>
      <c r="BV565" s="109">
        <f t="shared" si="4"/>
        <v>0</v>
      </c>
      <c r="BW565" s="109">
        <f>IF($BU565&gt;cLunchEnd+$N565,cLunchBegin+$N565+1,cLunchBegin+$N565)</f>
        <v>0.5</v>
      </c>
      <c r="BX565" s="109">
        <f>IF($BU565&gt;cLunchEnd+$N565,cLunchEnd+$N565+1,cLunchEnd+$N565)</f>
        <v>0.5416666667</v>
      </c>
      <c r="BY565" s="109">
        <f>IF($BU565&gt;cDinnerEnd+$N565,cDinnerBegin+$N565+1,cDinnerBegin+$N565)</f>
        <v>0.75</v>
      </c>
      <c r="BZ565" s="109">
        <f>IF($BU565&gt;cDinnerEnd+$N565,cDinnerEnd+$N565+1,cDinnerEnd+$N565)</f>
        <v>0.7916666667</v>
      </c>
      <c r="CA565" s="50" t="str">
        <f>IF((MIN($BV565,BX565)-MAX($BU565,BW565))&gt;0,vDurationLunch,)</f>
        <v/>
      </c>
      <c r="CB565" s="50" t="str">
        <f>IF((MIN($BV565,BZ565)-MAX($BU565,BY565))&gt;0,vDurationDinner,)</f>
        <v/>
      </c>
      <c r="CC565" s="50">
        <f t="shared" si="5"/>
        <v>0</v>
      </c>
      <c r="CD565" s="109">
        <f t="shared" si="6"/>
        <v>0.75</v>
      </c>
      <c r="CE565" s="50" t="str">
        <f t="shared" si="7"/>
        <v/>
      </c>
      <c r="CF565" s="50" t="str">
        <f t="shared" si="8"/>
        <v/>
      </c>
      <c r="CG565" s="50" t="str">
        <f t="shared" si="9"/>
        <v/>
      </c>
      <c r="CH565" s="50" t="str">
        <f t="shared" si="10"/>
        <v/>
      </c>
      <c r="CI565" s="50" t="str">
        <f t="shared" si="11"/>
        <v/>
      </c>
      <c r="CJ565" s="50"/>
      <c r="CK565" s="50"/>
      <c r="CL565" s="50"/>
      <c r="CM565" s="50"/>
      <c r="CN565" s="50"/>
    </row>
    <row r="566">
      <c r="A566" s="108" t="str">
        <f t="shared" si="2"/>
        <v/>
      </c>
      <c r="B566" s="6"/>
      <c r="C566" s="42"/>
      <c r="D566" s="43"/>
      <c r="E566" s="61"/>
      <c r="F566" s="45"/>
      <c r="G566" s="45"/>
      <c r="H566" s="46"/>
      <c r="I566" s="45"/>
      <c r="J566" s="45"/>
      <c r="K566" s="45"/>
      <c r="L566" s="45"/>
      <c r="M566" s="61"/>
      <c r="N566" s="48"/>
      <c r="O566" s="49"/>
      <c r="P566" s="48"/>
      <c r="Q566" s="49"/>
      <c r="R566" s="50"/>
      <c r="S566" s="51"/>
      <c r="T566" s="15"/>
      <c r="U566" s="14"/>
      <c r="V566" s="52"/>
      <c r="W566" s="52"/>
      <c r="X566" s="52"/>
      <c r="Y566" s="52"/>
      <c r="Z566" s="52"/>
      <c r="AA566" s="52"/>
      <c r="AB566" s="53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3"/>
      <c r="AP566" s="52"/>
      <c r="AQ566" s="52"/>
      <c r="AR566" s="53"/>
      <c r="AS566" s="53"/>
      <c r="AT566" s="53"/>
      <c r="AU566" s="52"/>
      <c r="AV566" s="52"/>
      <c r="AW566" s="53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83" t="str">
        <f>IF(ISBLANK(B566),,IF(IFNA(MATCH(N566,List_Holidays,0),0)=0,IF(IFNA(MATCH(WEEKDAY(N566),List_WeekHolidays,0),0),1,0),2))</f>
        <v/>
      </c>
      <c r="BU566" s="109">
        <f t="shared" si="3"/>
        <v>0</v>
      </c>
      <c r="BV566" s="109">
        <f t="shared" si="4"/>
        <v>0</v>
      </c>
      <c r="BW566" s="109">
        <f>IF($BU566&gt;cLunchEnd+$N566,cLunchBegin+$N566+1,cLunchBegin+$N566)</f>
        <v>0.5</v>
      </c>
      <c r="BX566" s="109">
        <f>IF($BU566&gt;cLunchEnd+$N566,cLunchEnd+$N566+1,cLunchEnd+$N566)</f>
        <v>0.5416666667</v>
      </c>
      <c r="BY566" s="109">
        <f>IF($BU566&gt;cDinnerEnd+$N566,cDinnerBegin+$N566+1,cDinnerBegin+$N566)</f>
        <v>0.75</v>
      </c>
      <c r="BZ566" s="109">
        <f>IF($BU566&gt;cDinnerEnd+$N566,cDinnerEnd+$N566+1,cDinnerEnd+$N566)</f>
        <v>0.7916666667</v>
      </c>
      <c r="CA566" s="50" t="str">
        <f>IF((MIN($BV566,BX566)-MAX($BU566,BW566))&gt;0,vDurationLunch,)</f>
        <v/>
      </c>
      <c r="CB566" s="50" t="str">
        <f>IF((MIN($BV566,BZ566)-MAX($BU566,BY566))&gt;0,vDurationDinner,)</f>
        <v/>
      </c>
      <c r="CC566" s="50">
        <f t="shared" si="5"/>
        <v>0</v>
      </c>
      <c r="CD566" s="109">
        <f t="shared" si="6"/>
        <v>0.75</v>
      </c>
      <c r="CE566" s="50" t="str">
        <f t="shared" si="7"/>
        <v/>
      </c>
      <c r="CF566" s="50" t="str">
        <f t="shared" si="8"/>
        <v/>
      </c>
      <c r="CG566" s="50" t="str">
        <f t="shared" si="9"/>
        <v/>
      </c>
      <c r="CH566" s="50" t="str">
        <f t="shared" si="10"/>
        <v/>
      </c>
      <c r="CI566" s="50" t="str">
        <f t="shared" si="11"/>
        <v/>
      </c>
      <c r="CJ566" s="50"/>
      <c r="CK566" s="50"/>
      <c r="CL566" s="50"/>
      <c r="CM566" s="50"/>
      <c r="CN566" s="50"/>
    </row>
    <row r="567">
      <c r="A567" s="108" t="str">
        <f t="shared" si="2"/>
        <v/>
      </c>
      <c r="B567" s="6"/>
      <c r="C567" s="42"/>
      <c r="D567" s="43"/>
      <c r="E567" s="61"/>
      <c r="F567" s="45"/>
      <c r="G567" s="46"/>
      <c r="H567" s="46"/>
      <c r="I567" s="45"/>
      <c r="J567" s="45"/>
      <c r="K567" s="45"/>
      <c r="L567" s="45"/>
      <c r="M567" s="61"/>
      <c r="N567" s="48"/>
      <c r="O567" s="49"/>
      <c r="P567" s="48"/>
      <c r="Q567" s="49"/>
      <c r="R567" s="50"/>
      <c r="S567" s="51"/>
      <c r="T567" s="15"/>
      <c r="U567" s="14"/>
      <c r="V567" s="52"/>
      <c r="W567" s="52"/>
      <c r="X567" s="52"/>
      <c r="Y567" s="52"/>
      <c r="Z567" s="52"/>
      <c r="AA567" s="52"/>
      <c r="AB567" s="53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3"/>
      <c r="AP567" s="52"/>
      <c r="AQ567" s="52"/>
      <c r="AR567" s="53"/>
      <c r="AS567" s="53"/>
      <c r="AT567" s="53"/>
      <c r="AU567" s="52"/>
      <c r="AV567" s="52"/>
      <c r="AW567" s="53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83" t="str">
        <f>IF(ISBLANK(B567),,IF(IFNA(MATCH(N567,List_Holidays,0),0)=0,IF(IFNA(MATCH(WEEKDAY(N567),List_WeekHolidays,0),0),1,0),2))</f>
        <v/>
      </c>
      <c r="BU567" s="109">
        <f t="shared" si="3"/>
        <v>0</v>
      </c>
      <c r="BV567" s="109">
        <f t="shared" si="4"/>
        <v>0</v>
      </c>
      <c r="BW567" s="109">
        <f>IF($BU567&gt;cLunchEnd+$N567,cLunchBegin+$N567+1,cLunchBegin+$N567)</f>
        <v>0.5</v>
      </c>
      <c r="BX567" s="109">
        <f>IF($BU567&gt;cLunchEnd+$N567,cLunchEnd+$N567+1,cLunchEnd+$N567)</f>
        <v>0.5416666667</v>
      </c>
      <c r="BY567" s="109">
        <f>IF($BU567&gt;cDinnerEnd+$N567,cDinnerBegin+$N567+1,cDinnerBegin+$N567)</f>
        <v>0.75</v>
      </c>
      <c r="BZ567" s="109">
        <f>IF($BU567&gt;cDinnerEnd+$N567,cDinnerEnd+$N567+1,cDinnerEnd+$N567)</f>
        <v>0.7916666667</v>
      </c>
      <c r="CA567" s="50" t="str">
        <f>IF((MIN($BV567,BX567)-MAX($BU567,BW567))&gt;0,vDurationLunch,)</f>
        <v/>
      </c>
      <c r="CB567" s="50" t="str">
        <f>IF((MIN($BV567,BZ567)-MAX($BU567,BY567))&gt;0,vDurationDinner,)</f>
        <v/>
      </c>
      <c r="CC567" s="50">
        <f t="shared" si="5"/>
        <v>0</v>
      </c>
      <c r="CD567" s="109">
        <f t="shared" si="6"/>
        <v>0.75</v>
      </c>
      <c r="CE567" s="50" t="str">
        <f t="shared" si="7"/>
        <v/>
      </c>
      <c r="CF567" s="50" t="str">
        <f t="shared" si="8"/>
        <v/>
      </c>
      <c r="CG567" s="50" t="str">
        <f t="shared" si="9"/>
        <v/>
      </c>
      <c r="CH567" s="50" t="str">
        <f t="shared" si="10"/>
        <v/>
      </c>
      <c r="CI567" s="50" t="str">
        <f t="shared" si="11"/>
        <v/>
      </c>
      <c r="CJ567" s="50"/>
      <c r="CK567" s="50"/>
      <c r="CL567" s="50"/>
      <c r="CM567" s="50"/>
      <c r="CN567" s="50"/>
    </row>
    <row r="568">
      <c r="A568" s="108" t="str">
        <f t="shared" si="2"/>
        <v/>
      </c>
      <c r="B568" s="6"/>
      <c r="C568" s="42"/>
      <c r="D568" s="43"/>
      <c r="E568" s="61"/>
      <c r="F568" s="45"/>
      <c r="G568" s="45"/>
      <c r="H568" s="46"/>
      <c r="I568" s="45"/>
      <c r="J568" s="45"/>
      <c r="K568" s="45"/>
      <c r="L568" s="45"/>
      <c r="M568" s="61"/>
      <c r="N568" s="48"/>
      <c r="O568" s="49"/>
      <c r="P568" s="48"/>
      <c r="Q568" s="49"/>
      <c r="R568" s="50"/>
      <c r="S568" s="51"/>
      <c r="T568" s="15"/>
      <c r="U568" s="14"/>
      <c r="V568" s="52"/>
      <c r="W568" s="52"/>
      <c r="X568" s="52"/>
      <c r="Y568" s="52"/>
      <c r="Z568" s="52"/>
      <c r="AA568" s="52"/>
      <c r="AB568" s="53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3"/>
      <c r="AP568" s="52"/>
      <c r="AQ568" s="52"/>
      <c r="AR568" s="53"/>
      <c r="AS568" s="53"/>
      <c r="AT568" s="53"/>
      <c r="AU568" s="52"/>
      <c r="AV568" s="52"/>
      <c r="AW568" s="53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83" t="str">
        <f>IF(ISBLANK(B568),,IF(IFNA(MATCH(N568,List_Holidays,0),0)=0,IF(IFNA(MATCH(WEEKDAY(N568),List_WeekHolidays,0),0),1,0),2))</f>
        <v/>
      </c>
      <c r="BU568" s="109">
        <f t="shared" si="3"/>
        <v>0</v>
      </c>
      <c r="BV568" s="109">
        <f t="shared" si="4"/>
        <v>0</v>
      </c>
      <c r="BW568" s="109">
        <f>IF($BU568&gt;cLunchEnd+$N568,cLunchBegin+$N568+1,cLunchBegin+$N568)</f>
        <v>0.5</v>
      </c>
      <c r="BX568" s="109">
        <f>IF($BU568&gt;cLunchEnd+$N568,cLunchEnd+$N568+1,cLunchEnd+$N568)</f>
        <v>0.5416666667</v>
      </c>
      <c r="BY568" s="109">
        <f>IF($BU568&gt;cDinnerEnd+$N568,cDinnerBegin+$N568+1,cDinnerBegin+$N568)</f>
        <v>0.75</v>
      </c>
      <c r="BZ568" s="109">
        <f>IF($BU568&gt;cDinnerEnd+$N568,cDinnerEnd+$N568+1,cDinnerEnd+$N568)</f>
        <v>0.7916666667</v>
      </c>
      <c r="CA568" s="50" t="str">
        <f>IF((MIN($BV568,BX568)-MAX($BU568,BW568))&gt;0,vDurationLunch,)</f>
        <v/>
      </c>
      <c r="CB568" s="50" t="str">
        <f>IF((MIN($BV568,BZ568)-MAX($BU568,BY568))&gt;0,vDurationDinner,)</f>
        <v/>
      </c>
      <c r="CC568" s="50">
        <f t="shared" si="5"/>
        <v>0</v>
      </c>
      <c r="CD568" s="109">
        <f t="shared" si="6"/>
        <v>0.75</v>
      </c>
      <c r="CE568" s="50" t="str">
        <f t="shared" si="7"/>
        <v/>
      </c>
      <c r="CF568" s="50" t="str">
        <f t="shared" si="8"/>
        <v/>
      </c>
      <c r="CG568" s="50" t="str">
        <f t="shared" si="9"/>
        <v/>
      </c>
      <c r="CH568" s="50" t="str">
        <f t="shared" si="10"/>
        <v/>
      </c>
      <c r="CI568" s="50" t="str">
        <f t="shared" si="11"/>
        <v/>
      </c>
      <c r="CJ568" s="50"/>
      <c r="CK568" s="50"/>
      <c r="CL568" s="50"/>
      <c r="CM568" s="50"/>
      <c r="CN568" s="50"/>
    </row>
    <row r="569">
      <c r="A569" s="108" t="str">
        <f t="shared" si="2"/>
        <v/>
      </c>
      <c r="B569" s="6"/>
      <c r="C569" s="42"/>
      <c r="D569" s="43"/>
      <c r="E569" s="61"/>
      <c r="F569" s="45"/>
      <c r="G569" s="45"/>
      <c r="H569" s="46"/>
      <c r="I569" s="45"/>
      <c r="J569" s="45"/>
      <c r="K569" s="45"/>
      <c r="L569" s="45"/>
      <c r="M569" s="61"/>
      <c r="N569" s="48"/>
      <c r="O569" s="49"/>
      <c r="P569" s="48"/>
      <c r="Q569" s="49"/>
      <c r="R569" s="50"/>
      <c r="S569" s="51"/>
      <c r="T569" s="15"/>
      <c r="U569" s="14"/>
      <c r="V569" s="52"/>
      <c r="W569" s="52"/>
      <c r="X569" s="52"/>
      <c r="Y569" s="52"/>
      <c r="Z569" s="52"/>
      <c r="AA569" s="52"/>
      <c r="AB569" s="53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3"/>
      <c r="AP569" s="52"/>
      <c r="AQ569" s="52"/>
      <c r="AR569" s="53"/>
      <c r="AS569" s="53"/>
      <c r="AT569" s="53"/>
      <c r="AU569" s="52"/>
      <c r="AV569" s="52"/>
      <c r="AW569" s="53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83" t="str">
        <f>IF(ISBLANK(B569),,IF(IFNA(MATCH(N569,List_Holidays,0),0)=0,IF(IFNA(MATCH(WEEKDAY(N569),List_WeekHolidays,0),0),1,0),2))</f>
        <v/>
      </c>
      <c r="BU569" s="109">
        <f t="shared" si="3"/>
        <v>0</v>
      </c>
      <c r="BV569" s="109">
        <f t="shared" si="4"/>
        <v>0</v>
      </c>
      <c r="BW569" s="109">
        <f>IF($BU569&gt;cLunchEnd+$N569,cLunchBegin+$N569+1,cLunchBegin+$N569)</f>
        <v>0.5</v>
      </c>
      <c r="BX569" s="109">
        <f>IF($BU569&gt;cLunchEnd+$N569,cLunchEnd+$N569+1,cLunchEnd+$N569)</f>
        <v>0.5416666667</v>
      </c>
      <c r="BY569" s="109">
        <f>IF($BU569&gt;cDinnerEnd+$N569,cDinnerBegin+$N569+1,cDinnerBegin+$N569)</f>
        <v>0.75</v>
      </c>
      <c r="BZ569" s="109">
        <f>IF($BU569&gt;cDinnerEnd+$N569,cDinnerEnd+$N569+1,cDinnerEnd+$N569)</f>
        <v>0.7916666667</v>
      </c>
      <c r="CA569" s="50" t="str">
        <f>IF((MIN($BV569,BX569)-MAX($BU569,BW569))&gt;0,vDurationLunch,)</f>
        <v/>
      </c>
      <c r="CB569" s="50" t="str">
        <f>IF((MIN($BV569,BZ569)-MAX($BU569,BY569))&gt;0,vDurationDinner,)</f>
        <v/>
      </c>
      <c r="CC569" s="50">
        <f t="shared" si="5"/>
        <v>0</v>
      </c>
      <c r="CD569" s="109">
        <f t="shared" si="6"/>
        <v>0.75</v>
      </c>
      <c r="CE569" s="50" t="str">
        <f t="shared" si="7"/>
        <v/>
      </c>
      <c r="CF569" s="50" t="str">
        <f t="shared" si="8"/>
        <v/>
      </c>
      <c r="CG569" s="50" t="str">
        <f t="shared" si="9"/>
        <v/>
      </c>
      <c r="CH569" s="50" t="str">
        <f t="shared" si="10"/>
        <v/>
      </c>
      <c r="CI569" s="50" t="str">
        <f t="shared" si="11"/>
        <v/>
      </c>
      <c r="CJ569" s="50"/>
      <c r="CK569" s="50"/>
      <c r="CL569" s="50"/>
      <c r="CM569" s="50"/>
      <c r="CN569" s="50"/>
    </row>
    <row r="570">
      <c r="A570" s="108" t="str">
        <f t="shared" si="2"/>
        <v/>
      </c>
      <c r="B570" s="6"/>
      <c r="C570" s="42"/>
      <c r="D570" s="43"/>
      <c r="E570" s="61"/>
      <c r="F570" s="45"/>
      <c r="G570" s="45"/>
      <c r="H570" s="45"/>
      <c r="I570" s="45"/>
      <c r="J570" s="46"/>
      <c r="K570" s="45"/>
      <c r="L570" s="45"/>
      <c r="M570" s="61"/>
      <c r="N570" s="48"/>
      <c r="O570" s="49"/>
      <c r="P570" s="48"/>
      <c r="Q570" s="49"/>
      <c r="R570" s="50"/>
      <c r="S570" s="51"/>
      <c r="T570" s="15"/>
      <c r="U570" s="14"/>
      <c r="V570" s="52"/>
      <c r="W570" s="52"/>
      <c r="X570" s="52"/>
      <c r="Y570" s="52"/>
      <c r="Z570" s="52"/>
      <c r="AA570" s="52"/>
      <c r="AB570" s="53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3"/>
      <c r="AP570" s="52"/>
      <c r="AQ570" s="52"/>
      <c r="AR570" s="53"/>
      <c r="AS570" s="53"/>
      <c r="AT570" s="53"/>
      <c r="AU570" s="52"/>
      <c r="AV570" s="52"/>
      <c r="AW570" s="53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83" t="str">
        <f>IF(ISBLANK(B570),,IF(IFNA(MATCH(N570,List_Holidays,0),0)=0,IF(IFNA(MATCH(WEEKDAY(N570),List_WeekHolidays,0),0),1,0),2))</f>
        <v/>
      </c>
      <c r="BU570" s="109">
        <f t="shared" si="3"/>
        <v>0</v>
      </c>
      <c r="BV570" s="109">
        <f t="shared" si="4"/>
        <v>0</v>
      </c>
      <c r="BW570" s="109">
        <f>IF($BU570&gt;cLunchEnd+$N570,cLunchBegin+$N570+1,cLunchBegin+$N570)</f>
        <v>0.5</v>
      </c>
      <c r="BX570" s="109">
        <f>IF($BU570&gt;cLunchEnd+$N570,cLunchEnd+$N570+1,cLunchEnd+$N570)</f>
        <v>0.5416666667</v>
      </c>
      <c r="BY570" s="109">
        <f>IF($BU570&gt;cDinnerEnd+$N570,cDinnerBegin+$N570+1,cDinnerBegin+$N570)</f>
        <v>0.75</v>
      </c>
      <c r="BZ570" s="109">
        <f>IF($BU570&gt;cDinnerEnd+$N570,cDinnerEnd+$N570+1,cDinnerEnd+$N570)</f>
        <v>0.7916666667</v>
      </c>
      <c r="CA570" s="50" t="str">
        <f>IF((MIN($BV570,BX570)-MAX($BU570,BW570))&gt;0,vDurationLunch,)</f>
        <v/>
      </c>
      <c r="CB570" s="50" t="str">
        <f>IF((MIN($BV570,BZ570)-MAX($BU570,BY570))&gt;0,vDurationDinner,)</f>
        <v/>
      </c>
      <c r="CC570" s="50">
        <f t="shared" si="5"/>
        <v>0</v>
      </c>
      <c r="CD570" s="109">
        <f t="shared" si="6"/>
        <v>0.75</v>
      </c>
      <c r="CE570" s="50" t="str">
        <f t="shared" si="7"/>
        <v/>
      </c>
      <c r="CF570" s="50" t="str">
        <f t="shared" si="8"/>
        <v/>
      </c>
      <c r="CG570" s="50" t="str">
        <f t="shared" si="9"/>
        <v/>
      </c>
      <c r="CH570" s="50" t="str">
        <f t="shared" si="10"/>
        <v/>
      </c>
      <c r="CI570" s="50" t="str">
        <f t="shared" si="11"/>
        <v/>
      </c>
      <c r="CJ570" s="50"/>
      <c r="CK570" s="50"/>
      <c r="CL570" s="50"/>
      <c r="CM570" s="50"/>
      <c r="CN570" s="50"/>
    </row>
    <row r="571">
      <c r="A571" s="108" t="str">
        <f t="shared" si="2"/>
        <v/>
      </c>
      <c r="B571" s="6"/>
      <c r="C571" s="42"/>
      <c r="D571" s="43"/>
      <c r="E571" s="61"/>
      <c r="F571" s="45"/>
      <c r="G571" s="45"/>
      <c r="H571" s="46"/>
      <c r="I571" s="45"/>
      <c r="J571" s="45"/>
      <c r="K571" s="45"/>
      <c r="L571" s="45"/>
      <c r="M571" s="61"/>
      <c r="N571" s="48"/>
      <c r="O571" s="49"/>
      <c r="P571" s="48"/>
      <c r="Q571" s="49"/>
      <c r="R571" s="50"/>
      <c r="S571" s="51"/>
      <c r="T571" s="15"/>
      <c r="U571" s="14"/>
      <c r="V571" s="52"/>
      <c r="W571" s="52"/>
      <c r="X571" s="52"/>
      <c r="Y571" s="52"/>
      <c r="Z571" s="52"/>
      <c r="AA571" s="52"/>
      <c r="AB571" s="53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3"/>
      <c r="AP571" s="52"/>
      <c r="AQ571" s="52"/>
      <c r="AR571" s="53"/>
      <c r="AS571" s="53"/>
      <c r="AT571" s="53"/>
      <c r="AU571" s="52"/>
      <c r="AV571" s="52"/>
      <c r="AW571" s="53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83" t="str">
        <f>IF(ISBLANK(B571),,IF(IFNA(MATCH(N571,List_Holidays,0),0)=0,IF(IFNA(MATCH(WEEKDAY(N571),List_WeekHolidays,0),0),1,0),2))</f>
        <v/>
      </c>
      <c r="BU571" s="109">
        <f t="shared" si="3"/>
        <v>0</v>
      </c>
      <c r="BV571" s="109">
        <f t="shared" si="4"/>
        <v>0</v>
      </c>
      <c r="BW571" s="109">
        <f>IF($BU571&gt;cLunchEnd+$N571,cLunchBegin+$N571+1,cLunchBegin+$N571)</f>
        <v>0.5</v>
      </c>
      <c r="BX571" s="109">
        <f>IF($BU571&gt;cLunchEnd+$N571,cLunchEnd+$N571+1,cLunchEnd+$N571)</f>
        <v>0.5416666667</v>
      </c>
      <c r="BY571" s="109">
        <f>IF($BU571&gt;cDinnerEnd+$N571,cDinnerBegin+$N571+1,cDinnerBegin+$N571)</f>
        <v>0.75</v>
      </c>
      <c r="BZ571" s="109">
        <f>IF($BU571&gt;cDinnerEnd+$N571,cDinnerEnd+$N571+1,cDinnerEnd+$N571)</f>
        <v>0.7916666667</v>
      </c>
      <c r="CA571" s="50" t="str">
        <f>IF((MIN($BV571,BX571)-MAX($BU571,BW571))&gt;0,vDurationLunch,)</f>
        <v/>
      </c>
      <c r="CB571" s="50" t="str">
        <f>IF((MIN($BV571,BZ571)-MAX($BU571,BY571))&gt;0,vDurationDinner,)</f>
        <v/>
      </c>
      <c r="CC571" s="50">
        <f t="shared" si="5"/>
        <v>0</v>
      </c>
      <c r="CD571" s="109">
        <f t="shared" si="6"/>
        <v>0.75</v>
      </c>
      <c r="CE571" s="50" t="str">
        <f t="shared" si="7"/>
        <v/>
      </c>
      <c r="CF571" s="50" t="str">
        <f t="shared" si="8"/>
        <v/>
      </c>
      <c r="CG571" s="50" t="str">
        <f t="shared" si="9"/>
        <v/>
      </c>
      <c r="CH571" s="50" t="str">
        <f t="shared" si="10"/>
        <v/>
      </c>
      <c r="CI571" s="50" t="str">
        <f t="shared" si="11"/>
        <v/>
      </c>
      <c r="CJ571" s="50"/>
      <c r="CK571" s="50"/>
      <c r="CL571" s="50"/>
      <c r="CM571" s="50"/>
      <c r="CN571" s="50"/>
    </row>
    <row r="572">
      <c r="A572" s="108" t="str">
        <f t="shared" si="2"/>
        <v/>
      </c>
      <c r="B572" s="6"/>
      <c r="C572" s="42"/>
      <c r="D572" s="43"/>
      <c r="E572" s="61"/>
      <c r="F572" s="45"/>
      <c r="G572" s="45"/>
      <c r="H572" s="46"/>
      <c r="I572" s="45"/>
      <c r="J572" s="45"/>
      <c r="K572" s="45"/>
      <c r="L572" s="45"/>
      <c r="M572" s="61"/>
      <c r="N572" s="48"/>
      <c r="O572" s="49"/>
      <c r="P572" s="48"/>
      <c r="Q572" s="49"/>
      <c r="R572" s="50"/>
      <c r="S572" s="51"/>
      <c r="T572" s="15"/>
      <c r="U572" s="14"/>
      <c r="V572" s="52"/>
      <c r="W572" s="52"/>
      <c r="X572" s="52"/>
      <c r="Y572" s="52"/>
      <c r="Z572" s="52"/>
      <c r="AA572" s="52"/>
      <c r="AB572" s="53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3"/>
      <c r="AP572" s="52"/>
      <c r="AQ572" s="52"/>
      <c r="AR572" s="53"/>
      <c r="AS572" s="53"/>
      <c r="AT572" s="53"/>
      <c r="AU572" s="52"/>
      <c r="AV572" s="52"/>
      <c r="AW572" s="53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83" t="str">
        <f>IF(ISBLANK(B572),,IF(IFNA(MATCH(N572,List_Holidays,0),0)=0,IF(IFNA(MATCH(WEEKDAY(N572),List_WeekHolidays,0),0),1,0),2))</f>
        <v/>
      </c>
      <c r="BU572" s="109">
        <f t="shared" si="3"/>
        <v>0</v>
      </c>
      <c r="BV572" s="109">
        <f t="shared" si="4"/>
        <v>0</v>
      </c>
      <c r="BW572" s="109">
        <f>IF($BU572&gt;cLunchEnd+$N572,cLunchBegin+$N572+1,cLunchBegin+$N572)</f>
        <v>0.5</v>
      </c>
      <c r="BX572" s="109">
        <f>IF($BU572&gt;cLunchEnd+$N572,cLunchEnd+$N572+1,cLunchEnd+$N572)</f>
        <v>0.5416666667</v>
      </c>
      <c r="BY572" s="109">
        <f>IF($BU572&gt;cDinnerEnd+$N572,cDinnerBegin+$N572+1,cDinnerBegin+$N572)</f>
        <v>0.75</v>
      </c>
      <c r="BZ572" s="109">
        <f>IF($BU572&gt;cDinnerEnd+$N572,cDinnerEnd+$N572+1,cDinnerEnd+$N572)</f>
        <v>0.7916666667</v>
      </c>
      <c r="CA572" s="50" t="str">
        <f>IF((MIN($BV572,BX572)-MAX($BU572,BW572))&gt;0,vDurationLunch,)</f>
        <v/>
      </c>
      <c r="CB572" s="50" t="str">
        <f>IF((MIN($BV572,BZ572)-MAX($BU572,BY572))&gt;0,vDurationDinner,)</f>
        <v/>
      </c>
      <c r="CC572" s="50">
        <f t="shared" si="5"/>
        <v>0</v>
      </c>
      <c r="CD572" s="109">
        <f t="shared" si="6"/>
        <v>0.75</v>
      </c>
      <c r="CE572" s="50" t="str">
        <f t="shared" si="7"/>
        <v/>
      </c>
      <c r="CF572" s="50" t="str">
        <f t="shared" si="8"/>
        <v/>
      </c>
      <c r="CG572" s="50" t="str">
        <f t="shared" si="9"/>
        <v/>
      </c>
      <c r="CH572" s="50" t="str">
        <f t="shared" si="10"/>
        <v/>
      </c>
      <c r="CI572" s="50" t="str">
        <f t="shared" si="11"/>
        <v/>
      </c>
      <c r="CJ572" s="50"/>
      <c r="CK572" s="50"/>
      <c r="CL572" s="50"/>
      <c r="CM572" s="50"/>
      <c r="CN572" s="50"/>
    </row>
    <row r="573">
      <c r="A573" s="108" t="str">
        <f t="shared" si="2"/>
        <v/>
      </c>
      <c r="B573" s="6"/>
      <c r="C573" s="42"/>
      <c r="D573" s="43"/>
      <c r="E573" s="61"/>
      <c r="F573" s="45"/>
      <c r="G573" s="45"/>
      <c r="H573" s="46"/>
      <c r="I573" s="45"/>
      <c r="J573" s="45"/>
      <c r="K573" s="45"/>
      <c r="L573" s="45"/>
      <c r="M573" s="61"/>
      <c r="N573" s="48"/>
      <c r="O573" s="49"/>
      <c r="P573" s="48"/>
      <c r="Q573" s="49"/>
      <c r="R573" s="50"/>
      <c r="S573" s="51"/>
      <c r="T573" s="15"/>
      <c r="U573" s="14"/>
      <c r="V573" s="52"/>
      <c r="W573" s="52"/>
      <c r="X573" s="52"/>
      <c r="Y573" s="52"/>
      <c r="Z573" s="52"/>
      <c r="AA573" s="52"/>
      <c r="AB573" s="53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3"/>
      <c r="AP573" s="52"/>
      <c r="AQ573" s="52"/>
      <c r="AR573" s="53"/>
      <c r="AS573" s="53"/>
      <c r="AT573" s="53"/>
      <c r="AU573" s="52"/>
      <c r="AV573" s="52"/>
      <c r="AW573" s="53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83" t="str">
        <f>IF(ISBLANK(B573),,IF(IFNA(MATCH(N573,List_Holidays,0),0)=0,IF(IFNA(MATCH(WEEKDAY(N573),List_WeekHolidays,0),0),1,0),2))</f>
        <v/>
      </c>
      <c r="BU573" s="109">
        <f t="shared" si="3"/>
        <v>0</v>
      </c>
      <c r="BV573" s="109">
        <f t="shared" si="4"/>
        <v>0</v>
      </c>
      <c r="BW573" s="109">
        <f>IF($BU573&gt;cLunchEnd+$N573,cLunchBegin+$N573+1,cLunchBegin+$N573)</f>
        <v>0.5</v>
      </c>
      <c r="BX573" s="109">
        <f>IF($BU573&gt;cLunchEnd+$N573,cLunchEnd+$N573+1,cLunchEnd+$N573)</f>
        <v>0.5416666667</v>
      </c>
      <c r="BY573" s="109">
        <f>IF($BU573&gt;cDinnerEnd+$N573,cDinnerBegin+$N573+1,cDinnerBegin+$N573)</f>
        <v>0.75</v>
      </c>
      <c r="BZ573" s="109">
        <f>IF($BU573&gt;cDinnerEnd+$N573,cDinnerEnd+$N573+1,cDinnerEnd+$N573)</f>
        <v>0.7916666667</v>
      </c>
      <c r="CA573" s="50" t="str">
        <f>IF((MIN($BV573,BX573)-MAX($BU573,BW573))&gt;0,vDurationLunch,)</f>
        <v/>
      </c>
      <c r="CB573" s="50" t="str">
        <f>IF((MIN($BV573,BZ573)-MAX($BU573,BY573))&gt;0,vDurationDinner,)</f>
        <v/>
      </c>
      <c r="CC573" s="50">
        <f t="shared" si="5"/>
        <v>0</v>
      </c>
      <c r="CD573" s="109">
        <f t="shared" si="6"/>
        <v>0.75</v>
      </c>
      <c r="CE573" s="50" t="str">
        <f t="shared" si="7"/>
        <v/>
      </c>
      <c r="CF573" s="50" t="str">
        <f t="shared" si="8"/>
        <v/>
      </c>
      <c r="CG573" s="50" t="str">
        <f t="shared" si="9"/>
        <v/>
      </c>
      <c r="CH573" s="50" t="str">
        <f t="shared" si="10"/>
        <v/>
      </c>
      <c r="CI573" s="50" t="str">
        <f t="shared" si="11"/>
        <v/>
      </c>
      <c r="CJ573" s="50"/>
      <c r="CK573" s="50"/>
      <c r="CL573" s="50"/>
      <c r="CM573" s="50"/>
      <c r="CN573" s="50"/>
    </row>
    <row r="574">
      <c r="A574" s="108" t="str">
        <f t="shared" si="2"/>
        <v/>
      </c>
      <c r="B574" s="6"/>
      <c r="C574" s="42"/>
      <c r="D574" s="43"/>
      <c r="E574" s="61"/>
      <c r="F574" s="45"/>
      <c r="G574" s="46"/>
      <c r="H574" s="46"/>
      <c r="I574" s="45"/>
      <c r="J574" s="45"/>
      <c r="K574" s="45"/>
      <c r="L574" s="45"/>
      <c r="M574" s="61"/>
      <c r="N574" s="48"/>
      <c r="O574" s="49"/>
      <c r="P574" s="48"/>
      <c r="Q574" s="49"/>
      <c r="R574" s="50"/>
      <c r="S574" s="51"/>
      <c r="T574" s="15"/>
      <c r="U574" s="14"/>
      <c r="V574" s="52"/>
      <c r="W574" s="52"/>
      <c r="X574" s="52"/>
      <c r="Y574" s="52"/>
      <c r="Z574" s="52"/>
      <c r="AA574" s="52"/>
      <c r="AB574" s="53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3"/>
      <c r="AP574" s="52"/>
      <c r="AQ574" s="52"/>
      <c r="AR574" s="53"/>
      <c r="AS574" s="53"/>
      <c r="AT574" s="53"/>
      <c r="AU574" s="52"/>
      <c r="AV574" s="52"/>
      <c r="AW574" s="53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83" t="str">
        <f>IF(ISBLANK(B574),,IF(IFNA(MATCH(N574,List_Holidays,0),0)=0,IF(IFNA(MATCH(WEEKDAY(N574),List_WeekHolidays,0),0),1,0),2))</f>
        <v/>
      </c>
      <c r="BU574" s="109">
        <f t="shared" si="3"/>
        <v>0</v>
      </c>
      <c r="BV574" s="109">
        <f t="shared" si="4"/>
        <v>0</v>
      </c>
      <c r="BW574" s="109">
        <f>IF($BU574&gt;cLunchEnd+$N574,cLunchBegin+$N574+1,cLunchBegin+$N574)</f>
        <v>0.5</v>
      </c>
      <c r="BX574" s="109">
        <f>IF($BU574&gt;cLunchEnd+$N574,cLunchEnd+$N574+1,cLunchEnd+$N574)</f>
        <v>0.5416666667</v>
      </c>
      <c r="BY574" s="109">
        <f>IF($BU574&gt;cDinnerEnd+$N574,cDinnerBegin+$N574+1,cDinnerBegin+$N574)</f>
        <v>0.75</v>
      </c>
      <c r="BZ574" s="109">
        <f>IF($BU574&gt;cDinnerEnd+$N574,cDinnerEnd+$N574+1,cDinnerEnd+$N574)</f>
        <v>0.7916666667</v>
      </c>
      <c r="CA574" s="50" t="str">
        <f>IF((MIN($BV574,BX574)-MAX($BU574,BW574))&gt;0,vDurationLunch,)</f>
        <v/>
      </c>
      <c r="CB574" s="50" t="str">
        <f>IF((MIN($BV574,BZ574)-MAX($BU574,BY574))&gt;0,vDurationDinner,)</f>
        <v/>
      </c>
      <c r="CC574" s="50">
        <f t="shared" si="5"/>
        <v>0</v>
      </c>
      <c r="CD574" s="109">
        <f t="shared" si="6"/>
        <v>0.75</v>
      </c>
      <c r="CE574" s="50" t="str">
        <f t="shared" si="7"/>
        <v/>
      </c>
      <c r="CF574" s="50" t="str">
        <f t="shared" si="8"/>
        <v/>
      </c>
      <c r="CG574" s="50" t="str">
        <f t="shared" si="9"/>
        <v/>
      </c>
      <c r="CH574" s="50" t="str">
        <f t="shared" si="10"/>
        <v/>
      </c>
      <c r="CI574" s="50" t="str">
        <f t="shared" si="11"/>
        <v/>
      </c>
      <c r="CJ574" s="50"/>
      <c r="CK574" s="50"/>
      <c r="CL574" s="50"/>
      <c r="CM574" s="50"/>
      <c r="CN574" s="50"/>
    </row>
    <row r="575">
      <c r="A575" s="108" t="str">
        <f t="shared" si="2"/>
        <v/>
      </c>
      <c r="B575" s="6"/>
      <c r="C575" s="42"/>
      <c r="D575" s="43"/>
      <c r="E575" s="61"/>
      <c r="F575" s="45"/>
      <c r="G575" s="45"/>
      <c r="H575" s="46"/>
      <c r="I575" s="45"/>
      <c r="J575" s="45"/>
      <c r="K575" s="45"/>
      <c r="L575" s="45"/>
      <c r="M575" s="61"/>
      <c r="N575" s="48"/>
      <c r="O575" s="49"/>
      <c r="P575" s="48"/>
      <c r="Q575" s="49"/>
      <c r="R575" s="50"/>
      <c r="S575" s="51"/>
      <c r="T575" s="15"/>
      <c r="U575" s="14"/>
      <c r="V575" s="52"/>
      <c r="W575" s="52"/>
      <c r="X575" s="52"/>
      <c r="Y575" s="52"/>
      <c r="Z575" s="52"/>
      <c r="AA575" s="52"/>
      <c r="AB575" s="53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3"/>
      <c r="AP575" s="52"/>
      <c r="AQ575" s="52"/>
      <c r="AR575" s="53"/>
      <c r="AS575" s="53"/>
      <c r="AT575" s="53"/>
      <c r="AU575" s="52"/>
      <c r="AV575" s="52"/>
      <c r="AW575" s="53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83" t="str">
        <f>IF(ISBLANK(B575),,IF(IFNA(MATCH(N575,List_Holidays,0),0)=0,IF(IFNA(MATCH(WEEKDAY(N575),List_WeekHolidays,0),0),1,0),2))</f>
        <v/>
      </c>
      <c r="BU575" s="109">
        <f t="shared" si="3"/>
        <v>0</v>
      </c>
      <c r="BV575" s="109">
        <f t="shared" si="4"/>
        <v>0</v>
      </c>
      <c r="BW575" s="109">
        <f>IF($BU575&gt;cLunchEnd+$N575,cLunchBegin+$N575+1,cLunchBegin+$N575)</f>
        <v>0.5</v>
      </c>
      <c r="BX575" s="109">
        <f>IF($BU575&gt;cLunchEnd+$N575,cLunchEnd+$N575+1,cLunchEnd+$N575)</f>
        <v>0.5416666667</v>
      </c>
      <c r="BY575" s="109">
        <f>IF($BU575&gt;cDinnerEnd+$N575,cDinnerBegin+$N575+1,cDinnerBegin+$N575)</f>
        <v>0.75</v>
      </c>
      <c r="BZ575" s="109">
        <f>IF($BU575&gt;cDinnerEnd+$N575,cDinnerEnd+$N575+1,cDinnerEnd+$N575)</f>
        <v>0.7916666667</v>
      </c>
      <c r="CA575" s="50" t="str">
        <f>IF((MIN($BV575,BX575)-MAX($BU575,BW575))&gt;0,vDurationLunch,)</f>
        <v/>
      </c>
      <c r="CB575" s="50" t="str">
        <f>IF((MIN($BV575,BZ575)-MAX($BU575,BY575))&gt;0,vDurationDinner,)</f>
        <v/>
      </c>
      <c r="CC575" s="50">
        <f t="shared" si="5"/>
        <v>0</v>
      </c>
      <c r="CD575" s="109">
        <f t="shared" si="6"/>
        <v>0.75</v>
      </c>
      <c r="CE575" s="50" t="str">
        <f t="shared" si="7"/>
        <v/>
      </c>
      <c r="CF575" s="50" t="str">
        <f t="shared" si="8"/>
        <v/>
      </c>
      <c r="CG575" s="50" t="str">
        <f t="shared" si="9"/>
        <v/>
      </c>
      <c r="CH575" s="50" t="str">
        <f t="shared" si="10"/>
        <v/>
      </c>
      <c r="CI575" s="50" t="str">
        <f t="shared" si="11"/>
        <v/>
      </c>
      <c r="CJ575" s="50"/>
      <c r="CK575" s="50"/>
      <c r="CL575" s="50"/>
      <c r="CM575" s="50"/>
      <c r="CN575" s="50"/>
    </row>
    <row r="576">
      <c r="A576" s="108" t="str">
        <f t="shared" si="2"/>
        <v/>
      </c>
      <c r="B576" s="6"/>
      <c r="C576" s="42"/>
      <c r="D576" s="43"/>
      <c r="E576" s="61"/>
      <c r="F576" s="45"/>
      <c r="G576" s="45"/>
      <c r="H576" s="46"/>
      <c r="I576" s="45"/>
      <c r="J576" s="45"/>
      <c r="K576" s="45"/>
      <c r="L576" s="45"/>
      <c r="M576" s="61"/>
      <c r="N576" s="48"/>
      <c r="O576" s="49"/>
      <c r="P576" s="48"/>
      <c r="Q576" s="49"/>
      <c r="R576" s="50"/>
      <c r="S576" s="51"/>
      <c r="T576" s="15"/>
      <c r="U576" s="14"/>
      <c r="V576" s="52"/>
      <c r="W576" s="52"/>
      <c r="X576" s="52"/>
      <c r="Y576" s="52"/>
      <c r="Z576" s="52"/>
      <c r="AA576" s="52"/>
      <c r="AB576" s="53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3"/>
      <c r="AP576" s="52"/>
      <c r="AQ576" s="52"/>
      <c r="AR576" s="53"/>
      <c r="AS576" s="53"/>
      <c r="AT576" s="53"/>
      <c r="AU576" s="52"/>
      <c r="AV576" s="52"/>
      <c r="AW576" s="53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83" t="str">
        <f>IF(ISBLANK(B576),,IF(IFNA(MATCH(N576,List_Holidays,0),0)=0,IF(IFNA(MATCH(WEEKDAY(N576),List_WeekHolidays,0),0),1,0),2))</f>
        <v/>
      </c>
      <c r="BU576" s="109">
        <f t="shared" si="3"/>
        <v>0</v>
      </c>
      <c r="BV576" s="109">
        <f t="shared" si="4"/>
        <v>0</v>
      </c>
      <c r="BW576" s="109">
        <f>IF($BU576&gt;cLunchEnd+$N576,cLunchBegin+$N576+1,cLunchBegin+$N576)</f>
        <v>0.5</v>
      </c>
      <c r="BX576" s="109">
        <f>IF($BU576&gt;cLunchEnd+$N576,cLunchEnd+$N576+1,cLunchEnd+$N576)</f>
        <v>0.5416666667</v>
      </c>
      <c r="BY576" s="109">
        <f>IF($BU576&gt;cDinnerEnd+$N576,cDinnerBegin+$N576+1,cDinnerBegin+$N576)</f>
        <v>0.75</v>
      </c>
      <c r="BZ576" s="109">
        <f>IF($BU576&gt;cDinnerEnd+$N576,cDinnerEnd+$N576+1,cDinnerEnd+$N576)</f>
        <v>0.7916666667</v>
      </c>
      <c r="CA576" s="50" t="str">
        <f>IF((MIN($BV576,BX576)-MAX($BU576,BW576))&gt;0,vDurationLunch,)</f>
        <v/>
      </c>
      <c r="CB576" s="50" t="str">
        <f>IF((MIN($BV576,BZ576)-MAX($BU576,BY576))&gt;0,vDurationDinner,)</f>
        <v/>
      </c>
      <c r="CC576" s="50">
        <f t="shared" si="5"/>
        <v>0</v>
      </c>
      <c r="CD576" s="109">
        <f t="shared" si="6"/>
        <v>0.75</v>
      </c>
      <c r="CE576" s="50" t="str">
        <f t="shared" si="7"/>
        <v/>
      </c>
      <c r="CF576" s="50" t="str">
        <f t="shared" si="8"/>
        <v/>
      </c>
      <c r="CG576" s="50" t="str">
        <f t="shared" si="9"/>
        <v/>
      </c>
      <c r="CH576" s="50" t="str">
        <f t="shared" si="10"/>
        <v/>
      </c>
      <c r="CI576" s="50" t="str">
        <f t="shared" si="11"/>
        <v/>
      </c>
      <c r="CJ576" s="50"/>
      <c r="CK576" s="50"/>
      <c r="CL576" s="50"/>
      <c r="CM576" s="50"/>
      <c r="CN576" s="50"/>
    </row>
    <row r="577">
      <c r="A577" s="108" t="str">
        <f t="shared" si="2"/>
        <v/>
      </c>
      <c r="B577" s="6"/>
      <c r="C577" s="42"/>
      <c r="D577" s="43"/>
      <c r="E577" s="61"/>
      <c r="F577" s="45"/>
      <c r="G577" s="45"/>
      <c r="H577" s="45"/>
      <c r="I577" s="45"/>
      <c r="J577" s="46"/>
      <c r="K577" s="45"/>
      <c r="L577" s="45"/>
      <c r="M577" s="61"/>
      <c r="N577" s="48"/>
      <c r="O577" s="49"/>
      <c r="P577" s="48"/>
      <c r="Q577" s="49"/>
      <c r="R577" s="50"/>
      <c r="S577" s="51"/>
      <c r="T577" s="15"/>
      <c r="U577" s="14"/>
      <c r="V577" s="52"/>
      <c r="W577" s="52"/>
      <c r="X577" s="52"/>
      <c r="Y577" s="52"/>
      <c r="Z577" s="52"/>
      <c r="AA577" s="52"/>
      <c r="AB577" s="53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3"/>
      <c r="AP577" s="52"/>
      <c r="AQ577" s="52"/>
      <c r="AR577" s="53"/>
      <c r="AS577" s="53"/>
      <c r="AT577" s="53"/>
      <c r="AU577" s="52"/>
      <c r="AV577" s="52"/>
      <c r="AW577" s="53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83" t="str">
        <f>IF(ISBLANK(B577),,IF(IFNA(MATCH(N577,List_Holidays,0),0)=0,IF(IFNA(MATCH(WEEKDAY(N577),List_WeekHolidays,0),0),1,0),2))</f>
        <v/>
      </c>
      <c r="BU577" s="109">
        <f t="shared" si="3"/>
        <v>0</v>
      </c>
      <c r="BV577" s="109">
        <f t="shared" si="4"/>
        <v>0</v>
      </c>
      <c r="BW577" s="109">
        <f>IF($BU577&gt;cLunchEnd+$N577,cLunchBegin+$N577+1,cLunchBegin+$N577)</f>
        <v>0.5</v>
      </c>
      <c r="BX577" s="109">
        <f>IF($BU577&gt;cLunchEnd+$N577,cLunchEnd+$N577+1,cLunchEnd+$N577)</f>
        <v>0.5416666667</v>
      </c>
      <c r="BY577" s="109">
        <f>IF($BU577&gt;cDinnerEnd+$N577,cDinnerBegin+$N577+1,cDinnerBegin+$N577)</f>
        <v>0.75</v>
      </c>
      <c r="BZ577" s="109">
        <f>IF($BU577&gt;cDinnerEnd+$N577,cDinnerEnd+$N577+1,cDinnerEnd+$N577)</f>
        <v>0.7916666667</v>
      </c>
      <c r="CA577" s="50" t="str">
        <f>IF((MIN($BV577,BX577)-MAX($BU577,BW577))&gt;0,vDurationLunch,)</f>
        <v/>
      </c>
      <c r="CB577" s="50" t="str">
        <f>IF((MIN($BV577,BZ577)-MAX($BU577,BY577))&gt;0,vDurationDinner,)</f>
        <v/>
      </c>
      <c r="CC577" s="50">
        <f t="shared" si="5"/>
        <v>0</v>
      </c>
      <c r="CD577" s="109">
        <f t="shared" si="6"/>
        <v>0.75</v>
      </c>
      <c r="CE577" s="50" t="str">
        <f t="shared" si="7"/>
        <v/>
      </c>
      <c r="CF577" s="50" t="str">
        <f t="shared" si="8"/>
        <v/>
      </c>
      <c r="CG577" s="50" t="str">
        <f t="shared" si="9"/>
        <v/>
      </c>
      <c r="CH577" s="50" t="str">
        <f t="shared" si="10"/>
        <v/>
      </c>
      <c r="CI577" s="50" t="str">
        <f t="shared" si="11"/>
        <v/>
      </c>
      <c r="CJ577" s="50"/>
      <c r="CK577" s="50"/>
      <c r="CL577" s="50"/>
      <c r="CM577" s="50"/>
      <c r="CN577" s="50"/>
    </row>
    <row r="578">
      <c r="A578" s="108" t="str">
        <f t="shared" si="2"/>
        <v/>
      </c>
      <c r="B578" s="6"/>
      <c r="C578" s="42"/>
      <c r="D578" s="43"/>
      <c r="E578" s="61"/>
      <c r="F578" s="45"/>
      <c r="G578" s="45"/>
      <c r="H578" s="46"/>
      <c r="I578" s="45"/>
      <c r="J578" s="45"/>
      <c r="K578" s="45"/>
      <c r="L578" s="45"/>
      <c r="M578" s="61"/>
      <c r="N578" s="48"/>
      <c r="O578" s="49"/>
      <c r="P578" s="48"/>
      <c r="Q578" s="49"/>
      <c r="R578" s="50"/>
      <c r="S578" s="51"/>
      <c r="T578" s="15"/>
      <c r="U578" s="14"/>
      <c r="V578" s="52"/>
      <c r="W578" s="52"/>
      <c r="X578" s="52"/>
      <c r="Y578" s="52"/>
      <c r="Z578" s="52"/>
      <c r="AA578" s="52"/>
      <c r="AB578" s="53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3"/>
      <c r="AP578" s="52"/>
      <c r="AQ578" s="52"/>
      <c r="AR578" s="53"/>
      <c r="AS578" s="53"/>
      <c r="AT578" s="53"/>
      <c r="AU578" s="52"/>
      <c r="AV578" s="52"/>
      <c r="AW578" s="53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83" t="str">
        <f>IF(ISBLANK(B578),,IF(IFNA(MATCH(N578,List_Holidays,0),0)=0,IF(IFNA(MATCH(WEEKDAY(N578),List_WeekHolidays,0),0),1,0),2))</f>
        <v/>
      </c>
      <c r="BU578" s="109">
        <f t="shared" si="3"/>
        <v>0</v>
      </c>
      <c r="BV578" s="109">
        <f t="shared" si="4"/>
        <v>0</v>
      </c>
      <c r="BW578" s="109">
        <f>IF($BU578&gt;cLunchEnd+$N578,cLunchBegin+$N578+1,cLunchBegin+$N578)</f>
        <v>0.5</v>
      </c>
      <c r="BX578" s="109">
        <f>IF($BU578&gt;cLunchEnd+$N578,cLunchEnd+$N578+1,cLunchEnd+$N578)</f>
        <v>0.5416666667</v>
      </c>
      <c r="BY578" s="109">
        <f>IF($BU578&gt;cDinnerEnd+$N578,cDinnerBegin+$N578+1,cDinnerBegin+$N578)</f>
        <v>0.75</v>
      </c>
      <c r="BZ578" s="109">
        <f>IF($BU578&gt;cDinnerEnd+$N578,cDinnerEnd+$N578+1,cDinnerEnd+$N578)</f>
        <v>0.7916666667</v>
      </c>
      <c r="CA578" s="50" t="str">
        <f>IF((MIN($BV578,BX578)-MAX($BU578,BW578))&gt;0,vDurationLunch,)</f>
        <v/>
      </c>
      <c r="CB578" s="50" t="str">
        <f>IF((MIN($BV578,BZ578)-MAX($BU578,BY578))&gt;0,vDurationDinner,)</f>
        <v/>
      </c>
      <c r="CC578" s="50">
        <f t="shared" si="5"/>
        <v>0</v>
      </c>
      <c r="CD578" s="109">
        <f t="shared" si="6"/>
        <v>0.75</v>
      </c>
      <c r="CE578" s="50" t="str">
        <f t="shared" si="7"/>
        <v/>
      </c>
      <c r="CF578" s="50" t="str">
        <f t="shared" si="8"/>
        <v/>
      </c>
      <c r="CG578" s="50" t="str">
        <f t="shared" si="9"/>
        <v/>
      </c>
      <c r="CH578" s="50" t="str">
        <f t="shared" si="10"/>
        <v/>
      </c>
      <c r="CI578" s="50" t="str">
        <f t="shared" si="11"/>
        <v/>
      </c>
      <c r="CJ578" s="50"/>
      <c r="CK578" s="50"/>
      <c r="CL578" s="50"/>
      <c r="CM578" s="50"/>
      <c r="CN578" s="50"/>
    </row>
    <row r="579">
      <c r="A579" s="108" t="str">
        <f t="shared" si="2"/>
        <v/>
      </c>
      <c r="B579" s="6"/>
      <c r="C579" s="42"/>
      <c r="D579" s="43"/>
      <c r="E579" s="61"/>
      <c r="F579" s="45"/>
      <c r="G579" s="45"/>
      <c r="H579" s="46"/>
      <c r="I579" s="45"/>
      <c r="J579" s="45"/>
      <c r="K579" s="45"/>
      <c r="L579" s="45"/>
      <c r="M579" s="61"/>
      <c r="N579" s="48"/>
      <c r="O579" s="49"/>
      <c r="P579" s="48"/>
      <c r="Q579" s="49"/>
      <c r="R579" s="50"/>
      <c r="S579" s="51"/>
      <c r="T579" s="15"/>
      <c r="U579" s="14"/>
      <c r="V579" s="52"/>
      <c r="W579" s="52"/>
      <c r="X579" s="52"/>
      <c r="Y579" s="52"/>
      <c r="Z579" s="52"/>
      <c r="AA579" s="52"/>
      <c r="AB579" s="53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3"/>
      <c r="AP579" s="52"/>
      <c r="AQ579" s="52"/>
      <c r="AR579" s="53"/>
      <c r="AS579" s="53"/>
      <c r="AT579" s="53"/>
      <c r="AU579" s="52"/>
      <c r="AV579" s="52"/>
      <c r="AW579" s="53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83" t="str">
        <f>IF(ISBLANK(B579),,IF(IFNA(MATCH(N579,List_Holidays,0),0)=0,IF(IFNA(MATCH(WEEKDAY(N579),List_WeekHolidays,0),0),1,0),2))</f>
        <v/>
      </c>
      <c r="BU579" s="109">
        <f t="shared" si="3"/>
        <v>0</v>
      </c>
      <c r="BV579" s="109">
        <f t="shared" si="4"/>
        <v>0</v>
      </c>
      <c r="BW579" s="109">
        <f>IF($BU579&gt;cLunchEnd+$N579,cLunchBegin+$N579+1,cLunchBegin+$N579)</f>
        <v>0.5</v>
      </c>
      <c r="BX579" s="109">
        <f>IF($BU579&gt;cLunchEnd+$N579,cLunchEnd+$N579+1,cLunchEnd+$N579)</f>
        <v>0.5416666667</v>
      </c>
      <c r="BY579" s="109">
        <f>IF($BU579&gt;cDinnerEnd+$N579,cDinnerBegin+$N579+1,cDinnerBegin+$N579)</f>
        <v>0.75</v>
      </c>
      <c r="BZ579" s="109">
        <f>IF($BU579&gt;cDinnerEnd+$N579,cDinnerEnd+$N579+1,cDinnerEnd+$N579)</f>
        <v>0.7916666667</v>
      </c>
      <c r="CA579" s="50" t="str">
        <f>IF((MIN($BV579,BX579)-MAX($BU579,BW579))&gt;0,vDurationLunch,)</f>
        <v/>
      </c>
      <c r="CB579" s="50" t="str">
        <f>IF((MIN($BV579,BZ579)-MAX($BU579,BY579))&gt;0,vDurationDinner,)</f>
        <v/>
      </c>
      <c r="CC579" s="50">
        <f t="shared" si="5"/>
        <v>0</v>
      </c>
      <c r="CD579" s="109">
        <f t="shared" si="6"/>
        <v>0.75</v>
      </c>
      <c r="CE579" s="50" t="str">
        <f t="shared" si="7"/>
        <v/>
      </c>
      <c r="CF579" s="50" t="str">
        <f t="shared" si="8"/>
        <v/>
      </c>
      <c r="CG579" s="50" t="str">
        <f t="shared" si="9"/>
        <v/>
      </c>
      <c r="CH579" s="50" t="str">
        <f t="shared" si="10"/>
        <v/>
      </c>
      <c r="CI579" s="50" t="str">
        <f t="shared" si="11"/>
        <v/>
      </c>
      <c r="CJ579" s="50"/>
      <c r="CK579" s="50"/>
      <c r="CL579" s="50"/>
      <c r="CM579" s="50"/>
      <c r="CN579" s="50"/>
    </row>
    <row r="580">
      <c r="A580" s="108" t="str">
        <f t="shared" si="2"/>
        <v/>
      </c>
      <c r="B580" s="6"/>
      <c r="C580" s="42"/>
      <c r="D580" s="43"/>
      <c r="E580" s="61"/>
      <c r="F580" s="45"/>
      <c r="G580" s="45"/>
      <c r="H580" s="46"/>
      <c r="I580" s="45"/>
      <c r="J580" s="45"/>
      <c r="K580" s="45"/>
      <c r="L580" s="45"/>
      <c r="M580" s="61"/>
      <c r="N580" s="48"/>
      <c r="O580" s="49"/>
      <c r="P580" s="48"/>
      <c r="Q580" s="49"/>
      <c r="R580" s="50"/>
      <c r="S580" s="51"/>
      <c r="T580" s="15"/>
      <c r="U580" s="14"/>
      <c r="V580" s="52"/>
      <c r="W580" s="52"/>
      <c r="X580" s="52"/>
      <c r="Y580" s="52"/>
      <c r="Z580" s="52"/>
      <c r="AA580" s="52"/>
      <c r="AB580" s="53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3"/>
      <c r="AP580" s="52"/>
      <c r="AQ580" s="52"/>
      <c r="AR580" s="53"/>
      <c r="AS580" s="53"/>
      <c r="AT580" s="53"/>
      <c r="AU580" s="52"/>
      <c r="AV580" s="52"/>
      <c r="AW580" s="53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83" t="str">
        <f>IF(ISBLANK(B580),,IF(IFNA(MATCH(N580,List_Holidays,0),0)=0,IF(IFNA(MATCH(WEEKDAY(N580),List_WeekHolidays,0),0),1,0),2))</f>
        <v/>
      </c>
      <c r="BU580" s="109">
        <f t="shared" si="3"/>
        <v>0</v>
      </c>
      <c r="BV580" s="109">
        <f t="shared" si="4"/>
        <v>0</v>
      </c>
      <c r="BW580" s="109">
        <f>IF($BU580&gt;cLunchEnd+$N580,cLunchBegin+$N580+1,cLunchBegin+$N580)</f>
        <v>0.5</v>
      </c>
      <c r="BX580" s="109">
        <f>IF($BU580&gt;cLunchEnd+$N580,cLunchEnd+$N580+1,cLunchEnd+$N580)</f>
        <v>0.5416666667</v>
      </c>
      <c r="BY580" s="109">
        <f>IF($BU580&gt;cDinnerEnd+$N580,cDinnerBegin+$N580+1,cDinnerBegin+$N580)</f>
        <v>0.75</v>
      </c>
      <c r="BZ580" s="109">
        <f>IF($BU580&gt;cDinnerEnd+$N580,cDinnerEnd+$N580+1,cDinnerEnd+$N580)</f>
        <v>0.7916666667</v>
      </c>
      <c r="CA580" s="50" t="str">
        <f>IF((MIN($BV580,BX580)-MAX($BU580,BW580))&gt;0,vDurationLunch,)</f>
        <v/>
      </c>
      <c r="CB580" s="50" t="str">
        <f>IF((MIN($BV580,BZ580)-MAX($BU580,BY580))&gt;0,vDurationDinner,)</f>
        <v/>
      </c>
      <c r="CC580" s="50">
        <f t="shared" si="5"/>
        <v>0</v>
      </c>
      <c r="CD580" s="109">
        <f t="shared" si="6"/>
        <v>0.75</v>
      </c>
      <c r="CE580" s="50" t="str">
        <f t="shared" si="7"/>
        <v/>
      </c>
      <c r="CF580" s="50" t="str">
        <f t="shared" si="8"/>
        <v/>
      </c>
      <c r="CG580" s="50" t="str">
        <f t="shared" si="9"/>
        <v/>
      </c>
      <c r="CH580" s="50" t="str">
        <f t="shared" si="10"/>
        <v/>
      </c>
      <c r="CI580" s="50" t="str">
        <f t="shared" si="11"/>
        <v/>
      </c>
      <c r="CJ580" s="50"/>
      <c r="CK580" s="50"/>
      <c r="CL580" s="50"/>
      <c r="CM580" s="50"/>
      <c r="CN580" s="50"/>
    </row>
    <row r="581">
      <c r="A581" s="108" t="str">
        <f t="shared" si="2"/>
        <v/>
      </c>
      <c r="B581" s="6"/>
      <c r="C581" s="42"/>
      <c r="D581" s="43"/>
      <c r="E581" s="61"/>
      <c r="F581" s="45"/>
      <c r="G581" s="46"/>
      <c r="H581" s="46"/>
      <c r="I581" s="45"/>
      <c r="J581" s="45"/>
      <c r="K581" s="45"/>
      <c r="L581" s="45"/>
      <c r="M581" s="61"/>
      <c r="N581" s="48"/>
      <c r="O581" s="49"/>
      <c r="P581" s="48"/>
      <c r="Q581" s="49"/>
      <c r="R581" s="50"/>
      <c r="S581" s="51"/>
      <c r="T581" s="15"/>
      <c r="U581" s="14"/>
      <c r="V581" s="52"/>
      <c r="W581" s="52"/>
      <c r="X581" s="52"/>
      <c r="Y581" s="52"/>
      <c r="Z581" s="52"/>
      <c r="AA581" s="52"/>
      <c r="AB581" s="53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3"/>
      <c r="AP581" s="52"/>
      <c r="AQ581" s="52"/>
      <c r="AR581" s="53"/>
      <c r="AS581" s="53"/>
      <c r="AT581" s="53"/>
      <c r="AU581" s="52"/>
      <c r="AV581" s="52"/>
      <c r="AW581" s="53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83" t="str">
        <f>IF(ISBLANK(B581),,IF(IFNA(MATCH(N581,List_Holidays,0),0)=0,IF(IFNA(MATCH(WEEKDAY(N581),List_WeekHolidays,0),0),1,0),2))</f>
        <v/>
      </c>
      <c r="BU581" s="109">
        <f t="shared" si="3"/>
        <v>0</v>
      </c>
      <c r="BV581" s="109">
        <f t="shared" si="4"/>
        <v>0</v>
      </c>
      <c r="BW581" s="109">
        <f>IF($BU581&gt;cLunchEnd+$N581,cLunchBegin+$N581+1,cLunchBegin+$N581)</f>
        <v>0.5</v>
      </c>
      <c r="BX581" s="109">
        <f>IF($BU581&gt;cLunchEnd+$N581,cLunchEnd+$N581+1,cLunchEnd+$N581)</f>
        <v>0.5416666667</v>
      </c>
      <c r="BY581" s="109">
        <f>IF($BU581&gt;cDinnerEnd+$N581,cDinnerBegin+$N581+1,cDinnerBegin+$N581)</f>
        <v>0.75</v>
      </c>
      <c r="BZ581" s="109">
        <f>IF($BU581&gt;cDinnerEnd+$N581,cDinnerEnd+$N581+1,cDinnerEnd+$N581)</f>
        <v>0.7916666667</v>
      </c>
      <c r="CA581" s="50" t="str">
        <f>IF((MIN($BV581,BX581)-MAX($BU581,BW581))&gt;0,vDurationLunch,)</f>
        <v/>
      </c>
      <c r="CB581" s="50" t="str">
        <f>IF((MIN($BV581,BZ581)-MAX($BU581,BY581))&gt;0,vDurationDinner,)</f>
        <v/>
      </c>
      <c r="CC581" s="50">
        <f t="shared" si="5"/>
        <v>0</v>
      </c>
      <c r="CD581" s="109">
        <f t="shared" si="6"/>
        <v>0.75</v>
      </c>
      <c r="CE581" s="50" t="str">
        <f t="shared" si="7"/>
        <v/>
      </c>
      <c r="CF581" s="50" t="str">
        <f t="shared" si="8"/>
        <v/>
      </c>
      <c r="CG581" s="50" t="str">
        <f t="shared" si="9"/>
        <v/>
      </c>
      <c r="CH581" s="50" t="str">
        <f t="shared" si="10"/>
        <v/>
      </c>
      <c r="CI581" s="50" t="str">
        <f t="shared" si="11"/>
        <v/>
      </c>
      <c r="CJ581" s="50"/>
      <c r="CK581" s="50"/>
      <c r="CL581" s="50"/>
      <c r="CM581" s="50"/>
      <c r="CN581" s="50"/>
    </row>
    <row r="582">
      <c r="A582" s="108" t="str">
        <f t="shared" si="2"/>
        <v/>
      </c>
      <c r="B582" s="6"/>
      <c r="C582" s="42"/>
      <c r="D582" s="43"/>
      <c r="E582" s="61"/>
      <c r="F582" s="45"/>
      <c r="G582" s="45"/>
      <c r="H582" s="46"/>
      <c r="I582" s="45"/>
      <c r="J582" s="45"/>
      <c r="K582" s="45"/>
      <c r="L582" s="45"/>
      <c r="M582" s="61"/>
      <c r="N582" s="48"/>
      <c r="O582" s="49"/>
      <c r="P582" s="48"/>
      <c r="Q582" s="49"/>
      <c r="R582" s="50"/>
      <c r="S582" s="51"/>
      <c r="T582" s="15"/>
      <c r="U582" s="14"/>
      <c r="V582" s="52"/>
      <c r="W582" s="52"/>
      <c r="X582" s="52"/>
      <c r="Y582" s="52"/>
      <c r="Z582" s="52"/>
      <c r="AA582" s="52"/>
      <c r="AB582" s="53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3"/>
      <c r="AP582" s="52"/>
      <c r="AQ582" s="52"/>
      <c r="AR582" s="53"/>
      <c r="AS582" s="53"/>
      <c r="AT582" s="53"/>
      <c r="AU582" s="52"/>
      <c r="AV582" s="52"/>
      <c r="AW582" s="53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83" t="str">
        <f>IF(ISBLANK(B582),,IF(IFNA(MATCH(N582,List_Holidays,0),0)=0,IF(IFNA(MATCH(WEEKDAY(N582),List_WeekHolidays,0),0),1,0),2))</f>
        <v/>
      </c>
      <c r="BU582" s="109">
        <f t="shared" si="3"/>
        <v>0</v>
      </c>
      <c r="BV582" s="109">
        <f t="shared" si="4"/>
        <v>0</v>
      </c>
      <c r="BW582" s="109">
        <f>IF($BU582&gt;cLunchEnd+$N582,cLunchBegin+$N582+1,cLunchBegin+$N582)</f>
        <v>0.5</v>
      </c>
      <c r="BX582" s="109">
        <f>IF($BU582&gt;cLunchEnd+$N582,cLunchEnd+$N582+1,cLunchEnd+$N582)</f>
        <v>0.5416666667</v>
      </c>
      <c r="BY582" s="109">
        <f>IF($BU582&gt;cDinnerEnd+$N582,cDinnerBegin+$N582+1,cDinnerBegin+$N582)</f>
        <v>0.75</v>
      </c>
      <c r="BZ582" s="109">
        <f>IF($BU582&gt;cDinnerEnd+$N582,cDinnerEnd+$N582+1,cDinnerEnd+$N582)</f>
        <v>0.7916666667</v>
      </c>
      <c r="CA582" s="50" t="str">
        <f>IF((MIN($BV582,BX582)-MAX($BU582,BW582))&gt;0,vDurationLunch,)</f>
        <v/>
      </c>
      <c r="CB582" s="50" t="str">
        <f>IF((MIN($BV582,BZ582)-MAX($BU582,BY582))&gt;0,vDurationDinner,)</f>
        <v/>
      </c>
      <c r="CC582" s="50">
        <f t="shared" si="5"/>
        <v>0</v>
      </c>
      <c r="CD582" s="109">
        <f t="shared" si="6"/>
        <v>0.75</v>
      </c>
      <c r="CE582" s="50" t="str">
        <f t="shared" si="7"/>
        <v/>
      </c>
      <c r="CF582" s="50" t="str">
        <f t="shared" si="8"/>
        <v/>
      </c>
      <c r="CG582" s="50" t="str">
        <f t="shared" si="9"/>
        <v/>
      </c>
      <c r="CH582" s="50" t="str">
        <f t="shared" si="10"/>
        <v/>
      </c>
      <c r="CI582" s="50" t="str">
        <f t="shared" si="11"/>
        <v/>
      </c>
      <c r="CJ582" s="50"/>
      <c r="CK582" s="50"/>
      <c r="CL582" s="50"/>
      <c r="CM582" s="50"/>
      <c r="CN582" s="50"/>
    </row>
    <row r="583">
      <c r="A583" s="108" t="str">
        <f t="shared" si="2"/>
        <v/>
      </c>
      <c r="B583" s="6"/>
      <c r="C583" s="42"/>
      <c r="D583" s="43"/>
      <c r="E583" s="61"/>
      <c r="F583" s="45"/>
      <c r="G583" s="45"/>
      <c r="H583" s="46"/>
      <c r="I583" s="45"/>
      <c r="J583" s="45"/>
      <c r="K583" s="45"/>
      <c r="L583" s="45"/>
      <c r="M583" s="61"/>
      <c r="N583" s="48"/>
      <c r="O583" s="49"/>
      <c r="P583" s="48"/>
      <c r="Q583" s="49"/>
      <c r="R583" s="50"/>
      <c r="S583" s="51"/>
      <c r="T583" s="15"/>
      <c r="U583" s="14"/>
      <c r="V583" s="52"/>
      <c r="W583" s="52"/>
      <c r="X583" s="52"/>
      <c r="Y583" s="52"/>
      <c r="Z583" s="52"/>
      <c r="AA583" s="52"/>
      <c r="AB583" s="53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3"/>
      <c r="AP583" s="52"/>
      <c r="AQ583" s="52"/>
      <c r="AR583" s="53"/>
      <c r="AS583" s="53"/>
      <c r="AT583" s="53"/>
      <c r="AU583" s="52"/>
      <c r="AV583" s="52"/>
      <c r="AW583" s="53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83" t="str">
        <f>IF(ISBLANK(B583),,IF(IFNA(MATCH(N583,List_Holidays,0),0)=0,IF(IFNA(MATCH(WEEKDAY(N583),List_WeekHolidays,0),0),1,0),2))</f>
        <v/>
      </c>
      <c r="BU583" s="109">
        <f t="shared" si="3"/>
        <v>0</v>
      </c>
      <c r="BV583" s="109">
        <f t="shared" si="4"/>
        <v>0</v>
      </c>
      <c r="BW583" s="109">
        <f>IF($BU583&gt;cLunchEnd+$N583,cLunchBegin+$N583+1,cLunchBegin+$N583)</f>
        <v>0.5</v>
      </c>
      <c r="BX583" s="109">
        <f>IF($BU583&gt;cLunchEnd+$N583,cLunchEnd+$N583+1,cLunchEnd+$N583)</f>
        <v>0.5416666667</v>
      </c>
      <c r="BY583" s="109">
        <f>IF($BU583&gt;cDinnerEnd+$N583,cDinnerBegin+$N583+1,cDinnerBegin+$N583)</f>
        <v>0.75</v>
      </c>
      <c r="BZ583" s="109">
        <f>IF($BU583&gt;cDinnerEnd+$N583,cDinnerEnd+$N583+1,cDinnerEnd+$N583)</f>
        <v>0.7916666667</v>
      </c>
      <c r="CA583" s="50" t="str">
        <f>IF((MIN($BV583,BX583)-MAX($BU583,BW583))&gt;0,vDurationLunch,)</f>
        <v/>
      </c>
      <c r="CB583" s="50" t="str">
        <f>IF((MIN($BV583,BZ583)-MAX($BU583,BY583))&gt;0,vDurationDinner,)</f>
        <v/>
      </c>
      <c r="CC583" s="50">
        <f t="shared" si="5"/>
        <v>0</v>
      </c>
      <c r="CD583" s="109">
        <f t="shared" si="6"/>
        <v>0.75</v>
      </c>
      <c r="CE583" s="50" t="str">
        <f t="shared" si="7"/>
        <v/>
      </c>
      <c r="CF583" s="50" t="str">
        <f t="shared" si="8"/>
        <v/>
      </c>
      <c r="CG583" s="50" t="str">
        <f t="shared" si="9"/>
        <v/>
      </c>
      <c r="CH583" s="50" t="str">
        <f t="shared" si="10"/>
        <v/>
      </c>
      <c r="CI583" s="50" t="str">
        <f t="shared" si="11"/>
        <v/>
      </c>
      <c r="CJ583" s="50"/>
      <c r="CK583" s="50"/>
      <c r="CL583" s="50"/>
      <c r="CM583" s="50"/>
      <c r="CN583" s="50"/>
    </row>
    <row r="584">
      <c r="A584" s="108" t="str">
        <f t="shared" si="2"/>
        <v/>
      </c>
      <c r="B584" s="6"/>
      <c r="C584" s="42"/>
      <c r="D584" s="43"/>
      <c r="E584" s="61"/>
      <c r="F584" s="45"/>
      <c r="G584" s="45"/>
      <c r="H584" s="45"/>
      <c r="I584" s="45"/>
      <c r="J584" s="46"/>
      <c r="K584" s="45"/>
      <c r="L584" s="45"/>
      <c r="M584" s="61"/>
      <c r="N584" s="48"/>
      <c r="O584" s="49"/>
      <c r="P584" s="48"/>
      <c r="Q584" s="49"/>
      <c r="R584" s="50"/>
      <c r="S584" s="51"/>
      <c r="T584" s="15"/>
      <c r="U584" s="14"/>
      <c r="V584" s="52"/>
      <c r="W584" s="52"/>
      <c r="X584" s="52"/>
      <c r="Y584" s="52"/>
      <c r="Z584" s="52"/>
      <c r="AA584" s="52"/>
      <c r="AB584" s="53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3"/>
      <c r="AP584" s="52"/>
      <c r="AQ584" s="52"/>
      <c r="AR584" s="53"/>
      <c r="AS584" s="53"/>
      <c r="AT584" s="53"/>
      <c r="AU584" s="52"/>
      <c r="AV584" s="52"/>
      <c r="AW584" s="53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83" t="str">
        <f>IF(ISBLANK(B584),,IF(IFNA(MATCH(N584,List_Holidays,0),0)=0,IF(IFNA(MATCH(WEEKDAY(N584),List_WeekHolidays,0),0),1,0),2))</f>
        <v/>
      </c>
      <c r="BU584" s="109">
        <f t="shared" si="3"/>
        <v>0</v>
      </c>
      <c r="BV584" s="109">
        <f t="shared" si="4"/>
        <v>0</v>
      </c>
      <c r="BW584" s="109">
        <f>IF($BU584&gt;cLunchEnd+$N584,cLunchBegin+$N584+1,cLunchBegin+$N584)</f>
        <v>0.5</v>
      </c>
      <c r="BX584" s="109">
        <f>IF($BU584&gt;cLunchEnd+$N584,cLunchEnd+$N584+1,cLunchEnd+$N584)</f>
        <v>0.5416666667</v>
      </c>
      <c r="BY584" s="109">
        <f>IF($BU584&gt;cDinnerEnd+$N584,cDinnerBegin+$N584+1,cDinnerBegin+$N584)</f>
        <v>0.75</v>
      </c>
      <c r="BZ584" s="109">
        <f>IF($BU584&gt;cDinnerEnd+$N584,cDinnerEnd+$N584+1,cDinnerEnd+$N584)</f>
        <v>0.7916666667</v>
      </c>
      <c r="CA584" s="50" t="str">
        <f>IF((MIN($BV584,BX584)-MAX($BU584,BW584))&gt;0,vDurationLunch,)</f>
        <v/>
      </c>
      <c r="CB584" s="50" t="str">
        <f>IF((MIN($BV584,BZ584)-MAX($BU584,BY584))&gt;0,vDurationDinner,)</f>
        <v/>
      </c>
      <c r="CC584" s="50">
        <f t="shared" si="5"/>
        <v>0</v>
      </c>
      <c r="CD584" s="109">
        <f t="shared" si="6"/>
        <v>0.75</v>
      </c>
      <c r="CE584" s="50" t="str">
        <f t="shared" si="7"/>
        <v/>
      </c>
      <c r="CF584" s="50" t="str">
        <f t="shared" si="8"/>
        <v/>
      </c>
      <c r="CG584" s="50" t="str">
        <f t="shared" si="9"/>
        <v/>
      </c>
      <c r="CH584" s="50" t="str">
        <f t="shared" si="10"/>
        <v/>
      </c>
      <c r="CI584" s="50" t="str">
        <f t="shared" si="11"/>
        <v/>
      </c>
      <c r="CJ584" s="50"/>
      <c r="CK584" s="50"/>
      <c r="CL584" s="50"/>
      <c r="CM584" s="50"/>
      <c r="CN584" s="50"/>
    </row>
    <row r="585">
      <c r="A585" s="108" t="str">
        <f t="shared" si="2"/>
        <v/>
      </c>
      <c r="B585" s="6"/>
      <c r="C585" s="42"/>
      <c r="D585" s="43"/>
      <c r="E585" s="61"/>
      <c r="F585" s="45"/>
      <c r="G585" s="45"/>
      <c r="H585" s="46"/>
      <c r="I585" s="45"/>
      <c r="J585" s="45"/>
      <c r="K585" s="45"/>
      <c r="L585" s="45"/>
      <c r="M585" s="61"/>
      <c r="N585" s="48"/>
      <c r="O585" s="49"/>
      <c r="P585" s="48"/>
      <c r="Q585" s="49"/>
      <c r="R585" s="50"/>
      <c r="S585" s="51"/>
      <c r="T585" s="15"/>
      <c r="U585" s="14"/>
      <c r="V585" s="52"/>
      <c r="W585" s="52"/>
      <c r="X585" s="52"/>
      <c r="Y585" s="52"/>
      <c r="Z585" s="52"/>
      <c r="AA585" s="52"/>
      <c r="AB585" s="53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3"/>
      <c r="AP585" s="52"/>
      <c r="AQ585" s="52"/>
      <c r="AR585" s="53"/>
      <c r="AS585" s="53"/>
      <c r="AT585" s="53"/>
      <c r="AU585" s="52"/>
      <c r="AV585" s="52"/>
      <c r="AW585" s="53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83" t="str">
        <f>IF(ISBLANK(B585),,IF(IFNA(MATCH(N585,List_Holidays,0),0)=0,IF(IFNA(MATCH(WEEKDAY(N585),List_WeekHolidays,0),0),1,0),2))</f>
        <v/>
      </c>
      <c r="BU585" s="109">
        <f t="shared" si="3"/>
        <v>0</v>
      </c>
      <c r="BV585" s="109">
        <f t="shared" si="4"/>
        <v>0</v>
      </c>
      <c r="BW585" s="109">
        <f>IF($BU585&gt;cLunchEnd+$N585,cLunchBegin+$N585+1,cLunchBegin+$N585)</f>
        <v>0.5</v>
      </c>
      <c r="BX585" s="109">
        <f>IF($BU585&gt;cLunchEnd+$N585,cLunchEnd+$N585+1,cLunchEnd+$N585)</f>
        <v>0.5416666667</v>
      </c>
      <c r="BY585" s="109">
        <f>IF($BU585&gt;cDinnerEnd+$N585,cDinnerBegin+$N585+1,cDinnerBegin+$N585)</f>
        <v>0.75</v>
      </c>
      <c r="BZ585" s="109">
        <f>IF($BU585&gt;cDinnerEnd+$N585,cDinnerEnd+$N585+1,cDinnerEnd+$N585)</f>
        <v>0.7916666667</v>
      </c>
      <c r="CA585" s="50" t="str">
        <f>IF((MIN($BV585,BX585)-MAX($BU585,BW585))&gt;0,vDurationLunch,)</f>
        <v/>
      </c>
      <c r="CB585" s="50" t="str">
        <f>IF((MIN($BV585,BZ585)-MAX($BU585,BY585))&gt;0,vDurationDinner,)</f>
        <v/>
      </c>
      <c r="CC585" s="50">
        <f t="shared" si="5"/>
        <v>0</v>
      </c>
      <c r="CD585" s="109">
        <f t="shared" si="6"/>
        <v>0.75</v>
      </c>
      <c r="CE585" s="50" t="str">
        <f t="shared" si="7"/>
        <v/>
      </c>
      <c r="CF585" s="50" t="str">
        <f t="shared" si="8"/>
        <v/>
      </c>
      <c r="CG585" s="50" t="str">
        <f t="shared" si="9"/>
        <v/>
      </c>
      <c r="CH585" s="50" t="str">
        <f t="shared" si="10"/>
        <v/>
      </c>
      <c r="CI585" s="50" t="str">
        <f t="shared" si="11"/>
        <v/>
      </c>
      <c r="CJ585" s="50"/>
      <c r="CK585" s="50"/>
      <c r="CL585" s="50"/>
      <c r="CM585" s="50"/>
      <c r="CN585" s="50"/>
    </row>
    <row r="586">
      <c r="A586" s="108" t="str">
        <f t="shared" si="2"/>
        <v/>
      </c>
      <c r="B586" s="6"/>
      <c r="C586" s="42"/>
      <c r="D586" s="43"/>
      <c r="E586" s="61"/>
      <c r="F586" s="45"/>
      <c r="G586" s="45"/>
      <c r="H586" s="46"/>
      <c r="I586" s="45"/>
      <c r="J586" s="45"/>
      <c r="K586" s="45"/>
      <c r="L586" s="45"/>
      <c r="M586" s="61"/>
      <c r="N586" s="48"/>
      <c r="O586" s="49"/>
      <c r="P586" s="48"/>
      <c r="Q586" s="49"/>
      <c r="R586" s="50"/>
      <c r="S586" s="51"/>
      <c r="T586" s="15"/>
      <c r="U586" s="14"/>
      <c r="V586" s="52"/>
      <c r="W586" s="52"/>
      <c r="X586" s="52"/>
      <c r="Y586" s="52"/>
      <c r="Z586" s="52"/>
      <c r="AA586" s="52"/>
      <c r="AB586" s="53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3"/>
      <c r="AP586" s="52"/>
      <c r="AQ586" s="52"/>
      <c r="AR586" s="53"/>
      <c r="AS586" s="53"/>
      <c r="AT586" s="53"/>
      <c r="AU586" s="52"/>
      <c r="AV586" s="52"/>
      <c r="AW586" s="53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83" t="str">
        <f>IF(ISBLANK(B586),,IF(IFNA(MATCH(N586,List_Holidays,0),0)=0,IF(IFNA(MATCH(WEEKDAY(N586),List_WeekHolidays,0),0),1,0),2))</f>
        <v/>
      </c>
      <c r="BU586" s="109">
        <f t="shared" si="3"/>
        <v>0</v>
      </c>
      <c r="BV586" s="109">
        <f t="shared" si="4"/>
        <v>0</v>
      </c>
      <c r="BW586" s="109">
        <f>IF($BU586&gt;cLunchEnd+$N586,cLunchBegin+$N586+1,cLunchBegin+$N586)</f>
        <v>0.5</v>
      </c>
      <c r="BX586" s="109">
        <f>IF($BU586&gt;cLunchEnd+$N586,cLunchEnd+$N586+1,cLunchEnd+$N586)</f>
        <v>0.5416666667</v>
      </c>
      <c r="BY586" s="109">
        <f>IF($BU586&gt;cDinnerEnd+$N586,cDinnerBegin+$N586+1,cDinnerBegin+$N586)</f>
        <v>0.75</v>
      </c>
      <c r="BZ586" s="109">
        <f>IF($BU586&gt;cDinnerEnd+$N586,cDinnerEnd+$N586+1,cDinnerEnd+$N586)</f>
        <v>0.7916666667</v>
      </c>
      <c r="CA586" s="50" t="str">
        <f>IF((MIN($BV586,BX586)-MAX($BU586,BW586))&gt;0,vDurationLunch,)</f>
        <v/>
      </c>
      <c r="CB586" s="50" t="str">
        <f>IF((MIN($BV586,BZ586)-MAX($BU586,BY586))&gt;0,vDurationDinner,)</f>
        <v/>
      </c>
      <c r="CC586" s="50">
        <f t="shared" si="5"/>
        <v>0</v>
      </c>
      <c r="CD586" s="109">
        <f t="shared" si="6"/>
        <v>0.75</v>
      </c>
      <c r="CE586" s="50" t="str">
        <f t="shared" si="7"/>
        <v/>
      </c>
      <c r="CF586" s="50" t="str">
        <f t="shared" si="8"/>
        <v/>
      </c>
      <c r="CG586" s="50" t="str">
        <f t="shared" si="9"/>
        <v/>
      </c>
      <c r="CH586" s="50" t="str">
        <f t="shared" si="10"/>
        <v/>
      </c>
      <c r="CI586" s="50" t="str">
        <f t="shared" si="11"/>
        <v/>
      </c>
      <c r="CJ586" s="50"/>
      <c r="CK586" s="50"/>
      <c r="CL586" s="50"/>
      <c r="CM586" s="50"/>
      <c r="CN586" s="50"/>
    </row>
    <row r="587">
      <c r="A587" s="108" t="str">
        <f t="shared" si="2"/>
        <v/>
      </c>
      <c r="B587" s="6"/>
      <c r="C587" s="42"/>
      <c r="D587" s="43"/>
      <c r="E587" s="61"/>
      <c r="F587" s="45"/>
      <c r="G587" s="45"/>
      <c r="H587" s="46"/>
      <c r="I587" s="45"/>
      <c r="J587" s="45"/>
      <c r="K587" s="45"/>
      <c r="L587" s="45"/>
      <c r="M587" s="61"/>
      <c r="N587" s="48"/>
      <c r="O587" s="49"/>
      <c r="P587" s="48"/>
      <c r="Q587" s="49"/>
      <c r="R587" s="50"/>
      <c r="S587" s="51"/>
      <c r="T587" s="15"/>
      <c r="U587" s="14"/>
      <c r="V587" s="52"/>
      <c r="W587" s="52"/>
      <c r="X587" s="52"/>
      <c r="Y587" s="52"/>
      <c r="Z587" s="52"/>
      <c r="AA587" s="52"/>
      <c r="AB587" s="53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3"/>
      <c r="AP587" s="52"/>
      <c r="AQ587" s="52"/>
      <c r="AR587" s="53"/>
      <c r="AS587" s="53"/>
      <c r="AT587" s="53"/>
      <c r="AU587" s="52"/>
      <c r="AV587" s="52"/>
      <c r="AW587" s="53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83" t="str">
        <f>IF(ISBLANK(B587),,IF(IFNA(MATCH(N587,List_Holidays,0),0)=0,IF(IFNA(MATCH(WEEKDAY(N587),List_WeekHolidays,0),0),1,0),2))</f>
        <v/>
      </c>
      <c r="BU587" s="109">
        <f t="shared" si="3"/>
        <v>0</v>
      </c>
      <c r="BV587" s="109">
        <f t="shared" si="4"/>
        <v>0</v>
      </c>
      <c r="BW587" s="109">
        <f>IF($BU587&gt;cLunchEnd+$N587,cLunchBegin+$N587+1,cLunchBegin+$N587)</f>
        <v>0.5</v>
      </c>
      <c r="BX587" s="109">
        <f>IF($BU587&gt;cLunchEnd+$N587,cLunchEnd+$N587+1,cLunchEnd+$N587)</f>
        <v>0.5416666667</v>
      </c>
      <c r="BY587" s="109">
        <f>IF($BU587&gt;cDinnerEnd+$N587,cDinnerBegin+$N587+1,cDinnerBegin+$N587)</f>
        <v>0.75</v>
      </c>
      <c r="BZ587" s="109">
        <f>IF($BU587&gt;cDinnerEnd+$N587,cDinnerEnd+$N587+1,cDinnerEnd+$N587)</f>
        <v>0.7916666667</v>
      </c>
      <c r="CA587" s="50" t="str">
        <f>IF((MIN($BV587,BX587)-MAX($BU587,BW587))&gt;0,vDurationLunch,)</f>
        <v/>
      </c>
      <c r="CB587" s="50" t="str">
        <f>IF((MIN($BV587,BZ587)-MAX($BU587,BY587))&gt;0,vDurationDinner,)</f>
        <v/>
      </c>
      <c r="CC587" s="50">
        <f t="shared" si="5"/>
        <v>0</v>
      </c>
      <c r="CD587" s="109">
        <f t="shared" si="6"/>
        <v>0.75</v>
      </c>
      <c r="CE587" s="50" t="str">
        <f t="shared" si="7"/>
        <v/>
      </c>
      <c r="CF587" s="50" t="str">
        <f t="shared" si="8"/>
        <v/>
      </c>
      <c r="CG587" s="50" t="str">
        <f t="shared" si="9"/>
        <v/>
      </c>
      <c r="CH587" s="50" t="str">
        <f t="shared" si="10"/>
        <v/>
      </c>
      <c r="CI587" s="50" t="str">
        <f t="shared" si="11"/>
        <v/>
      </c>
      <c r="CJ587" s="50"/>
      <c r="CK587" s="50"/>
      <c r="CL587" s="50"/>
      <c r="CM587" s="50"/>
      <c r="CN587" s="50"/>
    </row>
    <row r="588">
      <c r="A588" s="108" t="str">
        <f t="shared" si="2"/>
        <v/>
      </c>
      <c r="B588" s="6"/>
      <c r="C588" s="42"/>
      <c r="D588" s="43"/>
      <c r="E588" s="61"/>
      <c r="F588" s="45"/>
      <c r="G588" s="46"/>
      <c r="H588" s="46"/>
      <c r="I588" s="45"/>
      <c r="J588" s="45"/>
      <c r="K588" s="45"/>
      <c r="L588" s="45"/>
      <c r="M588" s="61"/>
      <c r="N588" s="48"/>
      <c r="O588" s="49"/>
      <c r="P588" s="48"/>
      <c r="Q588" s="49"/>
      <c r="R588" s="50"/>
      <c r="S588" s="51"/>
      <c r="T588" s="15"/>
      <c r="U588" s="14"/>
      <c r="V588" s="52"/>
      <c r="W588" s="52"/>
      <c r="X588" s="52"/>
      <c r="Y588" s="52"/>
      <c r="Z588" s="52"/>
      <c r="AA588" s="52"/>
      <c r="AB588" s="53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3"/>
      <c r="AP588" s="52"/>
      <c r="AQ588" s="52"/>
      <c r="AR588" s="53"/>
      <c r="AS588" s="53"/>
      <c r="AT588" s="53"/>
      <c r="AU588" s="52"/>
      <c r="AV588" s="52"/>
      <c r="AW588" s="53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83" t="str">
        <f>IF(ISBLANK(B588),,IF(IFNA(MATCH(N588,List_Holidays,0),0)=0,IF(IFNA(MATCH(WEEKDAY(N588),List_WeekHolidays,0),0),1,0),2))</f>
        <v/>
      </c>
      <c r="BU588" s="109">
        <f t="shared" si="3"/>
        <v>0</v>
      </c>
      <c r="BV588" s="109">
        <f t="shared" si="4"/>
        <v>0</v>
      </c>
      <c r="BW588" s="109">
        <f>IF($BU588&gt;cLunchEnd+$N588,cLunchBegin+$N588+1,cLunchBegin+$N588)</f>
        <v>0.5</v>
      </c>
      <c r="BX588" s="109">
        <f>IF($BU588&gt;cLunchEnd+$N588,cLunchEnd+$N588+1,cLunchEnd+$N588)</f>
        <v>0.5416666667</v>
      </c>
      <c r="BY588" s="109">
        <f>IF($BU588&gt;cDinnerEnd+$N588,cDinnerBegin+$N588+1,cDinnerBegin+$N588)</f>
        <v>0.75</v>
      </c>
      <c r="BZ588" s="109">
        <f>IF($BU588&gt;cDinnerEnd+$N588,cDinnerEnd+$N588+1,cDinnerEnd+$N588)</f>
        <v>0.7916666667</v>
      </c>
      <c r="CA588" s="50" t="str">
        <f>IF((MIN($BV588,BX588)-MAX($BU588,BW588))&gt;0,vDurationLunch,)</f>
        <v/>
      </c>
      <c r="CB588" s="50" t="str">
        <f>IF((MIN($BV588,BZ588)-MAX($BU588,BY588))&gt;0,vDurationDinner,)</f>
        <v/>
      </c>
      <c r="CC588" s="50">
        <f t="shared" si="5"/>
        <v>0</v>
      </c>
      <c r="CD588" s="109">
        <f t="shared" si="6"/>
        <v>0.75</v>
      </c>
      <c r="CE588" s="50" t="str">
        <f t="shared" si="7"/>
        <v/>
      </c>
      <c r="CF588" s="50" t="str">
        <f t="shared" si="8"/>
        <v/>
      </c>
      <c r="CG588" s="50" t="str">
        <f t="shared" si="9"/>
        <v/>
      </c>
      <c r="CH588" s="50" t="str">
        <f t="shared" si="10"/>
        <v/>
      </c>
      <c r="CI588" s="50" t="str">
        <f t="shared" si="11"/>
        <v/>
      </c>
      <c r="CJ588" s="50"/>
      <c r="CK588" s="50"/>
      <c r="CL588" s="50"/>
      <c r="CM588" s="50"/>
      <c r="CN588" s="50"/>
    </row>
    <row r="589">
      <c r="A589" s="108" t="str">
        <f t="shared" si="2"/>
        <v/>
      </c>
      <c r="B589" s="6"/>
      <c r="C589" s="42"/>
      <c r="D589" s="43"/>
      <c r="E589" s="61"/>
      <c r="F589" s="45"/>
      <c r="G589" s="45"/>
      <c r="H589" s="46"/>
      <c r="I589" s="45"/>
      <c r="J589" s="45"/>
      <c r="K589" s="45"/>
      <c r="L589" s="45"/>
      <c r="M589" s="61"/>
      <c r="N589" s="48"/>
      <c r="O589" s="49"/>
      <c r="P589" s="48"/>
      <c r="Q589" s="49"/>
      <c r="R589" s="50"/>
      <c r="S589" s="51"/>
      <c r="T589" s="15"/>
      <c r="U589" s="14"/>
      <c r="V589" s="52"/>
      <c r="W589" s="52"/>
      <c r="X589" s="52"/>
      <c r="Y589" s="52"/>
      <c r="Z589" s="52"/>
      <c r="AA589" s="52"/>
      <c r="AB589" s="53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3"/>
      <c r="AP589" s="52"/>
      <c r="AQ589" s="52"/>
      <c r="AR589" s="53"/>
      <c r="AS589" s="53"/>
      <c r="AT589" s="53"/>
      <c r="AU589" s="52"/>
      <c r="AV589" s="52"/>
      <c r="AW589" s="53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83" t="str">
        <f>IF(ISBLANK(B589),,IF(IFNA(MATCH(N589,List_Holidays,0),0)=0,IF(IFNA(MATCH(WEEKDAY(N589),List_WeekHolidays,0),0),1,0),2))</f>
        <v/>
      </c>
      <c r="BU589" s="109">
        <f t="shared" si="3"/>
        <v>0</v>
      </c>
      <c r="BV589" s="109">
        <f t="shared" si="4"/>
        <v>0</v>
      </c>
      <c r="BW589" s="109">
        <f>IF($BU589&gt;cLunchEnd+$N589,cLunchBegin+$N589+1,cLunchBegin+$N589)</f>
        <v>0.5</v>
      </c>
      <c r="BX589" s="109">
        <f>IF($BU589&gt;cLunchEnd+$N589,cLunchEnd+$N589+1,cLunchEnd+$N589)</f>
        <v>0.5416666667</v>
      </c>
      <c r="BY589" s="109">
        <f>IF($BU589&gt;cDinnerEnd+$N589,cDinnerBegin+$N589+1,cDinnerBegin+$N589)</f>
        <v>0.75</v>
      </c>
      <c r="BZ589" s="109">
        <f>IF($BU589&gt;cDinnerEnd+$N589,cDinnerEnd+$N589+1,cDinnerEnd+$N589)</f>
        <v>0.7916666667</v>
      </c>
      <c r="CA589" s="50" t="str">
        <f>IF((MIN($BV589,BX589)-MAX($BU589,BW589))&gt;0,vDurationLunch,)</f>
        <v/>
      </c>
      <c r="CB589" s="50" t="str">
        <f>IF((MIN($BV589,BZ589)-MAX($BU589,BY589))&gt;0,vDurationDinner,)</f>
        <v/>
      </c>
      <c r="CC589" s="50">
        <f t="shared" si="5"/>
        <v>0</v>
      </c>
      <c r="CD589" s="109">
        <f t="shared" si="6"/>
        <v>0.75</v>
      </c>
      <c r="CE589" s="50" t="str">
        <f t="shared" si="7"/>
        <v/>
      </c>
      <c r="CF589" s="50" t="str">
        <f t="shared" si="8"/>
        <v/>
      </c>
      <c r="CG589" s="50" t="str">
        <f t="shared" si="9"/>
        <v/>
      </c>
      <c r="CH589" s="50" t="str">
        <f t="shared" si="10"/>
        <v/>
      </c>
      <c r="CI589" s="50" t="str">
        <f t="shared" si="11"/>
        <v/>
      </c>
      <c r="CJ589" s="50"/>
      <c r="CK589" s="50"/>
      <c r="CL589" s="50"/>
      <c r="CM589" s="50"/>
      <c r="CN589" s="50"/>
    </row>
    <row r="590">
      <c r="A590" s="108" t="str">
        <f t="shared" si="2"/>
        <v/>
      </c>
      <c r="B590" s="6"/>
      <c r="C590" s="42"/>
      <c r="D590" s="43"/>
      <c r="E590" s="61"/>
      <c r="F590" s="45"/>
      <c r="G590" s="45"/>
      <c r="H590" s="46"/>
      <c r="I590" s="45"/>
      <c r="J590" s="45"/>
      <c r="K590" s="45"/>
      <c r="L590" s="45"/>
      <c r="M590" s="61"/>
      <c r="N590" s="48"/>
      <c r="O590" s="49"/>
      <c r="P590" s="48"/>
      <c r="Q590" s="49"/>
      <c r="R590" s="50"/>
      <c r="S590" s="51"/>
      <c r="T590" s="15"/>
      <c r="U590" s="14"/>
      <c r="V590" s="52"/>
      <c r="W590" s="52"/>
      <c r="X590" s="52"/>
      <c r="Y590" s="52"/>
      <c r="Z590" s="52"/>
      <c r="AA590" s="52"/>
      <c r="AB590" s="53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3"/>
      <c r="AP590" s="52"/>
      <c r="AQ590" s="52"/>
      <c r="AR590" s="53"/>
      <c r="AS590" s="53"/>
      <c r="AT590" s="53"/>
      <c r="AU590" s="52"/>
      <c r="AV590" s="52"/>
      <c r="AW590" s="53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83" t="str">
        <f>IF(ISBLANK(B590),,IF(IFNA(MATCH(N590,List_Holidays,0),0)=0,IF(IFNA(MATCH(WEEKDAY(N590),List_WeekHolidays,0),0),1,0),2))</f>
        <v/>
      </c>
      <c r="BU590" s="109">
        <f t="shared" si="3"/>
        <v>0</v>
      </c>
      <c r="BV590" s="109">
        <f t="shared" si="4"/>
        <v>0</v>
      </c>
      <c r="BW590" s="109">
        <f>IF($BU590&gt;cLunchEnd+$N590,cLunchBegin+$N590+1,cLunchBegin+$N590)</f>
        <v>0.5</v>
      </c>
      <c r="BX590" s="109">
        <f>IF($BU590&gt;cLunchEnd+$N590,cLunchEnd+$N590+1,cLunchEnd+$N590)</f>
        <v>0.5416666667</v>
      </c>
      <c r="BY590" s="109">
        <f>IF($BU590&gt;cDinnerEnd+$N590,cDinnerBegin+$N590+1,cDinnerBegin+$N590)</f>
        <v>0.75</v>
      </c>
      <c r="BZ590" s="109">
        <f>IF($BU590&gt;cDinnerEnd+$N590,cDinnerEnd+$N590+1,cDinnerEnd+$N590)</f>
        <v>0.7916666667</v>
      </c>
      <c r="CA590" s="50" t="str">
        <f>IF((MIN($BV590,BX590)-MAX($BU590,BW590))&gt;0,vDurationLunch,)</f>
        <v/>
      </c>
      <c r="CB590" s="50" t="str">
        <f>IF((MIN($BV590,BZ590)-MAX($BU590,BY590))&gt;0,vDurationDinner,)</f>
        <v/>
      </c>
      <c r="CC590" s="50">
        <f t="shared" si="5"/>
        <v>0</v>
      </c>
      <c r="CD590" s="109">
        <f t="shared" si="6"/>
        <v>0.75</v>
      </c>
      <c r="CE590" s="50" t="str">
        <f t="shared" si="7"/>
        <v/>
      </c>
      <c r="CF590" s="50" t="str">
        <f t="shared" si="8"/>
        <v/>
      </c>
      <c r="CG590" s="50" t="str">
        <f t="shared" si="9"/>
        <v/>
      </c>
      <c r="CH590" s="50" t="str">
        <f t="shared" si="10"/>
        <v/>
      </c>
      <c r="CI590" s="50" t="str">
        <f t="shared" si="11"/>
        <v/>
      </c>
      <c r="CJ590" s="50"/>
      <c r="CK590" s="50"/>
      <c r="CL590" s="50"/>
      <c r="CM590" s="50"/>
      <c r="CN590" s="50"/>
    </row>
    <row r="591">
      <c r="A591" s="108" t="str">
        <f t="shared" si="2"/>
        <v/>
      </c>
      <c r="B591" s="6"/>
      <c r="C591" s="42"/>
      <c r="D591" s="43"/>
      <c r="E591" s="61"/>
      <c r="F591" s="45"/>
      <c r="G591" s="45"/>
      <c r="H591" s="45"/>
      <c r="I591" s="45"/>
      <c r="J591" s="46"/>
      <c r="K591" s="45"/>
      <c r="L591" s="45"/>
      <c r="M591" s="61"/>
      <c r="N591" s="48"/>
      <c r="O591" s="49"/>
      <c r="P591" s="48"/>
      <c r="Q591" s="49"/>
      <c r="R591" s="50"/>
      <c r="S591" s="51"/>
      <c r="T591" s="15"/>
      <c r="U591" s="14"/>
      <c r="V591" s="52"/>
      <c r="W591" s="52"/>
      <c r="X591" s="52"/>
      <c r="Y591" s="52"/>
      <c r="Z591" s="52"/>
      <c r="AA591" s="52"/>
      <c r="AB591" s="53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3"/>
      <c r="AP591" s="52"/>
      <c r="AQ591" s="52"/>
      <c r="AR591" s="53"/>
      <c r="AS591" s="53"/>
      <c r="AT591" s="53"/>
      <c r="AU591" s="52"/>
      <c r="AV591" s="52"/>
      <c r="AW591" s="53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83" t="str">
        <f>IF(ISBLANK(B591),,IF(IFNA(MATCH(N591,List_Holidays,0),0)=0,IF(IFNA(MATCH(WEEKDAY(N591),List_WeekHolidays,0),0),1,0),2))</f>
        <v/>
      </c>
      <c r="BU591" s="109">
        <f t="shared" si="3"/>
        <v>0</v>
      </c>
      <c r="BV591" s="109">
        <f t="shared" si="4"/>
        <v>0</v>
      </c>
      <c r="BW591" s="109">
        <f>IF($BU591&gt;cLunchEnd+$N591,cLunchBegin+$N591+1,cLunchBegin+$N591)</f>
        <v>0.5</v>
      </c>
      <c r="BX591" s="109">
        <f>IF($BU591&gt;cLunchEnd+$N591,cLunchEnd+$N591+1,cLunchEnd+$N591)</f>
        <v>0.5416666667</v>
      </c>
      <c r="BY591" s="109">
        <f>IF($BU591&gt;cDinnerEnd+$N591,cDinnerBegin+$N591+1,cDinnerBegin+$N591)</f>
        <v>0.75</v>
      </c>
      <c r="BZ591" s="109">
        <f>IF($BU591&gt;cDinnerEnd+$N591,cDinnerEnd+$N591+1,cDinnerEnd+$N591)</f>
        <v>0.7916666667</v>
      </c>
      <c r="CA591" s="50" t="str">
        <f>IF((MIN($BV591,BX591)-MAX($BU591,BW591))&gt;0,vDurationLunch,)</f>
        <v/>
      </c>
      <c r="CB591" s="50" t="str">
        <f>IF((MIN($BV591,BZ591)-MAX($BU591,BY591))&gt;0,vDurationDinner,)</f>
        <v/>
      </c>
      <c r="CC591" s="50">
        <f t="shared" si="5"/>
        <v>0</v>
      </c>
      <c r="CD591" s="109">
        <f t="shared" si="6"/>
        <v>0.75</v>
      </c>
      <c r="CE591" s="50" t="str">
        <f t="shared" si="7"/>
        <v/>
      </c>
      <c r="CF591" s="50" t="str">
        <f t="shared" si="8"/>
        <v/>
      </c>
      <c r="CG591" s="50" t="str">
        <f t="shared" si="9"/>
        <v/>
      </c>
      <c r="CH591" s="50" t="str">
        <f t="shared" si="10"/>
        <v/>
      </c>
      <c r="CI591" s="50" t="str">
        <f t="shared" si="11"/>
        <v/>
      </c>
      <c r="CJ591" s="50"/>
      <c r="CK591" s="50"/>
      <c r="CL591" s="50"/>
      <c r="CM591" s="50"/>
      <c r="CN591" s="50"/>
    </row>
    <row r="592">
      <c r="A592" s="108" t="str">
        <f t="shared" si="2"/>
        <v/>
      </c>
      <c r="B592" s="6"/>
      <c r="C592" s="42"/>
      <c r="D592" s="43"/>
      <c r="E592" s="61"/>
      <c r="F592" s="45"/>
      <c r="G592" s="45"/>
      <c r="H592" s="46"/>
      <c r="I592" s="45"/>
      <c r="J592" s="45"/>
      <c r="K592" s="45"/>
      <c r="L592" s="45"/>
      <c r="M592" s="61"/>
      <c r="N592" s="48"/>
      <c r="O592" s="49"/>
      <c r="P592" s="48"/>
      <c r="Q592" s="49"/>
      <c r="R592" s="50"/>
      <c r="S592" s="51"/>
      <c r="T592" s="15"/>
      <c r="U592" s="14"/>
      <c r="V592" s="52"/>
      <c r="W592" s="52"/>
      <c r="X592" s="52"/>
      <c r="Y592" s="52"/>
      <c r="Z592" s="52"/>
      <c r="AA592" s="52"/>
      <c r="AB592" s="53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3"/>
      <c r="AP592" s="52"/>
      <c r="AQ592" s="52"/>
      <c r="AR592" s="53"/>
      <c r="AS592" s="53"/>
      <c r="AT592" s="53"/>
      <c r="AU592" s="52"/>
      <c r="AV592" s="52"/>
      <c r="AW592" s="53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83" t="str">
        <f>IF(ISBLANK(B592),,IF(IFNA(MATCH(N592,List_Holidays,0),0)=0,IF(IFNA(MATCH(WEEKDAY(N592),List_WeekHolidays,0),0),1,0),2))</f>
        <v/>
      </c>
      <c r="BU592" s="109">
        <f t="shared" si="3"/>
        <v>0</v>
      </c>
      <c r="BV592" s="109">
        <f t="shared" si="4"/>
        <v>0</v>
      </c>
      <c r="BW592" s="109">
        <f>IF($BU592&gt;cLunchEnd+$N592,cLunchBegin+$N592+1,cLunchBegin+$N592)</f>
        <v>0.5</v>
      </c>
      <c r="BX592" s="109">
        <f>IF($BU592&gt;cLunchEnd+$N592,cLunchEnd+$N592+1,cLunchEnd+$N592)</f>
        <v>0.5416666667</v>
      </c>
      <c r="BY592" s="109">
        <f>IF($BU592&gt;cDinnerEnd+$N592,cDinnerBegin+$N592+1,cDinnerBegin+$N592)</f>
        <v>0.75</v>
      </c>
      <c r="BZ592" s="109">
        <f>IF($BU592&gt;cDinnerEnd+$N592,cDinnerEnd+$N592+1,cDinnerEnd+$N592)</f>
        <v>0.7916666667</v>
      </c>
      <c r="CA592" s="50" t="str">
        <f>IF((MIN($BV592,BX592)-MAX($BU592,BW592))&gt;0,vDurationLunch,)</f>
        <v/>
      </c>
      <c r="CB592" s="50" t="str">
        <f>IF((MIN($BV592,BZ592)-MAX($BU592,BY592))&gt;0,vDurationDinner,)</f>
        <v/>
      </c>
      <c r="CC592" s="50">
        <f t="shared" si="5"/>
        <v>0</v>
      </c>
      <c r="CD592" s="109">
        <f t="shared" si="6"/>
        <v>0.75</v>
      </c>
      <c r="CE592" s="50" t="str">
        <f t="shared" si="7"/>
        <v/>
      </c>
      <c r="CF592" s="50" t="str">
        <f t="shared" si="8"/>
        <v/>
      </c>
      <c r="CG592" s="50" t="str">
        <f t="shared" si="9"/>
        <v/>
      </c>
      <c r="CH592" s="50" t="str">
        <f t="shared" si="10"/>
        <v/>
      </c>
      <c r="CI592" s="50" t="str">
        <f t="shared" si="11"/>
        <v/>
      </c>
      <c r="CJ592" s="50"/>
      <c r="CK592" s="50"/>
      <c r="CL592" s="50"/>
      <c r="CM592" s="50"/>
      <c r="CN592" s="50"/>
    </row>
    <row r="593">
      <c r="A593" s="108" t="str">
        <f t="shared" si="2"/>
        <v/>
      </c>
      <c r="B593" s="6"/>
      <c r="C593" s="42"/>
      <c r="D593" s="43"/>
      <c r="E593" s="61"/>
      <c r="F593" s="45"/>
      <c r="G593" s="45"/>
      <c r="H593" s="46"/>
      <c r="I593" s="45"/>
      <c r="J593" s="45"/>
      <c r="K593" s="45"/>
      <c r="L593" s="45"/>
      <c r="M593" s="61"/>
      <c r="N593" s="48"/>
      <c r="O593" s="49"/>
      <c r="P593" s="48"/>
      <c r="Q593" s="49"/>
      <c r="R593" s="50"/>
      <c r="S593" s="51"/>
      <c r="T593" s="15"/>
      <c r="U593" s="14"/>
      <c r="V593" s="52"/>
      <c r="W593" s="52"/>
      <c r="X593" s="52"/>
      <c r="Y593" s="52"/>
      <c r="Z593" s="52"/>
      <c r="AA593" s="52"/>
      <c r="AB593" s="53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3"/>
      <c r="AP593" s="52"/>
      <c r="AQ593" s="52"/>
      <c r="AR593" s="53"/>
      <c r="AS593" s="53"/>
      <c r="AT593" s="53"/>
      <c r="AU593" s="52"/>
      <c r="AV593" s="52"/>
      <c r="AW593" s="53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83" t="str">
        <f>IF(ISBLANK(B593),,IF(IFNA(MATCH(N593,List_Holidays,0),0)=0,IF(IFNA(MATCH(WEEKDAY(N593),List_WeekHolidays,0),0),1,0),2))</f>
        <v/>
      </c>
      <c r="BU593" s="109">
        <f t="shared" si="3"/>
        <v>0</v>
      </c>
      <c r="BV593" s="109">
        <f t="shared" si="4"/>
        <v>0</v>
      </c>
      <c r="BW593" s="109">
        <f>IF($BU593&gt;cLunchEnd+$N593,cLunchBegin+$N593+1,cLunchBegin+$N593)</f>
        <v>0.5</v>
      </c>
      <c r="BX593" s="109">
        <f>IF($BU593&gt;cLunchEnd+$N593,cLunchEnd+$N593+1,cLunchEnd+$N593)</f>
        <v>0.5416666667</v>
      </c>
      <c r="BY593" s="109">
        <f>IF($BU593&gt;cDinnerEnd+$N593,cDinnerBegin+$N593+1,cDinnerBegin+$N593)</f>
        <v>0.75</v>
      </c>
      <c r="BZ593" s="109">
        <f>IF($BU593&gt;cDinnerEnd+$N593,cDinnerEnd+$N593+1,cDinnerEnd+$N593)</f>
        <v>0.7916666667</v>
      </c>
      <c r="CA593" s="50" t="str">
        <f>IF((MIN($BV593,BX593)-MAX($BU593,BW593))&gt;0,vDurationLunch,)</f>
        <v/>
      </c>
      <c r="CB593" s="50" t="str">
        <f>IF((MIN($BV593,BZ593)-MAX($BU593,BY593))&gt;0,vDurationDinner,)</f>
        <v/>
      </c>
      <c r="CC593" s="50">
        <f t="shared" si="5"/>
        <v>0</v>
      </c>
      <c r="CD593" s="109">
        <f t="shared" si="6"/>
        <v>0.75</v>
      </c>
      <c r="CE593" s="50" t="str">
        <f t="shared" si="7"/>
        <v/>
      </c>
      <c r="CF593" s="50" t="str">
        <f t="shared" si="8"/>
        <v/>
      </c>
      <c r="CG593" s="50" t="str">
        <f t="shared" si="9"/>
        <v/>
      </c>
      <c r="CH593" s="50" t="str">
        <f t="shared" si="10"/>
        <v/>
      </c>
      <c r="CI593" s="50" t="str">
        <f t="shared" si="11"/>
        <v/>
      </c>
      <c r="CJ593" s="50"/>
      <c r="CK593" s="50"/>
      <c r="CL593" s="50"/>
      <c r="CM593" s="50"/>
      <c r="CN593" s="50"/>
    </row>
    <row r="594">
      <c r="A594" s="108" t="str">
        <f t="shared" si="2"/>
        <v/>
      </c>
      <c r="B594" s="6"/>
      <c r="C594" s="42"/>
      <c r="D594" s="43"/>
      <c r="E594" s="61"/>
      <c r="F594" s="45"/>
      <c r="G594" s="45"/>
      <c r="H594" s="46"/>
      <c r="I594" s="45"/>
      <c r="J594" s="45"/>
      <c r="K594" s="45"/>
      <c r="L594" s="45"/>
      <c r="M594" s="61"/>
      <c r="N594" s="48"/>
      <c r="O594" s="49"/>
      <c r="P594" s="48"/>
      <c r="Q594" s="49"/>
      <c r="R594" s="50"/>
      <c r="S594" s="51"/>
      <c r="T594" s="15"/>
      <c r="U594" s="14"/>
      <c r="V594" s="52"/>
      <c r="W594" s="52"/>
      <c r="X594" s="52"/>
      <c r="Y594" s="52"/>
      <c r="Z594" s="52"/>
      <c r="AA594" s="52"/>
      <c r="AB594" s="53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3"/>
      <c r="AP594" s="52"/>
      <c r="AQ594" s="52"/>
      <c r="AR594" s="53"/>
      <c r="AS594" s="53"/>
      <c r="AT594" s="53"/>
      <c r="AU594" s="52"/>
      <c r="AV594" s="52"/>
      <c r="AW594" s="53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83" t="str">
        <f>IF(ISBLANK(B594),,IF(IFNA(MATCH(N594,List_Holidays,0),0)=0,IF(IFNA(MATCH(WEEKDAY(N594),List_WeekHolidays,0),0),1,0),2))</f>
        <v/>
      </c>
      <c r="BU594" s="109">
        <f t="shared" si="3"/>
        <v>0</v>
      </c>
      <c r="BV594" s="109">
        <f t="shared" si="4"/>
        <v>0</v>
      </c>
      <c r="BW594" s="109">
        <f>IF($BU594&gt;cLunchEnd+$N594,cLunchBegin+$N594+1,cLunchBegin+$N594)</f>
        <v>0.5</v>
      </c>
      <c r="BX594" s="109">
        <f>IF($BU594&gt;cLunchEnd+$N594,cLunchEnd+$N594+1,cLunchEnd+$N594)</f>
        <v>0.5416666667</v>
      </c>
      <c r="BY594" s="109">
        <f>IF($BU594&gt;cDinnerEnd+$N594,cDinnerBegin+$N594+1,cDinnerBegin+$N594)</f>
        <v>0.75</v>
      </c>
      <c r="BZ594" s="109">
        <f>IF($BU594&gt;cDinnerEnd+$N594,cDinnerEnd+$N594+1,cDinnerEnd+$N594)</f>
        <v>0.7916666667</v>
      </c>
      <c r="CA594" s="50" t="str">
        <f>IF((MIN($BV594,BX594)-MAX($BU594,BW594))&gt;0,vDurationLunch,)</f>
        <v/>
      </c>
      <c r="CB594" s="50" t="str">
        <f>IF((MIN($BV594,BZ594)-MAX($BU594,BY594))&gt;0,vDurationDinner,)</f>
        <v/>
      </c>
      <c r="CC594" s="50">
        <f t="shared" si="5"/>
        <v>0</v>
      </c>
      <c r="CD594" s="109">
        <f t="shared" si="6"/>
        <v>0.75</v>
      </c>
      <c r="CE594" s="50" t="str">
        <f t="shared" si="7"/>
        <v/>
      </c>
      <c r="CF594" s="50" t="str">
        <f t="shared" si="8"/>
        <v/>
      </c>
      <c r="CG594" s="50" t="str">
        <f t="shared" si="9"/>
        <v/>
      </c>
      <c r="CH594" s="50" t="str">
        <f t="shared" si="10"/>
        <v/>
      </c>
      <c r="CI594" s="50" t="str">
        <f t="shared" si="11"/>
        <v/>
      </c>
      <c r="CJ594" s="50"/>
      <c r="CK594" s="50"/>
      <c r="CL594" s="50"/>
      <c r="CM594" s="50"/>
      <c r="CN594" s="50"/>
    </row>
    <row r="595">
      <c r="A595" s="108" t="str">
        <f t="shared" si="2"/>
        <v/>
      </c>
      <c r="B595" s="6"/>
      <c r="C595" s="42"/>
      <c r="D595" s="43"/>
      <c r="E595" s="61"/>
      <c r="F595" s="45"/>
      <c r="G595" s="46"/>
      <c r="H595" s="46"/>
      <c r="I595" s="45"/>
      <c r="J595" s="45"/>
      <c r="K595" s="45"/>
      <c r="L595" s="45"/>
      <c r="M595" s="61"/>
      <c r="N595" s="48"/>
      <c r="O595" s="49"/>
      <c r="P595" s="48"/>
      <c r="Q595" s="49"/>
      <c r="R595" s="50"/>
      <c r="S595" s="51"/>
      <c r="T595" s="15"/>
      <c r="U595" s="14"/>
      <c r="V595" s="52"/>
      <c r="W595" s="52"/>
      <c r="X595" s="52"/>
      <c r="Y595" s="52"/>
      <c r="Z595" s="52"/>
      <c r="AA595" s="52"/>
      <c r="AB595" s="53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3"/>
      <c r="AP595" s="52"/>
      <c r="AQ595" s="52"/>
      <c r="AR595" s="53"/>
      <c r="AS595" s="53"/>
      <c r="AT595" s="53"/>
      <c r="AU595" s="52"/>
      <c r="AV595" s="52"/>
      <c r="AW595" s="53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83" t="str">
        <f>IF(ISBLANK(B595),,IF(IFNA(MATCH(N595,List_Holidays,0),0)=0,IF(IFNA(MATCH(WEEKDAY(N595),List_WeekHolidays,0),0),1,0),2))</f>
        <v/>
      </c>
      <c r="BU595" s="109">
        <f t="shared" si="3"/>
        <v>0</v>
      </c>
      <c r="BV595" s="109">
        <f t="shared" si="4"/>
        <v>0</v>
      </c>
      <c r="BW595" s="109">
        <f>IF($BU595&gt;cLunchEnd+$N595,cLunchBegin+$N595+1,cLunchBegin+$N595)</f>
        <v>0.5</v>
      </c>
      <c r="BX595" s="109">
        <f>IF($BU595&gt;cLunchEnd+$N595,cLunchEnd+$N595+1,cLunchEnd+$N595)</f>
        <v>0.5416666667</v>
      </c>
      <c r="BY595" s="109">
        <f>IF($BU595&gt;cDinnerEnd+$N595,cDinnerBegin+$N595+1,cDinnerBegin+$N595)</f>
        <v>0.75</v>
      </c>
      <c r="BZ595" s="109">
        <f>IF($BU595&gt;cDinnerEnd+$N595,cDinnerEnd+$N595+1,cDinnerEnd+$N595)</f>
        <v>0.7916666667</v>
      </c>
      <c r="CA595" s="50" t="str">
        <f>IF((MIN($BV595,BX595)-MAX($BU595,BW595))&gt;0,vDurationLunch,)</f>
        <v/>
      </c>
      <c r="CB595" s="50" t="str">
        <f>IF((MIN($BV595,BZ595)-MAX($BU595,BY595))&gt;0,vDurationDinner,)</f>
        <v/>
      </c>
      <c r="CC595" s="50">
        <f t="shared" si="5"/>
        <v>0</v>
      </c>
      <c r="CD595" s="109">
        <f t="shared" si="6"/>
        <v>0.75</v>
      </c>
      <c r="CE595" s="50" t="str">
        <f t="shared" si="7"/>
        <v/>
      </c>
      <c r="CF595" s="50" t="str">
        <f t="shared" si="8"/>
        <v/>
      </c>
      <c r="CG595" s="50" t="str">
        <f t="shared" si="9"/>
        <v/>
      </c>
      <c r="CH595" s="50" t="str">
        <f t="shared" si="10"/>
        <v/>
      </c>
      <c r="CI595" s="50" t="str">
        <f t="shared" si="11"/>
        <v/>
      </c>
      <c r="CJ595" s="50"/>
      <c r="CK595" s="50"/>
      <c r="CL595" s="50"/>
      <c r="CM595" s="50"/>
      <c r="CN595" s="50"/>
    </row>
    <row r="596">
      <c r="A596" s="108" t="str">
        <f t="shared" si="2"/>
        <v/>
      </c>
      <c r="B596" s="6"/>
      <c r="C596" s="42"/>
      <c r="D596" s="43"/>
      <c r="E596" s="61"/>
      <c r="F596" s="45"/>
      <c r="G596" s="45"/>
      <c r="H596" s="46"/>
      <c r="I596" s="45"/>
      <c r="J596" s="45"/>
      <c r="K596" s="45"/>
      <c r="L596" s="45"/>
      <c r="M596" s="61"/>
      <c r="N596" s="48"/>
      <c r="O596" s="49"/>
      <c r="P596" s="48"/>
      <c r="Q596" s="49"/>
      <c r="R596" s="50"/>
      <c r="S596" s="51"/>
      <c r="T596" s="15"/>
      <c r="U596" s="14"/>
      <c r="V596" s="52"/>
      <c r="W596" s="52"/>
      <c r="X596" s="52"/>
      <c r="Y596" s="52"/>
      <c r="Z596" s="52"/>
      <c r="AA596" s="52"/>
      <c r="AB596" s="53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3"/>
      <c r="AP596" s="52"/>
      <c r="AQ596" s="52"/>
      <c r="AR596" s="53"/>
      <c r="AS596" s="53"/>
      <c r="AT596" s="53"/>
      <c r="AU596" s="52"/>
      <c r="AV596" s="52"/>
      <c r="AW596" s="53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83" t="str">
        <f>IF(ISBLANK(B596),,IF(IFNA(MATCH(N596,List_Holidays,0),0)=0,IF(IFNA(MATCH(WEEKDAY(N596),List_WeekHolidays,0),0),1,0),2))</f>
        <v/>
      </c>
      <c r="BU596" s="109">
        <f t="shared" si="3"/>
        <v>0</v>
      </c>
      <c r="BV596" s="109">
        <f t="shared" si="4"/>
        <v>0</v>
      </c>
      <c r="BW596" s="109">
        <f>IF($BU596&gt;cLunchEnd+$N596,cLunchBegin+$N596+1,cLunchBegin+$N596)</f>
        <v>0.5</v>
      </c>
      <c r="BX596" s="109">
        <f>IF($BU596&gt;cLunchEnd+$N596,cLunchEnd+$N596+1,cLunchEnd+$N596)</f>
        <v>0.5416666667</v>
      </c>
      <c r="BY596" s="109">
        <f>IF($BU596&gt;cDinnerEnd+$N596,cDinnerBegin+$N596+1,cDinnerBegin+$N596)</f>
        <v>0.75</v>
      </c>
      <c r="BZ596" s="109">
        <f>IF($BU596&gt;cDinnerEnd+$N596,cDinnerEnd+$N596+1,cDinnerEnd+$N596)</f>
        <v>0.7916666667</v>
      </c>
      <c r="CA596" s="50" t="str">
        <f>IF((MIN($BV596,BX596)-MAX($BU596,BW596))&gt;0,vDurationLunch,)</f>
        <v/>
      </c>
      <c r="CB596" s="50" t="str">
        <f>IF((MIN($BV596,BZ596)-MAX($BU596,BY596))&gt;0,vDurationDinner,)</f>
        <v/>
      </c>
      <c r="CC596" s="50">
        <f t="shared" si="5"/>
        <v>0</v>
      </c>
      <c r="CD596" s="109">
        <f t="shared" si="6"/>
        <v>0.75</v>
      </c>
      <c r="CE596" s="50" t="str">
        <f t="shared" si="7"/>
        <v/>
      </c>
      <c r="CF596" s="50" t="str">
        <f t="shared" si="8"/>
        <v/>
      </c>
      <c r="CG596" s="50" t="str">
        <f t="shared" si="9"/>
        <v/>
      </c>
      <c r="CH596" s="50" t="str">
        <f t="shared" si="10"/>
        <v/>
      </c>
      <c r="CI596" s="50" t="str">
        <f t="shared" si="11"/>
        <v/>
      </c>
      <c r="CJ596" s="50"/>
      <c r="CK596" s="50"/>
      <c r="CL596" s="50"/>
      <c r="CM596" s="50"/>
      <c r="CN596" s="50"/>
    </row>
    <row r="597">
      <c r="A597" s="108" t="str">
        <f t="shared" si="2"/>
        <v/>
      </c>
      <c r="B597" s="6"/>
      <c r="C597" s="42"/>
      <c r="D597" s="43"/>
      <c r="E597" s="61"/>
      <c r="F597" s="45"/>
      <c r="G597" s="45"/>
      <c r="H597" s="46"/>
      <c r="I597" s="45"/>
      <c r="J597" s="45"/>
      <c r="K597" s="45"/>
      <c r="L597" s="45"/>
      <c r="M597" s="61"/>
      <c r="N597" s="48"/>
      <c r="O597" s="49"/>
      <c r="P597" s="48"/>
      <c r="Q597" s="49"/>
      <c r="R597" s="50"/>
      <c r="S597" s="51"/>
      <c r="T597" s="15"/>
      <c r="U597" s="14"/>
      <c r="V597" s="52"/>
      <c r="W597" s="52"/>
      <c r="X597" s="52"/>
      <c r="Y597" s="52"/>
      <c r="Z597" s="52"/>
      <c r="AA597" s="52"/>
      <c r="AB597" s="53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3"/>
      <c r="AP597" s="52"/>
      <c r="AQ597" s="52"/>
      <c r="AR597" s="53"/>
      <c r="AS597" s="53"/>
      <c r="AT597" s="53"/>
      <c r="AU597" s="52"/>
      <c r="AV597" s="52"/>
      <c r="AW597" s="53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83" t="str">
        <f>IF(ISBLANK(B597),,IF(IFNA(MATCH(N597,List_Holidays,0),0)=0,IF(IFNA(MATCH(WEEKDAY(N597),List_WeekHolidays,0),0),1,0),2))</f>
        <v/>
      </c>
      <c r="BU597" s="109">
        <f t="shared" si="3"/>
        <v>0</v>
      </c>
      <c r="BV597" s="109">
        <f t="shared" si="4"/>
        <v>0</v>
      </c>
      <c r="BW597" s="109">
        <f>IF($BU597&gt;cLunchEnd+$N597,cLunchBegin+$N597+1,cLunchBegin+$N597)</f>
        <v>0.5</v>
      </c>
      <c r="BX597" s="109">
        <f>IF($BU597&gt;cLunchEnd+$N597,cLunchEnd+$N597+1,cLunchEnd+$N597)</f>
        <v>0.5416666667</v>
      </c>
      <c r="BY597" s="109">
        <f>IF($BU597&gt;cDinnerEnd+$N597,cDinnerBegin+$N597+1,cDinnerBegin+$N597)</f>
        <v>0.75</v>
      </c>
      <c r="BZ597" s="109">
        <f>IF($BU597&gt;cDinnerEnd+$N597,cDinnerEnd+$N597+1,cDinnerEnd+$N597)</f>
        <v>0.7916666667</v>
      </c>
      <c r="CA597" s="50" t="str">
        <f>IF((MIN($BV597,BX597)-MAX($BU597,BW597))&gt;0,vDurationLunch,)</f>
        <v/>
      </c>
      <c r="CB597" s="50" t="str">
        <f>IF((MIN($BV597,BZ597)-MAX($BU597,BY597))&gt;0,vDurationDinner,)</f>
        <v/>
      </c>
      <c r="CC597" s="50">
        <f t="shared" si="5"/>
        <v>0</v>
      </c>
      <c r="CD597" s="109">
        <f t="shared" si="6"/>
        <v>0.75</v>
      </c>
      <c r="CE597" s="50" t="str">
        <f t="shared" si="7"/>
        <v/>
      </c>
      <c r="CF597" s="50" t="str">
        <f t="shared" si="8"/>
        <v/>
      </c>
      <c r="CG597" s="50" t="str">
        <f t="shared" si="9"/>
        <v/>
      </c>
      <c r="CH597" s="50" t="str">
        <f t="shared" si="10"/>
        <v/>
      </c>
      <c r="CI597" s="50" t="str">
        <f t="shared" si="11"/>
        <v/>
      </c>
      <c r="CJ597" s="50"/>
      <c r="CK597" s="50"/>
      <c r="CL597" s="50"/>
      <c r="CM597" s="50"/>
      <c r="CN597" s="50"/>
    </row>
    <row r="598">
      <c r="A598" s="108" t="str">
        <f t="shared" si="2"/>
        <v/>
      </c>
      <c r="B598" s="6"/>
      <c r="C598" s="42"/>
      <c r="D598" s="43"/>
      <c r="E598" s="61"/>
      <c r="F598" s="45"/>
      <c r="G598" s="45"/>
      <c r="H598" s="45"/>
      <c r="I598" s="45"/>
      <c r="J598" s="46"/>
      <c r="K598" s="45"/>
      <c r="L598" s="45"/>
      <c r="M598" s="61"/>
      <c r="N598" s="48"/>
      <c r="O598" s="49"/>
      <c r="P598" s="48"/>
      <c r="Q598" s="49"/>
      <c r="R598" s="50"/>
      <c r="S598" s="51"/>
      <c r="T598" s="15"/>
      <c r="U598" s="14"/>
      <c r="V598" s="52"/>
      <c r="W598" s="52"/>
      <c r="X598" s="52"/>
      <c r="Y598" s="52"/>
      <c r="Z598" s="52"/>
      <c r="AA598" s="52"/>
      <c r="AB598" s="53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3"/>
      <c r="AP598" s="52"/>
      <c r="AQ598" s="52"/>
      <c r="AR598" s="53"/>
      <c r="AS598" s="53"/>
      <c r="AT598" s="53"/>
      <c r="AU598" s="52"/>
      <c r="AV598" s="52"/>
      <c r="AW598" s="53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83" t="str">
        <f>IF(ISBLANK(B598),,IF(IFNA(MATCH(N598,List_Holidays,0),0)=0,IF(IFNA(MATCH(WEEKDAY(N598),List_WeekHolidays,0),0),1,0),2))</f>
        <v/>
      </c>
      <c r="BU598" s="109">
        <f t="shared" si="3"/>
        <v>0</v>
      </c>
      <c r="BV598" s="109">
        <f t="shared" si="4"/>
        <v>0</v>
      </c>
      <c r="BW598" s="109">
        <f>IF($BU598&gt;cLunchEnd+$N598,cLunchBegin+$N598+1,cLunchBegin+$N598)</f>
        <v>0.5</v>
      </c>
      <c r="BX598" s="109">
        <f>IF($BU598&gt;cLunchEnd+$N598,cLunchEnd+$N598+1,cLunchEnd+$N598)</f>
        <v>0.5416666667</v>
      </c>
      <c r="BY598" s="109">
        <f>IF($BU598&gt;cDinnerEnd+$N598,cDinnerBegin+$N598+1,cDinnerBegin+$N598)</f>
        <v>0.75</v>
      </c>
      <c r="BZ598" s="109">
        <f>IF($BU598&gt;cDinnerEnd+$N598,cDinnerEnd+$N598+1,cDinnerEnd+$N598)</f>
        <v>0.7916666667</v>
      </c>
      <c r="CA598" s="50" t="str">
        <f>IF((MIN($BV598,BX598)-MAX($BU598,BW598))&gt;0,vDurationLunch,)</f>
        <v/>
      </c>
      <c r="CB598" s="50" t="str">
        <f>IF((MIN($BV598,BZ598)-MAX($BU598,BY598))&gt;0,vDurationDinner,)</f>
        <v/>
      </c>
      <c r="CC598" s="50">
        <f t="shared" si="5"/>
        <v>0</v>
      </c>
      <c r="CD598" s="109">
        <f t="shared" si="6"/>
        <v>0.75</v>
      </c>
      <c r="CE598" s="50" t="str">
        <f t="shared" si="7"/>
        <v/>
      </c>
      <c r="CF598" s="50" t="str">
        <f t="shared" si="8"/>
        <v/>
      </c>
      <c r="CG598" s="50" t="str">
        <f t="shared" si="9"/>
        <v/>
      </c>
      <c r="CH598" s="50" t="str">
        <f t="shared" si="10"/>
        <v/>
      </c>
      <c r="CI598" s="50" t="str">
        <f t="shared" si="11"/>
        <v/>
      </c>
      <c r="CJ598" s="50"/>
      <c r="CK598" s="50"/>
      <c r="CL598" s="50"/>
      <c r="CM598" s="50"/>
      <c r="CN598" s="50"/>
    </row>
    <row r="599">
      <c r="A599" s="108" t="str">
        <f t="shared" si="2"/>
        <v/>
      </c>
      <c r="B599" s="6"/>
      <c r="C599" s="42"/>
      <c r="D599" s="43"/>
      <c r="E599" s="61"/>
      <c r="F599" s="45"/>
      <c r="G599" s="45"/>
      <c r="H599" s="46"/>
      <c r="I599" s="45"/>
      <c r="J599" s="45"/>
      <c r="K599" s="45"/>
      <c r="L599" s="45"/>
      <c r="M599" s="61"/>
      <c r="N599" s="48"/>
      <c r="O599" s="49"/>
      <c r="P599" s="48"/>
      <c r="Q599" s="49"/>
      <c r="R599" s="50"/>
      <c r="S599" s="51"/>
      <c r="T599" s="15"/>
      <c r="U599" s="14"/>
      <c r="V599" s="52"/>
      <c r="W599" s="52"/>
      <c r="X599" s="52"/>
      <c r="Y599" s="52"/>
      <c r="Z599" s="52"/>
      <c r="AA599" s="52"/>
      <c r="AB599" s="53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3"/>
      <c r="AP599" s="52"/>
      <c r="AQ599" s="52"/>
      <c r="AR599" s="53"/>
      <c r="AS599" s="53"/>
      <c r="AT599" s="53"/>
      <c r="AU599" s="52"/>
      <c r="AV599" s="52"/>
      <c r="AW599" s="53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83" t="str">
        <f>IF(ISBLANK(B599),,IF(IFNA(MATCH(N599,List_Holidays,0),0)=0,IF(IFNA(MATCH(WEEKDAY(N599),List_WeekHolidays,0),0),1,0),2))</f>
        <v/>
      </c>
      <c r="BU599" s="109">
        <f t="shared" si="3"/>
        <v>0</v>
      </c>
      <c r="BV599" s="109">
        <f t="shared" si="4"/>
        <v>0</v>
      </c>
      <c r="BW599" s="109">
        <f>IF($BU599&gt;cLunchEnd+$N599,cLunchBegin+$N599+1,cLunchBegin+$N599)</f>
        <v>0.5</v>
      </c>
      <c r="BX599" s="109">
        <f>IF($BU599&gt;cLunchEnd+$N599,cLunchEnd+$N599+1,cLunchEnd+$N599)</f>
        <v>0.5416666667</v>
      </c>
      <c r="BY599" s="109">
        <f>IF($BU599&gt;cDinnerEnd+$N599,cDinnerBegin+$N599+1,cDinnerBegin+$N599)</f>
        <v>0.75</v>
      </c>
      <c r="BZ599" s="109">
        <f>IF($BU599&gt;cDinnerEnd+$N599,cDinnerEnd+$N599+1,cDinnerEnd+$N599)</f>
        <v>0.7916666667</v>
      </c>
      <c r="CA599" s="50" t="str">
        <f>IF((MIN($BV599,BX599)-MAX($BU599,BW599))&gt;0,vDurationLunch,)</f>
        <v/>
      </c>
      <c r="CB599" s="50" t="str">
        <f>IF((MIN($BV599,BZ599)-MAX($BU599,BY599))&gt;0,vDurationDinner,)</f>
        <v/>
      </c>
      <c r="CC599" s="50">
        <f t="shared" si="5"/>
        <v>0</v>
      </c>
      <c r="CD599" s="109">
        <f t="shared" si="6"/>
        <v>0.75</v>
      </c>
      <c r="CE599" s="50" t="str">
        <f t="shared" si="7"/>
        <v/>
      </c>
      <c r="CF599" s="50" t="str">
        <f t="shared" si="8"/>
        <v/>
      </c>
      <c r="CG599" s="50" t="str">
        <f t="shared" si="9"/>
        <v/>
      </c>
      <c r="CH599" s="50" t="str">
        <f t="shared" si="10"/>
        <v/>
      </c>
      <c r="CI599" s="50" t="str">
        <f t="shared" si="11"/>
        <v/>
      </c>
      <c r="CJ599" s="50"/>
      <c r="CK599" s="50"/>
      <c r="CL599" s="50"/>
      <c r="CM599" s="50"/>
      <c r="CN599" s="50"/>
    </row>
    <row r="600">
      <c r="A600" s="108" t="str">
        <f t="shared" si="2"/>
        <v/>
      </c>
      <c r="B600" s="6"/>
      <c r="C600" s="42"/>
      <c r="D600" s="43"/>
      <c r="E600" s="61"/>
      <c r="F600" s="45"/>
      <c r="G600" s="45"/>
      <c r="H600" s="46"/>
      <c r="I600" s="45"/>
      <c r="J600" s="45"/>
      <c r="K600" s="45"/>
      <c r="L600" s="45"/>
      <c r="M600" s="61"/>
      <c r="N600" s="48"/>
      <c r="O600" s="49"/>
      <c r="P600" s="48"/>
      <c r="Q600" s="49"/>
      <c r="R600" s="50"/>
      <c r="S600" s="51"/>
      <c r="T600" s="15"/>
      <c r="U600" s="14"/>
      <c r="V600" s="52"/>
      <c r="W600" s="52"/>
      <c r="X600" s="52"/>
      <c r="Y600" s="52"/>
      <c r="Z600" s="52"/>
      <c r="AA600" s="52"/>
      <c r="AB600" s="53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3"/>
      <c r="AP600" s="52"/>
      <c r="AQ600" s="52"/>
      <c r="AR600" s="53"/>
      <c r="AS600" s="53"/>
      <c r="AT600" s="53"/>
      <c r="AU600" s="52"/>
      <c r="AV600" s="52"/>
      <c r="AW600" s="53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83" t="str">
        <f>IF(ISBLANK(B600),,IF(IFNA(MATCH(N600,List_Holidays,0),0)=0,IF(IFNA(MATCH(WEEKDAY(N600),List_WeekHolidays,0),0),1,0),2))</f>
        <v/>
      </c>
      <c r="BU600" s="109">
        <f t="shared" si="3"/>
        <v>0</v>
      </c>
      <c r="BV600" s="109">
        <f t="shared" si="4"/>
        <v>0</v>
      </c>
      <c r="BW600" s="109">
        <f>IF($BU600&gt;cLunchEnd+$N600,cLunchBegin+$N600+1,cLunchBegin+$N600)</f>
        <v>0.5</v>
      </c>
      <c r="BX600" s="109">
        <f>IF($BU600&gt;cLunchEnd+$N600,cLunchEnd+$N600+1,cLunchEnd+$N600)</f>
        <v>0.5416666667</v>
      </c>
      <c r="BY600" s="109">
        <f>IF($BU600&gt;cDinnerEnd+$N600,cDinnerBegin+$N600+1,cDinnerBegin+$N600)</f>
        <v>0.75</v>
      </c>
      <c r="BZ600" s="109">
        <f>IF($BU600&gt;cDinnerEnd+$N600,cDinnerEnd+$N600+1,cDinnerEnd+$N600)</f>
        <v>0.7916666667</v>
      </c>
      <c r="CA600" s="50" t="str">
        <f>IF((MIN($BV600,BX600)-MAX($BU600,BW600))&gt;0,vDurationLunch,)</f>
        <v/>
      </c>
      <c r="CB600" s="50" t="str">
        <f>IF((MIN($BV600,BZ600)-MAX($BU600,BY600))&gt;0,vDurationDinner,)</f>
        <v/>
      </c>
      <c r="CC600" s="50">
        <f t="shared" si="5"/>
        <v>0</v>
      </c>
      <c r="CD600" s="109">
        <f t="shared" si="6"/>
        <v>0.75</v>
      </c>
      <c r="CE600" s="50" t="str">
        <f t="shared" si="7"/>
        <v/>
      </c>
      <c r="CF600" s="50" t="str">
        <f t="shared" si="8"/>
        <v/>
      </c>
      <c r="CG600" s="50" t="str">
        <f t="shared" si="9"/>
        <v/>
      </c>
      <c r="CH600" s="50" t="str">
        <f t="shared" si="10"/>
        <v/>
      </c>
      <c r="CI600" s="50" t="str">
        <f t="shared" si="11"/>
        <v/>
      </c>
      <c r="CJ600" s="50"/>
      <c r="CK600" s="50"/>
      <c r="CL600" s="50"/>
      <c r="CM600" s="50"/>
      <c r="CN600" s="50"/>
    </row>
    <row r="601">
      <c r="A601" s="108" t="str">
        <f t="shared" si="2"/>
        <v/>
      </c>
      <c r="B601" s="6"/>
      <c r="C601" s="42"/>
      <c r="D601" s="43"/>
      <c r="E601" s="61"/>
      <c r="F601" s="45"/>
      <c r="G601" s="45"/>
      <c r="H601" s="46"/>
      <c r="I601" s="45"/>
      <c r="J601" s="45"/>
      <c r="K601" s="45"/>
      <c r="L601" s="45"/>
      <c r="M601" s="61"/>
      <c r="N601" s="48"/>
      <c r="O601" s="49"/>
      <c r="P601" s="48"/>
      <c r="Q601" s="49"/>
      <c r="R601" s="50"/>
      <c r="S601" s="51"/>
      <c r="T601" s="15"/>
      <c r="U601" s="14"/>
      <c r="V601" s="52"/>
      <c r="W601" s="52"/>
      <c r="X601" s="52"/>
      <c r="Y601" s="52"/>
      <c r="Z601" s="52"/>
      <c r="AA601" s="52"/>
      <c r="AB601" s="53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3"/>
      <c r="AP601" s="52"/>
      <c r="AQ601" s="52"/>
      <c r="AR601" s="53"/>
      <c r="AS601" s="53"/>
      <c r="AT601" s="53"/>
      <c r="AU601" s="52"/>
      <c r="AV601" s="52"/>
      <c r="AW601" s="53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83" t="str">
        <f>IF(ISBLANK(B601),,IF(IFNA(MATCH(N601,List_Holidays,0),0)=0,IF(IFNA(MATCH(WEEKDAY(N601),List_WeekHolidays,0),0),1,0),2))</f>
        <v/>
      </c>
      <c r="BU601" s="109">
        <f t="shared" si="3"/>
        <v>0</v>
      </c>
      <c r="BV601" s="109">
        <f t="shared" si="4"/>
        <v>0</v>
      </c>
      <c r="BW601" s="109">
        <f>IF($BU601&gt;cLunchEnd+$N601,cLunchBegin+$N601+1,cLunchBegin+$N601)</f>
        <v>0.5</v>
      </c>
      <c r="BX601" s="109">
        <f>IF($BU601&gt;cLunchEnd+$N601,cLunchEnd+$N601+1,cLunchEnd+$N601)</f>
        <v>0.5416666667</v>
      </c>
      <c r="BY601" s="109">
        <f>IF($BU601&gt;cDinnerEnd+$N601,cDinnerBegin+$N601+1,cDinnerBegin+$N601)</f>
        <v>0.75</v>
      </c>
      <c r="BZ601" s="109">
        <f>IF($BU601&gt;cDinnerEnd+$N601,cDinnerEnd+$N601+1,cDinnerEnd+$N601)</f>
        <v>0.7916666667</v>
      </c>
      <c r="CA601" s="50" t="str">
        <f>IF((MIN($BV601,BX601)-MAX($BU601,BW601))&gt;0,vDurationLunch,)</f>
        <v/>
      </c>
      <c r="CB601" s="50" t="str">
        <f>IF((MIN($BV601,BZ601)-MAX($BU601,BY601))&gt;0,vDurationDinner,)</f>
        <v/>
      </c>
      <c r="CC601" s="50">
        <f t="shared" si="5"/>
        <v>0</v>
      </c>
      <c r="CD601" s="109">
        <f t="shared" si="6"/>
        <v>0.75</v>
      </c>
      <c r="CE601" s="50" t="str">
        <f t="shared" si="7"/>
        <v/>
      </c>
      <c r="CF601" s="50" t="str">
        <f t="shared" si="8"/>
        <v/>
      </c>
      <c r="CG601" s="50" t="str">
        <f t="shared" si="9"/>
        <v/>
      </c>
      <c r="CH601" s="50" t="str">
        <f t="shared" si="10"/>
        <v/>
      </c>
      <c r="CI601" s="50" t="str">
        <f t="shared" si="11"/>
        <v/>
      </c>
      <c r="CJ601" s="50"/>
      <c r="CK601" s="50"/>
      <c r="CL601" s="50"/>
      <c r="CM601" s="50"/>
      <c r="CN601" s="50"/>
    </row>
    <row r="602">
      <c r="A602" s="108" t="str">
        <f t="shared" si="2"/>
        <v/>
      </c>
      <c r="B602" s="6"/>
      <c r="C602" s="42"/>
      <c r="D602" s="43"/>
      <c r="E602" s="61"/>
      <c r="F602" s="45"/>
      <c r="G602" s="46"/>
      <c r="H602" s="46"/>
      <c r="I602" s="45"/>
      <c r="J602" s="45"/>
      <c r="K602" s="45"/>
      <c r="L602" s="45"/>
      <c r="M602" s="61"/>
      <c r="N602" s="48"/>
      <c r="O602" s="49"/>
      <c r="P602" s="48"/>
      <c r="Q602" s="49"/>
      <c r="R602" s="50"/>
      <c r="S602" s="51"/>
      <c r="T602" s="15"/>
      <c r="U602" s="14"/>
      <c r="V602" s="52"/>
      <c r="W602" s="52"/>
      <c r="X602" s="52"/>
      <c r="Y602" s="52"/>
      <c r="Z602" s="52"/>
      <c r="AA602" s="52"/>
      <c r="AB602" s="53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3"/>
      <c r="AP602" s="52"/>
      <c r="AQ602" s="52"/>
      <c r="AR602" s="53"/>
      <c r="AS602" s="53"/>
      <c r="AT602" s="53"/>
      <c r="AU602" s="52"/>
      <c r="AV602" s="52"/>
      <c r="AW602" s="53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83" t="str">
        <f>IF(ISBLANK(B602),,IF(IFNA(MATCH(N602,List_Holidays,0),0)=0,IF(IFNA(MATCH(WEEKDAY(N602),List_WeekHolidays,0),0),1,0),2))</f>
        <v/>
      </c>
      <c r="BU602" s="109">
        <f t="shared" si="3"/>
        <v>0</v>
      </c>
      <c r="BV602" s="109">
        <f t="shared" si="4"/>
        <v>0</v>
      </c>
      <c r="BW602" s="109">
        <f>IF($BU602&gt;cLunchEnd+$N602,cLunchBegin+$N602+1,cLunchBegin+$N602)</f>
        <v>0.5</v>
      </c>
      <c r="BX602" s="109">
        <f>IF($BU602&gt;cLunchEnd+$N602,cLunchEnd+$N602+1,cLunchEnd+$N602)</f>
        <v>0.5416666667</v>
      </c>
      <c r="BY602" s="109">
        <f>IF($BU602&gt;cDinnerEnd+$N602,cDinnerBegin+$N602+1,cDinnerBegin+$N602)</f>
        <v>0.75</v>
      </c>
      <c r="BZ602" s="109">
        <f>IF($BU602&gt;cDinnerEnd+$N602,cDinnerEnd+$N602+1,cDinnerEnd+$N602)</f>
        <v>0.7916666667</v>
      </c>
      <c r="CA602" s="50" t="str">
        <f>IF((MIN($BV602,BX602)-MAX($BU602,BW602))&gt;0,vDurationLunch,)</f>
        <v/>
      </c>
      <c r="CB602" s="50" t="str">
        <f>IF((MIN($BV602,BZ602)-MAX($BU602,BY602))&gt;0,vDurationDinner,)</f>
        <v/>
      </c>
      <c r="CC602" s="50">
        <f t="shared" si="5"/>
        <v>0</v>
      </c>
      <c r="CD602" s="109">
        <f t="shared" si="6"/>
        <v>0.75</v>
      </c>
      <c r="CE602" s="50" t="str">
        <f t="shared" si="7"/>
        <v/>
      </c>
      <c r="CF602" s="50" t="str">
        <f t="shared" si="8"/>
        <v/>
      </c>
      <c r="CG602" s="50" t="str">
        <f t="shared" si="9"/>
        <v/>
      </c>
      <c r="CH602" s="50" t="str">
        <f t="shared" si="10"/>
        <v/>
      </c>
      <c r="CI602" s="50" t="str">
        <f t="shared" si="11"/>
        <v/>
      </c>
      <c r="CJ602" s="50"/>
      <c r="CK602" s="50"/>
      <c r="CL602" s="50"/>
      <c r="CM602" s="50"/>
      <c r="CN602" s="50"/>
    </row>
    <row r="603">
      <c r="A603" s="108" t="str">
        <f t="shared" si="2"/>
        <v/>
      </c>
      <c r="B603" s="6"/>
      <c r="C603" s="42"/>
      <c r="D603" s="43"/>
      <c r="E603" s="61"/>
      <c r="F603" s="45"/>
      <c r="G603" s="45"/>
      <c r="H603" s="46"/>
      <c r="I603" s="45"/>
      <c r="J603" s="45"/>
      <c r="K603" s="45"/>
      <c r="L603" s="45"/>
      <c r="M603" s="61"/>
      <c r="N603" s="48"/>
      <c r="O603" s="49"/>
      <c r="P603" s="48"/>
      <c r="Q603" s="49"/>
      <c r="R603" s="50"/>
      <c r="S603" s="51"/>
      <c r="T603" s="15"/>
      <c r="U603" s="14"/>
      <c r="V603" s="52"/>
      <c r="W603" s="52"/>
      <c r="X603" s="52"/>
      <c r="Y603" s="52"/>
      <c r="Z603" s="52"/>
      <c r="AA603" s="52"/>
      <c r="AB603" s="53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3"/>
      <c r="AP603" s="52"/>
      <c r="AQ603" s="52"/>
      <c r="AR603" s="53"/>
      <c r="AS603" s="53"/>
      <c r="AT603" s="53"/>
      <c r="AU603" s="52"/>
      <c r="AV603" s="52"/>
      <c r="AW603" s="53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83" t="str">
        <f>IF(ISBLANK(B603),,IF(IFNA(MATCH(N603,List_Holidays,0),0)=0,IF(IFNA(MATCH(WEEKDAY(N603),List_WeekHolidays,0),0),1,0),2))</f>
        <v/>
      </c>
      <c r="BU603" s="109">
        <f t="shared" si="3"/>
        <v>0</v>
      </c>
      <c r="BV603" s="109">
        <f t="shared" si="4"/>
        <v>0</v>
      </c>
      <c r="BW603" s="109">
        <f>IF($BU603&gt;cLunchEnd+$N603,cLunchBegin+$N603+1,cLunchBegin+$N603)</f>
        <v>0.5</v>
      </c>
      <c r="BX603" s="109">
        <f>IF($BU603&gt;cLunchEnd+$N603,cLunchEnd+$N603+1,cLunchEnd+$N603)</f>
        <v>0.5416666667</v>
      </c>
      <c r="BY603" s="109">
        <f>IF($BU603&gt;cDinnerEnd+$N603,cDinnerBegin+$N603+1,cDinnerBegin+$N603)</f>
        <v>0.75</v>
      </c>
      <c r="BZ603" s="109">
        <f>IF($BU603&gt;cDinnerEnd+$N603,cDinnerEnd+$N603+1,cDinnerEnd+$N603)</f>
        <v>0.7916666667</v>
      </c>
      <c r="CA603" s="50" t="str">
        <f>IF((MIN($BV603,BX603)-MAX($BU603,BW603))&gt;0,vDurationLunch,)</f>
        <v/>
      </c>
      <c r="CB603" s="50" t="str">
        <f>IF((MIN($BV603,BZ603)-MAX($BU603,BY603))&gt;0,vDurationDinner,)</f>
        <v/>
      </c>
      <c r="CC603" s="50">
        <f t="shared" si="5"/>
        <v>0</v>
      </c>
      <c r="CD603" s="109">
        <f t="shared" si="6"/>
        <v>0.75</v>
      </c>
      <c r="CE603" s="50" t="str">
        <f t="shared" si="7"/>
        <v/>
      </c>
      <c r="CF603" s="50" t="str">
        <f t="shared" si="8"/>
        <v/>
      </c>
      <c r="CG603" s="50" t="str">
        <f t="shared" si="9"/>
        <v/>
      </c>
      <c r="CH603" s="50" t="str">
        <f t="shared" si="10"/>
        <v/>
      </c>
      <c r="CI603" s="50" t="str">
        <f t="shared" si="11"/>
        <v/>
      </c>
      <c r="CJ603" s="50"/>
      <c r="CK603" s="50"/>
      <c r="CL603" s="50"/>
      <c r="CM603" s="50"/>
      <c r="CN603" s="50"/>
    </row>
    <row r="604">
      <c r="A604" s="108" t="str">
        <f t="shared" si="2"/>
        <v/>
      </c>
      <c r="B604" s="6"/>
      <c r="C604" s="42"/>
      <c r="D604" s="43"/>
      <c r="E604" s="61"/>
      <c r="F604" s="45"/>
      <c r="G604" s="45"/>
      <c r="H604" s="46"/>
      <c r="I604" s="45"/>
      <c r="J604" s="45"/>
      <c r="K604" s="45"/>
      <c r="L604" s="45"/>
      <c r="M604" s="61"/>
      <c r="N604" s="48"/>
      <c r="O604" s="49"/>
      <c r="P604" s="48"/>
      <c r="Q604" s="49"/>
      <c r="R604" s="50"/>
      <c r="S604" s="51"/>
      <c r="T604" s="15"/>
      <c r="U604" s="14"/>
      <c r="V604" s="52"/>
      <c r="W604" s="52"/>
      <c r="X604" s="52"/>
      <c r="Y604" s="52"/>
      <c r="Z604" s="52"/>
      <c r="AA604" s="52"/>
      <c r="AB604" s="53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3"/>
      <c r="AP604" s="52"/>
      <c r="AQ604" s="52"/>
      <c r="AR604" s="53"/>
      <c r="AS604" s="53"/>
      <c r="AT604" s="53"/>
      <c r="AU604" s="52"/>
      <c r="AV604" s="52"/>
      <c r="AW604" s="53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83" t="str">
        <f>IF(ISBLANK(B604),,IF(IFNA(MATCH(N604,List_Holidays,0),0)=0,IF(IFNA(MATCH(WEEKDAY(N604),List_WeekHolidays,0),0),1,0),2))</f>
        <v/>
      </c>
      <c r="BU604" s="109">
        <f t="shared" si="3"/>
        <v>0</v>
      </c>
      <c r="BV604" s="109">
        <f t="shared" si="4"/>
        <v>0</v>
      </c>
      <c r="BW604" s="109">
        <f>IF($BU604&gt;cLunchEnd+$N604,cLunchBegin+$N604+1,cLunchBegin+$N604)</f>
        <v>0.5</v>
      </c>
      <c r="BX604" s="109">
        <f>IF($BU604&gt;cLunchEnd+$N604,cLunchEnd+$N604+1,cLunchEnd+$N604)</f>
        <v>0.5416666667</v>
      </c>
      <c r="BY604" s="109">
        <f>IF($BU604&gt;cDinnerEnd+$N604,cDinnerBegin+$N604+1,cDinnerBegin+$N604)</f>
        <v>0.75</v>
      </c>
      <c r="BZ604" s="109">
        <f>IF($BU604&gt;cDinnerEnd+$N604,cDinnerEnd+$N604+1,cDinnerEnd+$N604)</f>
        <v>0.7916666667</v>
      </c>
      <c r="CA604" s="50" t="str">
        <f>IF((MIN($BV604,BX604)-MAX($BU604,BW604))&gt;0,vDurationLunch,)</f>
        <v/>
      </c>
      <c r="CB604" s="50" t="str">
        <f>IF((MIN($BV604,BZ604)-MAX($BU604,BY604))&gt;0,vDurationDinner,)</f>
        <v/>
      </c>
      <c r="CC604" s="50">
        <f t="shared" si="5"/>
        <v>0</v>
      </c>
      <c r="CD604" s="109">
        <f t="shared" si="6"/>
        <v>0.75</v>
      </c>
      <c r="CE604" s="50" t="str">
        <f t="shared" si="7"/>
        <v/>
      </c>
      <c r="CF604" s="50" t="str">
        <f t="shared" si="8"/>
        <v/>
      </c>
      <c r="CG604" s="50" t="str">
        <f t="shared" si="9"/>
        <v/>
      </c>
      <c r="CH604" s="50" t="str">
        <f t="shared" si="10"/>
        <v/>
      </c>
      <c r="CI604" s="50" t="str">
        <f t="shared" si="11"/>
        <v/>
      </c>
      <c r="CJ604" s="50"/>
      <c r="CK604" s="50"/>
      <c r="CL604" s="50"/>
      <c r="CM604" s="50"/>
      <c r="CN604" s="50"/>
    </row>
    <row r="605">
      <c r="A605" s="108" t="str">
        <f t="shared" si="2"/>
        <v/>
      </c>
      <c r="B605" s="6"/>
      <c r="C605" s="42"/>
      <c r="D605" s="43"/>
      <c r="E605" s="61"/>
      <c r="F605" s="45"/>
      <c r="G605" s="45"/>
      <c r="H605" s="45"/>
      <c r="I605" s="45"/>
      <c r="J605" s="46"/>
      <c r="K605" s="45"/>
      <c r="L605" s="45"/>
      <c r="M605" s="61"/>
      <c r="N605" s="48"/>
      <c r="O605" s="49"/>
      <c r="P605" s="48"/>
      <c r="Q605" s="49"/>
      <c r="R605" s="50"/>
      <c r="S605" s="51"/>
      <c r="T605" s="15"/>
      <c r="U605" s="14"/>
      <c r="V605" s="52"/>
      <c r="W605" s="52"/>
      <c r="X605" s="52"/>
      <c r="Y605" s="52"/>
      <c r="Z605" s="52"/>
      <c r="AA605" s="52"/>
      <c r="AB605" s="53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3"/>
      <c r="AP605" s="52"/>
      <c r="AQ605" s="52"/>
      <c r="AR605" s="53"/>
      <c r="AS605" s="53"/>
      <c r="AT605" s="53"/>
      <c r="AU605" s="52"/>
      <c r="AV605" s="52"/>
      <c r="AW605" s="53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83" t="str">
        <f>IF(ISBLANK(B605),,IF(IFNA(MATCH(N605,List_Holidays,0),0)=0,IF(IFNA(MATCH(WEEKDAY(N605),List_WeekHolidays,0),0),1,0),2))</f>
        <v/>
      </c>
      <c r="BU605" s="109">
        <f t="shared" si="3"/>
        <v>0</v>
      </c>
      <c r="BV605" s="109">
        <f t="shared" si="4"/>
        <v>0</v>
      </c>
      <c r="BW605" s="109">
        <f>IF($BU605&gt;cLunchEnd+$N605,cLunchBegin+$N605+1,cLunchBegin+$N605)</f>
        <v>0.5</v>
      </c>
      <c r="BX605" s="109">
        <f>IF($BU605&gt;cLunchEnd+$N605,cLunchEnd+$N605+1,cLunchEnd+$N605)</f>
        <v>0.5416666667</v>
      </c>
      <c r="BY605" s="109">
        <f>IF($BU605&gt;cDinnerEnd+$N605,cDinnerBegin+$N605+1,cDinnerBegin+$N605)</f>
        <v>0.75</v>
      </c>
      <c r="BZ605" s="109">
        <f>IF($BU605&gt;cDinnerEnd+$N605,cDinnerEnd+$N605+1,cDinnerEnd+$N605)</f>
        <v>0.7916666667</v>
      </c>
      <c r="CA605" s="50" t="str">
        <f>IF((MIN($BV605,BX605)-MAX($BU605,BW605))&gt;0,vDurationLunch,)</f>
        <v/>
      </c>
      <c r="CB605" s="50" t="str">
        <f>IF((MIN($BV605,BZ605)-MAX($BU605,BY605))&gt;0,vDurationDinner,)</f>
        <v/>
      </c>
      <c r="CC605" s="50">
        <f t="shared" si="5"/>
        <v>0</v>
      </c>
      <c r="CD605" s="109">
        <f t="shared" si="6"/>
        <v>0.75</v>
      </c>
      <c r="CE605" s="50" t="str">
        <f t="shared" si="7"/>
        <v/>
      </c>
      <c r="CF605" s="50" t="str">
        <f t="shared" si="8"/>
        <v/>
      </c>
      <c r="CG605" s="50" t="str">
        <f t="shared" si="9"/>
        <v/>
      </c>
      <c r="CH605" s="50" t="str">
        <f t="shared" si="10"/>
        <v/>
      </c>
      <c r="CI605" s="50" t="str">
        <f t="shared" si="11"/>
        <v/>
      </c>
      <c r="CJ605" s="50"/>
      <c r="CK605" s="50"/>
      <c r="CL605" s="50"/>
      <c r="CM605" s="50"/>
      <c r="CN605" s="50"/>
    </row>
    <row r="606">
      <c r="A606" s="108" t="str">
        <f t="shared" si="2"/>
        <v/>
      </c>
      <c r="B606" s="6"/>
      <c r="C606" s="42"/>
      <c r="D606" s="43"/>
      <c r="E606" s="61"/>
      <c r="F606" s="45"/>
      <c r="G606" s="45"/>
      <c r="H606" s="46"/>
      <c r="I606" s="45"/>
      <c r="J606" s="45"/>
      <c r="K606" s="45"/>
      <c r="L606" s="45"/>
      <c r="M606" s="61"/>
      <c r="N606" s="48"/>
      <c r="O606" s="49"/>
      <c r="P606" s="48"/>
      <c r="Q606" s="49"/>
      <c r="R606" s="50"/>
      <c r="S606" s="51"/>
      <c r="T606" s="15"/>
      <c r="U606" s="14"/>
      <c r="V606" s="52"/>
      <c r="W606" s="52"/>
      <c r="X606" s="52"/>
      <c r="Y606" s="52"/>
      <c r="Z606" s="52"/>
      <c r="AA606" s="52"/>
      <c r="AB606" s="53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3"/>
      <c r="AP606" s="52"/>
      <c r="AQ606" s="52"/>
      <c r="AR606" s="53"/>
      <c r="AS606" s="53"/>
      <c r="AT606" s="53"/>
      <c r="AU606" s="52"/>
      <c r="AV606" s="52"/>
      <c r="AW606" s="53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83" t="str">
        <f>IF(ISBLANK(B606),,IF(IFNA(MATCH(N606,List_Holidays,0),0)=0,IF(IFNA(MATCH(WEEKDAY(N606),List_WeekHolidays,0),0),1,0),2))</f>
        <v/>
      </c>
      <c r="BU606" s="109">
        <f t="shared" si="3"/>
        <v>0</v>
      </c>
      <c r="BV606" s="109">
        <f t="shared" si="4"/>
        <v>0</v>
      </c>
      <c r="BW606" s="109">
        <f>IF($BU606&gt;cLunchEnd+$N606,cLunchBegin+$N606+1,cLunchBegin+$N606)</f>
        <v>0.5</v>
      </c>
      <c r="BX606" s="109">
        <f>IF($BU606&gt;cLunchEnd+$N606,cLunchEnd+$N606+1,cLunchEnd+$N606)</f>
        <v>0.5416666667</v>
      </c>
      <c r="BY606" s="109">
        <f>IF($BU606&gt;cDinnerEnd+$N606,cDinnerBegin+$N606+1,cDinnerBegin+$N606)</f>
        <v>0.75</v>
      </c>
      <c r="BZ606" s="109">
        <f>IF($BU606&gt;cDinnerEnd+$N606,cDinnerEnd+$N606+1,cDinnerEnd+$N606)</f>
        <v>0.7916666667</v>
      </c>
      <c r="CA606" s="50" t="str">
        <f>IF((MIN($BV606,BX606)-MAX($BU606,BW606))&gt;0,vDurationLunch,)</f>
        <v/>
      </c>
      <c r="CB606" s="50" t="str">
        <f>IF((MIN($BV606,BZ606)-MAX($BU606,BY606))&gt;0,vDurationDinner,)</f>
        <v/>
      </c>
      <c r="CC606" s="50">
        <f t="shared" si="5"/>
        <v>0</v>
      </c>
      <c r="CD606" s="109">
        <f t="shared" si="6"/>
        <v>0.75</v>
      </c>
      <c r="CE606" s="50" t="str">
        <f t="shared" si="7"/>
        <v/>
      </c>
      <c r="CF606" s="50" t="str">
        <f t="shared" si="8"/>
        <v/>
      </c>
      <c r="CG606" s="50" t="str">
        <f t="shared" si="9"/>
        <v/>
      </c>
      <c r="CH606" s="50" t="str">
        <f t="shared" si="10"/>
        <v/>
      </c>
      <c r="CI606" s="50" t="str">
        <f t="shared" si="11"/>
        <v/>
      </c>
      <c r="CJ606" s="50"/>
      <c r="CK606" s="50"/>
      <c r="CL606" s="50"/>
      <c r="CM606" s="50"/>
      <c r="CN606" s="50"/>
    </row>
    <row r="607">
      <c r="A607" s="108" t="str">
        <f t="shared" si="2"/>
        <v/>
      </c>
      <c r="B607" s="6"/>
      <c r="C607" s="42"/>
      <c r="D607" s="43"/>
      <c r="E607" s="61"/>
      <c r="F607" s="45"/>
      <c r="G607" s="45"/>
      <c r="H607" s="46"/>
      <c r="I607" s="45"/>
      <c r="J607" s="45"/>
      <c r="K607" s="45"/>
      <c r="L607" s="45"/>
      <c r="M607" s="61"/>
      <c r="N607" s="48"/>
      <c r="O607" s="49"/>
      <c r="P607" s="48"/>
      <c r="Q607" s="49"/>
      <c r="R607" s="50"/>
      <c r="S607" s="51"/>
      <c r="T607" s="15"/>
      <c r="U607" s="14"/>
      <c r="V607" s="52"/>
      <c r="W607" s="52"/>
      <c r="X607" s="52"/>
      <c r="Y607" s="52"/>
      <c r="Z607" s="52"/>
      <c r="AA607" s="52"/>
      <c r="AB607" s="53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3"/>
      <c r="AP607" s="52"/>
      <c r="AQ607" s="52"/>
      <c r="AR607" s="53"/>
      <c r="AS607" s="53"/>
      <c r="AT607" s="53"/>
      <c r="AU607" s="52"/>
      <c r="AV607" s="52"/>
      <c r="AW607" s="53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83" t="str">
        <f>IF(ISBLANK(B607),,IF(IFNA(MATCH(N607,List_Holidays,0),0)=0,IF(IFNA(MATCH(WEEKDAY(N607),List_WeekHolidays,0),0),1,0),2))</f>
        <v/>
      </c>
      <c r="BU607" s="109">
        <f t="shared" si="3"/>
        <v>0</v>
      </c>
      <c r="BV607" s="109">
        <f t="shared" si="4"/>
        <v>0</v>
      </c>
      <c r="BW607" s="109">
        <f>IF($BU607&gt;cLunchEnd+$N607,cLunchBegin+$N607+1,cLunchBegin+$N607)</f>
        <v>0.5</v>
      </c>
      <c r="BX607" s="109">
        <f>IF($BU607&gt;cLunchEnd+$N607,cLunchEnd+$N607+1,cLunchEnd+$N607)</f>
        <v>0.5416666667</v>
      </c>
      <c r="BY607" s="109">
        <f>IF($BU607&gt;cDinnerEnd+$N607,cDinnerBegin+$N607+1,cDinnerBegin+$N607)</f>
        <v>0.75</v>
      </c>
      <c r="BZ607" s="109">
        <f>IF($BU607&gt;cDinnerEnd+$N607,cDinnerEnd+$N607+1,cDinnerEnd+$N607)</f>
        <v>0.7916666667</v>
      </c>
      <c r="CA607" s="50" t="str">
        <f>IF((MIN($BV607,BX607)-MAX($BU607,BW607))&gt;0,vDurationLunch,)</f>
        <v/>
      </c>
      <c r="CB607" s="50" t="str">
        <f>IF((MIN($BV607,BZ607)-MAX($BU607,BY607))&gt;0,vDurationDinner,)</f>
        <v/>
      </c>
      <c r="CC607" s="50">
        <f t="shared" si="5"/>
        <v>0</v>
      </c>
      <c r="CD607" s="109">
        <f t="shared" si="6"/>
        <v>0.75</v>
      </c>
      <c r="CE607" s="50" t="str">
        <f t="shared" si="7"/>
        <v/>
      </c>
      <c r="CF607" s="50" t="str">
        <f t="shared" si="8"/>
        <v/>
      </c>
      <c r="CG607" s="50" t="str">
        <f t="shared" si="9"/>
        <v/>
      </c>
      <c r="CH607" s="50" t="str">
        <f t="shared" si="10"/>
        <v/>
      </c>
      <c r="CI607" s="50" t="str">
        <f t="shared" si="11"/>
        <v/>
      </c>
      <c r="CJ607" s="50"/>
      <c r="CK607" s="50"/>
      <c r="CL607" s="50"/>
      <c r="CM607" s="50"/>
      <c r="CN607" s="50"/>
    </row>
    <row r="608">
      <c r="A608" s="108" t="str">
        <f t="shared" si="2"/>
        <v/>
      </c>
      <c r="B608" s="6"/>
      <c r="C608" s="42"/>
      <c r="D608" s="43"/>
      <c r="E608" s="61"/>
      <c r="F608" s="45"/>
      <c r="G608" s="45"/>
      <c r="H608" s="46"/>
      <c r="I608" s="45"/>
      <c r="J608" s="45"/>
      <c r="K608" s="45"/>
      <c r="L608" s="45"/>
      <c r="M608" s="61"/>
      <c r="N608" s="48"/>
      <c r="O608" s="49"/>
      <c r="P608" s="48"/>
      <c r="Q608" s="49"/>
      <c r="R608" s="50"/>
      <c r="S608" s="51"/>
      <c r="T608" s="15"/>
      <c r="U608" s="14"/>
      <c r="V608" s="52"/>
      <c r="W608" s="52"/>
      <c r="X608" s="52"/>
      <c r="Y608" s="52"/>
      <c r="Z608" s="52"/>
      <c r="AA608" s="52"/>
      <c r="AB608" s="53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3"/>
      <c r="AP608" s="52"/>
      <c r="AQ608" s="52"/>
      <c r="AR608" s="53"/>
      <c r="AS608" s="53"/>
      <c r="AT608" s="53"/>
      <c r="AU608" s="52"/>
      <c r="AV608" s="52"/>
      <c r="AW608" s="53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83" t="str">
        <f>IF(ISBLANK(B608),,IF(IFNA(MATCH(N608,List_Holidays,0),0)=0,IF(IFNA(MATCH(WEEKDAY(N608),List_WeekHolidays,0),0),1,0),2))</f>
        <v/>
      </c>
      <c r="BU608" s="109">
        <f t="shared" si="3"/>
        <v>0</v>
      </c>
      <c r="BV608" s="109">
        <f t="shared" si="4"/>
        <v>0</v>
      </c>
      <c r="BW608" s="109">
        <f>IF($BU608&gt;cLunchEnd+$N608,cLunchBegin+$N608+1,cLunchBegin+$N608)</f>
        <v>0.5</v>
      </c>
      <c r="BX608" s="109">
        <f>IF($BU608&gt;cLunchEnd+$N608,cLunchEnd+$N608+1,cLunchEnd+$N608)</f>
        <v>0.5416666667</v>
      </c>
      <c r="BY608" s="109">
        <f>IF($BU608&gt;cDinnerEnd+$N608,cDinnerBegin+$N608+1,cDinnerBegin+$N608)</f>
        <v>0.75</v>
      </c>
      <c r="BZ608" s="109">
        <f>IF($BU608&gt;cDinnerEnd+$N608,cDinnerEnd+$N608+1,cDinnerEnd+$N608)</f>
        <v>0.7916666667</v>
      </c>
      <c r="CA608" s="50" t="str">
        <f>IF((MIN($BV608,BX608)-MAX($BU608,BW608))&gt;0,vDurationLunch,)</f>
        <v/>
      </c>
      <c r="CB608" s="50" t="str">
        <f>IF((MIN($BV608,BZ608)-MAX($BU608,BY608))&gt;0,vDurationDinner,)</f>
        <v/>
      </c>
      <c r="CC608" s="50">
        <f t="shared" si="5"/>
        <v>0</v>
      </c>
      <c r="CD608" s="109">
        <f t="shared" si="6"/>
        <v>0.75</v>
      </c>
      <c r="CE608" s="50" t="str">
        <f t="shared" si="7"/>
        <v/>
      </c>
      <c r="CF608" s="50" t="str">
        <f t="shared" si="8"/>
        <v/>
      </c>
      <c r="CG608" s="50" t="str">
        <f t="shared" si="9"/>
        <v/>
      </c>
      <c r="CH608" s="50" t="str">
        <f t="shared" si="10"/>
        <v/>
      </c>
      <c r="CI608" s="50" t="str">
        <f t="shared" si="11"/>
        <v/>
      </c>
      <c r="CJ608" s="50"/>
      <c r="CK608" s="50"/>
      <c r="CL608" s="50"/>
      <c r="CM608" s="50"/>
      <c r="CN608" s="50"/>
    </row>
    <row r="609">
      <c r="A609" s="108" t="str">
        <f t="shared" si="2"/>
        <v/>
      </c>
      <c r="B609" s="6"/>
      <c r="C609" s="42"/>
      <c r="D609" s="43"/>
      <c r="E609" s="61"/>
      <c r="F609" s="45"/>
      <c r="G609" s="46"/>
      <c r="H609" s="46"/>
      <c r="I609" s="45"/>
      <c r="J609" s="45"/>
      <c r="K609" s="45"/>
      <c r="L609" s="45"/>
      <c r="M609" s="61"/>
      <c r="N609" s="48"/>
      <c r="O609" s="49"/>
      <c r="P609" s="48"/>
      <c r="Q609" s="49"/>
      <c r="R609" s="50"/>
      <c r="S609" s="51"/>
      <c r="T609" s="15"/>
      <c r="U609" s="14"/>
      <c r="V609" s="52"/>
      <c r="W609" s="52"/>
      <c r="X609" s="52"/>
      <c r="Y609" s="52"/>
      <c r="Z609" s="52"/>
      <c r="AA609" s="52"/>
      <c r="AB609" s="53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3"/>
      <c r="AP609" s="52"/>
      <c r="AQ609" s="52"/>
      <c r="AR609" s="53"/>
      <c r="AS609" s="53"/>
      <c r="AT609" s="53"/>
      <c r="AU609" s="52"/>
      <c r="AV609" s="52"/>
      <c r="AW609" s="53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83" t="str">
        <f>IF(ISBLANK(B609),,IF(IFNA(MATCH(N609,List_Holidays,0),0)=0,IF(IFNA(MATCH(WEEKDAY(N609),List_WeekHolidays,0),0),1,0),2))</f>
        <v/>
      </c>
      <c r="BU609" s="109">
        <f t="shared" si="3"/>
        <v>0</v>
      </c>
      <c r="BV609" s="109">
        <f t="shared" si="4"/>
        <v>0</v>
      </c>
      <c r="BW609" s="109">
        <f>IF($BU609&gt;cLunchEnd+$N609,cLunchBegin+$N609+1,cLunchBegin+$N609)</f>
        <v>0.5</v>
      </c>
      <c r="BX609" s="109">
        <f>IF($BU609&gt;cLunchEnd+$N609,cLunchEnd+$N609+1,cLunchEnd+$N609)</f>
        <v>0.5416666667</v>
      </c>
      <c r="BY609" s="109">
        <f>IF($BU609&gt;cDinnerEnd+$N609,cDinnerBegin+$N609+1,cDinnerBegin+$N609)</f>
        <v>0.75</v>
      </c>
      <c r="BZ609" s="109">
        <f>IF($BU609&gt;cDinnerEnd+$N609,cDinnerEnd+$N609+1,cDinnerEnd+$N609)</f>
        <v>0.7916666667</v>
      </c>
      <c r="CA609" s="50" t="str">
        <f>IF((MIN($BV609,BX609)-MAX($BU609,BW609))&gt;0,vDurationLunch,)</f>
        <v/>
      </c>
      <c r="CB609" s="50" t="str">
        <f>IF((MIN($BV609,BZ609)-MAX($BU609,BY609))&gt;0,vDurationDinner,)</f>
        <v/>
      </c>
      <c r="CC609" s="50">
        <f t="shared" si="5"/>
        <v>0</v>
      </c>
      <c r="CD609" s="109">
        <f t="shared" si="6"/>
        <v>0.75</v>
      </c>
      <c r="CE609" s="50" t="str">
        <f t="shared" si="7"/>
        <v/>
      </c>
      <c r="CF609" s="50" t="str">
        <f t="shared" si="8"/>
        <v/>
      </c>
      <c r="CG609" s="50" t="str">
        <f t="shared" si="9"/>
        <v/>
      </c>
      <c r="CH609" s="50" t="str">
        <f t="shared" si="10"/>
        <v/>
      </c>
      <c r="CI609" s="50" t="str">
        <f t="shared" si="11"/>
        <v/>
      </c>
      <c r="CJ609" s="50"/>
      <c r="CK609" s="50"/>
      <c r="CL609" s="50"/>
      <c r="CM609" s="50"/>
      <c r="CN609" s="50"/>
    </row>
    <row r="610">
      <c r="A610" s="108" t="str">
        <f t="shared" si="2"/>
        <v/>
      </c>
      <c r="B610" s="6"/>
      <c r="C610" s="42"/>
      <c r="D610" s="43"/>
      <c r="E610" s="61"/>
      <c r="F610" s="45"/>
      <c r="G610" s="45"/>
      <c r="H610" s="46"/>
      <c r="I610" s="45"/>
      <c r="J610" s="45"/>
      <c r="K610" s="45"/>
      <c r="L610" s="45"/>
      <c r="M610" s="61"/>
      <c r="N610" s="48"/>
      <c r="O610" s="49"/>
      <c r="P610" s="48"/>
      <c r="Q610" s="49"/>
      <c r="R610" s="50"/>
      <c r="S610" s="51"/>
      <c r="T610" s="15"/>
      <c r="U610" s="14"/>
      <c r="V610" s="52"/>
      <c r="W610" s="52"/>
      <c r="X610" s="52"/>
      <c r="Y610" s="52"/>
      <c r="Z610" s="52"/>
      <c r="AA610" s="52"/>
      <c r="AB610" s="53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3"/>
      <c r="AP610" s="52"/>
      <c r="AQ610" s="52"/>
      <c r="AR610" s="53"/>
      <c r="AS610" s="53"/>
      <c r="AT610" s="53"/>
      <c r="AU610" s="52"/>
      <c r="AV610" s="52"/>
      <c r="AW610" s="53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83" t="str">
        <f>IF(ISBLANK(B610),,IF(IFNA(MATCH(N610,List_Holidays,0),0)=0,IF(IFNA(MATCH(WEEKDAY(N610),List_WeekHolidays,0),0),1,0),2))</f>
        <v/>
      </c>
      <c r="BU610" s="109">
        <f t="shared" si="3"/>
        <v>0</v>
      </c>
      <c r="BV610" s="109">
        <f t="shared" si="4"/>
        <v>0</v>
      </c>
      <c r="BW610" s="109">
        <f>IF($BU610&gt;cLunchEnd+$N610,cLunchBegin+$N610+1,cLunchBegin+$N610)</f>
        <v>0.5</v>
      </c>
      <c r="BX610" s="109">
        <f>IF($BU610&gt;cLunchEnd+$N610,cLunchEnd+$N610+1,cLunchEnd+$N610)</f>
        <v>0.5416666667</v>
      </c>
      <c r="BY610" s="109">
        <f>IF($BU610&gt;cDinnerEnd+$N610,cDinnerBegin+$N610+1,cDinnerBegin+$N610)</f>
        <v>0.75</v>
      </c>
      <c r="BZ610" s="109">
        <f>IF($BU610&gt;cDinnerEnd+$N610,cDinnerEnd+$N610+1,cDinnerEnd+$N610)</f>
        <v>0.7916666667</v>
      </c>
      <c r="CA610" s="50" t="str">
        <f>IF((MIN($BV610,BX610)-MAX($BU610,BW610))&gt;0,vDurationLunch,)</f>
        <v/>
      </c>
      <c r="CB610" s="50" t="str">
        <f>IF((MIN($BV610,BZ610)-MAX($BU610,BY610))&gt;0,vDurationDinner,)</f>
        <v/>
      </c>
      <c r="CC610" s="50">
        <f t="shared" si="5"/>
        <v>0</v>
      </c>
      <c r="CD610" s="109">
        <f t="shared" si="6"/>
        <v>0.75</v>
      </c>
      <c r="CE610" s="50" t="str">
        <f t="shared" si="7"/>
        <v/>
      </c>
      <c r="CF610" s="50" t="str">
        <f t="shared" si="8"/>
        <v/>
      </c>
      <c r="CG610" s="50" t="str">
        <f t="shared" si="9"/>
        <v/>
      </c>
      <c r="CH610" s="50" t="str">
        <f t="shared" si="10"/>
        <v/>
      </c>
      <c r="CI610" s="50" t="str">
        <f t="shared" si="11"/>
        <v/>
      </c>
      <c r="CJ610" s="50"/>
      <c r="CK610" s="50"/>
      <c r="CL610" s="50"/>
      <c r="CM610" s="50"/>
      <c r="CN610" s="50"/>
    </row>
    <row r="611">
      <c r="A611" s="108" t="str">
        <f t="shared" si="2"/>
        <v/>
      </c>
      <c r="B611" s="6"/>
      <c r="C611" s="42"/>
      <c r="D611" s="43"/>
      <c r="E611" s="61"/>
      <c r="F611" s="45"/>
      <c r="G611" s="45"/>
      <c r="H611" s="46"/>
      <c r="I611" s="45"/>
      <c r="J611" s="45"/>
      <c r="K611" s="45"/>
      <c r="L611" s="45"/>
      <c r="M611" s="61"/>
      <c r="N611" s="48"/>
      <c r="O611" s="49"/>
      <c r="P611" s="48"/>
      <c r="Q611" s="49"/>
      <c r="R611" s="50"/>
      <c r="S611" s="51"/>
      <c r="T611" s="15"/>
      <c r="U611" s="14"/>
      <c r="V611" s="52"/>
      <c r="W611" s="52"/>
      <c r="X611" s="52"/>
      <c r="Y611" s="52"/>
      <c r="Z611" s="52"/>
      <c r="AA611" s="52"/>
      <c r="AB611" s="53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3"/>
      <c r="AP611" s="52"/>
      <c r="AQ611" s="52"/>
      <c r="AR611" s="53"/>
      <c r="AS611" s="53"/>
      <c r="AT611" s="53"/>
      <c r="AU611" s="52"/>
      <c r="AV611" s="52"/>
      <c r="AW611" s="53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83" t="str">
        <f>IF(ISBLANK(B611),,IF(IFNA(MATCH(N611,List_Holidays,0),0)=0,IF(IFNA(MATCH(WEEKDAY(N611),List_WeekHolidays,0),0),1,0),2))</f>
        <v/>
      </c>
      <c r="BU611" s="109">
        <f t="shared" si="3"/>
        <v>0</v>
      </c>
      <c r="BV611" s="109">
        <f t="shared" si="4"/>
        <v>0</v>
      </c>
      <c r="BW611" s="109">
        <f>IF($BU611&gt;cLunchEnd+$N611,cLunchBegin+$N611+1,cLunchBegin+$N611)</f>
        <v>0.5</v>
      </c>
      <c r="BX611" s="109">
        <f>IF($BU611&gt;cLunchEnd+$N611,cLunchEnd+$N611+1,cLunchEnd+$N611)</f>
        <v>0.5416666667</v>
      </c>
      <c r="BY611" s="109">
        <f>IF($BU611&gt;cDinnerEnd+$N611,cDinnerBegin+$N611+1,cDinnerBegin+$N611)</f>
        <v>0.75</v>
      </c>
      <c r="BZ611" s="109">
        <f>IF($BU611&gt;cDinnerEnd+$N611,cDinnerEnd+$N611+1,cDinnerEnd+$N611)</f>
        <v>0.7916666667</v>
      </c>
      <c r="CA611" s="50" t="str">
        <f>IF((MIN($BV611,BX611)-MAX($BU611,BW611))&gt;0,vDurationLunch,)</f>
        <v/>
      </c>
      <c r="CB611" s="50" t="str">
        <f>IF((MIN($BV611,BZ611)-MAX($BU611,BY611))&gt;0,vDurationDinner,)</f>
        <v/>
      </c>
      <c r="CC611" s="50">
        <f t="shared" si="5"/>
        <v>0</v>
      </c>
      <c r="CD611" s="109">
        <f t="shared" si="6"/>
        <v>0.75</v>
      </c>
      <c r="CE611" s="50" t="str">
        <f t="shared" si="7"/>
        <v/>
      </c>
      <c r="CF611" s="50" t="str">
        <f t="shared" si="8"/>
        <v/>
      </c>
      <c r="CG611" s="50" t="str">
        <f t="shared" si="9"/>
        <v/>
      </c>
      <c r="CH611" s="50" t="str">
        <f t="shared" si="10"/>
        <v/>
      </c>
      <c r="CI611" s="50" t="str">
        <f t="shared" si="11"/>
        <v/>
      </c>
      <c r="CJ611" s="50"/>
      <c r="CK611" s="50"/>
      <c r="CL611" s="50"/>
      <c r="CM611" s="50"/>
      <c r="CN611" s="50"/>
    </row>
    <row r="612">
      <c r="A612" s="108" t="str">
        <f t="shared" si="2"/>
        <v/>
      </c>
      <c r="B612" s="6"/>
      <c r="C612" s="42"/>
      <c r="D612" s="43"/>
      <c r="E612" s="61"/>
      <c r="F612" s="45"/>
      <c r="G612" s="45"/>
      <c r="H612" s="45"/>
      <c r="I612" s="45"/>
      <c r="J612" s="46"/>
      <c r="K612" s="45"/>
      <c r="L612" s="45"/>
      <c r="M612" s="61"/>
      <c r="N612" s="48"/>
      <c r="O612" s="49"/>
      <c r="P612" s="48"/>
      <c r="Q612" s="49"/>
      <c r="R612" s="50"/>
      <c r="S612" s="51"/>
      <c r="T612" s="15"/>
      <c r="U612" s="14"/>
      <c r="V612" s="52"/>
      <c r="W612" s="52"/>
      <c r="X612" s="52"/>
      <c r="Y612" s="52"/>
      <c r="Z612" s="52"/>
      <c r="AA612" s="52"/>
      <c r="AB612" s="53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3"/>
      <c r="AP612" s="52"/>
      <c r="AQ612" s="52"/>
      <c r="AR612" s="53"/>
      <c r="AS612" s="53"/>
      <c r="AT612" s="53"/>
      <c r="AU612" s="52"/>
      <c r="AV612" s="52"/>
      <c r="AW612" s="53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83" t="str">
        <f>IF(ISBLANK(B612),,IF(IFNA(MATCH(N612,List_Holidays,0),0)=0,IF(IFNA(MATCH(WEEKDAY(N612),List_WeekHolidays,0),0),1,0),2))</f>
        <v/>
      </c>
      <c r="BU612" s="109">
        <f t="shared" si="3"/>
        <v>0</v>
      </c>
      <c r="BV612" s="109">
        <f t="shared" si="4"/>
        <v>0</v>
      </c>
      <c r="BW612" s="109">
        <f>IF($BU612&gt;cLunchEnd+$N612,cLunchBegin+$N612+1,cLunchBegin+$N612)</f>
        <v>0.5</v>
      </c>
      <c r="BX612" s="109">
        <f>IF($BU612&gt;cLunchEnd+$N612,cLunchEnd+$N612+1,cLunchEnd+$N612)</f>
        <v>0.5416666667</v>
      </c>
      <c r="BY612" s="109">
        <f>IF($BU612&gt;cDinnerEnd+$N612,cDinnerBegin+$N612+1,cDinnerBegin+$N612)</f>
        <v>0.75</v>
      </c>
      <c r="BZ612" s="109">
        <f>IF($BU612&gt;cDinnerEnd+$N612,cDinnerEnd+$N612+1,cDinnerEnd+$N612)</f>
        <v>0.7916666667</v>
      </c>
      <c r="CA612" s="50" t="str">
        <f>IF((MIN($BV612,BX612)-MAX($BU612,BW612))&gt;0,vDurationLunch,)</f>
        <v/>
      </c>
      <c r="CB612" s="50" t="str">
        <f>IF((MIN($BV612,BZ612)-MAX($BU612,BY612))&gt;0,vDurationDinner,)</f>
        <v/>
      </c>
      <c r="CC612" s="50">
        <f t="shared" si="5"/>
        <v>0</v>
      </c>
      <c r="CD612" s="109">
        <f t="shared" si="6"/>
        <v>0.75</v>
      </c>
      <c r="CE612" s="50" t="str">
        <f t="shared" si="7"/>
        <v/>
      </c>
      <c r="CF612" s="50" t="str">
        <f t="shared" si="8"/>
        <v/>
      </c>
      <c r="CG612" s="50" t="str">
        <f t="shared" si="9"/>
        <v/>
      </c>
      <c r="CH612" s="50" t="str">
        <f t="shared" si="10"/>
        <v/>
      </c>
      <c r="CI612" s="50" t="str">
        <f t="shared" si="11"/>
        <v/>
      </c>
      <c r="CJ612" s="50"/>
      <c r="CK612" s="50"/>
      <c r="CL612" s="50"/>
      <c r="CM612" s="50"/>
      <c r="CN612" s="50"/>
    </row>
    <row r="613">
      <c r="A613" s="108" t="str">
        <f t="shared" si="2"/>
        <v/>
      </c>
      <c r="B613" s="6"/>
      <c r="C613" s="42"/>
      <c r="D613" s="43"/>
      <c r="E613" s="61"/>
      <c r="F613" s="45"/>
      <c r="G613" s="45"/>
      <c r="H613" s="46"/>
      <c r="I613" s="45"/>
      <c r="J613" s="45"/>
      <c r="K613" s="45"/>
      <c r="L613" s="45"/>
      <c r="M613" s="61"/>
      <c r="N613" s="48"/>
      <c r="O613" s="49"/>
      <c r="P613" s="48"/>
      <c r="Q613" s="49"/>
      <c r="R613" s="50"/>
      <c r="S613" s="51"/>
      <c r="T613" s="15"/>
      <c r="U613" s="14"/>
      <c r="V613" s="52"/>
      <c r="W613" s="52"/>
      <c r="X613" s="52"/>
      <c r="Y613" s="52"/>
      <c r="Z613" s="52"/>
      <c r="AA613" s="52"/>
      <c r="AB613" s="53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3"/>
      <c r="AP613" s="52"/>
      <c r="AQ613" s="52"/>
      <c r="AR613" s="53"/>
      <c r="AS613" s="53"/>
      <c r="AT613" s="53"/>
      <c r="AU613" s="52"/>
      <c r="AV613" s="52"/>
      <c r="AW613" s="53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83" t="str">
        <f>IF(ISBLANK(B613),,IF(IFNA(MATCH(N613,List_Holidays,0),0)=0,IF(IFNA(MATCH(WEEKDAY(N613),List_WeekHolidays,0),0),1,0),2))</f>
        <v/>
      </c>
      <c r="BU613" s="109">
        <f t="shared" si="3"/>
        <v>0</v>
      </c>
      <c r="BV613" s="109">
        <f t="shared" si="4"/>
        <v>0</v>
      </c>
      <c r="BW613" s="109">
        <f>IF($BU613&gt;cLunchEnd+$N613,cLunchBegin+$N613+1,cLunchBegin+$N613)</f>
        <v>0.5</v>
      </c>
      <c r="BX613" s="109">
        <f>IF($BU613&gt;cLunchEnd+$N613,cLunchEnd+$N613+1,cLunchEnd+$N613)</f>
        <v>0.5416666667</v>
      </c>
      <c r="BY613" s="109">
        <f>IF($BU613&gt;cDinnerEnd+$N613,cDinnerBegin+$N613+1,cDinnerBegin+$N613)</f>
        <v>0.75</v>
      </c>
      <c r="BZ613" s="109">
        <f>IF($BU613&gt;cDinnerEnd+$N613,cDinnerEnd+$N613+1,cDinnerEnd+$N613)</f>
        <v>0.7916666667</v>
      </c>
      <c r="CA613" s="50" t="str">
        <f>IF((MIN($BV613,BX613)-MAX($BU613,BW613))&gt;0,vDurationLunch,)</f>
        <v/>
      </c>
      <c r="CB613" s="50" t="str">
        <f>IF((MIN($BV613,BZ613)-MAX($BU613,BY613))&gt;0,vDurationDinner,)</f>
        <v/>
      </c>
      <c r="CC613" s="50">
        <f t="shared" si="5"/>
        <v>0</v>
      </c>
      <c r="CD613" s="109">
        <f t="shared" si="6"/>
        <v>0.75</v>
      </c>
      <c r="CE613" s="50" t="str">
        <f t="shared" si="7"/>
        <v/>
      </c>
      <c r="CF613" s="50" t="str">
        <f t="shared" si="8"/>
        <v/>
      </c>
      <c r="CG613" s="50" t="str">
        <f t="shared" si="9"/>
        <v/>
      </c>
      <c r="CH613" s="50" t="str">
        <f t="shared" si="10"/>
        <v/>
      </c>
      <c r="CI613" s="50" t="str">
        <f t="shared" si="11"/>
        <v/>
      </c>
      <c r="CJ613" s="50"/>
      <c r="CK613" s="50"/>
      <c r="CL613" s="50"/>
      <c r="CM613" s="50"/>
      <c r="CN613" s="50"/>
    </row>
    <row r="614">
      <c r="A614" s="108" t="str">
        <f t="shared" si="2"/>
        <v/>
      </c>
      <c r="B614" s="6"/>
      <c r="C614" s="42"/>
      <c r="D614" s="43"/>
      <c r="E614" s="61"/>
      <c r="F614" s="45"/>
      <c r="G614" s="45"/>
      <c r="H614" s="46"/>
      <c r="I614" s="45"/>
      <c r="J614" s="45"/>
      <c r="K614" s="45"/>
      <c r="L614" s="45"/>
      <c r="M614" s="61"/>
      <c r="N614" s="48"/>
      <c r="O614" s="49"/>
      <c r="P614" s="48"/>
      <c r="Q614" s="49"/>
      <c r="R614" s="50"/>
      <c r="S614" s="51"/>
      <c r="T614" s="15"/>
      <c r="U614" s="14"/>
      <c r="V614" s="52"/>
      <c r="W614" s="52"/>
      <c r="X614" s="52"/>
      <c r="Y614" s="52"/>
      <c r="Z614" s="52"/>
      <c r="AA614" s="52"/>
      <c r="AB614" s="53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3"/>
      <c r="AP614" s="52"/>
      <c r="AQ614" s="52"/>
      <c r="AR614" s="53"/>
      <c r="AS614" s="53"/>
      <c r="AT614" s="53"/>
      <c r="AU614" s="52"/>
      <c r="AV614" s="52"/>
      <c r="AW614" s="53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83" t="str">
        <f>IF(ISBLANK(B614),,IF(IFNA(MATCH(N614,List_Holidays,0),0)=0,IF(IFNA(MATCH(WEEKDAY(N614),List_WeekHolidays,0),0),1,0),2))</f>
        <v/>
      </c>
      <c r="BU614" s="109">
        <f t="shared" si="3"/>
        <v>0</v>
      </c>
      <c r="BV614" s="109">
        <f t="shared" si="4"/>
        <v>0</v>
      </c>
      <c r="BW614" s="109">
        <f>IF($BU614&gt;cLunchEnd+$N614,cLunchBegin+$N614+1,cLunchBegin+$N614)</f>
        <v>0.5</v>
      </c>
      <c r="BX614" s="109">
        <f>IF($BU614&gt;cLunchEnd+$N614,cLunchEnd+$N614+1,cLunchEnd+$N614)</f>
        <v>0.5416666667</v>
      </c>
      <c r="BY614" s="109">
        <f>IF($BU614&gt;cDinnerEnd+$N614,cDinnerBegin+$N614+1,cDinnerBegin+$N614)</f>
        <v>0.75</v>
      </c>
      <c r="BZ614" s="109">
        <f>IF($BU614&gt;cDinnerEnd+$N614,cDinnerEnd+$N614+1,cDinnerEnd+$N614)</f>
        <v>0.7916666667</v>
      </c>
      <c r="CA614" s="50" t="str">
        <f>IF((MIN($BV614,BX614)-MAX($BU614,BW614))&gt;0,vDurationLunch,)</f>
        <v/>
      </c>
      <c r="CB614" s="50" t="str">
        <f>IF((MIN($BV614,BZ614)-MAX($BU614,BY614))&gt;0,vDurationDinner,)</f>
        <v/>
      </c>
      <c r="CC614" s="50">
        <f t="shared" si="5"/>
        <v>0</v>
      </c>
      <c r="CD614" s="109">
        <f t="shared" si="6"/>
        <v>0.75</v>
      </c>
      <c r="CE614" s="50" t="str">
        <f t="shared" si="7"/>
        <v/>
      </c>
      <c r="CF614" s="50" t="str">
        <f t="shared" si="8"/>
        <v/>
      </c>
      <c r="CG614" s="50" t="str">
        <f t="shared" si="9"/>
        <v/>
      </c>
      <c r="CH614" s="50" t="str">
        <f t="shared" si="10"/>
        <v/>
      </c>
      <c r="CI614" s="50" t="str">
        <f t="shared" si="11"/>
        <v/>
      </c>
      <c r="CJ614" s="50"/>
      <c r="CK614" s="50"/>
      <c r="CL614" s="50"/>
      <c r="CM614" s="50"/>
      <c r="CN614" s="50"/>
    </row>
    <row r="615">
      <c r="A615" s="108" t="str">
        <f t="shared" si="2"/>
        <v/>
      </c>
      <c r="B615" s="6"/>
      <c r="C615" s="42"/>
      <c r="D615" s="43"/>
      <c r="E615" s="61"/>
      <c r="F615" s="45"/>
      <c r="G615" s="45"/>
      <c r="H615" s="46"/>
      <c r="I615" s="45"/>
      <c r="J615" s="45"/>
      <c r="K615" s="45"/>
      <c r="L615" s="45"/>
      <c r="M615" s="61"/>
      <c r="N615" s="48"/>
      <c r="O615" s="49"/>
      <c r="P615" s="48"/>
      <c r="Q615" s="49"/>
      <c r="R615" s="50"/>
      <c r="S615" s="51"/>
      <c r="T615" s="15"/>
      <c r="U615" s="14"/>
      <c r="V615" s="52"/>
      <c r="W615" s="52"/>
      <c r="X615" s="52"/>
      <c r="Y615" s="52"/>
      <c r="Z615" s="52"/>
      <c r="AA615" s="52"/>
      <c r="AB615" s="53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3"/>
      <c r="AP615" s="52"/>
      <c r="AQ615" s="52"/>
      <c r="AR615" s="53"/>
      <c r="AS615" s="53"/>
      <c r="AT615" s="53"/>
      <c r="AU615" s="52"/>
      <c r="AV615" s="52"/>
      <c r="AW615" s="53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83" t="str">
        <f>IF(ISBLANK(B615),,IF(IFNA(MATCH(N615,List_Holidays,0),0)=0,IF(IFNA(MATCH(WEEKDAY(N615),List_WeekHolidays,0),0),1,0),2))</f>
        <v/>
      </c>
      <c r="BU615" s="109">
        <f t="shared" si="3"/>
        <v>0</v>
      </c>
      <c r="BV615" s="109">
        <f t="shared" si="4"/>
        <v>0</v>
      </c>
      <c r="BW615" s="109">
        <f>IF($BU615&gt;cLunchEnd+$N615,cLunchBegin+$N615+1,cLunchBegin+$N615)</f>
        <v>0.5</v>
      </c>
      <c r="BX615" s="109">
        <f>IF($BU615&gt;cLunchEnd+$N615,cLunchEnd+$N615+1,cLunchEnd+$N615)</f>
        <v>0.5416666667</v>
      </c>
      <c r="BY615" s="109">
        <f>IF($BU615&gt;cDinnerEnd+$N615,cDinnerBegin+$N615+1,cDinnerBegin+$N615)</f>
        <v>0.75</v>
      </c>
      <c r="BZ615" s="109">
        <f>IF($BU615&gt;cDinnerEnd+$N615,cDinnerEnd+$N615+1,cDinnerEnd+$N615)</f>
        <v>0.7916666667</v>
      </c>
      <c r="CA615" s="50" t="str">
        <f>IF((MIN($BV615,BX615)-MAX($BU615,BW615))&gt;0,vDurationLunch,)</f>
        <v/>
      </c>
      <c r="CB615" s="50" t="str">
        <f>IF((MIN($BV615,BZ615)-MAX($BU615,BY615))&gt;0,vDurationDinner,)</f>
        <v/>
      </c>
      <c r="CC615" s="50">
        <f t="shared" si="5"/>
        <v>0</v>
      </c>
      <c r="CD615" s="109">
        <f t="shared" si="6"/>
        <v>0.75</v>
      </c>
      <c r="CE615" s="50" t="str">
        <f t="shared" si="7"/>
        <v/>
      </c>
      <c r="CF615" s="50" t="str">
        <f t="shared" si="8"/>
        <v/>
      </c>
      <c r="CG615" s="50" t="str">
        <f t="shared" si="9"/>
        <v/>
      </c>
      <c r="CH615" s="50" t="str">
        <f t="shared" si="10"/>
        <v/>
      </c>
      <c r="CI615" s="50" t="str">
        <f t="shared" si="11"/>
        <v/>
      </c>
      <c r="CJ615" s="50"/>
      <c r="CK615" s="50"/>
      <c r="CL615" s="50"/>
      <c r="CM615" s="50"/>
      <c r="CN615" s="50"/>
    </row>
    <row r="616">
      <c r="A616" s="108" t="str">
        <f t="shared" si="2"/>
        <v/>
      </c>
      <c r="B616" s="6"/>
      <c r="C616" s="42"/>
      <c r="D616" s="43"/>
      <c r="E616" s="61"/>
      <c r="F616" s="45"/>
      <c r="G616" s="46"/>
      <c r="H616" s="46"/>
      <c r="I616" s="45"/>
      <c r="J616" s="45"/>
      <c r="K616" s="45"/>
      <c r="L616" s="45"/>
      <c r="M616" s="61"/>
      <c r="N616" s="48"/>
      <c r="O616" s="49"/>
      <c r="P616" s="48"/>
      <c r="Q616" s="49"/>
      <c r="R616" s="50"/>
      <c r="S616" s="51"/>
      <c r="T616" s="15"/>
      <c r="U616" s="14"/>
      <c r="V616" s="52"/>
      <c r="W616" s="52"/>
      <c r="X616" s="52"/>
      <c r="Y616" s="52"/>
      <c r="Z616" s="52"/>
      <c r="AA616" s="52"/>
      <c r="AB616" s="53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3"/>
      <c r="AP616" s="52"/>
      <c r="AQ616" s="52"/>
      <c r="AR616" s="53"/>
      <c r="AS616" s="53"/>
      <c r="AT616" s="53"/>
      <c r="AU616" s="52"/>
      <c r="AV616" s="52"/>
      <c r="AW616" s="53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83" t="str">
        <f>IF(ISBLANK(B616),,IF(IFNA(MATCH(N616,List_Holidays,0),0)=0,IF(IFNA(MATCH(WEEKDAY(N616),List_WeekHolidays,0),0),1,0),2))</f>
        <v/>
      </c>
      <c r="BU616" s="109">
        <f t="shared" si="3"/>
        <v>0</v>
      </c>
      <c r="BV616" s="109">
        <f t="shared" si="4"/>
        <v>0</v>
      </c>
      <c r="BW616" s="109">
        <f>IF($BU616&gt;cLunchEnd+$N616,cLunchBegin+$N616+1,cLunchBegin+$N616)</f>
        <v>0.5</v>
      </c>
      <c r="BX616" s="109">
        <f>IF($BU616&gt;cLunchEnd+$N616,cLunchEnd+$N616+1,cLunchEnd+$N616)</f>
        <v>0.5416666667</v>
      </c>
      <c r="BY616" s="109">
        <f>IF($BU616&gt;cDinnerEnd+$N616,cDinnerBegin+$N616+1,cDinnerBegin+$N616)</f>
        <v>0.75</v>
      </c>
      <c r="BZ616" s="109">
        <f>IF($BU616&gt;cDinnerEnd+$N616,cDinnerEnd+$N616+1,cDinnerEnd+$N616)</f>
        <v>0.7916666667</v>
      </c>
      <c r="CA616" s="50" t="str">
        <f>IF((MIN($BV616,BX616)-MAX($BU616,BW616))&gt;0,vDurationLunch,)</f>
        <v/>
      </c>
      <c r="CB616" s="50" t="str">
        <f>IF((MIN($BV616,BZ616)-MAX($BU616,BY616))&gt;0,vDurationDinner,)</f>
        <v/>
      </c>
      <c r="CC616" s="50">
        <f t="shared" si="5"/>
        <v>0</v>
      </c>
      <c r="CD616" s="109">
        <f t="shared" si="6"/>
        <v>0.75</v>
      </c>
      <c r="CE616" s="50" t="str">
        <f t="shared" si="7"/>
        <v/>
      </c>
      <c r="CF616" s="50" t="str">
        <f t="shared" si="8"/>
        <v/>
      </c>
      <c r="CG616" s="50" t="str">
        <f t="shared" si="9"/>
        <v/>
      </c>
      <c r="CH616" s="50" t="str">
        <f t="shared" si="10"/>
        <v/>
      </c>
      <c r="CI616" s="50" t="str">
        <f t="shared" si="11"/>
        <v/>
      </c>
      <c r="CJ616" s="50"/>
      <c r="CK616" s="50"/>
      <c r="CL616" s="50"/>
      <c r="CM616" s="50"/>
      <c r="CN616" s="50"/>
    </row>
    <row r="617">
      <c r="A617" s="108" t="str">
        <f t="shared" si="2"/>
        <v/>
      </c>
      <c r="B617" s="6"/>
      <c r="C617" s="42"/>
      <c r="D617" s="43"/>
      <c r="E617" s="61"/>
      <c r="F617" s="45"/>
      <c r="G617" s="45"/>
      <c r="H617" s="46"/>
      <c r="I617" s="45"/>
      <c r="J617" s="45"/>
      <c r="K617" s="45"/>
      <c r="L617" s="45"/>
      <c r="M617" s="61"/>
      <c r="N617" s="48"/>
      <c r="O617" s="49"/>
      <c r="P617" s="48"/>
      <c r="Q617" s="49"/>
      <c r="R617" s="50"/>
      <c r="S617" s="51"/>
      <c r="T617" s="15"/>
      <c r="U617" s="14"/>
      <c r="V617" s="52"/>
      <c r="W617" s="52"/>
      <c r="X617" s="52"/>
      <c r="Y617" s="52"/>
      <c r="Z617" s="52"/>
      <c r="AA617" s="52"/>
      <c r="AB617" s="53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3"/>
      <c r="AP617" s="52"/>
      <c r="AQ617" s="52"/>
      <c r="AR617" s="53"/>
      <c r="AS617" s="53"/>
      <c r="AT617" s="53"/>
      <c r="AU617" s="52"/>
      <c r="AV617" s="52"/>
      <c r="AW617" s="53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83" t="str">
        <f>IF(ISBLANK(B617),,IF(IFNA(MATCH(N617,List_Holidays,0),0)=0,IF(IFNA(MATCH(WEEKDAY(N617),List_WeekHolidays,0),0),1,0),2))</f>
        <v/>
      </c>
      <c r="BU617" s="109">
        <f t="shared" si="3"/>
        <v>0</v>
      </c>
      <c r="BV617" s="109">
        <f t="shared" si="4"/>
        <v>0</v>
      </c>
      <c r="BW617" s="109">
        <f>IF($BU617&gt;cLunchEnd+$N617,cLunchBegin+$N617+1,cLunchBegin+$N617)</f>
        <v>0.5</v>
      </c>
      <c r="BX617" s="109">
        <f>IF($BU617&gt;cLunchEnd+$N617,cLunchEnd+$N617+1,cLunchEnd+$N617)</f>
        <v>0.5416666667</v>
      </c>
      <c r="BY617" s="109">
        <f>IF($BU617&gt;cDinnerEnd+$N617,cDinnerBegin+$N617+1,cDinnerBegin+$N617)</f>
        <v>0.75</v>
      </c>
      <c r="BZ617" s="109">
        <f>IF($BU617&gt;cDinnerEnd+$N617,cDinnerEnd+$N617+1,cDinnerEnd+$N617)</f>
        <v>0.7916666667</v>
      </c>
      <c r="CA617" s="50" t="str">
        <f>IF((MIN($BV617,BX617)-MAX($BU617,BW617))&gt;0,vDurationLunch,)</f>
        <v/>
      </c>
      <c r="CB617" s="50" t="str">
        <f>IF((MIN($BV617,BZ617)-MAX($BU617,BY617))&gt;0,vDurationDinner,)</f>
        <v/>
      </c>
      <c r="CC617" s="50">
        <f t="shared" si="5"/>
        <v>0</v>
      </c>
      <c r="CD617" s="109">
        <f t="shared" si="6"/>
        <v>0.75</v>
      </c>
      <c r="CE617" s="50" t="str">
        <f t="shared" si="7"/>
        <v/>
      </c>
      <c r="CF617" s="50" t="str">
        <f t="shared" si="8"/>
        <v/>
      </c>
      <c r="CG617" s="50" t="str">
        <f t="shared" si="9"/>
        <v/>
      </c>
      <c r="CH617" s="50" t="str">
        <f t="shared" si="10"/>
        <v/>
      </c>
      <c r="CI617" s="50" t="str">
        <f t="shared" si="11"/>
        <v/>
      </c>
      <c r="CJ617" s="50"/>
      <c r="CK617" s="50"/>
      <c r="CL617" s="50"/>
      <c r="CM617" s="50"/>
      <c r="CN617" s="50"/>
    </row>
    <row r="618">
      <c r="A618" s="108" t="str">
        <f t="shared" si="2"/>
        <v/>
      </c>
      <c r="B618" s="6"/>
      <c r="C618" s="42"/>
      <c r="D618" s="43"/>
      <c r="E618" s="61"/>
      <c r="F618" s="45"/>
      <c r="G618" s="45"/>
      <c r="H618" s="46"/>
      <c r="I618" s="45"/>
      <c r="J618" s="45"/>
      <c r="K618" s="45"/>
      <c r="L618" s="45"/>
      <c r="M618" s="61"/>
      <c r="N618" s="48"/>
      <c r="O618" s="49"/>
      <c r="P618" s="48"/>
      <c r="Q618" s="49"/>
      <c r="R618" s="50"/>
      <c r="S618" s="51"/>
      <c r="T618" s="15"/>
      <c r="U618" s="14"/>
      <c r="V618" s="52"/>
      <c r="W618" s="52"/>
      <c r="X618" s="52"/>
      <c r="Y618" s="52"/>
      <c r="Z618" s="52"/>
      <c r="AA618" s="52"/>
      <c r="AB618" s="53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3"/>
      <c r="AP618" s="52"/>
      <c r="AQ618" s="52"/>
      <c r="AR618" s="53"/>
      <c r="AS618" s="53"/>
      <c r="AT618" s="53"/>
      <c r="AU618" s="52"/>
      <c r="AV618" s="52"/>
      <c r="AW618" s="53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83" t="str">
        <f>IF(ISBLANK(B618),,IF(IFNA(MATCH(N618,List_Holidays,0),0)=0,IF(IFNA(MATCH(WEEKDAY(N618),List_WeekHolidays,0),0),1,0),2))</f>
        <v/>
      </c>
      <c r="BU618" s="109">
        <f t="shared" si="3"/>
        <v>0</v>
      </c>
      <c r="BV618" s="109">
        <f t="shared" si="4"/>
        <v>0</v>
      </c>
      <c r="BW618" s="109">
        <f>IF($BU618&gt;cLunchEnd+$N618,cLunchBegin+$N618+1,cLunchBegin+$N618)</f>
        <v>0.5</v>
      </c>
      <c r="BX618" s="109">
        <f>IF($BU618&gt;cLunchEnd+$N618,cLunchEnd+$N618+1,cLunchEnd+$N618)</f>
        <v>0.5416666667</v>
      </c>
      <c r="BY618" s="109">
        <f>IF($BU618&gt;cDinnerEnd+$N618,cDinnerBegin+$N618+1,cDinnerBegin+$N618)</f>
        <v>0.75</v>
      </c>
      <c r="BZ618" s="109">
        <f>IF($BU618&gt;cDinnerEnd+$N618,cDinnerEnd+$N618+1,cDinnerEnd+$N618)</f>
        <v>0.7916666667</v>
      </c>
      <c r="CA618" s="50" t="str">
        <f>IF((MIN($BV618,BX618)-MAX($BU618,BW618))&gt;0,vDurationLunch,)</f>
        <v/>
      </c>
      <c r="CB618" s="50" t="str">
        <f>IF((MIN($BV618,BZ618)-MAX($BU618,BY618))&gt;0,vDurationDinner,)</f>
        <v/>
      </c>
      <c r="CC618" s="50">
        <f t="shared" si="5"/>
        <v>0</v>
      </c>
      <c r="CD618" s="109">
        <f t="shared" si="6"/>
        <v>0.75</v>
      </c>
      <c r="CE618" s="50" t="str">
        <f t="shared" si="7"/>
        <v/>
      </c>
      <c r="CF618" s="50" t="str">
        <f t="shared" si="8"/>
        <v/>
      </c>
      <c r="CG618" s="50" t="str">
        <f t="shared" si="9"/>
        <v/>
      </c>
      <c r="CH618" s="50" t="str">
        <f t="shared" si="10"/>
        <v/>
      </c>
      <c r="CI618" s="50" t="str">
        <f t="shared" si="11"/>
        <v/>
      </c>
      <c r="CJ618" s="50"/>
      <c r="CK618" s="50"/>
      <c r="CL618" s="50"/>
      <c r="CM618" s="50"/>
      <c r="CN618" s="50"/>
    </row>
    <row r="619">
      <c r="A619" s="108" t="str">
        <f t="shared" si="2"/>
        <v/>
      </c>
      <c r="B619" s="6"/>
      <c r="C619" s="42"/>
      <c r="D619" s="43"/>
      <c r="E619" s="61"/>
      <c r="F619" s="45"/>
      <c r="G619" s="45"/>
      <c r="H619" s="45"/>
      <c r="I619" s="45"/>
      <c r="J619" s="46"/>
      <c r="K619" s="45"/>
      <c r="L619" s="45"/>
      <c r="M619" s="61"/>
      <c r="N619" s="48"/>
      <c r="O619" s="49"/>
      <c r="P619" s="48"/>
      <c r="Q619" s="49"/>
      <c r="R619" s="50"/>
      <c r="S619" s="51"/>
      <c r="T619" s="15"/>
      <c r="U619" s="14"/>
      <c r="V619" s="52"/>
      <c r="W619" s="52"/>
      <c r="X619" s="52"/>
      <c r="Y619" s="52"/>
      <c r="Z619" s="52"/>
      <c r="AA619" s="52"/>
      <c r="AB619" s="53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3"/>
      <c r="AP619" s="52"/>
      <c r="AQ619" s="52"/>
      <c r="AR619" s="53"/>
      <c r="AS619" s="53"/>
      <c r="AT619" s="53"/>
      <c r="AU619" s="52"/>
      <c r="AV619" s="52"/>
      <c r="AW619" s="53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83" t="str">
        <f>IF(ISBLANK(B619),,IF(IFNA(MATCH(N619,List_Holidays,0),0)=0,IF(IFNA(MATCH(WEEKDAY(N619),List_WeekHolidays,0),0),1,0),2))</f>
        <v/>
      </c>
      <c r="BU619" s="109">
        <f t="shared" si="3"/>
        <v>0</v>
      </c>
      <c r="BV619" s="109">
        <f t="shared" si="4"/>
        <v>0</v>
      </c>
      <c r="BW619" s="109">
        <f>IF($BU619&gt;cLunchEnd+$N619,cLunchBegin+$N619+1,cLunchBegin+$N619)</f>
        <v>0.5</v>
      </c>
      <c r="BX619" s="109">
        <f>IF($BU619&gt;cLunchEnd+$N619,cLunchEnd+$N619+1,cLunchEnd+$N619)</f>
        <v>0.5416666667</v>
      </c>
      <c r="BY619" s="109">
        <f>IF($BU619&gt;cDinnerEnd+$N619,cDinnerBegin+$N619+1,cDinnerBegin+$N619)</f>
        <v>0.75</v>
      </c>
      <c r="BZ619" s="109">
        <f>IF($BU619&gt;cDinnerEnd+$N619,cDinnerEnd+$N619+1,cDinnerEnd+$N619)</f>
        <v>0.7916666667</v>
      </c>
      <c r="CA619" s="50" t="str">
        <f>IF((MIN($BV619,BX619)-MAX($BU619,BW619))&gt;0,vDurationLunch,)</f>
        <v/>
      </c>
      <c r="CB619" s="50" t="str">
        <f>IF((MIN($BV619,BZ619)-MAX($BU619,BY619))&gt;0,vDurationDinner,)</f>
        <v/>
      </c>
      <c r="CC619" s="50">
        <f t="shared" si="5"/>
        <v>0</v>
      </c>
      <c r="CD619" s="109">
        <f t="shared" si="6"/>
        <v>0.75</v>
      </c>
      <c r="CE619" s="50" t="str">
        <f t="shared" si="7"/>
        <v/>
      </c>
      <c r="CF619" s="50" t="str">
        <f t="shared" si="8"/>
        <v/>
      </c>
      <c r="CG619" s="50" t="str">
        <f t="shared" si="9"/>
        <v/>
      </c>
      <c r="CH619" s="50" t="str">
        <f t="shared" si="10"/>
        <v/>
      </c>
      <c r="CI619" s="50" t="str">
        <f t="shared" si="11"/>
        <v/>
      </c>
      <c r="CJ619" s="50"/>
      <c r="CK619" s="50"/>
      <c r="CL619" s="50"/>
      <c r="CM619" s="50"/>
      <c r="CN619" s="50"/>
    </row>
    <row r="620">
      <c r="A620" s="108" t="str">
        <f t="shared" si="2"/>
        <v/>
      </c>
      <c r="B620" s="6"/>
      <c r="C620" s="42"/>
      <c r="D620" s="43"/>
      <c r="E620" s="61"/>
      <c r="F620" s="45"/>
      <c r="G620" s="45"/>
      <c r="H620" s="46"/>
      <c r="I620" s="45"/>
      <c r="J620" s="45"/>
      <c r="K620" s="45"/>
      <c r="L620" s="45"/>
      <c r="M620" s="61"/>
      <c r="N620" s="48"/>
      <c r="O620" s="49"/>
      <c r="P620" s="48"/>
      <c r="Q620" s="49"/>
      <c r="R620" s="50"/>
      <c r="S620" s="51"/>
      <c r="T620" s="15"/>
      <c r="U620" s="14"/>
      <c r="V620" s="52"/>
      <c r="W620" s="52"/>
      <c r="X620" s="52"/>
      <c r="Y620" s="52"/>
      <c r="Z620" s="52"/>
      <c r="AA620" s="52"/>
      <c r="AB620" s="53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3"/>
      <c r="AP620" s="52"/>
      <c r="AQ620" s="52"/>
      <c r="AR620" s="53"/>
      <c r="AS620" s="53"/>
      <c r="AT620" s="53"/>
      <c r="AU620" s="52"/>
      <c r="AV620" s="52"/>
      <c r="AW620" s="53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83" t="str">
        <f>IF(ISBLANK(B620),,IF(IFNA(MATCH(N620,List_Holidays,0),0)=0,IF(IFNA(MATCH(WEEKDAY(N620),List_WeekHolidays,0),0),1,0),2))</f>
        <v/>
      </c>
      <c r="BU620" s="109">
        <f t="shared" si="3"/>
        <v>0</v>
      </c>
      <c r="BV620" s="109">
        <f t="shared" si="4"/>
        <v>0</v>
      </c>
      <c r="BW620" s="109">
        <f>IF($BU620&gt;cLunchEnd+$N620,cLunchBegin+$N620+1,cLunchBegin+$N620)</f>
        <v>0.5</v>
      </c>
      <c r="BX620" s="109">
        <f>IF($BU620&gt;cLunchEnd+$N620,cLunchEnd+$N620+1,cLunchEnd+$N620)</f>
        <v>0.5416666667</v>
      </c>
      <c r="BY620" s="109">
        <f>IF($BU620&gt;cDinnerEnd+$N620,cDinnerBegin+$N620+1,cDinnerBegin+$N620)</f>
        <v>0.75</v>
      </c>
      <c r="BZ620" s="109">
        <f>IF($BU620&gt;cDinnerEnd+$N620,cDinnerEnd+$N620+1,cDinnerEnd+$N620)</f>
        <v>0.7916666667</v>
      </c>
      <c r="CA620" s="50" t="str">
        <f>IF((MIN($BV620,BX620)-MAX($BU620,BW620))&gt;0,vDurationLunch,)</f>
        <v/>
      </c>
      <c r="CB620" s="50" t="str">
        <f>IF((MIN($BV620,BZ620)-MAX($BU620,BY620))&gt;0,vDurationDinner,)</f>
        <v/>
      </c>
      <c r="CC620" s="50">
        <f t="shared" si="5"/>
        <v>0</v>
      </c>
      <c r="CD620" s="109">
        <f t="shared" si="6"/>
        <v>0.75</v>
      </c>
      <c r="CE620" s="50" t="str">
        <f t="shared" si="7"/>
        <v/>
      </c>
      <c r="CF620" s="50" t="str">
        <f t="shared" si="8"/>
        <v/>
      </c>
      <c r="CG620" s="50" t="str">
        <f t="shared" si="9"/>
        <v/>
      </c>
      <c r="CH620" s="50" t="str">
        <f t="shared" si="10"/>
        <v/>
      </c>
      <c r="CI620" s="50" t="str">
        <f t="shared" si="11"/>
        <v/>
      </c>
      <c r="CJ620" s="50"/>
      <c r="CK620" s="50"/>
      <c r="CL620" s="50"/>
      <c r="CM620" s="50"/>
      <c r="CN620" s="50"/>
    </row>
    <row r="621">
      <c r="A621" s="108" t="str">
        <f t="shared" si="2"/>
        <v/>
      </c>
      <c r="B621" s="6"/>
      <c r="C621" s="42"/>
      <c r="D621" s="43"/>
      <c r="E621" s="61"/>
      <c r="F621" s="45"/>
      <c r="G621" s="45"/>
      <c r="H621" s="46"/>
      <c r="I621" s="45"/>
      <c r="J621" s="45"/>
      <c r="K621" s="45"/>
      <c r="L621" s="45"/>
      <c r="M621" s="61"/>
      <c r="N621" s="48"/>
      <c r="O621" s="49"/>
      <c r="P621" s="48"/>
      <c r="Q621" s="49"/>
      <c r="R621" s="50"/>
      <c r="S621" s="51"/>
      <c r="T621" s="15"/>
      <c r="U621" s="14"/>
      <c r="V621" s="52"/>
      <c r="W621" s="52"/>
      <c r="X621" s="52"/>
      <c r="Y621" s="52"/>
      <c r="Z621" s="52"/>
      <c r="AA621" s="52"/>
      <c r="AB621" s="53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3"/>
      <c r="AP621" s="52"/>
      <c r="AQ621" s="52"/>
      <c r="AR621" s="53"/>
      <c r="AS621" s="53"/>
      <c r="AT621" s="53"/>
      <c r="AU621" s="52"/>
      <c r="AV621" s="52"/>
      <c r="AW621" s="53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83" t="str">
        <f>IF(ISBLANK(B621),,IF(IFNA(MATCH(N621,List_Holidays,0),0)=0,IF(IFNA(MATCH(WEEKDAY(N621),List_WeekHolidays,0),0),1,0),2))</f>
        <v/>
      </c>
      <c r="BU621" s="109">
        <f t="shared" si="3"/>
        <v>0</v>
      </c>
      <c r="BV621" s="109">
        <f t="shared" si="4"/>
        <v>0</v>
      </c>
      <c r="BW621" s="109">
        <f>IF($BU621&gt;cLunchEnd+$N621,cLunchBegin+$N621+1,cLunchBegin+$N621)</f>
        <v>0.5</v>
      </c>
      <c r="BX621" s="109">
        <f>IF($BU621&gt;cLunchEnd+$N621,cLunchEnd+$N621+1,cLunchEnd+$N621)</f>
        <v>0.5416666667</v>
      </c>
      <c r="BY621" s="109">
        <f>IF($BU621&gt;cDinnerEnd+$N621,cDinnerBegin+$N621+1,cDinnerBegin+$N621)</f>
        <v>0.75</v>
      </c>
      <c r="BZ621" s="109">
        <f>IF($BU621&gt;cDinnerEnd+$N621,cDinnerEnd+$N621+1,cDinnerEnd+$N621)</f>
        <v>0.7916666667</v>
      </c>
      <c r="CA621" s="50" t="str">
        <f>IF((MIN($BV621,BX621)-MAX($BU621,BW621))&gt;0,vDurationLunch,)</f>
        <v/>
      </c>
      <c r="CB621" s="50" t="str">
        <f>IF((MIN($BV621,BZ621)-MAX($BU621,BY621))&gt;0,vDurationDinner,)</f>
        <v/>
      </c>
      <c r="CC621" s="50">
        <f t="shared" si="5"/>
        <v>0</v>
      </c>
      <c r="CD621" s="109">
        <f t="shared" si="6"/>
        <v>0.75</v>
      </c>
      <c r="CE621" s="50" t="str">
        <f t="shared" si="7"/>
        <v/>
      </c>
      <c r="CF621" s="50" t="str">
        <f t="shared" si="8"/>
        <v/>
      </c>
      <c r="CG621" s="50" t="str">
        <f t="shared" si="9"/>
        <v/>
      </c>
      <c r="CH621" s="50" t="str">
        <f t="shared" si="10"/>
        <v/>
      </c>
      <c r="CI621" s="50" t="str">
        <f t="shared" si="11"/>
        <v/>
      </c>
      <c r="CJ621" s="50"/>
      <c r="CK621" s="50"/>
      <c r="CL621" s="50"/>
      <c r="CM621" s="50"/>
      <c r="CN621" s="50"/>
    </row>
    <row r="622">
      <c r="A622" s="108" t="str">
        <f t="shared" si="2"/>
        <v/>
      </c>
      <c r="B622" s="6"/>
      <c r="C622" s="42"/>
      <c r="D622" s="43"/>
      <c r="E622" s="61"/>
      <c r="F622" s="45"/>
      <c r="G622" s="45"/>
      <c r="H622" s="46"/>
      <c r="I622" s="45"/>
      <c r="J622" s="45"/>
      <c r="K622" s="45"/>
      <c r="L622" s="45"/>
      <c r="M622" s="61"/>
      <c r="N622" s="48"/>
      <c r="O622" s="49"/>
      <c r="P622" s="48"/>
      <c r="Q622" s="49"/>
      <c r="R622" s="50"/>
      <c r="S622" s="51"/>
      <c r="T622" s="15"/>
      <c r="U622" s="14"/>
      <c r="V622" s="52"/>
      <c r="W622" s="52"/>
      <c r="X622" s="52"/>
      <c r="Y622" s="52"/>
      <c r="Z622" s="52"/>
      <c r="AA622" s="52"/>
      <c r="AB622" s="53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3"/>
      <c r="AP622" s="52"/>
      <c r="AQ622" s="52"/>
      <c r="AR622" s="53"/>
      <c r="AS622" s="53"/>
      <c r="AT622" s="53"/>
      <c r="AU622" s="52"/>
      <c r="AV622" s="52"/>
      <c r="AW622" s="53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83" t="str">
        <f>IF(ISBLANK(B622),,IF(IFNA(MATCH(N622,List_Holidays,0),0)=0,IF(IFNA(MATCH(WEEKDAY(N622),List_WeekHolidays,0),0),1,0),2))</f>
        <v/>
      </c>
      <c r="BU622" s="109">
        <f t="shared" si="3"/>
        <v>0</v>
      </c>
      <c r="BV622" s="109">
        <f t="shared" si="4"/>
        <v>0</v>
      </c>
      <c r="BW622" s="109">
        <f>IF($BU622&gt;cLunchEnd+$N622,cLunchBegin+$N622+1,cLunchBegin+$N622)</f>
        <v>0.5</v>
      </c>
      <c r="BX622" s="109">
        <f>IF($BU622&gt;cLunchEnd+$N622,cLunchEnd+$N622+1,cLunchEnd+$N622)</f>
        <v>0.5416666667</v>
      </c>
      <c r="BY622" s="109">
        <f>IF($BU622&gt;cDinnerEnd+$N622,cDinnerBegin+$N622+1,cDinnerBegin+$N622)</f>
        <v>0.75</v>
      </c>
      <c r="BZ622" s="109">
        <f>IF($BU622&gt;cDinnerEnd+$N622,cDinnerEnd+$N622+1,cDinnerEnd+$N622)</f>
        <v>0.7916666667</v>
      </c>
      <c r="CA622" s="50" t="str">
        <f>IF((MIN($BV622,BX622)-MAX($BU622,BW622))&gt;0,vDurationLunch,)</f>
        <v/>
      </c>
      <c r="CB622" s="50" t="str">
        <f>IF((MIN($BV622,BZ622)-MAX($BU622,BY622))&gt;0,vDurationDinner,)</f>
        <v/>
      </c>
      <c r="CC622" s="50">
        <f t="shared" si="5"/>
        <v>0</v>
      </c>
      <c r="CD622" s="109">
        <f t="shared" si="6"/>
        <v>0.75</v>
      </c>
      <c r="CE622" s="50" t="str">
        <f t="shared" si="7"/>
        <v/>
      </c>
      <c r="CF622" s="50" t="str">
        <f t="shared" si="8"/>
        <v/>
      </c>
      <c r="CG622" s="50" t="str">
        <f t="shared" si="9"/>
        <v/>
      </c>
      <c r="CH622" s="50" t="str">
        <f t="shared" si="10"/>
        <v/>
      </c>
      <c r="CI622" s="50" t="str">
        <f t="shared" si="11"/>
        <v/>
      </c>
      <c r="CJ622" s="50"/>
      <c r="CK622" s="50"/>
      <c r="CL622" s="50"/>
      <c r="CM622" s="50"/>
      <c r="CN622" s="50"/>
    </row>
    <row r="623">
      <c r="A623" s="108" t="str">
        <f t="shared" si="2"/>
        <v/>
      </c>
      <c r="B623" s="6"/>
      <c r="C623" s="42"/>
      <c r="D623" s="43"/>
      <c r="E623" s="61"/>
      <c r="F623" s="45"/>
      <c r="G623" s="46"/>
      <c r="H623" s="46"/>
      <c r="I623" s="45"/>
      <c r="J623" s="45"/>
      <c r="K623" s="45"/>
      <c r="L623" s="45"/>
      <c r="M623" s="61"/>
      <c r="N623" s="48"/>
      <c r="O623" s="49"/>
      <c r="P623" s="48"/>
      <c r="Q623" s="49"/>
      <c r="R623" s="50"/>
      <c r="S623" s="51"/>
      <c r="T623" s="15"/>
      <c r="U623" s="14"/>
      <c r="V623" s="52"/>
      <c r="W623" s="52"/>
      <c r="X623" s="52"/>
      <c r="Y623" s="52"/>
      <c r="Z623" s="52"/>
      <c r="AA623" s="52"/>
      <c r="AB623" s="53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3"/>
      <c r="AP623" s="52"/>
      <c r="AQ623" s="52"/>
      <c r="AR623" s="53"/>
      <c r="AS623" s="53"/>
      <c r="AT623" s="53"/>
      <c r="AU623" s="52"/>
      <c r="AV623" s="52"/>
      <c r="AW623" s="53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83" t="str">
        <f>IF(ISBLANK(B623),,IF(IFNA(MATCH(N623,List_Holidays,0),0)=0,IF(IFNA(MATCH(WEEKDAY(N623),List_WeekHolidays,0),0),1,0),2))</f>
        <v/>
      </c>
      <c r="BU623" s="109">
        <f t="shared" si="3"/>
        <v>0</v>
      </c>
      <c r="BV623" s="109">
        <f t="shared" si="4"/>
        <v>0</v>
      </c>
      <c r="BW623" s="109">
        <f>IF($BU623&gt;cLunchEnd+$N623,cLunchBegin+$N623+1,cLunchBegin+$N623)</f>
        <v>0.5</v>
      </c>
      <c r="BX623" s="109">
        <f>IF($BU623&gt;cLunchEnd+$N623,cLunchEnd+$N623+1,cLunchEnd+$N623)</f>
        <v>0.5416666667</v>
      </c>
      <c r="BY623" s="109">
        <f>IF($BU623&gt;cDinnerEnd+$N623,cDinnerBegin+$N623+1,cDinnerBegin+$N623)</f>
        <v>0.75</v>
      </c>
      <c r="BZ623" s="109">
        <f>IF($BU623&gt;cDinnerEnd+$N623,cDinnerEnd+$N623+1,cDinnerEnd+$N623)</f>
        <v>0.7916666667</v>
      </c>
      <c r="CA623" s="50" t="str">
        <f>IF((MIN($BV623,BX623)-MAX($BU623,BW623))&gt;0,vDurationLunch,)</f>
        <v/>
      </c>
      <c r="CB623" s="50" t="str">
        <f>IF((MIN($BV623,BZ623)-MAX($BU623,BY623))&gt;0,vDurationDinner,)</f>
        <v/>
      </c>
      <c r="CC623" s="50">
        <f t="shared" si="5"/>
        <v>0</v>
      </c>
      <c r="CD623" s="109">
        <f t="shared" si="6"/>
        <v>0.75</v>
      </c>
      <c r="CE623" s="50" t="str">
        <f t="shared" si="7"/>
        <v/>
      </c>
      <c r="CF623" s="50" t="str">
        <f t="shared" si="8"/>
        <v/>
      </c>
      <c r="CG623" s="50" t="str">
        <f t="shared" si="9"/>
        <v/>
      </c>
      <c r="CH623" s="50" t="str">
        <f t="shared" si="10"/>
        <v/>
      </c>
      <c r="CI623" s="50" t="str">
        <f t="shared" si="11"/>
        <v/>
      </c>
      <c r="CJ623" s="50"/>
      <c r="CK623" s="50"/>
      <c r="CL623" s="50"/>
      <c r="CM623" s="50"/>
      <c r="CN623" s="50"/>
    </row>
    <row r="624">
      <c r="A624" s="108" t="str">
        <f t="shared" si="2"/>
        <v/>
      </c>
      <c r="B624" s="6"/>
      <c r="C624" s="42"/>
      <c r="D624" s="43"/>
      <c r="E624" s="61"/>
      <c r="F624" s="45"/>
      <c r="G624" s="45"/>
      <c r="H624" s="46"/>
      <c r="I624" s="45"/>
      <c r="J624" s="45"/>
      <c r="K624" s="45"/>
      <c r="L624" s="45"/>
      <c r="M624" s="61"/>
      <c r="N624" s="48"/>
      <c r="O624" s="49"/>
      <c r="P624" s="48"/>
      <c r="Q624" s="49"/>
      <c r="R624" s="50"/>
      <c r="S624" s="51"/>
      <c r="T624" s="15"/>
      <c r="U624" s="14"/>
      <c r="V624" s="52"/>
      <c r="W624" s="52"/>
      <c r="X624" s="52"/>
      <c r="Y624" s="52"/>
      <c r="Z624" s="52"/>
      <c r="AA624" s="52"/>
      <c r="AB624" s="53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3"/>
      <c r="AP624" s="52"/>
      <c r="AQ624" s="52"/>
      <c r="AR624" s="53"/>
      <c r="AS624" s="53"/>
      <c r="AT624" s="53"/>
      <c r="AU624" s="52"/>
      <c r="AV624" s="52"/>
      <c r="AW624" s="53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83" t="str">
        <f>IF(ISBLANK(B624),,IF(IFNA(MATCH(N624,List_Holidays,0),0)=0,IF(IFNA(MATCH(WEEKDAY(N624),List_WeekHolidays,0),0),1,0),2))</f>
        <v/>
      </c>
      <c r="BU624" s="109">
        <f t="shared" si="3"/>
        <v>0</v>
      </c>
      <c r="BV624" s="109">
        <f t="shared" si="4"/>
        <v>0</v>
      </c>
      <c r="BW624" s="109">
        <f>IF($BU624&gt;cLunchEnd+$N624,cLunchBegin+$N624+1,cLunchBegin+$N624)</f>
        <v>0.5</v>
      </c>
      <c r="BX624" s="109">
        <f>IF($BU624&gt;cLunchEnd+$N624,cLunchEnd+$N624+1,cLunchEnd+$N624)</f>
        <v>0.5416666667</v>
      </c>
      <c r="BY624" s="109">
        <f>IF($BU624&gt;cDinnerEnd+$N624,cDinnerBegin+$N624+1,cDinnerBegin+$N624)</f>
        <v>0.75</v>
      </c>
      <c r="BZ624" s="109">
        <f>IF($BU624&gt;cDinnerEnd+$N624,cDinnerEnd+$N624+1,cDinnerEnd+$N624)</f>
        <v>0.7916666667</v>
      </c>
      <c r="CA624" s="50" t="str">
        <f>IF((MIN($BV624,BX624)-MAX($BU624,BW624))&gt;0,vDurationLunch,)</f>
        <v/>
      </c>
      <c r="CB624" s="50" t="str">
        <f>IF((MIN($BV624,BZ624)-MAX($BU624,BY624))&gt;0,vDurationDinner,)</f>
        <v/>
      </c>
      <c r="CC624" s="50">
        <f t="shared" si="5"/>
        <v>0</v>
      </c>
      <c r="CD624" s="109">
        <f t="shared" si="6"/>
        <v>0.75</v>
      </c>
      <c r="CE624" s="50" t="str">
        <f t="shared" si="7"/>
        <v/>
      </c>
      <c r="CF624" s="50" t="str">
        <f t="shared" si="8"/>
        <v/>
      </c>
      <c r="CG624" s="50" t="str">
        <f t="shared" si="9"/>
        <v/>
      </c>
      <c r="CH624" s="50" t="str">
        <f t="shared" si="10"/>
        <v/>
      </c>
      <c r="CI624" s="50" t="str">
        <f t="shared" si="11"/>
        <v/>
      </c>
      <c r="CJ624" s="50"/>
      <c r="CK624" s="50"/>
      <c r="CL624" s="50"/>
      <c r="CM624" s="50"/>
      <c r="CN624" s="50"/>
    </row>
    <row r="625">
      <c r="A625" s="108" t="str">
        <f t="shared" si="2"/>
        <v/>
      </c>
      <c r="B625" s="6"/>
      <c r="C625" s="42"/>
      <c r="D625" s="43"/>
      <c r="E625" s="61"/>
      <c r="F625" s="45"/>
      <c r="G625" s="45"/>
      <c r="H625" s="46"/>
      <c r="I625" s="45"/>
      <c r="J625" s="45"/>
      <c r="K625" s="45"/>
      <c r="L625" s="45"/>
      <c r="M625" s="61"/>
      <c r="N625" s="48"/>
      <c r="O625" s="49"/>
      <c r="P625" s="48"/>
      <c r="Q625" s="49"/>
      <c r="R625" s="50"/>
      <c r="S625" s="51"/>
      <c r="T625" s="15"/>
      <c r="U625" s="14"/>
      <c r="V625" s="52"/>
      <c r="W625" s="52"/>
      <c r="X625" s="52"/>
      <c r="Y625" s="52"/>
      <c r="Z625" s="52"/>
      <c r="AA625" s="52"/>
      <c r="AB625" s="53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3"/>
      <c r="AP625" s="52"/>
      <c r="AQ625" s="52"/>
      <c r="AR625" s="53"/>
      <c r="AS625" s="53"/>
      <c r="AT625" s="53"/>
      <c r="AU625" s="52"/>
      <c r="AV625" s="52"/>
      <c r="AW625" s="53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83" t="str">
        <f>IF(ISBLANK(B625),,IF(IFNA(MATCH(N625,List_Holidays,0),0)=0,IF(IFNA(MATCH(WEEKDAY(N625),List_WeekHolidays,0),0),1,0),2))</f>
        <v/>
      </c>
      <c r="BU625" s="109">
        <f t="shared" si="3"/>
        <v>0</v>
      </c>
      <c r="BV625" s="109">
        <f t="shared" si="4"/>
        <v>0</v>
      </c>
      <c r="BW625" s="109">
        <f>IF($BU625&gt;cLunchEnd+$N625,cLunchBegin+$N625+1,cLunchBegin+$N625)</f>
        <v>0.5</v>
      </c>
      <c r="BX625" s="109">
        <f>IF($BU625&gt;cLunchEnd+$N625,cLunchEnd+$N625+1,cLunchEnd+$N625)</f>
        <v>0.5416666667</v>
      </c>
      <c r="BY625" s="109">
        <f>IF($BU625&gt;cDinnerEnd+$N625,cDinnerBegin+$N625+1,cDinnerBegin+$N625)</f>
        <v>0.75</v>
      </c>
      <c r="BZ625" s="109">
        <f>IF($BU625&gt;cDinnerEnd+$N625,cDinnerEnd+$N625+1,cDinnerEnd+$N625)</f>
        <v>0.7916666667</v>
      </c>
      <c r="CA625" s="50" t="str">
        <f>IF((MIN($BV625,BX625)-MAX($BU625,BW625))&gt;0,vDurationLunch,)</f>
        <v/>
      </c>
      <c r="CB625" s="50" t="str">
        <f>IF((MIN($BV625,BZ625)-MAX($BU625,BY625))&gt;0,vDurationDinner,)</f>
        <v/>
      </c>
      <c r="CC625" s="50">
        <f t="shared" si="5"/>
        <v>0</v>
      </c>
      <c r="CD625" s="109">
        <f t="shared" si="6"/>
        <v>0.75</v>
      </c>
      <c r="CE625" s="50" t="str">
        <f t="shared" si="7"/>
        <v/>
      </c>
      <c r="CF625" s="50" t="str">
        <f t="shared" si="8"/>
        <v/>
      </c>
      <c r="CG625" s="50" t="str">
        <f t="shared" si="9"/>
        <v/>
      </c>
      <c r="CH625" s="50" t="str">
        <f t="shared" si="10"/>
        <v/>
      </c>
      <c r="CI625" s="50" t="str">
        <f t="shared" si="11"/>
        <v/>
      </c>
      <c r="CJ625" s="50"/>
      <c r="CK625" s="50"/>
      <c r="CL625" s="50"/>
      <c r="CM625" s="50"/>
      <c r="CN625" s="50"/>
    </row>
    <row r="626">
      <c r="A626" s="108" t="str">
        <f t="shared" si="2"/>
        <v/>
      </c>
      <c r="B626" s="6"/>
      <c r="C626" s="42"/>
      <c r="D626" s="43"/>
      <c r="E626" s="61"/>
      <c r="F626" s="45"/>
      <c r="G626" s="45"/>
      <c r="H626" s="45"/>
      <c r="I626" s="45"/>
      <c r="J626" s="46"/>
      <c r="K626" s="45"/>
      <c r="L626" s="45"/>
      <c r="M626" s="61"/>
      <c r="N626" s="48"/>
      <c r="O626" s="49"/>
      <c r="P626" s="48"/>
      <c r="Q626" s="49"/>
      <c r="R626" s="50"/>
      <c r="S626" s="51"/>
      <c r="T626" s="15"/>
      <c r="U626" s="14"/>
      <c r="V626" s="52"/>
      <c r="W626" s="52"/>
      <c r="X626" s="52"/>
      <c r="Y626" s="52"/>
      <c r="Z626" s="52"/>
      <c r="AA626" s="52"/>
      <c r="AB626" s="53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3"/>
      <c r="AP626" s="52"/>
      <c r="AQ626" s="52"/>
      <c r="AR626" s="53"/>
      <c r="AS626" s="53"/>
      <c r="AT626" s="53"/>
      <c r="AU626" s="52"/>
      <c r="AV626" s="52"/>
      <c r="AW626" s="53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83" t="str">
        <f>IF(ISBLANK(B626),,IF(IFNA(MATCH(N626,List_Holidays,0),0)=0,IF(IFNA(MATCH(WEEKDAY(N626),List_WeekHolidays,0),0),1,0),2))</f>
        <v/>
      </c>
      <c r="BU626" s="109">
        <f t="shared" si="3"/>
        <v>0</v>
      </c>
      <c r="BV626" s="109">
        <f t="shared" si="4"/>
        <v>0</v>
      </c>
      <c r="BW626" s="109">
        <f>IF($BU626&gt;cLunchEnd+$N626,cLunchBegin+$N626+1,cLunchBegin+$N626)</f>
        <v>0.5</v>
      </c>
      <c r="BX626" s="109">
        <f>IF($BU626&gt;cLunchEnd+$N626,cLunchEnd+$N626+1,cLunchEnd+$N626)</f>
        <v>0.5416666667</v>
      </c>
      <c r="BY626" s="109">
        <f>IF($BU626&gt;cDinnerEnd+$N626,cDinnerBegin+$N626+1,cDinnerBegin+$N626)</f>
        <v>0.75</v>
      </c>
      <c r="BZ626" s="109">
        <f>IF($BU626&gt;cDinnerEnd+$N626,cDinnerEnd+$N626+1,cDinnerEnd+$N626)</f>
        <v>0.7916666667</v>
      </c>
      <c r="CA626" s="50" t="str">
        <f>IF((MIN($BV626,BX626)-MAX($BU626,BW626))&gt;0,vDurationLunch,)</f>
        <v/>
      </c>
      <c r="CB626" s="50" t="str">
        <f>IF((MIN($BV626,BZ626)-MAX($BU626,BY626))&gt;0,vDurationDinner,)</f>
        <v/>
      </c>
      <c r="CC626" s="50">
        <f t="shared" si="5"/>
        <v>0</v>
      </c>
      <c r="CD626" s="109">
        <f t="shared" si="6"/>
        <v>0.75</v>
      </c>
      <c r="CE626" s="50" t="str">
        <f t="shared" si="7"/>
        <v/>
      </c>
      <c r="CF626" s="50" t="str">
        <f t="shared" si="8"/>
        <v/>
      </c>
      <c r="CG626" s="50" t="str">
        <f t="shared" si="9"/>
        <v/>
      </c>
      <c r="CH626" s="50" t="str">
        <f t="shared" si="10"/>
        <v/>
      </c>
      <c r="CI626" s="50" t="str">
        <f t="shared" si="11"/>
        <v/>
      </c>
      <c r="CJ626" s="50"/>
      <c r="CK626" s="50"/>
      <c r="CL626" s="50"/>
      <c r="CM626" s="50"/>
      <c r="CN626" s="50"/>
    </row>
    <row r="627">
      <c r="A627" s="108" t="str">
        <f t="shared" si="2"/>
        <v/>
      </c>
      <c r="B627" s="6"/>
      <c r="C627" s="42"/>
      <c r="D627" s="43"/>
      <c r="E627" s="61"/>
      <c r="F627" s="45"/>
      <c r="G627" s="45"/>
      <c r="H627" s="46"/>
      <c r="I627" s="45"/>
      <c r="J627" s="45"/>
      <c r="K627" s="45"/>
      <c r="L627" s="45"/>
      <c r="M627" s="61"/>
      <c r="N627" s="48"/>
      <c r="O627" s="49"/>
      <c r="P627" s="48"/>
      <c r="Q627" s="49"/>
      <c r="R627" s="50"/>
      <c r="S627" s="51"/>
      <c r="T627" s="15"/>
      <c r="U627" s="14"/>
      <c r="V627" s="52"/>
      <c r="W627" s="52"/>
      <c r="X627" s="52"/>
      <c r="Y627" s="52"/>
      <c r="Z627" s="52"/>
      <c r="AA627" s="52"/>
      <c r="AB627" s="53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3"/>
      <c r="AP627" s="52"/>
      <c r="AQ627" s="52"/>
      <c r="AR627" s="53"/>
      <c r="AS627" s="53"/>
      <c r="AT627" s="53"/>
      <c r="AU627" s="52"/>
      <c r="AV627" s="52"/>
      <c r="AW627" s="53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83" t="str">
        <f>IF(ISBLANK(B627),,IF(IFNA(MATCH(N627,List_Holidays,0),0)=0,IF(IFNA(MATCH(WEEKDAY(N627),List_WeekHolidays,0),0),1,0),2))</f>
        <v/>
      </c>
      <c r="BU627" s="109">
        <f t="shared" si="3"/>
        <v>0</v>
      </c>
      <c r="BV627" s="109">
        <f t="shared" si="4"/>
        <v>0</v>
      </c>
      <c r="BW627" s="109">
        <f>IF($BU627&gt;cLunchEnd+$N627,cLunchBegin+$N627+1,cLunchBegin+$N627)</f>
        <v>0.5</v>
      </c>
      <c r="BX627" s="109">
        <f>IF($BU627&gt;cLunchEnd+$N627,cLunchEnd+$N627+1,cLunchEnd+$N627)</f>
        <v>0.5416666667</v>
      </c>
      <c r="BY627" s="109">
        <f>IF($BU627&gt;cDinnerEnd+$N627,cDinnerBegin+$N627+1,cDinnerBegin+$N627)</f>
        <v>0.75</v>
      </c>
      <c r="BZ627" s="109">
        <f>IF($BU627&gt;cDinnerEnd+$N627,cDinnerEnd+$N627+1,cDinnerEnd+$N627)</f>
        <v>0.7916666667</v>
      </c>
      <c r="CA627" s="50" t="str">
        <f>IF((MIN($BV627,BX627)-MAX($BU627,BW627))&gt;0,vDurationLunch,)</f>
        <v/>
      </c>
      <c r="CB627" s="50" t="str">
        <f>IF((MIN($BV627,BZ627)-MAX($BU627,BY627))&gt;0,vDurationDinner,)</f>
        <v/>
      </c>
      <c r="CC627" s="50">
        <f t="shared" si="5"/>
        <v>0</v>
      </c>
      <c r="CD627" s="109">
        <f t="shared" si="6"/>
        <v>0.75</v>
      </c>
      <c r="CE627" s="50" t="str">
        <f t="shared" si="7"/>
        <v/>
      </c>
      <c r="CF627" s="50" t="str">
        <f t="shared" si="8"/>
        <v/>
      </c>
      <c r="CG627" s="50" t="str">
        <f t="shared" si="9"/>
        <v/>
      </c>
      <c r="CH627" s="50" t="str">
        <f t="shared" si="10"/>
        <v/>
      </c>
      <c r="CI627" s="50" t="str">
        <f t="shared" si="11"/>
        <v/>
      </c>
      <c r="CJ627" s="50"/>
      <c r="CK627" s="50"/>
      <c r="CL627" s="50"/>
      <c r="CM627" s="50"/>
      <c r="CN627" s="50"/>
    </row>
    <row r="628">
      <c r="A628" s="108" t="str">
        <f t="shared" si="2"/>
        <v/>
      </c>
      <c r="B628" s="6"/>
      <c r="C628" s="42"/>
      <c r="D628" s="43"/>
      <c r="E628" s="61"/>
      <c r="F628" s="45"/>
      <c r="G628" s="45"/>
      <c r="H628" s="46"/>
      <c r="I628" s="45"/>
      <c r="J628" s="45"/>
      <c r="K628" s="45"/>
      <c r="L628" s="45"/>
      <c r="M628" s="61"/>
      <c r="N628" s="48"/>
      <c r="O628" s="49"/>
      <c r="P628" s="48"/>
      <c r="Q628" s="49"/>
      <c r="R628" s="50"/>
      <c r="S628" s="51"/>
      <c r="T628" s="15"/>
      <c r="U628" s="14"/>
      <c r="V628" s="52"/>
      <c r="W628" s="52"/>
      <c r="X628" s="52"/>
      <c r="Y628" s="52"/>
      <c r="Z628" s="52"/>
      <c r="AA628" s="52"/>
      <c r="AB628" s="53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3"/>
      <c r="AP628" s="52"/>
      <c r="AQ628" s="52"/>
      <c r="AR628" s="53"/>
      <c r="AS628" s="53"/>
      <c r="AT628" s="53"/>
      <c r="AU628" s="52"/>
      <c r="AV628" s="52"/>
      <c r="AW628" s="53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83" t="str">
        <f>IF(ISBLANK(B628),,IF(IFNA(MATCH(N628,List_Holidays,0),0)=0,IF(IFNA(MATCH(WEEKDAY(N628),List_WeekHolidays,0),0),1,0),2))</f>
        <v/>
      </c>
      <c r="BU628" s="109">
        <f t="shared" si="3"/>
        <v>0</v>
      </c>
      <c r="BV628" s="109">
        <f t="shared" si="4"/>
        <v>0</v>
      </c>
      <c r="BW628" s="109">
        <f>IF($BU628&gt;cLunchEnd+$N628,cLunchBegin+$N628+1,cLunchBegin+$N628)</f>
        <v>0.5</v>
      </c>
      <c r="BX628" s="109">
        <f>IF($BU628&gt;cLunchEnd+$N628,cLunchEnd+$N628+1,cLunchEnd+$N628)</f>
        <v>0.5416666667</v>
      </c>
      <c r="BY628" s="109">
        <f>IF($BU628&gt;cDinnerEnd+$N628,cDinnerBegin+$N628+1,cDinnerBegin+$N628)</f>
        <v>0.75</v>
      </c>
      <c r="BZ628" s="109">
        <f>IF($BU628&gt;cDinnerEnd+$N628,cDinnerEnd+$N628+1,cDinnerEnd+$N628)</f>
        <v>0.7916666667</v>
      </c>
      <c r="CA628" s="50" t="str">
        <f>IF((MIN($BV628,BX628)-MAX($BU628,BW628))&gt;0,vDurationLunch,)</f>
        <v/>
      </c>
      <c r="CB628" s="50" t="str">
        <f>IF((MIN($BV628,BZ628)-MAX($BU628,BY628))&gt;0,vDurationDinner,)</f>
        <v/>
      </c>
      <c r="CC628" s="50">
        <f t="shared" si="5"/>
        <v>0</v>
      </c>
      <c r="CD628" s="109">
        <f t="shared" si="6"/>
        <v>0.75</v>
      </c>
      <c r="CE628" s="50" t="str">
        <f t="shared" si="7"/>
        <v/>
      </c>
      <c r="CF628" s="50" t="str">
        <f t="shared" si="8"/>
        <v/>
      </c>
      <c r="CG628" s="50" t="str">
        <f t="shared" si="9"/>
        <v/>
      </c>
      <c r="CH628" s="50" t="str">
        <f t="shared" si="10"/>
        <v/>
      </c>
      <c r="CI628" s="50" t="str">
        <f t="shared" si="11"/>
        <v/>
      </c>
      <c r="CJ628" s="50"/>
      <c r="CK628" s="50"/>
      <c r="CL628" s="50"/>
      <c r="CM628" s="50"/>
      <c r="CN628" s="50"/>
    </row>
    <row r="629">
      <c r="A629" s="108" t="str">
        <f t="shared" si="2"/>
        <v/>
      </c>
      <c r="B629" s="6"/>
      <c r="C629" s="42"/>
      <c r="D629" s="43"/>
      <c r="E629" s="61"/>
      <c r="F629" s="45"/>
      <c r="G629" s="45"/>
      <c r="H629" s="46"/>
      <c r="I629" s="45"/>
      <c r="J629" s="45"/>
      <c r="K629" s="45"/>
      <c r="L629" s="45"/>
      <c r="M629" s="61"/>
      <c r="N629" s="48"/>
      <c r="O629" s="49"/>
      <c r="P629" s="48"/>
      <c r="Q629" s="49"/>
      <c r="R629" s="50"/>
      <c r="S629" s="51"/>
      <c r="T629" s="15"/>
      <c r="U629" s="14"/>
      <c r="V629" s="52"/>
      <c r="W629" s="52"/>
      <c r="X629" s="52"/>
      <c r="Y629" s="52"/>
      <c r="Z629" s="52"/>
      <c r="AA629" s="52"/>
      <c r="AB629" s="53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3"/>
      <c r="AP629" s="52"/>
      <c r="AQ629" s="52"/>
      <c r="AR629" s="53"/>
      <c r="AS629" s="53"/>
      <c r="AT629" s="53"/>
      <c r="AU629" s="52"/>
      <c r="AV629" s="52"/>
      <c r="AW629" s="53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83" t="str">
        <f>IF(ISBLANK(B629),,IF(IFNA(MATCH(N629,List_Holidays,0),0)=0,IF(IFNA(MATCH(WEEKDAY(N629),List_WeekHolidays,0),0),1,0),2))</f>
        <v/>
      </c>
      <c r="BU629" s="109">
        <f t="shared" si="3"/>
        <v>0</v>
      </c>
      <c r="BV629" s="109">
        <f t="shared" si="4"/>
        <v>0</v>
      </c>
      <c r="BW629" s="109">
        <f>IF($BU629&gt;cLunchEnd+$N629,cLunchBegin+$N629+1,cLunchBegin+$N629)</f>
        <v>0.5</v>
      </c>
      <c r="BX629" s="109">
        <f>IF($BU629&gt;cLunchEnd+$N629,cLunchEnd+$N629+1,cLunchEnd+$N629)</f>
        <v>0.5416666667</v>
      </c>
      <c r="BY629" s="109">
        <f>IF($BU629&gt;cDinnerEnd+$N629,cDinnerBegin+$N629+1,cDinnerBegin+$N629)</f>
        <v>0.75</v>
      </c>
      <c r="BZ629" s="109">
        <f>IF($BU629&gt;cDinnerEnd+$N629,cDinnerEnd+$N629+1,cDinnerEnd+$N629)</f>
        <v>0.7916666667</v>
      </c>
      <c r="CA629" s="50" t="str">
        <f>IF((MIN($BV629,BX629)-MAX($BU629,BW629))&gt;0,vDurationLunch,)</f>
        <v/>
      </c>
      <c r="CB629" s="50" t="str">
        <f>IF((MIN($BV629,BZ629)-MAX($BU629,BY629))&gt;0,vDurationDinner,)</f>
        <v/>
      </c>
      <c r="CC629" s="50">
        <f t="shared" si="5"/>
        <v>0</v>
      </c>
      <c r="CD629" s="109">
        <f t="shared" si="6"/>
        <v>0.75</v>
      </c>
      <c r="CE629" s="50" t="str">
        <f t="shared" si="7"/>
        <v/>
      </c>
      <c r="CF629" s="50" t="str">
        <f t="shared" si="8"/>
        <v/>
      </c>
      <c r="CG629" s="50" t="str">
        <f t="shared" si="9"/>
        <v/>
      </c>
      <c r="CH629" s="50" t="str">
        <f t="shared" si="10"/>
        <v/>
      </c>
      <c r="CI629" s="50" t="str">
        <f t="shared" si="11"/>
        <v/>
      </c>
      <c r="CJ629" s="50"/>
      <c r="CK629" s="50"/>
      <c r="CL629" s="50"/>
      <c r="CM629" s="50"/>
      <c r="CN629" s="50"/>
    </row>
    <row r="630">
      <c r="A630" s="108" t="str">
        <f t="shared" si="2"/>
        <v/>
      </c>
      <c r="B630" s="6"/>
      <c r="C630" s="42"/>
      <c r="D630" s="43"/>
      <c r="E630" s="61"/>
      <c r="F630" s="45"/>
      <c r="G630" s="46"/>
      <c r="H630" s="46"/>
      <c r="I630" s="45"/>
      <c r="J630" s="45"/>
      <c r="K630" s="45"/>
      <c r="L630" s="45"/>
      <c r="M630" s="61"/>
      <c r="N630" s="48"/>
      <c r="O630" s="49"/>
      <c r="P630" s="48"/>
      <c r="Q630" s="49"/>
      <c r="R630" s="50"/>
      <c r="S630" s="51"/>
      <c r="T630" s="15"/>
      <c r="U630" s="14"/>
      <c r="V630" s="52"/>
      <c r="W630" s="52"/>
      <c r="X630" s="52"/>
      <c r="Y630" s="52"/>
      <c r="Z630" s="52"/>
      <c r="AA630" s="52"/>
      <c r="AB630" s="53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3"/>
      <c r="AP630" s="52"/>
      <c r="AQ630" s="52"/>
      <c r="AR630" s="53"/>
      <c r="AS630" s="53"/>
      <c r="AT630" s="53"/>
      <c r="AU630" s="52"/>
      <c r="AV630" s="52"/>
      <c r="AW630" s="53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83" t="str">
        <f>IF(ISBLANK(B630),,IF(IFNA(MATCH(N630,List_Holidays,0),0)=0,IF(IFNA(MATCH(WEEKDAY(N630),List_WeekHolidays,0),0),1,0),2))</f>
        <v/>
      </c>
      <c r="BU630" s="109">
        <f t="shared" si="3"/>
        <v>0</v>
      </c>
      <c r="BV630" s="109">
        <f t="shared" si="4"/>
        <v>0</v>
      </c>
      <c r="BW630" s="109">
        <f>IF($BU630&gt;cLunchEnd+$N630,cLunchBegin+$N630+1,cLunchBegin+$N630)</f>
        <v>0.5</v>
      </c>
      <c r="BX630" s="109">
        <f>IF($BU630&gt;cLunchEnd+$N630,cLunchEnd+$N630+1,cLunchEnd+$N630)</f>
        <v>0.5416666667</v>
      </c>
      <c r="BY630" s="109">
        <f>IF($BU630&gt;cDinnerEnd+$N630,cDinnerBegin+$N630+1,cDinnerBegin+$N630)</f>
        <v>0.75</v>
      </c>
      <c r="BZ630" s="109">
        <f>IF($BU630&gt;cDinnerEnd+$N630,cDinnerEnd+$N630+1,cDinnerEnd+$N630)</f>
        <v>0.7916666667</v>
      </c>
      <c r="CA630" s="50" t="str">
        <f>IF((MIN($BV630,BX630)-MAX($BU630,BW630))&gt;0,vDurationLunch,)</f>
        <v/>
      </c>
      <c r="CB630" s="50" t="str">
        <f>IF((MIN($BV630,BZ630)-MAX($BU630,BY630))&gt;0,vDurationDinner,)</f>
        <v/>
      </c>
      <c r="CC630" s="50">
        <f t="shared" si="5"/>
        <v>0</v>
      </c>
      <c r="CD630" s="109">
        <f t="shared" si="6"/>
        <v>0.75</v>
      </c>
      <c r="CE630" s="50" t="str">
        <f t="shared" si="7"/>
        <v/>
      </c>
      <c r="CF630" s="50" t="str">
        <f t="shared" si="8"/>
        <v/>
      </c>
      <c r="CG630" s="50" t="str">
        <f t="shared" si="9"/>
        <v/>
      </c>
      <c r="CH630" s="50" t="str">
        <f t="shared" si="10"/>
        <v/>
      </c>
      <c r="CI630" s="50" t="str">
        <f t="shared" si="11"/>
        <v/>
      </c>
      <c r="CJ630" s="50"/>
      <c r="CK630" s="50"/>
      <c r="CL630" s="50"/>
      <c r="CM630" s="50"/>
      <c r="CN630" s="50"/>
    </row>
    <row r="631">
      <c r="A631" s="108" t="str">
        <f t="shared" si="2"/>
        <v/>
      </c>
      <c r="B631" s="6"/>
      <c r="C631" s="42"/>
      <c r="D631" s="43"/>
      <c r="E631" s="61"/>
      <c r="F631" s="45"/>
      <c r="G631" s="45"/>
      <c r="H631" s="46"/>
      <c r="I631" s="45"/>
      <c r="J631" s="45"/>
      <c r="K631" s="45"/>
      <c r="L631" s="45"/>
      <c r="M631" s="61"/>
      <c r="N631" s="48"/>
      <c r="O631" s="49"/>
      <c r="P631" s="48"/>
      <c r="Q631" s="49"/>
      <c r="R631" s="50"/>
      <c r="S631" s="51"/>
      <c r="T631" s="15"/>
      <c r="U631" s="14"/>
      <c r="V631" s="52"/>
      <c r="W631" s="52"/>
      <c r="X631" s="52"/>
      <c r="Y631" s="52"/>
      <c r="Z631" s="52"/>
      <c r="AA631" s="52"/>
      <c r="AB631" s="53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3"/>
      <c r="AP631" s="52"/>
      <c r="AQ631" s="52"/>
      <c r="AR631" s="53"/>
      <c r="AS631" s="53"/>
      <c r="AT631" s="53"/>
      <c r="AU631" s="52"/>
      <c r="AV631" s="52"/>
      <c r="AW631" s="53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83" t="str">
        <f>IF(ISBLANK(B631),,IF(IFNA(MATCH(N631,List_Holidays,0),0)=0,IF(IFNA(MATCH(WEEKDAY(N631),List_WeekHolidays,0),0),1,0),2))</f>
        <v/>
      </c>
      <c r="BU631" s="109">
        <f t="shared" si="3"/>
        <v>0</v>
      </c>
      <c r="BV631" s="109">
        <f t="shared" si="4"/>
        <v>0</v>
      </c>
      <c r="BW631" s="109">
        <f>IF($BU631&gt;cLunchEnd+$N631,cLunchBegin+$N631+1,cLunchBegin+$N631)</f>
        <v>0.5</v>
      </c>
      <c r="BX631" s="109">
        <f>IF($BU631&gt;cLunchEnd+$N631,cLunchEnd+$N631+1,cLunchEnd+$N631)</f>
        <v>0.5416666667</v>
      </c>
      <c r="BY631" s="109">
        <f>IF($BU631&gt;cDinnerEnd+$N631,cDinnerBegin+$N631+1,cDinnerBegin+$N631)</f>
        <v>0.75</v>
      </c>
      <c r="BZ631" s="109">
        <f>IF($BU631&gt;cDinnerEnd+$N631,cDinnerEnd+$N631+1,cDinnerEnd+$N631)</f>
        <v>0.7916666667</v>
      </c>
      <c r="CA631" s="50" t="str">
        <f>IF((MIN($BV631,BX631)-MAX($BU631,BW631))&gt;0,vDurationLunch,)</f>
        <v/>
      </c>
      <c r="CB631" s="50" t="str">
        <f>IF((MIN($BV631,BZ631)-MAX($BU631,BY631))&gt;0,vDurationDinner,)</f>
        <v/>
      </c>
      <c r="CC631" s="50">
        <f t="shared" si="5"/>
        <v>0</v>
      </c>
      <c r="CD631" s="109">
        <f t="shared" si="6"/>
        <v>0.75</v>
      </c>
      <c r="CE631" s="50" t="str">
        <f t="shared" si="7"/>
        <v/>
      </c>
      <c r="CF631" s="50" t="str">
        <f t="shared" si="8"/>
        <v/>
      </c>
      <c r="CG631" s="50" t="str">
        <f t="shared" si="9"/>
        <v/>
      </c>
      <c r="CH631" s="50" t="str">
        <f t="shared" si="10"/>
        <v/>
      </c>
      <c r="CI631" s="50" t="str">
        <f t="shared" si="11"/>
        <v/>
      </c>
      <c r="CJ631" s="50"/>
      <c r="CK631" s="50"/>
      <c r="CL631" s="50"/>
      <c r="CM631" s="50"/>
      <c r="CN631" s="50"/>
    </row>
    <row r="632">
      <c r="A632" s="108" t="str">
        <f t="shared" si="2"/>
        <v/>
      </c>
      <c r="B632" s="6"/>
      <c r="C632" s="42"/>
      <c r="D632" s="43"/>
      <c r="E632" s="61"/>
      <c r="F632" s="45"/>
      <c r="G632" s="45"/>
      <c r="H632" s="46"/>
      <c r="I632" s="45"/>
      <c r="J632" s="45"/>
      <c r="K632" s="45"/>
      <c r="L632" s="45"/>
      <c r="M632" s="61"/>
      <c r="N632" s="48"/>
      <c r="O632" s="49"/>
      <c r="P632" s="48"/>
      <c r="Q632" s="49"/>
      <c r="R632" s="50"/>
      <c r="S632" s="51"/>
      <c r="T632" s="15"/>
      <c r="U632" s="14"/>
      <c r="V632" s="52"/>
      <c r="W632" s="52"/>
      <c r="X632" s="52"/>
      <c r="Y632" s="52"/>
      <c r="Z632" s="52"/>
      <c r="AA632" s="52"/>
      <c r="AB632" s="53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3"/>
      <c r="AP632" s="52"/>
      <c r="AQ632" s="52"/>
      <c r="AR632" s="53"/>
      <c r="AS632" s="53"/>
      <c r="AT632" s="53"/>
      <c r="AU632" s="52"/>
      <c r="AV632" s="52"/>
      <c r="AW632" s="53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83" t="str">
        <f>IF(ISBLANK(B632),,IF(IFNA(MATCH(N632,List_Holidays,0),0)=0,IF(IFNA(MATCH(WEEKDAY(N632),List_WeekHolidays,0),0),1,0),2))</f>
        <v/>
      </c>
      <c r="BU632" s="109">
        <f t="shared" si="3"/>
        <v>0</v>
      </c>
      <c r="BV632" s="109">
        <f t="shared" si="4"/>
        <v>0</v>
      </c>
      <c r="BW632" s="109">
        <f>IF($BU632&gt;cLunchEnd+$N632,cLunchBegin+$N632+1,cLunchBegin+$N632)</f>
        <v>0.5</v>
      </c>
      <c r="BX632" s="109">
        <f>IF($BU632&gt;cLunchEnd+$N632,cLunchEnd+$N632+1,cLunchEnd+$N632)</f>
        <v>0.5416666667</v>
      </c>
      <c r="BY632" s="109">
        <f>IF($BU632&gt;cDinnerEnd+$N632,cDinnerBegin+$N632+1,cDinnerBegin+$N632)</f>
        <v>0.75</v>
      </c>
      <c r="BZ632" s="109">
        <f>IF($BU632&gt;cDinnerEnd+$N632,cDinnerEnd+$N632+1,cDinnerEnd+$N632)</f>
        <v>0.7916666667</v>
      </c>
      <c r="CA632" s="50" t="str">
        <f>IF((MIN($BV632,BX632)-MAX($BU632,BW632))&gt;0,vDurationLunch,)</f>
        <v/>
      </c>
      <c r="CB632" s="50" t="str">
        <f>IF((MIN($BV632,BZ632)-MAX($BU632,BY632))&gt;0,vDurationDinner,)</f>
        <v/>
      </c>
      <c r="CC632" s="50">
        <f t="shared" si="5"/>
        <v>0</v>
      </c>
      <c r="CD632" s="109">
        <f t="shared" si="6"/>
        <v>0.75</v>
      </c>
      <c r="CE632" s="50" t="str">
        <f t="shared" si="7"/>
        <v/>
      </c>
      <c r="CF632" s="50" t="str">
        <f t="shared" si="8"/>
        <v/>
      </c>
      <c r="CG632" s="50" t="str">
        <f t="shared" si="9"/>
        <v/>
      </c>
      <c r="CH632" s="50" t="str">
        <f t="shared" si="10"/>
        <v/>
      </c>
      <c r="CI632" s="50" t="str">
        <f t="shared" si="11"/>
        <v/>
      </c>
      <c r="CJ632" s="50"/>
      <c r="CK632" s="50"/>
      <c r="CL632" s="50"/>
      <c r="CM632" s="50"/>
      <c r="CN632" s="50"/>
    </row>
    <row r="633">
      <c r="A633" s="108" t="str">
        <f t="shared" si="2"/>
        <v/>
      </c>
      <c r="B633" s="6"/>
      <c r="C633" s="42"/>
      <c r="D633" s="43"/>
      <c r="E633" s="61"/>
      <c r="F633" s="45"/>
      <c r="G633" s="45"/>
      <c r="H633" s="45"/>
      <c r="I633" s="45"/>
      <c r="J633" s="46"/>
      <c r="K633" s="45"/>
      <c r="L633" s="45"/>
      <c r="M633" s="61"/>
      <c r="N633" s="48"/>
      <c r="O633" s="49"/>
      <c r="P633" s="48"/>
      <c r="Q633" s="49"/>
      <c r="R633" s="50"/>
      <c r="S633" s="51"/>
      <c r="T633" s="15"/>
      <c r="U633" s="14"/>
      <c r="V633" s="52"/>
      <c r="W633" s="52"/>
      <c r="X633" s="52"/>
      <c r="Y633" s="52"/>
      <c r="Z633" s="52"/>
      <c r="AA633" s="52"/>
      <c r="AB633" s="53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3"/>
      <c r="AP633" s="52"/>
      <c r="AQ633" s="52"/>
      <c r="AR633" s="53"/>
      <c r="AS633" s="53"/>
      <c r="AT633" s="53"/>
      <c r="AU633" s="52"/>
      <c r="AV633" s="52"/>
      <c r="AW633" s="53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83" t="str">
        <f>IF(ISBLANK(B633),,IF(IFNA(MATCH(N633,List_Holidays,0),0)=0,IF(IFNA(MATCH(WEEKDAY(N633),List_WeekHolidays,0),0),1,0),2))</f>
        <v/>
      </c>
      <c r="BU633" s="109">
        <f t="shared" si="3"/>
        <v>0</v>
      </c>
      <c r="BV633" s="109">
        <f t="shared" si="4"/>
        <v>0</v>
      </c>
      <c r="BW633" s="109">
        <f>IF($BU633&gt;cLunchEnd+$N633,cLunchBegin+$N633+1,cLunchBegin+$N633)</f>
        <v>0.5</v>
      </c>
      <c r="BX633" s="109">
        <f>IF($BU633&gt;cLunchEnd+$N633,cLunchEnd+$N633+1,cLunchEnd+$N633)</f>
        <v>0.5416666667</v>
      </c>
      <c r="BY633" s="109">
        <f>IF($BU633&gt;cDinnerEnd+$N633,cDinnerBegin+$N633+1,cDinnerBegin+$N633)</f>
        <v>0.75</v>
      </c>
      <c r="BZ633" s="109">
        <f>IF($BU633&gt;cDinnerEnd+$N633,cDinnerEnd+$N633+1,cDinnerEnd+$N633)</f>
        <v>0.7916666667</v>
      </c>
      <c r="CA633" s="50" t="str">
        <f>IF((MIN($BV633,BX633)-MAX($BU633,BW633))&gt;0,vDurationLunch,)</f>
        <v/>
      </c>
      <c r="CB633" s="50" t="str">
        <f>IF((MIN($BV633,BZ633)-MAX($BU633,BY633))&gt;0,vDurationDinner,)</f>
        <v/>
      </c>
      <c r="CC633" s="50">
        <f t="shared" si="5"/>
        <v>0</v>
      </c>
      <c r="CD633" s="109">
        <f t="shared" si="6"/>
        <v>0.75</v>
      </c>
      <c r="CE633" s="50" t="str">
        <f t="shared" si="7"/>
        <v/>
      </c>
      <c r="CF633" s="50" t="str">
        <f t="shared" si="8"/>
        <v/>
      </c>
      <c r="CG633" s="50" t="str">
        <f t="shared" si="9"/>
        <v/>
      </c>
      <c r="CH633" s="50" t="str">
        <f t="shared" si="10"/>
        <v/>
      </c>
      <c r="CI633" s="50" t="str">
        <f t="shared" si="11"/>
        <v/>
      </c>
      <c r="CJ633" s="50"/>
      <c r="CK633" s="50"/>
      <c r="CL633" s="50"/>
      <c r="CM633" s="50"/>
      <c r="CN633" s="50"/>
    </row>
    <row r="634">
      <c r="A634" s="108" t="str">
        <f t="shared" si="2"/>
        <v/>
      </c>
      <c r="B634" s="6"/>
      <c r="C634" s="42"/>
      <c r="D634" s="43"/>
      <c r="E634" s="61"/>
      <c r="F634" s="45"/>
      <c r="G634" s="45"/>
      <c r="H634" s="46"/>
      <c r="I634" s="45"/>
      <c r="J634" s="45"/>
      <c r="K634" s="45"/>
      <c r="L634" s="45"/>
      <c r="M634" s="61"/>
      <c r="N634" s="48"/>
      <c r="O634" s="49"/>
      <c r="P634" s="48"/>
      <c r="Q634" s="49"/>
      <c r="R634" s="50"/>
      <c r="S634" s="51"/>
      <c r="T634" s="15"/>
      <c r="U634" s="14"/>
      <c r="V634" s="52"/>
      <c r="W634" s="52"/>
      <c r="X634" s="52"/>
      <c r="Y634" s="52"/>
      <c r="Z634" s="52"/>
      <c r="AA634" s="52"/>
      <c r="AB634" s="53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3"/>
      <c r="AP634" s="52"/>
      <c r="AQ634" s="52"/>
      <c r="AR634" s="53"/>
      <c r="AS634" s="53"/>
      <c r="AT634" s="53"/>
      <c r="AU634" s="52"/>
      <c r="AV634" s="52"/>
      <c r="AW634" s="53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83" t="str">
        <f>IF(ISBLANK(B634),,IF(IFNA(MATCH(N634,List_Holidays,0),0)=0,IF(IFNA(MATCH(WEEKDAY(N634),List_WeekHolidays,0),0),1,0),2))</f>
        <v/>
      </c>
      <c r="BU634" s="109">
        <f t="shared" si="3"/>
        <v>0</v>
      </c>
      <c r="BV634" s="109">
        <f t="shared" si="4"/>
        <v>0</v>
      </c>
      <c r="BW634" s="109">
        <f>IF($BU634&gt;cLunchEnd+$N634,cLunchBegin+$N634+1,cLunchBegin+$N634)</f>
        <v>0.5</v>
      </c>
      <c r="BX634" s="109">
        <f>IF($BU634&gt;cLunchEnd+$N634,cLunchEnd+$N634+1,cLunchEnd+$N634)</f>
        <v>0.5416666667</v>
      </c>
      <c r="BY634" s="109">
        <f>IF($BU634&gt;cDinnerEnd+$N634,cDinnerBegin+$N634+1,cDinnerBegin+$N634)</f>
        <v>0.75</v>
      </c>
      <c r="BZ634" s="109">
        <f>IF($BU634&gt;cDinnerEnd+$N634,cDinnerEnd+$N634+1,cDinnerEnd+$N634)</f>
        <v>0.7916666667</v>
      </c>
      <c r="CA634" s="50" t="str">
        <f>IF((MIN($BV634,BX634)-MAX($BU634,BW634))&gt;0,vDurationLunch,)</f>
        <v/>
      </c>
      <c r="CB634" s="50" t="str">
        <f>IF((MIN($BV634,BZ634)-MAX($BU634,BY634))&gt;0,vDurationDinner,)</f>
        <v/>
      </c>
      <c r="CC634" s="50">
        <f t="shared" si="5"/>
        <v>0</v>
      </c>
      <c r="CD634" s="109">
        <f t="shared" si="6"/>
        <v>0.75</v>
      </c>
      <c r="CE634" s="50" t="str">
        <f t="shared" si="7"/>
        <v/>
      </c>
      <c r="CF634" s="50" t="str">
        <f t="shared" si="8"/>
        <v/>
      </c>
      <c r="CG634" s="50" t="str">
        <f t="shared" si="9"/>
        <v/>
      </c>
      <c r="CH634" s="50" t="str">
        <f t="shared" si="10"/>
        <v/>
      </c>
      <c r="CI634" s="50" t="str">
        <f t="shared" si="11"/>
        <v/>
      </c>
      <c r="CJ634" s="50"/>
      <c r="CK634" s="50"/>
      <c r="CL634" s="50"/>
      <c r="CM634" s="50"/>
      <c r="CN634" s="50"/>
    </row>
    <row r="635">
      <c r="A635" s="108" t="str">
        <f t="shared" si="2"/>
        <v/>
      </c>
      <c r="B635" s="6"/>
      <c r="C635" s="42"/>
      <c r="D635" s="43"/>
      <c r="E635" s="61"/>
      <c r="F635" s="45"/>
      <c r="G635" s="45"/>
      <c r="H635" s="46"/>
      <c r="I635" s="45"/>
      <c r="J635" s="45"/>
      <c r="K635" s="45"/>
      <c r="L635" s="45"/>
      <c r="M635" s="61"/>
      <c r="N635" s="48"/>
      <c r="O635" s="49"/>
      <c r="P635" s="48"/>
      <c r="Q635" s="49"/>
      <c r="R635" s="50"/>
      <c r="S635" s="51"/>
      <c r="T635" s="15"/>
      <c r="U635" s="14"/>
      <c r="V635" s="52"/>
      <c r="W635" s="52"/>
      <c r="X635" s="52"/>
      <c r="Y635" s="52"/>
      <c r="Z635" s="52"/>
      <c r="AA635" s="52"/>
      <c r="AB635" s="53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3"/>
      <c r="AP635" s="52"/>
      <c r="AQ635" s="52"/>
      <c r="AR635" s="53"/>
      <c r="AS635" s="53"/>
      <c r="AT635" s="53"/>
      <c r="AU635" s="52"/>
      <c r="AV635" s="52"/>
      <c r="AW635" s="53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83" t="str">
        <f>IF(ISBLANK(B635),,IF(IFNA(MATCH(N635,List_Holidays,0),0)=0,IF(IFNA(MATCH(WEEKDAY(N635),List_WeekHolidays,0),0),1,0),2))</f>
        <v/>
      </c>
      <c r="BU635" s="109">
        <f t="shared" si="3"/>
        <v>0</v>
      </c>
      <c r="BV635" s="109">
        <f t="shared" si="4"/>
        <v>0</v>
      </c>
      <c r="BW635" s="109">
        <f>IF($BU635&gt;cLunchEnd+$N635,cLunchBegin+$N635+1,cLunchBegin+$N635)</f>
        <v>0.5</v>
      </c>
      <c r="BX635" s="109">
        <f>IF($BU635&gt;cLunchEnd+$N635,cLunchEnd+$N635+1,cLunchEnd+$N635)</f>
        <v>0.5416666667</v>
      </c>
      <c r="BY635" s="109">
        <f>IF($BU635&gt;cDinnerEnd+$N635,cDinnerBegin+$N635+1,cDinnerBegin+$N635)</f>
        <v>0.75</v>
      </c>
      <c r="BZ635" s="109">
        <f>IF($BU635&gt;cDinnerEnd+$N635,cDinnerEnd+$N635+1,cDinnerEnd+$N635)</f>
        <v>0.7916666667</v>
      </c>
      <c r="CA635" s="50" t="str">
        <f>IF((MIN($BV635,BX635)-MAX($BU635,BW635))&gt;0,vDurationLunch,)</f>
        <v/>
      </c>
      <c r="CB635" s="50" t="str">
        <f>IF((MIN($BV635,BZ635)-MAX($BU635,BY635))&gt;0,vDurationDinner,)</f>
        <v/>
      </c>
      <c r="CC635" s="50">
        <f t="shared" si="5"/>
        <v>0</v>
      </c>
      <c r="CD635" s="109">
        <f t="shared" si="6"/>
        <v>0.75</v>
      </c>
      <c r="CE635" s="50" t="str">
        <f t="shared" si="7"/>
        <v/>
      </c>
      <c r="CF635" s="50" t="str">
        <f t="shared" si="8"/>
        <v/>
      </c>
      <c r="CG635" s="50" t="str">
        <f t="shared" si="9"/>
        <v/>
      </c>
      <c r="CH635" s="50" t="str">
        <f t="shared" si="10"/>
        <v/>
      </c>
      <c r="CI635" s="50" t="str">
        <f t="shared" si="11"/>
        <v/>
      </c>
      <c r="CJ635" s="50"/>
      <c r="CK635" s="50"/>
      <c r="CL635" s="50"/>
      <c r="CM635" s="50"/>
      <c r="CN635" s="50"/>
    </row>
    <row r="636">
      <c r="A636" s="108" t="str">
        <f t="shared" si="2"/>
        <v/>
      </c>
      <c r="B636" s="6"/>
      <c r="C636" s="42"/>
      <c r="D636" s="43"/>
      <c r="E636" s="61"/>
      <c r="F636" s="45"/>
      <c r="G636" s="45"/>
      <c r="H636" s="46"/>
      <c r="I636" s="45"/>
      <c r="J636" s="45"/>
      <c r="K636" s="45"/>
      <c r="L636" s="45"/>
      <c r="M636" s="61"/>
      <c r="N636" s="48"/>
      <c r="O636" s="49"/>
      <c r="P636" s="48"/>
      <c r="Q636" s="49"/>
      <c r="R636" s="50"/>
      <c r="S636" s="51"/>
      <c r="T636" s="15"/>
      <c r="U636" s="14"/>
      <c r="V636" s="52"/>
      <c r="W636" s="52"/>
      <c r="X636" s="52"/>
      <c r="Y636" s="52"/>
      <c r="Z636" s="52"/>
      <c r="AA636" s="52"/>
      <c r="AB636" s="53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3"/>
      <c r="AP636" s="52"/>
      <c r="AQ636" s="52"/>
      <c r="AR636" s="53"/>
      <c r="AS636" s="53"/>
      <c r="AT636" s="53"/>
      <c r="AU636" s="52"/>
      <c r="AV636" s="52"/>
      <c r="AW636" s="53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83" t="str">
        <f>IF(ISBLANK(B636),,IF(IFNA(MATCH(N636,List_Holidays,0),0)=0,IF(IFNA(MATCH(WEEKDAY(N636),List_WeekHolidays,0),0),1,0),2))</f>
        <v/>
      </c>
      <c r="BU636" s="109">
        <f t="shared" si="3"/>
        <v>0</v>
      </c>
      <c r="BV636" s="109">
        <f t="shared" si="4"/>
        <v>0</v>
      </c>
      <c r="BW636" s="109">
        <f>IF($BU636&gt;cLunchEnd+$N636,cLunchBegin+$N636+1,cLunchBegin+$N636)</f>
        <v>0.5</v>
      </c>
      <c r="BX636" s="109">
        <f>IF($BU636&gt;cLunchEnd+$N636,cLunchEnd+$N636+1,cLunchEnd+$N636)</f>
        <v>0.5416666667</v>
      </c>
      <c r="BY636" s="109">
        <f>IF($BU636&gt;cDinnerEnd+$N636,cDinnerBegin+$N636+1,cDinnerBegin+$N636)</f>
        <v>0.75</v>
      </c>
      <c r="BZ636" s="109">
        <f>IF($BU636&gt;cDinnerEnd+$N636,cDinnerEnd+$N636+1,cDinnerEnd+$N636)</f>
        <v>0.7916666667</v>
      </c>
      <c r="CA636" s="50" t="str">
        <f>IF((MIN($BV636,BX636)-MAX($BU636,BW636))&gt;0,vDurationLunch,)</f>
        <v/>
      </c>
      <c r="CB636" s="50" t="str">
        <f>IF((MIN($BV636,BZ636)-MAX($BU636,BY636))&gt;0,vDurationDinner,)</f>
        <v/>
      </c>
      <c r="CC636" s="50">
        <f t="shared" si="5"/>
        <v>0</v>
      </c>
      <c r="CD636" s="109">
        <f t="shared" si="6"/>
        <v>0.75</v>
      </c>
      <c r="CE636" s="50" t="str">
        <f t="shared" si="7"/>
        <v/>
      </c>
      <c r="CF636" s="50" t="str">
        <f t="shared" si="8"/>
        <v/>
      </c>
      <c r="CG636" s="50" t="str">
        <f t="shared" si="9"/>
        <v/>
      </c>
      <c r="CH636" s="50" t="str">
        <f t="shared" si="10"/>
        <v/>
      </c>
      <c r="CI636" s="50" t="str">
        <f t="shared" si="11"/>
        <v/>
      </c>
      <c r="CJ636" s="50"/>
      <c r="CK636" s="50"/>
      <c r="CL636" s="50"/>
      <c r="CM636" s="50"/>
      <c r="CN636" s="50"/>
    </row>
    <row r="637">
      <c r="A637" s="108" t="str">
        <f t="shared" si="2"/>
        <v/>
      </c>
      <c r="B637" s="6"/>
      <c r="C637" s="42"/>
      <c r="D637" s="43"/>
      <c r="E637" s="61"/>
      <c r="F637" s="45"/>
      <c r="G637" s="46"/>
      <c r="H637" s="46"/>
      <c r="I637" s="45"/>
      <c r="J637" s="45"/>
      <c r="K637" s="45"/>
      <c r="L637" s="45"/>
      <c r="M637" s="61"/>
      <c r="N637" s="48"/>
      <c r="O637" s="49"/>
      <c r="P637" s="48"/>
      <c r="Q637" s="49"/>
      <c r="R637" s="50"/>
      <c r="S637" s="51"/>
      <c r="T637" s="15"/>
      <c r="U637" s="14"/>
      <c r="V637" s="52"/>
      <c r="W637" s="52"/>
      <c r="X637" s="52"/>
      <c r="Y637" s="52"/>
      <c r="Z637" s="52"/>
      <c r="AA637" s="52"/>
      <c r="AB637" s="53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3"/>
      <c r="AP637" s="52"/>
      <c r="AQ637" s="52"/>
      <c r="AR637" s="53"/>
      <c r="AS637" s="53"/>
      <c r="AT637" s="53"/>
      <c r="AU637" s="52"/>
      <c r="AV637" s="52"/>
      <c r="AW637" s="53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83" t="str">
        <f>IF(ISBLANK(B637),,IF(IFNA(MATCH(N637,List_Holidays,0),0)=0,IF(IFNA(MATCH(WEEKDAY(N637),List_WeekHolidays,0),0),1,0),2))</f>
        <v/>
      </c>
      <c r="BU637" s="109">
        <f t="shared" si="3"/>
        <v>0</v>
      </c>
      <c r="BV637" s="109">
        <f t="shared" si="4"/>
        <v>0</v>
      </c>
      <c r="BW637" s="109">
        <f>IF($BU637&gt;cLunchEnd+$N637,cLunchBegin+$N637+1,cLunchBegin+$N637)</f>
        <v>0.5</v>
      </c>
      <c r="BX637" s="109">
        <f>IF($BU637&gt;cLunchEnd+$N637,cLunchEnd+$N637+1,cLunchEnd+$N637)</f>
        <v>0.5416666667</v>
      </c>
      <c r="BY637" s="109">
        <f>IF($BU637&gt;cDinnerEnd+$N637,cDinnerBegin+$N637+1,cDinnerBegin+$N637)</f>
        <v>0.75</v>
      </c>
      <c r="BZ637" s="109">
        <f>IF($BU637&gt;cDinnerEnd+$N637,cDinnerEnd+$N637+1,cDinnerEnd+$N637)</f>
        <v>0.7916666667</v>
      </c>
      <c r="CA637" s="50" t="str">
        <f>IF((MIN($BV637,BX637)-MAX($BU637,BW637))&gt;0,vDurationLunch,)</f>
        <v/>
      </c>
      <c r="CB637" s="50" t="str">
        <f>IF((MIN($BV637,BZ637)-MAX($BU637,BY637))&gt;0,vDurationDinner,)</f>
        <v/>
      </c>
      <c r="CC637" s="50">
        <f t="shared" si="5"/>
        <v>0</v>
      </c>
      <c r="CD637" s="109">
        <f t="shared" si="6"/>
        <v>0.75</v>
      </c>
      <c r="CE637" s="50" t="str">
        <f t="shared" si="7"/>
        <v/>
      </c>
      <c r="CF637" s="50" t="str">
        <f t="shared" si="8"/>
        <v/>
      </c>
      <c r="CG637" s="50" t="str">
        <f t="shared" si="9"/>
        <v/>
      </c>
      <c r="CH637" s="50" t="str">
        <f t="shared" si="10"/>
        <v/>
      </c>
      <c r="CI637" s="50" t="str">
        <f t="shared" si="11"/>
        <v/>
      </c>
      <c r="CJ637" s="50"/>
      <c r="CK637" s="50"/>
      <c r="CL637" s="50"/>
      <c r="CM637" s="50"/>
      <c r="CN637" s="50"/>
    </row>
    <row r="638">
      <c r="A638" s="108" t="str">
        <f t="shared" si="2"/>
        <v/>
      </c>
      <c r="B638" s="6"/>
      <c r="C638" s="42"/>
      <c r="D638" s="43"/>
      <c r="E638" s="61"/>
      <c r="F638" s="45"/>
      <c r="G638" s="45"/>
      <c r="H638" s="46"/>
      <c r="I638" s="45"/>
      <c r="J638" s="45"/>
      <c r="K638" s="45"/>
      <c r="L638" s="45"/>
      <c r="M638" s="61"/>
      <c r="N638" s="48"/>
      <c r="O638" s="49"/>
      <c r="P638" s="48"/>
      <c r="Q638" s="49"/>
      <c r="R638" s="50"/>
      <c r="S638" s="51"/>
      <c r="T638" s="15"/>
      <c r="U638" s="14"/>
      <c r="V638" s="52"/>
      <c r="W638" s="52"/>
      <c r="X638" s="52"/>
      <c r="Y638" s="52"/>
      <c r="Z638" s="52"/>
      <c r="AA638" s="52"/>
      <c r="AB638" s="53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3"/>
      <c r="AP638" s="52"/>
      <c r="AQ638" s="52"/>
      <c r="AR638" s="53"/>
      <c r="AS638" s="53"/>
      <c r="AT638" s="53"/>
      <c r="AU638" s="52"/>
      <c r="AV638" s="52"/>
      <c r="AW638" s="53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83" t="str">
        <f>IF(ISBLANK(B638),,IF(IFNA(MATCH(N638,List_Holidays,0),0)=0,IF(IFNA(MATCH(WEEKDAY(N638),List_WeekHolidays,0),0),1,0),2))</f>
        <v/>
      </c>
      <c r="BU638" s="109">
        <f t="shared" si="3"/>
        <v>0</v>
      </c>
      <c r="BV638" s="109">
        <f t="shared" si="4"/>
        <v>0</v>
      </c>
      <c r="BW638" s="109">
        <f>IF($BU638&gt;cLunchEnd+$N638,cLunchBegin+$N638+1,cLunchBegin+$N638)</f>
        <v>0.5</v>
      </c>
      <c r="BX638" s="109">
        <f>IF($BU638&gt;cLunchEnd+$N638,cLunchEnd+$N638+1,cLunchEnd+$N638)</f>
        <v>0.5416666667</v>
      </c>
      <c r="BY638" s="109">
        <f>IF($BU638&gt;cDinnerEnd+$N638,cDinnerBegin+$N638+1,cDinnerBegin+$N638)</f>
        <v>0.75</v>
      </c>
      <c r="BZ638" s="109">
        <f>IF($BU638&gt;cDinnerEnd+$N638,cDinnerEnd+$N638+1,cDinnerEnd+$N638)</f>
        <v>0.7916666667</v>
      </c>
      <c r="CA638" s="50" t="str">
        <f>IF((MIN($BV638,BX638)-MAX($BU638,BW638))&gt;0,vDurationLunch,)</f>
        <v/>
      </c>
      <c r="CB638" s="50" t="str">
        <f>IF((MIN($BV638,BZ638)-MAX($BU638,BY638))&gt;0,vDurationDinner,)</f>
        <v/>
      </c>
      <c r="CC638" s="50">
        <f t="shared" si="5"/>
        <v>0</v>
      </c>
      <c r="CD638" s="109">
        <f t="shared" si="6"/>
        <v>0.75</v>
      </c>
      <c r="CE638" s="50" t="str">
        <f t="shared" si="7"/>
        <v/>
      </c>
      <c r="CF638" s="50" t="str">
        <f t="shared" si="8"/>
        <v/>
      </c>
      <c r="CG638" s="50" t="str">
        <f t="shared" si="9"/>
        <v/>
      </c>
      <c r="CH638" s="50" t="str">
        <f t="shared" si="10"/>
        <v/>
      </c>
      <c r="CI638" s="50" t="str">
        <f t="shared" si="11"/>
        <v/>
      </c>
      <c r="CJ638" s="50"/>
      <c r="CK638" s="50"/>
      <c r="CL638" s="50"/>
      <c r="CM638" s="50"/>
      <c r="CN638" s="50"/>
    </row>
    <row r="639">
      <c r="A639" s="108" t="str">
        <f t="shared" si="2"/>
        <v/>
      </c>
      <c r="B639" s="6"/>
      <c r="C639" s="42"/>
      <c r="D639" s="43"/>
      <c r="E639" s="61"/>
      <c r="F639" s="45"/>
      <c r="G639" s="45"/>
      <c r="H639" s="46"/>
      <c r="I639" s="45"/>
      <c r="J639" s="45"/>
      <c r="K639" s="45"/>
      <c r="L639" s="45"/>
      <c r="M639" s="61"/>
      <c r="N639" s="48"/>
      <c r="O639" s="49"/>
      <c r="P639" s="48"/>
      <c r="Q639" s="49"/>
      <c r="R639" s="50"/>
      <c r="S639" s="51"/>
      <c r="T639" s="15"/>
      <c r="U639" s="14"/>
      <c r="V639" s="52"/>
      <c r="W639" s="52"/>
      <c r="X639" s="52"/>
      <c r="Y639" s="52"/>
      <c r="Z639" s="52"/>
      <c r="AA639" s="52"/>
      <c r="AB639" s="53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3"/>
      <c r="AP639" s="52"/>
      <c r="AQ639" s="52"/>
      <c r="AR639" s="53"/>
      <c r="AS639" s="53"/>
      <c r="AT639" s="53"/>
      <c r="AU639" s="52"/>
      <c r="AV639" s="52"/>
      <c r="AW639" s="53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83" t="str">
        <f>IF(ISBLANK(B639),,IF(IFNA(MATCH(N639,List_Holidays,0),0)=0,IF(IFNA(MATCH(WEEKDAY(N639),List_WeekHolidays,0),0),1,0),2))</f>
        <v/>
      </c>
      <c r="BU639" s="109">
        <f t="shared" si="3"/>
        <v>0</v>
      </c>
      <c r="BV639" s="109">
        <f t="shared" si="4"/>
        <v>0</v>
      </c>
      <c r="BW639" s="109">
        <f>IF($BU639&gt;cLunchEnd+$N639,cLunchBegin+$N639+1,cLunchBegin+$N639)</f>
        <v>0.5</v>
      </c>
      <c r="BX639" s="109">
        <f>IF($BU639&gt;cLunchEnd+$N639,cLunchEnd+$N639+1,cLunchEnd+$N639)</f>
        <v>0.5416666667</v>
      </c>
      <c r="BY639" s="109">
        <f>IF($BU639&gt;cDinnerEnd+$N639,cDinnerBegin+$N639+1,cDinnerBegin+$N639)</f>
        <v>0.75</v>
      </c>
      <c r="BZ639" s="109">
        <f>IF($BU639&gt;cDinnerEnd+$N639,cDinnerEnd+$N639+1,cDinnerEnd+$N639)</f>
        <v>0.7916666667</v>
      </c>
      <c r="CA639" s="50" t="str">
        <f>IF((MIN($BV639,BX639)-MAX($BU639,BW639))&gt;0,vDurationLunch,)</f>
        <v/>
      </c>
      <c r="CB639" s="50" t="str">
        <f>IF((MIN($BV639,BZ639)-MAX($BU639,BY639))&gt;0,vDurationDinner,)</f>
        <v/>
      </c>
      <c r="CC639" s="50">
        <f t="shared" si="5"/>
        <v>0</v>
      </c>
      <c r="CD639" s="109">
        <f t="shared" si="6"/>
        <v>0.75</v>
      </c>
      <c r="CE639" s="50" t="str">
        <f t="shared" si="7"/>
        <v/>
      </c>
      <c r="CF639" s="50" t="str">
        <f t="shared" si="8"/>
        <v/>
      </c>
      <c r="CG639" s="50" t="str">
        <f t="shared" si="9"/>
        <v/>
      </c>
      <c r="CH639" s="50" t="str">
        <f t="shared" si="10"/>
        <v/>
      </c>
      <c r="CI639" s="50" t="str">
        <f t="shared" si="11"/>
        <v/>
      </c>
      <c r="CJ639" s="50"/>
      <c r="CK639" s="50"/>
      <c r="CL639" s="50"/>
      <c r="CM639" s="50"/>
      <c r="CN639" s="50"/>
    </row>
    <row r="640">
      <c r="A640" s="108" t="str">
        <f t="shared" si="2"/>
        <v/>
      </c>
      <c r="B640" s="6"/>
      <c r="C640" s="42"/>
      <c r="D640" s="43"/>
      <c r="E640" s="61"/>
      <c r="F640" s="45"/>
      <c r="G640" s="45"/>
      <c r="H640" s="45"/>
      <c r="I640" s="45"/>
      <c r="J640" s="46"/>
      <c r="K640" s="45"/>
      <c r="L640" s="45"/>
      <c r="M640" s="61"/>
      <c r="N640" s="48"/>
      <c r="O640" s="49"/>
      <c r="P640" s="48"/>
      <c r="Q640" s="49"/>
      <c r="R640" s="50"/>
      <c r="S640" s="51"/>
      <c r="T640" s="15"/>
      <c r="U640" s="14"/>
      <c r="V640" s="52"/>
      <c r="W640" s="52"/>
      <c r="X640" s="52"/>
      <c r="Y640" s="52"/>
      <c r="Z640" s="52"/>
      <c r="AA640" s="52"/>
      <c r="AB640" s="53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3"/>
      <c r="AP640" s="52"/>
      <c r="AQ640" s="52"/>
      <c r="AR640" s="53"/>
      <c r="AS640" s="53"/>
      <c r="AT640" s="53"/>
      <c r="AU640" s="52"/>
      <c r="AV640" s="52"/>
      <c r="AW640" s="53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83" t="str">
        <f>IF(ISBLANK(B640),,IF(IFNA(MATCH(N640,List_Holidays,0),0)=0,IF(IFNA(MATCH(WEEKDAY(N640),List_WeekHolidays,0),0),1,0),2))</f>
        <v/>
      </c>
      <c r="BU640" s="109">
        <f t="shared" si="3"/>
        <v>0</v>
      </c>
      <c r="BV640" s="109">
        <f t="shared" si="4"/>
        <v>0</v>
      </c>
      <c r="BW640" s="109">
        <f>IF($BU640&gt;cLunchEnd+$N640,cLunchBegin+$N640+1,cLunchBegin+$N640)</f>
        <v>0.5</v>
      </c>
      <c r="BX640" s="109">
        <f>IF($BU640&gt;cLunchEnd+$N640,cLunchEnd+$N640+1,cLunchEnd+$N640)</f>
        <v>0.5416666667</v>
      </c>
      <c r="BY640" s="109">
        <f>IF($BU640&gt;cDinnerEnd+$N640,cDinnerBegin+$N640+1,cDinnerBegin+$N640)</f>
        <v>0.75</v>
      </c>
      <c r="BZ640" s="109">
        <f>IF($BU640&gt;cDinnerEnd+$N640,cDinnerEnd+$N640+1,cDinnerEnd+$N640)</f>
        <v>0.7916666667</v>
      </c>
      <c r="CA640" s="50" t="str">
        <f>IF((MIN($BV640,BX640)-MAX($BU640,BW640))&gt;0,vDurationLunch,)</f>
        <v/>
      </c>
      <c r="CB640" s="50" t="str">
        <f>IF((MIN($BV640,BZ640)-MAX($BU640,BY640))&gt;0,vDurationDinner,)</f>
        <v/>
      </c>
      <c r="CC640" s="50">
        <f t="shared" si="5"/>
        <v>0</v>
      </c>
      <c r="CD640" s="109">
        <f t="shared" si="6"/>
        <v>0.75</v>
      </c>
      <c r="CE640" s="50" t="str">
        <f t="shared" si="7"/>
        <v/>
      </c>
      <c r="CF640" s="50" t="str">
        <f t="shared" si="8"/>
        <v/>
      </c>
      <c r="CG640" s="50" t="str">
        <f t="shared" si="9"/>
        <v/>
      </c>
      <c r="CH640" s="50" t="str">
        <f t="shared" si="10"/>
        <v/>
      </c>
      <c r="CI640" s="50" t="str">
        <f t="shared" si="11"/>
        <v/>
      </c>
      <c r="CJ640" s="50"/>
      <c r="CK640" s="50"/>
      <c r="CL640" s="50"/>
      <c r="CM640" s="50"/>
      <c r="CN640" s="50"/>
    </row>
    <row r="641">
      <c r="A641" s="108" t="str">
        <f t="shared" si="2"/>
        <v/>
      </c>
      <c r="B641" s="6"/>
      <c r="C641" s="42"/>
      <c r="D641" s="43"/>
      <c r="E641" s="61"/>
      <c r="F641" s="45"/>
      <c r="G641" s="45"/>
      <c r="H641" s="46"/>
      <c r="I641" s="45"/>
      <c r="J641" s="45"/>
      <c r="K641" s="45"/>
      <c r="L641" s="45"/>
      <c r="M641" s="61"/>
      <c r="N641" s="48"/>
      <c r="O641" s="49"/>
      <c r="P641" s="48"/>
      <c r="Q641" s="49"/>
      <c r="R641" s="50"/>
      <c r="S641" s="51"/>
      <c r="T641" s="15"/>
      <c r="U641" s="14"/>
      <c r="V641" s="52"/>
      <c r="W641" s="52"/>
      <c r="X641" s="52"/>
      <c r="Y641" s="52"/>
      <c r="Z641" s="52"/>
      <c r="AA641" s="52"/>
      <c r="AB641" s="53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3"/>
      <c r="AP641" s="52"/>
      <c r="AQ641" s="52"/>
      <c r="AR641" s="53"/>
      <c r="AS641" s="53"/>
      <c r="AT641" s="53"/>
      <c r="AU641" s="52"/>
      <c r="AV641" s="52"/>
      <c r="AW641" s="53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83" t="str">
        <f>IF(ISBLANK(B641),,IF(IFNA(MATCH(N641,List_Holidays,0),0)=0,IF(IFNA(MATCH(WEEKDAY(N641),List_WeekHolidays,0),0),1,0),2))</f>
        <v/>
      </c>
      <c r="BU641" s="109">
        <f t="shared" si="3"/>
        <v>0</v>
      </c>
      <c r="BV641" s="109">
        <f t="shared" si="4"/>
        <v>0</v>
      </c>
      <c r="BW641" s="109">
        <f>IF($BU641&gt;cLunchEnd+$N641,cLunchBegin+$N641+1,cLunchBegin+$N641)</f>
        <v>0.5</v>
      </c>
      <c r="BX641" s="109">
        <f>IF($BU641&gt;cLunchEnd+$N641,cLunchEnd+$N641+1,cLunchEnd+$N641)</f>
        <v>0.5416666667</v>
      </c>
      <c r="BY641" s="109">
        <f>IF($BU641&gt;cDinnerEnd+$N641,cDinnerBegin+$N641+1,cDinnerBegin+$N641)</f>
        <v>0.75</v>
      </c>
      <c r="BZ641" s="109">
        <f>IF($BU641&gt;cDinnerEnd+$N641,cDinnerEnd+$N641+1,cDinnerEnd+$N641)</f>
        <v>0.7916666667</v>
      </c>
      <c r="CA641" s="50" t="str">
        <f>IF((MIN($BV641,BX641)-MAX($BU641,BW641))&gt;0,vDurationLunch,)</f>
        <v/>
      </c>
      <c r="CB641" s="50" t="str">
        <f>IF((MIN($BV641,BZ641)-MAX($BU641,BY641))&gt;0,vDurationDinner,)</f>
        <v/>
      </c>
      <c r="CC641" s="50">
        <f t="shared" si="5"/>
        <v>0</v>
      </c>
      <c r="CD641" s="109">
        <f t="shared" si="6"/>
        <v>0.75</v>
      </c>
      <c r="CE641" s="50" t="str">
        <f t="shared" si="7"/>
        <v/>
      </c>
      <c r="CF641" s="50" t="str">
        <f t="shared" si="8"/>
        <v/>
      </c>
      <c r="CG641" s="50" t="str">
        <f t="shared" si="9"/>
        <v/>
      </c>
      <c r="CH641" s="50" t="str">
        <f t="shared" si="10"/>
        <v/>
      </c>
      <c r="CI641" s="50" t="str">
        <f t="shared" si="11"/>
        <v/>
      </c>
      <c r="CJ641" s="50"/>
      <c r="CK641" s="50"/>
      <c r="CL641" s="50"/>
      <c r="CM641" s="50"/>
      <c r="CN641" s="50"/>
    </row>
    <row r="642">
      <c r="A642" s="108" t="str">
        <f t="shared" si="2"/>
        <v/>
      </c>
      <c r="B642" s="6"/>
      <c r="C642" s="42"/>
      <c r="D642" s="43"/>
      <c r="E642" s="61"/>
      <c r="F642" s="45"/>
      <c r="G642" s="45"/>
      <c r="H642" s="46"/>
      <c r="I642" s="45"/>
      <c r="J642" s="45"/>
      <c r="K642" s="45"/>
      <c r="L642" s="45"/>
      <c r="M642" s="61"/>
      <c r="N642" s="48"/>
      <c r="O642" s="49"/>
      <c r="P642" s="48"/>
      <c r="Q642" s="49"/>
      <c r="R642" s="50"/>
      <c r="S642" s="51"/>
      <c r="T642" s="15"/>
      <c r="U642" s="14"/>
      <c r="V642" s="52"/>
      <c r="W642" s="52"/>
      <c r="X642" s="52"/>
      <c r="Y642" s="52"/>
      <c r="Z642" s="52"/>
      <c r="AA642" s="52"/>
      <c r="AB642" s="53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3"/>
      <c r="AP642" s="52"/>
      <c r="AQ642" s="52"/>
      <c r="AR642" s="53"/>
      <c r="AS642" s="53"/>
      <c r="AT642" s="53"/>
      <c r="AU642" s="52"/>
      <c r="AV642" s="52"/>
      <c r="AW642" s="53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83" t="str">
        <f>IF(ISBLANK(B642),,IF(IFNA(MATCH(N642,List_Holidays,0),0)=0,IF(IFNA(MATCH(WEEKDAY(N642),List_WeekHolidays,0),0),1,0),2))</f>
        <v/>
      </c>
      <c r="BU642" s="109">
        <f t="shared" si="3"/>
        <v>0</v>
      </c>
      <c r="BV642" s="109">
        <f t="shared" si="4"/>
        <v>0</v>
      </c>
      <c r="BW642" s="109">
        <f>IF($BU642&gt;cLunchEnd+$N642,cLunchBegin+$N642+1,cLunchBegin+$N642)</f>
        <v>0.5</v>
      </c>
      <c r="BX642" s="109">
        <f>IF($BU642&gt;cLunchEnd+$N642,cLunchEnd+$N642+1,cLunchEnd+$N642)</f>
        <v>0.5416666667</v>
      </c>
      <c r="BY642" s="109">
        <f>IF($BU642&gt;cDinnerEnd+$N642,cDinnerBegin+$N642+1,cDinnerBegin+$N642)</f>
        <v>0.75</v>
      </c>
      <c r="BZ642" s="109">
        <f>IF($BU642&gt;cDinnerEnd+$N642,cDinnerEnd+$N642+1,cDinnerEnd+$N642)</f>
        <v>0.7916666667</v>
      </c>
      <c r="CA642" s="50" t="str">
        <f>IF((MIN($BV642,BX642)-MAX($BU642,BW642))&gt;0,vDurationLunch,)</f>
        <v/>
      </c>
      <c r="CB642" s="50" t="str">
        <f>IF((MIN($BV642,BZ642)-MAX($BU642,BY642))&gt;0,vDurationDinner,)</f>
        <v/>
      </c>
      <c r="CC642" s="50">
        <f t="shared" si="5"/>
        <v>0</v>
      </c>
      <c r="CD642" s="109">
        <f t="shared" si="6"/>
        <v>0.75</v>
      </c>
      <c r="CE642" s="50" t="str">
        <f t="shared" si="7"/>
        <v/>
      </c>
      <c r="CF642" s="50" t="str">
        <f t="shared" si="8"/>
        <v/>
      </c>
      <c r="CG642" s="50" t="str">
        <f t="shared" si="9"/>
        <v/>
      </c>
      <c r="CH642" s="50" t="str">
        <f t="shared" si="10"/>
        <v/>
      </c>
      <c r="CI642" s="50" t="str">
        <f t="shared" si="11"/>
        <v/>
      </c>
      <c r="CJ642" s="50"/>
      <c r="CK642" s="50"/>
      <c r="CL642" s="50"/>
      <c r="CM642" s="50"/>
      <c r="CN642" s="50"/>
    </row>
    <row r="643">
      <c r="A643" s="108" t="str">
        <f t="shared" si="2"/>
        <v/>
      </c>
      <c r="B643" s="6"/>
      <c r="C643" s="42"/>
      <c r="D643" s="43"/>
      <c r="E643" s="61"/>
      <c r="F643" s="45"/>
      <c r="G643" s="45"/>
      <c r="H643" s="46"/>
      <c r="I643" s="45"/>
      <c r="J643" s="45"/>
      <c r="K643" s="45"/>
      <c r="L643" s="45"/>
      <c r="M643" s="61"/>
      <c r="N643" s="48"/>
      <c r="O643" s="49"/>
      <c r="P643" s="48"/>
      <c r="Q643" s="49"/>
      <c r="R643" s="50"/>
      <c r="S643" s="51"/>
      <c r="T643" s="15"/>
      <c r="U643" s="14"/>
      <c r="V643" s="52"/>
      <c r="W643" s="52"/>
      <c r="X643" s="52"/>
      <c r="Y643" s="52"/>
      <c r="Z643" s="52"/>
      <c r="AA643" s="52"/>
      <c r="AB643" s="53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3"/>
      <c r="AP643" s="52"/>
      <c r="AQ643" s="52"/>
      <c r="AR643" s="53"/>
      <c r="AS643" s="53"/>
      <c r="AT643" s="53"/>
      <c r="AU643" s="52"/>
      <c r="AV643" s="52"/>
      <c r="AW643" s="53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83" t="str">
        <f>IF(ISBLANK(B643),,IF(IFNA(MATCH(N643,List_Holidays,0),0)=0,IF(IFNA(MATCH(WEEKDAY(N643),List_WeekHolidays,0),0),1,0),2))</f>
        <v/>
      </c>
      <c r="BU643" s="109">
        <f t="shared" si="3"/>
        <v>0</v>
      </c>
      <c r="BV643" s="109">
        <f t="shared" si="4"/>
        <v>0</v>
      </c>
      <c r="BW643" s="109">
        <f>IF($BU643&gt;cLunchEnd+$N643,cLunchBegin+$N643+1,cLunchBegin+$N643)</f>
        <v>0.5</v>
      </c>
      <c r="BX643" s="109">
        <f>IF($BU643&gt;cLunchEnd+$N643,cLunchEnd+$N643+1,cLunchEnd+$N643)</f>
        <v>0.5416666667</v>
      </c>
      <c r="BY643" s="109">
        <f>IF($BU643&gt;cDinnerEnd+$N643,cDinnerBegin+$N643+1,cDinnerBegin+$N643)</f>
        <v>0.75</v>
      </c>
      <c r="BZ643" s="109">
        <f>IF($BU643&gt;cDinnerEnd+$N643,cDinnerEnd+$N643+1,cDinnerEnd+$N643)</f>
        <v>0.7916666667</v>
      </c>
      <c r="CA643" s="50" t="str">
        <f>IF((MIN($BV643,BX643)-MAX($BU643,BW643))&gt;0,vDurationLunch,)</f>
        <v/>
      </c>
      <c r="CB643" s="50" t="str">
        <f>IF((MIN($BV643,BZ643)-MAX($BU643,BY643))&gt;0,vDurationDinner,)</f>
        <v/>
      </c>
      <c r="CC643" s="50">
        <f t="shared" si="5"/>
        <v>0</v>
      </c>
      <c r="CD643" s="109">
        <f t="shared" si="6"/>
        <v>0.75</v>
      </c>
      <c r="CE643" s="50" t="str">
        <f t="shared" si="7"/>
        <v/>
      </c>
      <c r="CF643" s="50" t="str">
        <f t="shared" si="8"/>
        <v/>
      </c>
      <c r="CG643" s="50" t="str">
        <f t="shared" si="9"/>
        <v/>
      </c>
      <c r="CH643" s="50" t="str">
        <f t="shared" si="10"/>
        <v/>
      </c>
      <c r="CI643" s="50" t="str">
        <f t="shared" si="11"/>
        <v/>
      </c>
      <c r="CJ643" s="50"/>
      <c r="CK643" s="50"/>
      <c r="CL643" s="50"/>
      <c r="CM643" s="50"/>
      <c r="CN643" s="50"/>
    </row>
    <row r="644">
      <c r="A644" s="108" t="str">
        <f t="shared" si="2"/>
        <v/>
      </c>
      <c r="B644" s="6"/>
      <c r="C644" s="42"/>
      <c r="D644" s="43"/>
      <c r="E644" s="61"/>
      <c r="F644" s="45"/>
      <c r="G644" s="46"/>
      <c r="H644" s="46"/>
      <c r="I644" s="45"/>
      <c r="J644" s="45"/>
      <c r="K644" s="45"/>
      <c r="L644" s="45"/>
      <c r="M644" s="61"/>
      <c r="N644" s="48"/>
      <c r="O644" s="49"/>
      <c r="P644" s="48"/>
      <c r="Q644" s="49"/>
      <c r="R644" s="50"/>
      <c r="S644" s="51"/>
      <c r="T644" s="15"/>
      <c r="U644" s="14"/>
      <c r="V644" s="52"/>
      <c r="W644" s="52"/>
      <c r="X644" s="52"/>
      <c r="Y644" s="52"/>
      <c r="Z644" s="52"/>
      <c r="AA644" s="52"/>
      <c r="AB644" s="53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3"/>
      <c r="AP644" s="52"/>
      <c r="AQ644" s="52"/>
      <c r="AR644" s="53"/>
      <c r="AS644" s="53"/>
      <c r="AT644" s="53"/>
      <c r="AU644" s="52"/>
      <c r="AV644" s="52"/>
      <c r="AW644" s="53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83" t="str">
        <f>IF(ISBLANK(B644),,IF(IFNA(MATCH(N644,List_Holidays,0),0)=0,IF(IFNA(MATCH(WEEKDAY(N644),List_WeekHolidays,0),0),1,0),2))</f>
        <v/>
      </c>
      <c r="BU644" s="109">
        <f t="shared" si="3"/>
        <v>0</v>
      </c>
      <c r="BV644" s="109">
        <f t="shared" si="4"/>
        <v>0</v>
      </c>
      <c r="BW644" s="109">
        <f>IF($BU644&gt;cLunchEnd+$N644,cLunchBegin+$N644+1,cLunchBegin+$N644)</f>
        <v>0.5</v>
      </c>
      <c r="BX644" s="109">
        <f>IF($BU644&gt;cLunchEnd+$N644,cLunchEnd+$N644+1,cLunchEnd+$N644)</f>
        <v>0.5416666667</v>
      </c>
      <c r="BY644" s="109">
        <f>IF($BU644&gt;cDinnerEnd+$N644,cDinnerBegin+$N644+1,cDinnerBegin+$N644)</f>
        <v>0.75</v>
      </c>
      <c r="BZ644" s="109">
        <f>IF($BU644&gt;cDinnerEnd+$N644,cDinnerEnd+$N644+1,cDinnerEnd+$N644)</f>
        <v>0.7916666667</v>
      </c>
      <c r="CA644" s="50" t="str">
        <f>IF((MIN($BV644,BX644)-MAX($BU644,BW644))&gt;0,vDurationLunch,)</f>
        <v/>
      </c>
      <c r="CB644" s="50" t="str">
        <f>IF((MIN($BV644,BZ644)-MAX($BU644,BY644))&gt;0,vDurationDinner,)</f>
        <v/>
      </c>
      <c r="CC644" s="50">
        <f t="shared" si="5"/>
        <v>0</v>
      </c>
      <c r="CD644" s="109">
        <f t="shared" si="6"/>
        <v>0.75</v>
      </c>
      <c r="CE644" s="50" t="str">
        <f t="shared" si="7"/>
        <v/>
      </c>
      <c r="CF644" s="50" t="str">
        <f t="shared" si="8"/>
        <v/>
      </c>
      <c r="CG644" s="50" t="str">
        <f t="shared" si="9"/>
        <v/>
      </c>
      <c r="CH644" s="50" t="str">
        <f t="shared" si="10"/>
        <v/>
      </c>
      <c r="CI644" s="50" t="str">
        <f t="shared" si="11"/>
        <v/>
      </c>
      <c r="CJ644" s="50"/>
      <c r="CK644" s="50"/>
      <c r="CL644" s="50"/>
      <c r="CM644" s="50"/>
      <c r="CN644" s="50"/>
    </row>
    <row r="645">
      <c r="A645" s="108" t="str">
        <f t="shared" si="2"/>
        <v/>
      </c>
      <c r="B645" s="6"/>
      <c r="C645" s="42"/>
      <c r="D645" s="43"/>
      <c r="E645" s="61"/>
      <c r="F645" s="45"/>
      <c r="G645" s="45"/>
      <c r="H645" s="46"/>
      <c r="I645" s="45"/>
      <c r="J645" s="45"/>
      <c r="K645" s="45"/>
      <c r="L645" s="45"/>
      <c r="M645" s="61"/>
      <c r="N645" s="48"/>
      <c r="O645" s="49"/>
      <c r="P645" s="48"/>
      <c r="Q645" s="49"/>
      <c r="R645" s="50"/>
      <c r="S645" s="51"/>
      <c r="T645" s="15"/>
      <c r="U645" s="14"/>
      <c r="V645" s="52"/>
      <c r="W645" s="52"/>
      <c r="X645" s="52"/>
      <c r="Y645" s="52"/>
      <c r="Z645" s="52"/>
      <c r="AA645" s="52"/>
      <c r="AB645" s="53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3"/>
      <c r="AP645" s="52"/>
      <c r="AQ645" s="52"/>
      <c r="AR645" s="53"/>
      <c r="AS645" s="53"/>
      <c r="AT645" s="53"/>
      <c r="AU645" s="52"/>
      <c r="AV645" s="52"/>
      <c r="AW645" s="53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83" t="str">
        <f>IF(ISBLANK(B645),,IF(IFNA(MATCH(N645,List_Holidays,0),0)=0,IF(IFNA(MATCH(WEEKDAY(N645),List_WeekHolidays,0),0),1,0),2))</f>
        <v/>
      </c>
      <c r="BU645" s="109">
        <f t="shared" si="3"/>
        <v>0</v>
      </c>
      <c r="BV645" s="109">
        <f t="shared" si="4"/>
        <v>0</v>
      </c>
      <c r="BW645" s="109">
        <f>IF($BU645&gt;cLunchEnd+$N645,cLunchBegin+$N645+1,cLunchBegin+$N645)</f>
        <v>0.5</v>
      </c>
      <c r="BX645" s="109">
        <f>IF($BU645&gt;cLunchEnd+$N645,cLunchEnd+$N645+1,cLunchEnd+$N645)</f>
        <v>0.5416666667</v>
      </c>
      <c r="BY645" s="109">
        <f>IF($BU645&gt;cDinnerEnd+$N645,cDinnerBegin+$N645+1,cDinnerBegin+$N645)</f>
        <v>0.75</v>
      </c>
      <c r="BZ645" s="109">
        <f>IF($BU645&gt;cDinnerEnd+$N645,cDinnerEnd+$N645+1,cDinnerEnd+$N645)</f>
        <v>0.7916666667</v>
      </c>
      <c r="CA645" s="50" t="str">
        <f>IF((MIN($BV645,BX645)-MAX($BU645,BW645))&gt;0,vDurationLunch,)</f>
        <v/>
      </c>
      <c r="CB645" s="50" t="str">
        <f>IF((MIN($BV645,BZ645)-MAX($BU645,BY645))&gt;0,vDurationDinner,)</f>
        <v/>
      </c>
      <c r="CC645" s="50">
        <f t="shared" si="5"/>
        <v>0</v>
      </c>
      <c r="CD645" s="109">
        <f t="shared" si="6"/>
        <v>0.75</v>
      </c>
      <c r="CE645" s="50" t="str">
        <f t="shared" si="7"/>
        <v/>
      </c>
      <c r="CF645" s="50" t="str">
        <f t="shared" si="8"/>
        <v/>
      </c>
      <c r="CG645" s="50" t="str">
        <f t="shared" si="9"/>
        <v/>
      </c>
      <c r="CH645" s="50" t="str">
        <f t="shared" si="10"/>
        <v/>
      </c>
      <c r="CI645" s="50" t="str">
        <f t="shared" si="11"/>
        <v/>
      </c>
      <c r="CJ645" s="50"/>
      <c r="CK645" s="50"/>
      <c r="CL645" s="50"/>
      <c r="CM645" s="50"/>
      <c r="CN645" s="50"/>
    </row>
    <row r="646">
      <c r="A646" s="108" t="str">
        <f t="shared" si="2"/>
        <v/>
      </c>
      <c r="B646" s="6"/>
      <c r="C646" s="42"/>
      <c r="D646" s="43"/>
      <c r="E646" s="61"/>
      <c r="F646" s="45"/>
      <c r="G646" s="45"/>
      <c r="H646" s="46"/>
      <c r="I646" s="45"/>
      <c r="J646" s="45"/>
      <c r="K646" s="45"/>
      <c r="L646" s="45"/>
      <c r="M646" s="61"/>
      <c r="N646" s="48"/>
      <c r="O646" s="49"/>
      <c r="P646" s="48"/>
      <c r="Q646" s="49"/>
      <c r="R646" s="50"/>
      <c r="S646" s="51"/>
      <c r="T646" s="15"/>
      <c r="U646" s="14"/>
      <c r="V646" s="52"/>
      <c r="W646" s="52"/>
      <c r="X646" s="52"/>
      <c r="Y646" s="52"/>
      <c r="Z646" s="52"/>
      <c r="AA646" s="52"/>
      <c r="AB646" s="53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3"/>
      <c r="AP646" s="52"/>
      <c r="AQ646" s="52"/>
      <c r="AR646" s="53"/>
      <c r="AS646" s="53"/>
      <c r="AT646" s="53"/>
      <c r="AU646" s="52"/>
      <c r="AV646" s="52"/>
      <c r="AW646" s="53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83" t="str">
        <f>IF(ISBLANK(B646),,IF(IFNA(MATCH(N646,List_Holidays,0),0)=0,IF(IFNA(MATCH(WEEKDAY(N646),List_WeekHolidays,0),0),1,0),2))</f>
        <v/>
      </c>
      <c r="BU646" s="109">
        <f t="shared" si="3"/>
        <v>0</v>
      </c>
      <c r="BV646" s="109">
        <f t="shared" si="4"/>
        <v>0</v>
      </c>
      <c r="BW646" s="109">
        <f>IF($BU646&gt;cLunchEnd+$N646,cLunchBegin+$N646+1,cLunchBegin+$N646)</f>
        <v>0.5</v>
      </c>
      <c r="BX646" s="109">
        <f>IF($BU646&gt;cLunchEnd+$N646,cLunchEnd+$N646+1,cLunchEnd+$N646)</f>
        <v>0.5416666667</v>
      </c>
      <c r="BY646" s="109">
        <f>IF($BU646&gt;cDinnerEnd+$N646,cDinnerBegin+$N646+1,cDinnerBegin+$N646)</f>
        <v>0.75</v>
      </c>
      <c r="BZ646" s="109">
        <f>IF($BU646&gt;cDinnerEnd+$N646,cDinnerEnd+$N646+1,cDinnerEnd+$N646)</f>
        <v>0.7916666667</v>
      </c>
      <c r="CA646" s="50" t="str">
        <f>IF((MIN($BV646,BX646)-MAX($BU646,BW646))&gt;0,vDurationLunch,)</f>
        <v/>
      </c>
      <c r="CB646" s="50" t="str">
        <f>IF((MIN($BV646,BZ646)-MAX($BU646,BY646))&gt;0,vDurationDinner,)</f>
        <v/>
      </c>
      <c r="CC646" s="50">
        <f t="shared" si="5"/>
        <v>0</v>
      </c>
      <c r="CD646" s="109">
        <f t="shared" si="6"/>
        <v>0.75</v>
      </c>
      <c r="CE646" s="50" t="str">
        <f t="shared" si="7"/>
        <v/>
      </c>
      <c r="CF646" s="50" t="str">
        <f t="shared" si="8"/>
        <v/>
      </c>
      <c r="CG646" s="50" t="str">
        <f t="shared" si="9"/>
        <v/>
      </c>
      <c r="CH646" s="50" t="str">
        <f t="shared" si="10"/>
        <v/>
      </c>
      <c r="CI646" s="50" t="str">
        <f t="shared" si="11"/>
        <v/>
      </c>
      <c r="CJ646" s="50"/>
      <c r="CK646" s="50"/>
      <c r="CL646" s="50"/>
      <c r="CM646" s="50"/>
      <c r="CN646" s="50"/>
    </row>
    <row r="647">
      <c r="A647" s="108" t="str">
        <f t="shared" si="2"/>
        <v/>
      </c>
      <c r="B647" s="6"/>
      <c r="C647" s="42"/>
      <c r="D647" s="43"/>
      <c r="E647" s="61"/>
      <c r="F647" s="45"/>
      <c r="G647" s="45"/>
      <c r="H647" s="45"/>
      <c r="I647" s="45"/>
      <c r="J647" s="46"/>
      <c r="K647" s="45"/>
      <c r="L647" s="45"/>
      <c r="M647" s="61"/>
      <c r="N647" s="48"/>
      <c r="O647" s="49"/>
      <c r="P647" s="48"/>
      <c r="Q647" s="49"/>
      <c r="R647" s="50"/>
      <c r="S647" s="51"/>
      <c r="T647" s="15"/>
      <c r="U647" s="14"/>
      <c r="V647" s="52"/>
      <c r="W647" s="52"/>
      <c r="X647" s="52"/>
      <c r="Y647" s="52"/>
      <c r="Z647" s="52"/>
      <c r="AA647" s="52"/>
      <c r="AB647" s="53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3"/>
      <c r="AP647" s="52"/>
      <c r="AQ647" s="52"/>
      <c r="AR647" s="53"/>
      <c r="AS647" s="53"/>
      <c r="AT647" s="53"/>
      <c r="AU647" s="52"/>
      <c r="AV647" s="52"/>
      <c r="AW647" s="53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83" t="str">
        <f>IF(ISBLANK(B647),,IF(IFNA(MATCH(N647,List_Holidays,0),0)=0,IF(IFNA(MATCH(WEEKDAY(N647),List_WeekHolidays,0),0),1,0),2))</f>
        <v/>
      </c>
      <c r="BU647" s="109">
        <f t="shared" si="3"/>
        <v>0</v>
      </c>
      <c r="BV647" s="109">
        <f t="shared" si="4"/>
        <v>0</v>
      </c>
      <c r="BW647" s="109">
        <f>IF($BU647&gt;cLunchEnd+$N647,cLunchBegin+$N647+1,cLunchBegin+$N647)</f>
        <v>0.5</v>
      </c>
      <c r="BX647" s="109">
        <f>IF($BU647&gt;cLunchEnd+$N647,cLunchEnd+$N647+1,cLunchEnd+$N647)</f>
        <v>0.5416666667</v>
      </c>
      <c r="BY647" s="109">
        <f>IF($BU647&gt;cDinnerEnd+$N647,cDinnerBegin+$N647+1,cDinnerBegin+$N647)</f>
        <v>0.75</v>
      </c>
      <c r="BZ647" s="109">
        <f>IF($BU647&gt;cDinnerEnd+$N647,cDinnerEnd+$N647+1,cDinnerEnd+$N647)</f>
        <v>0.7916666667</v>
      </c>
      <c r="CA647" s="50" t="str">
        <f>IF((MIN($BV647,BX647)-MAX($BU647,BW647))&gt;0,vDurationLunch,)</f>
        <v/>
      </c>
      <c r="CB647" s="50" t="str">
        <f>IF((MIN($BV647,BZ647)-MAX($BU647,BY647))&gt;0,vDurationDinner,)</f>
        <v/>
      </c>
      <c r="CC647" s="50">
        <f t="shared" si="5"/>
        <v>0</v>
      </c>
      <c r="CD647" s="109">
        <f t="shared" si="6"/>
        <v>0.75</v>
      </c>
      <c r="CE647" s="50" t="str">
        <f t="shared" si="7"/>
        <v/>
      </c>
      <c r="CF647" s="50" t="str">
        <f t="shared" si="8"/>
        <v/>
      </c>
      <c r="CG647" s="50" t="str">
        <f t="shared" si="9"/>
        <v/>
      </c>
      <c r="CH647" s="50" t="str">
        <f t="shared" si="10"/>
        <v/>
      </c>
      <c r="CI647" s="50" t="str">
        <f t="shared" si="11"/>
        <v/>
      </c>
      <c r="CJ647" s="50"/>
      <c r="CK647" s="50"/>
      <c r="CL647" s="50"/>
      <c r="CM647" s="50"/>
      <c r="CN647" s="50"/>
    </row>
    <row r="648">
      <c r="A648" s="108" t="str">
        <f t="shared" si="2"/>
        <v/>
      </c>
      <c r="B648" s="6"/>
      <c r="C648" s="42"/>
      <c r="D648" s="43"/>
      <c r="E648" s="61"/>
      <c r="F648" s="45"/>
      <c r="G648" s="45"/>
      <c r="H648" s="46"/>
      <c r="I648" s="45"/>
      <c r="J648" s="45"/>
      <c r="K648" s="45"/>
      <c r="L648" s="45"/>
      <c r="M648" s="61"/>
      <c r="N648" s="48"/>
      <c r="O648" s="49"/>
      <c r="P648" s="48"/>
      <c r="Q648" s="49"/>
      <c r="R648" s="50"/>
      <c r="S648" s="51"/>
      <c r="T648" s="15"/>
      <c r="U648" s="14"/>
      <c r="V648" s="52"/>
      <c r="W648" s="52"/>
      <c r="X648" s="52"/>
      <c r="Y648" s="52"/>
      <c r="Z648" s="52"/>
      <c r="AA648" s="52"/>
      <c r="AB648" s="53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3"/>
      <c r="AP648" s="52"/>
      <c r="AQ648" s="52"/>
      <c r="AR648" s="53"/>
      <c r="AS648" s="53"/>
      <c r="AT648" s="53"/>
      <c r="AU648" s="52"/>
      <c r="AV648" s="52"/>
      <c r="AW648" s="53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83" t="str">
        <f>IF(ISBLANK(B648),,IF(IFNA(MATCH(N648,List_Holidays,0),0)=0,IF(IFNA(MATCH(WEEKDAY(N648),List_WeekHolidays,0),0),1,0),2))</f>
        <v/>
      </c>
      <c r="BU648" s="109">
        <f t="shared" si="3"/>
        <v>0</v>
      </c>
      <c r="BV648" s="109">
        <f t="shared" si="4"/>
        <v>0</v>
      </c>
      <c r="BW648" s="109">
        <f>IF($BU648&gt;cLunchEnd+$N648,cLunchBegin+$N648+1,cLunchBegin+$N648)</f>
        <v>0.5</v>
      </c>
      <c r="BX648" s="109">
        <f>IF($BU648&gt;cLunchEnd+$N648,cLunchEnd+$N648+1,cLunchEnd+$N648)</f>
        <v>0.5416666667</v>
      </c>
      <c r="BY648" s="109">
        <f>IF($BU648&gt;cDinnerEnd+$N648,cDinnerBegin+$N648+1,cDinnerBegin+$N648)</f>
        <v>0.75</v>
      </c>
      <c r="BZ648" s="109">
        <f>IF($BU648&gt;cDinnerEnd+$N648,cDinnerEnd+$N648+1,cDinnerEnd+$N648)</f>
        <v>0.7916666667</v>
      </c>
      <c r="CA648" s="50" t="str">
        <f>IF((MIN($BV648,BX648)-MAX($BU648,BW648))&gt;0,vDurationLunch,)</f>
        <v/>
      </c>
      <c r="CB648" s="50" t="str">
        <f>IF((MIN($BV648,BZ648)-MAX($BU648,BY648))&gt;0,vDurationDinner,)</f>
        <v/>
      </c>
      <c r="CC648" s="50">
        <f t="shared" si="5"/>
        <v>0</v>
      </c>
      <c r="CD648" s="109">
        <f t="shared" si="6"/>
        <v>0.75</v>
      </c>
      <c r="CE648" s="50" t="str">
        <f t="shared" si="7"/>
        <v/>
      </c>
      <c r="CF648" s="50" t="str">
        <f t="shared" si="8"/>
        <v/>
      </c>
      <c r="CG648" s="50" t="str">
        <f t="shared" si="9"/>
        <v/>
      </c>
      <c r="CH648" s="50" t="str">
        <f t="shared" si="10"/>
        <v/>
      </c>
      <c r="CI648" s="50" t="str">
        <f t="shared" si="11"/>
        <v/>
      </c>
      <c r="CJ648" s="50"/>
      <c r="CK648" s="50"/>
      <c r="CL648" s="50"/>
      <c r="CM648" s="50"/>
      <c r="CN648" s="50"/>
    </row>
    <row r="649">
      <c r="A649" s="108" t="str">
        <f t="shared" si="2"/>
        <v/>
      </c>
      <c r="B649" s="6"/>
      <c r="C649" s="42"/>
      <c r="D649" s="43"/>
      <c r="E649" s="61"/>
      <c r="F649" s="45"/>
      <c r="G649" s="45"/>
      <c r="H649" s="46"/>
      <c r="I649" s="45"/>
      <c r="J649" s="45"/>
      <c r="K649" s="45"/>
      <c r="L649" s="45"/>
      <c r="M649" s="61"/>
      <c r="N649" s="48"/>
      <c r="O649" s="49"/>
      <c r="P649" s="48"/>
      <c r="Q649" s="49"/>
      <c r="R649" s="50"/>
      <c r="S649" s="51"/>
      <c r="T649" s="15"/>
      <c r="U649" s="14"/>
      <c r="V649" s="52"/>
      <c r="W649" s="52"/>
      <c r="X649" s="52"/>
      <c r="Y649" s="52"/>
      <c r="Z649" s="52"/>
      <c r="AA649" s="52"/>
      <c r="AB649" s="53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3"/>
      <c r="AP649" s="52"/>
      <c r="AQ649" s="52"/>
      <c r="AR649" s="53"/>
      <c r="AS649" s="53"/>
      <c r="AT649" s="53"/>
      <c r="AU649" s="52"/>
      <c r="AV649" s="52"/>
      <c r="AW649" s="53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83" t="str">
        <f>IF(ISBLANK(B649),,IF(IFNA(MATCH(N649,List_Holidays,0),0)=0,IF(IFNA(MATCH(WEEKDAY(N649),List_WeekHolidays,0),0),1,0),2))</f>
        <v/>
      </c>
      <c r="BU649" s="109">
        <f t="shared" si="3"/>
        <v>0</v>
      </c>
      <c r="BV649" s="109">
        <f t="shared" si="4"/>
        <v>0</v>
      </c>
      <c r="BW649" s="109">
        <f>IF($BU649&gt;cLunchEnd+$N649,cLunchBegin+$N649+1,cLunchBegin+$N649)</f>
        <v>0.5</v>
      </c>
      <c r="BX649" s="109">
        <f>IF($BU649&gt;cLunchEnd+$N649,cLunchEnd+$N649+1,cLunchEnd+$N649)</f>
        <v>0.5416666667</v>
      </c>
      <c r="BY649" s="109">
        <f>IF($BU649&gt;cDinnerEnd+$N649,cDinnerBegin+$N649+1,cDinnerBegin+$N649)</f>
        <v>0.75</v>
      </c>
      <c r="BZ649" s="109">
        <f>IF($BU649&gt;cDinnerEnd+$N649,cDinnerEnd+$N649+1,cDinnerEnd+$N649)</f>
        <v>0.7916666667</v>
      </c>
      <c r="CA649" s="50" t="str">
        <f>IF((MIN($BV649,BX649)-MAX($BU649,BW649))&gt;0,vDurationLunch,)</f>
        <v/>
      </c>
      <c r="CB649" s="50" t="str">
        <f>IF((MIN($BV649,BZ649)-MAX($BU649,BY649))&gt;0,vDurationDinner,)</f>
        <v/>
      </c>
      <c r="CC649" s="50">
        <f t="shared" si="5"/>
        <v>0</v>
      </c>
      <c r="CD649" s="109">
        <f t="shared" si="6"/>
        <v>0.75</v>
      </c>
      <c r="CE649" s="50" t="str">
        <f t="shared" si="7"/>
        <v/>
      </c>
      <c r="CF649" s="50" t="str">
        <f t="shared" si="8"/>
        <v/>
      </c>
      <c r="CG649" s="50" t="str">
        <f t="shared" si="9"/>
        <v/>
      </c>
      <c r="CH649" s="50" t="str">
        <f t="shared" si="10"/>
        <v/>
      </c>
      <c r="CI649" s="50" t="str">
        <f t="shared" si="11"/>
        <v/>
      </c>
      <c r="CJ649" s="50"/>
      <c r="CK649" s="50"/>
      <c r="CL649" s="50"/>
      <c r="CM649" s="50"/>
      <c r="CN649" s="50"/>
    </row>
    <row r="650">
      <c r="A650" s="108" t="str">
        <f t="shared" si="2"/>
        <v/>
      </c>
      <c r="B650" s="6"/>
      <c r="C650" s="42"/>
      <c r="D650" s="43"/>
      <c r="E650" s="61"/>
      <c r="F650" s="45"/>
      <c r="G650" s="45"/>
      <c r="H650" s="46"/>
      <c r="I650" s="45"/>
      <c r="J650" s="45"/>
      <c r="K650" s="45"/>
      <c r="L650" s="45"/>
      <c r="M650" s="61"/>
      <c r="N650" s="48"/>
      <c r="O650" s="49"/>
      <c r="P650" s="48"/>
      <c r="Q650" s="49"/>
      <c r="R650" s="50"/>
      <c r="S650" s="51"/>
      <c r="T650" s="15"/>
      <c r="U650" s="14"/>
      <c r="V650" s="52"/>
      <c r="W650" s="52"/>
      <c r="X650" s="52"/>
      <c r="Y650" s="52"/>
      <c r="Z650" s="52"/>
      <c r="AA650" s="52"/>
      <c r="AB650" s="53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3"/>
      <c r="AP650" s="52"/>
      <c r="AQ650" s="52"/>
      <c r="AR650" s="53"/>
      <c r="AS650" s="53"/>
      <c r="AT650" s="53"/>
      <c r="AU650" s="52"/>
      <c r="AV650" s="52"/>
      <c r="AW650" s="53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83" t="str">
        <f>IF(ISBLANK(B650),,IF(IFNA(MATCH(N650,List_Holidays,0),0)=0,IF(IFNA(MATCH(WEEKDAY(N650),List_WeekHolidays,0),0),1,0),2))</f>
        <v/>
      </c>
      <c r="BU650" s="109">
        <f t="shared" si="3"/>
        <v>0</v>
      </c>
      <c r="BV650" s="109">
        <f t="shared" si="4"/>
        <v>0</v>
      </c>
      <c r="BW650" s="109">
        <f>IF($BU650&gt;cLunchEnd+$N650,cLunchBegin+$N650+1,cLunchBegin+$N650)</f>
        <v>0.5</v>
      </c>
      <c r="BX650" s="109">
        <f>IF($BU650&gt;cLunchEnd+$N650,cLunchEnd+$N650+1,cLunchEnd+$N650)</f>
        <v>0.5416666667</v>
      </c>
      <c r="BY650" s="109">
        <f>IF($BU650&gt;cDinnerEnd+$N650,cDinnerBegin+$N650+1,cDinnerBegin+$N650)</f>
        <v>0.75</v>
      </c>
      <c r="BZ650" s="109">
        <f>IF($BU650&gt;cDinnerEnd+$N650,cDinnerEnd+$N650+1,cDinnerEnd+$N650)</f>
        <v>0.7916666667</v>
      </c>
      <c r="CA650" s="50" t="str">
        <f>IF((MIN($BV650,BX650)-MAX($BU650,BW650))&gt;0,vDurationLunch,)</f>
        <v/>
      </c>
      <c r="CB650" s="50" t="str">
        <f>IF((MIN($BV650,BZ650)-MAX($BU650,BY650))&gt;0,vDurationDinner,)</f>
        <v/>
      </c>
      <c r="CC650" s="50">
        <f t="shared" si="5"/>
        <v>0</v>
      </c>
      <c r="CD650" s="109">
        <f t="shared" si="6"/>
        <v>0.75</v>
      </c>
      <c r="CE650" s="50" t="str">
        <f t="shared" si="7"/>
        <v/>
      </c>
      <c r="CF650" s="50" t="str">
        <f t="shared" si="8"/>
        <v/>
      </c>
      <c r="CG650" s="50" t="str">
        <f t="shared" si="9"/>
        <v/>
      </c>
      <c r="CH650" s="50" t="str">
        <f t="shared" si="10"/>
        <v/>
      </c>
      <c r="CI650" s="50" t="str">
        <f t="shared" si="11"/>
        <v/>
      </c>
      <c r="CJ650" s="50"/>
      <c r="CK650" s="50"/>
      <c r="CL650" s="50"/>
      <c r="CM650" s="50"/>
      <c r="CN650" s="50"/>
    </row>
    <row r="651">
      <c r="A651" s="108" t="str">
        <f t="shared" si="2"/>
        <v/>
      </c>
      <c r="B651" s="6"/>
      <c r="C651" s="42"/>
      <c r="D651" s="43"/>
      <c r="E651" s="61"/>
      <c r="F651" s="45"/>
      <c r="G651" s="46"/>
      <c r="H651" s="46"/>
      <c r="I651" s="45"/>
      <c r="J651" s="45"/>
      <c r="K651" s="45"/>
      <c r="L651" s="45"/>
      <c r="M651" s="61"/>
      <c r="N651" s="48"/>
      <c r="O651" s="49"/>
      <c r="P651" s="48"/>
      <c r="Q651" s="49"/>
      <c r="R651" s="50"/>
      <c r="S651" s="51"/>
      <c r="T651" s="15"/>
      <c r="U651" s="14"/>
      <c r="V651" s="52"/>
      <c r="W651" s="52"/>
      <c r="X651" s="52"/>
      <c r="Y651" s="52"/>
      <c r="Z651" s="52"/>
      <c r="AA651" s="52"/>
      <c r="AB651" s="53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3"/>
      <c r="AP651" s="52"/>
      <c r="AQ651" s="52"/>
      <c r="AR651" s="53"/>
      <c r="AS651" s="53"/>
      <c r="AT651" s="53"/>
      <c r="AU651" s="52"/>
      <c r="AV651" s="52"/>
      <c r="AW651" s="53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83" t="str">
        <f>IF(ISBLANK(B651),,IF(IFNA(MATCH(N651,List_Holidays,0),0)=0,IF(IFNA(MATCH(WEEKDAY(N651),List_WeekHolidays,0),0),1,0),2))</f>
        <v/>
      </c>
      <c r="BU651" s="109">
        <f t="shared" si="3"/>
        <v>0</v>
      </c>
      <c r="BV651" s="109">
        <f t="shared" si="4"/>
        <v>0</v>
      </c>
      <c r="BW651" s="109">
        <f>IF($BU651&gt;cLunchEnd+$N651,cLunchBegin+$N651+1,cLunchBegin+$N651)</f>
        <v>0.5</v>
      </c>
      <c r="BX651" s="109">
        <f>IF($BU651&gt;cLunchEnd+$N651,cLunchEnd+$N651+1,cLunchEnd+$N651)</f>
        <v>0.5416666667</v>
      </c>
      <c r="BY651" s="109">
        <f>IF($BU651&gt;cDinnerEnd+$N651,cDinnerBegin+$N651+1,cDinnerBegin+$N651)</f>
        <v>0.75</v>
      </c>
      <c r="BZ651" s="109">
        <f>IF($BU651&gt;cDinnerEnd+$N651,cDinnerEnd+$N651+1,cDinnerEnd+$N651)</f>
        <v>0.7916666667</v>
      </c>
      <c r="CA651" s="50" t="str">
        <f>IF((MIN($BV651,BX651)-MAX($BU651,BW651))&gt;0,vDurationLunch,)</f>
        <v/>
      </c>
      <c r="CB651" s="50" t="str">
        <f>IF((MIN($BV651,BZ651)-MAX($BU651,BY651))&gt;0,vDurationDinner,)</f>
        <v/>
      </c>
      <c r="CC651" s="50">
        <f t="shared" si="5"/>
        <v>0</v>
      </c>
      <c r="CD651" s="109">
        <f t="shared" si="6"/>
        <v>0.75</v>
      </c>
      <c r="CE651" s="50" t="str">
        <f t="shared" si="7"/>
        <v/>
      </c>
      <c r="CF651" s="50" t="str">
        <f t="shared" si="8"/>
        <v/>
      </c>
      <c r="CG651" s="50" t="str">
        <f t="shared" si="9"/>
        <v/>
      </c>
      <c r="CH651" s="50" t="str">
        <f t="shared" si="10"/>
        <v/>
      </c>
      <c r="CI651" s="50" t="str">
        <f t="shared" si="11"/>
        <v/>
      </c>
      <c r="CJ651" s="50"/>
      <c r="CK651" s="50"/>
      <c r="CL651" s="50"/>
      <c r="CM651" s="50"/>
      <c r="CN651" s="50"/>
    </row>
    <row r="652">
      <c r="A652" s="108" t="str">
        <f t="shared" si="2"/>
        <v/>
      </c>
      <c r="B652" s="6"/>
      <c r="C652" s="42"/>
      <c r="D652" s="43"/>
      <c r="E652" s="61"/>
      <c r="F652" s="45"/>
      <c r="G652" s="45"/>
      <c r="H652" s="46"/>
      <c r="I652" s="45"/>
      <c r="J652" s="45"/>
      <c r="K652" s="45"/>
      <c r="L652" s="45"/>
      <c r="M652" s="61"/>
      <c r="N652" s="48"/>
      <c r="O652" s="49"/>
      <c r="P652" s="48"/>
      <c r="Q652" s="49"/>
      <c r="R652" s="50"/>
      <c r="S652" s="51"/>
      <c r="T652" s="15"/>
      <c r="U652" s="14"/>
      <c r="V652" s="52"/>
      <c r="W652" s="52"/>
      <c r="X652" s="52"/>
      <c r="Y652" s="52"/>
      <c r="Z652" s="52"/>
      <c r="AA652" s="52"/>
      <c r="AB652" s="53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3"/>
      <c r="AP652" s="52"/>
      <c r="AQ652" s="52"/>
      <c r="AR652" s="53"/>
      <c r="AS652" s="53"/>
      <c r="AT652" s="53"/>
      <c r="AU652" s="52"/>
      <c r="AV652" s="52"/>
      <c r="AW652" s="53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83" t="str">
        <f>IF(ISBLANK(B652),,IF(IFNA(MATCH(N652,List_Holidays,0),0)=0,IF(IFNA(MATCH(WEEKDAY(N652),List_WeekHolidays,0),0),1,0),2))</f>
        <v/>
      </c>
      <c r="BU652" s="109">
        <f t="shared" si="3"/>
        <v>0</v>
      </c>
      <c r="BV652" s="109">
        <f t="shared" si="4"/>
        <v>0</v>
      </c>
      <c r="BW652" s="109">
        <f>IF($BU652&gt;cLunchEnd+$N652,cLunchBegin+$N652+1,cLunchBegin+$N652)</f>
        <v>0.5</v>
      </c>
      <c r="BX652" s="109">
        <f>IF($BU652&gt;cLunchEnd+$N652,cLunchEnd+$N652+1,cLunchEnd+$N652)</f>
        <v>0.5416666667</v>
      </c>
      <c r="BY652" s="109">
        <f>IF($BU652&gt;cDinnerEnd+$N652,cDinnerBegin+$N652+1,cDinnerBegin+$N652)</f>
        <v>0.75</v>
      </c>
      <c r="BZ652" s="109">
        <f>IF($BU652&gt;cDinnerEnd+$N652,cDinnerEnd+$N652+1,cDinnerEnd+$N652)</f>
        <v>0.7916666667</v>
      </c>
      <c r="CA652" s="50" t="str">
        <f>IF((MIN($BV652,BX652)-MAX($BU652,BW652))&gt;0,vDurationLunch,)</f>
        <v/>
      </c>
      <c r="CB652" s="50" t="str">
        <f>IF((MIN($BV652,BZ652)-MAX($BU652,BY652))&gt;0,vDurationDinner,)</f>
        <v/>
      </c>
      <c r="CC652" s="50">
        <f t="shared" si="5"/>
        <v>0</v>
      </c>
      <c r="CD652" s="109">
        <f t="shared" si="6"/>
        <v>0.75</v>
      </c>
      <c r="CE652" s="50" t="str">
        <f t="shared" si="7"/>
        <v/>
      </c>
      <c r="CF652" s="50" t="str">
        <f t="shared" si="8"/>
        <v/>
      </c>
      <c r="CG652" s="50" t="str">
        <f t="shared" si="9"/>
        <v/>
      </c>
      <c r="CH652" s="50" t="str">
        <f t="shared" si="10"/>
        <v/>
      </c>
      <c r="CI652" s="50" t="str">
        <f t="shared" si="11"/>
        <v/>
      </c>
      <c r="CJ652" s="50"/>
      <c r="CK652" s="50"/>
      <c r="CL652" s="50"/>
      <c r="CM652" s="50"/>
      <c r="CN652" s="50"/>
    </row>
    <row r="653">
      <c r="A653" s="108" t="str">
        <f t="shared" si="2"/>
        <v/>
      </c>
      <c r="B653" s="6"/>
      <c r="C653" s="42"/>
      <c r="D653" s="43"/>
      <c r="E653" s="61"/>
      <c r="F653" s="45"/>
      <c r="G653" s="45"/>
      <c r="H653" s="46"/>
      <c r="I653" s="45"/>
      <c r="J653" s="45"/>
      <c r="K653" s="45"/>
      <c r="L653" s="45"/>
      <c r="M653" s="61"/>
      <c r="N653" s="48"/>
      <c r="O653" s="49"/>
      <c r="P653" s="48"/>
      <c r="Q653" s="49"/>
      <c r="R653" s="50"/>
      <c r="S653" s="51"/>
      <c r="T653" s="15"/>
      <c r="U653" s="14"/>
      <c r="V653" s="52"/>
      <c r="W653" s="52"/>
      <c r="X653" s="52"/>
      <c r="Y653" s="52"/>
      <c r="Z653" s="52"/>
      <c r="AA653" s="52"/>
      <c r="AB653" s="53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3"/>
      <c r="AP653" s="52"/>
      <c r="AQ653" s="52"/>
      <c r="AR653" s="53"/>
      <c r="AS653" s="53"/>
      <c r="AT653" s="53"/>
      <c r="AU653" s="52"/>
      <c r="AV653" s="52"/>
      <c r="AW653" s="53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83" t="str">
        <f>IF(ISBLANK(B653),,IF(IFNA(MATCH(N653,List_Holidays,0),0)=0,IF(IFNA(MATCH(WEEKDAY(N653),List_WeekHolidays,0),0),1,0),2))</f>
        <v/>
      </c>
      <c r="BU653" s="109">
        <f t="shared" si="3"/>
        <v>0</v>
      </c>
      <c r="BV653" s="109">
        <f t="shared" si="4"/>
        <v>0</v>
      </c>
      <c r="BW653" s="109">
        <f>IF($BU653&gt;cLunchEnd+$N653,cLunchBegin+$N653+1,cLunchBegin+$N653)</f>
        <v>0.5</v>
      </c>
      <c r="BX653" s="109">
        <f>IF($BU653&gt;cLunchEnd+$N653,cLunchEnd+$N653+1,cLunchEnd+$N653)</f>
        <v>0.5416666667</v>
      </c>
      <c r="BY653" s="109">
        <f>IF($BU653&gt;cDinnerEnd+$N653,cDinnerBegin+$N653+1,cDinnerBegin+$N653)</f>
        <v>0.75</v>
      </c>
      <c r="BZ653" s="109">
        <f>IF($BU653&gt;cDinnerEnd+$N653,cDinnerEnd+$N653+1,cDinnerEnd+$N653)</f>
        <v>0.7916666667</v>
      </c>
      <c r="CA653" s="50" t="str">
        <f>IF((MIN($BV653,BX653)-MAX($BU653,BW653))&gt;0,vDurationLunch,)</f>
        <v/>
      </c>
      <c r="CB653" s="50" t="str">
        <f>IF((MIN($BV653,BZ653)-MAX($BU653,BY653))&gt;0,vDurationDinner,)</f>
        <v/>
      </c>
      <c r="CC653" s="50">
        <f t="shared" si="5"/>
        <v>0</v>
      </c>
      <c r="CD653" s="109">
        <f t="shared" si="6"/>
        <v>0.75</v>
      </c>
      <c r="CE653" s="50" t="str">
        <f t="shared" si="7"/>
        <v/>
      </c>
      <c r="CF653" s="50" t="str">
        <f t="shared" si="8"/>
        <v/>
      </c>
      <c r="CG653" s="50" t="str">
        <f t="shared" si="9"/>
        <v/>
      </c>
      <c r="CH653" s="50" t="str">
        <f t="shared" si="10"/>
        <v/>
      </c>
      <c r="CI653" s="50" t="str">
        <f t="shared" si="11"/>
        <v/>
      </c>
      <c r="CJ653" s="50"/>
      <c r="CK653" s="50"/>
      <c r="CL653" s="50"/>
      <c r="CM653" s="50"/>
      <c r="CN653" s="50"/>
    </row>
    <row r="654">
      <c r="A654" s="108" t="str">
        <f t="shared" si="2"/>
        <v/>
      </c>
      <c r="B654" s="6"/>
      <c r="C654" s="42"/>
      <c r="D654" s="43"/>
      <c r="E654" s="61"/>
      <c r="F654" s="45"/>
      <c r="G654" s="45"/>
      <c r="H654" s="45"/>
      <c r="I654" s="45"/>
      <c r="J654" s="46"/>
      <c r="K654" s="45"/>
      <c r="L654" s="45"/>
      <c r="M654" s="61"/>
      <c r="N654" s="48"/>
      <c r="O654" s="49"/>
      <c r="P654" s="48"/>
      <c r="Q654" s="49"/>
      <c r="R654" s="50"/>
      <c r="S654" s="51"/>
      <c r="T654" s="15"/>
      <c r="U654" s="14"/>
      <c r="V654" s="52"/>
      <c r="W654" s="52"/>
      <c r="X654" s="52"/>
      <c r="Y654" s="52"/>
      <c r="Z654" s="52"/>
      <c r="AA654" s="52"/>
      <c r="AB654" s="53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3"/>
      <c r="AP654" s="52"/>
      <c r="AQ654" s="52"/>
      <c r="AR654" s="53"/>
      <c r="AS654" s="53"/>
      <c r="AT654" s="53"/>
      <c r="AU654" s="52"/>
      <c r="AV654" s="52"/>
      <c r="AW654" s="53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83" t="str">
        <f>IF(ISBLANK(B654),,IF(IFNA(MATCH(N654,List_Holidays,0),0)=0,IF(IFNA(MATCH(WEEKDAY(N654),List_WeekHolidays,0),0),1,0),2))</f>
        <v/>
      </c>
      <c r="BU654" s="109">
        <f t="shared" si="3"/>
        <v>0</v>
      </c>
      <c r="BV654" s="109">
        <f t="shared" si="4"/>
        <v>0</v>
      </c>
      <c r="BW654" s="109">
        <f>IF($BU654&gt;cLunchEnd+$N654,cLunchBegin+$N654+1,cLunchBegin+$N654)</f>
        <v>0.5</v>
      </c>
      <c r="BX654" s="109">
        <f>IF($BU654&gt;cLunchEnd+$N654,cLunchEnd+$N654+1,cLunchEnd+$N654)</f>
        <v>0.5416666667</v>
      </c>
      <c r="BY654" s="109">
        <f>IF($BU654&gt;cDinnerEnd+$N654,cDinnerBegin+$N654+1,cDinnerBegin+$N654)</f>
        <v>0.75</v>
      </c>
      <c r="BZ654" s="109">
        <f>IF($BU654&gt;cDinnerEnd+$N654,cDinnerEnd+$N654+1,cDinnerEnd+$N654)</f>
        <v>0.7916666667</v>
      </c>
      <c r="CA654" s="50" t="str">
        <f>IF((MIN($BV654,BX654)-MAX($BU654,BW654))&gt;0,vDurationLunch,)</f>
        <v/>
      </c>
      <c r="CB654" s="50" t="str">
        <f>IF((MIN($BV654,BZ654)-MAX($BU654,BY654))&gt;0,vDurationDinner,)</f>
        <v/>
      </c>
      <c r="CC654" s="50">
        <f t="shared" si="5"/>
        <v>0</v>
      </c>
      <c r="CD654" s="109">
        <f t="shared" si="6"/>
        <v>0.75</v>
      </c>
      <c r="CE654" s="50" t="str">
        <f t="shared" si="7"/>
        <v/>
      </c>
      <c r="CF654" s="50" t="str">
        <f t="shared" si="8"/>
        <v/>
      </c>
      <c r="CG654" s="50" t="str">
        <f t="shared" si="9"/>
        <v/>
      </c>
      <c r="CH654" s="50" t="str">
        <f t="shared" si="10"/>
        <v/>
      </c>
      <c r="CI654" s="50" t="str">
        <f t="shared" si="11"/>
        <v/>
      </c>
      <c r="CJ654" s="50"/>
      <c r="CK654" s="50"/>
      <c r="CL654" s="50"/>
      <c r="CM654" s="50"/>
      <c r="CN654" s="50"/>
    </row>
    <row r="655">
      <c r="A655" s="108" t="str">
        <f t="shared" si="2"/>
        <v/>
      </c>
      <c r="B655" s="6"/>
      <c r="C655" s="42"/>
      <c r="D655" s="43"/>
      <c r="E655" s="61"/>
      <c r="F655" s="45"/>
      <c r="G655" s="45"/>
      <c r="H655" s="46"/>
      <c r="I655" s="45"/>
      <c r="J655" s="45"/>
      <c r="K655" s="45"/>
      <c r="L655" s="45"/>
      <c r="M655" s="61"/>
      <c r="N655" s="48"/>
      <c r="O655" s="49"/>
      <c r="P655" s="48"/>
      <c r="Q655" s="49"/>
      <c r="R655" s="50"/>
      <c r="S655" s="51"/>
      <c r="T655" s="15"/>
      <c r="U655" s="14"/>
      <c r="V655" s="52"/>
      <c r="W655" s="52"/>
      <c r="X655" s="52"/>
      <c r="Y655" s="52"/>
      <c r="Z655" s="52"/>
      <c r="AA655" s="52"/>
      <c r="AB655" s="53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3"/>
      <c r="AP655" s="52"/>
      <c r="AQ655" s="52"/>
      <c r="AR655" s="53"/>
      <c r="AS655" s="53"/>
      <c r="AT655" s="53"/>
      <c r="AU655" s="52"/>
      <c r="AV655" s="52"/>
      <c r="AW655" s="53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83" t="str">
        <f>IF(ISBLANK(B655),,IF(IFNA(MATCH(N655,List_Holidays,0),0)=0,IF(IFNA(MATCH(WEEKDAY(N655),List_WeekHolidays,0),0),1,0),2))</f>
        <v/>
      </c>
      <c r="BU655" s="109">
        <f t="shared" si="3"/>
        <v>0</v>
      </c>
      <c r="BV655" s="109">
        <f t="shared" si="4"/>
        <v>0</v>
      </c>
      <c r="BW655" s="109">
        <f>IF($BU655&gt;cLunchEnd+$N655,cLunchBegin+$N655+1,cLunchBegin+$N655)</f>
        <v>0.5</v>
      </c>
      <c r="BX655" s="109">
        <f>IF($BU655&gt;cLunchEnd+$N655,cLunchEnd+$N655+1,cLunchEnd+$N655)</f>
        <v>0.5416666667</v>
      </c>
      <c r="BY655" s="109">
        <f>IF($BU655&gt;cDinnerEnd+$N655,cDinnerBegin+$N655+1,cDinnerBegin+$N655)</f>
        <v>0.75</v>
      </c>
      <c r="BZ655" s="109">
        <f>IF($BU655&gt;cDinnerEnd+$N655,cDinnerEnd+$N655+1,cDinnerEnd+$N655)</f>
        <v>0.7916666667</v>
      </c>
      <c r="CA655" s="50" t="str">
        <f>IF((MIN($BV655,BX655)-MAX($BU655,BW655))&gt;0,vDurationLunch,)</f>
        <v/>
      </c>
      <c r="CB655" s="50" t="str">
        <f>IF((MIN($BV655,BZ655)-MAX($BU655,BY655))&gt;0,vDurationDinner,)</f>
        <v/>
      </c>
      <c r="CC655" s="50">
        <f t="shared" si="5"/>
        <v>0</v>
      </c>
      <c r="CD655" s="109">
        <f t="shared" si="6"/>
        <v>0.75</v>
      </c>
      <c r="CE655" s="50" t="str">
        <f t="shared" si="7"/>
        <v/>
      </c>
      <c r="CF655" s="50" t="str">
        <f t="shared" si="8"/>
        <v/>
      </c>
      <c r="CG655" s="50" t="str">
        <f t="shared" si="9"/>
        <v/>
      </c>
      <c r="CH655" s="50" t="str">
        <f t="shared" si="10"/>
        <v/>
      </c>
      <c r="CI655" s="50" t="str">
        <f t="shared" si="11"/>
        <v/>
      </c>
      <c r="CJ655" s="50"/>
      <c r="CK655" s="50"/>
      <c r="CL655" s="50"/>
      <c r="CM655" s="50"/>
      <c r="CN655" s="50"/>
    </row>
    <row r="656">
      <c r="A656" s="108" t="str">
        <f t="shared" si="2"/>
        <v/>
      </c>
      <c r="B656" s="6"/>
      <c r="C656" s="42"/>
      <c r="D656" s="43"/>
      <c r="E656" s="61"/>
      <c r="F656" s="45"/>
      <c r="G656" s="45"/>
      <c r="H656" s="46"/>
      <c r="I656" s="45"/>
      <c r="J656" s="45"/>
      <c r="K656" s="45"/>
      <c r="L656" s="45"/>
      <c r="M656" s="61"/>
      <c r="N656" s="48"/>
      <c r="O656" s="49"/>
      <c r="P656" s="48"/>
      <c r="Q656" s="49"/>
      <c r="R656" s="50"/>
      <c r="S656" s="51"/>
      <c r="T656" s="15"/>
      <c r="U656" s="14"/>
      <c r="V656" s="52"/>
      <c r="W656" s="52"/>
      <c r="X656" s="52"/>
      <c r="Y656" s="52"/>
      <c r="Z656" s="52"/>
      <c r="AA656" s="52"/>
      <c r="AB656" s="53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3"/>
      <c r="AP656" s="52"/>
      <c r="AQ656" s="52"/>
      <c r="AR656" s="53"/>
      <c r="AS656" s="53"/>
      <c r="AT656" s="53"/>
      <c r="AU656" s="52"/>
      <c r="AV656" s="52"/>
      <c r="AW656" s="53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83" t="str">
        <f>IF(ISBLANK(B656),,IF(IFNA(MATCH(N656,List_Holidays,0),0)=0,IF(IFNA(MATCH(WEEKDAY(N656),List_WeekHolidays,0),0),1,0),2))</f>
        <v/>
      </c>
      <c r="BU656" s="109">
        <f t="shared" si="3"/>
        <v>0</v>
      </c>
      <c r="BV656" s="109">
        <f t="shared" si="4"/>
        <v>0</v>
      </c>
      <c r="BW656" s="109">
        <f>IF($BU656&gt;cLunchEnd+$N656,cLunchBegin+$N656+1,cLunchBegin+$N656)</f>
        <v>0.5</v>
      </c>
      <c r="BX656" s="109">
        <f>IF($BU656&gt;cLunchEnd+$N656,cLunchEnd+$N656+1,cLunchEnd+$N656)</f>
        <v>0.5416666667</v>
      </c>
      <c r="BY656" s="109">
        <f>IF($BU656&gt;cDinnerEnd+$N656,cDinnerBegin+$N656+1,cDinnerBegin+$N656)</f>
        <v>0.75</v>
      </c>
      <c r="BZ656" s="109">
        <f>IF($BU656&gt;cDinnerEnd+$N656,cDinnerEnd+$N656+1,cDinnerEnd+$N656)</f>
        <v>0.7916666667</v>
      </c>
      <c r="CA656" s="50" t="str">
        <f>IF((MIN($BV656,BX656)-MAX($BU656,BW656))&gt;0,vDurationLunch,)</f>
        <v/>
      </c>
      <c r="CB656" s="50" t="str">
        <f>IF((MIN($BV656,BZ656)-MAX($BU656,BY656))&gt;0,vDurationDinner,)</f>
        <v/>
      </c>
      <c r="CC656" s="50">
        <f t="shared" si="5"/>
        <v>0</v>
      </c>
      <c r="CD656" s="109">
        <f t="shared" si="6"/>
        <v>0.75</v>
      </c>
      <c r="CE656" s="50" t="str">
        <f t="shared" si="7"/>
        <v/>
      </c>
      <c r="CF656" s="50" t="str">
        <f t="shared" si="8"/>
        <v/>
      </c>
      <c r="CG656" s="50" t="str">
        <f t="shared" si="9"/>
        <v/>
      </c>
      <c r="CH656" s="50" t="str">
        <f t="shared" si="10"/>
        <v/>
      </c>
      <c r="CI656" s="50" t="str">
        <f t="shared" si="11"/>
        <v/>
      </c>
      <c r="CJ656" s="50"/>
      <c r="CK656" s="50"/>
      <c r="CL656" s="50"/>
      <c r="CM656" s="50"/>
      <c r="CN656" s="50"/>
    </row>
    <row r="657">
      <c r="A657" s="108" t="str">
        <f t="shared" si="2"/>
        <v/>
      </c>
      <c r="B657" s="6"/>
      <c r="C657" s="42"/>
      <c r="D657" s="43"/>
      <c r="E657" s="61"/>
      <c r="F657" s="45"/>
      <c r="G657" s="45"/>
      <c r="H657" s="46"/>
      <c r="I657" s="45"/>
      <c r="J657" s="45"/>
      <c r="K657" s="45"/>
      <c r="L657" s="45"/>
      <c r="M657" s="61"/>
      <c r="N657" s="48"/>
      <c r="O657" s="49"/>
      <c r="P657" s="48"/>
      <c r="Q657" s="49"/>
      <c r="R657" s="50"/>
      <c r="S657" s="51"/>
      <c r="T657" s="15"/>
      <c r="U657" s="14"/>
      <c r="V657" s="52"/>
      <c r="W657" s="52"/>
      <c r="X657" s="52"/>
      <c r="Y657" s="52"/>
      <c r="Z657" s="52"/>
      <c r="AA657" s="52"/>
      <c r="AB657" s="53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3"/>
      <c r="AP657" s="52"/>
      <c r="AQ657" s="52"/>
      <c r="AR657" s="53"/>
      <c r="AS657" s="53"/>
      <c r="AT657" s="53"/>
      <c r="AU657" s="52"/>
      <c r="AV657" s="52"/>
      <c r="AW657" s="53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83" t="str">
        <f>IF(ISBLANK(B657),,IF(IFNA(MATCH(N657,List_Holidays,0),0)=0,IF(IFNA(MATCH(WEEKDAY(N657),List_WeekHolidays,0),0),1,0),2))</f>
        <v/>
      </c>
      <c r="BU657" s="109">
        <f t="shared" si="3"/>
        <v>0</v>
      </c>
      <c r="BV657" s="109">
        <f t="shared" si="4"/>
        <v>0</v>
      </c>
      <c r="BW657" s="109">
        <f>IF($BU657&gt;cLunchEnd+$N657,cLunchBegin+$N657+1,cLunchBegin+$N657)</f>
        <v>0.5</v>
      </c>
      <c r="BX657" s="109">
        <f>IF($BU657&gt;cLunchEnd+$N657,cLunchEnd+$N657+1,cLunchEnd+$N657)</f>
        <v>0.5416666667</v>
      </c>
      <c r="BY657" s="109">
        <f>IF($BU657&gt;cDinnerEnd+$N657,cDinnerBegin+$N657+1,cDinnerBegin+$N657)</f>
        <v>0.75</v>
      </c>
      <c r="BZ657" s="109">
        <f>IF($BU657&gt;cDinnerEnd+$N657,cDinnerEnd+$N657+1,cDinnerEnd+$N657)</f>
        <v>0.7916666667</v>
      </c>
      <c r="CA657" s="50" t="str">
        <f>IF((MIN($BV657,BX657)-MAX($BU657,BW657))&gt;0,vDurationLunch,)</f>
        <v/>
      </c>
      <c r="CB657" s="50" t="str">
        <f>IF((MIN($BV657,BZ657)-MAX($BU657,BY657))&gt;0,vDurationDinner,)</f>
        <v/>
      </c>
      <c r="CC657" s="50">
        <f t="shared" si="5"/>
        <v>0</v>
      </c>
      <c r="CD657" s="109">
        <f t="shared" si="6"/>
        <v>0.75</v>
      </c>
      <c r="CE657" s="50" t="str">
        <f t="shared" si="7"/>
        <v/>
      </c>
      <c r="CF657" s="50" t="str">
        <f t="shared" si="8"/>
        <v/>
      </c>
      <c r="CG657" s="50" t="str">
        <f t="shared" si="9"/>
        <v/>
      </c>
      <c r="CH657" s="50" t="str">
        <f t="shared" si="10"/>
        <v/>
      </c>
      <c r="CI657" s="50" t="str">
        <f t="shared" si="11"/>
        <v/>
      </c>
      <c r="CJ657" s="50"/>
      <c r="CK657" s="50"/>
      <c r="CL657" s="50"/>
      <c r="CM657" s="50"/>
      <c r="CN657" s="50"/>
    </row>
    <row r="658">
      <c r="A658" s="108" t="str">
        <f t="shared" si="2"/>
        <v/>
      </c>
      <c r="B658" s="6"/>
      <c r="C658" s="42"/>
      <c r="D658" s="43"/>
      <c r="E658" s="61"/>
      <c r="F658" s="45"/>
      <c r="G658" s="46"/>
      <c r="H658" s="46"/>
      <c r="I658" s="45"/>
      <c r="J658" s="45"/>
      <c r="K658" s="45"/>
      <c r="L658" s="45"/>
      <c r="M658" s="61"/>
      <c r="N658" s="48"/>
      <c r="O658" s="49"/>
      <c r="P658" s="48"/>
      <c r="Q658" s="49"/>
      <c r="R658" s="50"/>
      <c r="S658" s="51"/>
      <c r="T658" s="15"/>
      <c r="U658" s="14"/>
      <c r="V658" s="52"/>
      <c r="W658" s="52"/>
      <c r="X658" s="52"/>
      <c r="Y658" s="52"/>
      <c r="Z658" s="52"/>
      <c r="AA658" s="52"/>
      <c r="AB658" s="53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3"/>
      <c r="AP658" s="52"/>
      <c r="AQ658" s="52"/>
      <c r="AR658" s="53"/>
      <c r="AS658" s="53"/>
      <c r="AT658" s="53"/>
      <c r="AU658" s="52"/>
      <c r="AV658" s="52"/>
      <c r="AW658" s="53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83" t="str">
        <f>IF(ISBLANK(B658),,IF(IFNA(MATCH(N658,List_Holidays,0),0)=0,IF(IFNA(MATCH(WEEKDAY(N658),List_WeekHolidays,0),0),1,0),2))</f>
        <v/>
      </c>
      <c r="BU658" s="109">
        <f t="shared" si="3"/>
        <v>0</v>
      </c>
      <c r="BV658" s="109">
        <f t="shared" si="4"/>
        <v>0</v>
      </c>
      <c r="BW658" s="109">
        <f>IF($BU658&gt;cLunchEnd+$N658,cLunchBegin+$N658+1,cLunchBegin+$N658)</f>
        <v>0.5</v>
      </c>
      <c r="BX658" s="109">
        <f>IF($BU658&gt;cLunchEnd+$N658,cLunchEnd+$N658+1,cLunchEnd+$N658)</f>
        <v>0.5416666667</v>
      </c>
      <c r="BY658" s="109">
        <f>IF($BU658&gt;cDinnerEnd+$N658,cDinnerBegin+$N658+1,cDinnerBegin+$N658)</f>
        <v>0.75</v>
      </c>
      <c r="BZ658" s="109">
        <f>IF($BU658&gt;cDinnerEnd+$N658,cDinnerEnd+$N658+1,cDinnerEnd+$N658)</f>
        <v>0.7916666667</v>
      </c>
      <c r="CA658" s="50" t="str">
        <f>IF((MIN($BV658,BX658)-MAX($BU658,BW658))&gt;0,vDurationLunch,)</f>
        <v/>
      </c>
      <c r="CB658" s="50" t="str">
        <f>IF((MIN($BV658,BZ658)-MAX($BU658,BY658))&gt;0,vDurationDinner,)</f>
        <v/>
      </c>
      <c r="CC658" s="50">
        <f t="shared" si="5"/>
        <v>0</v>
      </c>
      <c r="CD658" s="109">
        <f t="shared" si="6"/>
        <v>0.75</v>
      </c>
      <c r="CE658" s="50" t="str">
        <f t="shared" si="7"/>
        <v/>
      </c>
      <c r="CF658" s="50" t="str">
        <f t="shared" si="8"/>
        <v/>
      </c>
      <c r="CG658" s="50" t="str">
        <f t="shared" si="9"/>
        <v/>
      </c>
      <c r="CH658" s="50" t="str">
        <f t="shared" si="10"/>
        <v/>
      </c>
      <c r="CI658" s="50" t="str">
        <f t="shared" si="11"/>
        <v/>
      </c>
      <c r="CJ658" s="50"/>
      <c r="CK658" s="50"/>
      <c r="CL658" s="50"/>
      <c r="CM658" s="50"/>
      <c r="CN658" s="50"/>
    </row>
    <row r="659">
      <c r="A659" s="108" t="str">
        <f t="shared" si="2"/>
        <v/>
      </c>
      <c r="B659" s="6"/>
      <c r="C659" s="42"/>
      <c r="D659" s="43"/>
      <c r="E659" s="61"/>
      <c r="F659" s="45"/>
      <c r="G659" s="45"/>
      <c r="H659" s="46"/>
      <c r="I659" s="45"/>
      <c r="J659" s="45"/>
      <c r="K659" s="45"/>
      <c r="L659" s="45"/>
      <c r="M659" s="61"/>
      <c r="N659" s="48"/>
      <c r="O659" s="49"/>
      <c r="P659" s="48"/>
      <c r="Q659" s="49"/>
      <c r="R659" s="50"/>
      <c r="S659" s="51"/>
      <c r="T659" s="15"/>
      <c r="U659" s="14"/>
      <c r="V659" s="52"/>
      <c r="W659" s="52"/>
      <c r="X659" s="52"/>
      <c r="Y659" s="52"/>
      <c r="Z659" s="52"/>
      <c r="AA659" s="52"/>
      <c r="AB659" s="53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3"/>
      <c r="AP659" s="52"/>
      <c r="AQ659" s="52"/>
      <c r="AR659" s="53"/>
      <c r="AS659" s="53"/>
      <c r="AT659" s="53"/>
      <c r="AU659" s="52"/>
      <c r="AV659" s="52"/>
      <c r="AW659" s="53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83" t="str">
        <f>IF(ISBLANK(B659),,IF(IFNA(MATCH(N659,List_Holidays,0),0)=0,IF(IFNA(MATCH(WEEKDAY(N659),List_WeekHolidays,0),0),1,0),2))</f>
        <v/>
      </c>
      <c r="BU659" s="109">
        <f t="shared" si="3"/>
        <v>0</v>
      </c>
      <c r="BV659" s="109">
        <f t="shared" si="4"/>
        <v>0</v>
      </c>
      <c r="BW659" s="109">
        <f>IF($BU659&gt;cLunchEnd+$N659,cLunchBegin+$N659+1,cLunchBegin+$N659)</f>
        <v>0.5</v>
      </c>
      <c r="BX659" s="109">
        <f>IF($BU659&gt;cLunchEnd+$N659,cLunchEnd+$N659+1,cLunchEnd+$N659)</f>
        <v>0.5416666667</v>
      </c>
      <c r="BY659" s="109">
        <f>IF($BU659&gt;cDinnerEnd+$N659,cDinnerBegin+$N659+1,cDinnerBegin+$N659)</f>
        <v>0.75</v>
      </c>
      <c r="BZ659" s="109">
        <f>IF($BU659&gt;cDinnerEnd+$N659,cDinnerEnd+$N659+1,cDinnerEnd+$N659)</f>
        <v>0.7916666667</v>
      </c>
      <c r="CA659" s="50" t="str">
        <f>IF((MIN($BV659,BX659)-MAX($BU659,BW659))&gt;0,vDurationLunch,)</f>
        <v/>
      </c>
      <c r="CB659" s="50" t="str">
        <f>IF((MIN($BV659,BZ659)-MAX($BU659,BY659))&gt;0,vDurationDinner,)</f>
        <v/>
      </c>
      <c r="CC659" s="50">
        <f t="shared" si="5"/>
        <v>0</v>
      </c>
      <c r="CD659" s="109">
        <f t="shared" si="6"/>
        <v>0.75</v>
      </c>
      <c r="CE659" s="50" t="str">
        <f t="shared" si="7"/>
        <v/>
      </c>
      <c r="CF659" s="50" t="str">
        <f t="shared" si="8"/>
        <v/>
      </c>
      <c r="CG659" s="50" t="str">
        <f t="shared" si="9"/>
        <v/>
      </c>
      <c r="CH659" s="50" t="str">
        <f t="shared" si="10"/>
        <v/>
      </c>
      <c r="CI659" s="50" t="str">
        <f t="shared" si="11"/>
        <v/>
      </c>
      <c r="CJ659" s="50"/>
      <c r="CK659" s="50"/>
      <c r="CL659" s="50"/>
      <c r="CM659" s="50"/>
      <c r="CN659" s="50"/>
    </row>
    <row r="660">
      <c r="A660" s="108" t="str">
        <f t="shared" si="2"/>
        <v/>
      </c>
      <c r="B660" s="6"/>
      <c r="C660" s="42"/>
      <c r="D660" s="43"/>
      <c r="E660" s="61"/>
      <c r="F660" s="45"/>
      <c r="G660" s="45"/>
      <c r="H660" s="46"/>
      <c r="I660" s="45"/>
      <c r="J660" s="45"/>
      <c r="K660" s="45"/>
      <c r="L660" s="45"/>
      <c r="M660" s="61"/>
      <c r="N660" s="48"/>
      <c r="O660" s="49"/>
      <c r="P660" s="48"/>
      <c r="Q660" s="49"/>
      <c r="R660" s="50"/>
      <c r="S660" s="51"/>
      <c r="T660" s="15"/>
      <c r="U660" s="14"/>
      <c r="V660" s="52"/>
      <c r="W660" s="52"/>
      <c r="X660" s="52"/>
      <c r="Y660" s="52"/>
      <c r="Z660" s="52"/>
      <c r="AA660" s="52"/>
      <c r="AB660" s="53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3"/>
      <c r="AP660" s="52"/>
      <c r="AQ660" s="52"/>
      <c r="AR660" s="53"/>
      <c r="AS660" s="53"/>
      <c r="AT660" s="53"/>
      <c r="AU660" s="52"/>
      <c r="AV660" s="52"/>
      <c r="AW660" s="53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83" t="str">
        <f>IF(ISBLANK(B660),,IF(IFNA(MATCH(N660,List_Holidays,0),0)=0,IF(IFNA(MATCH(WEEKDAY(N660),List_WeekHolidays,0),0),1,0),2))</f>
        <v/>
      </c>
      <c r="BU660" s="109">
        <f t="shared" si="3"/>
        <v>0</v>
      </c>
      <c r="BV660" s="109">
        <f t="shared" si="4"/>
        <v>0</v>
      </c>
      <c r="BW660" s="109">
        <f>IF($BU660&gt;cLunchEnd+$N660,cLunchBegin+$N660+1,cLunchBegin+$N660)</f>
        <v>0.5</v>
      </c>
      <c r="BX660" s="109">
        <f>IF($BU660&gt;cLunchEnd+$N660,cLunchEnd+$N660+1,cLunchEnd+$N660)</f>
        <v>0.5416666667</v>
      </c>
      <c r="BY660" s="109">
        <f>IF($BU660&gt;cDinnerEnd+$N660,cDinnerBegin+$N660+1,cDinnerBegin+$N660)</f>
        <v>0.75</v>
      </c>
      <c r="BZ660" s="109">
        <f>IF($BU660&gt;cDinnerEnd+$N660,cDinnerEnd+$N660+1,cDinnerEnd+$N660)</f>
        <v>0.7916666667</v>
      </c>
      <c r="CA660" s="50" t="str">
        <f>IF((MIN($BV660,BX660)-MAX($BU660,BW660))&gt;0,vDurationLunch,)</f>
        <v/>
      </c>
      <c r="CB660" s="50" t="str">
        <f>IF((MIN($BV660,BZ660)-MAX($BU660,BY660))&gt;0,vDurationDinner,)</f>
        <v/>
      </c>
      <c r="CC660" s="50">
        <f t="shared" si="5"/>
        <v>0</v>
      </c>
      <c r="CD660" s="109">
        <f t="shared" si="6"/>
        <v>0.75</v>
      </c>
      <c r="CE660" s="50" t="str">
        <f t="shared" si="7"/>
        <v/>
      </c>
      <c r="CF660" s="50" t="str">
        <f t="shared" si="8"/>
        <v/>
      </c>
      <c r="CG660" s="50" t="str">
        <f t="shared" si="9"/>
        <v/>
      </c>
      <c r="CH660" s="50" t="str">
        <f t="shared" si="10"/>
        <v/>
      </c>
      <c r="CI660" s="50" t="str">
        <f t="shared" si="11"/>
        <v/>
      </c>
      <c r="CJ660" s="50"/>
      <c r="CK660" s="50"/>
      <c r="CL660" s="50"/>
      <c r="CM660" s="50"/>
      <c r="CN660" s="50"/>
    </row>
    <row r="661">
      <c r="A661" s="108" t="str">
        <f t="shared" si="2"/>
        <v/>
      </c>
      <c r="B661" s="6"/>
      <c r="C661" s="42"/>
      <c r="D661" s="43"/>
      <c r="E661" s="61"/>
      <c r="F661" s="45"/>
      <c r="G661" s="45"/>
      <c r="H661" s="45"/>
      <c r="I661" s="45"/>
      <c r="J661" s="46"/>
      <c r="K661" s="45"/>
      <c r="L661" s="45"/>
      <c r="M661" s="61"/>
      <c r="N661" s="48"/>
      <c r="O661" s="49"/>
      <c r="P661" s="48"/>
      <c r="Q661" s="49"/>
      <c r="R661" s="50"/>
      <c r="S661" s="51"/>
      <c r="T661" s="15"/>
      <c r="U661" s="14"/>
      <c r="V661" s="52"/>
      <c r="W661" s="52"/>
      <c r="X661" s="52"/>
      <c r="Y661" s="52"/>
      <c r="Z661" s="52"/>
      <c r="AA661" s="52"/>
      <c r="AB661" s="53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3"/>
      <c r="AP661" s="52"/>
      <c r="AQ661" s="52"/>
      <c r="AR661" s="53"/>
      <c r="AS661" s="53"/>
      <c r="AT661" s="53"/>
      <c r="AU661" s="52"/>
      <c r="AV661" s="52"/>
      <c r="AW661" s="53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83" t="str">
        <f>IF(ISBLANK(B661),,IF(IFNA(MATCH(N661,List_Holidays,0),0)=0,IF(IFNA(MATCH(WEEKDAY(N661),List_WeekHolidays,0),0),1,0),2))</f>
        <v/>
      </c>
      <c r="BU661" s="109">
        <f t="shared" si="3"/>
        <v>0</v>
      </c>
      <c r="BV661" s="109">
        <f t="shared" si="4"/>
        <v>0</v>
      </c>
      <c r="BW661" s="109">
        <f>IF($BU661&gt;cLunchEnd+$N661,cLunchBegin+$N661+1,cLunchBegin+$N661)</f>
        <v>0.5</v>
      </c>
      <c r="BX661" s="109">
        <f>IF($BU661&gt;cLunchEnd+$N661,cLunchEnd+$N661+1,cLunchEnd+$N661)</f>
        <v>0.5416666667</v>
      </c>
      <c r="BY661" s="109">
        <f>IF($BU661&gt;cDinnerEnd+$N661,cDinnerBegin+$N661+1,cDinnerBegin+$N661)</f>
        <v>0.75</v>
      </c>
      <c r="BZ661" s="109">
        <f>IF($BU661&gt;cDinnerEnd+$N661,cDinnerEnd+$N661+1,cDinnerEnd+$N661)</f>
        <v>0.7916666667</v>
      </c>
      <c r="CA661" s="50" t="str">
        <f>IF((MIN($BV661,BX661)-MAX($BU661,BW661))&gt;0,vDurationLunch,)</f>
        <v/>
      </c>
      <c r="CB661" s="50" t="str">
        <f>IF((MIN($BV661,BZ661)-MAX($BU661,BY661))&gt;0,vDurationDinner,)</f>
        <v/>
      </c>
      <c r="CC661" s="50">
        <f t="shared" si="5"/>
        <v>0</v>
      </c>
      <c r="CD661" s="109">
        <f t="shared" si="6"/>
        <v>0.75</v>
      </c>
      <c r="CE661" s="50" t="str">
        <f t="shared" si="7"/>
        <v/>
      </c>
      <c r="CF661" s="50" t="str">
        <f t="shared" si="8"/>
        <v/>
      </c>
      <c r="CG661" s="50" t="str">
        <f t="shared" si="9"/>
        <v/>
      </c>
      <c r="CH661" s="50" t="str">
        <f t="shared" si="10"/>
        <v/>
      </c>
      <c r="CI661" s="50" t="str">
        <f t="shared" si="11"/>
        <v/>
      </c>
      <c r="CJ661" s="50"/>
      <c r="CK661" s="50"/>
      <c r="CL661" s="50"/>
      <c r="CM661" s="50"/>
      <c r="CN661" s="50"/>
    </row>
    <row r="662">
      <c r="A662" s="108" t="str">
        <f t="shared" si="2"/>
        <v/>
      </c>
      <c r="B662" s="6"/>
      <c r="C662" s="42"/>
      <c r="D662" s="43"/>
      <c r="E662" s="61"/>
      <c r="F662" s="45"/>
      <c r="G662" s="45"/>
      <c r="H662" s="46"/>
      <c r="I662" s="45"/>
      <c r="J662" s="45"/>
      <c r="K662" s="45"/>
      <c r="L662" s="45"/>
      <c r="M662" s="61"/>
      <c r="N662" s="48"/>
      <c r="O662" s="49"/>
      <c r="P662" s="48"/>
      <c r="Q662" s="49"/>
      <c r="R662" s="50"/>
      <c r="S662" s="51"/>
      <c r="T662" s="15"/>
      <c r="U662" s="14"/>
      <c r="V662" s="52"/>
      <c r="W662" s="52"/>
      <c r="X662" s="52"/>
      <c r="Y662" s="52"/>
      <c r="Z662" s="52"/>
      <c r="AA662" s="52"/>
      <c r="AB662" s="53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3"/>
      <c r="AP662" s="52"/>
      <c r="AQ662" s="52"/>
      <c r="AR662" s="53"/>
      <c r="AS662" s="53"/>
      <c r="AT662" s="53"/>
      <c r="AU662" s="52"/>
      <c r="AV662" s="52"/>
      <c r="AW662" s="53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83" t="str">
        <f>IF(ISBLANK(B662),,IF(IFNA(MATCH(N662,List_Holidays,0),0)=0,IF(IFNA(MATCH(WEEKDAY(N662),List_WeekHolidays,0),0),1,0),2))</f>
        <v/>
      </c>
      <c r="BU662" s="109">
        <f t="shared" si="3"/>
        <v>0</v>
      </c>
      <c r="BV662" s="109">
        <f t="shared" si="4"/>
        <v>0</v>
      </c>
      <c r="BW662" s="109">
        <f>IF($BU662&gt;cLunchEnd+$N662,cLunchBegin+$N662+1,cLunchBegin+$N662)</f>
        <v>0.5</v>
      </c>
      <c r="BX662" s="109">
        <f>IF($BU662&gt;cLunchEnd+$N662,cLunchEnd+$N662+1,cLunchEnd+$N662)</f>
        <v>0.5416666667</v>
      </c>
      <c r="BY662" s="109">
        <f>IF($BU662&gt;cDinnerEnd+$N662,cDinnerBegin+$N662+1,cDinnerBegin+$N662)</f>
        <v>0.75</v>
      </c>
      <c r="BZ662" s="109">
        <f>IF($BU662&gt;cDinnerEnd+$N662,cDinnerEnd+$N662+1,cDinnerEnd+$N662)</f>
        <v>0.7916666667</v>
      </c>
      <c r="CA662" s="50" t="str">
        <f>IF((MIN($BV662,BX662)-MAX($BU662,BW662))&gt;0,vDurationLunch,)</f>
        <v/>
      </c>
      <c r="CB662" s="50" t="str">
        <f>IF((MIN($BV662,BZ662)-MAX($BU662,BY662))&gt;0,vDurationDinner,)</f>
        <v/>
      </c>
      <c r="CC662" s="50">
        <f t="shared" si="5"/>
        <v>0</v>
      </c>
      <c r="CD662" s="109">
        <f t="shared" si="6"/>
        <v>0.75</v>
      </c>
      <c r="CE662" s="50" t="str">
        <f t="shared" si="7"/>
        <v/>
      </c>
      <c r="CF662" s="50" t="str">
        <f t="shared" si="8"/>
        <v/>
      </c>
      <c r="CG662" s="50" t="str">
        <f t="shared" si="9"/>
        <v/>
      </c>
      <c r="CH662" s="50" t="str">
        <f t="shared" si="10"/>
        <v/>
      </c>
      <c r="CI662" s="50" t="str">
        <f t="shared" si="11"/>
        <v/>
      </c>
      <c r="CJ662" s="50"/>
      <c r="CK662" s="50"/>
      <c r="CL662" s="50"/>
      <c r="CM662" s="50"/>
      <c r="CN662" s="50"/>
    </row>
    <row r="663">
      <c r="A663" s="108" t="str">
        <f t="shared" si="2"/>
        <v/>
      </c>
      <c r="B663" s="6"/>
      <c r="C663" s="42"/>
      <c r="D663" s="43"/>
      <c r="E663" s="61"/>
      <c r="F663" s="45"/>
      <c r="G663" s="45"/>
      <c r="H663" s="46"/>
      <c r="I663" s="45"/>
      <c r="J663" s="45"/>
      <c r="K663" s="45"/>
      <c r="L663" s="45"/>
      <c r="M663" s="61"/>
      <c r="N663" s="48"/>
      <c r="O663" s="49"/>
      <c r="P663" s="48"/>
      <c r="Q663" s="49"/>
      <c r="R663" s="50"/>
      <c r="S663" s="51"/>
      <c r="T663" s="15"/>
      <c r="U663" s="14"/>
      <c r="V663" s="52"/>
      <c r="W663" s="52"/>
      <c r="X663" s="52"/>
      <c r="Y663" s="52"/>
      <c r="Z663" s="52"/>
      <c r="AA663" s="52"/>
      <c r="AB663" s="53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3"/>
      <c r="AP663" s="52"/>
      <c r="AQ663" s="52"/>
      <c r="AR663" s="53"/>
      <c r="AS663" s="53"/>
      <c r="AT663" s="53"/>
      <c r="AU663" s="52"/>
      <c r="AV663" s="52"/>
      <c r="AW663" s="53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83" t="str">
        <f>IF(ISBLANK(B663),,IF(IFNA(MATCH(N663,List_Holidays,0),0)=0,IF(IFNA(MATCH(WEEKDAY(N663),List_WeekHolidays,0),0),1,0),2))</f>
        <v/>
      </c>
      <c r="BU663" s="109">
        <f t="shared" si="3"/>
        <v>0</v>
      </c>
      <c r="BV663" s="109">
        <f t="shared" si="4"/>
        <v>0</v>
      </c>
      <c r="BW663" s="109">
        <f>IF($BU663&gt;cLunchEnd+$N663,cLunchBegin+$N663+1,cLunchBegin+$N663)</f>
        <v>0.5</v>
      </c>
      <c r="BX663" s="109">
        <f>IF($BU663&gt;cLunchEnd+$N663,cLunchEnd+$N663+1,cLunchEnd+$N663)</f>
        <v>0.5416666667</v>
      </c>
      <c r="BY663" s="109">
        <f>IF($BU663&gt;cDinnerEnd+$N663,cDinnerBegin+$N663+1,cDinnerBegin+$N663)</f>
        <v>0.75</v>
      </c>
      <c r="BZ663" s="109">
        <f>IF($BU663&gt;cDinnerEnd+$N663,cDinnerEnd+$N663+1,cDinnerEnd+$N663)</f>
        <v>0.7916666667</v>
      </c>
      <c r="CA663" s="50" t="str">
        <f>IF((MIN($BV663,BX663)-MAX($BU663,BW663))&gt;0,vDurationLunch,)</f>
        <v/>
      </c>
      <c r="CB663" s="50" t="str">
        <f>IF((MIN($BV663,BZ663)-MAX($BU663,BY663))&gt;0,vDurationDinner,)</f>
        <v/>
      </c>
      <c r="CC663" s="50">
        <f t="shared" si="5"/>
        <v>0</v>
      </c>
      <c r="CD663" s="109">
        <f t="shared" si="6"/>
        <v>0.75</v>
      </c>
      <c r="CE663" s="50" t="str">
        <f t="shared" si="7"/>
        <v/>
      </c>
      <c r="CF663" s="50" t="str">
        <f t="shared" si="8"/>
        <v/>
      </c>
      <c r="CG663" s="50" t="str">
        <f t="shared" si="9"/>
        <v/>
      </c>
      <c r="CH663" s="50" t="str">
        <f t="shared" si="10"/>
        <v/>
      </c>
      <c r="CI663" s="50" t="str">
        <f t="shared" si="11"/>
        <v/>
      </c>
      <c r="CJ663" s="50"/>
      <c r="CK663" s="50"/>
      <c r="CL663" s="50"/>
      <c r="CM663" s="50"/>
      <c r="CN663" s="50"/>
    </row>
    <row r="664">
      <c r="A664" s="108" t="str">
        <f t="shared" si="2"/>
        <v/>
      </c>
      <c r="B664" s="6"/>
      <c r="C664" s="42"/>
      <c r="D664" s="43"/>
      <c r="E664" s="61"/>
      <c r="F664" s="45"/>
      <c r="G664" s="45"/>
      <c r="H664" s="46"/>
      <c r="I664" s="45"/>
      <c r="J664" s="45"/>
      <c r="K664" s="45"/>
      <c r="L664" s="45"/>
      <c r="M664" s="61"/>
      <c r="N664" s="48"/>
      <c r="O664" s="49"/>
      <c r="P664" s="48"/>
      <c r="Q664" s="49"/>
      <c r="R664" s="50"/>
      <c r="S664" s="51"/>
      <c r="T664" s="15"/>
      <c r="U664" s="14"/>
      <c r="V664" s="52"/>
      <c r="W664" s="52"/>
      <c r="X664" s="52"/>
      <c r="Y664" s="52"/>
      <c r="Z664" s="52"/>
      <c r="AA664" s="52"/>
      <c r="AB664" s="53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3"/>
      <c r="AP664" s="52"/>
      <c r="AQ664" s="52"/>
      <c r="AR664" s="53"/>
      <c r="AS664" s="53"/>
      <c r="AT664" s="53"/>
      <c r="AU664" s="52"/>
      <c r="AV664" s="52"/>
      <c r="AW664" s="53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83" t="str">
        <f>IF(ISBLANK(B664),,IF(IFNA(MATCH(N664,List_Holidays,0),0)=0,IF(IFNA(MATCH(WEEKDAY(N664),List_WeekHolidays,0),0),1,0),2))</f>
        <v/>
      </c>
      <c r="BU664" s="109">
        <f t="shared" si="3"/>
        <v>0</v>
      </c>
      <c r="BV664" s="109">
        <f t="shared" si="4"/>
        <v>0</v>
      </c>
      <c r="BW664" s="109">
        <f>IF($BU664&gt;cLunchEnd+$N664,cLunchBegin+$N664+1,cLunchBegin+$N664)</f>
        <v>0.5</v>
      </c>
      <c r="BX664" s="109">
        <f>IF($BU664&gt;cLunchEnd+$N664,cLunchEnd+$N664+1,cLunchEnd+$N664)</f>
        <v>0.5416666667</v>
      </c>
      <c r="BY664" s="109">
        <f>IF($BU664&gt;cDinnerEnd+$N664,cDinnerBegin+$N664+1,cDinnerBegin+$N664)</f>
        <v>0.75</v>
      </c>
      <c r="BZ664" s="109">
        <f>IF($BU664&gt;cDinnerEnd+$N664,cDinnerEnd+$N664+1,cDinnerEnd+$N664)</f>
        <v>0.7916666667</v>
      </c>
      <c r="CA664" s="50" t="str">
        <f>IF((MIN($BV664,BX664)-MAX($BU664,BW664))&gt;0,vDurationLunch,)</f>
        <v/>
      </c>
      <c r="CB664" s="50" t="str">
        <f>IF((MIN($BV664,BZ664)-MAX($BU664,BY664))&gt;0,vDurationDinner,)</f>
        <v/>
      </c>
      <c r="CC664" s="50">
        <f t="shared" si="5"/>
        <v>0</v>
      </c>
      <c r="CD664" s="109">
        <f t="shared" si="6"/>
        <v>0.75</v>
      </c>
      <c r="CE664" s="50" t="str">
        <f t="shared" si="7"/>
        <v/>
      </c>
      <c r="CF664" s="50" t="str">
        <f t="shared" si="8"/>
        <v/>
      </c>
      <c r="CG664" s="50" t="str">
        <f t="shared" si="9"/>
        <v/>
      </c>
      <c r="CH664" s="50" t="str">
        <f t="shared" si="10"/>
        <v/>
      </c>
      <c r="CI664" s="50" t="str">
        <f t="shared" si="11"/>
        <v/>
      </c>
      <c r="CJ664" s="50"/>
      <c r="CK664" s="50"/>
      <c r="CL664" s="50"/>
      <c r="CM664" s="50"/>
      <c r="CN664" s="50"/>
    </row>
    <row r="665">
      <c r="A665" s="108" t="str">
        <f t="shared" si="2"/>
        <v/>
      </c>
      <c r="B665" s="6"/>
      <c r="C665" s="42"/>
      <c r="D665" s="43"/>
      <c r="E665" s="61"/>
      <c r="F665" s="45"/>
      <c r="G665" s="46"/>
      <c r="H665" s="46"/>
      <c r="I665" s="45"/>
      <c r="J665" s="45"/>
      <c r="K665" s="45"/>
      <c r="L665" s="45"/>
      <c r="M665" s="61"/>
      <c r="N665" s="48"/>
      <c r="O665" s="49"/>
      <c r="P665" s="48"/>
      <c r="Q665" s="49"/>
      <c r="R665" s="50"/>
      <c r="S665" s="51"/>
      <c r="T665" s="15"/>
      <c r="U665" s="14"/>
      <c r="V665" s="52"/>
      <c r="W665" s="52"/>
      <c r="X665" s="52"/>
      <c r="Y665" s="52"/>
      <c r="Z665" s="52"/>
      <c r="AA665" s="52"/>
      <c r="AB665" s="53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3"/>
      <c r="AP665" s="52"/>
      <c r="AQ665" s="52"/>
      <c r="AR665" s="53"/>
      <c r="AS665" s="53"/>
      <c r="AT665" s="53"/>
      <c r="AU665" s="52"/>
      <c r="AV665" s="52"/>
      <c r="AW665" s="53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83" t="str">
        <f>IF(ISBLANK(B665),,IF(IFNA(MATCH(N665,List_Holidays,0),0)=0,IF(IFNA(MATCH(WEEKDAY(N665),List_WeekHolidays,0),0),1,0),2))</f>
        <v/>
      </c>
      <c r="BU665" s="109">
        <f t="shared" si="3"/>
        <v>0</v>
      </c>
      <c r="BV665" s="109">
        <f t="shared" si="4"/>
        <v>0</v>
      </c>
      <c r="BW665" s="109">
        <f>IF($BU665&gt;cLunchEnd+$N665,cLunchBegin+$N665+1,cLunchBegin+$N665)</f>
        <v>0.5</v>
      </c>
      <c r="BX665" s="109">
        <f>IF($BU665&gt;cLunchEnd+$N665,cLunchEnd+$N665+1,cLunchEnd+$N665)</f>
        <v>0.5416666667</v>
      </c>
      <c r="BY665" s="109">
        <f>IF($BU665&gt;cDinnerEnd+$N665,cDinnerBegin+$N665+1,cDinnerBegin+$N665)</f>
        <v>0.75</v>
      </c>
      <c r="BZ665" s="109">
        <f>IF($BU665&gt;cDinnerEnd+$N665,cDinnerEnd+$N665+1,cDinnerEnd+$N665)</f>
        <v>0.7916666667</v>
      </c>
      <c r="CA665" s="50" t="str">
        <f>IF((MIN($BV665,BX665)-MAX($BU665,BW665))&gt;0,vDurationLunch,)</f>
        <v/>
      </c>
      <c r="CB665" s="50" t="str">
        <f>IF((MIN($BV665,BZ665)-MAX($BU665,BY665))&gt;0,vDurationDinner,)</f>
        <v/>
      </c>
      <c r="CC665" s="50">
        <f t="shared" si="5"/>
        <v>0</v>
      </c>
      <c r="CD665" s="109">
        <f t="shared" si="6"/>
        <v>0.75</v>
      </c>
      <c r="CE665" s="50" t="str">
        <f t="shared" si="7"/>
        <v/>
      </c>
      <c r="CF665" s="50" t="str">
        <f t="shared" si="8"/>
        <v/>
      </c>
      <c r="CG665" s="50" t="str">
        <f t="shared" si="9"/>
        <v/>
      </c>
      <c r="CH665" s="50" t="str">
        <f t="shared" si="10"/>
        <v/>
      </c>
      <c r="CI665" s="50" t="str">
        <f t="shared" si="11"/>
        <v/>
      </c>
      <c r="CJ665" s="50"/>
      <c r="CK665" s="50"/>
      <c r="CL665" s="50"/>
      <c r="CM665" s="50"/>
      <c r="CN665" s="50"/>
    </row>
    <row r="666">
      <c r="A666" s="108" t="str">
        <f t="shared" si="2"/>
        <v/>
      </c>
      <c r="B666" s="6"/>
      <c r="C666" s="42"/>
      <c r="D666" s="43"/>
      <c r="E666" s="61"/>
      <c r="F666" s="45"/>
      <c r="G666" s="45"/>
      <c r="H666" s="46"/>
      <c r="I666" s="45"/>
      <c r="J666" s="45"/>
      <c r="K666" s="45"/>
      <c r="L666" s="45"/>
      <c r="M666" s="61"/>
      <c r="N666" s="48"/>
      <c r="O666" s="49"/>
      <c r="P666" s="48"/>
      <c r="Q666" s="49"/>
      <c r="R666" s="50"/>
      <c r="S666" s="51"/>
      <c r="T666" s="15"/>
      <c r="U666" s="14"/>
      <c r="V666" s="52"/>
      <c r="W666" s="52"/>
      <c r="X666" s="52"/>
      <c r="Y666" s="52"/>
      <c r="Z666" s="52"/>
      <c r="AA666" s="52"/>
      <c r="AB666" s="53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3"/>
      <c r="AP666" s="52"/>
      <c r="AQ666" s="52"/>
      <c r="AR666" s="53"/>
      <c r="AS666" s="53"/>
      <c r="AT666" s="53"/>
      <c r="AU666" s="52"/>
      <c r="AV666" s="52"/>
      <c r="AW666" s="53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83" t="str">
        <f>IF(ISBLANK(B666),,IF(IFNA(MATCH(N666,List_Holidays,0),0)=0,IF(IFNA(MATCH(WEEKDAY(N666),List_WeekHolidays,0),0),1,0),2))</f>
        <v/>
      </c>
      <c r="BU666" s="109">
        <f t="shared" si="3"/>
        <v>0</v>
      </c>
      <c r="BV666" s="109">
        <f t="shared" si="4"/>
        <v>0</v>
      </c>
      <c r="BW666" s="109">
        <f>IF($BU666&gt;cLunchEnd+$N666,cLunchBegin+$N666+1,cLunchBegin+$N666)</f>
        <v>0.5</v>
      </c>
      <c r="BX666" s="109">
        <f>IF($BU666&gt;cLunchEnd+$N666,cLunchEnd+$N666+1,cLunchEnd+$N666)</f>
        <v>0.5416666667</v>
      </c>
      <c r="BY666" s="109">
        <f>IF($BU666&gt;cDinnerEnd+$N666,cDinnerBegin+$N666+1,cDinnerBegin+$N666)</f>
        <v>0.75</v>
      </c>
      <c r="BZ666" s="109">
        <f>IF($BU666&gt;cDinnerEnd+$N666,cDinnerEnd+$N666+1,cDinnerEnd+$N666)</f>
        <v>0.7916666667</v>
      </c>
      <c r="CA666" s="50" t="str">
        <f>IF((MIN($BV666,BX666)-MAX($BU666,BW666))&gt;0,vDurationLunch,)</f>
        <v/>
      </c>
      <c r="CB666" s="50" t="str">
        <f>IF((MIN($BV666,BZ666)-MAX($BU666,BY666))&gt;0,vDurationDinner,)</f>
        <v/>
      </c>
      <c r="CC666" s="50">
        <f t="shared" si="5"/>
        <v>0</v>
      </c>
      <c r="CD666" s="109">
        <f t="shared" si="6"/>
        <v>0.75</v>
      </c>
      <c r="CE666" s="50" t="str">
        <f t="shared" si="7"/>
        <v/>
      </c>
      <c r="CF666" s="50" t="str">
        <f t="shared" si="8"/>
        <v/>
      </c>
      <c r="CG666" s="50" t="str">
        <f t="shared" si="9"/>
        <v/>
      </c>
      <c r="CH666" s="50" t="str">
        <f t="shared" si="10"/>
        <v/>
      </c>
      <c r="CI666" s="50" t="str">
        <f t="shared" si="11"/>
        <v/>
      </c>
      <c r="CJ666" s="50"/>
      <c r="CK666" s="50"/>
      <c r="CL666" s="50"/>
      <c r="CM666" s="50"/>
      <c r="CN666" s="50"/>
    </row>
    <row r="667">
      <c r="A667" s="108" t="str">
        <f t="shared" si="2"/>
        <v/>
      </c>
      <c r="B667" s="6"/>
      <c r="C667" s="42"/>
      <c r="D667" s="43"/>
      <c r="E667" s="61"/>
      <c r="F667" s="45"/>
      <c r="G667" s="45"/>
      <c r="H667" s="46"/>
      <c r="I667" s="45"/>
      <c r="J667" s="45"/>
      <c r="K667" s="45"/>
      <c r="L667" s="45"/>
      <c r="M667" s="61"/>
      <c r="N667" s="48"/>
      <c r="O667" s="49"/>
      <c r="P667" s="48"/>
      <c r="Q667" s="49"/>
      <c r="R667" s="50"/>
      <c r="S667" s="51"/>
      <c r="T667" s="15"/>
      <c r="U667" s="14"/>
      <c r="V667" s="52"/>
      <c r="W667" s="52"/>
      <c r="X667" s="52"/>
      <c r="Y667" s="52"/>
      <c r="Z667" s="52"/>
      <c r="AA667" s="52"/>
      <c r="AB667" s="53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3"/>
      <c r="AP667" s="52"/>
      <c r="AQ667" s="52"/>
      <c r="AR667" s="53"/>
      <c r="AS667" s="53"/>
      <c r="AT667" s="53"/>
      <c r="AU667" s="52"/>
      <c r="AV667" s="52"/>
      <c r="AW667" s="53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83" t="str">
        <f>IF(ISBLANK(B667),,IF(IFNA(MATCH(N667,List_Holidays,0),0)=0,IF(IFNA(MATCH(WEEKDAY(N667),List_WeekHolidays,0),0),1,0),2))</f>
        <v/>
      </c>
      <c r="BU667" s="109">
        <f t="shared" si="3"/>
        <v>0</v>
      </c>
      <c r="BV667" s="109">
        <f t="shared" si="4"/>
        <v>0</v>
      </c>
      <c r="BW667" s="109">
        <f>IF($BU667&gt;cLunchEnd+$N667,cLunchBegin+$N667+1,cLunchBegin+$N667)</f>
        <v>0.5</v>
      </c>
      <c r="BX667" s="109">
        <f>IF($BU667&gt;cLunchEnd+$N667,cLunchEnd+$N667+1,cLunchEnd+$N667)</f>
        <v>0.5416666667</v>
      </c>
      <c r="BY667" s="109">
        <f>IF($BU667&gt;cDinnerEnd+$N667,cDinnerBegin+$N667+1,cDinnerBegin+$N667)</f>
        <v>0.75</v>
      </c>
      <c r="BZ667" s="109">
        <f>IF($BU667&gt;cDinnerEnd+$N667,cDinnerEnd+$N667+1,cDinnerEnd+$N667)</f>
        <v>0.7916666667</v>
      </c>
      <c r="CA667" s="50" t="str">
        <f>IF((MIN($BV667,BX667)-MAX($BU667,BW667))&gt;0,vDurationLunch,)</f>
        <v/>
      </c>
      <c r="CB667" s="50" t="str">
        <f>IF((MIN($BV667,BZ667)-MAX($BU667,BY667))&gt;0,vDurationDinner,)</f>
        <v/>
      </c>
      <c r="CC667" s="50">
        <f t="shared" si="5"/>
        <v>0</v>
      </c>
      <c r="CD667" s="109">
        <f t="shared" si="6"/>
        <v>0.75</v>
      </c>
      <c r="CE667" s="50" t="str">
        <f t="shared" si="7"/>
        <v/>
      </c>
      <c r="CF667" s="50" t="str">
        <f t="shared" si="8"/>
        <v/>
      </c>
      <c r="CG667" s="50" t="str">
        <f t="shared" si="9"/>
        <v/>
      </c>
      <c r="CH667" s="50" t="str">
        <f t="shared" si="10"/>
        <v/>
      </c>
      <c r="CI667" s="50" t="str">
        <f t="shared" si="11"/>
        <v/>
      </c>
      <c r="CJ667" s="50"/>
      <c r="CK667" s="50"/>
      <c r="CL667" s="50"/>
      <c r="CM667" s="50"/>
      <c r="CN667" s="50"/>
    </row>
    <row r="668">
      <c r="A668" s="108" t="str">
        <f t="shared" si="2"/>
        <v/>
      </c>
      <c r="B668" s="6"/>
      <c r="C668" s="42"/>
      <c r="D668" s="43"/>
      <c r="E668" s="61"/>
      <c r="F668" s="45"/>
      <c r="G668" s="45"/>
      <c r="H668" s="45"/>
      <c r="I668" s="45"/>
      <c r="J668" s="46"/>
      <c r="K668" s="45"/>
      <c r="L668" s="45"/>
      <c r="M668" s="61"/>
      <c r="N668" s="48"/>
      <c r="O668" s="49"/>
      <c r="P668" s="48"/>
      <c r="Q668" s="49"/>
      <c r="R668" s="50"/>
      <c r="S668" s="51"/>
      <c r="T668" s="15"/>
      <c r="U668" s="14"/>
      <c r="V668" s="52"/>
      <c r="W668" s="52"/>
      <c r="X668" s="52"/>
      <c r="Y668" s="52"/>
      <c r="Z668" s="52"/>
      <c r="AA668" s="52"/>
      <c r="AB668" s="53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3"/>
      <c r="AP668" s="52"/>
      <c r="AQ668" s="52"/>
      <c r="AR668" s="53"/>
      <c r="AS668" s="53"/>
      <c r="AT668" s="53"/>
      <c r="AU668" s="52"/>
      <c r="AV668" s="52"/>
      <c r="AW668" s="53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83" t="str">
        <f>IF(ISBLANK(B668),,IF(IFNA(MATCH(N668,List_Holidays,0),0)=0,IF(IFNA(MATCH(WEEKDAY(N668),List_WeekHolidays,0),0),1,0),2))</f>
        <v/>
      </c>
      <c r="BU668" s="109">
        <f t="shared" si="3"/>
        <v>0</v>
      </c>
      <c r="BV668" s="109">
        <f t="shared" si="4"/>
        <v>0</v>
      </c>
      <c r="BW668" s="109">
        <f>IF($BU668&gt;cLunchEnd+$N668,cLunchBegin+$N668+1,cLunchBegin+$N668)</f>
        <v>0.5</v>
      </c>
      <c r="BX668" s="109">
        <f>IF($BU668&gt;cLunchEnd+$N668,cLunchEnd+$N668+1,cLunchEnd+$N668)</f>
        <v>0.5416666667</v>
      </c>
      <c r="BY668" s="109">
        <f>IF($BU668&gt;cDinnerEnd+$N668,cDinnerBegin+$N668+1,cDinnerBegin+$N668)</f>
        <v>0.75</v>
      </c>
      <c r="BZ668" s="109">
        <f>IF($BU668&gt;cDinnerEnd+$N668,cDinnerEnd+$N668+1,cDinnerEnd+$N668)</f>
        <v>0.7916666667</v>
      </c>
      <c r="CA668" s="50" t="str">
        <f>IF((MIN($BV668,BX668)-MAX($BU668,BW668))&gt;0,vDurationLunch,)</f>
        <v/>
      </c>
      <c r="CB668" s="50" t="str">
        <f>IF((MIN($BV668,BZ668)-MAX($BU668,BY668))&gt;0,vDurationDinner,)</f>
        <v/>
      </c>
      <c r="CC668" s="50">
        <f t="shared" si="5"/>
        <v>0</v>
      </c>
      <c r="CD668" s="109">
        <f t="shared" si="6"/>
        <v>0.75</v>
      </c>
      <c r="CE668" s="50" t="str">
        <f t="shared" si="7"/>
        <v/>
      </c>
      <c r="CF668" s="50" t="str">
        <f t="shared" si="8"/>
        <v/>
      </c>
      <c r="CG668" s="50" t="str">
        <f t="shared" si="9"/>
        <v/>
      </c>
      <c r="CH668" s="50" t="str">
        <f t="shared" si="10"/>
        <v/>
      </c>
      <c r="CI668" s="50" t="str">
        <f t="shared" si="11"/>
        <v/>
      </c>
      <c r="CJ668" s="50"/>
      <c r="CK668" s="50"/>
      <c r="CL668" s="50"/>
      <c r="CM668" s="50"/>
      <c r="CN668" s="50"/>
    </row>
    <row r="669">
      <c r="A669" s="108" t="str">
        <f t="shared" si="2"/>
        <v/>
      </c>
      <c r="B669" s="6"/>
      <c r="C669" s="42"/>
      <c r="D669" s="43"/>
      <c r="E669" s="61"/>
      <c r="F669" s="45"/>
      <c r="G669" s="45"/>
      <c r="H669" s="46"/>
      <c r="I669" s="45"/>
      <c r="J669" s="45"/>
      <c r="K669" s="45"/>
      <c r="L669" s="45"/>
      <c r="M669" s="61"/>
      <c r="N669" s="48"/>
      <c r="O669" s="49"/>
      <c r="P669" s="48"/>
      <c r="Q669" s="49"/>
      <c r="R669" s="50"/>
      <c r="S669" s="51"/>
      <c r="T669" s="15"/>
      <c r="U669" s="14"/>
      <c r="V669" s="52"/>
      <c r="W669" s="52"/>
      <c r="X669" s="52"/>
      <c r="Y669" s="52"/>
      <c r="Z669" s="52"/>
      <c r="AA669" s="52"/>
      <c r="AB669" s="53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3"/>
      <c r="AP669" s="52"/>
      <c r="AQ669" s="52"/>
      <c r="AR669" s="53"/>
      <c r="AS669" s="53"/>
      <c r="AT669" s="53"/>
      <c r="AU669" s="52"/>
      <c r="AV669" s="52"/>
      <c r="AW669" s="53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83" t="str">
        <f>IF(ISBLANK(B669),,IF(IFNA(MATCH(N669,List_Holidays,0),0)=0,IF(IFNA(MATCH(WEEKDAY(N669),List_WeekHolidays,0),0),1,0),2))</f>
        <v/>
      </c>
      <c r="BU669" s="109">
        <f t="shared" si="3"/>
        <v>0</v>
      </c>
      <c r="BV669" s="109">
        <f t="shared" si="4"/>
        <v>0</v>
      </c>
      <c r="BW669" s="109">
        <f>IF($BU669&gt;cLunchEnd+$N669,cLunchBegin+$N669+1,cLunchBegin+$N669)</f>
        <v>0.5</v>
      </c>
      <c r="BX669" s="109">
        <f>IF($BU669&gt;cLunchEnd+$N669,cLunchEnd+$N669+1,cLunchEnd+$N669)</f>
        <v>0.5416666667</v>
      </c>
      <c r="BY669" s="109">
        <f>IF($BU669&gt;cDinnerEnd+$N669,cDinnerBegin+$N669+1,cDinnerBegin+$N669)</f>
        <v>0.75</v>
      </c>
      <c r="BZ669" s="109">
        <f>IF($BU669&gt;cDinnerEnd+$N669,cDinnerEnd+$N669+1,cDinnerEnd+$N669)</f>
        <v>0.7916666667</v>
      </c>
      <c r="CA669" s="50" t="str">
        <f>IF((MIN($BV669,BX669)-MAX($BU669,BW669))&gt;0,vDurationLunch,)</f>
        <v/>
      </c>
      <c r="CB669" s="50" t="str">
        <f>IF((MIN($BV669,BZ669)-MAX($BU669,BY669))&gt;0,vDurationDinner,)</f>
        <v/>
      </c>
      <c r="CC669" s="50">
        <f t="shared" si="5"/>
        <v>0</v>
      </c>
      <c r="CD669" s="109">
        <f t="shared" si="6"/>
        <v>0.75</v>
      </c>
      <c r="CE669" s="50" t="str">
        <f t="shared" si="7"/>
        <v/>
      </c>
      <c r="CF669" s="50" t="str">
        <f t="shared" si="8"/>
        <v/>
      </c>
      <c r="CG669" s="50" t="str">
        <f t="shared" si="9"/>
        <v/>
      </c>
      <c r="CH669" s="50" t="str">
        <f t="shared" si="10"/>
        <v/>
      </c>
      <c r="CI669" s="50" t="str">
        <f t="shared" si="11"/>
        <v/>
      </c>
      <c r="CJ669" s="50"/>
      <c r="CK669" s="50"/>
      <c r="CL669" s="50"/>
      <c r="CM669" s="50"/>
      <c r="CN669" s="50"/>
    </row>
    <row r="670">
      <c r="A670" s="108" t="str">
        <f t="shared" si="2"/>
        <v/>
      </c>
      <c r="B670" s="6"/>
      <c r="C670" s="42"/>
      <c r="D670" s="43"/>
      <c r="E670" s="61"/>
      <c r="F670" s="45"/>
      <c r="G670" s="45"/>
      <c r="H670" s="46"/>
      <c r="I670" s="45"/>
      <c r="J670" s="45"/>
      <c r="K670" s="45"/>
      <c r="L670" s="45"/>
      <c r="M670" s="61"/>
      <c r="N670" s="48"/>
      <c r="O670" s="49"/>
      <c r="P670" s="48"/>
      <c r="Q670" s="49"/>
      <c r="R670" s="50"/>
      <c r="S670" s="51"/>
      <c r="T670" s="15"/>
      <c r="U670" s="14"/>
      <c r="V670" s="52"/>
      <c r="W670" s="52"/>
      <c r="X670" s="52"/>
      <c r="Y670" s="52"/>
      <c r="Z670" s="52"/>
      <c r="AA670" s="52"/>
      <c r="AB670" s="53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3"/>
      <c r="AP670" s="52"/>
      <c r="AQ670" s="52"/>
      <c r="AR670" s="53"/>
      <c r="AS670" s="53"/>
      <c r="AT670" s="53"/>
      <c r="AU670" s="52"/>
      <c r="AV670" s="52"/>
      <c r="AW670" s="53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83" t="str">
        <f>IF(ISBLANK(B670),,IF(IFNA(MATCH(N670,List_Holidays,0),0)=0,IF(IFNA(MATCH(WEEKDAY(N670),List_WeekHolidays,0),0),1,0),2))</f>
        <v/>
      </c>
      <c r="BU670" s="109">
        <f t="shared" si="3"/>
        <v>0</v>
      </c>
      <c r="BV670" s="109">
        <f t="shared" si="4"/>
        <v>0</v>
      </c>
      <c r="BW670" s="109">
        <f>IF($BU670&gt;cLunchEnd+$N670,cLunchBegin+$N670+1,cLunchBegin+$N670)</f>
        <v>0.5</v>
      </c>
      <c r="BX670" s="109">
        <f>IF($BU670&gt;cLunchEnd+$N670,cLunchEnd+$N670+1,cLunchEnd+$N670)</f>
        <v>0.5416666667</v>
      </c>
      <c r="BY670" s="109">
        <f>IF($BU670&gt;cDinnerEnd+$N670,cDinnerBegin+$N670+1,cDinnerBegin+$N670)</f>
        <v>0.75</v>
      </c>
      <c r="BZ670" s="109">
        <f>IF($BU670&gt;cDinnerEnd+$N670,cDinnerEnd+$N670+1,cDinnerEnd+$N670)</f>
        <v>0.7916666667</v>
      </c>
      <c r="CA670" s="50" t="str">
        <f>IF((MIN($BV670,BX670)-MAX($BU670,BW670))&gt;0,vDurationLunch,)</f>
        <v/>
      </c>
      <c r="CB670" s="50" t="str">
        <f>IF((MIN($BV670,BZ670)-MAX($BU670,BY670))&gt;0,vDurationDinner,)</f>
        <v/>
      </c>
      <c r="CC670" s="50">
        <f t="shared" si="5"/>
        <v>0</v>
      </c>
      <c r="CD670" s="109">
        <f t="shared" si="6"/>
        <v>0.75</v>
      </c>
      <c r="CE670" s="50" t="str">
        <f t="shared" si="7"/>
        <v/>
      </c>
      <c r="CF670" s="50" t="str">
        <f t="shared" si="8"/>
        <v/>
      </c>
      <c r="CG670" s="50" t="str">
        <f t="shared" si="9"/>
        <v/>
      </c>
      <c r="CH670" s="50" t="str">
        <f t="shared" si="10"/>
        <v/>
      </c>
      <c r="CI670" s="50" t="str">
        <f t="shared" si="11"/>
        <v/>
      </c>
      <c r="CJ670" s="50"/>
      <c r="CK670" s="50"/>
      <c r="CL670" s="50"/>
      <c r="CM670" s="50"/>
      <c r="CN670" s="50"/>
    </row>
    <row r="671">
      <c r="A671" s="108" t="str">
        <f t="shared" si="2"/>
        <v/>
      </c>
      <c r="B671" s="6"/>
      <c r="C671" s="42"/>
      <c r="D671" s="43"/>
      <c r="E671" s="61"/>
      <c r="F671" s="45"/>
      <c r="G671" s="45"/>
      <c r="H671" s="46"/>
      <c r="I671" s="45"/>
      <c r="J671" s="45"/>
      <c r="K671" s="45"/>
      <c r="L671" s="45"/>
      <c r="M671" s="61"/>
      <c r="N671" s="48"/>
      <c r="O671" s="49"/>
      <c r="P671" s="48"/>
      <c r="Q671" s="49"/>
      <c r="R671" s="50"/>
      <c r="S671" s="51"/>
      <c r="T671" s="15"/>
      <c r="U671" s="14"/>
      <c r="V671" s="52"/>
      <c r="W671" s="52"/>
      <c r="X671" s="52"/>
      <c r="Y671" s="52"/>
      <c r="Z671" s="52"/>
      <c r="AA671" s="52"/>
      <c r="AB671" s="53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3"/>
      <c r="AP671" s="52"/>
      <c r="AQ671" s="52"/>
      <c r="AR671" s="53"/>
      <c r="AS671" s="53"/>
      <c r="AT671" s="53"/>
      <c r="AU671" s="52"/>
      <c r="AV671" s="52"/>
      <c r="AW671" s="53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83" t="str">
        <f>IF(ISBLANK(B671),,IF(IFNA(MATCH(N671,List_Holidays,0),0)=0,IF(IFNA(MATCH(WEEKDAY(N671),List_WeekHolidays,0),0),1,0),2))</f>
        <v/>
      </c>
      <c r="BU671" s="109">
        <f t="shared" si="3"/>
        <v>0</v>
      </c>
      <c r="BV671" s="109">
        <f t="shared" si="4"/>
        <v>0</v>
      </c>
      <c r="BW671" s="109">
        <f>IF($BU671&gt;cLunchEnd+$N671,cLunchBegin+$N671+1,cLunchBegin+$N671)</f>
        <v>0.5</v>
      </c>
      <c r="BX671" s="109">
        <f>IF($BU671&gt;cLunchEnd+$N671,cLunchEnd+$N671+1,cLunchEnd+$N671)</f>
        <v>0.5416666667</v>
      </c>
      <c r="BY671" s="109">
        <f>IF($BU671&gt;cDinnerEnd+$N671,cDinnerBegin+$N671+1,cDinnerBegin+$N671)</f>
        <v>0.75</v>
      </c>
      <c r="BZ671" s="109">
        <f>IF($BU671&gt;cDinnerEnd+$N671,cDinnerEnd+$N671+1,cDinnerEnd+$N671)</f>
        <v>0.7916666667</v>
      </c>
      <c r="CA671" s="50" t="str">
        <f>IF((MIN($BV671,BX671)-MAX($BU671,BW671))&gt;0,vDurationLunch,)</f>
        <v/>
      </c>
      <c r="CB671" s="50" t="str">
        <f>IF((MIN($BV671,BZ671)-MAX($BU671,BY671))&gt;0,vDurationDinner,)</f>
        <v/>
      </c>
      <c r="CC671" s="50">
        <f t="shared" si="5"/>
        <v>0</v>
      </c>
      <c r="CD671" s="109">
        <f t="shared" si="6"/>
        <v>0.75</v>
      </c>
      <c r="CE671" s="50" t="str">
        <f t="shared" si="7"/>
        <v/>
      </c>
      <c r="CF671" s="50" t="str">
        <f t="shared" si="8"/>
        <v/>
      </c>
      <c r="CG671" s="50" t="str">
        <f t="shared" si="9"/>
        <v/>
      </c>
      <c r="CH671" s="50" t="str">
        <f t="shared" si="10"/>
        <v/>
      </c>
      <c r="CI671" s="50" t="str">
        <f t="shared" si="11"/>
        <v/>
      </c>
      <c r="CJ671" s="50"/>
      <c r="CK671" s="50"/>
      <c r="CL671" s="50"/>
      <c r="CM671" s="50"/>
      <c r="CN671" s="50"/>
    </row>
    <row r="672">
      <c r="A672" s="108" t="str">
        <f t="shared" si="2"/>
        <v/>
      </c>
      <c r="B672" s="6"/>
      <c r="C672" s="42"/>
      <c r="D672" s="43"/>
      <c r="E672" s="61"/>
      <c r="F672" s="45"/>
      <c r="G672" s="46"/>
      <c r="H672" s="46"/>
      <c r="I672" s="45"/>
      <c r="J672" s="45"/>
      <c r="K672" s="45"/>
      <c r="L672" s="45"/>
      <c r="M672" s="61"/>
      <c r="N672" s="48"/>
      <c r="O672" s="49"/>
      <c r="P672" s="48"/>
      <c r="Q672" s="49"/>
      <c r="R672" s="50"/>
      <c r="S672" s="51"/>
      <c r="T672" s="15"/>
      <c r="U672" s="14"/>
      <c r="V672" s="52"/>
      <c r="W672" s="52"/>
      <c r="X672" s="52"/>
      <c r="Y672" s="52"/>
      <c r="Z672" s="52"/>
      <c r="AA672" s="52"/>
      <c r="AB672" s="53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3"/>
      <c r="AP672" s="52"/>
      <c r="AQ672" s="52"/>
      <c r="AR672" s="53"/>
      <c r="AS672" s="53"/>
      <c r="AT672" s="53"/>
      <c r="AU672" s="52"/>
      <c r="AV672" s="52"/>
      <c r="AW672" s="53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83" t="str">
        <f>IF(ISBLANK(B672),,IF(IFNA(MATCH(N672,List_Holidays,0),0)=0,IF(IFNA(MATCH(WEEKDAY(N672),List_WeekHolidays,0),0),1,0),2))</f>
        <v/>
      </c>
      <c r="BU672" s="109">
        <f t="shared" si="3"/>
        <v>0</v>
      </c>
      <c r="BV672" s="109">
        <f t="shared" si="4"/>
        <v>0</v>
      </c>
      <c r="BW672" s="109">
        <f>IF($BU672&gt;cLunchEnd+$N672,cLunchBegin+$N672+1,cLunchBegin+$N672)</f>
        <v>0.5</v>
      </c>
      <c r="BX672" s="109">
        <f>IF($BU672&gt;cLunchEnd+$N672,cLunchEnd+$N672+1,cLunchEnd+$N672)</f>
        <v>0.5416666667</v>
      </c>
      <c r="BY672" s="109">
        <f>IF($BU672&gt;cDinnerEnd+$N672,cDinnerBegin+$N672+1,cDinnerBegin+$N672)</f>
        <v>0.75</v>
      </c>
      <c r="BZ672" s="109">
        <f>IF($BU672&gt;cDinnerEnd+$N672,cDinnerEnd+$N672+1,cDinnerEnd+$N672)</f>
        <v>0.7916666667</v>
      </c>
      <c r="CA672" s="50" t="str">
        <f>IF((MIN($BV672,BX672)-MAX($BU672,BW672))&gt;0,vDurationLunch,)</f>
        <v/>
      </c>
      <c r="CB672" s="50" t="str">
        <f>IF((MIN($BV672,BZ672)-MAX($BU672,BY672))&gt;0,vDurationDinner,)</f>
        <v/>
      </c>
      <c r="CC672" s="50">
        <f t="shared" si="5"/>
        <v>0</v>
      </c>
      <c r="CD672" s="109">
        <f t="shared" si="6"/>
        <v>0.75</v>
      </c>
      <c r="CE672" s="50" t="str">
        <f t="shared" si="7"/>
        <v/>
      </c>
      <c r="CF672" s="50" t="str">
        <f t="shared" si="8"/>
        <v/>
      </c>
      <c r="CG672" s="50" t="str">
        <f t="shared" si="9"/>
        <v/>
      </c>
      <c r="CH672" s="50" t="str">
        <f t="shared" si="10"/>
        <v/>
      </c>
      <c r="CI672" s="50" t="str">
        <f t="shared" si="11"/>
        <v/>
      </c>
      <c r="CJ672" s="50"/>
      <c r="CK672" s="50"/>
      <c r="CL672" s="50"/>
      <c r="CM672" s="50"/>
      <c r="CN672" s="50"/>
    </row>
    <row r="673">
      <c r="A673" s="108" t="str">
        <f t="shared" si="2"/>
        <v/>
      </c>
      <c r="B673" s="6"/>
      <c r="C673" s="42"/>
      <c r="D673" s="43"/>
      <c r="E673" s="61"/>
      <c r="F673" s="45"/>
      <c r="G673" s="45"/>
      <c r="H673" s="46"/>
      <c r="I673" s="45"/>
      <c r="J673" s="45"/>
      <c r="K673" s="45"/>
      <c r="L673" s="45"/>
      <c r="M673" s="61"/>
      <c r="N673" s="48"/>
      <c r="O673" s="49"/>
      <c r="P673" s="48"/>
      <c r="Q673" s="49"/>
      <c r="R673" s="50"/>
      <c r="S673" s="51"/>
      <c r="T673" s="15"/>
      <c r="U673" s="14"/>
      <c r="V673" s="52"/>
      <c r="W673" s="52"/>
      <c r="X673" s="52"/>
      <c r="Y673" s="52"/>
      <c r="Z673" s="52"/>
      <c r="AA673" s="52"/>
      <c r="AB673" s="53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3"/>
      <c r="AP673" s="52"/>
      <c r="AQ673" s="52"/>
      <c r="AR673" s="53"/>
      <c r="AS673" s="53"/>
      <c r="AT673" s="53"/>
      <c r="AU673" s="52"/>
      <c r="AV673" s="52"/>
      <c r="AW673" s="53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83" t="str">
        <f>IF(ISBLANK(B673),,IF(IFNA(MATCH(N673,List_Holidays,0),0)=0,IF(IFNA(MATCH(WEEKDAY(N673),List_WeekHolidays,0),0),1,0),2))</f>
        <v/>
      </c>
      <c r="BU673" s="109">
        <f t="shared" si="3"/>
        <v>0</v>
      </c>
      <c r="BV673" s="109">
        <f t="shared" si="4"/>
        <v>0</v>
      </c>
      <c r="BW673" s="109">
        <f>IF($BU673&gt;cLunchEnd+$N673,cLunchBegin+$N673+1,cLunchBegin+$N673)</f>
        <v>0.5</v>
      </c>
      <c r="BX673" s="109">
        <f>IF($BU673&gt;cLunchEnd+$N673,cLunchEnd+$N673+1,cLunchEnd+$N673)</f>
        <v>0.5416666667</v>
      </c>
      <c r="BY673" s="109">
        <f>IF($BU673&gt;cDinnerEnd+$N673,cDinnerBegin+$N673+1,cDinnerBegin+$N673)</f>
        <v>0.75</v>
      </c>
      <c r="BZ673" s="109">
        <f>IF($BU673&gt;cDinnerEnd+$N673,cDinnerEnd+$N673+1,cDinnerEnd+$N673)</f>
        <v>0.7916666667</v>
      </c>
      <c r="CA673" s="50" t="str">
        <f>IF((MIN($BV673,BX673)-MAX($BU673,BW673))&gt;0,vDurationLunch,)</f>
        <v/>
      </c>
      <c r="CB673" s="50" t="str">
        <f>IF((MIN($BV673,BZ673)-MAX($BU673,BY673))&gt;0,vDurationDinner,)</f>
        <v/>
      </c>
      <c r="CC673" s="50">
        <f t="shared" si="5"/>
        <v>0</v>
      </c>
      <c r="CD673" s="109">
        <f t="shared" si="6"/>
        <v>0.75</v>
      </c>
      <c r="CE673" s="50" t="str">
        <f t="shared" si="7"/>
        <v/>
      </c>
      <c r="CF673" s="50" t="str">
        <f t="shared" si="8"/>
        <v/>
      </c>
      <c r="CG673" s="50" t="str">
        <f t="shared" si="9"/>
        <v/>
      </c>
      <c r="CH673" s="50" t="str">
        <f t="shared" si="10"/>
        <v/>
      </c>
      <c r="CI673" s="50" t="str">
        <f t="shared" si="11"/>
        <v/>
      </c>
      <c r="CJ673" s="50"/>
      <c r="CK673" s="50"/>
      <c r="CL673" s="50"/>
      <c r="CM673" s="50"/>
      <c r="CN673" s="50"/>
    </row>
    <row r="674">
      <c r="A674" s="108" t="str">
        <f t="shared" si="2"/>
        <v/>
      </c>
      <c r="B674" s="6"/>
      <c r="C674" s="42"/>
      <c r="D674" s="43"/>
      <c r="E674" s="61"/>
      <c r="F674" s="45"/>
      <c r="G674" s="45"/>
      <c r="H674" s="46"/>
      <c r="I674" s="45"/>
      <c r="J674" s="45"/>
      <c r="K674" s="45"/>
      <c r="L674" s="45"/>
      <c r="M674" s="61"/>
      <c r="N674" s="48"/>
      <c r="O674" s="49"/>
      <c r="P674" s="48"/>
      <c r="Q674" s="49"/>
      <c r="R674" s="50"/>
      <c r="S674" s="51"/>
      <c r="T674" s="15"/>
      <c r="U674" s="14"/>
      <c r="V674" s="52"/>
      <c r="W674" s="52"/>
      <c r="X674" s="52"/>
      <c r="Y674" s="52"/>
      <c r="Z674" s="52"/>
      <c r="AA674" s="52"/>
      <c r="AB674" s="53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3"/>
      <c r="AP674" s="52"/>
      <c r="AQ674" s="52"/>
      <c r="AR674" s="53"/>
      <c r="AS674" s="53"/>
      <c r="AT674" s="53"/>
      <c r="AU674" s="52"/>
      <c r="AV674" s="52"/>
      <c r="AW674" s="53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83" t="str">
        <f>IF(ISBLANK(B674),,IF(IFNA(MATCH(N674,List_Holidays,0),0)=0,IF(IFNA(MATCH(WEEKDAY(N674),List_WeekHolidays,0),0),1,0),2))</f>
        <v/>
      </c>
      <c r="BU674" s="109">
        <f t="shared" si="3"/>
        <v>0</v>
      </c>
      <c r="BV674" s="109">
        <f t="shared" si="4"/>
        <v>0</v>
      </c>
      <c r="BW674" s="109">
        <f>IF($BU674&gt;cLunchEnd+$N674,cLunchBegin+$N674+1,cLunchBegin+$N674)</f>
        <v>0.5</v>
      </c>
      <c r="BX674" s="109">
        <f>IF($BU674&gt;cLunchEnd+$N674,cLunchEnd+$N674+1,cLunchEnd+$N674)</f>
        <v>0.5416666667</v>
      </c>
      <c r="BY674" s="109">
        <f>IF($BU674&gt;cDinnerEnd+$N674,cDinnerBegin+$N674+1,cDinnerBegin+$N674)</f>
        <v>0.75</v>
      </c>
      <c r="BZ674" s="109">
        <f>IF($BU674&gt;cDinnerEnd+$N674,cDinnerEnd+$N674+1,cDinnerEnd+$N674)</f>
        <v>0.7916666667</v>
      </c>
      <c r="CA674" s="50" t="str">
        <f>IF((MIN($BV674,BX674)-MAX($BU674,BW674))&gt;0,vDurationLunch,)</f>
        <v/>
      </c>
      <c r="CB674" s="50" t="str">
        <f>IF((MIN($BV674,BZ674)-MAX($BU674,BY674))&gt;0,vDurationDinner,)</f>
        <v/>
      </c>
      <c r="CC674" s="50">
        <f t="shared" si="5"/>
        <v>0</v>
      </c>
      <c r="CD674" s="109">
        <f t="shared" si="6"/>
        <v>0.75</v>
      </c>
      <c r="CE674" s="50" t="str">
        <f t="shared" si="7"/>
        <v/>
      </c>
      <c r="CF674" s="50" t="str">
        <f t="shared" si="8"/>
        <v/>
      </c>
      <c r="CG674" s="50" t="str">
        <f t="shared" si="9"/>
        <v/>
      </c>
      <c r="CH674" s="50" t="str">
        <f t="shared" si="10"/>
        <v/>
      </c>
      <c r="CI674" s="50" t="str">
        <f t="shared" si="11"/>
        <v/>
      </c>
      <c r="CJ674" s="50"/>
      <c r="CK674" s="50"/>
      <c r="CL674" s="50"/>
      <c r="CM674" s="50"/>
      <c r="CN674" s="50"/>
    </row>
    <row r="675">
      <c r="A675" s="108" t="str">
        <f t="shared" si="2"/>
        <v/>
      </c>
      <c r="B675" s="6"/>
      <c r="C675" s="42"/>
      <c r="D675" s="43"/>
      <c r="E675" s="61"/>
      <c r="F675" s="45"/>
      <c r="G675" s="45"/>
      <c r="H675" s="45"/>
      <c r="I675" s="45"/>
      <c r="J675" s="46"/>
      <c r="K675" s="45"/>
      <c r="L675" s="45"/>
      <c r="M675" s="61"/>
      <c r="N675" s="48"/>
      <c r="O675" s="49"/>
      <c r="P675" s="48"/>
      <c r="Q675" s="49"/>
      <c r="R675" s="50"/>
      <c r="S675" s="51"/>
      <c r="T675" s="15"/>
      <c r="U675" s="14"/>
      <c r="V675" s="52"/>
      <c r="W675" s="52"/>
      <c r="X675" s="52"/>
      <c r="Y675" s="52"/>
      <c r="Z675" s="52"/>
      <c r="AA675" s="52"/>
      <c r="AB675" s="53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3"/>
      <c r="AP675" s="52"/>
      <c r="AQ675" s="52"/>
      <c r="AR675" s="53"/>
      <c r="AS675" s="53"/>
      <c r="AT675" s="53"/>
      <c r="AU675" s="52"/>
      <c r="AV675" s="52"/>
      <c r="AW675" s="53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83" t="str">
        <f>IF(ISBLANK(B675),,IF(IFNA(MATCH(N675,List_Holidays,0),0)=0,IF(IFNA(MATCH(WEEKDAY(N675),List_WeekHolidays,0),0),1,0),2))</f>
        <v/>
      </c>
      <c r="BU675" s="109">
        <f t="shared" si="3"/>
        <v>0</v>
      </c>
      <c r="BV675" s="109">
        <f t="shared" si="4"/>
        <v>0</v>
      </c>
      <c r="BW675" s="109">
        <f>IF($BU675&gt;cLunchEnd+$N675,cLunchBegin+$N675+1,cLunchBegin+$N675)</f>
        <v>0.5</v>
      </c>
      <c r="BX675" s="109">
        <f>IF($BU675&gt;cLunchEnd+$N675,cLunchEnd+$N675+1,cLunchEnd+$N675)</f>
        <v>0.5416666667</v>
      </c>
      <c r="BY675" s="109">
        <f>IF($BU675&gt;cDinnerEnd+$N675,cDinnerBegin+$N675+1,cDinnerBegin+$N675)</f>
        <v>0.75</v>
      </c>
      <c r="BZ675" s="109">
        <f>IF($BU675&gt;cDinnerEnd+$N675,cDinnerEnd+$N675+1,cDinnerEnd+$N675)</f>
        <v>0.7916666667</v>
      </c>
      <c r="CA675" s="50" t="str">
        <f>IF((MIN($BV675,BX675)-MAX($BU675,BW675))&gt;0,vDurationLunch,)</f>
        <v/>
      </c>
      <c r="CB675" s="50" t="str">
        <f>IF((MIN($BV675,BZ675)-MAX($BU675,BY675))&gt;0,vDurationDinner,)</f>
        <v/>
      </c>
      <c r="CC675" s="50">
        <f t="shared" si="5"/>
        <v>0</v>
      </c>
      <c r="CD675" s="109">
        <f t="shared" si="6"/>
        <v>0.75</v>
      </c>
      <c r="CE675" s="50" t="str">
        <f t="shared" si="7"/>
        <v/>
      </c>
      <c r="CF675" s="50" t="str">
        <f t="shared" si="8"/>
        <v/>
      </c>
      <c r="CG675" s="50" t="str">
        <f t="shared" si="9"/>
        <v/>
      </c>
      <c r="CH675" s="50" t="str">
        <f t="shared" si="10"/>
        <v/>
      </c>
      <c r="CI675" s="50" t="str">
        <f t="shared" si="11"/>
        <v/>
      </c>
      <c r="CJ675" s="50"/>
      <c r="CK675" s="50"/>
      <c r="CL675" s="50"/>
      <c r="CM675" s="50"/>
      <c r="CN675" s="50"/>
    </row>
    <row r="676">
      <c r="A676" s="108" t="str">
        <f t="shared" si="2"/>
        <v/>
      </c>
      <c r="B676" s="6"/>
      <c r="C676" s="42"/>
      <c r="D676" s="43"/>
      <c r="E676" s="61"/>
      <c r="F676" s="45"/>
      <c r="G676" s="45"/>
      <c r="H676" s="46"/>
      <c r="I676" s="45"/>
      <c r="J676" s="45"/>
      <c r="K676" s="45"/>
      <c r="L676" s="45"/>
      <c r="M676" s="61"/>
      <c r="N676" s="48"/>
      <c r="O676" s="49"/>
      <c r="P676" s="48"/>
      <c r="Q676" s="49"/>
      <c r="R676" s="50"/>
      <c r="S676" s="51"/>
      <c r="T676" s="15"/>
      <c r="U676" s="14"/>
      <c r="V676" s="52"/>
      <c r="W676" s="52"/>
      <c r="X676" s="52"/>
      <c r="Y676" s="52"/>
      <c r="Z676" s="52"/>
      <c r="AA676" s="52"/>
      <c r="AB676" s="53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3"/>
      <c r="AP676" s="52"/>
      <c r="AQ676" s="52"/>
      <c r="AR676" s="53"/>
      <c r="AS676" s="53"/>
      <c r="AT676" s="53"/>
      <c r="AU676" s="52"/>
      <c r="AV676" s="52"/>
      <c r="AW676" s="53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83" t="str">
        <f>IF(ISBLANK(B676),,IF(IFNA(MATCH(N676,List_Holidays,0),0)=0,IF(IFNA(MATCH(WEEKDAY(N676),List_WeekHolidays,0),0),1,0),2))</f>
        <v/>
      </c>
      <c r="BU676" s="109">
        <f t="shared" si="3"/>
        <v>0</v>
      </c>
      <c r="BV676" s="109">
        <f t="shared" si="4"/>
        <v>0</v>
      </c>
      <c r="BW676" s="109">
        <f>IF($BU676&gt;cLunchEnd+$N676,cLunchBegin+$N676+1,cLunchBegin+$N676)</f>
        <v>0.5</v>
      </c>
      <c r="BX676" s="109">
        <f>IF($BU676&gt;cLunchEnd+$N676,cLunchEnd+$N676+1,cLunchEnd+$N676)</f>
        <v>0.5416666667</v>
      </c>
      <c r="BY676" s="109">
        <f>IF($BU676&gt;cDinnerEnd+$N676,cDinnerBegin+$N676+1,cDinnerBegin+$N676)</f>
        <v>0.75</v>
      </c>
      <c r="BZ676" s="109">
        <f>IF($BU676&gt;cDinnerEnd+$N676,cDinnerEnd+$N676+1,cDinnerEnd+$N676)</f>
        <v>0.7916666667</v>
      </c>
      <c r="CA676" s="50" t="str">
        <f>IF((MIN($BV676,BX676)-MAX($BU676,BW676))&gt;0,vDurationLunch,)</f>
        <v/>
      </c>
      <c r="CB676" s="50" t="str">
        <f>IF((MIN($BV676,BZ676)-MAX($BU676,BY676))&gt;0,vDurationDinner,)</f>
        <v/>
      </c>
      <c r="CC676" s="50">
        <f t="shared" si="5"/>
        <v>0</v>
      </c>
      <c r="CD676" s="109">
        <f t="shared" si="6"/>
        <v>0.75</v>
      </c>
      <c r="CE676" s="50" t="str">
        <f t="shared" si="7"/>
        <v/>
      </c>
      <c r="CF676" s="50" t="str">
        <f t="shared" si="8"/>
        <v/>
      </c>
      <c r="CG676" s="50" t="str">
        <f t="shared" si="9"/>
        <v/>
      </c>
      <c r="CH676" s="50" t="str">
        <f t="shared" si="10"/>
        <v/>
      </c>
      <c r="CI676" s="50" t="str">
        <f t="shared" si="11"/>
        <v/>
      </c>
      <c r="CJ676" s="50"/>
      <c r="CK676" s="50"/>
      <c r="CL676" s="50"/>
      <c r="CM676" s="50"/>
      <c r="CN676" s="50"/>
    </row>
    <row r="677">
      <c r="A677" s="108" t="str">
        <f t="shared" si="2"/>
        <v/>
      </c>
      <c r="B677" s="6"/>
      <c r="C677" s="42"/>
      <c r="D677" s="43"/>
      <c r="E677" s="61"/>
      <c r="F677" s="45"/>
      <c r="G677" s="45"/>
      <c r="H677" s="46"/>
      <c r="I677" s="45"/>
      <c r="J677" s="45"/>
      <c r="K677" s="45"/>
      <c r="L677" s="45"/>
      <c r="M677" s="61"/>
      <c r="N677" s="48"/>
      <c r="O677" s="49"/>
      <c r="P677" s="48"/>
      <c r="Q677" s="49"/>
      <c r="R677" s="50"/>
      <c r="S677" s="51"/>
      <c r="T677" s="15"/>
      <c r="U677" s="14"/>
      <c r="V677" s="52"/>
      <c r="W677" s="52"/>
      <c r="X677" s="52"/>
      <c r="Y677" s="52"/>
      <c r="Z677" s="52"/>
      <c r="AA677" s="52"/>
      <c r="AB677" s="53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3"/>
      <c r="AP677" s="52"/>
      <c r="AQ677" s="52"/>
      <c r="AR677" s="53"/>
      <c r="AS677" s="53"/>
      <c r="AT677" s="53"/>
      <c r="AU677" s="52"/>
      <c r="AV677" s="52"/>
      <c r="AW677" s="53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83" t="str">
        <f>IF(ISBLANK(B677),,IF(IFNA(MATCH(N677,List_Holidays,0),0)=0,IF(IFNA(MATCH(WEEKDAY(N677),List_WeekHolidays,0),0),1,0),2))</f>
        <v/>
      </c>
      <c r="BU677" s="109">
        <f t="shared" si="3"/>
        <v>0</v>
      </c>
      <c r="BV677" s="109">
        <f t="shared" si="4"/>
        <v>0</v>
      </c>
      <c r="BW677" s="109">
        <f>IF($BU677&gt;cLunchEnd+$N677,cLunchBegin+$N677+1,cLunchBegin+$N677)</f>
        <v>0.5</v>
      </c>
      <c r="BX677" s="109">
        <f>IF($BU677&gt;cLunchEnd+$N677,cLunchEnd+$N677+1,cLunchEnd+$N677)</f>
        <v>0.5416666667</v>
      </c>
      <c r="BY677" s="109">
        <f>IF($BU677&gt;cDinnerEnd+$N677,cDinnerBegin+$N677+1,cDinnerBegin+$N677)</f>
        <v>0.75</v>
      </c>
      <c r="BZ677" s="109">
        <f>IF($BU677&gt;cDinnerEnd+$N677,cDinnerEnd+$N677+1,cDinnerEnd+$N677)</f>
        <v>0.7916666667</v>
      </c>
      <c r="CA677" s="50" t="str">
        <f>IF((MIN($BV677,BX677)-MAX($BU677,BW677))&gt;0,vDurationLunch,)</f>
        <v/>
      </c>
      <c r="CB677" s="50" t="str">
        <f>IF((MIN($BV677,BZ677)-MAX($BU677,BY677))&gt;0,vDurationDinner,)</f>
        <v/>
      </c>
      <c r="CC677" s="50">
        <f t="shared" si="5"/>
        <v>0</v>
      </c>
      <c r="CD677" s="109">
        <f t="shared" si="6"/>
        <v>0.75</v>
      </c>
      <c r="CE677" s="50" t="str">
        <f t="shared" si="7"/>
        <v/>
      </c>
      <c r="CF677" s="50" t="str">
        <f t="shared" si="8"/>
        <v/>
      </c>
      <c r="CG677" s="50" t="str">
        <f t="shared" si="9"/>
        <v/>
      </c>
      <c r="CH677" s="50" t="str">
        <f t="shared" si="10"/>
        <v/>
      </c>
      <c r="CI677" s="50" t="str">
        <f t="shared" si="11"/>
        <v/>
      </c>
      <c r="CJ677" s="50"/>
      <c r="CK677" s="50"/>
      <c r="CL677" s="50"/>
      <c r="CM677" s="50"/>
      <c r="CN677" s="50"/>
    </row>
    <row r="678">
      <c r="A678" s="108" t="str">
        <f t="shared" si="2"/>
        <v/>
      </c>
      <c r="B678" s="6"/>
      <c r="C678" s="42"/>
      <c r="D678" s="43"/>
      <c r="E678" s="61"/>
      <c r="F678" s="45"/>
      <c r="G678" s="45"/>
      <c r="H678" s="46"/>
      <c r="I678" s="45"/>
      <c r="J678" s="45"/>
      <c r="K678" s="45"/>
      <c r="L678" s="45"/>
      <c r="M678" s="61"/>
      <c r="N678" s="48"/>
      <c r="O678" s="49"/>
      <c r="P678" s="48"/>
      <c r="Q678" s="49"/>
      <c r="R678" s="50"/>
      <c r="S678" s="51"/>
      <c r="T678" s="15"/>
      <c r="U678" s="14"/>
      <c r="V678" s="52"/>
      <c r="W678" s="52"/>
      <c r="X678" s="52"/>
      <c r="Y678" s="52"/>
      <c r="Z678" s="52"/>
      <c r="AA678" s="52"/>
      <c r="AB678" s="53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3"/>
      <c r="AP678" s="52"/>
      <c r="AQ678" s="52"/>
      <c r="AR678" s="53"/>
      <c r="AS678" s="53"/>
      <c r="AT678" s="53"/>
      <c r="AU678" s="52"/>
      <c r="AV678" s="52"/>
      <c r="AW678" s="53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83" t="str">
        <f>IF(ISBLANK(B678),,IF(IFNA(MATCH(N678,List_Holidays,0),0)=0,IF(IFNA(MATCH(WEEKDAY(N678),List_WeekHolidays,0),0),1,0),2))</f>
        <v/>
      </c>
      <c r="BU678" s="109">
        <f t="shared" si="3"/>
        <v>0</v>
      </c>
      <c r="BV678" s="109">
        <f t="shared" si="4"/>
        <v>0</v>
      </c>
      <c r="BW678" s="109">
        <f>IF($BU678&gt;cLunchEnd+$N678,cLunchBegin+$N678+1,cLunchBegin+$N678)</f>
        <v>0.5</v>
      </c>
      <c r="BX678" s="109">
        <f>IF($BU678&gt;cLunchEnd+$N678,cLunchEnd+$N678+1,cLunchEnd+$N678)</f>
        <v>0.5416666667</v>
      </c>
      <c r="BY678" s="109">
        <f>IF($BU678&gt;cDinnerEnd+$N678,cDinnerBegin+$N678+1,cDinnerBegin+$N678)</f>
        <v>0.75</v>
      </c>
      <c r="BZ678" s="109">
        <f>IF($BU678&gt;cDinnerEnd+$N678,cDinnerEnd+$N678+1,cDinnerEnd+$N678)</f>
        <v>0.7916666667</v>
      </c>
      <c r="CA678" s="50" t="str">
        <f>IF((MIN($BV678,BX678)-MAX($BU678,BW678))&gt;0,vDurationLunch,)</f>
        <v/>
      </c>
      <c r="CB678" s="50" t="str">
        <f>IF((MIN($BV678,BZ678)-MAX($BU678,BY678))&gt;0,vDurationDinner,)</f>
        <v/>
      </c>
      <c r="CC678" s="50">
        <f t="shared" si="5"/>
        <v>0</v>
      </c>
      <c r="CD678" s="109">
        <f t="shared" si="6"/>
        <v>0.75</v>
      </c>
      <c r="CE678" s="50" t="str">
        <f t="shared" si="7"/>
        <v/>
      </c>
      <c r="CF678" s="50" t="str">
        <f t="shared" si="8"/>
        <v/>
      </c>
      <c r="CG678" s="50" t="str">
        <f t="shared" si="9"/>
        <v/>
      </c>
      <c r="CH678" s="50" t="str">
        <f t="shared" si="10"/>
        <v/>
      </c>
      <c r="CI678" s="50" t="str">
        <f t="shared" si="11"/>
        <v/>
      </c>
      <c r="CJ678" s="50"/>
      <c r="CK678" s="50"/>
      <c r="CL678" s="50"/>
      <c r="CM678" s="50"/>
      <c r="CN678" s="50"/>
    </row>
    <row r="679">
      <c r="A679" s="108" t="str">
        <f t="shared" si="2"/>
        <v/>
      </c>
      <c r="B679" s="6"/>
      <c r="C679" s="42"/>
      <c r="D679" s="43"/>
      <c r="E679" s="61"/>
      <c r="F679" s="45"/>
      <c r="G679" s="46"/>
      <c r="H679" s="46"/>
      <c r="I679" s="45"/>
      <c r="J679" s="45"/>
      <c r="K679" s="45"/>
      <c r="L679" s="45"/>
      <c r="M679" s="61"/>
      <c r="N679" s="48"/>
      <c r="O679" s="49"/>
      <c r="P679" s="48"/>
      <c r="Q679" s="49"/>
      <c r="R679" s="50"/>
      <c r="S679" s="51"/>
      <c r="T679" s="15"/>
      <c r="U679" s="14"/>
      <c r="V679" s="52"/>
      <c r="W679" s="52"/>
      <c r="X679" s="52"/>
      <c r="Y679" s="52"/>
      <c r="Z679" s="52"/>
      <c r="AA679" s="52"/>
      <c r="AB679" s="53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3"/>
      <c r="AP679" s="52"/>
      <c r="AQ679" s="52"/>
      <c r="AR679" s="53"/>
      <c r="AS679" s="53"/>
      <c r="AT679" s="53"/>
      <c r="AU679" s="52"/>
      <c r="AV679" s="52"/>
      <c r="AW679" s="53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83" t="str">
        <f>IF(ISBLANK(B679),,IF(IFNA(MATCH(N679,List_Holidays,0),0)=0,IF(IFNA(MATCH(WEEKDAY(N679),List_WeekHolidays,0),0),1,0),2))</f>
        <v/>
      </c>
      <c r="BU679" s="109">
        <f t="shared" si="3"/>
        <v>0</v>
      </c>
      <c r="BV679" s="109">
        <f t="shared" si="4"/>
        <v>0</v>
      </c>
      <c r="BW679" s="109">
        <f>IF($BU679&gt;cLunchEnd+$N679,cLunchBegin+$N679+1,cLunchBegin+$N679)</f>
        <v>0.5</v>
      </c>
      <c r="BX679" s="109">
        <f>IF($BU679&gt;cLunchEnd+$N679,cLunchEnd+$N679+1,cLunchEnd+$N679)</f>
        <v>0.5416666667</v>
      </c>
      <c r="BY679" s="109">
        <f>IF($BU679&gt;cDinnerEnd+$N679,cDinnerBegin+$N679+1,cDinnerBegin+$N679)</f>
        <v>0.75</v>
      </c>
      <c r="BZ679" s="109">
        <f>IF($BU679&gt;cDinnerEnd+$N679,cDinnerEnd+$N679+1,cDinnerEnd+$N679)</f>
        <v>0.7916666667</v>
      </c>
      <c r="CA679" s="50" t="str">
        <f>IF((MIN($BV679,BX679)-MAX($BU679,BW679))&gt;0,vDurationLunch,)</f>
        <v/>
      </c>
      <c r="CB679" s="50" t="str">
        <f>IF((MIN($BV679,BZ679)-MAX($BU679,BY679))&gt;0,vDurationDinner,)</f>
        <v/>
      </c>
      <c r="CC679" s="50">
        <f t="shared" si="5"/>
        <v>0</v>
      </c>
      <c r="CD679" s="109">
        <f t="shared" si="6"/>
        <v>0.75</v>
      </c>
      <c r="CE679" s="50" t="str">
        <f t="shared" si="7"/>
        <v/>
      </c>
      <c r="CF679" s="50" t="str">
        <f t="shared" si="8"/>
        <v/>
      </c>
      <c r="CG679" s="50" t="str">
        <f t="shared" si="9"/>
        <v/>
      </c>
      <c r="CH679" s="50" t="str">
        <f t="shared" si="10"/>
        <v/>
      </c>
      <c r="CI679" s="50" t="str">
        <f t="shared" si="11"/>
        <v/>
      </c>
      <c r="CJ679" s="50"/>
      <c r="CK679" s="50"/>
      <c r="CL679" s="50"/>
      <c r="CM679" s="50"/>
      <c r="CN679" s="50"/>
    </row>
    <row r="680">
      <c r="A680" s="108" t="str">
        <f t="shared" si="2"/>
        <v/>
      </c>
      <c r="B680" s="6"/>
      <c r="C680" s="42"/>
      <c r="D680" s="43"/>
      <c r="E680" s="61"/>
      <c r="F680" s="45"/>
      <c r="G680" s="45"/>
      <c r="H680" s="46"/>
      <c r="I680" s="45"/>
      <c r="J680" s="45"/>
      <c r="K680" s="45"/>
      <c r="L680" s="45"/>
      <c r="M680" s="61"/>
      <c r="N680" s="48"/>
      <c r="O680" s="49"/>
      <c r="P680" s="48"/>
      <c r="Q680" s="49"/>
      <c r="R680" s="50"/>
      <c r="S680" s="51"/>
      <c r="T680" s="15"/>
      <c r="U680" s="14"/>
      <c r="V680" s="52"/>
      <c r="W680" s="52"/>
      <c r="X680" s="52"/>
      <c r="Y680" s="52"/>
      <c r="Z680" s="52"/>
      <c r="AA680" s="52"/>
      <c r="AB680" s="53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3"/>
      <c r="AP680" s="52"/>
      <c r="AQ680" s="52"/>
      <c r="AR680" s="53"/>
      <c r="AS680" s="53"/>
      <c r="AT680" s="53"/>
      <c r="AU680" s="52"/>
      <c r="AV680" s="52"/>
      <c r="AW680" s="53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83" t="str">
        <f>IF(ISBLANK(B680),,IF(IFNA(MATCH(N680,List_Holidays,0),0)=0,IF(IFNA(MATCH(WEEKDAY(N680),List_WeekHolidays,0),0),1,0),2))</f>
        <v/>
      </c>
      <c r="BU680" s="109">
        <f t="shared" si="3"/>
        <v>0</v>
      </c>
      <c r="BV680" s="109">
        <f t="shared" si="4"/>
        <v>0</v>
      </c>
      <c r="BW680" s="109">
        <f>IF($BU680&gt;cLunchEnd+$N680,cLunchBegin+$N680+1,cLunchBegin+$N680)</f>
        <v>0.5</v>
      </c>
      <c r="BX680" s="109">
        <f>IF($BU680&gt;cLunchEnd+$N680,cLunchEnd+$N680+1,cLunchEnd+$N680)</f>
        <v>0.5416666667</v>
      </c>
      <c r="BY680" s="109">
        <f>IF($BU680&gt;cDinnerEnd+$N680,cDinnerBegin+$N680+1,cDinnerBegin+$N680)</f>
        <v>0.75</v>
      </c>
      <c r="BZ680" s="109">
        <f>IF($BU680&gt;cDinnerEnd+$N680,cDinnerEnd+$N680+1,cDinnerEnd+$N680)</f>
        <v>0.7916666667</v>
      </c>
      <c r="CA680" s="50" t="str">
        <f>IF((MIN($BV680,BX680)-MAX($BU680,BW680))&gt;0,vDurationLunch,)</f>
        <v/>
      </c>
      <c r="CB680" s="50" t="str">
        <f>IF((MIN($BV680,BZ680)-MAX($BU680,BY680))&gt;0,vDurationDinner,)</f>
        <v/>
      </c>
      <c r="CC680" s="50">
        <f t="shared" si="5"/>
        <v>0</v>
      </c>
      <c r="CD680" s="109">
        <f t="shared" si="6"/>
        <v>0.75</v>
      </c>
      <c r="CE680" s="50" t="str">
        <f t="shared" si="7"/>
        <v/>
      </c>
      <c r="CF680" s="50" t="str">
        <f t="shared" si="8"/>
        <v/>
      </c>
      <c r="CG680" s="50" t="str">
        <f t="shared" si="9"/>
        <v/>
      </c>
      <c r="CH680" s="50" t="str">
        <f t="shared" si="10"/>
        <v/>
      </c>
      <c r="CI680" s="50" t="str">
        <f t="shared" si="11"/>
        <v/>
      </c>
      <c r="CJ680" s="50"/>
      <c r="CK680" s="50"/>
      <c r="CL680" s="50"/>
      <c r="CM680" s="50"/>
      <c r="CN680" s="50"/>
    </row>
    <row r="681">
      <c r="A681" s="108" t="str">
        <f t="shared" si="2"/>
        <v/>
      </c>
      <c r="B681" s="6"/>
      <c r="C681" s="42"/>
      <c r="D681" s="43"/>
      <c r="E681" s="61"/>
      <c r="F681" s="45"/>
      <c r="G681" s="45"/>
      <c r="H681" s="46"/>
      <c r="I681" s="45"/>
      <c r="J681" s="45"/>
      <c r="K681" s="45"/>
      <c r="L681" s="45"/>
      <c r="M681" s="61"/>
      <c r="N681" s="48"/>
      <c r="O681" s="49"/>
      <c r="P681" s="48"/>
      <c r="Q681" s="49"/>
      <c r="R681" s="50"/>
      <c r="S681" s="51"/>
      <c r="T681" s="15"/>
      <c r="U681" s="14"/>
      <c r="V681" s="52"/>
      <c r="W681" s="52"/>
      <c r="X681" s="52"/>
      <c r="Y681" s="52"/>
      <c r="Z681" s="52"/>
      <c r="AA681" s="52"/>
      <c r="AB681" s="53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3"/>
      <c r="AP681" s="52"/>
      <c r="AQ681" s="52"/>
      <c r="AR681" s="53"/>
      <c r="AS681" s="53"/>
      <c r="AT681" s="53"/>
      <c r="AU681" s="52"/>
      <c r="AV681" s="52"/>
      <c r="AW681" s="53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83" t="str">
        <f>IF(ISBLANK(B681),,IF(IFNA(MATCH(N681,List_Holidays,0),0)=0,IF(IFNA(MATCH(WEEKDAY(N681),List_WeekHolidays,0),0),1,0),2))</f>
        <v/>
      </c>
      <c r="BU681" s="109">
        <f t="shared" si="3"/>
        <v>0</v>
      </c>
      <c r="BV681" s="109">
        <f t="shared" si="4"/>
        <v>0</v>
      </c>
      <c r="BW681" s="109">
        <f>IF($BU681&gt;cLunchEnd+$N681,cLunchBegin+$N681+1,cLunchBegin+$N681)</f>
        <v>0.5</v>
      </c>
      <c r="BX681" s="109">
        <f>IF($BU681&gt;cLunchEnd+$N681,cLunchEnd+$N681+1,cLunchEnd+$N681)</f>
        <v>0.5416666667</v>
      </c>
      <c r="BY681" s="109">
        <f>IF($BU681&gt;cDinnerEnd+$N681,cDinnerBegin+$N681+1,cDinnerBegin+$N681)</f>
        <v>0.75</v>
      </c>
      <c r="BZ681" s="109">
        <f>IF($BU681&gt;cDinnerEnd+$N681,cDinnerEnd+$N681+1,cDinnerEnd+$N681)</f>
        <v>0.7916666667</v>
      </c>
      <c r="CA681" s="50" t="str">
        <f>IF((MIN($BV681,BX681)-MAX($BU681,BW681))&gt;0,vDurationLunch,)</f>
        <v/>
      </c>
      <c r="CB681" s="50" t="str">
        <f>IF((MIN($BV681,BZ681)-MAX($BU681,BY681))&gt;0,vDurationDinner,)</f>
        <v/>
      </c>
      <c r="CC681" s="50">
        <f t="shared" si="5"/>
        <v>0</v>
      </c>
      <c r="CD681" s="109">
        <f t="shared" si="6"/>
        <v>0.75</v>
      </c>
      <c r="CE681" s="50" t="str">
        <f t="shared" si="7"/>
        <v/>
      </c>
      <c r="CF681" s="50" t="str">
        <f t="shared" si="8"/>
        <v/>
      </c>
      <c r="CG681" s="50" t="str">
        <f t="shared" si="9"/>
        <v/>
      </c>
      <c r="CH681" s="50" t="str">
        <f t="shared" si="10"/>
        <v/>
      </c>
      <c r="CI681" s="50" t="str">
        <f t="shared" si="11"/>
        <v/>
      </c>
      <c r="CJ681" s="50"/>
      <c r="CK681" s="50"/>
      <c r="CL681" s="50"/>
      <c r="CM681" s="50"/>
      <c r="CN681" s="50"/>
    </row>
    <row r="682">
      <c r="A682" s="108" t="str">
        <f t="shared" si="2"/>
        <v/>
      </c>
      <c r="B682" s="6"/>
      <c r="C682" s="42"/>
      <c r="D682" s="43"/>
      <c r="E682" s="61"/>
      <c r="F682" s="45"/>
      <c r="G682" s="45"/>
      <c r="H682" s="45"/>
      <c r="I682" s="45"/>
      <c r="J682" s="46"/>
      <c r="K682" s="45"/>
      <c r="L682" s="45"/>
      <c r="M682" s="61"/>
      <c r="N682" s="48"/>
      <c r="O682" s="49"/>
      <c r="P682" s="48"/>
      <c r="Q682" s="49"/>
      <c r="R682" s="50"/>
      <c r="S682" s="51"/>
      <c r="T682" s="15"/>
      <c r="U682" s="14"/>
      <c r="V682" s="52"/>
      <c r="W682" s="52"/>
      <c r="X682" s="52"/>
      <c r="Y682" s="52"/>
      <c r="Z682" s="52"/>
      <c r="AA682" s="52"/>
      <c r="AB682" s="53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3"/>
      <c r="AP682" s="52"/>
      <c r="AQ682" s="52"/>
      <c r="AR682" s="53"/>
      <c r="AS682" s="53"/>
      <c r="AT682" s="53"/>
      <c r="AU682" s="52"/>
      <c r="AV682" s="52"/>
      <c r="AW682" s="53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83" t="str">
        <f>IF(ISBLANK(B682),,IF(IFNA(MATCH(N682,List_Holidays,0),0)=0,IF(IFNA(MATCH(WEEKDAY(N682),List_WeekHolidays,0),0),1,0),2))</f>
        <v/>
      </c>
      <c r="BU682" s="109">
        <f t="shared" si="3"/>
        <v>0</v>
      </c>
      <c r="BV682" s="109">
        <f t="shared" si="4"/>
        <v>0</v>
      </c>
      <c r="BW682" s="109">
        <f>IF($BU682&gt;cLunchEnd+$N682,cLunchBegin+$N682+1,cLunchBegin+$N682)</f>
        <v>0.5</v>
      </c>
      <c r="BX682" s="109">
        <f>IF($BU682&gt;cLunchEnd+$N682,cLunchEnd+$N682+1,cLunchEnd+$N682)</f>
        <v>0.5416666667</v>
      </c>
      <c r="BY682" s="109">
        <f>IF($BU682&gt;cDinnerEnd+$N682,cDinnerBegin+$N682+1,cDinnerBegin+$N682)</f>
        <v>0.75</v>
      </c>
      <c r="BZ682" s="109">
        <f>IF($BU682&gt;cDinnerEnd+$N682,cDinnerEnd+$N682+1,cDinnerEnd+$N682)</f>
        <v>0.7916666667</v>
      </c>
      <c r="CA682" s="50" t="str">
        <f>IF((MIN($BV682,BX682)-MAX($BU682,BW682))&gt;0,vDurationLunch,)</f>
        <v/>
      </c>
      <c r="CB682" s="50" t="str">
        <f>IF((MIN($BV682,BZ682)-MAX($BU682,BY682))&gt;0,vDurationDinner,)</f>
        <v/>
      </c>
      <c r="CC682" s="50">
        <f t="shared" si="5"/>
        <v>0</v>
      </c>
      <c r="CD682" s="109">
        <f t="shared" si="6"/>
        <v>0.75</v>
      </c>
      <c r="CE682" s="50" t="str">
        <f t="shared" si="7"/>
        <v/>
      </c>
      <c r="CF682" s="50" t="str">
        <f t="shared" si="8"/>
        <v/>
      </c>
      <c r="CG682" s="50" t="str">
        <f t="shared" si="9"/>
        <v/>
      </c>
      <c r="CH682" s="50" t="str">
        <f t="shared" si="10"/>
        <v/>
      </c>
      <c r="CI682" s="50" t="str">
        <f t="shared" si="11"/>
        <v/>
      </c>
      <c r="CJ682" s="50"/>
      <c r="CK682" s="50"/>
      <c r="CL682" s="50"/>
      <c r="CM682" s="50"/>
      <c r="CN682" s="50"/>
    </row>
    <row r="683">
      <c r="A683" s="108" t="str">
        <f t="shared" si="2"/>
        <v/>
      </c>
      <c r="B683" s="6"/>
      <c r="C683" s="42"/>
      <c r="D683" s="43"/>
      <c r="E683" s="61"/>
      <c r="F683" s="45"/>
      <c r="G683" s="45"/>
      <c r="H683" s="46"/>
      <c r="I683" s="45"/>
      <c r="J683" s="45"/>
      <c r="K683" s="45"/>
      <c r="L683" s="45"/>
      <c r="M683" s="61"/>
      <c r="N683" s="48"/>
      <c r="O683" s="49"/>
      <c r="P683" s="48"/>
      <c r="Q683" s="49"/>
      <c r="R683" s="50"/>
      <c r="S683" s="51"/>
      <c r="T683" s="15"/>
      <c r="U683" s="14"/>
      <c r="V683" s="52"/>
      <c r="W683" s="52"/>
      <c r="X683" s="52"/>
      <c r="Y683" s="52"/>
      <c r="Z683" s="52"/>
      <c r="AA683" s="52"/>
      <c r="AB683" s="53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3"/>
      <c r="AP683" s="52"/>
      <c r="AQ683" s="52"/>
      <c r="AR683" s="53"/>
      <c r="AS683" s="53"/>
      <c r="AT683" s="53"/>
      <c r="AU683" s="52"/>
      <c r="AV683" s="52"/>
      <c r="AW683" s="53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83" t="str">
        <f>IF(ISBLANK(B683),,IF(IFNA(MATCH(N683,List_Holidays,0),0)=0,IF(IFNA(MATCH(WEEKDAY(N683),List_WeekHolidays,0),0),1,0),2))</f>
        <v/>
      </c>
      <c r="BU683" s="109">
        <f t="shared" si="3"/>
        <v>0</v>
      </c>
      <c r="BV683" s="109">
        <f t="shared" si="4"/>
        <v>0</v>
      </c>
      <c r="BW683" s="109">
        <f>IF($BU683&gt;cLunchEnd+$N683,cLunchBegin+$N683+1,cLunchBegin+$N683)</f>
        <v>0.5</v>
      </c>
      <c r="BX683" s="109">
        <f>IF($BU683&gt;cLunchEnd+$N683,cLunchEnd+$N683+1,cLunchEnd+$N683)</f>
        <v>0.5416666667</v>
      </c>
      <c r="BY683" s="109">
        <f>IF($BU683&gt;cDinnerEnd+$N683,cDinnerBegin+$N683+1,cDinnerBegin+$N683)</f>
        <v>0.75</v>
      </c>
      <c r="BZ683" s="109">
        <f>IF($BU683&gt;cDinnerEnd+$N683,cDinnerEnd+$N683+1,cDinnerEnd+$N683)</f>
        <v>0.7916666667</v>
      </c>
      <c r="CA683" s="50" t="str">
        <f>IF((MIN($BV683,BX683)-MAX($BU683,BW683))&gt;0,vDurationLunch,)</f>
        <v/>
      </c>
      <c r="CB683" s="50" t="str">
        <f>IF((MIN($BV683,BZ683)-MAX($BU683,BY683))&gt;0,vDurationDinner,)</f>
        <v/>
      </c>
      <c r="CC683" s="50">
        <f t="shared" si="5"/>
        <v>0</v>
      </c>
      <c r="CD683" s="109">
        <f t="shared" si="6"/>
        <v>0.75</v>
      </c>
      <c r="CE683" s="50" t="str">
        <f t="shared" si="7"/>
        <v/>
      </c>
      <c r="CF683" s="50" t="str">
        <f t="shared" si="8"/>
        <v/>
      </c>
      <c r="CG683" s="50" t="str">
        <f t="shared" si="9"/>
        <v/>
      </c>
      <c r="CH683" s="50" t="str">
        <f t="shared" si="10"/>
        <v/>
      </c>
      <c r="CI683" s="50" t="str">
        <f t="shared" si="11"/>
        <v/>
      </c>
      <c r="CJ683" s="50"/>
      <c r="CK683" s="50"/>
      <c r="CL683" s="50"/>
      <c r="CM683" s="50"/>
      <c r="CN683" s="50"/>
    </row>
    <row r="684">
      <c r="A684" s="108" t="str">
        <f t="shared" si="2"/>
        <v/>
      </c>
      <c r="B684" s="6"/>
      <c r="C684" s="42"/>
      <c r="D684" s="43"/>
      <c r="E684" s="61"/>
      <c r="F684" s="45"/>
      <c r="G684" s="45"/>
      <c r="H684" s="46"/>
      <c r="I684" s="45"/>
      <c r="J684" s="45"/>
      <c r="K684" s="45"/>
      <c r="L684" s="45"/>
      <c r="M684" s="61"/>
      <c r="N684" s="48"/>
      <c r="O684" s="49"/>
      <c r="P684" s="48"/>
      <c r="Q684" s="49"/>
      <c r="R684" s="50"/>
      <c r="S684" s="51"/>
      <c r="T684" s="15"/>
      <c r="U684" s="14"/>
      <c r="V684" s="52"/>
      <c r="W684" s="52"/>
      <c r="X684" s="52"/>
      <c r="Y684" s="52"/>
      <c r="Z684" s="52"/>
      <c r="AA684" s="52"/>
      <c r="AB684" s="53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3"/>
      <c r="AP684" s="52"/>
      <c r="AQ684" s="52"/>
      <c r="AR684" s="53"/>
      <c r="AS684" s="53"/>
      <c r="AT684" s="53"/>
      <c r="AU684" s="52"/>
      <c r="AV684" s="52"/>
      <c r="AW684" s="53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83" t="str">
        <f>IF(ISBLANK(B684),,IF(IFNA(MATCH(N684,List_Holidays,0),0)=0,IF(IFNA(MATCH(WEEKDAY(N684),List_WeekHolidays,0),0),1,0),2))</f>
        <v/>
      </c>
      <c r="BU684" s="109">
        <f t="shared" si="3"/>
        <v>0</v>
      </c>
      <c r="BV684" s="109">
        <f t="shared" si="4"/>
        <v>0</v>
      </c>
      <c r="BW684" s="109">
        <f>IF($BU684&gt;cLunchEnd+$N684,cLunchBegin+$N684+1,cLunchBegin+$N684)</f>
        <v>0.5</v>
      </c>
      <c r="BX684" s="109">
        <f>IF($BU684&gt;cLunchEnd+$N684,cLunchEnd+$N684+1,cLunchEnd+$N684)</f>
        <v>0.5416666667</v>
      </c>
      <c r="BY684" s="109">
        <f>IF($BU684&gt;cDinnerEnd+$N684,cDinnerBegin+$N684+1,cDinnerBegin+$N684)</f>
        <v>0.75</v>
      </c>
      <c r="BZ684" s="109">
        <f>IF($BU684&gt;cDinnerEnd+$N684,cDinnerEnd+$N684+1,cDinnerEnd+$N684)</f>
        <v>0.7916666667</v>
      </c>
      <c r="CA684" s="50" t="str">
        <f>IF((MIN($BV684,BX684)-MAX($BU684,BW684))&gt;0,vDurationLunch,)</f>
        <v/>
      </c>
      <c r="CB684" s="50" t="str">
        <f>IF((MIN($BV684,BZ684)-MAX($BU684,BY684))&gt;0,vDurationDinner,)</f>
        <v/>
      </c>
      <c r="CC684" s="50">
        <f t="shared" si="5"/>
        <v>0</v>
      </c>
      <c r="CD684" s="109">
        <f t="shared" si="6"/>
        <v>0.75</v>
      </c>
      <c r="CE684" s="50" t="str">
        <f t="shared" si="7"/>
        <v/>
      </c>
      <c r="CF684" s="50" t="str">
        <f t="shared" si="8"/>
        <v/>
      </c>
      <c r="CG684" s="50" t="str">
        <f t="shared" si="9"/>
        <v/>
      </c>
      <c r="CH684" s="50" t="str">
        <f t="shared" si="10"/>
        <v/>
      </c>
      <c r="CI684" s="50" t="str">
        <f t="shared" si="11"/>
        <v/>
      </c>
      <c r="CJ684" s="50"/>
      <c r="CK684" s="50"/>
      <c r="CL684" s="50"/>
      <c r="CM684" s="50"/>
      <c r="CN684" s="50"/>
    </row>
    <row r="685">
      <c r="A685" s="108" t="str">
        <f t="shared" si="2"/>
        <v/>
      </c>
      <c r="B685" s="6"/>
      <c r="C685" s="42"/>
      <c r="D685" s="43"/>
      <c r="E685" s="61"/>
      <c r="F685" s="45"/>
      <c r="G685" s="45"/>
      <c r="H685" s="46"/>
      <c r="I685" s="45"/>
      <c r="J685" s="45"/>
      <c r="K685" s="45"/>
      <c r="L685" s="45"/>
      <c r="M685" s="61"/>
      <c r="N685" s="48"/>
      <c r="O685" s="49"/>
      <c r="P685" s="48"/>
      <c r="Q685" s="49"/>
      <c r="R685" s="50"/>
      <c r="S685" s="51"/>
      <c r="T685" s="15"/>
      <c r="U685" s="14"/>
      <c r="V685" s="52"/>
      <c r="W685" s="52"/>
      <c r="X685" s="52"/>
      <c r="Y685" s="52"/>
      <c r="Z685" s="52"/>
      <c r="AA685" s="52"/>
      <c r="AB685" s="53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3"/>
      <c r="AP685" s="52"/>
      <c r="AQ685" s="52"/>
      <c r="AR685" s="53"/>
      <c r="AS685" s="53"/>
      <c r="AT685" s="53"/>
      <c r="AU685" s="52"/>
      <c r="AV685" s="52"/>
      <c r="AW685" s="53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83" t="str">
        <f>IF(ISBLANK(B685),,IF(IFNA(MATCH(N685,List_Holidays,0),0)=0,IF(IFNA(MATCH(WEEKDAY(N685),List_WeekHolidays,0),0),1,0),2))</f>
        <v/>
      </c>
      <c r="BU685" s="109">
        <f t="shared" si="3"/>
        <v>0</v>
      </c>
      <c r="BV685" s="109">
        <f t="shared" si="4"/>
        <v>0</v>
      </c>
      <c r="BW685" s="109">
        <f>IF($BU685&gt;cLunchEnd+$N685,cLunchBegin+$N685+1,cLunchBegin+$N685)</f>
        <v>0.5</v>
      </c>
      <c r="BX685" s="109">
        <f>IF($BU685&gt;cLunchEnd+$N685,cLunchEnd+$N685+1,cLunchEnd+$N685)</f>
        <v>0.5416666667</v>
      </c>
      <c r="BY685" s="109">
        <f>IF($BU685&gt;cDinnerEnd+$N685,cDinnerBegin+$N685+1,cDinnerBegin+$N685)</f>
        <v>0.75</v>
      </c>
      <c r="BZ685" s="109">
        <f>IF($BU685&gt;cDinnerEnd+$N685,cDinnerEnd+$N685+1,cDinnerEnd+$N685)</f>
        <v>0.7916666667</v>
      </c>
      <c r="CA685" s="50" t="str">
        <f>IF((MIN($BV685,BX685)-MAX($BU685,BW685))&gt;0,vDurationLunch,)</f>
        <v/>
      </c>
      <c r="CB685" s="50" t="str">
        <f>IF((MIN($BV685,BZ685)-MAX($BU685,BY685))&gt;0,vDurationDinner,)</f>
        <v/>
      </c>
      <c r="CC685" s="50">
        <f t="shared" si="5"/>
        <v>0</v>
      </c>
      <c r="CD685" s="109">
        <f t="shared" si="6"/>
        <v>0.75</v>
      </c>
      <c r="CE685" s="50" t="str">
        <f t="shared" si="7"/>
        <v/>
      </c>
      <c r="CF685" s="50" t="str">
        <f t="shared" si="8"/>
        <v/>
      </c>
      <c r="CG685" s="50" t="str">
        <f t="shared" si="9"/>
        <v/>
      </c>
      <c r="CH685" s="50" t="str">
        <f t="shared" si="10"/>
        <v/>
      </c>
      <c r="CI685" s="50" t="str">
        <f t="shared" si="11"/>
        <v/>
      </c>
      <c r="CJ685" s="50"/>
      <c r="CK685" s="50"/>
      <c r="CL685" s="50"/>
      <c r="CM685" s="50"/>
      <c r="CN685" s="50"/>
    </row>
    <row r="686">
      <c r="A686" s="108" t="str">
        <f t="shared" si="2"/>
        <v/>
      </c>
      <c r="B686" s="6"/>
      <c r="C686" s="42"/>
      <c r="D686" s="43"/>
      <c r="E686" s="61"/>
      <c r="F686" s="45"/>
      <c r="G686" s="46"/>
      <c r="H686" s="46"/>
      <c r="I686" s="45"/>
      <c r="J686" s="45"/>
      <c r="K686" s="45"/>
      <c r="L686" s="45"/>
      <c r="M686" s="61"/>
      <c r="N686" s="48"/>
      <c r="O686" s="49"/>
      <c r="P686" s="48"/>
      <c r="Q686" s="49"/>
      <c r="R686" s="50"/>
      <c r="S686" s="51"/>
      <c r="T686" s="15"/>
      <c r="U686" s="14"/>
      <c r="V686" s="52"/>
      <c r="W686" s="52"/>
      <c r="X686" s="52"/>
      <c r="Y686" s="52"/>
      <c r="Z686" s="52"/>
      <c r="AA686" s="52"/>
      <c r="AB686" s="53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3"/>
      <c r="AP686" s="52"/>
      <c r="AQ686" s="52"/>
      <c r="AR686" s="53"/>
      <c r="AS686" s="53"/>
      <c r="AT686" s="53"/>
      <c r="AU686" s="52"/>
      <c r="AV686" s="52"/>
      <c r="AW686" s="53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83" t="str">
        <f>IF(ISBLANK(B686),,IF(IFNA(MATCH(N686,List_Holidays,0),0)=0,IF(IFNA(MATCH(WEEKDAY(N686),List_WeekHolidays,0),0),1,0),2))</f>
        <v/>
      </c>
      <c r="BU686" s="109">
        <f t="shared" si="3"/>
        <v>0</v>
      </c>
      <c r="BV686" s="109">
        <f t="shared" si="4"/>
        <v>0</v>
      </c>
      <c r="BW686" s="109">
        <f>IF($BU686&gt;cLunchEnd+$N686,cLunchBegin+$N686+1,cLunchBegin+$N686)</f>
        <v>0.5</v>
      </c>
      <c r="BX686" s="109">
        <f>IF($BU686&gt;cLunchEnd+$N686,cLunchEnd+$N686+1,cLunchEnd+$N686)</f>
        <v>0.5416666667</v>
      </c>
      <c r="BY686" s="109">
        <f>IF($BU686&gt;cDinnerEnd+$N686,cDinnerBegin+$N686+1,cDinnerBegin+$N686)</f>
        <v>0.75</v>
      </c>
      <c r="BZ686" s="109">
        <f>IF($BU686&gt;cDinnerEnd+$N686,cDinnerEnd+$N686+1,cDinnerEnd+$N686)</f>
        <v>0.7916666667</v>
      </c>
      <c r="CA686" s="50" t="str">
        <f>IF((MIN($BV686,BX686)-MAX($BU686,BW686))&gt;0,vDurationLunch,)</f>
        <v/>
      </c>
      <c r="CB686" s="50" t="str">
        <f>IF((MIN($BV686,BZ686)-MAX($BU686,BY686))&gt;0,vDurationDinner,)</f>
        <v/>
      </c>
      <c r="CC686" s="50">
        <f t="shared" si="5"/>
        <v>0</v>
      </c>
      <c r="CD686" s="109">
        <f t="shared" si="6"/>
        <v>0.75</v>
      </c>
      <c r="CE686" s="50" t="str">
        <f t="shared" si="7"/>
        <v/>
      </c>
      <c r="CF686" s="50" t="str">
        <f t="shared" si="8"/>
        <v/>
      </c>
      <c r="CG686" s="50" t="str">
        <f t="shared" si="9"/>
        <v/>
      </c>
      <c r="CH686" s="50" t="str">
        <f t="shared" si="10"/>
        <v/>
      </c>
      <c r="CI686" s="50" t="str">
        <f t="shared" si="11"/>
        <v/>
      </c>
      <c r="CJ686" s="50"/>
      <c r="CK686" s="50"/>
      <c r="CL686" s="50"/>
      <c r="CM686" s="50"/>
      <c r="CN686" s="50"/>
    </row>
    <row r="687">
      <c r="A687" s="108" t="str">
        <f t="shared" si="2"/>
        <v/>
      </c>
      <c r="B687" s="6"/>
      <c r="C687" s="42"/>
      <c r="D687" s="43"/>
      <c r="E687" s="61"/>
      <c r="F687" s="45"/>
      <c r="G687" s="45"/>
      <c r="H687" s="46"/>
      <c r="I687" s="45"/>
      <c r="J687" s="45"/>
      <c r="K687" s="45"/>
      <c r="L687" s="45"/>
      <c r="M687" s="61"/>
      <c r="N687" s="48"/>
      <c r="O687" s="49"/>
      <c r="P687" s="48"/>
      <c r="Q687" s="49"/>
      <c r="R687" s="50"/>
      <c r="S687" s="51"/>
      <c r="T687" s="15"/>
      <c r="U687" s="14"/>
      <c r="V687" s="52"/>
      <c r="W687" s="52"/>
      <c r="X687" s="52"/>
      <c r="Y687" s="52"/>
      <c r="Z687" s="52"/>
      <c r="AA687" s="52"/>
      <c r="AB687" s="53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3"/>
      <c r="AP687" s="52"/>
      <c r="AQ687" s="52"/>
      <c r="AR687" s="53"/>
      <c r="AS687" s="53"/>
      <c r="AT687" s="53"/>
      <c r="AU687" s="52"/>
      <c r="AV687" s="52"/>
      <c r="AW687" s="53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83" t="str">
        <f>IF(ISBLANK(B687),,IF(IFNA(MATCH(N687,List_Holidays,0),0)=0,IF(IFNA(MATCH(WEEKDAY(N687),List_WeekHolidays,0),0),1,0),2))</f>
        <v/>
      </c>
      <c r="BU687" s="109">
        <f t="shared" si="3"/>
        <v>0</v>
      </c>
      <c r="BV687" s="109">
        <f t="shared" si="4"/>
        <v>0</v>
      </c>
      <c r="BW687" s="109">
        <f>IF($BU687&gt;cLunchEnd+$N687,cLunchBegin+$N687+1,cLunchBegin+$N687)</f>
        <v>0.5</v>
      </c>
      <c r="BX687" s="109">
        <f>IF($BU687&gt;cLunchEnd+$N687,cLunchEnd+$N687+1,cLunchEnd+$N687)</f>
        <v>0.5416666667</v>
      </c>
      <c r="BY687" s="109">
        <f>IF($BU687&gt;cDinnerEnd+$N687,cDinnerBegin+$N687+1,cDinnerBegin+$N687)</f>
        <v>0.75</v>
      </c>
      <c r="BZ687" s="109">
        <f>IF($BU687&gt;cDinnerEnd+$N687,cDinnerEnd+$N687+1,cDinnerEnd+$N687)</f>
        <v>0.7916666667</v>
      </c>
      <c r="CA687" s="50" t="str">
        <f>IF((MIN($BV687,BX687)-MAX($BU687,BW687))&gt;0,vDurationLunch,)</f>
        <v/>
      </c>
      <c r="CB687" s="50" t="str">
        <f>IF((MIN($BV687,BZ687)-MAX($BU687,BY687))&gt;0,vDurationDinner,)</f>
        <v/>
      </c>
      <c r="CC687" s="50">
        <f t="shared" si="5"/>
        <v>0</v>
      </c>
      <c r="CD687" s="109">
        <f t="shared" si="6"/>
        <v>0.75</v>
      </c>
      <c r="CE687" s="50" t="str">
        <f t="shared" si="7"/>
        <v/>
      </c>
      <c r="CF687" s="50" t="str">
        <f t="shared" si="8"/>
        <v/>
      </c>
      <c r="CG687" s="50" t="str">
        <f t="shared" si="9"/>
        <v/>
      </c>
      <c r="CH687" s="50" t="str">
        <f t="shared" si="10"/>
        <v/>
      </c>
      <c r="CI687" s="50" t="str">
        <f t="shared" si="11"/>
        <v/>
      </c>
      <c r="CJ687" s="50"/>
      <c r="CK687" s="50"/>
      <c r="CL687" s="50"/>
      <c r="CM687" s="50"/>
      <c r="CN687" s="50"/>
    </row>
    <row r="688">
      <c r="A688" s="108" t="str">
        <f t="shared" si="2"/>
        <v/>
      </c>
      <c r="B688" s="6"/>
      <c r="C688" s="42"/>
      <c r="D688" s="43"/>
      <c r="E688" s="61"/>
      <c r="F688" s="45"/>
      <c r="G688" s="45"/>
      <c r="H688" s="46"/>
      <c r="I688" s="45"/>
      <c r="J688" s="45"/>
      <c r="K688" s="45"/>
      <c r="L688" s="45"/>
      <c r="M688" s="61"/>
      <c r="N688" s="48"/>
      <c r="O688" s="49"/>
      <c r="P688" s="48"/>
      <c r="Q688" s="49"/>
      <c r="R688" s="50"/>
      <c r="S688" s="51"/>
      <c r="T688" s="15"/>
      <c r="U688" s="14"/>
      <c r="V688" s="52"/>
      <c r="W688" s="52"/>
      <c r="X688" s="52"/>
      <c r="Y688" s="52"/>
      <c r="Z688" s="52"/>
      <c r="AA688" s="52"/>
      <c r="AB688" s="53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3"/>
      <c r="AP688" s="52"/>
      <c r="AQ688" s="52"/>
      <c r="AR688" s="53"/>
      <c r="AS688" s="53"/>
      <c r="AT688" s="53"/>
      <c r="AU688" s="52"/>
      <c r="AV688" s="52"/>
      <c r="AW688" s="53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83" t="str">
        <f>IF(ISBLANK(B688),,IF(IFNA(MATCH(N688,List_Holidays,0),0)=0,IF(IFNA(MATCH(WEEKDAY(N688),List_WeekHolidays,0),0),1,0),2))</f>
        <v/>
      </c>
      <c r="BU688" s="109">
        <f t="shared" si="3"/>
        <v>0</v>
      </c>
      <c r="BV688" s="109">
        <f t="shared" si="4"/>
        <v>0</v>
      </c>
      <c r="BW688" s="109">
        <f>IF($BU688&gt;cLunchEnd+$N688,cLunchBegin+$N688+1,cLunchBegin+$N688)</f>
        <v>0.5</v>
      </c>
      <c r="BX688" s="109">
        <f>IF($BU688&gt;cLunchEnd+$N688,cLunchEnd+$N688+1,cLunchEnd+$N688)</f>
        <v>0.5416666667</v>
      </c>
      <c r="BY688" s="109">
        <f>IF($BU688&gt;cDinnerEnd+$N688,cDinnerBegin+$N688+1,cDinnerBegin+$N688)</f>
        <v>0.75</v>
      </c>
      <c r="BZ688" s="109">
        <f>IF($BU688&gt;cDinnerEnd+$N688,cDinnerEnd+$N688+1,cDinnerEnd+$N688)</f>
        <v>0.7916666667</v>
      </c>
      <c r="CA688" s="50" t="str">
        <f>IF((MIN($BV688,BX688)-MAX($BU688,BW688))&gt;0,vDurationLunch,)</f>
        <v/>
      </c>
      <c r="CB688" s="50" t="str">
        <f>IF((MIN($BV688,BZ688)-MAX($BU688,BY688))&gt;0,vDurationDinner,)</f>
        <v/>
      </c>
      <c r="CC688" s="50">
        <f t="shared" si="5"/>
        <v>0</v>
      </c>
      <c r="CD688" s="109">
        <f t="shared" si="6"/>
        <v>0.75</v>
      </c>
      <c r="CE688" s="50" t="str">
        <f t="shared" si="7"/>
        <v/>
      </c>
      <c r="CF688" s="50" t="str">
        <f t="shared" si="8"/>
        <v/>
      </c>
      <c r="CG688" s="50" t="str">
        <f t="shared" si="9"/>
        <v/>
      </c>
      <c r="CH688" s="50" t="str">
        <f t="shared" si="10"/>
        <v/>
      </c>
      <c r="CI688" s="50" t="str">
        <f t="shared" si="11"/>
        <v/>
      </c>
      <c r="CJ688" s="50"/>
      <c r="CK688" s="50"/>
      <c r="CL688" s="50"/>
      <c r="CM688" s="50"/>
      <c r="CN688" s="50"/>
    </row>
    <row r="689">
      <c r="A689" s="108" t="str">
        <f t="shared" si="2"/>
        <v/>
      </c>
      <c r="B689" s="6"/>
      <c r="C689" s="42"/>
      <c r="D689" s="43"/>
      <c r="E689" s="61"/>
      <c r="F689" s="45"/>
      <c r="G689" s="45"/>
      <c r="H689" s="45"/>
      <c r="I689" s="45"/>
      <c r="J689" s="46"/>
      <c r="K689" s="45"/>
      <c r="L689" s="45"/>
      <c r="M689" s="61"/>
      <c r="N689" s="48"/>
      <c r="O689" s="49"/>
      <c r="P689" s="48"/>
      <c r="Q689" s="49"/>
      <c r="R689" s="50"/>
      <c r="S689" s="51"/>
      <c r="T689" s="15"/>
      <c r="U689" s="14"/>
      <c r="V689" s="52"/>
      <c r="W689" s="52"/>
      <c r="X689" s="52"/>
      <c r="Y689" s="52"/>
      <c r="Z689" s="52"/>
      <c r="AA689" s="52"/>
      <c r="AB689" s="53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3"/>
      <c r="AP689" s="52"/>
      <c r="AQ689" s="52"/>
      <c r="AR689" s="53"/>
      <c r="AS689" s="53"/>
      <c r="AT689" s="53"/>
      <c r="AU689" s="52"/>
      <c r="AV689" s="52"/>
      <c r="AW689" s="53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83" t="str">
        <f>IF(ISBLANK(B689),,IF(IFNA(MATCH(N689,List_Holidays,0),0)=0,IF(IFNA(MATCH(WEEKDAY(N689),List_WeekHolidays,0),0),1,0),2))</f>
        <v/>
      </c>
      <c r="BU689" s="109">
        <f t="shared" si="3"/>
        <v>0</v>
      </c>
      <c r="BV689" s="109">
        <f t="shared" si="4"/>
        <v>0</v>
      </c>
      <c r="BW689" s="109">
        <f>IF($BU689&gt;cLunchEnd+$N689,cLunchBegin+$N689+1,cLunchBegin+$N689)</f>
        <v>0.5</v>
      </c>
      <c r="BX689" s="109">
        <f>IF($BU689&gt;cLunchEnd+$N689,cLunchEnd+$N689+1,cLunchEnd+$N689)</f>
        <v>0.5416666667</v>
      </c>
      <c r="BY689" s="109">
        <f>IF($BU689&gt;cDinnerEnd+$N689,cDinnerBegin+$N689+1,cDinnerBegin+$N689)</f>
        <v>0.75</v>
      </c>
      <c r="BZ689" s="109">
        <f>IF($BU689&gt;cDinnerEnd+$N689,cDinnerEnd+$N689+1,cDinnerEnd+$N689)</f>
        <v>0.7916666667</v>
      </c>
      <c r="CA689" s="50" t="str">
        <f>IF((MIN($BV689,BX689)-MAX($BU689,BW689))&gt;0,vDurationLunch,)</f>
        <v/>
      </c>
      <c r="CB689" s="50" t="str">
        <f>IF((MIN($BV689,BZ689)-MAX($BU689,BY689))&gt;0,vDurationDinner,)</f>
        <v/>
      </c>
      <c r="CC689" s="50">
        <f t="shared" si="5"/>
        <v>0</v>
      </c>
      <c r="CD689" s="109">
        <f t="shared" si="6"/>
        <v>0.75</v>
      </c>
      <c r="CE689" s="50" t="str">
        <f t="shared" si="7"/>
        <v/>
      </c>
      <c r="CF689" s="50" t="str">
        <f t="shared" si="8"/>
        <v/>
      </c>
      <c r="CG689" s="50" t="str">
        <f t="shared" si="9"/>
        <v/>
      </c>
      <c r="CH689" s="50" t="str">
        <f t="shared" si="10"/>
        <v/>
      </c>
      <c r="CI689" s="50" t="str">
        <f t="shared" si="11"/>
        <v/>
      </c>
      <c r="CJ689" s="50"/>
      <c r="CK689" s="50"/>
      <c r="CL689" s="50"/>
      <c r="CM689" s="50"/>
      <c r="CN689" s="50"/>
    </row>
    <row r="690">
      <c r="A690" s="108" t="str">
        <f t="shared" si="2"/>
        <v/>
      </c>
      <c r="B690" s="6"/>
      <c r="C690" s="42"/>
      <c r="D690" s="43"/>
      <c r="E690" s="61"/>
      <c r="F690" s="45"/>
      <c r="G690" s="45"/>
      <c r="H690" s="46"/>
      <c r="I690" s="45"/>
      <c r="J690" s="45"/>
      <c r="K690" s="45"/>
      <c r="L690" s="45"/>
      <c r="M690" s="61"/>
      <c r="N690" s="48"/>
      <c r="O690" s="49"/>
      <c r="P690" s="48"/>
      <c r="Q690" s="49"/>
      <c r="R690" s="50"/>
      <c r="S690" s="51"/>
      <c r="T690" s="15"/>
      <c r="U690" s="14"/>
      <c r="V690" s="52"/>
      <c r="W690" s="52"/>
      <c r="X690" s="52"/>
      <c r="Y690" s="52"/>
      <c r="Z690" s="52"/>
      <c r="AA690" s="52"/>
      <c r="AB690" s="53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3"/>
      <c r="AP690" s="52"/>
      <c r="AQ690" s="52"/>
      <c r="AR690" s="53"/>
      <c r="AS690" s="53"/>
      <c r="AT690" s="53"/>
      <c r="AU690" s="52"/>
      <c r="AV690" s="52"/>
      <c r="AW690" s="53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83" t="str">
        <f>IF(ISBLANK(B690),,IF(IFNA(MATCH(N690,List_Holidays,0),0)=0,IF(IFNA(MATCH(WEEKDAY(N690),List_WeekHolidays,0),0),1,0),2))</f>
        <v/>
      </c>
      <c r="BU690" s="109">
        <f t="shared" si="3"/>
        <v>0</v>
      </c>
      <c r="BV690" s="109">
        <f t="shared" si="4"/>
        <v>0</v>
      </c>
      <c r="BW690" s="109">
        <f>IF($BU690&gt;cLunchEnd+$N690,cLunchBegin+$N690+1,cLunchBegin+$N690)</f>
        <v>0.5</v>
      </c>
      <c r="BX690" s="109">
        <f>IF($BU690&gt;cLunchEnd+$N690,cLunchEnd+$N690+1,cLunchEnd+$N690)</f>
        <v>0.5416666667</v>
      </c>
      <c r="BY690" s="109">
        <f>IF($BU690&gt;cDinnerEnd+$N690,cDinnerBegin+$N690+1,cDinnerBegin+$N690)</f>
        <v>0.75</v>
      </c>
      <c r="BZ690" s="109">
        <f>IF($BU690&gt;cDinnerEnd+$N690,cDinnerEnd+$N690+1,cDinnerEnd+$N690)</f>
        <v>0.7916666667</v>
      </c>
      <c r="CA690" s="50" t="str">
        <f>IF((MIN($BV690,BX690)-MAX($BU690,BW690))&gt;0,vDurationLunch,)</f>
        <v/>
      </c>
      <c r="CB690" s="50" t="str">
        <f>IF((MIN($BV690,BZ690)-MAX($BU690,BY690))&gt;0,vDurationDinner,)</f>
        <v/>
      </c>
      <c r="CC690" s="50">
        <f t="shared" si="5"/>
        <v>0</v>
      </c>
      <c r="CD690" s="109">
        <f t="shared" si="6"/>
        <v>0.75</v>
      </c>
      <c r="CE690" s="50" t="str">
        <f t="shared" si="7"/>
        <v/>
      </c>
      <c r="CF690" s="50" t="str">
        <f t="shared" si="8"/>
        <v/>
      </c>
      <c r="CG690" s="50" t="str">
        <f t="shared" si="9"/>
        <v/>
      </c>
      <c r="CH690" s="50" t="str">
        <f t="shared" si="10"/>
        <v/>
      </c>
      <c r="CI690" s="50" t="str">
        <f t="shared" si="11"/>
        <v/>
      </c>
      <c r="CJ690" s="50"/>
      <c r="CK690" s="50"/>
      <c r="CL690" s="50"/>
      <c r="CM690" s="50"/>
      <c r="CN690" s="50"/>
    </row>
    <row r="691">
      <c r="A691" s="108" t="str">
        <f t="shared" si="2"/>
        <v/>
      </c>
      <c r="B691" s="6"/>
      <c r="C691" s="42"/>
      <c r="D691" s="43"/>
      <c r="E691" s="61"/>
      <c r="F691" s="45"/>
      <c r="G691" s="45"/>
      <c r="H691" s="46"/>
      <c r="I691" s="45"/>
      <c r="J691" s="45"/>
      <c r="K691" s="45"/>
      <c r="L691" s="45"/>
      <c r="M691" s="61"/>
      <c r="N691" s="48"/>
      <c r="O691" s="49"/>
      <c r="P691" s="48"/>
      <c r="Q691" s="49"/>
      <c r="R691" s="50"/>
      <c r="S691" s="51"/>
      <c r="T691" s="15"/>
      <c r="U691" s="14"/>
      <c r="V691" s="52"/>
      <c r="W691" s="52"/>
      <c r="X691" s="52"/>
      <c r="Y691" s="52"/>
      <c r="Z691" s="52"/>
      <c r="AA691" s="52"/>
      <c r="AB691" s="53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3"/>
      <c r="AP691" s="52"/>
      <c r="AQ691" s="52"/>
      <c r="AR691" s="53"/>
      <c r="AS691" s="53"/>
      <c r="AT691" s="53"/>
      <c r="AU691" s="52"/>
      <c r="AV691" s="52"/>
      <c r="AW691" s="53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83" t="str">
        <f>IF(ISBLANK(B691),,IF(IFNA(MATCH(N691,List_Holidays,0),0)=0,IF(IFNA(MATCH(WEEKDAY(N691),List_WeekHolidays,0),0),1,0),2))</f>
        <v/>
      </c>
      <c r="BU691" s="109">
        <f t="shared" si="3"/>
        <v>0</v>
      </c>
      <c r="BV691" s="109">
        <f t="shared" si="4"/>
        <v>0</v>
      </c>
      <c r="BW691" s="109">
        <f>IF($BU691&gt;cLunchEnd+$N691,cLunchBegin+$N691+1,cLunchBegin+$N691)</f>
        <v>0.5</v>
      </c>
      <c r="BX691" s="109">
        <f>IF($BU691&gt;cLunchEnd+$N691,cLunchEnd+$N691+1,cLunchEnd+$N691)</f>
        <v>0.5416666667</v>
      </c>
      <c r="BY691" s="109">
        <f>IF($BU691&gt;cDinnerEnd+$N691,cDinnerBegin+$N691+1,cDinnerBegin+$N691)</f>
        <v>0.75</v>
      </c>
      <c r="BZ691" s="109">
        <f>IF($BU691&gt;cDinnerEnd+$N691,cDinnerEnd+$N691+1,cDinnerEnd+$N691)</f>
        <v>0.7916666667</v>
      </c>
      <c r="CA691" s="50" t="str">
        <f>IF((MIN($BV691,BX691)-MAX($BU691,BW691))&gt;0,vDurationLunch,)</f>
        <v/>
      </c>
      <c r="CB691" s="50" t="str">
        <f>IF((MIN($BV691,BZ691)-MAX($BU691,BY691))&gt;0,vDurationDinner,)</f>
        <v/>
      </c>
      <c r="CC691" s="50">
        <f t="shared" si="5"/>
        <v>0</v>
      </c>
      <c r="CD691" s="109">
        <f t="shared" si="6"/>
        <v>0.75</v>
      </c>
      <c r="CE691" s="50" t="str">
        <f t="shared" si="7"/>
        <v/>
      </c>
      <c r="CF691" s="50" t="str">
        <f t="shared" si="8"/>
        <v/>
      </c>
      <c r="CG691" s="50" t="str">
        <f t="shared" si="9"/>
        <v/>
      </c>
      <c r="CH691" s="50" t="str">
        <f t="shared" si="10"/>
        <v/>
      </c>
      <c r="CI691" s="50" t="str">
        <f t="shared" si="11"/>
        <v/>
      </c>
      <c r="CJ691" s="50"/>
      <c r="CK691" s="50"/>
      <c r="CL691" s="50"/>
      <c r="CM691" s="50"/>
      <c r="CN691" s="50"/>
    </row>
    <row r="692">
      <c r="A692" s="108" t="str">
        <f t="shared" si="2"/>
        <v/>
      </c>
      <c r="B692" s="6"/>
      <c r="C692" s="42"/>
      <c r="D692" s="43"/>
      <c r="E692" s="61"/>
      <c r="F692" s="45"/>
      <c r="G692" s="45"/>
      <c r="H692" s="46"/>
      <c r="I692" s="45"/>
      <c r="J692" s="45"/>
      <c r="K692" s="45"/>
      <c r="L692" s="45"/>
      <c r="M692" s="61"/>
      <c r="N692" s="48"/>
      <c r="O692" s="49"/>
      <c r="P692" s="48"/>
      <c r="Q692" s="49"/>
      <c r="R692" s="50"/>
      <c r="S692" s="51"/>
      <c r="T692" s="15"/>
      <c r="U692" s="14"/>
      <c r="V692" s="52"/>
      <c r="W692" s="52"/>
      <c r="X692" s="52"/>
      <c r="Y692" s="52"/>
      <c r="Z692" s="52"/>
      <c r="AA692" s="52"/>
      <c r="AB692" s="53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3"/>
      <c r="AP692" s="52"/>
      <c r="AQ692" s="52"/>
      <c r="AR692" s="53"/>
      <c r="AS692" s="53"/>
      <c r="AT692" s="53"/>
      <c r="AU692" s="52"/>
      <c r="AV692" s="52"/>
      <c r="AW692" s="53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83" t="str">
        <f>IF(ISBLANK(B692),,IF(IFNA(MATCH(N692,List_Holidays,0),0)=0,IF(IFNA(MATCH(WEEKDAY(N692),List_WeekHolidays,0),0),1,0),2))</f>
        <v/>
      </c>
      <c r="BU692" s="109">
        <f t="shared" si="3"/>
        <v>0</v>
      </c>
      <c r="BV692" s="109">
        <f t="shared" si="4"/>
        <v>0</v>
      </c>
      <c r="BW692" s="109">
        <f>IF($BU692&gt;cLunchEnd+$N692,cLunchBegin+$N692+1,cLunchBegin+$N692)</f>
        <v>0.5</v>
      </c>
      <c r="BX692" s="109">
        <f>IF($BU692&gt;cLunchEnd+$N692,cLunchEnd+$N692+1,cLunchEnd+$N692)</f>
        <v>0.5416666667</v>
      </c>
      <c r="BY692" s="109">
        <f>IF($BU692&gt;cDinnerEnd+$N692,cDinnerBegin+$N692+1,cDinnerBegin+$N692)</f>
        <v>0.75</v>
      </c>
      <c r="BZ692" s="109">
        <f>IF($BU692&gt;cDinnerEnd+$N692,cDinnerEnd+$N692+1,cDinnerEnd+$N692)</f>
        <v>0.7916666667</v>
      </c>
      <c r="CA692" s="50" t="str">
        <f>IF((MIN($BV692,BX692)-MAX($BU692,BW692))&gt;0,vDurationLunch,)</f>
        <v/>
      </c>
      <c r="CB692" s="50" t="str">
        <f>IF((MIN($BV692,BZ692)-MAX($BU692,BY692))&gt;0,vDurationDinner,)</f>
        <v/>
      </c>
      <c r="CC692" s="50">
        <f t="shared" si="5"/>
        <v>0</v>
      </c>
      <c r="CD692" s="109">
        <f t="shared" si="6"/>
        <v>0.75</v>
      </c>
      <c r="CE692" s="50" t="str">
        <f t="shared" si="7"/>
        <v/>
      </c>
      <c r="CF692" s="50" t="str">
        <f t="shared" si="8"/>
        <v/>
      </c>
      <c r="CG692" s="50" t="str">
        <f t="shared" si="9"/>
        <v/>
      </c>
      <c r="CH692" s="50" t="str">
        <f t="shared" si="10"/>
        <v/>
      </c>
      <c r="CI692" s="50" t="str">
        <f t="shared" si="11"/>
        <v/>
      </c>
      <c r="CJ692" s="50"/>
      <c r="CK692" s="50"/>
      <c r="CL692" s="50"/>
      <c r="CM692" s="50"/>
      <c r="CN692" s="50"/>
    </row>
    <row r="693">
      <c r="A693" s="108" t="str">
        <f t="shared" si="2"/>
        <v/>
      </c>
      <c r="B693" s="6"/>
      <c r="C693" s="42"/>
      <c r="D693" s="43"/>
      <c r="E693" s="61"/>
      <c r="F693" s="45"/>
      <c r="G693" s="46"/>
      <c r="H693" s="46"/>
      <c r="I693" s="45"/>
      <c r="J693" s="45"/>
      <c r="K693" s="45"/>
      <c r="L693" s="45"/>
      <c r="M693" s="61"/>
      <c r="N693" s="48"/>
      <c r="O693" s="49"/>
      <c r="P693" s="48"/>
      <c r="Q693" s="49"/>
      <c r="R693" s="50"/>
      <c r="S693" s="51"/>
      <c r="T693" s="15"/>
      <c r="U693" s="14"/>
      <c r="V693" s="52"/>
      <c r="W693" s="52"/>
      <c r="X693" s="52"/>
      <c r="Y693" s="52"/>
      <c r="Z693" s="52"/>
      <c r="AA693" s="52"/>
      <c r="AB693" s="53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3"/>
      <c r="AP693" s="52"/>
      <c r="AQ693" s="52"/>
      <c r="AR693" s="53"/>
      <c r="AS693" s="53"/>
      <c r="AT693" s="53"/>
      <c r="AU693" s="52"/>
      <c r="AV693" s="52"/>
      <c r="AW693" s="53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83" t="str">
        <f>IF(ISBLANK(B693),,IF(IFNA(MATCH(N693,List_Holidays,0),0)=0,IF(IFNA(MATCH(WEEKDAY(N693),List_WeekHolidays,0),0),1,0),2))</f>
        <v/>
      </c>
      <c r="BU693" s="109">
        <f t="shared" si="3"/>
        <v>0</v>
      </c>
      <c r="BV693" s="109">
        <f t="shared" si="4"/>
        <v>0</v>
      </c>
      <c r="BW693" s="109">
        <f>IF($BU693&gt;cLunchEnd+$N693,cLunchBegin+$N693+1,cLunchBegin+$N693)</f>
        <v>0.5</v>
      </c>
      <c r="BX693" s="109">
        <f>IF($BU693&gt;cLunchEnd+$N693,cLunchEnd+$N693+1,cLunchEnd+$N693)</f>
        <v>0.5416666667</v>
      </c>
      <c r="BY693" s="109">
        <f>IF($BU693&gt;cDinnerEnd+$N693,cDinnerBegin+$N693+1,cDinnerBegin+$N693)</f>
        <v>0.75</v>
      </c>
      <c r="BZ693" s="109">
        <f>IF($BU693&gt;cDinnerEnd+$N693,cDinnerEnd+$N693+1,cDinnerEnd+$N693)</f>
        <v>0.7916666667</v>
      </c>
      <c r="CA693" s="50" t="str">
        <f>IF((MIN($BV693,BX693)-MAX($BU693,BW693))&gt;0,vDurationLunch,)</f>
        <v/>
      </c>
      <c r="CB693" s="50" t="str">
        <f>IF((MIN($BV693,BZ693)-MAX($BU693,BY693))&gt;0,vDurationDinner,)</f>
        <v/>
      </c>
      <c r="CC693" s="50">
        <f t="shared" si="5"/>
        <v>0</v>
      </c>
      <c r="CD693" s="109">
        <f t="shared" si="6"/>
        <v>0.75</v>
      </c>
      <c r="CE693" s="50" t="str">
        <f t="shared" si="7"/>
        <v/>
      </c>
      <c r="CF693" s="50" t="str">
        <f t="shared" si="8"/>
        <v/>
      </c>
      <c r="CG693" s="50" t="str">
        <f t="shared" si="9"/>
        <v/>
      </c>
      <c r="CH693" s="50" t="str">
        <f t="shared" si="10"/>
        <v/>
      </c>
      <c r="CI693" s="50" t="str">
        <f t="shared" si="11"/>
        <v/>
      </c>
      <c r="CJ693" s="50"/>
      <c r="CK693" s="50"/>
      <c r="CL693" s="50"/>
      <c r="CM693" s="50"/>
      <c r="CN693" s="50"/>
    </row>
    <row r="694">
      <c r="A694" s="108" t="str">
        <f t="shared" si="2"/>
        <v/>
      </c>
      <c r="B694" s="6"/>
      <c r="C694" s="42"/>
      <c r="D694" s="43"/>
      <c r="E694" s="61"/>
      <c r="F694" s="45"/>
      <c r="G694" s="45"/>
      <c r="H694" s="46"/>
      <c r="I694" s="45"/>
      <c r="J694" s="45"/>
      <c r="K694" s="45"/>
      <c r="L694" s="45"/>
      <c r="M694" s="61"/>
      <c r="N694" s="48"/>
      <c r="O694" s="49"/>
      <c r="P694" s="48"/>
      <c r="Q694" s="49"/>
      <c r="R694" s="50"/>
      <c r="S694" s="51"/>
      <c r="T694" s="15"/>
      <c r="U694" s="14"/>
      <c r="V694" s="52"/>
      <c r="W694" s="52"/>
      <c r="X694" s="52"/>
      <c r="Y694" s="52"/>
      <c r="Z694" s="52"/>
      <c r="AA694" s="52"/>
      <c r="AB694" s="53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3"/>
      <c r="AP694" s="52"/>
      <c r="AQ694" s="52"/>
      <c r="AR694" s="53"/>
      <c r="AS694" s="53"/>
      <c r="AT694" s="53"/>
      <c r="AU694" s="52"/>
      <c r="AV694" s="52"/>
      <c r="AW694" s="53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83" t="str">
        <f>IF(ISBLANK(B694),,IF(IFNA(MATCH(N694,List_Holidays,0),0)=0,IF(IFNA(MATCH(WEEKDAY(N694),List_WeekHolidays,0),0),1,0),2))</f>
        <v/>
      </c>
      <c r="BU694" s="109">
        <f t="shared" si="3"/>
        <v>0</v>
      </c>
      <c r="BV694" s="109">
        <f t="shared" si="4"/>
        <v>0</v>
      </c>
      <c r="BW694" s="109">
        <f>IF($BU694&gt;cLunchEnd+$N694,cLunchBegin+$N694+1,cLunchBegin+$N694)</f>
        <v>0.5</v>
      </c>
      <c r="BX694" s="109">
        <f>IF($BU694&gt;cLunchEnd+$N694,cLunchEnd+$N694+1,cLunchEnd+$N694)</f>
        <v>0.5416666667</v>
      </c>
      <c r="BY694" s="109">
        <f>IF($BU694&gt;cDinnerEnd+$N694,cDinnerBegin+$N694+1,cDinnerBegin+$N694)</f>
        <v>0.75</v>
      </c>
      <c r="BZ694" s="109">
        <f>IF($BU694&gt;cDinnerEnd+$N694,cDinnerEnd+$N694+1,cDinnerEnd+$N694)</f>
        <v>0.7916666667</v>
      </c>
      <c r="CA694" s="50" t="str">
        <f>IF((MIN($BV694,BX694)-MAX($BU694,BW694))&gt;0,vDurationLunch,)</f>
        <v/>
      </c>
      <c r="CB694" s="50" t="str">
        <f>IF((MIN($BV694,BZ694)-MAX($BU694,BY694))&gt;0,vDurationDinner,)</f>
        <v/>
      </c>
      <c r="CC694" s="50">
        <f t="shared" si="5"/>
        <v>0</v>
      </c>
      <c r="CD694" s="109">
        <f t="shared" si="6"/>
        <v>0.75</v>
      </c>
      <c r="CE694" s="50" t="str">
        <f t="shared" si="7"/>
        <v/>
      </c>
      <c r="CF694" s="50" t="str">
        <f t="shared" si="8"/>
        <v/>
      </c>
      <c r="CG694" s="50" t="str">
        <f t="shared" si="9"/>
        <v/>
      </c>
      <c r="CH694" s="50" t="str">
        <f t="shared" si="10"/>
        <v/>
      </c>
      <c r="CI694" s="50" t="str">
        <f t="shared" si="11"/>
        <v/>
      </c>
      <c r="CJ694" s="50"/>
      <c r="CK694" s="50"/>
      <c r="CL694" s="50"/>
      <c r="CM694" s="50"/>
      <c r="CN694" s="50"/>
    </row>
    <row r="695">
      <c r="A695" s="108" t="str">
        <f t="shared" si="2"/>
        <v/>
      </c>
      <c r="B695" s="6"/>
      <c r="C695" s="42"/>
      <c r="D695" s="43"/>
      <c r="E695" s="61"/>
      <c r="F695" s="45"/>
      <c r="G695" s="45"/>
      <c r="H695" s="46"/>
      <c r="I695" s="45"/>
      <c r="J695" s="45"/>
      <c r="K695" s="45"/>
      <c r="L695" s="45"/>
      <c r="M695" s="61"/>
      <c r="N695" s="48"/>
      <c r="O695" s="49"/>
      <c r="P695" s="48"/>
      <c r="Q695" s="49"/>
      <c r="R695" s="50"/>
      <c r="S695" s="51"/>
      <c r="T695" s="15"/>
      <c r="U695" s="14"/>
      <c r="V695" s="52"/>
      <c r="W695" s="52"/>
      <c r="X695" s="52"/>
      <c r="Y695" s="52"/>
      <c r="Z695" s="52"/>
      <c r="AA695" s="52"/>
      <c r="AB695" s="53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3"/>
      <c r="AP695" s="52"/>
      <c r="AQ695" s="52"/>
      <c r="AR695" s="53"/>
      <c r="AS695" s="53"/>
      <c r="AT695" s="53"/>
      <c r="AU695" s="52"/>
      <c r="AV695" s="52"/>
      <c r="AW695" s="53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83" t="str">
        <f>IF(ISBLANK(B695),,IF(IFNA(MATCH(N695,List_Holidays,0),0)=0,IF(IFNA(MATCH(WEEKDAY(N695),List_WeekHolidays,0),0),1,0),2))</f>
        <v/>
      </c>
      <c r="BU695" s="109">
        <f t="shared" si="3"/>
        <v>0</v>
      </c>
      <c r="BV695" s="109">
        <f t="shared" si="4"/>
        <v>0</v>
      </c>
      <c r="BW695" s="109">
        <f>IF($BU695&gt;cLunchEnd+$N695,cLunchBegin+$N695+1,cLunchBegin+$N695)</f>
        <v>0.5</v>
      </c>
      <c r="BX695" s="109">
        <f>IF($BU695&gt;cLunchEnd+$N695,cLunchEnd+$N695+1,cLunchEnd+$N695)</f>
        <v>0.5416666667</v>
      </c>
      <c r="BY695" s="109">
        <f>IF($BU695&gt;cDinnerEnd+$N695,cDinnerBegin+$N695+1,cDinnerBegin+$N695)</f>
        <v>0.75</v>
      </c>
      <c r="BZ695" s="109">
        <f>IF($BU695&gt;cDinnerEnd+$N695,cDinnerEnd+$N695+1,cDinnerEnd+$N695)</f>
        <v>0.7916666667</v>
      </c>
      <c r="CA695" s="50" t="str">
        <f>IF((MIN($BV695,BX695)-MAX($BU695,BW695))&gt;0,vDurationLunch,)</f>
        <v/>
      </c>
      <c r="CB695" s="50" t="str">
        <f>IF((MIN($BV695,BZ695)-MAX($BU695,BY695))&gt;0,vDurationDinner,)</f>
        <v/>
      </c>
      <c r="CC695" s="50">
        <f t="shared" si="5"/>
        <v>0</v>
      </c>
      <c r="CD695" s="109">
        <f t="shared" si="6"/>
        <v>0.75</v>
      </c>
      <c r="CE695" s="50" t="str">
        <f t="shared" si="7"/>
        <v/>
      </c>
      <c r="CF695" s="50" t="str">
        <f t="shared" si="8"/>
        <v/>
      </c>
      <c r="CG695" s="50" t="str">
        <f t="shared" si="9"/>
        <v/>
      </c>
      <c r="CH695" s="50" t="str">
        <f t="shared" si="10"/>
        <v/>
      </c>
      <c r="CI695" s="50" t="str">
        <f t="shared" si="11"/>
        <v/>
      </c>
      <c r="CJ695" s="50"/>
      <c r="CK695" s="50"/>
      <c r="CL695" s="50"/>
      <c r="CM695" s="50"/>
      <c r="CN695" s="50"/>
    </row>
    <row r="696">
      <c r="A696" s="108" t="str">
        <f t="shared" si="2"/>
        <v/>
      </c>
      <c r="B696" s="6"/>
      <c r="C696" s="42"/>
      <c r="D696" s="43"/>
      <c r="E696" s="61"/>
      <c r="F696" s="45"/>
      <c r="G696" s="45"/>
      <c r="H696" s="45"/>
      <c r="I696" s="45"/>
      <c r="J696" s="46"/>
      <c r="K696" s="45"/>
      <c r="L696" s="45"/>
      <c r="M696" s="61"/>
      <c r="N696" s="48"/>
      <c r="O696" s="49"/>
      <c r="P696" s="48"/>
      <c r="Q696" s="49"/>
      <c r="R696" s="50"/>
      <c r="S696" s="51"/>
      <c r="T696" s="15"/>
      <c r="U696" s="14"/>
      <c r="V696" s="52"/>
      <c r="W696" s="52"/>
      <c r="X696" s="52"/>
      <c r="Y696" s="52"/>
      <c r="Z696" s="52"/>
      <c r="AA696" s="52"/>
      <c r="AB696" s="53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3"/>
      <c r="AP696" s="52"/>
      <c r="AQ696" s="52"/>
      <c r="AR696" s="53"/>
      <c r="AS696" s="53"/>
      <c r="AT696" s="53"/>
      <c r="AU696" s="52"/>
      <c r="AV696" s="52"/>
      <c r="AW696" s="53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83" t="str">
        <f>IF(ISBLANK(B696),,IF(IFNA(MATCH(N696,List_Holidays,0),0)=0,IF(IFNA(MATCH(WEEKDAY(N696),List_WeekHolidays,0),0),1,0),2))</f>
        <v/>
      </c>
      <c r="BU696" s="109">
        <f t="shared" si="3"/>
        <v>0</v>
      </c>
      <c r="BV696" s="109">
        <f t="shared" si="4"/>
        <v>0</v>
      </c>
      <c r="BW696" s="109">
        <f>IF($BU696&gt;cLunchEnd+$N696,cLunchBegin+$N696+1,cLunchBegin+$N696)</f>
        <v>0.5</v>
      </c>
      <c r="BX696" s="109">
        <f>IF($BU696&gt;cLunchEnd+$N696,cLunchEnd+$N696+1,cLunchEnd+$N696)</f>
        <v>0.5416666667</v>
      </c>
      <c r="BY696" s="109">
        <f>IF($BU696&gt;cDinnerEnd+$N696,cDinnerBegin+$N696+1,cDinnerBegin+$N696)</f>
        <v>0.75</v>
      </c>
      <c r="BZ696" s="109">
        <f>IF($BU696&gt;cDinnerEnd+$N696,cDinnerEnd+$N696+1,cDinnerEnd+$N696)</f>
        <v>0.7916666667</v>
      </c>
      <c r="CA696" s="50" t="str">
        <f>IF((MIN($BV696,BX696)-MAX($BU696,BW696))&gt;0,vDurationLunch,)</f>
        <v/>
      </c>
      <c r="CB696" s="50" t="str">
        <f>IF((MIN($BV696,BZ696)-MAX($BU696,BY696))&gt;0,vDurationDinner,)</f>
        <v/>
      </c>
      <c r="CC696" s="50">
        <f t="shared" si="5"/>
        <v>0</v>
      </c>
      <c r="CD696" s="109">
        <f t="shared" si="6"/>
        <v>0.75</v>
      </c>
      <c r="CE696" s="50" t="str">
        <f t="shared" si="7"/>
        <v/>
      </c>
      <c r="CF696" s="50" t="str">
        <f t="shared" si="8"/>
        <v/>
      </c>
      <c r="CG696" s="50" t="str">
        <f t="shared" si="9"/>
        <v/>
      </c>
      <c r="CH696" s="50" t="str">
        <f t="shared" si="10"/>
        <v/>
      </c>
      <c r="CI696" s="50" t="str">
        <f t="shared" si="11"/>
        <v/>
      </c>
      <c r="CJ696" s="50"/>
      <c r="CK696" s="50"/>
      <c r="CL696" s="50"/>
      <c r="CM696" s="50"/>
      <c r="CN696" s="50"/>
    </row>
    <row r="697">
      <c r="A697" s="108" t="str">
        <f t="shared" si="2"/>
        <v/>
      </c>
      <c r="B697" s="6"/>
      <c r="C697" s="42"/>
      <c r="D697" s="43"/>
      <c r="E697" s="61"/>
      <c r="F697" s="45"/>
      <c r="G697" s="45"/>
      <c r="H697" s="46"/>
      <c r="I697" s="45"/>
      <c r="J697" s="45"/>
      <c r="K697" s="45"/>
      <c r="L697" s="45"/>
      <c r="M697" s="61"/>
      <c r="N697" s="48"/>
      <c r="O697" s="49"/>
      <c r="P697" s="48"/>
      <c r="Q697" s="49"/>
      <c r="R697" s="50"/>
      <c r="S697" s="51"/>
      <c r="T697" s="15"/>
      <c r="U697" s="14"/>
      <c r="V697" s="52"/>
      <c r="W697" s="52"/>
      <c r="X697" s="52"/>
      <c r="Y697" s="52"/>
      <c r="Z697" s="52"/>
      <c r="AA697" s="52"/>
      <c r="AB697" s="53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3"/>
      <c r="AP697" s="52"/>
      <c r="AQ697" s="52"/>
      <c r="AR697" s="53"/>
      <c r="AS697" s="53"/>
      <c r="AT697" s="53"/>
      <c r="AU697" s="52"/>
      <c r="AV697" s="52"/>
      <c r="AW697" s="53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83" t="str">
        <f>IF(ISBLANK(B697),,IF(IFNA(MATCH(N697,List_Holidays,0),0)=0,IF(IFNA(MATCH(WEEKDAY(N697),List_WeekHolidays,0),0),1,0),2))</f>
        <v/>
      </c>
      <c r="BU697" s="109">
        <f t="shared" si="3"/>
        <v>0</v>
      </c>
      <c r="BV697" s="109">
        <f t="shared" si="4"/>
        <v>0</v>
      </c>
      <c r="BW697" s="109">
        <f>IF($BU697&gt;cLunchEnd+$N697,cLunchBegin+$N697+1,cLunchBegin+$N697)</f>
        <v>0.5</v>
      </c>
      <c r="BX697" s="109">
        <f>IF($BU697&gt;cLunchEnd+$N697,cLunchEnd+$N697+1,cLunchEnd+$N697)</f>
        <v>0.5416666667</v>
      </c>
      <c r="BY697" s="109">
        <f>IF($BU697&gt;cDinnerEnd+$N697,cDinnerBegin+$N697+1,cDinnerBegin+$N697)</f>
        <v>0.75</v>
      </c>
      <c r="BZ697" s="109">
        <f>IF($BU697&gt;cDinnerEnd+$N697,cDinnerEnd+$N697+1,cDinnerEnd+$N697)</f>
        <v>0.7916666667</v>
      </c>
      <c r="CA697" s="50" t="str">
        <f>IF((MIN($BV697,BX697)-MAX($BU697,BW697))&gt;0,vDurationLunch,)</f>
        <v/>
      </c>
      <c r="CB697" s="50" t="str">
        <f>IF((MIN($BV697,BZ697)-MAX($BU697,BY697))&gt;0,vDurationDinner,)</f>
        <v/>
      </c>
      <c r="CC697" s="50">
        <f t="shared" si="5"/>
        <v>0</v>
      </c>
      <c r="CD697" s="109">
        <f t="shared" si="6"/>
        <v>0.75</v>
      </c>
      <c r="CE697" s="50" t="str">
        <f t="shared" si="7"/>
        <v/>
      </c>
      <c r="CF697" s="50" t="str">
        <f t="shared" si="8"/>
        <v/>
      </c>
      <c r="CG697" s="50" t="str">
        <f t="shared" si="9"/>
        <v/>
      </c>
      <c r="CH697" s="50" t="str">
        <f t="shared" si="10"/>
        <v/>
      </c>
      <c r="CI697" s="50" t="str">
        <f t="shared" si="11"/>
        <v/>
      </c>
      <c r="CJ697" s="50"/>
      <c r="CK697" s="50"/>
      <c r="CL697" s="50"/>
      <c r="CM697" s="50"/>
      <c r="CN697" s="50"/>
    </row>
    <row r="698">
      <c r="A698" s="108" t="str">
        <f t="shared" si="2"/>
        <v/>
      </c>
      <c r="B698" s="6"/>
      <c r="C698" s="42"/>
      <c r="D698" s="43"/>
      <c r="E698" s="61"/>
      <c r="F698" s="45"/>
      <c r="G698" s="45"/>
      <c r="H698" s="46"/>
      <c r="I698" s="45"/>
      <c r="J698" s="45"/>
      <c r="K698" s="45"/>
      <c r="L698" s="45"/>
      <c r="M698" s="61"/>
      <c r="N698" s="48"/>
      <c r="O698" s="49"/>
      <c r="P698" s="48"/>
      <c r="Q698" s="49"/>
      <c r="R698" s="50"/>
      <c r="S698" s="51"/>
      <c r="T698" s="15"/>
      <c r="U698" s="14"/>
      <c r="V698" s="52"/>
      <c r="W698" s="52"/>
      <c r="X698" s="52"/>
      <c r="Y698" s="52"/>
      <c r="Z698" s="52"/>
      <c r="AA698" s="52"/>
      <c r="AB698" s="53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3"/>
      <c r="AP698" s="52"/>
      <c r="AQ698" s="52"/>
      <c r="AR698" s="53"/>
      <c r="AS698" s="53"/>
      <c r="AT698" s="53"/>
      <c r="AU698" s="52"/>
      <c r="AV698" s="52"/>
      <c r="AW698" s="53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83" t="str">
        <f>IF(ISBLANK(B698),,IF(IFNA(MATCH(N698,List_Holidays,0),0)=0,IF(IFNA(MATCH(WEEKDAY(N698),List_WeekHolidays,0),0),1,0),2))</f>
        <v/>
      </c>
      <c r="BU698" s="109">
        <f t="shared" si="3"/>
        <v>0</v>
      </c>
      <c r="BV698" s="109">
        <f t="shared" si="4"/>
        <v>0</v>
      </c>
      <c r="BW698" s="109">
        <f>IF($BU698&gt;cLunchEnd+$N698,cLunchBegin+$N698+1,cLunchBegin+$N698)</f>
        <v>0.5</v>
      </c>
      <c r="BX698" s="109">
        <f>IF($BU698&gt;cLunchEnd+$N698,cLunchEnd+$N698+1,cLunchEnd+$N698)</f>
        <v>0.5416666667</v>
      </c>
      <c r="BY698" s="109">
        <f>IF($BU698&gt;cDinnerEnd+$N698,cDinnerBegin+$N698+1,cDinnerBegin+$N698)</f>
        <v>0.75</v>
      </c>
      <c r="BZ698" s="109">
        <f>IF($BU698&gt;cDinnerEnd+$N698,cDinnerEnd+$N698+1,cDinnerEnd+$N698)</f>
        <v>0.7916666667</v>
      </c>
      <c r="CA698" s="50" t="str">
        <f>IF((MIN($BV698,BX698)-MAX($BU698,BW698))&gt;0,vDurationLunch,)</f>
        <v/>
      </c>
      <c r="CB698" s="50" t="str">
        <f>IF((MIN($BV698,BZ698)-MAX($BU698,BY698))&gt;0,vDurationDinner,)</f>
        <v/>
      </c>
      <c r="CC698" s="50">
        <f t="shared" si="5"/>
        <v>0</v>
      </c>
      <c r="CD698" s="109">
        <f t="shared" si="6"/>
        <v>0.75</v>
      </c>
      <c r="CE698" s="50" t="str">
        <f t="shared" si="7"/>
        <v/>
      </c>
      <c r="CF698" s="50" t="str">
        <f t="shared" si="8"/>
        <v/>
      </c>
      <c r="CG698" s="50" t="str">
        <f t="shared" si="9"/>
        <v/>
      </c>
      <c r="CH698" s="50" t="str">
        <f t="shared" si="10"/>
        <v/>
      </c>
      <c r="CI698" s="50" t="str">
        <f t="shared" si="11"/>
        <v/>
      </c>
      <c r="CJ698" s="50"/>
      <c r="CK698" s="50"/>
      <c r="CL698" s="50"/>
      <c r="CM698" s="50"/>
      <c r="CN698" s="50"/>
    </row>
    <row r="699">
      <c r="A699" s="108" t="str">
        <f t="shared" si="2"/>
        <v/>
      </c>
      <c r="B699" s="6"/>
      <c r="C699" s="42"/>
      <c r="D699" s="43"/>
      <c r="E699" s="61"/>
      <c r="F699" s="45"/>
      <c r="G699" s="45"/>
      <c r="H699" s="46"/>
      <c r="I699" s="45"/>
      <c r="J699" s="45"/>
      <c r="K699" s="45"/>
      <c r="L699" s="45"/>
      <c r="M699" s="61"/>
      <c r="N699" s="48"/>
      <c r="O699" s="49"/>
      <c r="P699" s="48"/>
      <c r="Q699" s="49"/>
      <c r="R699" s="50"/>
      <c r="S699" s="51"/>
      <c r="T699" s="15"/>
      <c r="U699" s="14"/>
      <c r="V699" s="52"/>
      <c r="W699" s="52"/>
      <c r="X699" s="52"/>
      <c r="Y699" s="52"/>
      <c r="Z699" s="52"/>
      <c r="AA699" s="52"/>
      <c r="AB699" s="53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3"/>
      <c r="AP699" s="52"/>
      <c r="AQ699" s="52"/>
      <c r="AR699" s="53"/>
      <c r="AS699" s="53"/>
      <c r="AT699" s="53"/>
      <c r="AU699" s="52"/>
      <c r="AV699" s="52"/>
      <c r="AW699" s="53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83" t="str">
        <f>IF(ISBLANK(B699),,IF(IFNA(MATCH(N699,List_Holidays,0),0)=0,IF(IFNA(MATCH(WEEKDAY(N699),List_WeekHolidays,0),0),1,0),2))</f>
        <v/>
      </c>
      <c r="BU699" s="109">
        <f t="shared" si="3"/>
        <v>0</v>
      </c>
      <c r="BV699" s="109">
        <f t="shared" si="4"/>
        <v>0</v>
      </c>
      <c r="BW699" s="109">
        <f>IF($BU699&gt;cLunchEnd+$N699,cLunchBegin+$N699+1,cLunchBegin+$N699)</f>
        <v>0.5</v>
      </c>
      <c r="BX699" s="109">
        <f>IF($BU699&gt;cLunchEnd+$N699,cLunchEnd+$N699+1,cLunchEnd+$N699)</f>
        <v>0.5416666667</v>
      </c>
      <c r="BY699" s="109">
        <f>IF($BU699&gt;cDinnerEnd+$N699,cDinnerBegin+$N699+1,cDinnerBegin+$N699)</f>
        <v>0.75</v>
      </c>
      <c r="BZ699" s="109">
        <f>IF($BU699&gt;cDinnerEnd+$N699,cDinnerEnd+$N699+1,cDinnerEnd+$N699)</f>
        <v>0.7916666667</v>
      </c>
      <c r="CA699" s="50" t="str">
        <f>IF((MIN($BV699,BX699)-MAX($BU699,BW699))&gt;0,vDurationLunch,)</f>
        <v/>
      </c>
      <c r="CB699" s="50" t="str">
        <f>IF((MIN($BV699,BZ699)-MAX($BU699,BY699))&gt;0,vDurationDinner,)</f>
        <v/>
      </c>
      <c r="CC699" s="50">
        <f t="shared" si="5"/>
        <v>0</v>
      </c>
      <c r="CD699" s="109">
        <f t="shared" si="6"/>
        <v>0.75</v>
      </c>
      <c r="CE699" s="50" t="str">
        <f t="shared" si="7"/>
        <v/>
      </c>
      <c r="CF699" s="50" t="str">
        <f t="shared" si="8"/>
        <v/>
      </c>
      <c r="CG699" s="50" t="str">
        <f t="shared" si="9"/>
        <v/>
      </c>
      <c r="CH699" s="50" t="str">
        <f t="shared" si="10"/>
        <v/>
      </c>
      <c r="CI699" s="50" t="str">
        <f t="shared" si="11"/>
        <v/>
      </c>
      <c r="CJ699" s="50"/>
      <c r="CK699" s="50"/>
      <c r="CL699" s="50"/>
      <c r="CM699" s="50"/>
      <c r="CN699" s="50"/>
    </row>
    <row r="700">
      <c r="A700" s="108" t="str">
        <f t="shared" si="2"/>
        <v/>
      </c>
      <c r="B700" s="6"/>
      <c r="C700" s="42"/>
      <c r="D700" s="43"/>
      <c r="E700" s="61"/>
      <c r="F700" s="45"/>
      <c r="G700" s="46"/>
      <c r="H700" s="46"/>
      <c r="I700" s="45"/>
      <c r="J700" s="45"/>
      <c r="K700" s="45"/>
      <c r="L700" s="45"/>
      <c r="M700" s="61"/>
      <c r="N700" s="48"/>
      <c r="O700" s="49"/>
      <c r="P700" s="48"/>
      <c r="Q700" s="49"/>
      <c r="R700" s="50"/>
      <c r="S700" s="51"/>
      <c r="T700" s="15"/>
      <c r="U700" s="14"/>
      <c r="V700" s="52"/>
      <c r="W700" s="52"/>
      <c r="X700" s="52"/>
      <c r="Y700" s="52"/>
      <c r="Z700" s="52"/>
      <c r="AA700" s="52"/>
      <c r="AB700" s="53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3"/>
      <c r="AP700" s="52"/>
      <c r="AQ700" s="52"/>
      <c r="AR700" s="53"/>
      <c r="AS700" s="53"/>
      <c r="AT700" s="53"/>
      <c r="AU700" s="52"/>
      <c r="AV700" s="52"/>
      <c r="AW700" s="53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83" t="str">
        <f>IF(ISBLANK(B700),,IF(IFNA(MATCH(N700,List_Holidays,0),0)=0,IF(IFNA(MATCH(WEEKDAY(N700),List_WeekHolidays,0),0),1,0),2))</f>
        <v/>
      </c>
      <c r="BU700" s="109">
        <f t="shared" si="3"/>
        <v>0</v>
      </c>
      <c r="BV700" s="109">
        <f t="shared" si="4"/>
        <v>0</v>
      </c>
      <c r="BW700" s="109">
        <f>IF($BU700&gt;cLunchEnd+$N700,cLunchBegin+$N700+1,cLunchBegin+$N700)</f>
        <v>0.5</v>
      </c>
      <c r="BX700" s="109">
        <f>IF($BU700&gt;cLunchEnd+$N700,cLunchEnd+$N700+1,cLunchEnd+$N700)</f>
        <v>0.5416666667</v>
      </c>
      <c r="BY700" s="109">
        <f>IF($BU700&gt;cDinnerEnd+$N700,cDinnerBegin+$N700+1,cDinnerBegin+$N700)</f>
        <v>0.75</v>
      </c>
      <c r="BZ700" s="109">
        <f>IF($BU700&gt;cDinnerEnd+$N700,cDinnerEnd+$N700+1,cDinnerEnd+$N700)</f>
        <v>0.7916666667</v>
      </c>
      <c r="CA700" s="50" t="str">
        <f>IF((MIN($BV700,BX700)-MAX($BU700,BW700))&gt;0,vDurationLunch,)</f>
        <v/>
      </c>
      <c r="CB700" s="50" t="str">
        <f>IF((MIN($BV700,BZ700)-MAX($BU700,BY700))&gt;0,vDurationDinner,)</f>
        <v/>
      </c>
      <c r="CC700" s="50">
        <f t="shared" si="5"/>
        <v>0</v>
      </c>
      <c r="CD700" s="109">
        <f t="shared" si="6"/>
        <v>0.75</v>
      </c>
      <c r="CE700" s="50" t="str">
        <f t="shared" si="7"/>
        <v/>
      </c>
      <c r="CF700" s="50" t="str">
        <f t="shared" si="8"/>
        <v/>
      </c>
      <c r="CG700" s="50" t="str">
        <f t="shared" si="9"/>
        <v/>
      </c>
      <c r="CH700" s="50" t="str">
        <f t="shared" si="10"/>
        <v/>
      </c>
      <c r="CI700" s="50" t="str">
        <f t="shared" si="11"/>
        <v/>
      </c>
      <c r="CJ700" s="50"/>
      <c r="CK700" s="50"/>
      <c r="CL700" s="50"/>
      <c r="CM700" s="50"/>
      <c r="CN700" s="50"/>
    </row>
    <row r="701">
      <c r="A701" s="108" t="str">
        <f t="shared" si="2"/>
        <v/>
      </c>
      <c r="B701" s="6"/>
      <c r="C701" s="42"/>
      <c r="D701" s="43"/>
      <c r="E701" s="61"/>
      <c r="F701" s="45"/>
      <c r="G701" s="45"/>
      <c r="H701" s="46"/>
      <c r="I701" s="45"/>
      <c r="J701" s="45"/>
      <c r="K701" s="45"/>
      <c r="L701" s="45"/>
      <c r="M701" s="61"/>
      <c r="N701" s="48"/>
      <c r="O701" s="49"/>
      <c r="P701" s="48"/>
      <c r="Q701" s="49"/>
      <c r="R701" s="50"/>
      <c r="S701" s="51"/>
      <c r="T701" s="15"/>
      <c r="U701" s="14"/>
      <c r="V701" s="52"/>
      <c r="W701" s="52"/>
      <c r="X701" s="52"/>
      <c r="Y701" s="52"/>
      <c r="Z701" s="52"/>
      <c r="AA701" s="52"/>
      <c r="AB701" s="53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3"/>
      <c r="AP701" s="52"/>
      <c r="AQ701" s="52"/>
      <c r="AR701" s="53"/>
      <c r="AS701" s="53"/>
      <c r="AT701" s="53"/>
      <c r="AU701" s="52"/>
      <c r="AV701" s="52"/>
      <c r="AW701" s="53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83" t="str">
        <f>IF(ISBLANK(B701),,IF(IFNA(MATCH(N701,List_Holidays,0),0)=0,IF(IFNA(MATCH(WEEKDAY(N701),List_WeekHolidays,0),0),1,0),2))</f>
        <v/>
      </c>
      <c r="BU701" s="109">
        <f t="shared" si="3"/>
        <v>0</v>
      </c>
      <c r="BV701" s="109">
        <f t="shared" si="4"/>
        <v>0</v>
      </c>
      <c r="BW701" s="109">
        <f>IF($BU701&gt;cLunchEnd+$N701,cLunchBegin+$N701+1,cLunchBegin+$N701)</f>
        <v>0.5</v>
      </c>
      <c r="BX701" s="109">
        <f>IF($BU701&gt;cLunchEnd+$N701,cLunchEnd+$N701+1,cLunchEnd+$N701)</f>
        <v>0.5416666667</v>
      </c>
      <c r="BY701" s="109">
        <f>IF($BU701&gt;cDinnerEnd+$N701,cDinnerBegin+$N701+1,cDinnerBegin+$N701)</f>
        <v>0.75</v>
      </c>
      <c r="BZ701" s="109">
        <f>IF($BU701&gt;cDinnerEnd+$N701,cDinnerEnd+$N701+1,cDinnerEnd+$N701)</f>
        <v>0.7916666667</v>
      </c>
      <c r="CA701" s="50" t="str">
        <f>IF((MIN($BV701,BX701)-MAX($BU701,BW701))&gt;0,vDurationLunch,)</f>
        <v/>
      </c>
      <c r="CB701" s="50" t="str">
        <f>IF((MIN($BV701,BZ701)-MAX($BU701,BY701))&gt;0,vDurationDinner,)</f>
        <v/>
      </c>
      <c r="CC701" s="50">
        <f t="shared" si="5"/>
        <v>0</v>
      </c>
      <c r="CD701" s="109">
        <f t="shared" si="6"/>
        <v>0.75</v>
      </c>
      <c r="CE701" s="50" t="str">
        <f t="shared" si="7"/>
        <v/>
      </c>
      <c r="CF701" s="50" t="str">
        <f t="shared" si="8"/>
        <v/>
      </c>
      <c r="CG701" s="50" t="str">
        <f t="shared" si="9"/>
        <v/>
      </c>
      <c r="CH701" s="50" t="str">
        <f t="shared" si="10"/>
        <v/>
      </c>
      <c r="CI701" s="50" t="str">
        <f t="shared" si="11"/>
        <v/>
      </c>
      <c r="CJ701" s="50"/>
      <c r="CK701" s="50"/>
      <c r="CL701" s="50"/>
      <c r="CM701" s="50"/>
      <c r="CN701" s="50"/>
    </row>
    <row r="702">
      <c r="A702" s="108" t="str">
        <f t="shared" si="2"/>
        <v/>
      </c>
      <c r="B702" s="6"/>
      <c r="C702" s="42"/>
      <c r="D702" s="43"/>
      <c r="E702" s="61"/>
      <c r="F702" s="45"/>
      <c r="G702" s="45"/>
      <c r="H702" s="46"/>
      <c r="I702" s="45"/>
      <c r="J702" s="45"/>
      <c r="K702" s="45"/>
      <c r="L702" s="45"/>
      <c r="M702" s="61"/>
      <c r="N702" s="48"/>
      <c r="O702" s="49"/>
      <c r="P702" s="48"/>
      <c r="Q702" s="49"/>
      <c r="R702" s="50"/>
      <c r="S702" s="51"/>
      <c r="T702" s="15"/>
      <c r="U702" s="14"/>
      <c r="V702" s="52"/>
      <c r="W702" s="52"/>
      <c r="X702" s="52"/>
      <c r="Y702" s="52"/>
      <c r="Z702" s="52"/>
      <c r="AA702" s="52"/>
      <c r="AB702" s="53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3"/>
      <c r="AP702" s="52"/>
      <c r="AQ702" s="52"/>
      <c r="AR702" s="53"/>
      <c r="AS702" s="53"/>
      <c r="AT702" s="53"/>
      <c r="AU702" s="52"/>
      <c r="AV702" s="52"/>
      <c r="AW702" s="53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83" t="str">
        <f>IF(ISBLANK(B702),,IF(IFNA(MATCH(N702,List_Holidays,0),0)=0,IF(IFNA(MATCH(WEEKDAY(N702),List_WeekHolidays,0),0),1,0),2))</f>
        <v/>
      </c>
      <c r="BU702" s="109">
        <f t="shared" si="3"/>
        <v>0</v>
      </c>
      <c r="BV702" s="109">
        <f t="shared" si="4"/>
        <v>0</v>
      </c>
      <c r="BW702" s="109">
        <f>IF($BU702&gt;cLunchEnd+$N702,cLunchBegin+$N702+1,cLunchBegin+$N702)</f>
        <v>0.5</v>
      </c>
      <c r="BX702" s="109">
        <f>IF($BU702&gt;cLunchEnd+$N702,cLunchEnd+$N702+1,cLunchEnd+$N702)</f>
        <v>0.5416666667</v>
      </c>
      <c r="BY702" s="109">
        <f>IF($BU702&gt;cDinnerEnd+$N702,cDinnerBegin+$N702+1,cDinnerBegin+$N702)</f>
        <v>0.75</v>
      </c>
      <c r="BZ702" s="109">
        <f>IF($BU702&gt;cDinnerEnd+$N702,cDinnerEnd+$N702+1,cDinnerEnd+$N702)</f>
        <v>0.7916666667</v>
      </c>
      <c r="CA702" s="50" t="str">
        <f>IF((MIN($BV702,BX702)-MAX($BU702,BW702))&gt;0,vDurationLunch,)</f>
        <v/>
      </c>
      <c r="CB702" s="50" t="str">
        <f>IF((MIN($BV702,BZ702)-MAX($BU702,BY702))&gt;0,vDurationDinner,)</f>
        <v/>
      </c>
      <c r="CC702" s="50">
        <f t="shared" si="5"/>
        <v>0</v>
      </c>
      <c r="CD702" s="109">
        <f t="shared" si="6"/>
        <v>0.75</v>
      </c>
      <c r="CE702" s="50" t="str">
        <f t="shared" si="7"/>
        <v/>
      </c>
      <c r="CF702" s="50" t="str">
        <f t="shared" si="8"/>
        <v/>
      </c>
      <c r="CG702" s="50" t="str">
        <f t="shared" si="9"/>
        <v/>
      </c>
      <c r="CH702" s="50" t="str">
        <f t="shared" si="10"/>
        <v/>
      </c>
      <c r="CI702" s="50" t="str">
        <f t="shared" si="11"/>
        <v/>
      </c>
      <c r="CJ702" s="50"/>
      <c r="CK702" s="50"/>
      <c r="CL702" s="50"/>
      <c r="CM702" s="50"/>
      <c r="CN702" s="50"/>
    </row>
    <row r="703">
      <c r="A703" s="108" t="str">
        <f t="shared" si="2"/>
        <v/>
      </c>
      <c r="B703" s="6"/>
      <c r="C703" s="42"/>
      <c r="D703" s="43"/>
      <c r="E703" s="61"/>
      <c r="F703" s="45"/>
      <c r="G703" s="45"/>
      <c r="H703" s="45"/>
      <c r="I703" s="45"/>
      <c r="J703" s="46"/>
      <c r="K703" s="45"/>
      <c r="L703" s="45"/>
      <c r="M703" s="61"/>
      <c r="N703" s="48"/>
      <c r="O703" s="49"/>
      <c r="P703" s="48"/>
      <c r="Q703" s="49"/>
      <c r="R703" s="50"/>
      <c r="S703" s="51"/>
      <c r="T703" s="15"/>
      <c r="U703" s="14"/>
      <c r="V703" s="52"/>
      <c r="W703" s="52"/>
      <c r="X703" s="52"/>
      <c r="Y703" s="52"/>
      <c r="Z703" s="52"/>
      <c r="AA703" s="52"/>
      <c r="AB703" s="53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3"/>
      <c r="AP703" s="52"/>
      <c r="AQ703" s="52"/>
      <c r="AR703" s="53"/>
      <c r="AS703" s="53"/>
      <c r="AT703" s="53"/>
      <c r="AU703" s="52"/>
      <c r="AV703" s="52"/>
      <c r="AW703" s="53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83" t="str">
        <f>IF(ISBLANK(B703),,IF(IFNA(MATCH(N703,List_Holidays,0),0)=0,IF(IFNA(MATCH(WEEKDAY(N703),List_WeekHolidays,0),0),1,0),2))</f>
        <v/>
      </c>
      <c r="BU703" s="109">
        <f t="shared" si="3"/>
        <v>0</v>
      </c>
      <c r="BV703" s="109">
        <f t="shared" si="4"/>
        <v>0</v>
      </c>
      <c r="BW703" s="109">
        <f>IF($BU703&gt;cLunchEnd+$N703,cLunchBegin+$N703+1,cLunchBegin+$N703)</f>
        <v>0.5</v>
      </c>
      <c r="BX703" s="109">
        <f>IF($BU703&gt;cLunchEnd+$N703,cLunchEnd+$N703+1,cLunchEnd+$N703)</f>
        <v>0.5416666667</v>
      </c>
      <c r="BY703" s="109">
        <f>IF($BU703&gt;cDinnerEnd+$N703,cDinnerBegin+$N703+1,cDinnerBegin+$N703)</f>
        <v>0.75</v>
      </c>
      <c r="BZ703" s="109">
        <f>IF($BU703&gt;cDinnerEnd+$N703,cDinnerEnd+$N703+1,cDinnerEnd+$N703)</f>
        <v>0.7916666667</v>
      </c>
      <c r="CA703" s="50" t="str">
        <f>IF((MIN($BV703,BX703)-MAX($BU703,BW703))&gt;0,vDurationLunch,)</f>
        <v/>
      </c>
      <c r="CB703" s="50" t="str">
        <f>IF((MIN($BV703,BZ703)-MAX($BU703,BY703))&gt;0,vDurationDinner,)</f>
        <v/>
      </c>
      <c r="CC703" s="50">
        <f t="shared" si="5"/>
        <v>0</v>
      </c>
      <c r="CD703" s="109">
        <f t="shared" si="6"/>
        <v>0.75</v>
      </c>
      <c r="CE703" s="50" t="str">
        <f t="shared" si="7"/>
        <v/>
      </c>
      <c r="CF703" s="50" t="str">
        <f t="shared" si="8"/>
        <v/>
      </c>
      <c r="CG703" s="50" t="str">
        <f t="shared" si="9"/>
        <v/>
      </c>
      <c r="CH703" s="50" t="str">
        <f t="shared" si="10"/>
        <v/>
      </c>
      <c r="CI703" s="50" t="str">
        <f t="shared" si="11"/>
        <v/>
      </c>
      <c r="CJ703" s="50"/>
      <c r="CK703" s="50"/>
      <c r="CL703" s="50"/>
      <c r="CM703" s="50"/>
      <c r="CN703" s="50"/>
    </row>
    <row r="704">
      <c r="A704" s="108" t="str">
        <f t="shared" si="2"/>
        <v/>
      </c>
      <c r="B704" s="6"/>
      <c r="C704" s="42"/>
      <c r="D704" s="43"/>
      <c r="E704" s="61"/>
      <c r="F704" s="45"/>
      <c r="G704" s="45"/>
      <c r="H704" s="46"/>
      <c r="I704" s="45"/>
      <c r="J704" s="45"/>
      <c r="K704" s="45"/>
      <c r="L704" s="45"/>
      <c r="M704" s="61"/>
      <c r="N704" s="48"/>
      <c r="O704" s="49"/>
      <c r="P704" s="48"/>
      <c r="Q704" s="49"/>
      <c r="R704" s="50"/>
      <c r="S704" s="51"/>
      <c r="T704" s="15"/>
      <c r="U704" s="14"/>
      <c r="V704" s="52"/>
      <c r="W704" s="52"/>
      <c r="X704" s="52"/>
      <c r="Y704" s="52"/>
      <c r="Z704" s="52"/>
      <c r="AA704" s="52"/>
      <c r="AB704" s="53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3"/>
      <c r="AP704" s="52"/>
      <c r="AQ704" s="52"/>
      <c r="AR704" s="53"/>
      <c r="AS704" s="53"/>
      <c r="AT704" s="53"/>
      <c r="AU704" s="52"/>
      <c r="AV704" s="52"/>
      <c r="AW704" s="53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83" t="str">
        <f>IF(ISBLANK(B704),,IF(IFNA(MATCH(N704,List_Holidays,0),0)=0,IF(IFNA(MATCH(WEEKDAY(N704),List_WeekHolidays,0),0),1,0),2))</f>
        <v/>
      </c>
      <c r="BU704" s="109">
        <f t="shared" si="3"/>
        <v>0</v>
      </c>
      <c r="BV704" s="109">
        <f t="shared" si="4"/>
        <v>0</v>
      </c>
      <c r="BW704" s="109">
        <f>IF($BU704&gt;cLunchEnd+$N704,cLunchBegin+$N704+1,cLunchBegin+$N704)</f>
        <v>0.5</v>
      </c>
      <c r="BX704" s="109">
        <f>IF($BU704&gt;cLunchEnd+$N704,cLunchEnd+$N704+1,cLunchEnd+$N704)</f>
        <v>0.5416666667</v>
      </c>
      <c r="BY704" s="109">
        <f>IF($BU704&gt;cDinnerEnd+$N704,cDinnerBegin+$N704+1,cDinnerBegin+$N704)</f>
        <v>0.75</v>
      </c>
      <c r="BZ704" s="109">
        <f>IF($BU704&gt;cDinnerEnd+$N704,cDinnerEnd+$N704+1,cDinnerEnd+$N704)</f>
        <v>0.7916666667</v>
      </c>
      <c r="CA704" s="50" t="str">
        <f>IF((MIN($BV704,BX704)-MAX($BU704,BW704))&gt;0,vDurationLunch,)</f>
        <v/>
      </c>
      <c r="CB704" s="50" t="str">
        <f>IF((MIN($BV704,BZ704)-MAX($BU704,BY704))&gt;0,vDurationDinner,)</f>
        <v/>
      </c>
      <c r="CC704" s="50">
        <f t="shared" si="5"/>
        <v>0</v>
      </c>
      <c r="CD704" s="109">
        <f t="shared" si="6"/>
        <v>0.75</v>
      </c>
      <c r="CE704" s="50" t="str">
        <f t="shared" si="7"/>
        <v/>
      </c>
      <c r="CF704" s="50" t="str">
        <f t="shared" si="8"/>
        <v/>
      </c>
      <c r="CG704" s="50" t="str">
        <f t="shared" si="9"/>
        <v/>
      </c>
      <c r="CH704" s="50" t="str">
        <f t="shared" si="10"/>
        <v/>
      </c>
      <c r="CI704" s="50" t="str">
        <f t="shared" si="11"/>
        <v/>
      </c>
      <c r="CJ704" s="50"/>
      <c r="CK704" s="50"/>
      <c r="CL704" s="50"/>
      <c r="CM704" s="50"/>
      <c r="CN704" s="50"/>
    </row>
    <row r="705">
      <c r="A705" s="108" t="str">
        <f t="shared" si="2"/>
        <v/>
      </c>
      <c r="B705" s="6"/>
      <c r="C705" s="42"/>
      <c r="D705" s="43"/>
      <c r="E705" s="61"/>
      <c r="F705" s="45"/>
      <c r="G705" s="45"/>
      <c r="H705" s="46"/>
      <c r="I705" s="45"/>
      <c r="J705" s="45"/>
      <c r="K705" s="45"/>
      <c r="L705" s="45"/>
      <c r="M705" s="61"/>
      <c r="N705" s="48"/>
      <c r="O705" s="49"/>
      <c r="P705" s="48"/>
      <c r="Q705" s="49"/>
      <c r="R705" s="50"/>
      <c r="S705" s="51"/>
      <c r="T705" s="15"/>
      <c r="U705" s="14"/>
      <c r="V705" s="52"/>
      <c r="W705" s="52"/>
      <c r="X705" s="52"/>
      <c r="Y705" s="52"/>
      <c r="Z705" s="52"/>
      <c r="AA705" s="52"/>
      <c r="AB705" s="53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3"/>
      <c r="AP705" s="52"/>
      <c r="AQ705" s="52"/>
      <c r="AR705" s="53"/>
      <c r="AS705" s="53"/>
      <c r="AT705" s="53"/>
      <c r="AU705" s="52"/>
      <c r="AV705" s="52"/>
      <c r="AW705" s="53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83" t="str">
        <f>IF(ISBLANK(B705),,IF(IFNA(MATCH(N705,List_Holidays,0),0)=0,IF(IFNA(MATCH(WEEKDAY(N705),List_WeekHolidays,0),0),1,0),2))</f>
        <v/>
      </c>
      <c r="BU705" s="109">
        <f t="shared" si="3"/>
        <v>0</v>
      </c>
      <c r="BV705" s="109">
        <f t="shared" si="4"/>
        <v>0</v>
      </c>
      <c r="BW705" s="109">
        <f>IF($BU705&gt;cLunchEnd+$N705,cLunchBegin+$N705+1,cLunchBegin+$N705)</f>
        <v>0.5</v>
      </c>
      <c r="BX705" s="109">
        <f>IF($BU705&gt;cLunchEnd+$N705,cLunchEnd+$N705+1,cLunchEnd+$N705)</f>
        <v>0.5416666667</v>
      </c>
      <c r="BY705" s="109">
        <f>IF($BU705&gt;cDinnerEnd+$N705,cDinnerBegin+$N705+1,cDinnerBegin+$N705)</f>
        <v>0.75</v>
      </c>
      <c r="BZ705" s="109">
        <f>IF($BU705&gt;cDinnerEnd+$N705,cDinnerEnd+$N705+1,cDinnerEnd+$N705)</f>
        <v>0.7916666667</v>
      </c>
      <c r="CA705" s="50" t="str">
        <f>IF((MIN($BV705,BX705)-MAX($BU705,BW705))&gt;0,vDurationLunch,)</f>
        <v/>
      </c>
      <c r="CB705" s="50" t="str">
        <f>IF((MIN($BV705,BZ705)-MAX($BU705,BY705))&gt;0,vDurationDinner,)</f>
        <v/>
      </c>
      <c r="CC705" s="50">
        <f t="shared" si="5"/>
        <v>0</v>
      </c>
      <c r="CD705" s="109">
        <f t="shared" si="6"/>
        <v>0.75</v>
      </c>
      <c r="CE705" s="50" t="str">
        <f t="shared" si="7"/>
        <v/>
      </c>
      <c r="CF705" s="50" t="str">
        <f t="shared" si="8"/>
        <v/>
      </c>
      <c r="CG705" s="50" t="str">
        <f t="shared" si="9"/>
        <v/>
      </c>
      <c r="CH705" s="50" t="str">
        <f t="shared" si="10"/>
        <v/>
      </c>
      <c r="CI705" s="50" t="str">
        <f t="shared" si="11"/>
        <v/>
      </c>
      <c r="CJ705" s="50"/>
      <c r="CK705" s="50"/>
      <c r="CL705" s="50"/>
      <c r="CM705" s="50"/>
      <c r="CN705" s="50"/>
    </row>
    <row r="706">
      <c r="A706" s="108" t="str">
        <f t="shared" si="2"/>
        <v/>
      </c>
      <c r="B706" s="6"/>
      <c r="C706" s="42"/>
      <c r="D706" s="43"/>
      <c r="E706" s="61"/>
      <c r="F706" s="45"/>
      <c r="G706" s="45"/>
      <c r="H706" s="46"/>
      <c r="I706" s="45"/>
      <c r="J706" s="45"/>
      <c r="K706" s="45"/>
      <c r="L706" s="45"/>
      <c r="M706" s="61"/>
      <c r="N706" s="48"/>
      <c r="O706" s="49"/>
      <c r="P706" s="48"/>
      <c r="Q706" s="49"/>
      <c r="R706" s="50"/>
      <c r="S706" s="51"/>
      <c r="T706" s="15"/>
      <c r="U706" s="14"/>
      <c r="V706" s="52"/>
      <c r="W706" s="52"/>
      <c r="X706" s="52"/>
      <c r="Y706" s="52"/>
      <c r="Z706" s="52"/>
      <c r="AA706" s="52"/>
      <c r="AB706" s="53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3"/>
      <c r="AP706" s="52"/>
      <c r="AQ706" s="52"/>
      <c r="AR706" s="53"/>
      <c r="AS706" s="53"/>
      <c r="AT706" s="53"/>
      <c r="AU706" s="52"/>
      <c r="AV706" s="52"/>
      <c r="AW706" s="53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83" t="str">
        <f>IF(ISBLANK(B706),,IF(IFNA(MATCH(N706,List_Holidays,0),0)=0,IF(IFNA(MATCH(WEEKDAY(N706),List_WeekHolidays,0),0),1,0),2))</f>
        <v/>
      </c>
      <c r="BU706" s="109">
        <f t="shared" si="3"/>
        <v>0</v>
      </c>
      <c r="BV706" s="109">
        <f t="shared" si="4"/>
        <v>0</v>
      </c>
      <c r="BW706" s="109">
        <f>IF($BU706&gt;cLunchEnd+$N706,cLunchBegin+$N706+1,cLunchBegin+$N706)</f>
        <v>0.5</v>
      </c>
      <c r="BX706" s="109">
        <f>IF($BU706&gt;cLunchEnd+$N706,cLunchEnd+$N706+1,cLunchEnd+$N706)</f>
        <v>0.5416666667</v>
      </c>
      <c r="BY706" s="109">
        <f>IF($BU706&gt;cDinnerEnd+$N706,cDinnerBegin+$N706+1,cDinnerBegin+$N706)</f>
        <v>0.75</v>
      </c>
      <c r="BZ706" s="109">
        <f>IF($BU706&gt;cDinnerEnd+$N706,cDinnerEnd+$N706+1,cDinnerEnd+$N706)</f>
        <v>0.7916666667</v>
      </c>
      <c r="CA706" s="50" t="str">
        <f>IF((MIN($BV706,BX706)-MAX($BU706,BW706))&gt;0,vDurationLunch,)</f>
        <v/>
      </c>
      <c r="CB706" s="50" t="str">
        <f>IF((MIN($BV706,BZ706)-MAX($BU706,BY706))&gt;0,vDurationDinner,)</f>
        <v/>
      </c>
      <c r="CC706" s="50">
        <f t="shared" si="5"/>
        <v>0</v>
      </c>
      <c r="CD706" s="109">
        <f t="shared" si="6"/>
        <v>0.75</v>
      </c>
      <c r="CE706" s="50" t="str">
        <f t="shared" si="7"/>
        <v/>
      </c>
      <c r="CF706" s="50" t="str">
        <f t="shared" si="8"/>
        <v/>
      </c>
      <c r="CG706" s="50" t="str">
        <f t="shared" si="9"/>
        <v/>
      </c>
      <c r="CH706" s="50" t="str">
        <f t="shared" si="10"/>
        <v/>
      </c>
      <c r="CI706" s="50" t="str">
        <f t="shared" si="11"/>
        <v/>
      </c>
      <c r="CJ706" s="50"/>
      <c r="CK706" s="50"/>
      <c r="CL706" s="50"/>
      <c r="CM706" s="50"/>
      <c r="CN706" s="50"/>
    </row>
    <row r="707">
      <c r="A707" s="108" t="str">
        <f t="shared" si="2"/>
        <v/>
      </c>
      <c r="B707" s="6"/>
      <c r="C707" s="42"/>
      <c r="D707" s="43"/>
      <c r="E707" s="61"/>
      <c r="F707" s="45"/>
      <c r="G707" s="46"/>
      <c r="H707" s="46"/>
      <c r="I707" s="45"/>
      <c r="J707" s="45"/>
      <c r="K707" s="45"/>
      <c r="L707" s="45"/>
      <c r="M707" s="61"/>
      <c r="N707" s="48"/>
      <c r="O707" s="49"/>
      <c r="P707" s="48"/>
      <c r="Q707" s="49"/>
      <c r="R707" s="50"/>
      <c r="S707" s="51"/>
      <c r="T707" s="15"/>
      <c r="U707" s="14"/>
      <c r="V707" s="52"/>
      <c r="W707" s="52"/>
      <c r="X707" s="52"/>
      <c r="Y707" s="52"/>
      <c r="Z707" s="52"/>
      <c r="AA707" s="52"/>
      <c r="AB707" s="53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3"/>
      <c r="AP707" s="52"/>
      <c r="AQ707" s="52"/>
      <c r="AR707" s="53"/>
      <c r="AS707" s="53"/>
      <c r="AT707" s="53"/>
      <c r="AU707" s="52"/>
      <c r="AV707" s="52"/>
      <c r="AW707" s="53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83" t="str">
        <f>IF(ISBLANK(B707),,IF(IFNA(MATCH(N707,List_Holidays,0),0)=0,IF(IFNA(MATCH(WEEKDAY(N707),List_WeekHolidays,0),0),1,0),2))</f>
        <v/>
      </c>
      <c r="BU707" s="109">
        <f t="shared" si="3"/>
        <v>0</v>
      </c>
      <c r="BV707" s="109">
        <f t="shared" si="4"/>
        <v>0</v>
      </c>
      <c r="BW707" s="109">
        <f>IF($BU707&gt;cLunchEnd+$N707,cLunchBegin+$N707+1,cLunchBegin+$N707)</f>
        <v>0.5</v>
      </c>
      <c r="BX707" s="109">
        <f>IF($BU707&gt;cLunchEnd+$N707,cLunchEnd+$N707+1,cLunchEnd+$N707)</f>
        <v>0.5416666667</v>
      </c>
      <c r="BY707" s="109">
        <f>IF($BU707&gt;cDinnerEnd+$N707,cDinnerBegin+$N707+1,cDinnerBegin+$N707)</f>
        <v>0.75</v>
      </c>
      <c r="BZ707" s="109">
        <f>IF($BU707&gt;cDinnerEnd+$N707,cDinnerEnd+$N707+1,cDinnerEnd+$N707)</f>
        <v>0.7916666667</v>
      </c>
      <c r="CA707" s="50" t="str">
        <f>IF((MIN($BV707,BX707)-MAX($BU707,BW707))&gt;0,vDurationLunch,)</f>
        <v/>
      </c>
      <c r="CB707" s="50" t="str">
        <f>IF((MIN($BV707,BZ707)-MAX($BU707,BY707))&gt;0,vDurationDinner,)</f>
        <v/>
      </c>
      <c r="CC707" s="50">
        <f t="shared" si="5"/>
        <v>0</v>
      </c>
      <c r="CD707" s="109">
        <f t="shared" si="6"/>
        <v>0.75</v>
      </c>
      <c r="CE707" s="50" t="str">
        <f t="shared" si="7"/>
        <v/>
      </c>
      <c r="CF707" s="50" t="str">
        <f t="shared" si="8"/>
        <v/>
      </c>
      <c r="CG707" s="50" t="str">
        <f t="shared" si="9"/>
        <v/>
      </c>
      <c r="CH707" s="50" t="str">
        <f t="shared" si="10"/>
        <v/>
      </c>
      <c r="CI707" s="50" t="str">
        <f t="shared" si="11"/>
        <v/>
      </c>
      <c r="CJ707" s="50"/>
      <c r="CK707" s="50"/>
      <c r="CL707" s="50"/>
      <c r="CM707" s="50"/>
      <c r="CN707" s="50"/>
    </row>
    <row r="708">
      <c r="A708" s="108" t="str">
        <f t="shared" si="2"/>
        <v/>
      </c>
      <c r="B708" s="6"/>
      <c r="C708" s="42"/>
      <c r="D708" s="43"/>
      <c r="E708" s="61"/>
      <c r="F708" s="45"/>
      <c r="G708" s="45"/>
      <c r="H708" s="46"/>
      <c r="I708" s="45"/>
      <c r="J708" s="45"/>
      <c r="K708" s="45"/>
      <c r="L708" s="45"/>
      <c r="M708" s="61"/>
      <c r="N708" s="48"/>
      <c r="O708" s="49"/>
      <c r="P708" s="48"/>
      <c r="Q708" s="49"/>
      <c r="R708" s="50"/>
      <c r="S708" s="51"/>
      <c r="T708" s="15"/>
      <c r="U708" s="14"/>
      <c r="V708" s="52"/>
      <c r="W708" s="52"/>
      <c r="X708" s="52"/>
      <c r="Y708" s="52"/>
      <c r="Z708" s="52"/>
      <c r="AA708" s="52"/>
      <c r="AB708" s="53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3"/>
      <c r="AP708" s="52"/>
      <c r="AQ708" s="52"/>
      <c r="AR708" s="53"/>
      <c r="AS708" s="53"/>
      <c r="AT708" s="53"/>
      <c r="AU708" s="52"/>
      <c r="AV708" s="52"/>
      <c r="AW708" s="53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83" t="str">
        <f>IF(ISBLANK(B708),,IF(IFNA(MATCH(N708,List_Holidays,0),0)=0,IF(IFNA(MATCH(WEEKDAY(N708),List_WeekHolidays,0),0),1,0),2))</f>
        <v/>
      </c>
      <c r="BU708" s="109">
        <f t="shared" si="3"/>
        <v>0</v>
      </c>
      <c r="BV708" s="109">
        <f t="shared" si="4"/>
        <v>0</v>
      </c>
      <c r="BW708" s="109">
        <f>IF($BU708&gt;cLunchEnd+$N708,cLunchBegin+$N708+1,cLunchBegin+$N708)</f>
        <v>0.5</v>
      </c>
      <c r="BX708" s="109">
        <f>IF($BU708&gt;cLunchEnd+$N708,cLunchEnd+$N708+1,cLunchEnd+$N708)</f>
        <v>0.5416666667</v>
      </c>
      <c r="BY708" s="109">
        <f>IF($BU708&gt;cDinnerEnd+$N708,cDinnerBegin+$N708+1,cDinnerBegin+$N708)</f>
        <v>0.75</v>
      </c>
      <c r="BZ708" s="109">
        <f>IF($BU708&gt;cDinnerEnd+$N708,cDinnerEnd+$N708+1,cDinnerEnd+$N708)</f>
        <v>0.7916666667</v>
      </c>
      <c r="CA708" s="50" t="str">
        <f>IF((MIN($BV708,BX708)-MAX($BU708,BW708))&gt;0,vDurationLunch,)</f>
        <v/>
      </c>
      <c r="CB708" s="50" t="str">
        <f>IF((MIN($BV708,BZ708)-MAX($BU708,BY708))&gt;0,vDurationDinner,)</f>
        <v/>
      </c>
      <c r="CC708" s="50">
        <f t="shared" si="5"/>
        <v>0</v>
      </c>
      <c r="CD708" s="109">
        <f t="shared" si="6"/>
        <v>0.75</v>
      </c>
      <c r="CE708" s="50" t="str">
        <f t="shared" si="7"/>
        <v/>
      </c>
      <c r="CF708" s="50" t="str">
        <f t="shared" si="8"/>
        <v/>
      </c>
      <c r="CG708" s="50" t="str">
        <f t="shared" si="9"/>
        <v/>
      </c>
      <c r="CH708" s="50" t="str">
        <f t="shared" si="10"/>
        <v/>
      </c>
      <c r="CI708" s="50" t="str">
        <f t="shared" si="11"/>
        <v/>
      </c>
      <c r="CJ708" s="50"/>
      <c r="CK708" s="50"/>
      <c r="CL708" s="50"/>
      <c r="CM708" s="50"/>
      <c r="CN708" s="50"/>
    </row>
    <row r="709">
      <c r="A709" s="108" t="str">
        <f t="shared" si="2"/>
        <v/>
      </c>
      <c r="B709" s="6"/>
      <c r="C709" s="42"/>
      <c r="D709" s="43"/>
      <c r="E709" s="61"/>
      <c r="F709" s="45"/>
      <c r="G709" s="45"/>
      <c r="H709" s="46"/>
      <c r="I709" s="45"/>
      <c r="J709" s="45"/>
      <c r="K709" s="45"/>
      <c r="L709" s="45"/>
      <c r="M709" s="61"/>
      <c r="N709" s="48"/>
      <c r="O709" s="49"/>
      <c r="P709" s="48"/>
      <c r="Q709" s="49"/>
      <c r="R709" s="50"/>
      <c r="S709" s="51"/>
      <c r="T709" s="15"/>
      <c r="U709" s="14"/>
      <c r="V709" s="52"/>
      <c r="W709" s="52"/>
      <c r="X709" s="52"/>
      <c r="Y709" s="52"/>
      <c r="Z709" s="52"/>
      <c r="AA709" s="52"/>
      <c r="AB709" s="53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3"/>
      <c r="AP709" s="52"/>
      <c r="AQ709" s="52"/>
      <c r="AR709" s="53"/>
      <c r="AS709" s="53"/>
      <c r="AT709" s="53"/>
      <c r="AU709" s="52"/>
      <c r="AV709" s="52"/>
      <c r="AW709" s="53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83" t="str">
        <f>IF(ISBLANK(B709),,IF(IFNA(MATCH(N709,List_Holidays,0),0)=0,IF(IFNA(MATCH(WEEKDAY(N709),List_WeekHolidays,0),0),1,0),2))</f>
        <v/>
      </c>
      <c r="BU709" s="109">
        <f t="shared" si="3"/>
        <v>0</v>
      </c>
      <c r="BV709" s="109">
        <f t="shared" si="4"/>
        <v>0</v>
      </c>
      <c r="BW709" s="109">
        <f>IF($BU709&gt;cLunchEnd+$N709,cLunchBegin+$N709+1,cLunchBegin+$N709)</f>
        <v>0.5</v>
      </c>
      <c r="BX709" s="109">
        <f>IF($BU709&gt;cLunchEnd+$N709,cLunchEnd+$N709+1,cLunchEnd+$N709)</f>
        <v>0.5416666667</v>
      </c>
      <c r="BY709" s="109">
        <f>IF($BU709&gt;cDinnerEnd+$N709,cDinnerBegin+$N709+1,cDinnerBegin+$N709)</f>
        <v>0.75</v>
      </c>
      <c r="BZ709" s="109">
        <f>IF($BU709&gt;cDinnerEnd+$N709,cDinnerEnd+$N709+1,cDinnerEnd+$N709)</f>
        <v>0.7916666667</v>
      </c>
      <c r="CA709" s="50" t="str">
        <f>IF((MIN($BV709,BX709)-MAX($BU709,BW709))&gt;0,vDurationLunch,)</f>
        <v/>
      </c>
      <c r="CB709" s="50" t="str">
        <f>IF((MIN($BV709,BZ709)-MAX($BU709,BY709))&gt;0,vDurationDinner,)</f>
        <v/>
      </c>
      <c r="CC709" s="50">
        <f t="shared" si="5"/>
        <v>0</v>
      </c>
      <c r="CD709" s="109">
        <f t="shared" si="6"/>
        <v>0.75</v>
      </c>
      <c r="CE709" s="50" t="str">
        <f t="shared" si="7"/>
        <v/>
      </c>
      <c r="CF709" s="50" t="str">
        <f t="shared" si="8"/>
        <v/>
      </c>
      <c r="CG709" s="50" t="str">
        <f t="shared" si="9"/>
        <v/>
      </c>
      <c r="CH709" s="50" t="str">
        <f t="shared" si="10"/>
        <v/>
      </c>
      <c r="CI709" s="50" t="str">
        <f t="shared" si="11"/>
        <v/>
      </c>
      <c r="CJ709" s="50"/>
      <c r="CK709" s="50"/>
      <c r="CL709" s="50"/>
      <c r="CM709" s="50"/>
      <c r="CN709" s="50"/>
    </row>
    <row r="710">
      <c r="A710" s="108" t="str">
        <f t="shared" si="2"/>
        <v/>
      </c>
      <c r="B710" s="6"/>
      <c r="C710" s="42"/>
      <c r="D710" s="43"/>
      <c r="E710" s="61"/>
      <c r="F710" s="45"/>
      <c r="G710" s="45"/>
      <c r="H710" s="45"/>
      <c r="I710" s="45"/>
      <c r="J710" s="46"/>
      <c r="K710" s="45"/>
      <c r="L710" s="45"/>
      <c r="M710" s="61"/>
      <c r="N710" s="48"/>
      <c r="O710" s="49"/>
      <c r="P710" s="48"/>
      <c r="Q710" s="49"/>
      <c r="R710" s="50"/>
      <c r="S710" s="51"/>
      <c r="T710" s="15"/>
      <c r="U710" s="14"/>
      <c r="V710" s="52"/>
      <c r="W710" s="52"/>
      <c r="X710" s="52"/>
      <c r="Y710" s="52"/>
      <c r="Z710" s="52"/>
      <c r="AA710" s="52"/>
      <c r="AB710" s="53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3"/>
      <c r="AP710" s="52"/>
      <c r="AQ710" s="52"/>
      <c r="AR710" s="53"/>
      <c r="AS710" s="53"/>
      <c r="AT710" s="53"/>
      <c r="AU710" s="52"/>
      <c r="AV710" s="52"/>
      <c r="AW710" s="53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83" t="str">
        <f>IF(ISBLANK(B710),,IF(IFNA(MATCH(N710,List_Holidays,0),0)=0,IF(IFNA(MATCH(WEEKDAY(N710),List_WeekHolidays,0),0),1,0),2))</f>
        <v/>
      </c>
      <c r="BU710" s="109">
        <f t="shared" si="3"/>
        <v>0</v>
      </c>
      <c r="BV710" s="109">
        <f t="shared" si="4"/>
        <v>0</v>
      </c>
      <c r="BW710" s="109">
        <f>IF($BU710&gt;cLunchEnd+$N710,cLunchBegin+$N710+1,cLunchBegin+$N710)</f>
        <v>0.5</v>
      </c>
      <c r="BX710" s="109">
        <f>IF($BU710&gt;cLunchEnd+$N710,cLunchEnd+$N710+1,cLunchEnd+$N710)</f>
        <v>0.5416666667</v>
      </c>
      <c r="BY710" s="109">
        <f>IF($BU710&gt;cDinnerEnd+$N710,cDinnerBegin+$N710+1,cDinnerBegin+$N710)</f>
        <v>0.75</v>
      </c>
      <c r="BZ710" s="109">
        <f>IF($BU710&gt;cDinnerEnd+$N710,cDinnerEnd+$N710+1,cDinnerEnd+$N710)</f>
        <v>0.7916666667</v>
      </c>
      <c r="CA710" s="50" t="str">
        <f>IF((MIN($BV710,BX710)-MAX($BU710,BW710))&gt;0,vDurationLunch,)</f>
        <v/>
      </c>
      <c r="CB710" s="50" t="str">
        <f>IF((MIN($BV710,BZ710)-MAX($BU710,BY710))&gt;0,vDurationDinner,)</f>
        <v/>
      </c>
      <c r="CC710" s="50">
        <f t="shared" si="5"/>
        <v>0</v>
      </c>
      <c r="CD710" s="109">
        <f t="shared" si="6"/>
        <v>0.75</v>
      </c>
      <c r="CE710" s="50" t="str">
        <f t="shared" si="7"/>
        <v/>
      </c>
      <c r="CF710" s="50" t="str">
        <f t="shared" si="8"/>
        <v/>
      </c>
      <c r="CG710" s="50" t="str">
        <f t="shared" si="9"/>
        <v/>
      </c>
      <c r="CH710" s="50" t="str">
        <f t="shared" si="10"/>
        <v/>
      </c>
      <c r="CI710" s="50" t="str">
        <f t="shared" si="11"/>
        <v/>
      </c>
      <c r="CJ710" s="50"/>
      <c r="CK710" s="50"/>
      <c r="CL710" s="50"/>
      <c r="CM710" s="50"/>
      <c r="CN710" s="50"/>
    </row>
    <row r="711">
      <c r="A711" s="108" t="str">
        <f t="shared" si="2"/>
        <v/>
      </c>
      <c r="B711" s="6"/>
      <c r="C711" s="42"/>
      <c r="D711" s="43"/>
      <c r="E711" s="61"/>
      <c r="F711" s="45"/>
      <c r="G711" s="45"/>
      <c r="H711" s="46"/>
      <c r="I711" s="45"/>
      <c r="J711" s="45"/>
      <c r="K711" s="45"/>
      <c r="L711" s="45"/>
      <c r="M711" s="61"/>
      <c r="N711" s="48"/>
      <c r="O711" s="49"/>
      <c r="P711" s="48"/>
      <c r="Q711" s="49"/>
      <c r="R711" s="50"/>
      <c r="S711" s="51"/>
      <c r="T711" s="15"/>
      <c r="U711" s="14"/>
      <c r="V711" s="52"/>
      <c r="W711" s="52"/>
      <c r="X711" s="52"/>
      <c r="Y711" s="52"/>
      <c r="Z711" s="52"/>
      <c r="AA711" s="52"/>
      <c r="AB711" s="53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3"/>
      <c r="AP711" s="52"/>
      <c r="AQ711" s="52"/>
      <c r="AR711" s="53"/>
      <c r="AS711" s="53"/>
      <c r="AT711" s="53"/>
      <c r="AU711" s="52"/>
      <c r="AV711" s="52"/>
      <c r="AW711" s="53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83" t="str">
        <f>IF(ISBLANK(B711),,IF(IFNA(MATCH(N711,List_Holidays,0),0)=0,IF(IFNA(MATCH(WEEKDAY(N711),List_WeekHolidays,0),0),1,0),2))</f>
        <v/>
      </c>
      <c r="BU711" s="109">
        <f t="shared" si="3"/>
        <v>0</v>
      </c>
      <c r="BV711" s="109">
        <f t="shared" si="4"/>
        <v>0</v>
      </c>
      <c r="BW711" s="109">
        <f>IF($BU711&gt;cLunchEnd+$N711,cLunchBegin+$N711+1,cLunchBegin+$N711)</f>
        <v>0.5</v>
      </c>
      <c r="BX711" s="109">
        <f>IF($BU711&gt;cLunchEnd+$N711,cLunchEnd+$N711+1,cLunchEnd+$N711)</f>
        <v>0.5416666667</v>
      </c>
      <c r="BY711" s="109">
        <f>IF($BU711&gt;cDinnerEnd+$N711,cDinnerBegin+$N711+1,cDinnerBegin+$N711)</f>
        <v>0.75</v>
      </c>
      <c r="BZ711" s="109">
        <f>IF($BU711&gt;cDinnerEnd+$N711,cDinnerEnd+$N711+1,cDinnerEnd+$N711)</f>
        <v>0.7916666667</v>
      </c>
      <c r="CA711" s="50" t="str">
        <f>IF((MIN($BV711,BX711)-MAX($BU711,BW711))&gt;0,vDurationLunch,)</f>
        <v/>
      </c>
      <c r="CB711" s="50" t="str">
        <f>IF((MIN($BV711,BZ711)-MAX($BU711,BY711))&gt;0,vDurationDinner,)</f>
        <v/>
      </c>
      <c r="CC711" s="50">
        <f t="shared" si="5"/>
        <v>0</v>
      </c>
      <c r="CD711" s="109">
        <f t="shared" si="6"/>
        <v>0.75</v>
      </c>
      <c r="CE711" s="50" t="str">
        <f t="shared" si="7"/>
        <v/>
      </c>
      <c r="CF711" s="50" t="str">
        <f t="shared" si="8"/>
        <v/>
      </c>
      <c r="CG711" s="50" t="str">
        <f t="shared" si="9"/>
        <v/>
      </c>
      <c r="CH711" s="50" t="str">
        <f t="shared" si="10"/>
        <v/>
      </c>
      <c r="CI711" s="50" t="str">
        <f t="shared" si="11"/>
        <v/>
      </c>
      <c r="CJ711" s="50"/>
      <c r="CK711" s="50"/>
      <c r="CL711" s="50"/>
      <c r="CM711" s="50"/>
      <c r="CN711" s="50"/>
    </row>
    <row r="712">
      <c r="A712" s="108" t="str">
        <f t="shared" si="2"/>
        <v/>
      </c>
      <c r="B712" s="6"/>
      <c r="C712" s="42"/>
      <c r="D712" s="43"/>
      <c r="E712" s="61"/>
      <c r="F712" s="45"/>
      <c r="G712" s="45"/>
      <c r="H712" s="46"/>
      <c r="I712" s="45"/>
      <c r="J712" s="45"/>
      <c r="K712" s="45"/>
      <c r="L712" s="45"/>
      <c r="M712" s="61"/>
      <c r="N712" s="48"/>
      <c r="O712" s="49"/>
      <c r="P712" s="48"/>
      <c r="Q712" s="49"/>
      <c r="R712" s="50"/>
      <c r="S712" s="51"/>
      <c r="T712" s="15"/>
      <c r="U712" s="14"/>
      <c r="V712" s="52"/>
      <c r="W712" s="52"/>
      <c r="X712" s="52"/>
      <c r="Y712" s="52"/>
      <c r="Z712" s="52"/>
      <c r="AA712" s="52"/>
      <c r="AB712" s="53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3"/>
      <c r="AP712" s="52"/>
      <c r="AQ712" s="52"/>
      <c r="AR712" s="53"/>
      <c r="AS712" s="53"/>
      <c r="AT712" s="53"/>
      <c r="AU712" s="52"/>
      <c r="AV712" s="52"/>
      <c r="AW712" s="53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83" t="str">
        <f>IF(ISBLANK(B712),,IF(IFNA(MATCH(N712,List_Holidays,0),0)=0,IF(IFNA(MATCH(WEEKDAY(N712),List_WeekHolidays,0),0),1,0),2))</f>
        <v/>
      </c>
      <c r="BU712" s="109">
        <f t="shared" si="3"/>
        <v>0</v>
      </c>
      <c r="BV712" s="109">
        <f t="shared" si="4"/>
        <v>0</v>
      </c>
      <c r="BW712" s="109">
        <f>IF($BU712&gt;cLunchEnd+$N712,cLunchBegin+$N712+1,cLunchBegin+$N712)</f>
        <v>0.5</v>
      </c>
      <c r="BX712" s="109">
        <f>IF($BU712&gt;cLunchEnd+$N712,cLunchEnd+$N712+1,cLunchEnd+$N712)</f>
        <v>0.5416666667</v>
      </c>
      <c r="BY712" s="109">
        <f>IF($BU712&gt;cDinnerEnd+$N712,cDinnerBegin+$N712+1,cDinnerBegin+$N712)</f>
        <v>0.75</v>
      </c>
      <c r="BZ712" s="109">
        <f>IF($BU712&gt;cDinnerEnd+$N712,cDinnerEnd+$N712+1,cDinnerEnd+$N712)</f>
        <v>0.7916666667</v>
      </c>
      <c r="CA712" s="50" t="str">
        <f>IF((MIN($BV712,BX712)-MAX($BU712,BW712))&gt;0,vDurationLunch,)</f>
        <v/>
      </c>
      <c r="CB712" s="50" t="str">
        <f>IF((MIN($BV712,BZ712)-MAX($BU712,BY712))&gt;0,vDurationDinner,)</f>
        <v/>
      </c>
      <c r="CC712" s="50">
        <f t="shared" si="5"/>
        <v>0</v>
      </c>
      <c r="CD712" s="109">
        <f t="shared" si="6"/>
        <v>0.75</v>
      </c>
      <c r="CE712" s="50" t="str">
        <f t="shared" si="7"/>
        <v/>
      </c>
      <c r="CF712" s="50" t="str">
        <f t="shared" si="8"/>
        <v/>
      </c>
      <c r="CG712" s="50" t="str">
        <f t="shared" si="9"/>
        <v/>
      </c>
      <c r="CH712" s="50" t="str">
        <f t="shared" si="10"/>
        <v/>
      </c>
      <c r="CI712" s="50" t="str">
        <f t="shared" si="11"/>
        <v/>
      </c>
      <c r="CJ712" s="50"/>
      <c r="CK712" s="50"/>
      <c r="CL712" s="50"/>
      <c r="CM712" s="50"/>
      <c r="CN712" s="50"/>
    </row>
    <row r="713">
      <c r="A713" s="108" t="str">
        <f t="shared" si="2"/>
        <v/>
      </c>
      <c r="B713" s="6"/>
      <c r="C713" s="42"/>
      <c r="D713" s="43"/>
      <c r="E713" s="61"/>
      <c r="F713" s="45"/>
      <c r="G713" s="45"/>
      <c r="H713" s="46"/>
      <c r="I713" s="45"/>
      <c r="J713" s="45"/>
      <c r="K713" s="45"/>
      <c r="L713" s="45"/>
      <c r="M713" s="61"/>
      <c r="N713" s="48"/>
      <c r="O713" s="49"/>
      <c r="P713" s="48"/>
      <c r="Q713" s="49"/>
      <c r="R713" s="50"/>
      <c r="S713" s="51"/>
      <c r="T713" s="15"/>
      <c r="U713" s="14"/>
      <c r="V713" s="52"/>
      <c r="W713" s="52"/>
      <c r="X713" s="52"/>
      <c r="Y713" s="52"/>
      <c r="Z713" s="52"/>
      <c r="AA713" s="52"/>
      <c r="AB713" s="53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3"/>
      <c r="AP713" s="52"/>
      <c r="AQ713" s="52"/>
      <c r="AR713" s="53"/>
      <c r="AS713" s="53"/>
      <c r="AT713" s="53"/>
      <c r="AU713" s="52"/>
      <c r="AV713" s="52"/>
      <c r="AW713" s="53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83" t="str">
        <f>IF(ISBLANK(B713),,IF(IFNA(MATCH(N713,List_Holidays,0),0)=0,IF(IFNA(MATCH(WEEKDAY(N713),List_WeekHolidays,0),0),1,0),2))</f>
        <v/>
      </c>
      <c r="BU713" s="109">
        <f t="shared" si="3"/>
        <v>0</v>
      </c>
      <c r="BV713" s="109">
        <f t="shared" si="4"/>
        <v>0</v>
      </c>
      <c r="BW713" s="109">
        <f>IF($BU713&gt;cLunchEnd+$N713,cLunchBegin+$N713+1,cLunchBegin+$N713)</f>
        <v>0.5</v>
      </c>
      <c r="BX713" s="109">
        <f>IF($BU713&gt;cLunchEnd+$N713,cLunchEnd+$N713+1,cLunchEnd+$N713)</f>
        <v>0.5416666667</v>
      </c>
      <c r="BY713" s="109">
        <f>IF($BU713&gt;cDinnerEnd+$N713,cDinnerBegin+$N713+1,cDinnerBegin+$N713)</f>
        <v>0.75</v>
      </c>
      <c r="BZ713" s="109">
        <f>IF($BU713&gt;cDinnerEnd+$N713,cDinnerEnd+$N713+1,cDinnerEnd+$N713)</f>
        <v>0.7916666667</v>
      </c>
      <c r="CA713" s="50" t="str">
        <f>IF((MIN($BV713,BX713)-MAX($BU713,BW713))&gt;0,vDurationLunch,)</f>
        <v/>
      </c>
      <c r="CB713" s="50" t="str">
        <f>IF((MIN($BV713,BZ713)-MAX($BU713,BY713))&gt;0,vDurationDinner,)</f>
        <v/>
      </c>
      <c r="CC713" s="50">
        <f t="shared" si="5"/>
        <v>0</v>
      </c>
      <c r="CD713" s="109">
        <f t="shared" si="6"/>
        <v>0.75</v>
      </c>
      <c r="CE713" s="50" t="str">
        <f t="shared" si="7"/>
        <v/>
      </c>
      <c r="CF713" s="50" t="str">
        <f t="shared" si="8"/>
        <v/>
      </c>
      <c r="CG713" s="50" t="str">
        <f t="shared" si="9"/>
        <v/>
      </c>
      <c r="CH713" s="50" t="str">
        <f t="shared" si="10"/>
        <v/>
      </c>
      <c r="CI713" s="50" t="str">
        <f t="shared" si="11"/>
        <v/>
      </c>
      <c r="CJ713" s="50"/>
      <c r="CK713" s="50"/>
      <c r="CL713" s="50"/>
      <c r="CM713" s="50"/>
      <c r="CN713" s="50"/>
    </row>
    <row r="714">
      <c r="A714" s="108" t="str">
        <f t="shared" si="2"/>
        <v/>
      </c>
      <c r="B714" s="6"/>
      <c r="C714" s="42"/>
      <c r="D714" s="43"/>
      <c r="E714" s="61"/>
      <c r="F714" s="45"/>
      <c r="G714" s="46"/>
      <c r="H714" s="46"/>
      <c r="I714" s="45"/>
      <c r="J714" s="45"/>
      <c r="K714" s="45"/>
      <c r="L714" s="45"/>
      <c r="M714" s="61"/>
      <c r="N714" s="48"/>
      <c r="O714" s="49"/>
      <c r="P714" s="48"/>
      <c r="Q714" s="49"/>
      <c r="R714" s="50"/>
      <c r="S714" s="51"/>
      <c r="T714" s="15"/>
      <c r="U714" s="14"/>
      <c r="V714" s="52"/>
      <c r="W714" s="52"/>
      <c r="X714" s="52"/>
      <c r="Y714" s="52"/>
      <c r="Z714" s="52"/>
      <c r="AA714" s="52"/>
      <c r="AB714" s="53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3"/>
      <c r="AP714" s="52"/>
      <c r="AQ714" s="52"/>
      <c r="AR714" s="53"/>
      <c r="AS714" s="53"/>
      <c r="AT714" s="53"/>
      <c r="AU714" s="52"/>
      <c r="AV714" s="52"/>
      <c r="AW714" s="53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83" t="str">
        <f>IF(ISBLANK(B714),,IF(IFNA(MATCH(N714,List_Holidays,0),0)=0,IF(IFNA(MATCH(WEEKDAY(N714),List_WeekHolidays,0),0),1,0),2))</f>
        <v/>
      </c>
      <c r="BU714" s="109">
        <f t="shared" si="3"/>
        <v>0</v>
      </c>
      <c r="BV714" s="109">
        <f t="shared" si="4"/>
        <v>0</v>
      </c>
      <c r="BW714" s="109">
        <f>IF($BU714&gt;cLunchEnd+$N714,cLunchBegin+$N714+1,cLunchBegin+$N714)</f>
        <v>0.5</v>
      </c>
      <c r="BX714" s="109">
        <f>IF($BU714&gt;cLunchEnd+$N714,cLunchEnd+$N714+1,cLunchEnd+$N714)</f>
        <v>0.5416666667</v>
      </c>
      <c r="BY714" s="109">
        <f>IF($BU714&gt;cDinnerEnd+$N714,cDinnerBegin+$N714+1,cDinnerBegin+$N714)</f>
        <v>0.75</v>
      </c>
      <c r="BZ714" s="109">
        <f>IF($BU714&gt;cDinnerEnd+$N714,cDinnerEnd+$N714+1,cDinnerEnd+$N714)</f>
        <v>0.7916666667</v>
      </c>
      <c r="CA714" s="50" t="str">
        <f>IF((MIN($BV714,BX714)-MAX($BU714,BW714))&gt;0,vDurationLunch,)</f>
        <v/>
      </c>
      <c r="CB714" s="50" t="str">
        <f>IF((MIN($BV714,BZ714)-MAX($BU714,BY714))&gt;0,vDurationDinner,)</f>
        <v/>
      </c>
      <c r="CC714" s="50">
        <f t="shared" si="5"/>
        <v>0</v>
      </c>
      <c r="CD714" s="109">
        <f t="shared" si="6"/>
        <v>0.75</v>
      </c>
      <c r="CE714" s="50" t="str">
        <f t="shared" si="7"/>
        <v/>
      </c>
      <c r="CF714" s="50" t="str">
        <f t="shared" si="8"/>
        <v/>
      </c>
      <c r="CG714" s="50" t="str">
        <f t="shared" si="9"/>
        <v/>
      </c>
      <c r="CH714" s="50" t="str">
        <f t="shared" si="10"/>
        <v/>
      </c>
      <c r="CI714" s="50" t="str">
        <f t="shared" si="11"/>
        <v/>
      </c>
      <c r="CJ714" s="50"/>
      <c r="CK714" s="50"/>
      <c r="CL714" s="50"/>
      <c r="CM714" s="50"/>
      <c r="CN714" s="50"/>
    </row>
    <row r="715">
      <c r="A715" s="108" t="str">
        <f t="shared" si="2"/>
        <v/>
      </c>
      <c r="B715" s="6"/>
      <c r="C715" s="42"/>
      <c r="D715" s="43"/>
      <c r="E715" s="61"/>
      <c r="F715" s="45"/>
      <c r="G715" s="45"/>
      <c r="H715" s="46"/>
      <c r="I715" s="45"/>
      <c r="J715" s="45"/>
      <c r="K715" s="45"/>
      <c r="L715" s="45"/>
      <c r="M715" s="61"/>
      <c r="N715" s="48"/>
      <c r="O715" s="49"/>
      <c r="P715" s="48"/>
      <c r="Q715" s="49"/>
      <c r="R715" s="50"/>
      <c r="S715" s="51"/>
      <c r="T715" s="15"/>
      <c r="U715" s="14"/>
      <c r="V715" s="52"/>
      <c r="W715" s="52"/>
      <c r="X715" s="52"/>
      <c r="Y715" s="52"/>
      <c r="Z715" s="52"/>
      <c r="AA715" s="52"/>
      <c r="AB715" s="53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3"/>
      <c r="AP715" s="52"/>
      <c r="AQ715" s="52"/>
      <c r="AR715" s="53"/>
      <c r="AS715" s="53"/>
      <c r="AT715" s="53"/>
      <c r="AU715" s="52"/>
      <c r="AV715" s="52"/>
      <c r="AW715" s="53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83" t="str">
        <f>IF(ISBLANK(B715),,IF(IFNA(MATCH(N715,List_Holidays,0),0)=0,IF(IFNA(MATCH(WEEKDAY(N715),List_WeekHolidays,0),0),1,0),2))</f>
        <v/>
      </c>
      <c r="BU715" s="109">
        <f t="shared" si="3"/>
        <v>0</v>
      </c>
      <c r="BV715" s="109">
        <f t="shared" si="4"/>
        <v>0</v>
      </c>
      <c r="BW715" s="109">
        <f>IF($BU715&gt;cLunchEnd+$N715,cLunchBegin+$N715+1,cLunchBegin+$N715)</f>
        <v>0.5</v>
      </c>
      <c r="BX715" s="109">
        <f>IF($BU715&gt;cLunchEnd+$N715,cLunchEnd+$N715+1,cLunchEnd+$N715)</f>
        <v>0.5416666667</v>
      </c>
      <c r="BY715" s="109">
        <f>IF($BU715&gt;cDinnerEnd+$N715,cDinnerBegin+$N715+1,cDinnerBegin+$N715)</f>
        <v>0.75</v>
      </c>
      <c r="BZ715" s="109">
        <f>IF($BU715&gt;cDinnerEnd+$N715,cDinnerEnd+$N715+1,cDinnerEnd+$N715)</f>
        <v>0.7916666667</v>
      </c>
      <c r="CA715" s="50" t="str">
        <f>IF((MIN($BV715,BX715)-MAX($BU715,BW715))&gt;0,vDurationLunch,)</f>
        <v/>
      </c>
      <c r="CB715" s="50" t="str">
        <f>IF((MIN($BV715,BZ715)-MAX($BU715,BY715))&gt;0,vDurationDinner,)</f>
        <v/>
      </c>
      <c r="CC715" s="50">
        <f t="shared" si="5"/>
        <v>0</v>
      </c>
      <c r="CD715" s="109">
        <f t="shared" si="6"/>
        <v>0.75</v>
      </c>
      <c r="CE715" s="50" t="str">
        <f t="shared" si="7"/>
        <v/>
      </c>
      <c r="CF715" s="50" t="str">
        <f t="shared" si="8"/>
        <v/>
      </c>
      <c r="CG715" s="50" t="str">
        <f t="shared" si="9"/>
        <v/>
      </c>
      <c r="CH715" s="50" t="str">
        <f t="shared" si="10"/>
        <v/>
      </c>
      <c r="CI715" s="50" t="str">
        <f t="shared" si="11"/>
        <v/>
      </c>
      <c r="CJ715" s="50"/>
      <c r="CK715" s="50"/>
      <c r="CL715" s="50"/>
      <c r="CM715" s="50"/>
      <c r="CN715" s="50"/>
    </row>
    <row r="716">
      <c r="A716" s="108" t="str">
        <f t="shared" si="2"/>
        <v/>
      </c>
      <c r="B716" s="6"/>
      <c r="C716" s="42"/>
      <c r="D716" s="43"/>
      <c r="E716" s="61"/>
      <c r="F716" s="45"/>
      <c r="G716" s="45"/>
      <c r="H716" s="46"/>
      <c r="I716" s="45"/>
      <c r="J716" s="45"/>
      <c r="K716" s="45"/>
      <c r="L716" s="45"/>
      <c r="M716" s="61"/>
      <c r="N716" s="48"/>
      <c r="O716" s="49"/>
      <c r="P716" s="48"/>
      <c r="Q716" s="49"/>
      <c r="R716" s="50"/>
      <c r="S716" s="51"/>
      <c r="T716" s="15"/>
      <c r="U716" s="14"/>
      <c r="V716" s="52"/>
      <c r="W716" s="52"/>
      <c r="X716" s="52"/>
      <c r="Y716" s="52"/>
      <c r="Z716" s="52"/>
      <c r="AA716" s="52"/>
      <c r="AB716" s="53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3"/>
      <c r="AP716" s="52"/>
      <c r="AQ716" s="52"/>
      <c r="AR716" s="53"/>
      <c r="AS716" s="53"/>
      <c r="AT716" s="53"/>
      <c r="AU716" s="52"/>
      <c r="AV716" s="52"/>
      <c r="AW716" s="53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83" t="str">
        <f>IF(ISBLANK(B716),,IF(IFNA(MATCH(N716,List_Holidays,0),0)=0,IF(IFNA(MATCH(WEEKDAY(N716),List_WeekHolidays,0),0),1,0),2))</f>
        <v/>
      </c>
      <c r="BU716" s="109">
        <f t="shared" si="3"/>
        <v>0</v>
      </c>
      <c r="BV716" s="109">
        <f t="shared" si="4"/>
        <v>0</v>
      </c>
      <c r="BW716" s="109">
        <f>IF($BU716&gt;cLunchEnd+$N716,cLunchBegin+$N716+1,cLunchBegin+$N716)</f>
        <v>0.5</v>
      </c>
      <c r="BX716" s="109">
        <f>IF($BU716&gt;cLunchEnd+$N716,cLunchEnd+$N716+1,cLunchEnd+$N716)</f>
        <v>0.5416666667</v>
      </c>
      <c r="BY716" s="109">
        <f>IF($BU716&gt;cDinnerEnd+$N716,cDinnerBegin+$N716+1,cDinnerBegin+$N716)</f>
        <v>0.75</v>
      </c>
      <c r="BZ716" s="109">
        <f>IF($BU716&gt;cDinnerEnd+$N716,cDinnerEnd+$N716+1,cDinnerEnd+$N716)</f>
        <v>0.7916666667</v>
      </c>
      <c r="CA716" s="50" t="str">
        <f>IF((MIN($BV716,BX716)-MAX($BU716,BW716))&gt;0,vDurationLunch,)</f>
        <v/>
      </c>
      <c r="CB716" s="50" t="str">
        <f>IF((MIN($BV716,BZ716)-MAX($BU716,BY716))&gt;0,vDurationDinner,)</f>
        <v/>
      </c>
      <c r="CC716" s="50">
        <f t="shared" si="5"/>
        <v>0</v>
      </c>
      <c r="CD716" s="109">
        <f t="shared" si="6"/>
        <v>0.75</v>
      </c>
      <c r="CE716" s="50" t="str">
        <f t="shared" si="7"/>
        <v/>
      </c>
      <c r="CF716" s="50" t="str">
        <f t="shared" si="8"/>
        <v/>
      </c>
      <c r="CG716" s="50" t="str">
        <f t="shared" si="9"/>
        <v/>
      </c>
      <c r="CH716" s="50" t="str">
        <f t="shared" si="10"/>
        <v/>
      </c>
      <c r="CI716" s="50" t="str">
        <f t="shared" si="11"/>
        <v/>
      </c>
      <c r="CJ716" s="50"/>
      <c r="CK716" s="50"/>
      <c r="CL716" s="50"/>
      <c r="CM716" s="50"/>
      <c r="CN716" s="50"/>
    </row>
    <row r="717">
      <c r="A717" s="108" t="str">
        <f t="shared" si="2"/>
        <v/>
      </c>
      <c r="B717" s="6"/>
      <c r="C717" s="42"/>
      <c r="D717" s="43"/>
      <c r="E717" s="61"/>
      <c r="F717" s="45"/>
      <c r="G717" s="45"/>
      <c r="H717" s="45"/>
      <c r="I717" s="45"/>
      <c r="J717" s="46"/>
      <c r="K717" s="45"/>
      <c r="L717" s="45"/>
      <c r="M717" s="61"/>
      <c r="N717" s="48"/>
      <c r="O717" s="49"/>
      <c r="P717" s="48"/>
      <c r="Q717" s="49"/>
      <c r="R717" s="50"/>
      <c r="S717" s="51"/>
      <c r="T717" s="15"/>
      <c r="U717" s="14"/>
      <c r="V717" s="52"/>
      <c r="W717" s="52"/>
      <c r="X717" s="52"/>
      <c r="Y717" s="52"/>
      <c r="Z717" s="52"/>
      <c r="AA717" s="52"/>
      <c r="AB717" s="53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3"/>
      <c r="AP717" s="52"/>
      <c r="AQ717" s="52"/>
      <c r="AR717" s="53"/>
      <c r="AS717" s="53"/>
      <c r="AT717" s="53"/>
      <c r="AU717" s="52"/>
      <c r="AV717" s="52"/>
      <c r="AW717" s="53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83" t="str">
        <f>IF(ISBLANK(B717),,IF(IFNA(MATCH(N717,List_Holidays,0),0)=0,IF(IFNA(MATCH(WEEKDAY(N717),List_WeekHolidays,0),0),1,0),2))</f>
        <v/>
      </c>
      <c r="BU717" s="109">
        <f t="shared" si="3"/>
        <v>0</v>
      </c>
      <c r="BV717" s="109">
        <f t="shared" si="4"/>
        <v>0</v>
      </c>
      <c r="BW717" s="109">
        <f>IF($BU717&gt;cLunchEnd+$N717,cLunchBegin+$N717+1,cLunchBegin+$N717)</f>
        <v>0.5</v>
      </c>
      <c r="BX717" s="109">
        <f>IF($BU717&gt;cLunchEnd+$N717,cLunchEnd+$N717+1,cLunchEnd+$N717)</f>
        <v>0.5416666667</v>
      </c>
      <c r="BY717" s="109">
        <f>IF($BU717&gt;cDinnerEnd+$N717,cDinnerBegin+$N717+1,cDinnerBegin+$N717)</f>
        <v>0.75</v>
      </c>
      <c r="BZ717" s="109">
        <f>IF($BU717&gt;cDinnerEnd+$N717,cDinnerEnd+$N717+1,cDinnerEnd+$N717)</f>
        <v>0.7916666667</v>
      </c>
      <c r="CA717" s="50" t="str">
        <f>IF((MIN($BV717,BX717)-MAX($BU717,BW717))&gt;0,vDurationLunch,)</f>
        <v/>
      </c>
      <c r="CB717" s="50" t="str">
        <f>IF((MIN($BV717,BZ717)-MAX($BU717,BY717))&gt;0,vDurationDinner,)</f>
        <v/>
      </c>
      <c r="CC717" s="50">
        <f t="shared" si="5"/>
        <v>0</v>
      </c>
      <c r="CD717" s="109">
        <f t="shared" si="6"/>
        <v>0.75</v>
      </c>
      <c r="CE717" s="50" t="str">
        <f t="shared" si="7"/>
        <v/>
      </c>
      <c r="CF717" s="50" t="str">
        <f t="shared" si="8"/>
        <v/>
      </c>
      <c r="CG717" s="50" t="str">
        <f t="shared" si="9"/>
        <v/>
      </c>
      <c r="CH717" s="50" t="str">
        <f t="shared" si="10"/>
        <v/>
      </c>
      <c r="CI717" s="50" t="str">
        <f t="shared" si="11"/>
        <v/>
      </c>
      <c r="CJ717" s="50"/>
      <c r="CK717" s="50"/>
      <c r="CL717" s="50"/>
      <c r="CM717" s="50"/>
      <c r="CN717" s="50"/>
    </row>
    <row r="718">
      <c r="A718" s="108" t="str">
        <f t="shared" si="2"/>
        <v/>
      </c>
      <c r="B718" s="6"/>
      <c r="C718" s="42"/>
      <c r="D718" s="43"/>
      <c r="E718" s="61"/>
      <c r="F718" s="45"/>
      <c r="G718" s="45"/>
      <c r="H718" s="46"/>
      <c r="I718" s="45"/>
      <c r="J718" s="45"/>
      <c r="K718" s="45"/>
      <c r="L718" s="45"/>
      <c r="M718" s="61"/>
      <c r="N718" s="48"/>
      <c r="O718" s="49"/>
      <c r="P718" s="48"/>
      <c r="Q718" s="49"/>
      <c r="R718" s="50"/>
      <c r="S718" s="51"/>
      <c r="T718" s="15"/>
      <c r="U718" s="14"/>
      <c r="V718" s="52"/>
      <c r="W718" s="52"/>
      <c r="X718" s="52"/>
      <c r="Y718" s="52"/>
      <c r="Z718" s="52"/>
      <c r="AA718" s="52"/>
      <c r="AB718" s="53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3"/>
      <c r="AP718" s="52"/>
      <c r="AQ718" s="52"/>
      <c r="AR718" s="53"/>
      <c r="AS718" s="53"/>
      <c r="AT718" s="53"/>
      <c r="AU718" s="52"/>
      <c r="AV718" s="52"/>
      <c r="AW718" s="53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83" t="str">
        <f>IF(ISBLANK(B718),,IF(IFNA(MATCH(N718,List_Holidays,0),0)=0,IF(IFNA(MATCH(WEEKDAY(N718),List_WeekHolidays,0),0),1,0),2))</f>
        <v/>
      </c>
      <c r="BU718" s="109">
        <f t="shared" si="3"/>
        <v>0</v>
      </c>
      <c r="BV718" s="109">
        <f t="shared" si="4"/>
        <v>0</v>
      </c>
      <c r="BW718" s="109">
        <f>IF($BU718&gt;cLunchEnd+$N718,cLunchBegin+$N718+1,cLunchBegin+$N718)</f>
        <v>0.5</v>
      </c>
      <c r="BX718" s="109">
        <f>IF($BU718&gt;cLunchEnd+$N718,cLunchEnd+$N718+1,cLunchEnd+$N718)</f>
        <v>0.5416666667</v>
      </c>
      <c r="BY718" s="109">
        <f>IF($BU718&gt;cDinnerEnd+$N718,cDinnerBegin+$N718+1,cDinnerBegin+$N718)</f>
        <v>0.75</v>
      </c>
      <c r="BZ718" s="109">
        <f>IF($BU718&gt;cDinnerEnd+$N718,cDinnerEnd+$N718+1,cDinnerEnd+$N718)</f>
        <v>0.7916666667</v>
      </c>
      <c r="CA718" s="50" t="str">
        <f>IF((MIN($BV718,BX718)-MAX($BU718,BW718))&gt;0,vDurationLunch,)</f>
        <v/>
      </c>
      <c r="CB718" s="50" t="str">
        <f>IF((MIN($BV718,BZ718)-MAX($BU718,BY718))&gt;0,vDurationDinner,)</f>
        <v/>
      </c>
      <c r="CC718" s="50">
        <f t="shared" si="5"/>
        <v>0</v>
      </c>
      <c r="CD718" s="109">
        <f t="shared" si="6"/>
        <v>0.75</v>
      </c>
      <c r="CE718" s="50" t="str">
        <f t="shared" si="7"/>
        <v/>
      </c>
      <c r="CF718" s="50" t="str">
        <f t="shared" si="8"/>
        <v/>
      </c>
      <c r="CG718" s="50" t="str">
        <f t="shared" si="9"/>
        <v/>
      </c>
      <c r="CH718" s="50" t="str">
        <f t="shared" si="10"/>
        <v/>
      </c>
      <c r="CI718" s="50" t="str">
        <f t="shared" si="11"/>
        <v/>
      </c>
      <c r="CJ718" s="50"/>
      <c r="CK718" s="50"/>
      <c r="CL718" s="50"/>
      <c r="CM718" s="50"/>
      <c r="CN718" s="50"/>
    </row>
    <row r="719">
      <c r="A719" s="108" t="str">
        <f t="shared" si="2"/>
        <v/>
      </c>
      <c r="B719" s="6"/>
      <c r="C719" s="42"/>
      <c r="D719" s="43"/>
      <c r="E719" s="61"/>
      <c r="F719" s="45"/>
      <c r="G719" s="45"/>
      <c r="H719" s="46"/>
      <c r="I719" s="45"/>
      <c r="J719" s="45"/>
      <c r="K719" s="45"/>
      <c r="L719" s="45"/>
      <c r="M719" s="61"/>
      <c r="N719" s="48"/>
      <c r="O719" s="49"/>
      <c r="P719" s="48"/>
      <c r="Q719" s="49"/>
      <c r="R719" s="50"/>
      <c r="S719" s="51"/>
      <c r="T719" s="15"/>
      <c r="U719" s="14"/>
      <c r="V719" s="52"/>
      <c r="W719" s="52"/>
      <c r="X719" s="52"/>
      <c r="Y719" s="52"/>
      <c r="Z719" s="52"/>
      <c r="AA719" s="52"/>
      <c r="AB719" s="53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3"/>
      <c r="AP719" s="52"/>
      <c r="AQ719" s="52"/>
      <c r="AR719" s="53"/>
      <c r="AS719" s="53"/>
      <c r="AT719" s="53"/>
      <c r="AU719" s="52"/>
      <c r="AV719" s="52"/>
      <c r="AW719" s="53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83" t="str">
        <f>IF(ISBLANK(B719),,IF(IFNA(MATCH(N719,List_Holidays,0),0)=0,IF(IFNA(MATCH(WEEKDAY(N719),List_WeekHolidays,0),0),1,0),2))</f>
        <v/>
      </c>
      <c r="BU719" s="109">
        <f t="shared" si="3"/>
        <v>0</v>
      </c>
      <c r="BV719" s="109">
        <f t="shared" si="4"/>
        <v>0</v>
      </c>
      <c r="BW719" s="109">
        <f>IF($BU719&gt;cLunchEnd+$N719,cLunchBegin+$N719+1,cLunchBegin+$N719)</f>
        <v>0.5</v>
      </c>
      <c r="BX719" s="109">
        <f>IF($BU719&gt;cLunchEnd+$N719,cLunchEnd+$N719+1,cLunchEnd+$N719)</f>
        <v>0.5416666667</v>
      </c>
      <c r="BY719" s="109">
        <f>IF($BU719&gt;cDinnerEnd+$N719,cDinnerBegin+$N719+1,cDinnerBegin+$N719)</f>
        <v>0.75</v>
      </c>
      <c r="BZ719" s="109">
        <f>IF($BU719&gt;cDinnerEnd+$N719,cDinnerEnd+$N719+1,cDinnerEnd+$N719)</f>
        <v>0.7916666667</v>
      </c>
      <c r="CA719" s="50" t="str">
        <f>IF((MIN($BV719,BX719)-MAX($BU719,BW719))&gt;0,vDurationLunch,)</f>
        <v/>
      </c>
      <c r="CB719" s="50" t="str">
        <f>IF((MIN($BV719,BZ719)-MAX($BU719,BY719))&gt;0,vDurationDinner,)</f>
        <v/>
      </c>
      <c r="CC719" s="50">
        <f t="shared" si="5"/>
        <v>0</v>
      </c>
      <c r="CD719" s="109">
        <f t="shared" si="6"/>
        <v>0.75</v>
      </c>
      <c r="CE719" s="50" t="str">
        <f t="shared" si="7"/>
        <v/>
      </c>
      <c r="CF719" s="50" t="str">
        <f t="shared" si="8"/>
        <v/>
      </c>
      <c r="CG719" s="50" t="str">
        <f t="shared" si="9"/>
        <v/>
      </c>
      <c r="CH719" s="50" t="str">
        <f t="shared" si="10"/>
        <v/>
      </c>
      <c r="CI719" s="50" t="str">
        <f t="shared" si="11"/>
        <v/>
      </c>
      <c r="CJ719" s="50"/>
      <c r="CK719" s="50"/>
      <c r="CL719" s="50"/>
      <c r="CM719" s="50"/>
      <c r="CN719" s="50"/>
    </row>
    <row r="720">
      <c r="A720" s="108" t="str">
        <f t="shared" si="2"/>
        <v/>
      </c>
      <c r="B720" s="6"/>
      <c r="C720" s="42"/>
      <c r="D720" s="43"/>
      <c r="E720" s="61"/>
      <c r="F720" s="45"/>
      <c r="G720" s="45"/>
      <c r="H720" s="46"/>
      <c r="I720" s="45"/>
      <c r="J720" s="45"/>
      <c r="K720" s="45"/>
      <c r="L720" s="45"/>
      <c r="M720" s="61"/>
      <c r="N720" s="48"/>
      <c r="O720" s="49"/>
      <c r="P720" s="48"/>
      <c r="Q720" s="49"/>
      <c r="R720" s="50"/>
      <c r="S720" s="51"/>
      <c r="T720" s="15"/>
      <c r="U720" s="14"/>
      <c r="V720" s="52"/>
      <c r="W720" s="52"/>
      <c r="X720" s="52"/>
      <c r="Y720" s="52"/>
      <c r="Z720" s="52"/>
      <c r="AA720" s="52"/>
      <c r="AB720" s="53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3"/>
      <c r="AP720" s="52"/>
      <c r="AQ720" s="52"/>
      <c r="AR720" s="53"/>
      <c r="AS720" s="53"/>
      <c r="AT720" s="53"/>
      <c r="AU720" s="52"/>
      <c r="AV720" s="52"/>
      <c r="AW720" s="53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83" t="str">
        <f>IF(ISBLANK(B720),,IF(IFNA(MATCH(N720,List_Holidays,0),0)=0,IF(IFNA(MATCH(WEEKDAY(N720),List_WeekHolidays,0),0),1,0),2))</f>
        <v/>
      </c>
      <c r="BU720" s="109">
        <f t="shared" si="3"/>
        <v>0</v>
      </c>
      <c r="BV720" s="109">
        <f t="shared" si="4"/>
        <v>0</v>
      </c>
      <c r="BW720" s="109">
        <f>IF($BU720&gt;cLunchEnd+$N720,cLunchBegin+$N720+1,cLunchBegin+$N720)</f>
        <v>0.5</v>
      </c>
      <c r="BX720" s="109">
        <f>IF($BU720&gt;cLunchEnd+$N720,cLunchEnd+$N720+1,cLunchEnd+$N720)</f>
        <v>0.5416666667</v>
      </c>
      <c r="BY720" s="109">
        <f>IF($BU720&gt;cDinnerEnd+$N720,cDinnerBegin+$N720+1,cDinnerBegin+$N720)</f>
        <v>0.75</v>
      </c>
      <c r="BZ720" s="109">
        <f>IF($BU720&gt;cDinnerEnd+$N720,cDinnerEnd+$N720+1,cDinnerEnd+$N720)</f>
        <v>0.7916666667</v>
      </c>
      <c r="CA720" s="50" t="str">
        <f>IF((MIN($BV720,BX720)-MAX($BU720,BW720))&gt;0,vDurationLunch,)</f>
        <v/>
      </c>
      <c r="CB720" s="50" t="str">
        <f>IF((MIN($BV720,BZ720)-MAX($BU720,BY720))&gt;0,vDurationDinner,)</f>
        <v/>
      </c>
      <c r="CC720" s="50">
        <f t="shared" si="5"/>
        <v>0</v>
      </c>
      <c r="CD720" s="109">
        <f t="shared" si="6"/>
        <v>0.75</v>
      </c>
      <c r="CE720" s="50" t="str">
        <f t="shared" si="7"/>
        <v/>
      </c>
      <c r="CF720" s="50" t="str">
        <f t="shared" si="8"/>
        <v/>
      </c>
      <c r="CG720" s="50" t="str">
        <f t="shared" si="9"/>
        <v/>
      </c>
      <c r="CH720" s="50" t="str">
        <f t="shared" si="10"/>
        <v/>
      </c>
      <c r="CI720" s="50" t="str">
        <f t="shared" si="11"/>
        <v/>
      </c>
      <c r="CJ720" s="50"/>
      <c r="CK720" s="50"/>
      <c r="CL720" s="50"/>
      <c r="CM720" s="50"/>
      <c r="CN720" s="50"/>
    </row>
    <row r="721">
      <c r="A721" s="108" t="str">
        <f t="shared" si="2"/>
        <v/>
      </c>
      <c r="B721" s="6"/>
      <c r="C721" s="42"/>
      <c r="D721" s="43"/>
      <c r="E721" s="61"/>
      <c r="F721" s="45"/>
      <c r="G721" s="46"/>
      <c r="H721" s="46"/>
      <c r="I721" s="45"/>
      <c r="J721" s="45"/>
      <c r="K721" s="45"/>
      <c r="L721" s="45"/>
      <c r="M721" s="61"/>
      <c r="N721" s="48"/>
      <c r="O721" s="49"/>
      <c r="P721" s="48"/>
      <c r="Q721" s="49"/>
      <c r="R721" s="50"/>
      <c r="S721" s="51"/>
      <c r="T721" s="15"/>
      <c r="U721" s="14"/>
      <c r="V721" s="52"/>
      <c r="W721" s="52"/>
      <c r="X721" s="52"/>
      <c r="Y721" s="52"/>
      <c r="Z721" s="52"/>
      <c r="AA721" s="52"/>
      <c r="AB721" s="53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3"/>
      <c r="AP721" s="52"/>
      <c r="AQ721" s="52"/>
      <c r="AR721" s="53"/>
      <c r="AS721" s="53"/>
      <c r="AT721" s="53"/>
      <c r="AU721" s="52"/>
      <c r="AV721" s="52"/>
      <c r="AW721" s="53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83" t="str">
        <f>IF(ISBLANK(B721),,IF(IFNA(MATCH(N721,List_Holidays,0),0)=0,IF(IFNA(MATCH(WEEKDAY(N721),List_WeekHolidays,0),0),1,0),2))</f>
        <v/>
      </c>
      <c r="BU721" s="109">
        <f t="shared" si="3"/>
        <v>0</v>
      </c>
      <c r="BV721" s="109">
        <f t="shared" si="4"/>
        <v>0</v>
      </c>
      <c r="BW721" s="109">
        <f>IF($BU721&gt;cLunchEnd+$N721,cLunchBegin+$N721+1,cLunchBegin+$N721)</f>
        <v>0.5</v>
      </c>
      <c r="BX721" s="109">
        <f>IF($BU721&gt;cLunchEnd+$N721,cLunchEnd+$N721+1,cLunchEnd+$N721)</f>
        <v>0.5416666667</v>
      </c>
      <c r="BY721" s="109">
        <f>IF($BU721&gt;cDinnerEnd+$N721,cDinnerBegin+$N721+1,cDinnerBegin+$N721)</f>
        <v>0.75</v>
      </c>
      <c r="BZ721" s="109">
        <f>IF($BU721&gt;cDinnerEnd+$N721,cDinnerEnd+$N721+1,cDinnerEnd+$N721)</f>
        <v>0.7916666667</v>
      </c>
      <c r="CA721" s="50" t="str">
        <f>IF((MIN($BV721,BX721)-MAX($BU721,BW721))&gt;0,vDurationLunch,)</f>
        <v/>
      </c>
      <c r="CB721" s="50" t="str">
        <f>IF((MIN($BV721,BZ721)-MAX($BU721,BY721))&gt;0,vDurationDinner,)</f>
        <v/>
      </c>
      <c r="CC721" s="50">
        <f t="shared" si="5"/>
        <v>0</v>
      </c>
      <c r="CD721" s="109">
        <f t="shared" si="6"/>
        <v>0.75</v>
      </c>
      <c r="CE721" s="50" t="str">
        <f t="shared" si="7"/>
        <v/>
      </c>
      <c r="CF721" s="50" t="str">
        <f t="shared" si="8"/>
        <v/>
      </c>
      <c r="CG721" s="50" t="str">
        <f t="shared" si="9"/>
        <v/>
      </c>
      <c r="CH721" s="50" t="str">
        <f t="shared" si="10"/>
        <v/>
      </c>
      <c r="CI721" s="50" t="str">
        <f t="shared" si="11"/>
        <v/>
      </c>
      <c r="CJ721" s="50"/>
      <c r="CK721" s="50"/>
      <c r="CL721" s="50"/>
      <c r="CM721" s="50"/>
      <c r="CN721" s="50"/>
    </row>
    <row r="722">
      <c r="A722" s="108" t="str">
        <f t="shared" si="2"/>
        <v/>
      </c>
      <c r="B722" s="6"/>
      <c r="C722" s="42"/>
      <c r="D722" s="43"/>
      <c r="E722" s="61"/>
      <c r="F722" s="45"/>
      <c r="G722" s="45"/>
      <c r="H722" s="46"/>
      <c r="I722" s="45"/>
      <c r="J722" s="45"/>
      <c r="K722" s="45"/>
      <c r="L722" s="45"/>
      <c r="M722" s="61"/>
      <c r="N722" s="48"/>
      <c r="O722" s="49"/>
      <c r="P722" s="48"/>
      <c r="Q722" s="49"/>
      <c r="R722" s="50"/>
      <c r="S722" s="51"/>
      <c r="T722" s="15"/>
      <c r="U722" s="14"/>
      <c r="V722" s="52"/>
      <c r="W722" s="52"/>
      <c r="X722" s="52"/>
      <c r="Y722" s="52"/>
      <c r="Z722" s="52"/>
      <c r="AA722" s="52"/>
      <c r="AB722" s="53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3"/>
      <c r="AP722" s="52"/>
      <c r="AQ722" s="52"/>
      <c r="AR722" s="53"/>
      <c r="AS722" s="53"/>
      <c r="AT722" s="53"/>
      <c r="AU722" s="52"/>
      <c r="AV722" s="52"/>
      <c r="AW722" s="53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83" t="str">
        <f>IF(ISBLANK(B722),,IF(IFNA(MATCH(N722,List_Holidays,0),0)=0,IF(IFNA(MATCH(WEEKDAY(N722),List_WeekHolidays,0),0),1,0),2))</f>
        <v/>
      </c>
      <c r="BU722" s="109">
        <f t="shared" si="3"/>
        <v>0</v>
      </c>
      <c r="BV722" s="109">
        <f t="shared" si="4"/>
        <v>0</v>
      </c>
      <c r="BW722" s="109">
        <f>IF($BU722&gt;cLunchEnd+$N722,cLunchBegin+$N722+1,cLunchBegin+$N722)</f>
        <v>0.5</v>
      </c>
      <c r="BX722" s="109">
        <f>IF($BU722&gt;cLunchEnd+$N722,cLunchEnd+$N722+1,cLunchEnd+$N722)</f>
        <v>0.5416666667</v>
      </c>
      <c r="BY722" s="109">
        <f>IF($BU722&gt;cDinnerEnd+$N722,cDinnerBegin+$N722+1,cDinnerBegin+$N722)</f>
        <v>0.75</v>
      </c>
      <c r="BZ722" s="109">
        <f>IF($BU722&gt;cDinnerEnd+$N722,cDinnerEnd+$N722+1,cDinnerEnd+$N722)</f>
        <v>0.7916666667</v>
      </c>
      <c r="CA722" s="50" t="str">
        <f>IF((MIN($BV722,BX722)-MAX($BU722,BW722))&gt;0,vDurationLunch,)</f>
        <v/>
      </c>
      <c r="CB722" s="50" t="str">
        <f>IF((MIN($BV722,BZ722)-MAX($BU722,BY722))&gt;0,vDurationDinner,)</f>
        <v/>
      </c>
      <c r="CC722" s="50">
        <f t="shared" si="5"/>
        <v>0</v>
      </c>
      <c r="CD722" s="109">
        <f t="shared" si="6"/>
        <v>0.75</v>
      </c>
      <c r="CE722" s="50" t="str">
        <f t="shared" si="7"/>
        <v/>
      </c>
      <c r="CF722" s="50" t="str">
        <f t="shared" si="8"/>
        <v/>
      </c>
      <c r="CG722" s="50" t="str">
        <f t="shared" si="9"/>
        <v/>
      </c>
      <c r="CH722" s="50" t="str">
        <f t="shared" si="10"/>
        <v/>
      </c>
      <c r="CI722" s="50" t="str">
        <f t="shared" si="11"/>
        <v/>
      </c>
      <c r="CJ722" s="50"/>
      <c r="CK722" s="50"/>
      <c r="CL722" s="50"/>
      <c r="CM722" s="50"/>
      <c r="CN722" s="50"/>
    </row>
    <row r="723">
      <c r="A723" s="108" t="str">
        <f t="shared" si="2"/>
        <v/>
      </c>
      <c r="B723" s="6"/>
      <c r="C723" s="42"/>
      <c r="D723" s="43"/>
      <c r="E723" s="61"/>
      <c r="F723" s="45"/>
      <c r="G723" s="45"/>
      <c r="H723" s="46"/>
      <c r="I723" s="45"/>
      <c r="J723" s="45"/>
      <c r="K723" s="45"/>
      <c r="L723" s="45"/>
      <c r="M723" s="61"/>
      <c r="N723" s="48"/>
      <c r="O723" s="49"/>
      <c r="P723" s="48"/>
      <c r="Q723" s="49"/>
      <c r="R723" s="50"/>
      <c r="S723" s="51"/>
      <c r="T723" s="15"/>
      <c r="U723" s="14"/>
      <c r="V723" s="52"/>
      <c r="W723" s="52"/>
      <c r="X723" s="52"/>
      <c r="Y723" s="52"/>
      <c r="Z723" s="52"/>
      <c r="AA723" s="52"/>
      <c r="AB723" s="53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3"/>
      <c r="AP723" s="52"/>
      <c r="AQ723" s="52"/>
      <c r="AR723" s="53"/>
      <c r="AS723" s="53"/>
      <c r="AT723" s="53"/>
      <c r="AU723" s="52"/>
      <c r="AV723" s="52"/>
      <c r="AW723" s="53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83" t="str">
        <f>IF(ISBLANK(B723),,IF(IFNA(MATCH(N723,List_Holidays,0),0)=0,IF(IFNA(MATCH(WEEKDAY(N723),List_WeekHolidays,0),0),1,0),2))</f>
        <v/>
      </c>
      <c r="BU723" s="109">
        <f t="shared" si="3"/>
        <v>0</v>
      </c>
      <c r="BV723" s="109">
        <f t="shared" si="4"/>
        <v>0</v>
      </c>
      <c r="BW723" s="109">
        <f>IF($BU723&gt;cLunchEnd+$N723,cLunchBegin+$N723+1,cLunchBegin+$N723)</f>
        <v>0.5</v>
      </c>
      <c r="BX723" s="109">
        <f>IF($BU723&gt;cLunchEnd+$N723,cLunchEnd+$N723+1,cLunchEnd+$N723)</f>
        <v>0.5416666667</v>
      </c>
      <c r="BY723" s="109">
        <f>IF($BU723&gt;cDinnerEnd+$N723,cDinnerBegin+$N723+1,cDinnerBegin+$N723)</f>
        <v>0.75</v>
      </c>
      <c r="BZ723" s="109">
        <f>IF($BU723&gt;cDinnerEnd+$N723,cDinnerEnd+$N723+1,cDinnerEnd+$N723)</f>
        <v>0.7916666667</v>
      </c>
      <c r="CA723" s="50" t="str">
        <f>IF((MIN($BV723,BX723)-MAX($BU723,BW723))&gt;0,vDurationLunch,)</f>
        <v/>
      </c>
      <c r="CB723" s="50" t="str">
        <f>IF((MIN($BV723,BZ723)-MAX($BU723,BY723))&gt;0,vDurationDinner,)</f>
        <v/>
      </c>
      <c r="CC723" s="50">
        <f t="shared" si="5"/>
        <v>0</v>
      </c>
      <c r="CD723" s="109">
        <f t="shared" si="6"/>
        <v>0.75</v>
      </c>
      <c r="CE723" s="50" t="str">
        <f t="shared" si="7"/>
        <v/>
      </c>
      <c r="CF723" s="50" t="str">
        <f t="shared" si="8"/>
        <v/>
      </c>
      <c r="CG723" s="50" t="str">
        <f t="shared" si="9"/>
        <v/>
      </c>
      <c r="CH723" s="50" t="str">
        <f t="shared" si="10"/>
        <v/>
      </c>
      <c r="CI723" s="50" t="str">
        <f t="shared" si="11"/>
        <v/>
      </c>
      <c r="CJ723" s="50"/>
      <c r="CK723" s="50"/>
      <c r="CL723" s="50"/>
      <c r="CM723" s="50"/>
      <c r="CN723" s="50"/>
    </row>
    <row r="724">
      <c r="A724" s="108" t="str">
        <f t="shared" si="2"/>
        <v/>
      </c>
      <c r="B724" s="6"/>
      <c r="C724" s="42"/>
      <c r="D724" s="43"/>
      <c r="E724" s="61"/>
      <c r="F724" s="45"/>
      <c r="G724" s="45"/>
      <c r="H724" s="45"/>
      <c r="I724" s="45"/>
      <c r="J724" s="46"/>
      <c r="K724" s="45"/>
      <c r="L724" s="45"/>
      <c r="M724" s="61"/>
      <c r="N724" s="48"/>
      <c r="O724" s="49"/>
      <c r="P724" s="48"/>
      <c r="Q724" s="49"/>
      <c r="R724" s="50"/>
      <c r="S724" s="51"/>
      <c r="T724" s="15"/>
      <c r="U724" s="14"/>
      <c r="V724" s="52"/>
      <c r="W724" s="52"/>
      <c r="X724" s="52"/>
      <c r="Y724" s="52"/>
      <c r="Z724" s="52"/>
      <c r="AA724" s="52"/>
      <c r="AB724" s="53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3"/>
      <c r="AP724" s="52"/>
      <c r="AQ724" s="52"/>
      <c r="AR724" s="53"/>
      <c r="AS724" s="53"/>
      <c r="AT724" s="53"/>
      <c r="AU724" s="52"/>
      <c r="AV724" s="52"/>
      <c r="AW724" s="53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83" t="str">
        <f>IF(ISBLANK(B724),,IF(IFNA(MATCH(N724,List_Holidays,0),0)=0,IF(IFNA(MATCH(WEEKDAY(N724),List_WeekHolidays,0),0),1,0),2))</f>
        <v/>
      </c>
      <c r="BU724" s="109">
        <f t="shared" si="3"/>
        <v>0</v>
      </c>
      <c r="BV724" s="109">
        <f t="shared" si="4"/>
        <v>0</v>
      </c>
      <c r="BW724" s="109">
        <f>IF($BU724&gt;cLunchEnd+$N724,cLunchBegin+$N724+1,cLunchBegin+$N724)</f>
        <v>0.5</v>
      </c>
      <c r="BX724" s="109">
        <f>IF($BU724&gt;cLunchEnd+$N724,cLunchEnd+$N724+1,cLunchEnd+$N724)</f>
        <v>0.5416666667</v>
      </c>
      <c r="BY724" s="109">
        <f>IF($BU724&gt;cDinnerEnd+$N724,cDinnerBegin+$N724+1,cDinnerBegin+$N724)</f>
        <v>0.75</v>
      </c>
      <c r="BZ724" s="109">
        <f>IF($BU724&gt;cDinnerEnd+$N724,cDinnerEnd+$N724+1,cDinnerEnd+$N724)</f>
        <v>0.7916666667</v>
      </c>
      <c r="CA724" s="50" t="str">
        <f>IF((MIN($BV724,BX724)-MAX($BU724,BW724))&gt;0,vDurationLunch,)</f>
        <v/>
      </c>
      <c r="CB724" s="50" t="str">
        <f>IF((MIN($BV724,BZ724)-MAX($BU724,BY724))&gt;0,vDurationDinner,)</f>
        <v/>
      </c>
      <c r="CC724" s="50">
        <f t="shared" si="5"/>
        <v>0</v>
      </c>
      <c r="CD724" s="109">
        <f t="shared" si="6"/>
        <v>0.75</v>
      </c>
      <c r="CE724" s="50" t="str">
        <f t="shared" si="7"/>
        <v/>
      </c>
      <c r="CF724" s="50" t="str">
        <f t="shared" si="8"/>
        <v/>
      </c>
      <c r="CG724" s="50" t="str">
        <f t="shared" si="9"/>
        <v/>
      </c>
      <c r="CH724" s="50" t="str">
        <f t="shared" si="10"/>
        <v/>
      </c>
      <c r="CI724" s="50" t="str">
        <f t="shared" si="11"/>
        <v/>
      </c>
      <c r="CJ724" s="50"/>
      <c r="CK724" s="50"/>
      <c r="CL724" s="50"/>
      <c r="CM724" s="50"/>
      <c r="CN724" s="50"/>
    </row>
    <row r="725">
      <c r="A725" s="108" t="str">
        <f t="shared" si="2"/>
        <v/>
      </c>
      <c r="B725" s="6"/>
      <c r="C725" s="42"/>
      <c r="D725" s="43"/>
      <c r="E725" s="61"/>
      <c r="F725" s="45"/>
      <c r="G725" s="45"/>
      <c r="H725" s="46"/>
      <c r="I725" s="45"/>
      <c r="J725" s="45"/>
      <c r="K725" s="45"/>
      <c r="L725" s="45"/>
      <c r="M725" s="61"/>
      <c r="N725" s="48"/>
      <c r="O725" s="49"/>
      <c r="P725" s="48"/>
      <c r="Q725" s="49"/>
      <c r="R725" s="50"/>
      <c r="S725" s="51"/>
      <c r="T725" s="15"/>
      <c r="U725" s="14"/>
      <c r="V725" s="52"/>
      <c r="W725" s="52"/>
      <c r="X725" s="52"/>
      <c r="Y725" s="52"/>
      <c r="Z725" s="52"/>
      <c r="AA725" s="52"/>
      <c r="AB725" s="53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3"/>
      <c r="AP725" s="52"/>
      <c r="AQ725" s="52"/>
      <c r="AR725" s="53"/>
      <c r="AS725" s="53"/>
      <c r="AT725" s="53"/>
      <c r="AU725" s="52"/>
      <c r="AV725" s="52"/>
      <c r="AW725" s="53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83" t="str">
        <f>IF(ISBLANK(B725),,IF(IFNA(MATCH(N725,List_Holidays,0),0)=0,IF(IFNA(MATCH(WEEKDAY(N725),List_WeekHolidays,0),0),1,0),2))</f>
        <v/>
      </c>
      <c r="BU725" s="109">
        <f t="shared" si="3"/>
        <v>0</v>
      </c>
      <c r="BV725" s="109">
        <f t="shared" si="4"/>
        <v>0</v>
      </c>
      <c r="BW725" s="109">
        <f>IF($BU725&gt;cLunchEnd+$N725,cLunchBegin+$N725+1,cLunchBegin+$N725)</f>
        <v>0.5</v>
      </c>
      <c r="BX725" s="109">
        <f>IF($BU725&gt;cLunchEnd+$N725,cLunchEnd+$N725+1,cLunchEnd+$N725)</f>
        <v>0.5416666667</v>
      </c>
      <c r="BY725" s="109">
        <f>IF($BU725&gt;cDinnerEnd+$N725,cDinnerBegin+$N725+1,cDinnerBegin+$N725)</f>
        <v>0.75</v>
      </c>
      <c r="BZ725" s="109">
        <f>IF($BU725&gt;cDinnerEnd+$N725,cDinnerEnd+$N725+1,cDinnerEnd+$N725)</f>
        <v>0.7916666667</v>
      </c>
      <c r="CA725" s="50" t="str">
        <f>IF((MIN($BV725,BX725)-MAX($BU725,BW725))&gt;0,vDurationLunch,)</f>
        <v/>
      </c>
      <c r="CB725" s="50" t="str">
        <f>IF((MIN($BV725,BZ725)-MAX($BU725,BY725))&gt;0,vDurationDinner,)</f>
        <v/>
      </c>
      <c r="CC725" s="50">
        <f t="shared" si="5"/>
        <v>0</v>
      </c>
      <c r="CD725" s="109">
        <f t="shared" si="6"/>
        <v>0.75</v>
      </c>
      <c r="CE725" s="50" t="str">
        <f t="shared" si="7"/>
        <v/>
      </c>
      <c r="CF725" s="50" t="str">
        <f t="shared" si="8"/>
        <v/>
      </c>
      <c r="CG725" s="50" t="str">
        <f t="shared" si="9"/>
        <v/>
      </c>
      <c r="CH725" s="50" t="str">
        <f t="shared" si="10"/>
        <v/>
      </c>
      <c r="CI725" s="50" t="str">
        <f t="shared" si="11"/>
        <v/>
      </c>
      <c r="CJ725" s="50"/>
      <c r="CK725" s="50"/>
      <c r="CL725" s="50"/>
      <c r="CM725" s="50"/>
      <c r="CN725" s="50"/>
    </row>
    <row r="726">
      <c r="A726" s="108" t="str">
        <f t="shared" si="2"/>
        <v/>
      </c>
      <c r="B726" s="6"/>
      <c r="C726" s="42"/>
      <c r="D726" s="43"/>
      <c r="E726" s="61"/>
      <c r="F726" s="45"/>
      <c r="G726" s="45"/>
      <c r="H726" s="46"/>
      <c r="I726" s="45"/>
      <c r="J726" s="45"/>
      <c r="K726" s="45"/>
      <c r="L726" s="45"/>
      <c r="M726" s="61"/>
      <c r="N726" s="48"/>
      <c r="O726" s="49"/>
      <c r="P726" s="48"/>
      <c r="Q726" s="49"/>
      <c r="R726" s="50"/>
      <c r="S726" s="51"/>
      <c r="T726" s="15"/>
      <c r="U726" s="14"/>
      <c r="V726" s="52"/>
      <c r="W726" s="52"/>
      <c r="X726" s="52"/>
      <c r="Y726" s="52"/>
      <c r="Z726" s="52"/>
      <c r="AA726" s="52"/>
      <c r="AB726" s="53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3"/>
      <c r="AP726" s="52"/>
      <c r="AQ726" s="52"/>
      <c r="AR726" s="53"/>
      <c r="AS726" s="53"/>
      <c r="AT726" s="53"/>
      <c r="AU726" s="52"/>
      <c r="AV726" s="52"/>
      <c r="AW726" s="53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83" t="str">
        <f>IF(ISBLANK(B726),,IF(IFNA(MATCH(N726,List_Holidays,0),0)=0,IF(IFNA(MATCH(WEEKDAY(N726),List_WeekHolidays,0),0),1,0),2))</f>
        <v/>
      </c>
      <c r="BU726" s="109">
        <f t="shared" si="3"/>
        <v>0</v>
      </c>
      <c r="BV726" s="109">
        <f t="shared" si="4"/>
        <v>0</v>
      </c>
      <c r="BW726" s="109">
        <f>IF($BU726&gt;cLunchEnd+$N726,cLunchBegin+$N726+1,cLunchBegin+$N726)</f>
        <v>0.5</v>
      </c>
      <c r="BX726" s="109">
        <f>IF($BU726&gt;cLunchEnd+$N726,cLunchEnd+$N726+1,cLunchEnd+$N726)</f>
        <v>0.5416666667</v>
      </c>
      <c r="BY726" s="109">
        <f>IF($BU726&gt;cDinnerEnd+$N726,cDinnerBegin+$N726+1,cDinnerBegin+$N726)</f>
        <v>0.75</v>
      </c>
      <c r="BZ726" s="109">
        <f>IF($BU726&gt;cDinnerEnd+$N726,cDinnerEnd+$N726+1,cDinnerEnd+$N726)</f>
        <v>0.7916666667</v>
      </c>
      <c r="CA726" s="50" t="str">
        <f>IF((MIN($BV726,BX726)-MAX($BU726,BW726))&gt;0,vDurationLunch,)</f>
        <v/>
      </c>
      <c r="CB726" s="50" t="str">
        <f>IF((MIN($BV726,BZ726)-MAX($BU726,BY726))&gt;0,vDurationDinner,)</f>
        <v/>
      </c>
      <c r="CC726" s="50">
        <f t="shared" si="5"/>
        <v>0</v>
      </c>
      <c r="CD726" s="109">
        <f t="shared" si="6"/>
        <v>0.75</v>
      </c>
      <c r="CE726" s="50" t="str">
        <f t="shared" si="7"/>
        <v/>
      </c>
      <c r="CF726" s="50" t="str">
        <f t="shared" si="8"/>
        <v/>
      </c>
      <c r="CG726" s="50" t="str">
        <f t="shared" si="9"/>
        <v/>
      </c>
      <c r="CH726" s="50" t="str">
        <f t="shared" si="10"/>
        <v/>
      </c>
      <c r="CI726" s="50" t="str">
        <f t="shared" si="11"/>
        <v/>
      </c>
      <c r="CJ726" s="50"/>
      <c r="CK726" s="50"/>
      <c r="CL726" s="50"/>
      <c r="CM726" s="50"/>
      <c r="CN726" s="50"/>
    </row>
    <row r="727">
      <c r="A727" s="108" t="str">
        <f t="shared" si="2"/>
        <v/>
      </c>
      <c r="B727" s="6"/>
      <c r="C727" s="42"/>
      <c r="D727" s="43"/>
      <c r="E727" s="61"/>
      <c r="F727" s="45"/>
      <c r="G727" s="45"/>
      <c r="H727" s="46"/>
      <c r="I727" s="45"/>
      <c r="J727" s="45"/>
      <c r="K727" s="45"/>
      <c r="L727" s="45"/>
      <c r="M727" s="61"/>
      <c r="N727" s="48"/>
      <c r="O727" s="49"/>
      <c r="P727" s="48"/>
      <c r="Q727" s="49"/>
      <c r="R727" s="50"/>
      <c r="S727" s="51"/>
      <c r="T727" s="15"/>
      <c r="U727" s="14"/>
      <c r="V727" s="52"/>
      <c r="W727" s="52"/>
      <c r="X727" s="52"/>
      <c r="Y727" s="52"/>
      <c r="Z727" s="52"/>
      <c r="AA727" s="52"/>
      <c r="AB727" s="53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3"/>
      <c r="AP727" s="52"/>
      <c r="AQ727" s="52"/>
      <c r="AR727" s="53"/>
      <c r="AS727" s="53"/>
      <c r="AT727" s="53"/>
      <c r="AU727" s="52"/>
      <c r="AV727" s="52"/>
      <c r="AW727" s="53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83" t="str">
        <f>IF(ISBLANK(B727),,IF(IFNA(MATCH(N727,List_Holidays,0),0)=0,IF(IFNA(MATCH(WEEKDAY(N727),List_WeekHolidays,0),0),1,0),2))</f>
        <v/>
      </c>
      <c r="BU727" s="109">
        <f t="shared" si="3"/>
        <v>0</v>
      </c>
      <c r="BV727" s="109">
        <f t="shared" si="4"/>
        <v>0</v>
      </c>
      <c r="BW727" s="109">
        <f>IF($BU727&gt;cLunchEnd+$N727,cLunchBegin+$N727+1,cLunchBegin+$N727)</f>
        <v>0.5</v>
      </c>
      <c r="BX727" s="109">
        <f>IF($BU727&gt;cLunchEnd+$N727,cLunchEnd+$N727+1,cLunchEnd+$N727)</f>
        <v>0.5416666667</v>
      </c>
      <c r="BY727" s="109">
        <f>IF($BU727&gt;cDinnerEnd+$N727,cDinnerBegin+$N727+1,cDinnerBegin+$N727)</f>
        <v>0.75</v>
      </c>
      <c r="BZ727" s="109">
        <f>IF($BU727&gt;cDinnerEnd+$N727,cDinnerEnd+$N727+1,cDinnerEnd+$N727)</f>
        <v>0.7916666667</v>
      </c>
      <c r="CA727" s="50" t="str">
        <f>IF((MIN($BV727,BX727)-MAX($BU727,BW727))&gt;0,vDurationLunch,)</f>
        <v/>
      </c>
      <c r="CB727" s="50" t="str">
        <f>IF((MIN($BV727,BZ727)-MAX($BU727,BY727))&gt;0,vDurationDinner,)</f>
        <v/>
      </c>
      <c r="CC727" s="50">
        <f t="shared" si="5"/>
        <v>0</v>
      </c>
      <c r="CD727" s="109">
        <f t="shared" si="6"/>
        <v>0.75</v>
      </c>
      <c r="CE727" s="50" t="str">
        <f t="shared" si="7"/>
        <v/>
      </c>
      <c r="CF727" s="50" t="str">
        <f t="shared" si="8"/>
        <v/>
      </c>
      <c r="CG727" s="50" t="str">
        <f t="shared" si="9"/>
        <v/>
      </c>
      <c r="CH727" s="50" t="str">
        <f t="shared" si="10"/>
        <v/>
      </c>
      <c r="CI727" s="50" t="str">
        <f t="shared" si="11"/>
        <v/>
      </c>
      <c r="CJ727" s="50"/>
      <c r="CK727" s="50"/>
      <c r="CL727" s="50"/>
      <c r="CM727" s="50"/>
      <c r="CN727" s="50"/>
    </row>
    <row r="728">
      <c r="A728" s="108" t="str">
        <f t="shared" si="2"/>
        <v/>
      </c>
      <c r="B728" s="6"/>
      <c r="C728" s="42"/>
      <c r="D728" s="43"/>
      <c r="E728" s="61"/>
      <c r="F728" s="45"/>
      <c r="G728" s="46"/>
      <c r="H728" s="46"/>
      <c r="I728" s="45"/>
      <c r="J728" s="45"/>
      <c r="K728" s="45"/>
      <c r="L728" s="45"/>
      <c r="M728" s="61"/>
      <c r="N728" s="48"/>
      <c r="O728" s="49"/>
      <c r="P728" s="48"/>
      <c r="Q728" s="49"/>
      <c r="R728" s="50"/>
      <c r="S728" s="51"/>
      <c r="T728" s="15"/>
      <c r="U728" s="14"/>
      <c r="V728" s="52"/>
      <c r="W728" s="52"/>
      <c r="X728" s="52"/>
      <c r="Y728" s="52"/>
      <c r="Z728" s="52"/>
      <c r="AA728" s="52"/>
      <c r="AB728" s="53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3"/>
      <c r="AP728" s="52"/>
      <c r="AQ728" s="52"/>
      <c r="AR728" s="53"/>
      <c r="AS728" s="53"/>
      <c r="AT728" s="53"/>
      <c r="AU728" s="52"/>
      <c r="AV728" s="52"/>
      <c r="AW728" s="53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83" t="str">
        <f>IF(ISBLANK(B728),,IF(IFNA(MATCH(N728,List_Holidays,0),0)=0,IF(IFNA(MATCH(WEEKDAY(N728),List_WeekHolidays,0),0),1,0),2))</f>
        <v/>
      </c>
      <c r="BU728" s="109">
        <f t="shared" si="3"/>
        <v>0</v>
      </c>
      <c r="BV728" s="109">
        <f t="shared" si="4"/>
        <v>0</v>
      </c>
      <c r="BW728" s="109">
        <f>IF($BU728&gt;cLunchEnd+$N728,cLunchBegin+$N728+1,cLunchBegin+$N728)</f>
        <v>0.5</v>
      </c>
      <c r="BX728" s="109">
        <f>IF($BU728&gt;cLunchEnd+$N728,cLunchEnd+$N728+1,cLunchEnd+$N728)</f>
        <v>0.5416666667</v>
      </c>
      <c r="BY728" s="109">
        <f>IF($BU728&gt;cDinnerEnd+$N728,cDinnerBegin+$N728+1,cDinnerBegin+$N728)</f>
        <v>0.75</v>
      </c>
      <c r="BZ728" s="109">
        <f>IF($BU728&gt;cDinnerEnd+$N728,cDinnerEnd+$N728+1,cDinnerEnd+$N728)</f>
        <v>0.7916666667</v>
      </c>
      <c r="CA728" s="50" t="str">
        <f>IF((MIN($BV728,BX728)-MAX($BU728,BW728))&gt;0,vDurationLunch,)</f>
        <v/>
      </c>
      <c r="CB728" s="50" t="str">
        <f>IF((MIN($BV728,BZ728)-MAX($BU728,BY728))&gt;0,vDurationDinner,)</f>
        <v/>
      </c>
      <c r="CC728" s="50">
        <f t="shared" si="5"/>
        <v>0</v>
      </c>
      <c r="CD728" s="109">
        <f t="shared" si="6"/>
        <v>0.75</v>
      </c>
      <c r="CE728" s="50" t="str">
        <f t="shared" si="7"/>
        <v/>
      </c>
      <c r="CF728" s="50" t="str">
        <f t="shared" si="8"/>
        <v/>
      </c>
      <c r="CG728" s="50" t="str">
        <f t="shared" si="9"/>
        <v/>
      </c>
      <c r="CH728" s="50" t="str">
        <f t="shared" si="10"/>
        <v/>
      </c>
      <c r="CI728" s="50" t="str">
        <f t="shared" si="11"/>
        <v/>
      </c>
      <c r="CJ728" s="50"/>
      <c r="CK728" s="50"/>
      <c r="CL728" s="50"/>
      <c r="CM728" s="50"/>
      <c r="CN728" s="50"/>
    </row>
    <row r="729">
      <c r="A729" s="108" t="str">
        <f t="shared" si="2"/>
        <v/>
      </c>
      <c r="B729" s="6"/>
      <c r="C729" s="42"/>
      <c r="D729" s="43"/>
      <c r="E729" s="61"/>
      <c r="F729" s="45"/>
      <c r="G729" s="45"/>
      <c r="H729" s="46"/>
      <c r="I729" s="45"/>
      <c r="J729" s="45"/>
      <c r="K729" s="45"/>
      <c r="L729" s="45"/>
      <c r="M729" s="61"/>
      <c r="N729" s="48"/>
      <c r="O729" s="49"/>
      <c r="P729" s="48"/>
      <c r="Q729" s="49"/>
      <c r="R729" s="50"/>
      <c r="S729" s="51"/>
      <c r="T729" s="15"/>
      <c r="U729" s="14"/>
      <c r="V729" s="52"/>
      <c r="W729" s="52"/>
      <c r="X729" s="52"/>
      <c r="Y729" s="52"/>
      <c r="Z729" s="52"/>
      <c r="AA729" s="52"/>
      <c r="AB729" s="53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3"/>
      <c r="AP729" s="52"/>
      <c r="AQ729" s="52"/>
      <c r="AR729" s="53"/>
      <c r="AS729" s="53"/>
      <c r="AT729" s="53"/>
      <c r="AU729" s="52"/>
      <c r="AV729" s="52"/>
      <c r="AW729" s="53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83" t="str">
        <f>IF(ISBLANK(B729),,IF(IFNA(MATCH(N729,List_Holidays,0),0)=0,IF(IFNA(MATCH(WEEKDAY(N729),List_WeekHolidays,0),0),1,0),2))</f>
        <v/>
      </c>
      <c r="BU729" s="109">
        <f t="shared" si="3"/>
        <v>0</v>
      </c>
      <c r="BV729" s="109">
        <f t="shared" si="4"/>
        <v>0</v>
      </c>
      <c r="BW729" s="109">
        <f>IF($BU729&gt;cLunchEnd+$N729,cLunchBegin+$N729+1,cLunchBegin+$N729)</f>
        <v>0.5</v>
      </c>
      <c r="BX729" s="109">
        <f>IF($BU729&gt;cLunchEnd+$N729,cLunchEnd+$N729+1,cLunchEnd+$N729)</f>
        <v>0.5416666667</v>
      </c>
      <c r="BY729" s="109">
        <f>IF($BU729&gt;cDinnerEnd+$N729,cDinnerBegin+$N729+1,cDinnerBegin+$N729)</f>
        <v>0.75</v>
      </c>
      <c r="BZ729" s="109">
        <f>IF($BU729&gt;cDinnerEnd+$N729,cDinnerEnd+$N729+1,cDinnerEnd+$N729)</f>
        <v>0.7916666667</v>
      </c>
      <c r="CA729" s="50" t="str">
        <f>IF((MIN($BV729,BX729)-MAX($BU729,BW729))&gt;0,vDurationLunch,)</f>
        <v/>
      </c>
      <c r="CB729" s="50" t="str">
        <f>IF((MIN($BV729,BZ729)-MAX($BU729,BY729))&gt;0,vDurationDinner,)</f>
        <v/>
      </c>
      <c r="CC729" s="50">
        <f t="shared" si="5"/>
        <v>0</v>
      </c>
      <c r="CD729" s="109">
        <f t="shared" si="6"/>
        <v>0.75</v>
      </c>
      <c r="CE729" s="50" t="str">
        <f t="shared" si="7"/>
        <v/>
      </c>
      <c r="CF729" s="50" t="str">
        <f t="shared" si="8"/>
        <v/>
      </c>
      <c r="CG729" s="50" t="str">
        <f t="shared" si="9"/>
        <v/>
      </c>
      <c r="CH729" s="50" t="str">
        <f t="shared" si="10"/>
        <v/>
      </c>
      <c r="CI729" s="50" t="str">
        <f t="shared" si="11"/>
        <v/>
      </c>
      <c r="CJ729" s="50"/>
      <c r="CK729" s="50"/>
      <c r="CL729" s="50"/>
      <c r="CM729" s="50"/>
      <c r="CN729" s="50"/>
    </row>
    <row r="730">
      <c r="A730" s="108" t="str">
        <f t="shared" si="2"/>
        <v/>
      </c>
      <c r="B730" s="6"/>
      <c r="C730" s="42"/>
      <c r="D730" s="43"/>
      <c r="E730" s="61"/>
      <c r="F730" s="45"/>
      <c r="G730" s="45"/>
      <c r="H730" s="46"/>
      <c r="I730" s="45"/>
      <c r="J730" s="45"/>
      <c r="K730" s="45"/>
      <c r="L730" s="45"/>
      <c r="M730" s="61"/>
      <c r="N730" s="48"/>
      <c r="O730" s="49"/>
      <c r="P730" s="48"/>
      <c r="Q730" s="49"/>
      <c r="R730" s="50"/>
      <c r="S730" s="51"/>
      <c r="T730" s="15"/>
      <c r="U730" s="14"/>
      <c r="V730" s="52"/>
      <c r="W730" s="52"/>
      <c r="X730" s="52"/>
      <c r="Y730" s="52"/>
      <c r="Z730" s="52"/>
      <c r="AA730" s="52"/>
      <c r="AB730" s="53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3"/>
      <c r="AP730" s="52"/>
      <c r="AQ730" s="52"/>
      <c r="AR730" s="53"/>
      <c r="AS730" s="53"/>
      <c r="AT730" s="53"/>
      <c r="AU730" s="52"/>
      <c r="AV730" s="52"/>
      <c r="AW730" s="53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83" t="str">
        <f>IF(ISBLANK(B730),,IF(IFNA(MATCH(N730,List_Holidays,0),0)=0,IF(IFNA(MATCH(WEEKDAY(N730),List_WeekHolidays,0),0),1,0),2))</f>
        <v/>
      </c>
      <c r="BU730" s="109">
        <f t="shared" si="3"/>
        <v>0</v>
      </c>
      <c r="BV730" s="109">
        <f t="shared" si="4"/>
        <v>0</v>
      </c>
      <c r="BW730" s="109">
        <f>IF($BU730&gt;cLunchEnd+$N730,cLunchBegin+$N730+1,cLunchBegin+$N730)</f>
        <v>0.5</v>
      </c>
      <c r="BX730" s="109">
        <f>IF($BU730&gt;cLunchEnd+$N730,cLunchEnd+$N730+1,cLunchEnd+$N730)</f>
        <v>0.5416666667</v>
      </c>
      <c r="BY730" s="109">
        <f>IF($BU730&gt;cDinnerEnd+$N730,cDinnerBegin+$N730+1,cDinnerBegin+$N730)</f>
        <v>0.75</v>
      </c>
      <c r="BZ730" s="109">
        <f>IF($BU730&gt;cDinnerEnd+$N730,cDinnerEnd+$N730+1,cDinnerEnd+$N730)</f>
        <v>0.7916666667</v>
      </c>
      <c r="CA730" s="50" t="str">
        <f>IF((MIN($BV730,BX730)-MAX($BU730,BW730))&gt;0,vDurationLunch,)</f>
        <v/>
      </c>
      <c r="CB730" s="50" t="str">
        <f>IF((MIN($BV730,BZ730)-MAX($BU730,BY730))&gt;0,vDurationDinner,)</f>
        <v/>
      </c>
      <c r="CC730" s="50">
        <f t="shared" si="5"/>
        <v>0</v>
      </c>
      <c r="CD730" s="109">
        <f t="shared" si="6"/>
        <v>0.75</v>
      </c>
      <c r="CE730" s="50" t="str">
        <f t="shared" si="7"/>
        <v/>
      </c>
      <c r="CF730" s="50" t="str">
        <f t="shared" si="8"/>
        <v/>
      </c>
      <c r="CG730" s="50" t="str">
        <f t="shared" si="9"/>
        <v/>
      </c>
      <c r="CH730" s="50" t="str">
        <f t="shared" si="10"/>
        <v/>
      </c>
      <c r="CI730" s="50" t="str">
        <f t="shared" si="11"/>
        <v/>
      </c>
      <c r="CJ730" s="50"/>
      <c r="CK730" s="50"/>
      <c r="CL730" s="50"/>
      <c r="CM730" s="50"/>
      <c r="CN730" s="50"/>
    </row>
    <row r="731">
      <c r="A731" s="108" t="str">
        <f t="shared" si="2"/>
        <v/>
      </c>
      <c r="B731" s="6"/>
      <c r="C731" s="42"/>
      <c r="D731" s="43"/>
      <c r="E731" s="61"/>
      <c r="F731" s="45"/>
      <c r="G731" s="45"/>
      <c r="H731" s="45"/>
      <c r="I731" s="45"/>
      <c r="J731" s="46"/>
      <c r="K731" s="45"/>
      <c r="L731" s="45"/>
      <c r="M731" s="61"/>
      <c r="N731" s="48"/>
      <c r="O731" s="49"/>
      <c r="P731" s="48"/>
      <c r="Q731" s="49"/>
      <c r="R731" s="50"/>
      <c r="S731" s="51"/>
      <c r="T731" s="15"/>
      <c r="U731" s="14"/>
      <c r="V731" s="52"/>
      <c r="W731" s="52"/>
      <c r="X731" s="52"/>
      <c r="Y731" s="52"/>
      <c r="Z731" s="52"/>
      <c r="AA731" s="52"/>
      <c r="AB731" s="53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3"/>
      <c r="AP731" s="52"/>
      <c r="AQ731" s="52"/>
      <c r="AR731" s="53"/>
      <c r="AS731" s="53"/>
      <c r="AT731" s="53"/>
      <c r="AU731" s="52"/>
      <c r="AV731" s="52"/>
      <c r="AW731" s="53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83" t="str">
        <f>IF(ISBLANK(B731),,IF(IFNA(MATCH(N731,List_Holidays,0),0)=0,IF(IFNA(MATCH(WEEKDAY(N731),List_WeekHolidays,0),0),1,0),2))</f>
        <v/>
      </c>
      <c r="BU731" s="109">
        <f t="shared" si="3"/>
        <v>0</v>
      </c>
      <c r="BV731" s="109">
        <f t="shared" si="4"/>
        <v>0</v>
      </c>
      <c r="BW731" s="109">
        <f>IF($BU731&gt;cLunchEnd+$N731,cLunchBegin+$N731+1,cLunchBegin+$N731)</f>
        <v>0.5</v>
      </c>
      <c r="BX731" s="109">
        <f>IF($BU731&gt;cLunchEnd+$N731,cLunchEnd+$N731+1,cLunchEnd+$N731)</f>
        <v>0.5416666667</v>
      </c>
      <c r="BY731" s="109">
        <f>IF($BU731&gt;cDinnerEnd+$N731,cDinnerBegin+$N731+1,cDinnerBegin+$N731)</f>
        <v>0.75</v>
      </c>
      <c r="BZ731" s="109">
        <f>IF($BU731&gt;cDinnerEnd+$N731,cDinnerEnd+$N731+1,cDinnerEnd+$N731)</f>
        <v>0.7916666667</v>
      </c>
      <c r="CA731" s="50" t="str">
        <f>IF((MIN($BV731,BX731)-MAX($BU731,BW731))&gt;0,vDurationLunch,)</f>
        <v/>
      </c>
      <c r="CB731" s="50" t="str">
        <f>IF((MIN($BV731,BZ731)-MAX($BU731,BY731))&gt;0,vDurationDinner,)</f>
        <v/>
      </c>
      <c r="CC731" s="50">
        <f t="shared" si="5"/>
        <v>0</v>
      </c>
      <c r="CD731" s="109">
        <f t="shared" si="6"/>
        <v>0.75</v>
      </c>
      <c r="CE731" s="50" t="str">
        <f t="shared" si="7"/>
        <v/>
      </c>
      <c r="CF731" s="50" t="str">
        <f t="shared" si="8"/>
        <v/>
      </c>
      <c r="CG731" s="50" t="str">
        <f t="shared" si="9"/>
        <v/>
      </c>
      <c r="CH731" s="50" t="str">
        <f t="shared" si="10"/>
        <v/>
      </c>
      <c r="CI731" s="50" t="str">
        <f t="shared" si="11"/>
        <v/>
      </c>
      <c r="CJ731" s="50"/>
      <c r="CK731" s="50"/>
      <c r="CL731" s="50"/>
      <c r="CM731" s="50"/>
      <c r="CN731" s="50"/>
    </row>
    <row r="732">
      <c r="A732" s="108" t="str">
        <f t="shared" si="2"/>
        <v/>
      </c>
      <c r="B732" s="6"/>
      <c r="C732" s="42"/>
      <c r="D732" s="43"/>
      <c r="E732" s="61"/>
      <c r="F732" s="45"/>
      <c r="G732" s="45"/>
      <c r="H732" s="46"/>
      <c r="I732" s="45"/>
      <c r="J732" s="45"/>
      <c r="K732" s="45"/>
      <c r="L732" s="45"/>
      <c r="M732" s="61"/>
      <c r="N732" s="48"/>
      <c r="O732" s="49"/>
      <c r="P732" s="48"/>
      <c r="Q732" s="49"/>
      <c r="R732" s="50"/>
      <c r="S732" s="51"/>
      <c r="T732" s="15"/>
      <c r="U732" s="14"/>
      <c r="V732" s="52"/>
      <c r="W732" s="52"/>
      <c r="X732" s="52"/>
      <c r="Y732" s="52"/>
      <c r="Z732" s="52"/>
      <c r="AA732" s="52"/>
      <c r="AB732" s="53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3"/>
      <c r="AP732" s="52"/>
      <c r="AQ732" s="52"/>
      <c r="AR732" s="53"/>
      <c r="AS732" s="53"/>
      <c r="AT732" s="53"/>
      <c r="AU732" s="52"/>
      <c r="AV732" s="52"/>
      <c r="AW732" s="53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83" t="str">
        <f>IF(ISBLANK(B732),,IF(IFNA(MATCH(N732,List_Holidays,0),0)=0,IF(IFNA(MATCH(WEEKDAY(N732),List_WeekHolidays,0),0),1,0),2))</f>
        <v/>
      </c>
      <c r="BU732" s="109">
        <f t="shared" si="3"/>
        <v>0</v>
      </c>
      <c r="BV732" s="109">
        <f t="shared" si="4"/>
        <v>0</v>
      </c>
      <c r="BW732" s="109">
        <f>IF($BU732&gt;cLunchEnd+$N732,cLunchBegin+$N732+1,cLunchBegin+$N732)</f>
        <v>0.5</v>
      </c>
      <c r="BX732" s="109">
        <f>IF($BU732&gt;cLunchEnd+$N732,cLunchEnd+$N732+1,cLunchEnd+$N732)</f>
        <v>0.5416666667</v>
      </c>
      <c r="BY732" s="109">
        <f>IF($BU732&gt;cDinnerEnd+$N732,cDinnerBegin+$N732+1,cDinnerBegin+$N732)</f>
        <v>0.75</v>
      </c>
      <c r="BZ732" s="109">
        <f>IF($BU732&gt;cDinnerEnd+$N732,cDinnerEnd+$N732+1,cDinnerEnd+$N732)</f>
        <v>0.7916666667</v>
      </c>
      <c r="CA732" s="50" t="str">
        <f>IF((MIN($BV732,BX732)-MAX($BU732,BW732))&gt;0,vDurationLunch,)</f>
        <v/>
      </c>
      <c r="CB732" s="50" t="str">
        <f>IF((MIN($BV732,BZ732)-MAX($BU732,BY732))&gt;0,vDurationDinner,)</f>
        <v/>
      </c>
      <c r="CC732" s="50">
        <f t="shared" si="5"/>
        <v>0</v>
      </c>
      <c r="CD732" s="109">
        <f t="shared" si="6"/>
        <v>0.75</v>
      </c>
      <c r="CE732" s="50" t="str">
        <f t="shared" si="7"/>
        <v/>
      </c>
      <c r="CF732" s="50" t="str">
        <f t="shared" si="8"/>
        <v/>
      </c>
      <c r="CG732" s="50" t="str">
        <f t="shared" si="9"/>
        <v/>
      </c>
      <c r="CH732" s="50" t="str">
        <f t="shared" si="10"/>
        <v/>
      </c>
      <c r="CI732" s="50" t="str">
        <f t="shared" si="11"/>
        <v/>
      </c>
      <c r="CJ732" s="50"/>
      <c r="CK732" s="50"/>
      <c r="CL732" s="50"/>
      <c r="CM732" s="50"/>
      <c r="CN732" s="50"/>
    </row>
    <row r="733">
      <c r="A733" s="108" t="str">
        <f t="shared" si="2"/>
        <v/>
      </c>
      <c r="B733" s="6"/>
      <c r="C733" s="42"/>
      <c r="D733" s="43"/>
      <c r="E733" s="61"/>
      <c r="F733" s="45"/>
      <c r="G733" s="45"/>
      <c r="H733" s="46"/>
      <c r="I733" s="45"/>
      <c r="J733" s="45"/>
      <c r="K733" s="45"/>
      <c r="L733" s="45"/>
      <c r="M733" s="61"/>
      <c r="N733" s="48"/>
      <c r="O733" s="49"/>
      <c r="P733" s="48"/>
      <c r="Q733" s="49"/>
      <c r="R733" s="50"/>
      <c r="S733" s="51"/>
      <c r="T733" s="15"/>
      <c r="U733" s="14"/>
      <c r="V733" s="52"/>
      <c r="W733" s="52"/>
      <c r="X733" s="52"/>
      <c r="Y733" s="52"/>
      <c r="Z733" s="52"/>
      <c r="AA733" s="52"/>
      <c r="AB733" s="53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3"/>
      <c r="AP733" s="52"/>
      <c r="AQ733" s="52"/>
      <c r="AR733" s="53"/>
      <c r="AS733" s="53"/>
      <c r="AT733" s="53"/>
      <c r="AU733" s="52"/>
      <c r="AV733" s="52"/>
      <c r="AW733" s="53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83" t="str">
        <f>IF(ISBLANK(B733),,IF(IFNA(MATCH(N733,List_Holidays,0),0)=0,IF(IFNA(MATCH(WEEKDAY(N733),List_WeekHolidays,0),0),1,0),2))</f>
        <v/>
      </c>
      <c r="BU733" s="109">
        <f t="shared" si="3"/>
        <v>0</v>
      </c>
      <c r="BV733" s="109">
        <f t="shared" si="4"/>
        <v>0</v>
      </c>
      <c r="BW733" s="109">
        <f>IF($BU733&gt;cLunchEnd+$N733,cLunchBegin+$N733+1,cLunchBegin+$N733)</f>
        <v>0.5</v>
      </c>
      <c r="BX733" s="109">
        <f>IF($BU733&gt;cLunchEnd+$N733,cLunchEnd+$N733+1,cLunchEnd+$N733)</f>
        <v>0.5416666667</v>
      </c>
      <c r="BY733" s="109">
        <f>IF($BU733&gt;cDinnerEnd+$N733,cDinnerBegin+$N733+1,cDinnerBegin+$N733)</f>
        <v>0.75</v>
      </c>
      <c r="BZ733" s="109">
        <f>IF($BU733&gt;cDinnerEnd+$N733,cDinnerEnd+$N733+1,cDinnerEnd+$N733)</f>
        <v>0.7916666667</v>
      </c>
      <c r="CA733" s="50" t="str">
        <f>IF((MIN($BV733,BX733)-MAX($BU733,BW733))&gt;0,vDurationLunch,)</f>
        <v/>
      </c>
      <c r="CB733" s="50" t="str">
        <f>IF((MIN($BV733,BZ733)-MAX($BU733,BY733))&gt;0,vDurationDinner,)</f>
        <v/>
      </c>
      <c r="CC733" s="50">
        <f t="shared" si="5"/>
        <v>0</v>
      </c>
      <c r="CD733" s="109">
        <f t="shared" si="6"/>
        <v>0.75</v>
      </c>
      <c r="CE733" s="50" t="str">
        <f t="shared" si="7"/>
        <v/>
      </c>
      <c r="CF733" s="50" t="str">
        <f t="shared" si="8"/>
        <v/>
      </c>
      <c r="CG733" s="50" t="str">
        <f t="shared" si="9"/>
        <v/>
      </c>
      <c r="CH733" s="50" t="str">
        <f t="shared" si="10"/>
        <v/>
      </c>
      <c r="CI733" s="50" t="str">
        <f t="shared" si="11"/>
        <v/>
      </c>
      <c r="CJ733" s="50"/>
      <c r="CK733" s="50"/>
      <c r="CL733" s="50"/>
      <c r="CM733" s="50"/>
      <c r="CN733" s="50"/>
    </row>
    <row r="734">
      <c r="A734" s="108" t="str">
        <f t="shared" si="2"/>
        <v/>
      </c>
      <c r="B734" s="6"/>
      <c r="C734" s="42"/>
      <c r="D734" s="43"/>
      <c r="E734" s="61"/>
      <c r="F734" s="45"/>
      <c r="G734" s="45"/>
      <c r="H734" s="46"/>
      <c r="I734" s="45"/>
      <c r="J734" s="45"/>
      <c r="K734" s="45"/>
      <c r="L734" s="45"/>
      <c r="M734" s="61"/>
      <c r="N734" s="48"/>
      <c r="O734" s="49"/>
      <c r="P734" s="48"/>
      <c r="Q734" s="49"/>
      <c r="R734" s="50"/>
      <c r="S734" s="51"/>
      <c r="T734" s="15"/>
      <c r="U734" s="14"/>
      <c r="V734" s="52"/>
      <c r="W734" s="52"/>
      <c r="X734" s="52"/>
      <c r="Y734" s="52"/>
      <c r="Z734" s="52"/>
      <c r="AA734" s="52"/>
      <c r="AB734" s="53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3"/>
      <c r="AP734" s="52"/>
      <c r="AQ734" s="52"/>
      <c r="AR734" s="53"/>
      <c r="AS734" s="53"/>
      <c r="AT734" s="53"/>
      <c r="AU734" s="52"/>
      <c r="AV734" s="52"/>
      <c r="AW734" s="53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83" t="str">
        <f>IF(ISBLANK(B734),,IF(IFNA(MATCH(N734,List_Holidays,0),0)=0,IF(IFNA(MATCH(WEEKDAY(N734),List_WeekHolidays,0),0),1,0),2))</f>
        <v/>
      </c>
      <c r="BU734" s="109">
        <f t="shared" si="3"/>
        <v>0</v>
      </c>
      <c r="BV734" s="109">
        <f t="shared" si="4"/>
        <v>0</v>
      </c>
      <c r="BW734" s="109">
        <f>IF($BU734&gt;cLunchEnd+$N734,cLunchBegin+$N734+1,cLunchBegin+$N734)</f>
        <v>0.5</v>
      </c>
      <c r="BX734" s="109">
        <f>IF($BU734&gt;cLunchEnd+$N734,cLunchEnd+$N734+1,cLunchEnd+$N734)</f>
        <v>0.5416666667</v>
      </c>
      <c r="BY734" s="109">
        <f>IF($BU734&gt;cDinnerEnd+$N734,cDinnerBegin+$N734+1,cDinnerBegin+$N734)</f>
        <v>0.75</v>
      </c>
      <c r="BZ734" s="109">
        <f>IF($BU734&gt;cDinnerEnd+$N734,cDinnerEnd+$N734+1,cDinnerEnd+$N734)</f>
        <v>0.7916666667</v>
      </c>
      <c r="CA734" s="50" t="str">
        <f>IF((MIN($BV734,BX734)-MAX($BU734,BW734))&gt;0,vDurationLunch,)</f>
        <v/>
      </c>
      <c r="CB734" s="50" t="str">
        <f>IF((MIN($BV734,BZ734)-MAX($BU734,BY734))&gt;0,vDurationDinner,)</f>
        <v/>
      </c>
      <c r="CC734" s="50">
        <f t="shared" si="5"/>
        <v>0</v>
      </c>
      <c r="CD734" s="109">
        <f t="shared" si="6"/>
        <v>0.75</v>
      </c>
      <c r="CE734" s="50" t="str">
        <f t="shared" si="7"/>
        <v/>
      </c>
      <c r="CF734" s="50" t="str">
        <f t="shared" si="8"/>
        <v/>
      </c>
      <c r="CG734" s="50" t="str">
        <f t="shared" si="9"/>
        <v/>
      </c>
      <c r="CH734" s="50" t="str">
        <f t="shared" si="10"/>
        <v/>
      </c>
      <c r="CI734" s="50" t="str">
        <f t="shared" si="11"/>
        <v/>
      </c>
      <c r="CJ734" s="50"/>
      <c r="CK734" s="50"/>
      <c r="CL734" s="50"/>
      <c r="CM734" s="50"/>
      <c r="CN734" s="50"/>
    </row>
    <row r="735">
      <c r="A735" s="108" t="str">
        <f t="shared" si="2"/>
        <v/>
      </c>
      <c r="B735" s="6"/>
      <c r="C735" s="42"/>
      <c r="D735" s="43"/>
      <c r="E735" s="61"/>
      <c r="F735" s="45"/>
      <c r="G735" s="46"/>
      <c r="H735" s="46"/>
      <c r="I735" s="45"/>
      <c r="J735" s="45"/>
      <c r="K735" s="45"/>
      <c r="L735" s="45"/>
      <c r="M735" s="61"/>
      <c r="N735" s="48"/>
      <c r="O735" s="49"/>
      <c r="P735" s="48"/>
      <c r="Q735" s="49"/>
      <c r="R735" s="50"/>
      <c r="S735" s="51"/>
      <c r="T735" s="15"/>
      <c r="U735" s="14"/>
      <c r="V735" s="52"/>
      <c r="W735" s="52"/>
      <c r="X735" s="52"/>
      <c r="Y735" s="52"/>
      <c r="Z735" s="52"/>
      <c r="AA735" s="52"/>
      <c r="AB735" s="53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3"/>
      <c r="AP735" s="52"/>
      <c r="AQ735" s="52"/>
      <c r="AR735" s="53"/>
      <c r="AS735" s="53"/>
      <c r="AT735" s="53"/>
      <c r="AU735" s="52"/>
      <c r="AV735" s="52"/>
      <c r="AW735" s="53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83" t="str">
        <f>IF(ISBLANK(B735),,IF(IFNA(MATCH(N735,List_Holidays,0),0)=0,IF(IFNA(MATCH(WEEKDAY(N735),List_WeekHolidays,0),0),1,0),2))</f>
        <v/>
      </c>
      <c r="BU735" s="109">
        <f t="shared" si="3"/>
        <v>0</v>
      </c>
      <c r="BV735" s="109">
        <f t="shared" si="4"/>
        <v>0</v>
      </c>
      <c r="BW735" s="109">
        <f>IF($BU735&gt;cLunchEnd+$N735,cLunchBegin+$N735+1,cLunchBegin+$N735)</f>
        <v>0.5</v>
      </c>
      <c r="BX735" s="109">
        <f>IF($BU735&gt;cLunchEnd+$N735,cLunchEnd+$N735+1,cLunchEnd+$N735)</f>
        <v>0.5416666667</v>
      </c>
      <c r="BY735" s="109">
        <f>IF($BU735&gt;cDinnerEnd+$N735,cDinnerBegin+$N735+1,cDinnerBegin+$N735)</f>
        <v>0.75</v>
      </c>
      <c r="BZ735" s="109">
        <f>IF($BU735&gt;cDinnerEnd+$N735,cDinnerEnd+$N735+1,cDinnerEnd+$N735)</f>
        <v>0.7916666667</v>
      </c>
      <c r="CA735" s="50" t="str">
        <f>IF((MIN($BV735,BX735)-MAX($BU735,BW735))&gt;0,vDurationLunch,)</f>
        <v/>
      </c>
      <c r="CB735" s="50" t="str">
        <f>IF((MIN($BV735,BZ735)-MAX($BU735,BY735))&gt;0,vDurationDinner,)</f>
        <v/>
      </c>
      <c r="CC735" s="50">
        <f t="shared" si="5"/>
        <v>0</v>
      </c>
      <c r="CD735" s="109">
        <f t="shared" si="6"/>
        <v>0.75</v>
      </c>
      <c r="CE735" s="50" t="str">
        <f t="shared" si="7"/>
        <v/>
      </c>
      <c r="CF735" s="50" t="str">
        <f t="shared" si="8"/>
        <v/>
      </c>
      <c r="CG735" s="50" t="str">
        <f t="shared" si="9"/>
        <v/>
      </c>
      <c r="CH735" s="50" t="str">
        <f t="shared" si="10"/>
        <v/>
      </c>
      <c r="CI735" s="50" t="str">
        <f t="shared" si="11"/>
        <v/>
      </c>
      <c r="CJ735" s="50"/>
      <c r="CK735" s="50"/>
      <c r="CL735" s="50"/>
      <c r="CM735" s="50"/>
      <c r="CN735" s="50"/>
    </row>
    <row r="736">
      <c r="A736" s="108" t="str">
        <f t="shared" si="2"/>
        <v/>
      </c>
      <c r="B736" s="6"/>
      <c r="C736" s="42"/>
      <c r="D736" s="43"/>
      <c r="E736" s="61"/>
      <c r="F736" s="45"/>
      <c r="G736" s="45"/>
      <c r="H736" s="46"/>
      <c r="I736" s="45"/>
      <c r="J736" s="45"/>
      <c r="K736" s="45"/>
      <c r="L736" s="45"/>
      <c r="M736" s="61"/>
      <c r="N736" s="48"/>
      <c r="O736" s="49"/>
      <c r="P736" s="48"/>
      <c r="Q736" s="49"/>
      <c r="R736" s="50"/>
      <c r="S736" s="51"/>
      <c r="T736" s="15"/>
      <c r="U736" s="14"/>
      <c r="V736" s="52"/>
      <c r="W736" s="52"/>
      <c r="X736" s="52"/>
      <c r="Y736" s="52"/>
      <c r="Z736" s="52"/>
      <c r="AA736" s="52"/>
      <c r="AB736" s="53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3"/>
      <c r="AP736" s="52"/>
      <c r="AQ736" s="52"/>
      <c r="AR736" s="53"/>
      <c r="AS736" s="53"/>
      <c r="AT736" s="53"/>
      <c r="AU736" s="52"/>
      <c r="AV736" s="52"/>
      <c r="AW736" s="53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83" t="str">
        <f>IF(ISBLANK(B736),,IF(IFNA(MATCH(N736,List_Holidays,0),0)=0,IF(IFNA(MATCH(WEEKDAY(N736),List_WeekHolidays,0),0),1,0),2))</f>
        <v/>
      </c>
      <c r="BU736" s="109">
        <f t="shared" si="3"/>
        <v>0</v>
      </c>
      <c r="BV736" s="109">
        <f t="shared" si="4"/>
        <v>0</v>
      </c>
      <c r="BW736" s="109">
        <f>IF($BU736&gt;cLunchEnd+$N736,cLunchBegin+$N736+1,cLunchBegin+$N736)</f>
        <v>0.5</v>
      </c>
      <c r="BX736" s="109">
        <f>IF($BU736&gt;cLunchEnd+$N736,cLunchEnd+$N736+1,cLunchEnd+$N736)</f>
        <v>0.5416666667</v>
      </c>
      <c r="BY736" s="109">
        <f>IF($BU736&gt;cDinnerEnd+$N736,cDinnerBegin+$N736+1,cDinnerBegin+$N736)</f>
        <v>0.75</v>
      </c>
      <c r="BZ736" s="109">
        <f>IF($BU736&gt;cDinnerEnd+$N736,cDinnerEnd+$N736+1,cDinnerEnd+$N736)</f>
        <v>0.7916666667</v>
      </c>
      <c r="CA736" s="50" t="str">
        <f>IF((MIN($BV736,BX736)-MAX($BU736,BW736))&gt;0,vDurationLunch,)</f>
        <v/>
      </c>
      <c r="CB736" s="50" t="str">
        <f>IF((MIN($BV736,BZ736)-MAX($BU736,BY736))&gt;0,vDurationDinner,)</f>
        <v/>
      </c>
      <c r="CC736" s="50">
        <f t="shared" si="5"/>
        <v>0</v>
      </c>
      <c r="CD736" s="109">
        <f t="shared" si="6"/>
        <v>0.75</v>
      </c>
      <c r="CE736" s="50" t="str">
        <f t="shared" si="7"/>
        <v/>
      </c>
      <c r="CF736" s="50" t="str">
        <f t="shared" si="8"/>
        <v/>
      </c>
      <c r="CG736" s="50" t="str">
        <f t="shared" si="9"/>
        <v/>
      </c>
      <c r="CH736" s="50" t="str">
        <f t="shared" si="10"/>
        <v/>
      </c>
      <c r="CI736" s="50" t="str">
        <f t="shared" si="11"/>
        <v/>
      </c>
      <c r="CJ736" s="50"/>
      <c r="CK736" s="50"/>
      <c r="CL736" s="50"/>
      <c r="CM736" s="50"/>
      <c r="CN736" s="50"/>
    </row>
    <row r="737">
      <c r="A737" s="108" t="str">
        <f t="shared" si="2"/>
        <v/>
      </c>
      <c r="B737" s="6"/>
      <c r="C737" s="42"/>
      <c r="D737" s="43"/>
      <c r="E737" s="61"/>
      <c r="F737" s="45"/>
      <c r="G737" s="45"/>
      <c r="H737" s="46"/>
      <c r="I737" s="45"/>
      <c r="J737" s="45"/>
      <c r="K737" s="45"/>
      <c r="L737" s="45"/>
      <c r="M737" s="61"/>
      <c r="N737" s="48"/>
      <c r="O737" s="49"/>
      <c r="P737" s="48"/>
      <c r="Q737" s="49"/>
      <c r="R737" s="50"/>
      <c r="S737" s="51"/>
      <c r="T737" s="15"/>
      <c r="U737" s="14"/>
      <c r="V737" s="52"/>
      <c r="W737" s="52"/>
      <c r="X737" s="52"/>
      <c r="Y737" s="52"/>
      <c r="Z737" s="52"/>
      <c r="AA737" s="52"/>
      <c r="AB737" s="53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3"/>
      <c r="AP737" s="52"/>
      <c r="AQ737" s="52"/>
      <c r="AR737" s="53"/>
      <c r="AS737" s="53"/>
      <c r="AT737" s="53"/>
      <c r="AU737" s="52"/>
      <c r="AV737" s="52"/>
      <c r="AW737" s="53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83" t="str">
        <f>IF(ISBLANK(B737),,IF(IFNA(MATCH(N737,List_Holidays,0),0)=0,IF(IFNA(MATCH(WEEKDAY(N737),List_WeekHolidays,0),0),1,0),2))</f>
        <v/>
      </c>
      <c r="BU737" s="109">
        <f t="shared" si="3"/>
        <v>0</v>
      </c>
      <c r="BV737" s="109">
        <f t="shared" si="4"/>
        <v>0</v>
      </c>
      <c r="BW737" s="109">
        <f>IF($BU737&gt;cLunchEnd+$N737,cLunchBegin+$N737+1,cLunchBegin+$N737)</f>
        <v>0.5</v>
      </c>
      <c r="BX737" s="109">
        <f>IF($BU737&gt;cLunchEnd+$N737,cLunchEnd+$N737+1,cLunchEnd+$N737)</f>
        <v>0.5416666667</v>
      </c>
      <c r="BY737" s="109">
        <f>IF($BU737&gt;cDinnerEnd+$N737,cDinnerBegin+$N737+1,cDinnerBegin+$N737)</f>
        <v>0.75</v>
      </c>
      <c r="BZ737" s="109">
        <f>IF($BU737&gt;cDinnerEnd+$N737,cDinnerEnd+$N737+1,cDinnerEnd+$N737)</f>
        <v>0.7916666667</v>
      </c>
      <c r="CA737" s="50" t="str">
        <f>IF((MIN($BV737,BX737)-MAX($BU737,BW737))&gt;0,vDurationLunch,)</f>
        <v/>
      </c>
      <c r="CB737" s="50" t="str">
        <f>IF((MIN($BV737,BZ737)-MAX($BU737,BY737))&gt;0,vDurationDinner,)</f>
        <v/>
      </c>
      <c r="CC737" s="50">
        <f t="shared" si="5"/>
        <v>0</v>
      </c>
      <c r="CD737" s="109">
        <f t="shared" si="6"/>
        <v>0.75</v>
      </c>
      <c r="CE737" s="50" t="str">
        <f t="shared" si="7"/>
        <v/>
      </c>
      <c r="CF737" s="50" t="str">
        <f t="shared" si="8"/>
        <v/>
      </c>
      <c r="CG737" s="50" t="str">
        <f t="shared" si="9"/>
        <v/>
      </c>
      <c r="CH737" s="50" t="str">
        <f t="shared" si="10"/>
        <v/>
      </c>
      <c r="CI737" s="50" t="str">
        <f t="shared" si="11"/>
        <v/>
      </c>
      <c r="CJ737" s="50"/>
      <c r="CK737" s="50"/>
      <c r="CL737" s="50"/>
      <c r="CM737" s="50"/>
      <c r="CN737" s="50"/>
    </row>
    <row r="738">
      <c r="A738" s="108" t="str">
        <f t="shared" si="2"/>
        <v/>
      </c>
      <c r="B738" s="6"/>
      <c r="C738" s="42"/>
      <c r="D738" s="43"/>
      <c r="E738" s="61"/>
      <c r="F738" s="45"/>
      <c r="G738" s="45"/>
      <c r="H738" s="45"/>
      <c r="I738" s="45"/>
      <c r="J738" s="46"/>
      <c r="K738" s="45"/>
      <c r="L738" s="45"/>
      <c r="M738" s="61"/>
      <c r="N738" s="48"/>
      <c r="O738" s="49"/>
      <c r="P738" s="48"/>
      <c r="Q738" s="49"/>
      <c r="R738" s="50"/>
      <c r="S738" s="51"/>
      <c r="T738" s="15"/>
      <c r="U738" s="14"/>
      <c r="V738" s="52"/>
      <c r="W738" s="52"/>
      <c r="X738" s="52"/>
      <c r="Y738" s="52"/>
      <c r="Z738" s="52"/>
      <c r="AA738" s="52"/>
      <c r="AB738" s="53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3"/>
      <c r="AP738" s="52"/>
      <c r="AQ738" s="52"/>
      <c r="AR738" s="53"/>
      <c r="AS738" s="53"/>
      <c r="AT738" s="53"/>
      <c r="AU738" s="52"/>
      <c r="AV738" s="52"/>
      <c r="AW738" s="53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83" t="str">
        <f>IF(ISBLANK(B738),,IF(IFNA(MATCH(N738,List_Holidays,0),0)=0,IF(IFNA(MATCH(WEEKDAY(N738),List_WeekHolidays,0),0),1,0),2))</f>
        <v/>
      </c>
      <c r="BU738" s="109">
        <f t="shared" si="3"/>
        <v>0</v>
      </c>
      <c r="BV738" s="109">
        <f t="shared" si="4"/>
        <v>0</v>
      </c>
      <c r="BW738" s="109">
        <f>IF($BU738&gt;cLunchEnd+$N738,cLunchBegin+$N738+1,cLunchBegin+$N738)</f>
        <v>0.5</v>
      </c>
      <c r="BX738" s="109">
        <f>IF($BU738&gt;cLunchEnd+$N738,cLunchEnd+$N738+1,cLunchEnd+$N738)</f>
        <v>0.5416666667</v>
      </c>
      <c r="BY738" s="109">
        <f>IF($BU738&gt;cDinnerEnd+$N738,cDinnerBegin+$N738+1,cDinnerBegin+$N738)</f>
        <v>0.75</v>
      </c>
      <c r="BZ738" s="109">
        <f>IF($BU738&gt;cDinnerEnd+$N738,cDinnerEnd+$N738+1,cDinnerEnd+$N738)</f>
        <v>0.7916666667</v>
      </c>
      <c r="CA738" s="50" t="str">
        <f>IF((MIN($BV738,BX738)-MAX($BU738,BW738))&gt;0,vDurationLunch,)</f>
        <v/>
      </c>
      <c r="CB738" s="50" t="str">
        <f>IF((MIN($BV738,BZ738)-MAX($BU738,BY738))&gt;0,vDurationDinner,)</f>
        <v/>
      </c>
      <c r="CC738" s="50">
        <f t="shared" si="5"/>
        <v>0</v>
      </c>
      <c r="CD738" s="109">
        <f t="shared" si="6"/>
        <v>0.75</v>
      </c>
      <c r="CE738" s="50" t="str">
        <f t="shared" si="7"/>
        <v/>
      </c>
      <c r="CF738" s="50" t="str">
        <f t="shared" si="8"/>
        <v/>
      </c>
      <c r="CG738" s="50" t="str">
        <f t="shared" si="9"/>
        <v/>
      </c>
      <c r="CH738" s="50" t="str">
        <f t="shared" si="10"/>
        <v/>
      </c>
      <c r="CI738" s="50" t="str">
        <f t="shared" si="11"/>
        <v/>
      </c>
      <c r="CJ738" s="50"/>
      <c r="CK738" s="50"/>
      <c r="CL738" s="50"/>
      <c r="CM738" s="50"/>
      <c r="CN738" s="50"/>
    </row>
    <row r="739">
      <c r="A739" s="108" t="str">
        <f t="shared" si="2"/>
        <v/>
      </c>
      <c r="B739" s="6"/>
      <c r="C739" s="42"/>
      <c r="D739" s="43"/>
      <c r="E739" s="61"/>
      <c r="F739" s="45"/>
      <c r="G739" s="45"/>
      <c r="H739" s="46"/>
      <c r="I739" s="45"/>
      <c r="J739" s="45"/>
      <c r="K739" s="45"/>
      <c r="L739" s="45"/>
      <c r="M739" s="61"/>
      <c r="N739" s="48"/>
      <c r="O739" s="49"/>
      <c r="P739" s="48"/>
      <c r="Q739" s="49"/>
      <c r="R739" s="50"/>
      <c r="S739" s="51"/>
      <c r="T739" s="15"/>
      <c r="U739" s="14"/>
      <c r="V739" s="52"/>
      <c r="W739" s="52"/>
      <c r="X739" s="52"/>
      <c r="Y739" s="52"/>
      <c r="Z739" s="52"/>
      <c r="AA739" s="52"/>
      <c r="AB739" s="53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3"/>
      <c r="AP739" s="52"/>
      <c r="AQ739" s="52"/>
      <c r="AR739" s="53"/>
      <c r="AS739" s="53"/>
      <c r="AT739" s="53"/>
      <c r="AU739" s="52"/>
      <c r="AV739" s="52"/>
      <c r="AW739" s="53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83" t="str">
        <f>IF(ISBLANK(B739),,IF(IFNA(MATCH(N739,List_Holidays,0),0)=0,IF(IFNA(MATCH(WEEKDAY(N739),List_WeekHolidays,0),0),1,0),2))</f>
        <v/>
      </c>
      <c r="BU739" s="109">
        <f t="shared" si="3"/>
        <v>0</v>
      </c>
      <c r="BV739" s="109">
        <f t="shared" si="4"/>
        <v>0</v>
      </c>
      <c r="BW739" s="109">
        <f>IF($BU739&gt;cLunchEnd+$N739,cLunchBegin+$N739+1,cLunchBegin+$N739)</f>
        <v>0.5</v>
      </c>
      <c r="BX739" s="109">
        <f>IF($BU739&gt;cLunchEnd+$N739,cLunchEnd+$N739+1,cLunchEnd+$N739)</f>
        <v>0.5416666667</v>
      </c>
      <c r="BY739" s="109">
        <f>IF($BU739&gt;cDinnerEnd+$N739,cDinnerBegin+$N739+1,cDinnerBegin+$N739)</f>
        <v>0.75</v>
      </c>
      <c r="BZ739" s="109">
        <f>IF($BU739&gt;cDinnerEnd+$N739,cDinnerEnd+$N739+1,cDinnerEnd+$N739)</f>
        <v>0.7916666667</v>
      </c>
      <c r="CA739" s="50" t="str">
        <f>IF((MIN($BV739,BX739)-MAX($BU739,BW739))&gt;0,vDurationLunch,)</f>
        <v/>
      </c>
      <c r="CB739" s="50" t="str">
        <f>IF((MIN($BV739,BZ739)-MAX($BU739,BY739))&gt;0,vDurationDinner,)</f>
        <v/>
      </c>
      <c r="CC739" s="50">
        <f t="shared" si="5"/>
        <v>0</v>
      </c>
      <c r="CD739" s="109">
        <f t="shared" si="6"/>
        <v>0.75</v>
      </c>
      <c r="CE739" s="50" t="str">
        <f t="shared" si="7"/>
        <v/>
      </c>
      <c r="CF739" s="50" t="str">
        <f t="shared" si="8"/>
        <v/>
      </c>
      <c r="CG739" s="50" t="str">
        <f t="shared" si="9"/>
        <v/>
      </c>
      <c r="CH739" s="50" t="str">
        <f t="shared" si="10"/>
        <v/>
      </c>
      <c r="CI739" s="50" t="str">
        <f t="shared" si="11"/>
        <v/>
      </c>
      <c r="CJ739" s="50"/>
      <c r="CK739" s="50"/>
      <c r="CL739" s="50"/>
      <c r="CM739" s="50"/>
      <c r="CN739" s="50"/>
    </row>
    <row r="740">
      <c r="A740" s="108" t="str">
        <f t="shared" si="2"/>
        <v/>
      </c>
      <c r="B740" s="6"/>
      <c r="C740" s="42"/>
      <c r="D740" s="43"/>
      <c r="E740" s="61"/>
      <c r="F740" s="45"/>
      <c r="G740" s="45"/>
      <c r="H740" s="46"/>
      <c r="I740" s="45"/>
      <c r="J740" s="45"/>
      <c r="K740" s="45"/>
      <c r="L740" s="45"/>
      <c r="M740" s="61"/>
      <c r="N740" s="48"/>
      <c r="O740" s="49"/>
      <c r="P740" s="48"/>
      <c r="Q740" s="49"/>
      <c r="R740" s="50"/>
      <c r="S740" s="51"/>
      <c r="T740" s="15"/>
      <c r="U740" s="14"/>
      <c r="V740" s="52"/>
      <c r="W740" s="52"/>
      <c r="X740" s="52"/>
      <c r="Y740" s="52"/>
      <c r="Z740" s="52"/>
      <c r="AA740" s="52"/>
      <c r="AB740" s="53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3"/>
      <c r="AP740" s="52"/>
      <c r="AQ740" s="52"/>
      <c r="AR740" s="53"/>
      <c r="AS740" s="53"/>
      <c r="AT740" s="53"/>
      <c r="AU740" s="52"/>
      <c r="AV740" s="52"/>
      <c r="AW740" s="53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83" t="str">
        <f>IF(ISBLANK(B740),,IF(IFNA(MATCH(N740,List_Holidays,0),0)=0,IF(IFNA(MATCH(WEEKDAY(N740),List_WeekHolidays,0),0),1,0),2))</f>
        <v/>
      </c>
      <c r="BU740" s="109">
        <f t="shared" si="3"/>
        <v>0</v>
      </c>
      <c r="BV740" s="109">
        <f t="shared" si="4"/>
        <v>0</v>
      </c>
      <c r="BW740" s="109">
        <f>IF($BU740&gt;cLunchEnd+$N740,cLunchBegin+$N740+1,cLunchBegin+$N740)</f>
        <v>0.5</v>
      </c>
      <c r="BX740" s="109">
        <f>IF($BU740&gt;cLunchEnd+$N740,cLunchEnd+$N740+1,cLunchEnd+$N740)</f>
        <v>0.5416666667</v>
      </c>
      <c r="BY740" s="109">
        <f>IF($BU740&gt;cDinnerEnd+$N740,cDinnerBegin+$N740+1,cDinnerBegin+$N740)</f>
        <v>0.75</v>
      </c>
      <c r="BZ740" s="109">
        <f>IF($BU740&gt;cDinnerEnd+$N740,cDinnerEnd+$N740+1,cDinnerEnd+$N740)</f>
        <v>0.7916666667</v>
      </c>
      <c r="CA740" s="50" t="str">
        <f>IF((MIN($BV740,BX740)-MAX($BU740,BW740))&gt;0,vDurationLunch,)</f>
        <v/>
      </c>
      <c r="CB740" s="50" t="str">
        <f>IF((MIN($BV740,BZ740)-MAX($BU740,BY740))&gt;0,vDurationDinner,)</f>
        <v/>
      </c>
      <c r="CC740" s="50">
        <f t="shared" si="5"/>
        <v>0</v>
      </c>
      <c r="CD740" s="109">
        <f t="shared" si="6"/>
        <v>0.75</v>
      </c>
      <c r="CE740" s="50" t="str">
        <f t="shared" si="7"/>
        <v/>
      </c>
      <c r="CF740" s="50" t="str">
        <f t="shared" si="8"/>
        <v/>
      </c>
      <c r="CG740" s="50" t="str">
        <f t="shared" si="9"/>
        <v/>
      </c>
      <c r="CH740" s="50" t="str">
        <f t="shared" si="10"/>
        <v/>
      </c>
      <c r="CI740" s="50" t="str">
        <f t="shared" si="11"/>
        <v/>
      </c>
      <c r="CJ740" s="50"/>
      <c r="CK740" s="50"/>
      <c r="CL740" s="50"/>
      <c r="CM740" s="50"/>
      <c r="CN740" s="50"/>
    </row>
    <row r="741">
      <c r="A741" s="108" t="str">
        <f t="shared" si="2"/>
        <v/>
      </c>
      <c r="B741" s="6"/>
      <c r="C741" s="42"/>
      <c r="D741" s="43"/>
      <c r="E741" s="61"/>
      <c r="F741" s="45"/>
      <c r="G741" s="45"/>
      <c r="H741" s="46"/>
      <c r="I741" s="45"/>
      <c r="J741" s="45"/>
      <c r="K741" s="45"/>
      <c r="L741" s="45"/>
      <c r="M741" s="61"/>
      <c r="N741" s="48"/>
      <c r="O741" s="49"/>
      <c r="P741" s="48"/>
      <c r="Q741" s="49"/>
      <c r="R741" s="50"/>
      <c r="S741" s="51"/>
      <c r="T741" s="15"/>
      <c r="U741" s="14"/>
      <c r="V741" s="52"/>
      <c r="W741" s="52"/>
      <c r="X741" s="52"/>
      <c r="Y741" s="52"/>
      <c r="Z741" s="52"/>
      <c r="AA741" s="52"/>
      <c r="AB741" s="53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3"/>
      <c r="AP741" s="52"/>
      <c r="AQ741" s="52"/>
      <c r="AR741" s="53"/>
      <c r="AS741" s="53"/>
      <c r="AT741" s="53"/>
      <c r="AU741" s="52"/>
      <c r="AV741" s="52"/>
      <c r="AW741" s="53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83" t="str">
        <f>IF(ISBLANK(B741),,IF(IFNA(MATCH(N741,List_Holidays,0),0)=0,IF(IFNA(MATCH(WEEKDAY(N741),List_WeekHolidays,0),0),1,0),2))</f>
        <v/>
      </c>
      <c r="BU741" s="109">
        <f t="shared" si="3"/>
        <v>0</v>
      </c>
      <c r="BV741" s="109">
        <f t="shared" si="4"/>
        <v>0</v>
      </c>
      <c r="BW741" s="109">
        <f>IF($BU741&gt;cLunchEnd+$N741,cLunchBegin+$N741+1,cLunchBegin+$N741)</f>
        <v>0.5</v>
      </c>
      <c r="BX741" s="109">
        <f>IF($BU741&gt;cLunchEnd+$N741,cLunchEnd+$N741+1,cLunchEnd+$N741)</f>
        <v>0.5416666667</v>
      </c>
      <c r="BY741" s="109">
        <f>IF($BU741&gt;cDinnerEnd+$N741,cDinnerBegin+$N741+1,cDinnerBegin+$N741)</f>
        <v>0.75</v>
      </c>
      <c r="BZ741" s="109">
        <f>IF($BU741&gt;cDinnerEnd+$N741,cDinnerEnd+$N741+1,cDinnerEnd+$N741)</f>
        <v>0.7916666667</v>
      </c>
      <c r="CA741" s="50" t="str">
        <f>IF((MIN($BV741,BX741)-MAX($BU741,BW741))&gt;0,vDurationLunch,)</f>
        <v/>
      </c>
      <c r="CB741" s="50" t="str">
        <f>IF((MIN($BV741,BZ741)-MAX($BU741,BY741))&gt;0,vDurationDinner,)</f>
        <v/>
      </c>
      <c r="CC741" s="50">
        <f t="shared" si="5"/>
        <v>0</v>
      </c>
      <c r="CD741" s="109">
        <f t="shared" si="6"/>
        <v>0.75</v>
      </c>
      <c r="CE741" s="50" t="str">
        <f t="shared" si="7"/>
        <v/>
      </c>
      <c r="CF741" s="50" t="str">
        <f t="shared" si="8"/>
        <v/>
      </c>
      <c r="CG741" s="50" t="str">
        <f t="shared" si="9"/>
        <v/>
      </c>
      <c r="CH741" s="50" t="str">
        <f t="shared" si="10"/>
        <v/>
      </c>
      <c r="CI741" s="50" t="str">
        <f t="shared" si="11"/>
        <v/>
      </c>
      <c r="CJ741" s="50"/>
      <c r="CK741" s="50"/>
      <c r="CL741" s="50"/>
      <c r="CM741" s="50"/>
      <c r="CN741" s="50"/>
    </row>
    <row r="742">
      <c r="A742" s="108" t="str">
        <f t="shared" si="2"/>
        <v/>
      </c>
      <c r="B742" s="6"/>
      <c r="C742" s="42"/>
      <c r="D742" s="43"/>
      <c r="E742" s="61"/>
      <c r="F742" s="45"/>
      <c r="G742" s="46"/>
      <c r="H742" s="46"/>
      <c r="I742" s="45"/>
      <c r="J742" s="45"/>
      <c r="K742" s="45"/>
      <c r="L742" s="45"/>
      <c r="M742" s="61"/>
      <c r="N742" s="48"/>
      <c r="O742" s="49"/>
      <c r="P742" s="48"/>
      <c r="Q742" s="49"/>
      <c r="R742" s="50"/>
      <c r="S742" s="51"/>
      <c r="T742" s="15"/>
      <c r="U742" s="14"/>
      <c r="V742" s="52"/>
      <c r="W742" s="52"/>
      <c r="X742" s="52"/>
      <c r="Y742" s="52"/>
      <c r="Z742" s="52"/>
      <c r="AA742" s="52"/>
      <c r="AB742" s="53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3"/>
      <c r="AP742" s="52"/>
      <c r="AQ742" s="52"/>
      <c r="AR742" s="53"/>
      <c r="AS742" s="53"/>
      <c r="AT742" s="53"/>
      <c r="AU742" s="52"/>
      <c r="AV742" s="52"/>
      <c r="AW742" s="53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83" t="str">
        <f>IF(ISBLANK(B742),,IF(IFNA(MATCH(N742,List_Holidays,0),0)=0,IF(IFNA(MATCH(WEEKDAY(N742),List_WeekHolidays,0),0),1,0),2))</f>
        <v/>
      </c>
      <c r="BU742" s="109">
        <f t="shared" si="3"/>
        <v>0</v>
      </c>
      <c r="BV742" s="109">
        <f t="shared" si="4"/>
        <v>0</v>
      </c>
      <c r="BW742" s="109">
        <f>IF($BU742&gt;cLunchEnd+$N742,cLunchBegin+$N742+1,cLunchBegin+$N742)</f>
        <v>0.5</v>
      </c>
      <c r="BX742" s="109">
        <f>IF($BU742&gt;cLunchEnd+$N742,cLunchEnd+$N742+1,cLunchEnd+$N742)</f>
        <v>0.5416666667</v>
      </c>
      <c r="BY742" s="109">
        <f>IF($BU742&gt;cDinnerEnd+$N742,cDinnerBegin+$N742+1,cDinnerBegin+$N742)</f>
        <v>0.75</v>
      </c>
      <c r="BZ742" s="109">
        <f>IF($BU742&gt;cDinnerEnd+$N742,cDinnerEnd+$N742+1,cDinnerEnd+$N742)</f>
        <v>0.7916666667</v>
      </c>
      <c r="CA742" s="50" t="str">
        <f>IF((MIN($BV742,BX742)-MAX($BU742,BW742))&gt;0,vDurationLunch,)</f>
        <v/>
      </c>
      <c r="CB742" s="50" t="str">
        <f>IF((MIN($BV742,BZ742)-MAX($BU742,BY742))&gt;0,vDurationDinner,)</f>
        <v/>
      </c>
      <c r="CC742" s="50">
        <f t="shared" si="5"/>
        <v>0</v>
      </c>
      <c r="CD742" s="109">
        <f t="shared" si="6"/>
        <v>0.75</v>
      </c>
      <c r="CE742" s="50" t="str">
        <f t="shared" si="7"/>
        <v/>
      </c>
      <c r="CF742" s="50" t="str">
        <f t="shared" si="8"/>
        <v/>
      </c>
      <c r="CG742" s="50" t="str">
        <f t="shared" si="9"/>
        <v/>
      </c>
      <c r="CH742" s="50" t="str">
        <f t="shared" si="10"/>
        <v/>
      </c>
      <c r="CI742" s="50" t="str">
        <f t="shared" si="11"/>
        <v/>
      </c>
      <c r="CJ742" s="50"/>
      <c r="CK742" s="50"/>
      <c r="CL742" s="50"/>
      <c r="CM742" s="50"/>
      <c r="CN742" s="50"/>
    </row>
    <row r="743">
      <c r="A743" s="108" t="str">
        <f t="shared" si="2"/>
        <v/>
      </c>
      <c r="B743" s="6"/>
      <c r="C743" s="42"/>
      <c r="D743" s="43"/>
      <c r="E743" s="61"/>
      <c r="F743" s="45"/>
      <c r="G743" s="45"/>
      <c r="H743" s="46"/>
      <c r="I743" s="45"/>
      <c r="J743" s="45"/>
      <c r="K743" s="45"/>
      <c r="L743" s="45"/>
      <c r="M743" s="61"/>
      <c r="N743" s="48"/>
      <c r="O743" s="49"/>
      <c r="P743" s="48"/>
      <c r="Q743" s="49"/>
      <c r="R743" s="50"/>
      <c r="S743" s="51"/>
      <c r="T743" s="15"/>
      <c r="U743" s="14"/>
      <c r="V743" s="52"/>
      <c r="W743" s="52"/>
      <c r="X743" s="52"/>
      <c r="Y743" s="52"/>
      <c r="Z743" s="52"/>
      <c r="AA743" s="52"/>
      <c r="AB743" s="53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3"/>
      <c r="AP743" s="52"/>
      <c r="AQ743" s="52"/>
      <c r="AR743" s="53"/>
      <c r="AS743" s="53"/>
      <c r="AT743" s="53"/>
      <c r="AU743" s="52"/>
      <c r="AV743" s="52"/>
      <c r="AW743" s="53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83" t="str">
        <f>IF(ISBLANK(B743),,IF(IFNA(MATCH(N743,List_Holidays,0),0)=0,IF(IFNA(MATCH(WEEKDAY(N743),List_WeekHolidays,0),0),1,0),2))</f>
        <v/>
      </c>
      <c r="BU743" s="109">
        <f t="shared" si="3"/>
        <v>0</v>
      </c>
      <c r="BV743" s="109">
        <f t="shared" si="4"/>
        <v>0</v>
      </c>
      <c r="BW743" s="109">
        <f>IF($BU743&gt;cLunchEnd+$N743,cLunchBegin+$N743+1,cLunchBegin+$N743)</f>
        <v>0.5</v>
      </c>
      <c r="BX743" s="109">
        <f>IF($BU743&gt;cLunchEnd+$N743,cLunchEnd+$N743+1,cLunchEnd+$N743)</f>
        <v>0.5416666667</v>
      </c>
      <c r="BY743" s="109">
        <f>IF($BU743&gt;cDinnerEnd+$N743,cDinnerBegin+$N743+1,cDinnerBegin+$N743)</f>
        <v>0.75</v>
      </c>
      <c r="BZ743" s="109">
        <f>IF($BU743&gt;cDinnerEnd+$N743,cDinnerEnd+$N743+1,cDinnerEnd+$N743)</f>
        <v>0.7916666667</v>
      </c>
      <c r="CA743" s="50" t="str">
        <f>IF((MIN($BV743,BX743)-MAX($BU743,BW743))&gt;0,vDurationLunch,)</f>
        <v/>
      </c>
      <c r="CB743" s="50" t="str">
        <f>IF((MIN($BV743,BZ743)-MAX($BU743,BY743))&gt;0,vDurationDinner,)</f>
        <v/>
      </c>
      <c r="CC743" s="50">
        <f t="shared" si="5"/>
        <v>0</v>
      </c>
      <c r="CD743" s="109">
        <f t="shared" si="6"/>
        <v>0.75</v>
      </c>
      <c r="CE743" s="50" t="str">
        <f t="shared" si="7"/>
        <v/>
      </c>
      <c r="CF743" s="50" t="str">
        <f t="shared" si="8"/>
        <v/>
      </c>
      <c r="CG743" s="50" t="str">
        <f t="shared" si="9"/>
        <v/>
      </c>
      <c r="CH743" s="50" t="str">
        <f t="shared" si="10"/>
        <v/>
      </c>
      <c r="CI743" s="50" t="str">
        <f t="shared" si="11"/>
        <v/>
      </c>
      <c r="CJ743" s="50"/>
      <c r="CK743" s="50"/>
      <c r="CL743" s="50"/>
      <c r="CM743" s="50"/>
      <c r="CN743" s="50"/>
    </row>
    <row r="744">
      <c r="A744" s="108" t="str">
        <f t="shared" si="2"/>
        <v/>
      </c>
      <c r="B744" s="6"/>
      <c r="C744" s="42"/>
      <c r="D744" s="43"/>
      <c r="E744" s="61"/>
      <c r="F744" s="45"/>
      <c r="G744" s="45"/>
      <c r="H744" s="46"/>
      <c r="I744" s="45"/>
      <c r="J744" s="45"/>
      <c r="K744" s="45"/>
      <c r="L744" s="45"/>
      <c r="M744" s="61"/>
      <c r="N744" s="48"/>
      <c r="O744" s="49"/>
      <c r="P744" s="48"/>
      <c r="Q744" s="49"/>
      <c r="R744" s="50"/>
      <c r="S744" s="51"/>
      <c r="T744" s="15"/>
      <c r="U744" s="14"/>
      <c r="V744" s="52"/>
      <c r="W744" s="52"/>
      <c r="X744" s="52"/>
      <c r="Y744" s="52"/>
      <c r="Z744" s="52"/>
      <c r="AA744" s="52"/>
      <c r="AB744" s="53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3"/>
      <c r="AP744" s="52"/>
      <c r="AQ744" s="52"/>
      <c r="AR744" s="53"/>
      <c r="AS744" s="53"/>
      <c r="AT744" s="53"/>
      <c r="AU744" s="52"/>
      <c r="AV744" s="52"/>
      <c r="AW744" s="53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83" t="str">
        <f>IF(ISBLANK(B744),,IF(IFNA(MATCH(N744,List_Holidays,0),0)=0,IF(IFNA(MATCH(WEEKDAY(N744),List_WeekHolidays,0),0),1,0),2))</f>
        <v/>
      </c>
      <c r="BU744" s="109">
        <f t="shared" si="3"/>
        <v>0</v>
      </c>
      <c r="BV744" s="109">
        <f t="shared" si="4"/>
        <v>0</v>
      </c>
      <c r="BW744" s="109">
        <f>IF($BU744&gt;cLunchEnd+$N744,cLunchBegin+$N744+1,cLunchBegin+$N744)</f>
        <v>0.5</v>
      </c>
      <c r="BX744" s="109">
        <f>IF($BU744&gt;cLunchEnd+$N744,cLunchEnd+$N744+1,cLunchEnd+$N744)</f>
        <v>0.5416666667</v>
      </c>
      <c r="BY744" s="109">
        <f>IF($BU744&gt;cDinnerEnd+$N744,cDinnerBegin+$N744+1,cDinnerBegin+$N744)</f>
        <v>0.75</v>
      </c>
      <c r="BZ744" s="109">
        <f>IF($BU744&gt;cDinnerEnd+$N744,cDinnerEnd+$N744+1,cDinnerEnd+$N744)</f>
        <v>0.7916666667</v>
      </c>
      <c r="CA744" s="50" t="str">
        <f>IF((MIN($BV744,BX744)-MAX($BU744,BW744))&gt;0,vDurationLunch,)</f>
        <v/>
      </c>
      <c r="CB744" s="50" t="str">
        <f>IF((MIN($BV744,BZ744)-MAX($BU744,BY744))&gt;0,vDurationDinner,)</f>
        <v/>
      </c>
      <c r="CC744" s="50">
        <f t="shared" si="5"/>
        <v>0</v>
      </c>
      <c r="CD744" s="109">
        <f t="shared" si="6"/>
        <v>0.75</v>
      </c>
      <c r="CE744" s="50" t="str">
        <f t="shared" si="7"/>
        <v/>
      </c>
      <c r="CF744" s="50" t="str">
        <f t="shared" si="8"/>
        <v/>
      </c>
      <c r="CG744" s="50" t="str">
        <f t="shared" si="9"/>
        <v/>
      </c>
      <c r="CH744" s="50" t="str">
        <f t="shared" si="10"/>
        <v/>
      </c>
      <c r="CI744" s="50" t="str">
        <f t="shared" si="11"/>
        <v/>
      </c>
      <c r="CJ744" s="50"/>
      <c r="CK744" s="50"/>
      <c r="CL744" s="50"/>
      <c r="CM744" s="50"/>
      <c r="CN744" s="50"/>
    </row>
    <row r="745">
      <c r="A745" s="108" t="str">
        <f t="shared" si="2"/>
        <v/>
      </c>
      <c r="B745" s="6"/>
      <c r="C745" s="42"/>
      <c r="D745" s="43"/>
      <c r="E745" s="61"/>
      <c r="F745" s="45"/>
      <c r="G745" s="45"/>
      <c r="H745" s="45"/>
      <c r="I745" s="45"/>
      <c r="J745" s="46"/>
      <c r="K745" s="45"/>
      <c r="L745" s="45"/>
      <c r="M745" s="61"/>
      <c r="N745" s="48"/>
      <c r="O745" s="49"/>
      <c r="P745" s="48"/>
      <c r="Q745" s="49"/>
      <c r="R745" s="50"/>
      <c r="S745" s="51"/>
      <c r="T745" s="15"/>
      <c r="U745" s="14"/>
      <c r="V745" s="52"/>
      <c r="W745" s="52"/>
      <c r="X745" s="52"/>
      <c r="Y745" s="52"/>
      <c r="Z745" s="52"/>
      <c r="AA745" s="52"/>
      <c r="AB745" s="53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3"/>
      <c r="AP745" s="52"/>
      <c r="AQ745" s="52"/>
      <c r="AR745" s="53"/>
      <c r="AS745" s="53"/>
      <c r="AT745" s="53"/>
      <c r="AU745" s="52"/>
      <c r="AV745" s="52"/>
      <c r="AW745" s="53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83" t="str">
        <f>IF(ISBLANK(B745),,IF(IFNA(MATCH(N745,List_Holidays,0),0)=0,IF(IFNA(MATCH(WEEKDAY(N745),List_WeekHolidays,0),0),1,0),2))</f>
        <v/>
      </c>
      <c r="BU745" s="109">
        <f t="shared" si="3"/>
        <v>0</v>
      </c>
      <c r="BV745" s="109">
        <f t="shared" si="4"/>
        <v>0</v>
      </c>
      <c r="BW745" s="109">
        <f>IF($BU745&gt;cLunchEnd+$N745,cLunchBegin+$N745+1,cLunchBegin+$N745)</f>
        <v>0.5</v>
      </c>
      <c r="BX745" s="109">
        <f>IF($BU745&gt;cLunchEnd+$N745,cLunchEnd+$N745+1,cLunchEnd+$N745)</f>
        <v>0.5416666667</v>
      </c>
      <c r="BY745" s="109">
        <f>IF($BU745&gt;cDinnerEnd+$N745,cDinnerBegin+$N745+1,cDinnerBegin+$N745)</f>
        <v>0.75</v>
      </c>
      <c r="BZ745" s="109">
        <f>IF($BU745&gt;cDinnerEnd+$N745,cDinnerEnd+$N745+1,cDinnerEnd+$N745)</f>
        <v>0.7916666667</v>
      </c>
      <c r="CA745" s="50" t="str">
        <f>IF((MIN($BV745,BX745)-MAX($BU745,BW745))&gt;0,vDurationLunch,)</f>
        <v/>
      </c>
      <c r="CB745" s="50" t="str">
        <f>IF((MIN($BV745,BZ745)-MAX($BU745,BY745))&gt;0,vDurationDinner,)</f>
        <v/>
      </c>
      <c r="CC745" s="50">
        <f t="shared" si="5"/>
        <v>0</v>
      </c>
      <c r="CD745" s="109">
        <f t="shared" si="6"/>
        <v>0.75</v>
      </c>
      <c r="CE745" s="50" t="str">
        <f t="shared" si="7"/>
        <v/>
      </c>
      <c r="CF745" s="50" t="str">
        <f t="shared" si="8"/>
        <v/>
      </c>
      <c r="CG745" s="50" t="str">
        <f t="shared" si="9"/>
        <v/>
      </c>
      <c r="CH745" s="50" t="str">
        <f t="shared" si="10"/>
        <v/>
      </c>
      <c r="CI745" s="50" t="str">
        <f t="shared" si="11"/>
        <v/>
      </c>
      <c r="CJ745" s="50"/>
      <c r="CK745" s="50"/>
      <c r="CL745" s="50"/>
      <c r="CM745" s="50"/>
      <c r="CN745" s="50"/>
    </row>
    <row r="746">
      <c r="A746" s="108" t="str">
        <f t="shared" si="2"/>
        <v/>
      </c>
      <c r="B746" s="6"/>
      <c r="C746" s="42"/>
      <c r="D746" s="43"/>
      <c r="E746" s="61"/>
      <c r="F746" s="45"/>
      <c r="G746" s="45"/>
      <c r="H746" s="46"/>
      <c r="I746" s="45"/>
      <c r="J746" s="45"/>
      <c r="K746" s="45"/>
      <c r="L746" s="45"/>
      <c r="M746" s="61"/>
      <c r="N746" s="48"/>
      <c r="O746" s="49"/>
      <c r="P746" s="48"/>
      <c r="Q746" s="49"/>
      <c r="R746" s="50"/>
      <c r="S746" s="51"/>
      <c r="T746" s="15"/>
      <c r="U746" s="14"/>
      <c r="V746" s="52"/>
      <c r="W746" s="52"/>
      <c r="X746" s="52"/>
      <c r="Y746" s="52"/>
      <c r="Z746" s="52"/>
      <c r="AA746" s="52"/>
      <c r="AB746" s="53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3"/>
      <c r="AP746" s="52"/>
      <c r="AQ746" s="52"/>
      <c r="AR746" s="53"/>
      <c r="AS746" s="53"/>
      <c r="AT746" s="53"/>
      <c r="AU746" s="52"/>
      <c r="AV746" s="52"/>
      <c r="AW746" s="53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83" t="str">
        <f>IF(ISBLANK(B746),,IF(IFNA(MATCH(N746,List_Holidays,0),0)=0,IF(IFNA(MATCH(WEEKDAY(N746),List_WeekHolidays,0),0),1,0),2))</f>
        <v/>
      </c>
      <c r="BU746" s="109">
        <f t="shared" si="3"/>
        <v>0</v>
      </c>
      <c r="BV746" s="109">
        <f t="shared" si="4"/>
        <v>0</v>
      </c>
      <c r="BW746" s="109">
        <f>IF($BU746&gt;cLunchEnd+$N746,cLunchBegin+$N746+1,cLunchBegin+$N746)</f>
        <v>0.5</v>
      </c>
      <c r="BX746" s="109">
        <f>IF($BU746&gt;cLunchEnd+$N746,cLunchEnd+$N746+1,cLunchEnd+$N746)</f>
        <v>0.5416666667</v>
      </c>
      <c r="BY746" s="109">
        <f>IF($BU746&gt;cDinnerEnd+$N746,cDinnerBegin+$N746+1,cDinnerBegin+$N746)</f>
        <v>0.75</v>
      </c>
      <c r="BZ746" s="109">
        <f>IF($BU746&gt;cDinnerEnd+$N746,cDinnerEnd+$N746+1,cDinnerEnd+$N746)</f>
        <v>0.7916666667</v>
      </c>
      <c r="CA746" s="50" t="str">
        <f>IF((MIN($BV746,BX746)-MAX($BU746,BW746))&gt;0,vDurationLunch,)</f>
        <v/>
      </c>
      <c r="CB746" s="50" t="str">
        <f>IF((MIN($BV746,BZ746)-MAX($BU746,BY746))&gt;0,vDurationDinner,)</f>
        <v/>
      </c>
      <c r="CC746" s="50">
        <f t="shared" si="5"/>
        <v>0</v>
      </c>
      <c r="CD746" s="109">
        <f t="shared" si="6"/>
        <v>0.75</v>
      </c>
      <c r="CE746" s="50" t="str">
        <f t="shared" si="7"/>
        <v/>
      </c>
      <c r="CF746" s="50" t="str">
        <f t="shared" si="8"/>
        <v/>
      </c>
      <c r="CG746" s="50" t="str">
        <f t="shared" si="9"/>
        <v/>
      </c>
      <c r="CH746" s="50" t="str">
        <f t="shared" si="10"/>
        <v/>
      </c>
      <c r="CI746" s="50" t="str">
        <f t="shared" si="11"/>
        <v/>
      </c>
      <c r="CJ746" s="50"/>
      <c r="CK746" s="50"/>
      <c r="CL746" s="50"/>
      <c r="CM746" s="50"/>
      <c r="CN746" s="50"/>
    </row>
    <row r="747">
      <c r="A747" s="108" t="str">
        <f t="shared" si="2"/>
        <v/>
      </c>
      <c r="B747" s="6"/>
      <c r="C747" s="42"/>
      <c r="D747" s="43"/>
      <c r="E747" s="61"/>
      <c r="F747" s="45"/>
      <c r="G747" s="45"/>
      <c r="H747" s="46"/>
      <c r="I747" s="45"/>
      <c r="J747" s="45"/>
      <c r="K747" s="45"/>
      <c r="L747" s="45"/>
      <c r="M747" s="61"/>
      <c r="N747" s="48"/>
      <c r="O747" s="49"/>
      <c r="P747" s="48"/>
      <c r="Q747" s="49"/>
      <c r="R747" s="50"/>
      <c r="S747" s="51"/>
      <c r="T747" s="15"/>
      <c r="U747" s="14"/>
      <c r="V747" s="52"/>
      <c r="W747" s="52"/>
      <c r="X747" s="52"/>
      <c r="Y747" s="52"/>
      <c r="Z747" s="52"/>
      <c r="AA747" s="52"/>
      <c r="AB747" s="53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3"/>
      <c r="AP747" s="52"/>
      <c r="AQ747" s="52"/>
      <c r="AR747" s="53"/>
      <c r="AS747" s="53"/>
      <c r="AT747" s="53"/>
      <c r="AU747" s="52"/>
      <c r="AV747" s="52"/>
      <c r="AW747" s="53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83" t="str">
        <f>IF(ISBLANK(B747),,IF(IFNA(MATCH(N747,List_Holidays,0),0)=0,IF(IFNA(MATCH(WEEKDAY(N747),List_WeekHolidays,0),0),1,0),2))</f>
        <v/>
      </c>
      <c r="BU747" s="109">
        <f t="shared" si="3"/>
        <v>0</v>
      </c>
      <c r="BV747" s="109">
        <f t="shared" si="4"/>
        <v>0</v>
      </c>
      <c r="BW747" s="109">
        <f>IF($BU747&gt;cLunchEnd+$N747,cLunchBegin+$N747+1,cLunchBegin+$N747)</f>
        <v>0.5</v>
      </c>
      <c r="BX747" s="109">
        <f>IF($BU747&gt;cLunchEnd+$N747,cLunchEnd+$N747+1,cLunchEnd+$N747)</f>
        <v>0.5416666667</v>
      </c>
      <c r="BY747" s="109">
        <f>IF($BU747&gt;cDinnerEnd+$N747,cDinnerBegin+$N747+1,cDinnerBegin+$N747)</f>
        <v>0.75</v>
      </c>
      <c r="BZ747" s="109">
        <f>IF($BU747&gt;cDinnerEnd+$N747,cDinnerEnd+$N747+1,cDinnerEnd+$N747)</f>
        <v>0.7916666667</v>
      </c>
      <c r="CA747" s="50" t="str">
        <f>IF((MIN($BV747,BX747)-MAX($BU747,BW747))&gt;0,vDurationLunch,)</f>
        <v/>
      </c>
      <c r="CB747" s="50" t="str">
        <f>IF((MIN($BV747,BZ747)-MAX($BU747,BY747))&gt;0,vDurationDinner,)</f>
        <v/>
      </c>
      <c r="CC747" s="50">
        <f t="shared" si="5"/>
        <v>0</v>
      </c>
      <c r="CD747" s="109">
        <f t="shared" si="6"/>
        <v>0.75</v>
      </c>
      <c r="CE747" s="50" t="str">
        <f t="shared" si="7"/>
        <v/>
      </c>
      <c r="CF747" s="50" t="str">
        <f t="shared" si="8"/>
        <v/>
      </c>
      <c r="CG747" s="50" t="str">
        <f t="shared" si="9"/>
        <v/>
      </c>
      <c r="CH747" s="50" t="str">
        <f t="shared" si="10"/>
        <v/>
      </c>
      <c r="CI747" s="50" t="str">
        <f t="shared" si="11"/>
        <v/>
      </c>
      <c r="CJ747" s="50"/>
      <c r="CK747" s="50"/>
      <c r="CL747" s="50"/>
      <c r="CM747" s="50"/>
      <c r="CN747" s="50"/>
    </row>
    <row r="748">
      <c r="A748" s="108" t="str">
        <f t="shared" si="2"/>
        <v/>
      </c>
      <c r="B748" s="6"/>
      <c r="C748" s="42"/>
      <c r="D748" s="43"/>
      <c r="E748" s="61"/>
      <c r="F748" s="45"/>
      <c r="G748" s="45"/>
      <c r="H748" s="46"/>
      <c r="I748" s="45"/>
      <c r="J748" s="45"/>
      <c r="K748" s="45"/>
      <c r="L748" s="45"/>
      <c r="M748" s="61"/>
      <c r="N748" s="48"/>
      <c r="O748" s="49"/>
      <c r="P748" s="48"/>
      <c r="Q748" s="49"/>
      <c r="R748" s="50"/>
      <c r="S748" s="51"/>
      <c r="T748" s="15"/>
      <c r="U748" s="14"/>
      <c r="V748" s="52"/>
      <c r="W748" s="52"/>
      <c r="X748" s="52"/>
      <c r="Y748" s="52"/>
      <c r="Z748" s="52"/>
      <c r="AA748" s="52"/>
      <c r="AB748" s="53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3"/>
      <c r="AP748" s="52"/>
      <c r="AQ748" s="52"/>
      <c r="AR748" s="53"/>
      <c r="AS748" s="53"/>
      <c r="AT748" s="53"/>
      <c r="AU748" s="52"/>
      <c r="AV748" s="52"/>
      <c r="AW748" s="53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83" t="str">
        <f>IF(ISBLANK(B748),,IF(IFNA(MATCH(N748,List_Holidays,0),0)=0,IF(IFNA(MATCH(WEEKDAY(N748),List_WeekHolidays,0),0),1,0),2))</f>
        <v/>
      </c>
      <c r="BU748" s="109">
        <f t="shared" si="3"/>
        <v>0</v>
      </c>
      <c r="BV748" s="109">
        <f t="shared" si="4"/>
        <v>0</v>
      </c>
      <c r="BW748" s="109">
        <f>IF($BU748&gt;cLunchEnd+$N748,cLunchBegin+$N748+1,cLunchBegin+$N748)</f>
        <v>0.5</v>
      </c>
      <c r="BX748" s="109">
        <f>IF($BU748&gt;cLunchEnd+$N748,cLunchEnd+$N748+1,cLunchEnd+$N748)</f>
        <v>0.5416666667</v>
      </c>
      <c r="BY748" s="109">
        <f>IF($BU748&gt;cDinnerEnd+$N748,cDinnerBegin+$N748+1,cDinnerBegin+$N748)</f>
        <v>0.75</v>
      </c>
      <c r="BZ748" s="109">
        <f>IF($BU748&gt;cDinnerEnd+$N748,cDinnerEnd+$N748+1,cDinnerEnd+$N748)</f>
        <v>0.7916666667</v>
      </c>
      <c r="CA748" s="50" t="str">
        <f>IF((MIN($BV748,BX748)-MAX($BU748,BW748))&gt;0,vDurationLunch,)</f>
        <v/>
      </c>
      <c r="CB748" s="50" t="str">
        <f>IF((MIN($BV748,BZ748)-MAX($BU748,BY748))&gt;0,vDurationDinner,)</f>
        <v/>
      </c>
      <c r="CC748" s="50">
        <f t="shared" si="5"/>
        <v>0</v>
      </c>
      <c r="CD748" s="109">
        <f t="shared" si="6"/>
        <v>0.75</v>
      </c>
      <c r="CE748" s="50" t="str">
        <f t="shared" si="7"/>
        <v/>
      </c>
      <c r="CF748" s="50" t="str">
        <f t="shared" si="8"/>
        <v/>
      </c>
      <c r="CG748" s="50" t="str">
        <f t="shared" si="9"/>
        <v/>
      </c>
      <c r="CH748" s="50" t="str">
        <f t="shared" si="10"/>
        <v/>
      </c>
      <c r="CI748" s="50" t="str">
        <f t="shared" si="11"/>
        <v/>
      </c>
      <c r="CJ748" s="50"/>
      <c r="CK748" s="50"/>
      <c r="CL748" s="50"/>
      <c r="CM748" s="50"/>
      <c r="CN748" s="50"/>
    </row>
    <row r="749">
      <c r="A749" s="108" t="str">
        <f t="shared" si="2"/>
        <v/>
      </c>
      <c r="B749" s="6"/>
      <c r="C749" s="42"/>
      <c r="D749" s="43"/>
      <c r="E749" s="61"/>
      <c r="F749" s="45"/>
      <c r="G749" s="46"/>
      <c r="H749" s="46"/>
      <c r="I749" s="45"/>
      <c r="J749" s="45"/>
      <c r="K749" s="45"/>
      <c r="L749" s="45"/>
      <c r="M749" s="61"/>
      <c r="N749" s="48"/>
      <c r="O749" s="49"/>
      <c r="P749" s="48"/>
      <c r="Q749" s="49"/>
      <c r="R749" s="50"/>
      <c r="S749" s="51"/>
      <c r="T749" s="15"/>
      <c r="U749" s="14"/>
      <c r="V749" s="52"/>
      <c r="W749" s="52"/>
      <c r="X749" s="52"/>
      <c r="Y749" s="52"/>
      <c r="Z749" s="52"/>
      <c r="AA749" s="52"/>
      <c r="AB749" s="53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3"/>
      <c r="AP749" s="52"/>
      <c r="AQ749" s="52"/>
      <c r="AR749" s="53"/>
      <c r="AS749" s="53"/>
      <c r="AT749" s="53"/>
      <c r="AU749" s="52"/>
      <c r="AV749" s="52"/>
      <c r="AW749" s="53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83" t="str">
        <f>IF(ISBLANK(B749),,IF(IFNA(MATCH(N749,List_Holidays,0),0)=0,IF(IFNA(MATCH(WEEKDAY(N749),List_WeekHolidays,0),0),1,0),2))</f>
        <v/>
      </c>
      <c r="BU749" s="109">
        <f t="shared" si="3"/>
        <v>0</v>
      </c>
      <c r="BV749" s="109">
        <f t="shared" si="4"/>
        <v>0</v>
      </c>
      <c r="BW749" s="109">
        <f>IF($BU749&gt;cLunchEnd+$N749,cLunchBegin+$N749+1,cLunchBegin+$N749)</f>
        <v>0.5</v>
      </c>
      <c r="BX749" s="109">
        <f>IF($BU749&gt;cLunchEnd+$N749,cLunchEnd+$N749+1,cLunchEnd+$N749)</f>
        <v>0.5416666667</v>
      </c>
      <c r="BY749" s="109">
        <f>IF($BU749&gt;cDinnerEnd+$N749,cDinnerBegin+$N749+1,cDinnerBegin+$N749)</f>
        <v>0.75</v>
      </c>
      <c r="BZ749" s="109">
        <f>IF($BU749&gt;cDinnerEnd+$N749,cDinnerEnd+$N749+1,cDinnerEnd+$N749)</f>
        <v>0.7916666667</v>
      </c>
      <c r="CA749" s="50" t="str">
        <f>IF((MIN($BV749,BX749)-MAX($BU749,BW749))&gt;0,vDurationLunch,)</f>
        <v/>
      </c>
      <c r="CB749" s="50" t="str">
        <f>IF((MIN($BV749,BZ749)-MAX($BU749,BY749))&gt;0,vDurationDinner,)</f>
        <v/>
      </c>
      <c r="CC749" s="50">
        <f t="shared" si="5"/>
        <v>0</v>
      </c>
      <c r="CD749" s="109">
        <f t="shared" si="6"/>
        <v>0.75</v>
      </c>
      <c r="CE749" s="50" t="str">
        <f t="shared" si="7"/>
        <v/>
      </c>
      <c r="CF749" s="50" t="str">
        <f t="shared" si="8"/>
        <v/>
      </c>
      <c r="CG749" s="50" t="str">
        <f t="shared" si="9"/>
        <v/>
      </c>
      <c r="CH749" s="50" t="str">
        <f t="shared" si="10"/>
        <v/>
      </c>
      <c r="CI749" s="50" t="str">
        <f t="shared" si="11"/>
        <v/>
      </c>
      <c r="CJ749" s="50"/>
      <c r="CK749" s="50"/>
      <c r="CL749" s="50"/>
      <c r="CM749" s="50"/>
      <c r="CN749" s="50"/>
    </row>
    <row r="750">
      <c r="A750" s="108" t="str">
        <f t="shared" si="2"/>
        <v/>
      </c>
      <c r="B750" s="6"/>
      <c r="C750" s="42"/>
      <c r="D750" s="43"/>
      <c r="E750" s="61"/>
      <c r="F750" s="45"/>
      <c r="G750" s="45"/>
      <c r="H750" s="46"/>
      <c r="I750" s="45"/>
      <c r="J750" s="45"/>
      <c r="K750" s="45"/>
      <c r="L750" s="45"/>
      <c r="M750" s="61"/>
      <c r="N750" s="48"/>
      <c r="O750" s="49"/>
      <c r="P750" s="48"/>
      <c r="Q750" s="49"/>
      <c r="R750" s="50"/>
      <c r="S750" s="51"/>
      <c r="T750" s="15"/>
      <c r="U750" s="14"/>
      <c r="V750" s="52"/>
      <c r="W750" s="52"/>
      <c r="X750" s="52"/>
      <c r="Y750" s="52"/>
      <c r="Z750" s="52"/>
      <c r="AA750" s="52"/>
      <c r="AB750" s="53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3"/>
      <c r="AP750" s="52"/>
      <c r="AQ750" s="52"/>
      <c r="AR750" s="53"/>
      <c r="AS750" s="53"/>
      <c r="AT750" s="53"/>
      <c r="AU750" s="52"/>
      <c r="AV750" s="52"/>
      <c r="AW750" s="53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83" t="str">
        <f>IF(ISBLANK(B750),,IF(IFNA(MATCH(N750,List_Holidays,0),0)=0,IF(IFNA(MATCH(WEEKDAY(N750),List_WeekHolidays,0),0),1,0),2))</f>
        <v/>
      </c>
      <c r="BU750" s="109">
        <f t="shared" si="3"/>
        <v>0</v>
      </c>
      <c r="BV750" s="109">
        <f t="shared" si="4"/>
        <v>0</v>
      </c>
      <c r="BW750" s="109">
        <f>IF($BU750&gt;cLunchEnd+$N750,cLunchBegin+$N750+1,cLunchBegin+$N750)</f>
        <v>0.5</v>
      </c>
      <c r="BX750" s="109">
        <f>IF($BU750&gt;cLunchEnd+$N750,cLunchEnd+$N750+1,cLunchEnd+$N750)</f>
        <v>0.5416666667</v>
      </c>
      <c r="BY750" s="109">
        <f>IF($BU750&gt;cDinnerEnd+$N750,cDinnerBegin+$N750+1,cDinnerBegin+$N750)</f>
        <v>0.75</v>
      </c>
      <c r="BZ750" s="109">
        <f>IF($BU750&gt;cDinnerEnd+$N750,cDinnerEnd+$N750+1,cDinnerEnd+$N750)</f>
        <v>0.7916666667</v>
      </c>
      <c r="CA750" s="50" t="str">
        <f>IF((MIN($BV750,BX750)-MAX($BU750,BW750))&gt;0,vDurationLunch,)</f>
        <v/>
      </c>
      <c r="CB750" s="50" t="str">
        <f>IF((MIN($BV750,BZ750)-MAX($BU750,BY750))&gt;0,vDurationDinner,)</f>
        <v/>
      </c>
      <c r="CC750" s="50">
        <f t="shared" si="5"/>
        <v>0</v>
      </c>
      <c r="CD750" s="109">
        <f t="shared" si="6"/>
        <v>0.75</v>
      </c>
      <c r="CE750" s="50" t="str">
        <f t="shared" si="7"/>
        <v/>
      </c>
      <c r="CF750" s="50" t="str">
        <f t="shared" si="8"/>
        <v/>
      </c>
      <c r="CG750" s="50" t="str">
        <f t="shared" si="9"/>
        <v/>
      </c>
      <c r="CH750" s="50" t="str">
        <f t="shared" si="10"/>
        <v/>
      </c>
      <c r="CI750" s="50" t="str">
        <f t="shared" si="11"/>
        <v/>
      </c>
      <c r="CJ750" s="50"/>
      <c r="CK750" s="50"/>
      <c r="CL750" s="50"/>
      <c r="CM750" s="50"/>
      <c r="CN750" s="50"/>
    </row>
    <row r="751">
      <c r="A751" s="108" t="str">
        <f t="shared" si="2"/>
        <v/>
      </c>
      <c r="B751" s="6"/>
      <c r="C751" s="42"/>
      <c r="D751" s="43"/>
      <c r="E751" s="61"/>
      <c r="F751" s="45"/>
      <c r="G751" s="45"/>
      <c r="H751" s="46"/>
      <c r="I751" s="45"/>
      <c r="J751" s="45"/>
      <c r="K751" s="45"/>
      <c r="L751" s="45"/>
      <c r="M751" s="61"/>
      <c r="N751" s="48"/>
      <c r="O751" s="49"/>
      <c r="P751" s="48"/>
      <c r="Q751" s="49"/>
      <c r="R751" s="50"/>
      <c r="S751" s="51"/>
      <c r="T751" s="15"/>
      <c r="U751" s="14"/>
      <c r="V751" s="52"/>
      <c r="W751" s="52"/>
      <c r="X751" s="52"/>
      <c r="Y751" s="52"/>
      <c r="Z751" s="52"/>
      <c r="AA751" s="52"/>
      <c r="AB751" s="53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3"/>
      <c r="AP751" s="52"/>
      <c r="AQ751" s="52"/>
      <c r="AR751" s="53"/>
      <c r="AS751" s="53"/>
      <c r="AT751" s="53"/>
      <c r="AU751" s="52"/>
      <c r="AV751" s="52"/>
      <c r="AW751" s="53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83" t="str">
        <f>IF(ISBLANK(B751),,IF(IFNA(MATCH(N751,List_Holidays,0),0)=0,IF(IFNA(MATCH(WEEKDAY(N751),List_WeekHolidays,0),0),1,0),2))</f>
        <v/>
      </c>
      <c r="BU751" s="109">
        <f t="shared" si="3"/>
        <v>0</v>
      </c>
      <c r="BV751" s="109">
        <f t="shared" si="4"/>
        <v>0</v>
      </c>
      <c r="BW751" s="109">
        <f>IF($BU751&gt;cLunchEnd+$N751,cLunchBegin+$N751+1,cLunchBegin+$N751)</f>
        <v>0.5</v>
      </c>
      <c r="BX751" s="109">
        <f>IF($BU751&gt;cLunchEnd+$N751,cLunchEnd+$N751+1,cLunchEnd+$N751)</f>
        <v>0.5416666667</v>
      </c>
      <c r="BY751" s="109">
        <f>IF($BU751&gt;cDinnerEnd+$N751,cDinnerBegin+$N751+1,cDinnerBegin+$N751)</f>
        <v>0.75</v>
      </c>
      <c r="BZ751" s="109">
        <f>IF($BU751&gt;cDinnerEnd+$N751,cDinnerEnd+$N751+1,cDinnerEnd+$N751)</f>
        <v>0.7916666667</v>
      </c>
      <c r="CA751" s="50" t="str">
        <f>IF((MIN($BV751,BX751)-MAX($BU751,BW751))&gt;0,vDurationLunch,)</f>
        <v/>
      </c>
      <c r="CB751" s="50" t="str">
        <f>IF((MIN($BV751,BZ751)-MAX($BU751,BY751))&gt;0,vDurationDinner,)</f>
        <v/>
      </c>
      <c r="CC751" s="50">
        <f t="shared" si="5"/>
        <v>0</v>
      </c>
      <c r="CD751" s="109">
        <f t="shared" si="6"/>
        <v>0.75</v>
      </c>
      <c r="CE751" s="50" t="str">
        <f t="shared" si="7"/>
        <v/>
      </c>
      <c r="CF751" s="50" t="str">
        <f t="shared" si="8"/>
        <v/>
      </c>
      <c r="CG751" s="50" t="str">
        <f t="shared" si="9"/>
        <v/>
      </c>
      <c r="CH751" s="50" t="str">
        <f t="shared" si="10"/>
        <v/>
      </c>
      <c r="CI751" s="50" t="str">
        <f t="shared" si="11"/>
        <v/>
      </c>
      <c r="CJ751" s="50"/>
      <c r="CK751" s="50"/>
      <c r="CL751" s="50"/>
      <c r="CM751" s="50"/>
      <c r="CN751" s="50"/>
    </row>
    <row r="752">
      <c r="A752" s="108" t="str">
        <f t="shared" si="2"/>
        <v/>
      </c>
      <c r="B752" s="6"/>
      <c r="C752" s="42"/>
      <c r="D752" s="43"/>
      <c r="E752" s="61"/>
      <c r="F752" s="45"/>
      <c r="G752" s="45"/>
      <c r="H752" s="45"/>
      <c r="I752" s="45"/>
      <c r="J752" s="46"/>
      <c r="K752" s="45"/>
      <c r="L752" s="45"/>
      <c r="M752" s="61"/>
      <c r="N752" s="48"/>
      <c r="O752" s="49"/>
      <c r="P752" s="48"/>
      <c r="Q752" s="49"/>
      <c r="R752" s="50"/>
      <c r="S752" s="51"/>
      <c r="T752" s="15"/>
      <c r="U752" s="14"/>
      <c r="V752" s="52"/>
      <c r="W752" s="52"/>
      <c r="X752" s="52"/>
      <c r="Y752" s="52"/>
      <c r="Z752" s="52"/>
      <c r="AA752" s="52"/>
      <c r="AB752" s="53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3"/>
      <c r="AP752" s="52"/>
      <c r="AQ752" s="52"/>
      <c r="AR752" s="53"/>
      <c r="AS752" s="53"/>
      <c r="AT752" s="53"/>
      <c r="AU752" s="52"/>
      <c r="AV752" s="52"/>
      <c r="AW752" s="53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83" t="str">
        <f>IF(ISBLANK(B752),,IF(IFNA(MATCH(N752,List_Holidays,0),0)=0,IF(IFNA(MATCH(WEEKDAY(N752),List_WeekHolidays,0),0),1,0),2))</f>
        <v/>
      </c>
      <c r="BU752" s="109">
        <f t="shared" si="3"/>
        <v>0</v>
      </c>
      <c r="BV752" s="109">
        <f t="shared" si="4"/>
        <v>0</v>
      </c>
      <c r="BW752" s="109">
        <f>IF($BU752&gt;cLunchEnd+$N752,cLunchBegin+$N752+1,cLunchBegin+$N752)</f>
        <v>0.5</v>
      </c>
      <c r="BX752" s="109">
        <f>IF($BU752&gt;cLunchEnd+$N752,cLunchEnd+$N752+1,cLunchEnd+$N752)</f>
        <v>0.5416666667</v>
      </c>
      <c r="BY752" s="109">
        <f>IF($BU752&gt;cDinnerEnd+$N752,cDinnerBegin+$N752+1,cDinnerBegin+$N752)</f>
        <v>0.75</v>
      </c>
      <c r="BZ752" s="109">
        <f>IF($BU752&gt;cDinnerEnd+$N752,cDinnerEnd+$N752+1,cDinnerEnd+$N752)</f>
        <v>0.7916666667</v>
      </c>
      <c r="CA752" s="50" t="str">
        <f>IF((MIN($BV752,BX752)-MAX($BU752,BW752))&gt;0,vDurationLunch,)</f>
        <v/>
      </c>
      <c r="CB752" s="50" t="str">
        <f>IF((MIN($BV752,BZ752)-MAX($BU752,BY752))&gt;0,vDurationDinner,)</f>
        <v/>
      </c>
      <c r="CC752" s="50">
        <f t="shared" si="5"/>
        <v>0</v>
      </c>
      <c r="CD752" s="109">
        <f t="shared" si="6"/>
        <v>0.75</v>
      </c>
      <c r="CE752" s="50" t="str">
        <f t="shared" si="7"/>
        <v/>
      </c>
      <c r="CF752" s="50" t="str">
        <f t="shared" si="8"/>
        <v/>
      </c>
      <c r="CG752" s="50" t="str">
        <f t="shared" si="9"/>
        <v/>
      </c>
      <c r="CH752" s="50" t="str">
        <f t="shared" si="10"/>
        <v/>
      </c>
      <c r="CI752" s="50" t="str">
        <f t="shared" si="11"/>
        <v/>
      </c>
      <c r="CJ752" s="50"/>
      <c r="CK752" s="50"/>
      <c r="CL752" s="50"/>
      <c r="CM752" s="50"/>
      <c r="CN752" s="50"/>
    </row>
    <row r="753">
      <c r="A753" s="108" t="str">
        <f t="shared" si="2"/>
        <v/>
      </c>
      <c r="B753" s="6"/>
      <c r="C753" s="42"/>
      <c r="D753" s="43"/>
      <c r="E753" s="61"/>
      <c r="F753" s="45"/>
      <c r="G753" s="45"/>
      <c r="H753" s="46"/>
      <c r="I753" s="45"/>
      <c r="J753" s="45"/>
      <c r="K753" s="45"/>
      <c r="L753" s="45"/>
      <c r="M753" s="61"/>
      <c r="N753" s="48"/>
      <c r="O753" s="49"/>
      <c r="P753" s="48"/>
      <c r="Q753" s="49"/>
      <c r="R753" s="50"/>
      <c r="S753" s="51"/>
      <c r="T753" s="15"/>
      <c r="U753" s="14"/>
      <c r="V753" s="52"/>
      <c r="W753" s="52"/>
      <c r="X753" s="52"/>
      <c r="Y753" s="52"/>
      <c r="Z753" s="52"/>
      <c r="AA753" s="52"/>
      <c r="AB753" s="53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3"/>
      <c r="AP753" s="52"/>
      <c r="AQ753" s="52"/>
      <c r="AR753" s="53"/>
      <c r="AS753" s="53"/>
      <c r="AT753" s="53"/>
      <c r="AU753" s="52"/>
      <c r="AV753" s="52"/>
      <c r="AW753" s="53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83" t="str">
        <f>IF(ISBLANK(B753),,IF(IFNA(MATCH(N753,List_Holidays,0),0)=0,IF(IFNA(MATCH(WEEKDAY(N753),List_WeekHolidays,0),0),1,0),2))</f>
        <v/>
      </c>
      <c r="BU753" s="109">
        <f t="shared" si="3"/>
        <v>0</v>
      </c>
      <c r="BV753" s="109">
        <f t="shared" si="4"/>
        <v>0</v>
      </c>
      <c r="BW753" s="109">
        <f>IF($BU753&gt;cLunchEnd+$N753,cLunchBegin+$N753+1,cLunchBegin+$N753)</f>
        <v>0.5</v>
      </c>
      <c r="BX753" s="109">
        <f>IF($BU753&gt;cLunchEnd+$N753,cLunchEnd+$N753+1,cLunchEnd+$N753)</f>
        <v>0.5416666667</v>
      </c>
      <c r="BY753" s="109">
        <f>IF($BU753&gt;cDinnerEnd+$N753,cDinnerBegin+$N753+1,cDinnerBegin+$N753)</f>
        <v>0.75</v>
      </c>
      <c r="BZ753" s="109">
        <f>IF($BU753&gt;cDinnerEnd+$N753,cDinnerEnd+$N753+1,cDinnerEnd+$N753)</f>
        <v>0.7916666667</v>
      </c>
      <c r="CA753" s="50" t="str">
        <f>IF((MIN($BV753,BX753)-MAX($BU753,BW753))&gt;0,vDurationLunch,)</f>
        <v/>
      </c>
      <c r="CB753" s="50" t="str">
        <f>IF((MIN($BV753,BZ753)-MAX($BU753,BY753))&gt;0,vDurationDinner,)</f>
        <v/>
      </c>
      <c r="CC753" s="50">
        <f t="shared" si="5"/>
        <v>0</v>
      </c>
      <c r="CD753" s="109">
        <f t="shared" si="6"/>
        <v>0.75</v>
      </c>
      <c r="CE753" s="50" t="str">
        <f t="shared" si="7"/>
        <v/>
      </c>
      <c r="CF753" s="50" t="str">
        <f t="shared" si="8"/>
        <v/>
      </c>
      <c r="CG753" s="50" t="str">
        <f t="shared" si="9"/>
        <v/>
      </c>
      <c r="CH753" s="50" t="str">
        <f t="shared" si="10"/>
        <v/>
      </c>
      <c r="CI753" s="50" t="str">
        <f t="shared" si="11"/>
        <v/>
      </c>
      <c r="CJ753" s="50"/>
      <c r="CK753" s="50"/>
      <c r="CL753" s="50"/>
      <c r="CM753" s="50"/>
      <c r="CN753" s="50"/>
    </row>
    <row r="754">
      <c r="A754" s="108" t="str">
        <f t="shared" si="2"/>
        <v/>
      </c>
      <c r="B754" s="6"/>
      <c r="C754" s="42"/>
      <c r="D754" s="43"/>
      <c r="E754" s="61"/>
      <c r="F754" s="45"/>
      <c r="G754" s="45"/>
      <c r="H754" s="46"/>
      <c r="I754" s="45"/>
      <c r="J754" s="45"/>
      <c r="K754" s="45"/>
      <c r="L754" s="45"/>
      <c r="M754" s="61"/>
      <c r="N754" s="48"/>
      <c r="O754" s="49"/>
      <c r="P754" s="48"/>
      <c r="Q754" s="49"/>
      <c r="R754" s="50"/>
      <c r="S754" s="51"/>
      <c r="T754" s="15"/>
      <c r="U754" s="14"/>
      <c r="V754" s="52"/>
      <c r="W754" s="52"/>
      <c r="X754" s="52"/>
      <c r="Y754" s="52"/>
      <c r="Z754" s="52"/>
      <c r="AA754" s="52"/>
      <c r="AB754" s="53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3"/>
      <c r="AP754" s="52"/>
      <c r="AQ754" s="52"/>
      <c r="AR754" s="53"/>
      <c r="AS754" s="53"/>
      <c r="AT754" s="53"/>
      <c r="AU754" s="52"/>
      <c r="AV754" s="52"/>
      <c r="AW754" s="53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83" t="str">
        <f>IF(ISBLANK(B754),,IF(IFNA(MATCH(N754,List_Holidays,0),0)=0,IF(IFNA(MATCH(WEEKDAY(N754),List_WeekHolidays,0),0),1,0),2))</f>
        <v/>
      </c>
      <c r="BU754" s="109">
        <f t="shared" si="3"/>
        <v>0</v>
      </c>
      <c r="BV754" s="109">
        <f t="shared" si="4"/>
        <v>0</v>
      </c>
      <c r="BW754" s="109">
        <f>IF($BU754&gt;cLunchEnd+$N754,cLunchBegin+$N754+1,cLunchBegin+$N754)</f>
        <v>0.5</v>
      </c>
      <c r="BX754" s="109">
        <f>IF($BU754&gt;cLunchEnd+$N754,cLunchEnd+$N754+1,cLunchEnd+$N754)</f>
        <v>0.5416666667</v>
      </c>
      <c r="BY754" s="109">
        <f>IF($BU754&gt;cDinnerEnd+$N754,cDinnerBegin+$N754+1,cDinnerBegin+$N754)</f>
        <v>0.75</v>
      </c>
      <c r="BZ754" s="109">
        <f>IF($BU754&gt;cDinnerEnd+$N754,cDinnerEnd+$N754+1,cDinnerEnd+$N754)</f>
        <v>0.7916666667</v>
      </c>
      <c r="CA754" s="50" t="str">
        <f>IF((MIN($BV754,BX754)-MAX($BU754,BW754))&gt;0,vDurationLunch,)</f>
        <v/>
      </c>
      <c r="CB754" s="50" t="str">
        <f>IF((MIN($BV754,BZ754)-MAX($BU754,BY754))&gt;0,vDurationDinner,)</f>
        <v/>
      </c>
      <c r="CC754" s="50">
        <f t="shared" si="5"/>
        <v>0</v>
      </c>
      <c r="CD754" s="109">
        <f t="shared" si="6"/>
        <v>0.75</v>
      </c>
      <c r="CE754" s="50" t="str">
        <f t="shared" si="7"/>
        <v/>
      </c>
      <c r="CF754" s="50" t="str">
        <f t="shared" si="8"/>
        <v/>
      </c>
      <c r="CG754" s="50" t="str">
        <f t="shared" si="9"/>
        <v/>
      </c>
      <c r="CH754" s="50" t="str">
        <f t="shared" si="10"/>
        <v/>
      </c>
      <c r="CI754" s="50" t="str">
        <f t="shared" si="11"/>
        <v/>
      </c>
      <c r="CJ754" s="50"/>
      <c r="CK754" s="50"/>
      <c r="CL754" s="50"/>
      <c r="CM754" s="50"/>
      <c r="CN754" s="50"/>
    </row>
    <row r="755">
      <c r="A755" s="108" t="str">
        <f t="shared" si="2"/>
        <v/>
      </c>
      <c r="B755" s="6"/>
      <c r="C755" s="42"/>
      <c r="D755" s="43"/>
      <c r="E755" s="61"/>
      <c r="F755" s="45"/>
      <c r="G755" s="45"/>
      <c r="H755" s="46"/>
      <c r="I755" s="45"/>
      <c r="J755" s="45"/>
      <c r="K755" s="45"/>
      <c r="L755" s="45"/>
      <c r="M755" s="61"/>
      <c r="N755" s="48"/>
      <c r="O755" s="49"/>
      <c r="P755" s="48"/>
      <c r="Q755" s="49"/>
      <c r="R755" s="50"/>
      <c r="S755" s="51"/>
      <c r="T755" s="15"/>
      <c r="U755" s="14"/>
      <c r="V755" s="52"/>
      <c r="W755" s="52"/>
      <c r="X755" s="52"/>
      <c r="Y755" s="52"/>
      <c r="Z755" s="52"/>
      <c r="AA755" s="52"/>
      <c r="AB755" s="53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3"/>
      <c r="AP755" s="52"/>
      <c r="AQ755" s="52"/>
      <c r="AR755" s="53"/>
      <c r="AS755" s="53"/>
      <c r="AT755" s="53"/>
      <c r="AU755" s="52"/>
      <c r="AV755" s="52"/>
      <c r="AW755" s="53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83" t="str">
        <f>IF(ISBLANK(B755),,IF(IFNA(MATCH(N755,List_Holidays,0),0)=0,IF(IFNA(MATCH(WEEKDAY(N755),List_WeekHolidays,0),0),1,0),2))</f>
        <v/>
      </c>
      <c r="BU755" s="109">
        <f t="shared" si="3"/>
        <v>0</v>
      </c>
      <c r="BV755" s="109">
        <f t="shared" si="4"/>
        <v>0</v>
      </c>
      <c r="BW755" s="109">
        <f>IF($BU755&gt;cLunchEnd+$N755,cLunchBegin+$N755+1,cLunchBegin+$N755)</f>
        <v>0.5</v>
      </c>
      <c r="BX755" s="109">
        <f>IF($BU755&gt;cLunchEnd+$N755,cLunchEnd+$N755+1,cLunchEnd+$N755)</f>
        <v>0.5416666667</v>
      </c>
      <c r="BY755" s="109">
        <f>IF($BU755&gt;cDinnerEnd+$N755,cDinnerBegin+$N755+1,cDinnerBegin+$N755)</f>
        <v>0.75</v>
      </c>
      <c r="BZ755" s="109">
        <f>IF($BU755&gt;cDinnerEnd+$N755,cDinnerEnd+$N755+1,cDinnerEnd+$N755)</f>
        <v>0.7916666667</v>
      </c>
      <c r="CA755" s="50" t="str">
        <f>IF((MIN($BV755,BX755)-MAX($BU755,BW755))&gt;0,vDurationLunch,)</f>
        <v/>
      </c>
      <c r="CB755" s="50" t="str">
        <f>IF((MIN($BV755,BZ755)-MAX($BU755,BY755))&gt;0,vDurationDinner,)</f>
        <v/>
      </c>
      <c r="CC755" s="50">
        <f t="shared" si="5"/>
        <v>0</v>
      </c>
      <c r="CD755" s="109">
        <f t="shared" si="6"/>
        <v>0.75</v>
      </c>
      <c r="CE755" s="50" t="str">
        <f t="shared" si="7"/>
        <v/>
      </c>
      <c r="CF755" s="50" t="str">
        <f t="shared" si="8"/>
        <v/>
      </c>
      <c r="CG755" s="50" t="str">
        <f t="shared" si="9"/>
        <v/>
      </c>
      <c r="CH755" s="50" t="str">
        <f t="shared" si="10"/>
        <v/>
      </c>
      <c r="CI755" s="50" t="str">
        <f t="shared" si="11"/>
        <v/>
      </c>
      <c r="CJ755" s="50"/>
      <c r="CK755" s="50"/>
      <c r="CL755" s="50"/>
      <c r="CM755" s="50"/>
      <c r="CN755" s="50"/>
    </row>
    <row r="756">
      <c r="A756" s="108" t="str">
        <f t="shared" si="2"/>
        <v/>
      </c>
      <c r="B756" s="6"/>
      <c r="C756" s="42"/>
      <c r="D756" s="43"/>
      <c r="E756" s="61"/>
      <c r="F756" s="45"/>
      <c r="G756" s="46"/>
      <c r="H756" s="46"/>
      <c r="I756" s="45"/>
      <c r="J756" s="45"/>
      <c r="K756" s="45"/>
      <c r="L756" s="45"/>
      <c r="M756" s="61"/>
      <c r="N756" s="48"/>
      <c r="O756" s="49"/>
      <c r="P756" s="48"/>
      <c r="Q756" s="49"/>
      <c r="R756" s="50"/>
      <c r="S756" s="51"/>
      <c r="T756" s="15"/>
      <c r="U756" s="14"/>
      <c r="V756" s="52"/>
      <c r="W756" s="52"/>
      <c r="X756" s="52"/>
      <c r="Y756" s="52"/>
      <c r="Z756" s="52"/>
      <c r="AA756" s="52"/>
      <c r="AB756" s="53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3"/>
      <c r="AP756" s="52"/>
      <c r="AQ756" s="52"/>
      <c r="AR756" s="53"/>
      <c r="AS756" s="53"/>
      <c r="AT756" s="53"/>
      <c r="AU756" s="52"/>
      <c r="AV756" s="52"/>
      <c r="AW756" s="53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83" t="str">
        <f>IF(ISBLANK(B756),,IF(IFNA(MATCH(N756,List_Holidays,0),0)=0,IF(IFNA(MATCH(WEEKDAY(N756),List_WeekHolidays,0),0),1,0),2))</f>
        <v/>
      </c>
      <c r="BU756" s="109">
        <f t="shared" si="3"/>
        <v>0</v>
      </c>
      <c r="BV756" s="109">
        <f t="shared" si="4"/>
        <v>0</v>
      </c>
      <c r="BW756" s="109">
        <f>IF($BU756&gt;cLunchEnd+$N756,cLunchBegin+$N756+1,cLunchBegin+$N756)</f>
        <v>0.5</v>
      </c>
      <c r="BX756" s="109">
        <f>IF($BU756&gt;cLunchEnd+$N756,cLunchEnd+$N756+1,cLunchEnd+$N756)</f>
        <v>0.5416666667</v>
      </c>
      <c r="BY756" s="109">
        <f>IF($BU756&gt;cDinnerEnd+$N756,cDinnerBegin+$N756+1,cDinnerBegin+$N756)</f>
        <v>0.75</v>
      </c>
      <c r="BZ756" s="109">
        <f>IF($BU756&gt;cDinnerEnd+$N756,cDinnerEnd+$N756+1,cDinnerEnd+$N756)</f>
        <v>0.7916666667</v>
      </c>
      <c r="CA756" s="50" t="str">
        <f>IF((MIN($BV756,BX756)-MAX($BU756,BW756))&gt;0,vDurationLunch,)</f>
        <v/>
      </c>
      <c r="CB756" s="50" t="str">
        <f>IF((MIN($BV756,BZ756)-MAX($BU756,BY756))&gt;0,vDurationDinner,)</f>
        <v/>
      </c>
      <c r="CC756" s="50">
        <f t="shared" si="5"/>
        <v>0</v>
      </c>
      <c r="CD756" s="109">
        <f t="shared" si="6"/>
        <v>0.75</v>
      </c>
      <c r="CE756" s="50" t="str">
        <f t="shared" si="7"/>
        <v/>
      </c>
      <c r="CF756" s="50" t="str">
        <f t="shared" si="8"/>
        <v/>
      </c>
      <c r="CG756" s="50" t="str">
        <f t="shared" si="9"/>
        <v/>
      </c>
      <c r="CH756" s="50" t="str">
        <f t="shared" si="10"/>
        <v/>
      </c>
      <c r="CI756" s="50" t="str">
        <f t="shared" si="11"/>
        <v/>
      </c>
      <c r="CJ756" s="50"/>
      <c r="CK756" s="50"/>
      <c r="CL756" s="50"/>
      <c r="CM756" s="50"/>
      <c r="CN756" s="50"/>
    </row>
    <row r="757">
      <c r="A757" s="108" t="str">
        <f t="shared" si="2"/>
        <v/>
      </c>
      <c r="B757" s="6"/>
      <c r="C757" s="42"/>
      <c r="D757" s="43"/>
      <c r="E757" s="61"/>
      <c r="F757" s="45"/>
      <c r="G757" s="45"/>
      <c r="H757" s="46"/>
      <c r="I757" s="45"/>
      <c r="J757" s="45"/>
      <c r="K757" s="45"/>
      <c r="L757" s="45"/>
      <c r="M757" s="61"/>
      <c r="N757" s="48"/>
      <c r="O757" s="49"/>
      <c r="P757" s="48"/>
      <c r="Q757" s="49"/>
      <c r="R757" s="50"/>
      <c r="S757" s="51"/>
      <c r="T757" s="15"/>
      <c r="U757" s="14"/>
      <c r="V757" s="52"/>
      <c r="W757" s="52"/>
      <c r="X757" s="52"/>
      <c r="Y757" s="52"/>
      <c r="Z757" s="52"/>
      <c r="AA757" s="52"/>
      <c r="AB757" s="53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3"/>
      <c r="AP757" s="52"/>
      <c r="AQ757" s="52"/>
      <c r="AR757" s="53"/>
      <c r="AS757" s="53"/>
      <c r="AT757" s="53"/>
      <c r="AU757" s="52"/>
      <c r="AV757" s="52"/>
      <c r="AW757" s="53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83" t="str">
        <f>IF(ISBLANK(B757),,IF(IFNA(MATCH(N757,List_Holidays,0),0)=0,IF(IFNA(MATCH(WEEKDAY(N757),List_WeekHolidays,0),0),1,0),2))</f>
        <v/>
      </c>
      <c r="BU757" s="109">
        <f t="shared" si="3"/>
        <v>0</v>
      </c>
      <c r="BV757" s="109">
        <f t="shared" si="4"/>
        <v>0</v>
      </c>
      <c r="BW757" s="109">
        <f>IF($BU757&gt;cLunchEnd+$N757,cLunchBegin+$N757+1,cLunchBegin+$N757)</f>
        <v>0.5</v>
      </c>
      <c r="BX757" s="109">
        <f>IF($BU757&gt;cLunchEnd+$N757,cLunchEnd+$N757+1,cLunchEnd+$N757)</f>
        <v>0.5416666667</v>
      </c>
      <c r="BY757" s="109">
        <f>IF($BU757&gt;cDinnerEnd+$N757,cDinnerBegin+$N757+1,cDinnerBegin+$N757)</f>
        <v>0.75</v>
      </c>
      <c r="BZ757" s="109">
        <f>IF($BU757&gt;cDinnerEnd+$N757,cDinnerEnd+$N757+1,cDinnerEnd+$N757)</f>
        <v>0.7916666667</v>
      </c>
      <c r="CA757" s="50" t="str">
        <f>IF((MIN($BV757,BX757)-MAX($BU757,BW757))&gt;0,vDurationLunch,)</f>
        <v/>
      </c>
      <c r="CB757" s="50" t="str">
        <f>IF((MIN($BV757,BZ757)-MAX($BU757,BY757))&gt;0,vDurationDinner,)</f>
        <v/>
      </c>
      <c r="CC757" s="50">
        <f t="shared" si="5"/>
        <v>0</v>
      </c>
      <c r="CD757" s="109">
        <f t="shared" si="6"/>
        <v>0.75</v>
      </c>
      <c r="CE757" s="50" t="str">
        <f t="shared" si="7"/>
        <v/>
      </c>
      <c r="CF757" s="50" t="str">
        <f t="shared" si="8"/>
        <v/>
      </c>
      <c r="CG757" s="50" t="str">
        <f t="shared" si="9"/>
        <v/>
      </c>
      <c r="CH757" s="50" t="str">
        <f t="shared" si="10"/>
        <v/>
      </c>
      <c r="CI757" s="50" t="str">
        <f t="shared" si="11"/>
        <v/>
      </c>
      <c r="CJ757" s="50"/>
      <c r="CK757" s="50"/>
      <c r="CL757" s="50"/>
      <c r="CM757" s="50"/>
      <c r="CN757" s="50"/>
    </row>
    <row r="758">
      <c r="A758" s="108" t="str">
        <f t="shared" si="2"/>
        <v/>
      </c>
      <c r="B758" s="6"/>
      <c r="C758" s="42"/>
      <c r="D758" s="43"/>
      <c r="E758" s="61"/>
      <c r="F758" s="45"/>
      <c r="G758" s="45"/>
      <c r="H758" s="46"/>
      <c r="I758" s="45"/>
      <c r="J758" s="45"/>
      <c r="K758" s="45"/>
      <c r="L758" s="45"/>
      <c r="M758" s="61"/>
      <c r="N758" s="48"/>
      <c r="O758" s="49"/>
      <c r="P758" s="48"/>
      <c r="Q758" s="49"/>
      <c r="R758" s="50"/>
      <c r="S758" s="51"/>
      <c r="T758" s="15"/>
      <c r="U758" s="14"/>
      <c r="V758" s="52"/>
      <c r="W758" s="52"/>
      <c r="X758" s="52"/>
      <c r="Y758" s="52"/>
      <c r="Z758" s="52"/>
      <c r="AA758" s="52"/>
      <c r="AB758" s="53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3"/>
      <c r="AP758" s="52"/>
      <c r="AQ758" s="52"/>
      <c r="AR758" s="53"/>
      <c r="AS758" s="53"/>
      <c r="AT758" s="53"/>
      <c r="AU758" s="52"/>
      <c r="AV758" s="52"/>
      <c r="AW758" s="53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83" t="str">
        <f>IF(ISBLANK(B758),,IF(IFNA(MATCH(N758,List_Holidays,0),0)=0,IF(IFNA(MATCH(WEEKDAY(N758),List_WeekHolidays,0),0),1,0),2))</f>
        <v/>
      </c>
      <c r="BU758" s="109">
        <f t="shared" si="3"/>
        <v>0</v>
      </c>
      <c r="BV758" s="109">
        <f t="shared" si="4"/>
        <v>0</v>
      </c>
      <c r="BW758" s="109">
        <f>IF($BU758&gt;cLunchEnd+$N758,cLunchBegin+$N758+1,cLunchBegin+$N758)</f>
        <v>0.5</v>
      </c>
      <c r="BX758" s="109">
        <f>IF($BU758&gt;cLunchEnd+$N758,cLunchEnd+$N758+1,cLunchEnd+$N758)</f>
        <v>0.5416666667</v>
      </c>
      <c r="BY758" s="109">
        <f>IF($BU758&gt;cDinnerEnd+$N758,cDinnerBegin+$N758+1,cDinnerBegin+$N758)</f>
        <v>0.75</v>
      </c>
      <c r="BZ758" s="109">
        <f>IF($BU758&gt;cDinnerEnd+$N758,cDinnerEnd+$N758+1,cDinnerEnd+$N758)</f>
        <v>0.7916666667</v>
      </c>
      <c r="CA758" s="50" t="str">
        <f>IF((MIN($BV758,BX758)-MAX($BU758,BW758))&gt;0,vDurationLunch,)</f>
        <v/>
      </c>
      <c r="CB758" s="50" t="str">
        <f>IF((MIN($BV758,BZ758)-MAX($BU758,BY758))&gt;0,vDurationDinner,)</f>
        <v/>
      </c>
      <c r="CC758" s="50">
        <f t="shared" si="5"/>
        <v>0</v>
      </c>
      <c r="CD758" s="109">
        <f t="shared" si="6"/>
        <v>0.75</v>
      </c>
      <c r="CE758" s="50" t="str">
        <f t="shared" si="7"/>
        <v/>
      </c>
      <c r="CF758" s="50" t="str">
        <f t="shared" si="8"/>
        <v/>
      </c>
      <c r="CG758" s="50" t="str">
        <f t="shared" si="9"/>
        <v/>
      </c>
      <c r="CH758" s="50" t="str">
        <f t="shared" si="10"/>
        <v/>
      </c>
      <c r="CI758" s="50" t="str">
        <f t="shared" si="11"/>
        <v/>
      </c>
      <c r="CJ758" s="50"/>
      <c r="CK758" s="50"/>
      <c r="CL758" s="50"/>
      <c r="CM758" s="50"/>
      <c r="CN758" s="50"/>
    </row>
    <row r="759">
      <c r="A759" s="108" t="str">
        <f t="shared" si="2"/>
        <v/>
      </c>
      <c r="B759" s="6"/>
      <c r="C759" s="42"/>
      <c r="D759" s="43"/>
      <c r="E759" s="61"/>
      <c r="F759" s="45"/>
      <c r="G759" s="45"/>
      <c r="H759" s="45"/>
      <c r="I759" s="45"/>
      <c r="J759" s="46"/>
      <c r="K759" s="45"/>
      <c r="L759" s="45"/>
      <c r="M759" s="61"/>
      <c r="N759" s="48"/>
      <c r="O759" s="49"/>
      <c r="P759" s="48"/>
      <c r="Q759" s="49"/>
      <c r="R759" s="50"/>
      <c r="S759" s="51"/>
      <c r="T759" s="15"/>
      <c r="U759" s="14"/>
      <c r="V759" s="52"/>
      <c r="W759" s="52"/>
      <c r="X759" s="52"/>
      <c r="Y759" s="52"/>
      <c r="Z759" s="52"/>
      <c r="AA759" s="52"/>
      <c r="AB759" s="53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3"/>
      <c r="AP759" s="52"/>
      <c r="AQ759" s="52"/>
      <c r="AR759" s="53"/>
      <c r="AS759" s="53"/>
      <c r="AT759" s="53"/>
      <c r="AU759" s="52"/>
      <c r="AV759" s="52"/>
      <c r="AW759" s="53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83" t="str">
        <f>IF(ISBLANK(B759),,IF(IFNA(MATCH(N759,List_Holidays,0),0)=0,IF(IFNA(MATCH(WEEKDAY(N759),List_WeekHolidays,0),0),1,0),2))</f>
        <v/>
      </c>
      <c r="BU759" s="109">
        <f t="shared" si="3"/>
        <v>0</v>
      </c>
      <c r="BV759" s="109">
        <f t="shared" si="4"/>
        <v>0</v>
      </c>
      <c r="BW759" s="109">
        <f>IF($BU759&gt;cLunchEnd+$N759,cLunchBegin+$N759+1,cLunchBegin+$N759)</f>
        <v>0.5</v>
      </c>
      <c r="BX759" s="109">
        <f>IF($BU759&gt;cLunchEnd+$N759,cLunchEnd+$N759+1,cLunchEnd+$N759)</f>
        <v>0.5416666667</v>
      </c>
      <c r="BY759" s="109">
        <f>IF($BU759&gt;cDinnerEnd+$N759,cDinnerBegin+$N759+1,cDinnerBegin+$N759)</f>
        <v>0.75</v>
      </c>
      <c r="BZ759" s="109">
        <f>IF($BU759&gt;cDinnerEnd+$N759,cDinnerEnd+$N759+1,cDinnerEnd+$N759)</f>
        <v>0.7916666667</v>
      </c>
      <c r="CA759" s="50" t="str">
        <f>IF((MIN($BV759,BX759)-MAX($BU759,BW759))&gt;0,vDurationLunch,)</f>
        <v/>
      </c>
      <c r="CB759" s="50" t="str">
        <f>IF((MIN($BV759,BZ759)-MAX($BU759,BY759))&gt;0,vDurationDinner,)</f>
        <v/>
      </c>
      <c r="CC759" s="50">
        <f t="shared" si="5"/>
        <v>0</v>
      </c>
      <c r="CD759" s="109">
        <f t="shared" si="6"/>
        <v>0.75</v>
      </c>
      <c r="CE759" s="50" t="str">
        <f t="shared" si="7"/>
        <v/>
      </c>
      <c r="CF759" s="50" t="str">
        <f t="shared" si="8"/>
        <v/>
      </c>
      <c r="CG759" s="50" t="str">
        <f t="shared" si="9"/>
        <v/>
      </c>
      <c r="CH759" s="50" t="str">
        <f t="shared" si="10"/>
        <v/>
      </c>
      <c r="CI759" s="50" t="str">
        <f t="shared" si="11"/>
        <v/>
      </c>
      <c r="CJ759" s="50"/>
      <c r="CK759" s="50"/>
      <c r="CL759" s="50"/>
      <c r="CM759" s="50"/>
      <c r="CN759" s="50"/>
    </row>
    <row r="760">
      <c r="A760" s="108" t="str">
        <f t="shared" si="2"/>
        <v/>
      </c>
      <c r="B760" s="6"/>
      <c r="C760" s="42"/>
      <c r="D760" s="43"/>
      <c r="E760" s="61"/>
      <c r="F760" s="45"/>
      <c r="G760" s="45"/>
      <c r="H760" s="46"/>
      <c r="I760" s="45"/>
      <c r="J760" s="45"/>
      <c r="K760" s="45"/>
      <c r="L760" s="45"/>
      <c r="M760" s="61"/>
      <c r="N760" s="48"/>
      <c r="O760" s="49"/>
      <c r="P760" s="48"/>
      <c r="Q760" s="49"/>
      <c r="R760" s="50"/>
      <c r="S760" s="51"/>
      <c r="T760" s="15"/>
      <c r="U760" s="14"/>
      <c r="V760" s="52"/>
      <c r="W760" s="52"/>
      <c r="X760" s="52"/>
      <c r="Y760" s="52"/>
      <c r="Z760" s="52"/>
      <c r="AA760" s="52"/>
      <c r="AB760" s="53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3"/>
      <c r="AP760" s="52"/>
      <c r="AQ760" s="52"/>
      <c r="AR760" s="53"/>
      <c r="AS760" s="53"/>
      <c r="AT760" s="53"/>
      <c r="AU760" s="52"/>
      <c r="AV760" s="52"/>
      <c r="AW760" s="53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83" t="str">
        <f>IF(ISBLANK(B760),,IF(IFNA(MATCH(N760,List_Holidays,0),0)=0,IF(IFNA(MATCH(WEEKDAY(N760),List_WeekHolidays,0),0),1,0),2))</f>
        <v/>
      </c>
      <c r="BU760" s="109">
        <f t="shared" si="3"/>
        <v>0</v>
      </c>
      <c r="BV760" s="109">
        <f t="shared" si="4"/>
        <v>0</v>
      </c>
      <c r="BW760" s="109">
        <f>IF($BU760&gt;cLunchEnd+$N760,cLunchBegin+$N760+1,cLunchBegin+$N760)</f>
        <v>0.5</v>
      </c>
      <c r="BX760" s="109">
        <f>IF($BU760&gt;cLunchEnd+$N760,cLunchEnd+$N760+1,cLunchEnd+$N760)</f>
        <v>0.5416666667</v>
      </c>
      <c r="BY760" s="109">
        <f>IF($BU760&gt;cDinnerEnd+$N760,cDinnerBegin+$N760+1,cDinnerBegin+$N760)</f>
        <v>0.75</v>
      </c>
      <c r="BZ760" s="109">
        <f>IF($BU760&gt;cDinnerEnd+$N760,cDinnerEnd+$N760+1,cDinnerEnd+$N760)</f>
        <v>0.7916666667</v>
      </c>
      <c r="CA760" s="50" t="str">
        <f>IF((MIN($BV760,BX760)-MAX($BU760,BW760))&gt;0,vDurationLunch,)</f>
        <v/>
      </c>
      <c r="CB760" s="50" t="str">
        <f>IF((MIN($BV760,BZ760)-MAX($BU760,BY760))&gt;0,vDurationDinner,)</f>
        <v/>
      </c>
      <c r="CC760" s="50">
        <f t="shared" si="5"/>
        <v>0</v>
      </c>
      <c r="CD760" s="109">
        <f t="shared" si="6"/>
        <v>0.75</v>
      </c>
      <c r="CE760" s="50" t="str">
        <f t="shared" si="7"/>
        <v/>
      </c>
      <c r="CF760" s="50" t="str">
        <f t="shared" si="8"/>
        <v/>
      </c>
      <c r="CG760" s="50" t="str">
        <f t="shared" si="9"/>
        <v/>
      </c>
      <c r="CH760" s="50" t="str">
        <f t="shared" si="10"/>
        <v/>
      </c>
      <c r="CI760" s="50" t="str">
        <f t="shared" si="11"/>
        <v/>
      </c>
      <c r="CJ760" s="50"/>
      <c r="CK760" s="50"/>
      <c r="CL760" s="50"/>
      <c r="CM760" s="50"/>
      <c r="CN760" s="50"/>
    </row>
    <row r="761">
      <c r="A761" s="108" t="str">
        <f t="shared" si="2"/>
        <v/>
      </c>
      <c r="B761" s="6"/>
      <c r="C761" s="42"/>
      <c r="D761" s="43"/>
      <c r="E761" s="61"/>
      <c r="F761" s="45"/>
      <c r="G761" s="45"/>
      <c r="H761" s="46"/>
      <c r="I761" s="45"/>
      <c r="J761" s="45"/>
      <c r="K761" s="45"/>
      <c r="L761" s="45"/>
      <c r="M761" s="61"/>
      <c r="N761" s="48"/>
      <c r="O761" s="49"/>
      <c r="P761" s="48"/>
      <c r="Q761" s="49"/>
      <c r="R761" s="50"/>
      <c r="S761" s="51"/>
      <c r="T761" s="15"/>
      <c r="U761" s="14"/>
      <c r="V761" s="52"/>
      <c r="W761" s="52"/>
      <c r="X761" s="52"/>
      <c r="Y761" s="52"/>
      <c r="Z761" s="52"/>
      <c r="AA761" s="52"/>
      <c r="AB761" s="53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3"/>
      <c r="AP761" s="52"/>
      <c r="AQ761" s="52"/>
      <c r="AR761" s="53"/>
      <c r="AS761" s="53"/>
      <c r="AT761" s="53"/>
      <c r="AU761" s="52"/>
      <c r="AV761" s="52"/>
      <c r="AW761" s="53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83" t="str">
        <f>IF(ISBLANK(B761),,IF(IFNA(MATCH(N761,List_Holidays,0),0)=0,IF(IFNA(MATCH(WEEKDAY(N761),List_WeekHolidays,0),0),1,0),2))</f>
        <v/>
      </c>
      <c r="BU761" s="109">
        <f t="shared" si="3"/>
        <v>0</v>
      </c>
      <c r="BV761" s="109">
        <f t="shared" si="4"/>
        <v>0</v>
      </c>
      <c r="BW761" s="109">
        <f>IF($BU761&gt;cLunchEnd+$N761,cLunchBegin+$N761+1,cLunchBegin+$N761)</f>
        <v>0.5</v>
      </c>
      <c r="BX761" s="109">
        <f>IF($BU761&gt;cLunchEnd+$N761,cLunchEnd+$N761+1,cLunchEnd+$N761)</f>
        <v>0.5416666667</v>
      </c>
      <c r="BY761" s="109">
        <f>IF($BU761&gt;cDinnerEnd+$N761,cDinnerBegin+$N761+1,cDinnerBegin+$N761)</f>
        <v>0.75</v>
      </c>
      <c r="BZ761" s="109">
        <f>IF($BU761&gt;cDinnerEnd+$N761,cDinnerEnd+$N761+1,cDinnerEnd+$N761)</f>
        <v>0.7916666667</v>
      </c>
      <c r="CA761" s="50" t="str">
        <f>IF((MIN($BV761,BX761)-MAX($BU761,BW761))&gt;0,vDurationLunch,)</f>
        <v/>
      </c>
      <c r="CB761" s="50" t="str">
        <f>IF((MIN($BV761,BZ761)-MAX($BU761,BY761))&gt;0,vDurationDinner,)</f>
        <v/>
      </c>
      <c r="CC761" s="50">
        <f t="shared" si="5"/>
        <v>0</v>
      </c>
      <c r="CD761" s="109">
        <f t="shared" si="6"/>
        <v>0.75</v>
      </c>
      <c r="CE761" s="50" t="str">
        <f t="shared" si="7"/>
        <v/>
      </c>
      <c r="CF761" s="50" t="str">
        <f t="shared" si="8"/>
        <v/>
      </c>
      <c r="CG761" s="50" t="str">
        <f t="shared" si="9"/>
        <v/>
      </c>
      <c r="CH761" s="50" t="str">
        <f t="shared" si="10"/>
        <v/>
      </c>
      <c r="CI761" s="50" t="str">
        <f t="shared" si="11"/>
        <v/>
      </c>
      <c r="CJ761" s="50"/>
      <c r="CK761" s="50"/>
      <c r="CL761" s="50"/>
      <c r="CM761" s="50"/>
      <c r="CN761" s="50"/>
    </row>
    <row r="762">
      <c r="A762" s="108" t="str">
        <f t="shared" si="2"/>
        <v/>
      </c>
      <c r="B762" s="6"/>
      <c r="C762" s="42"/>
      <c r="D762" s="43"/>
      <c r="E762" s="61"/>
      <c r="F762" s="45"/>
      <c r="G762" s="45"/>
      <c r="H762" s="46"/>
      <c r="I762" s="45"/>
      <c r="J762" s="45"/>
      <c r="K762" s="45"/>
      <c r="L762" s="45"/>
      <c r="M762" s="61"/>
      <c r="N762" s="48"/>
      <c r="O762" s="49"/>
      <c r="P762" s="48"/>
      <c r="Q762" s="49"/>
      <c r="R762" s="50"/>
      <c r="S762" s="51"/>
      <c r="T762" s="15"/>
      <c r="U762" s="14"/>
      <c r="V762" s="52"/>
      <c r="W762" s="52"/>
      <c r="X762" s="52"/>
      <c r="Y762" s="52"/>
      <c r="Z762" s="52"/>
      <c r="AA762" s="52"/>
      <c r="AB762" s="53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3"/>
      <c r="AP762" s="52"/>
      <c r="AQ762" s="52"/>
      <c r="AR762" s="53"/>
      <c r="AS762" s="53"/>
      <c r="AT762" s="53"/>
      <c r="AU762" s="52"/>
      <c r="AV762" s="52"/>
      <c r="AW762" s="53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83" t="str">
        <f>IF(ISBLANK(B762),,IF(IFNA(MATCH(N762,List_Holidays,0),0)=0,IF(IFNA(MATCH(WEEKDAY(N762),List_WeekHolidays,0),0),1,0),2))</f>
        <v/>
      </c>
      <c r="BU762" s="109">
        <f t="shared" si="3"/>
        <v>0</v>
      </c>
      <c r="BV762" s="109">
        <f t="shared" si="4"/>
        <v>0</v>
      </c>
      <c r="BW762" s="109">
        <f>IF($BU762&gt;cLunchEnd+$N762,cLunchBegin+$N762+1,cLunchBegin+$N762)</f>
        <v>0.5</v>
      </c>
      <c r="BX762" s="109">
        <f>IF($BU762&gt;cLunchEnd+$N762,cLunchEnd+$N762+1,cLunchEnd+$N762)</f>
        <v>0.5416666667</v>
      </c>
      <c r="BY762" s="109">
        <f>IF($BU762&gt;cDinnerEnd+$N762,cDinnerBegin+$N762+1,cDinnerBegin+$N762)</f>
        <v>0.75</v>
      </c>
      <c r="BZ762" s="109">
        <f>IF($BU762&gt;cDinnerEnd+$N762,cDinnerEnd+$N762+1,cDinnerEnd+$N762)</f>
        <v>0.7916666667</v>
      </c>
      <c r="CA762" s="50" t="str">
        <f>IF((MIN($BV762,BX762)-MAX($BU762,BW762))&gt;0,vDurationLunch,)</f>
        <v/>
      </c>
      <c r="CB762" s="50" t="str">
        <f>IF((MIN($BV762,BZ762)-MAX($BU762,BY762))&gt;0,vDurationDinner,)</f>
        <v/>
      </c>
      <c r="CC762" s="50">
        <f t="shared" si="5"/>
        <v>0</v>
      </c>
      <c r="CD762" s="109">
        <f t="shared" si="6"/>
        <v>0.75</v>
      </c>
      <c r="CE762" s="50" t="str">
        <f t="shared" si="7"/>
        <v/>
      </c>
      <c r="CF762" s="50" t="str">
        <f t="shared" si="8"/>
        <v/>
      </c>
      <c r="CG762" s="50" t="str">
        <f t="shared" si="9"/>
        <v/>
      </c>
      <c r="CH762" s="50" t="str">
        <f t="shared" si="10"/>
        <v/>
      </c>
      <c r="CI762" s="50" t="str">
        <f t="shared" si="11"/>
        <v/>
      </c>
      <c r="CJ762" s="50"/>
      <c r="CK762" s="50"/>
      <c r="CL762" s="50"/>
      <c r="CM762" s="50"/>
      <c r="CN762" s="50"/>
    </row>
    <row r="763">
      <c r="A763" s="108" t="str">
        <f t="shared" si="2"/>
        <v/>
      </c>
      <c r="B763" s="6"/>
      <c r="C763" s="42"/>
      <c r="D763" s="43"/>
      <c r="E763" s="61"/>
      <c r="F763" s="45"/>
      <c r="G763" s="46"/>
      <c r="H763" s="46"/>
      <c r="I763" s="45"/>
      <c r="J763" s="45"/>
      <c r="K763" s="45"/>
      <c r="L763" s="45"/>
      <c r="M763" s="61"/>
      <c r="N763" s="48"/>
      <c r="O763" s="49"/>
      <c r="P763" s="48"/>
      <c r="Q763" s="49"/>
      <c r="R763" s="50"/>
      <c r="S763" s="51"/>
      <c r="T763" s="15"/>
      <c r="U763" s="14"/>
      <c r="V763" s="52"/>
      <c r="W763" s="52"/>
      <c r="X763" s="52"/>
      <c r="Y763" s="52"/>
      <c r="Z763" s="52"/>
      <c r="AA763" s="52"/>
      <c r="AB763" s="53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3"/>
      <c r="AP763" s="52"/>
      <c r="AQ763" s="52"/>
      <c r="AR763" s="53"/>
      <c r="AS763" s="53"/>
      <c r="AT763" s="53"/>
      <c r="AU763" s="52"/>
      <c r="AV763" s="52"/>
      <c r="AW763" s="53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83" t="str">
        <f>IF(ISBLANK(B763),,IF(IFNA(MATCH(N763,List_Holidays,0),0)=0,IF(IFNA(MATCH(WEEKDAY(N763),List_WeekHolidays,0),0),1,0),2))</f>
        <v/>
      </c>
      <c r="BU763" s="109">
        <f t="shared" si="3"/>
        <v>0</v>
      </c>
      <c r="BV763" s="109">
        <f t="shared" si="4"/>
        <v>0</v>
      </c>
      <c r="BW763" s="109">
        <f>IF($BU763&gt;cLunchEnd+$N763,cLunchBegin+$N763+1,cLunchBegin+$N763)</f>
        <v>0.5</v>
      </c>
      <c r="BX763" s="109">
        <f>IF($BU763&gt;cLunchEnd+$N763,cLunchEnd+$N763+1,cLunchEnd+$N763)</f>
        <v>0.5416666667</v>
      </c>
      <c r="BY763" s="109">
        <f>IF($BU763&gt;cDinnerEnd+$N763,cDinnerBegin+$N763+1,cDinnerBegin+$N763)</f>
        <v>0.75</v>
      </c>
      <c r="BZ763" s="109">
        <f>IF($BU763&gt;cDinnerEnd+$N763,cDinnerEnd+$N763+1,cDinnerEnd+$N763)</f>
        <v>0.7916666667</v>
      </c>
      <c r="CA763" s="50" t="str">
        <f>IF((MIN($BV763,BX763)-MAX($BU763,BW763))&gt;0,vDurationLunch,)</f>
        <v/>
      </c>
      <c r="CB763" s="50" t="str">
        <f>IF((MIN($BV763,BZ763)-MAX($BU763,BY763))&gt;0,vDurationDinner,)</f>
        <v/>
      </c>
      <c r="CC763" s="50">
        <f t="shared" si="5"/>
        <v>0</v>
      </c>
      <c r="CD763" s="109">
        <f t="shared" si="6"/>
        <v>0.75</v>
      </c>
      <c r="CE763" s="50" t="str">
        <f t="shared" si="7"/>
        <v/>
      </c>
      <c r="CF763" s="50" t="str">
        <f t="shared" si="8"/>
        <v/>
      </c>
      <c r="CG763" s="50" t="str">
        <f t="shared" si="9"/>
        <v/>
      </c>
      <c r="CH763" s="50" t="str">
        <f t="shared" si="10"/>
        <v/>
      </c>
      <c r="CI763" s="50" t="str">
        <f t="shared" si="11"/>
        <v/>
      </c>
      <c r="CJ763" s="50"/>
      <c r="CK763" s="50"/>
      <c r="CL763" s="50"/>
      <c r="CM763" s="50"/>
      <c r="CN763" s="50"/>
    </row>
    <row r="764">
      <c r="A764" s="108" t="str">
        <f t="shared" si="2"/>
        <v/>
      </c>
      <c r="B764" s="6"/>
      <c r="C764" s="42"/>
      <c r="D764" s="43"/>
      <c r="E764" s="61"/>
      <c r="F764" s="45"/>
      <c r="G764" s="45"/>
      <c r="H764" s="46"/>
      <c r="I764" s="45"/>
      <c r="J764" s="45"/>
      <c r="K764" s="45"/>
      <c r="L764" s="45"/>
      <c r="M764" s="61"/>
      <c r="N764" s="48"/>
      <c r="O764" s="49"/>
      <c r="P764" s="48"/>
      <c r="Q764" s="49"/>
      <c r="R764" s="50"/>
      <c r="S764" s="51"/>
      <c r="T764" s="15"/>
      <c r="U764" s="14"/>
      <c r="V764" s="52"/>
      <c r="W764" s="52"/>
      <c r="X764" s="52"/>
      <c r="Y764" s="52"/>
      <c r="Z764" s="52"/>
      <c r="AA764" s="52"/>
      <c r="AB764" s="53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3"/>
      <c r="AP764" s="52"/>
      <c r="AQ764" s="52"/>
      <c r="AR764" s="53"/>
      <c r="AS764" s="53"/>
      <c r="AT764" s="53"/>
      <c r="AU764" s="52"/>
      <c r="AV764" s="52"/>
      <c r="AW764" s="53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83" t="str">
        <f>IF(ISBLANK(B764),,IF(IFNA(MATCH(N764,List_Holidays,0),0)=0,IF(IFNA(MATCH(WEEKDAY(N764),List_WeekHolidays,0),0),1,0),2))</f>
        <v/>
      </c>
      <c r="BU764" s="109">
        <f t="shared" si="3"/>
        <v>0</v>
      </c>
      <c r="BV764" s="109">
        <f t="shared" si="4"/>
        <v>0</v>
      </c>
      <c r="BW764" s="109">
        <f>IF($BU764&gt;cLunchEnd+$N764,cLunchBegin+$N764+1,cLunchBegin+$N764)</f>
        <v>0.5</v>
      </c>
      <c r="BX764" s="109">
        <f>IF($BU764&gt;cLunchEnd+$N764,cLunchEnd+$N764+1,cLunchEnd+$N764)</f>
        <v>0.5416666667</v>
      </c>
      <c r="BY764" s="109">
        <f>IF($BU764&gt;cDinnerEnd+$N764,cDinnerBegin+$N764+1,cDinnerBegin+$N764)</f>
        <v>0.75</v>
      </c>
      <c r="BZ764" s="109">
        <f>IF($BU764&gt;cDinnerEnd+$N764,cDinnerEnd+$N764+1,cDinnerEnd+$N764)</f>
        <v>0.7916666667</v>
      </c>
      <c r="CA764" s="50" t="str">
        <f>IF((MIN($BV764,BX764)-MAX($BU764,BW764))&gt;0,vDurationLunch,)</f>
        <v/>
      </c>
      <c r="CB764" s="50" t="str">
        <f>IF((MIN($BV764,BZ764)-MAX($BU764,BY764))&gt;0,vDurationDinner,)</f>
        <v/>
      </c>
      <c r="CC764" s="50">
        <f t="shared" si="5"/>
        <v>0</v>
      </c>
      <c r="CD764" s="109">
        <f t="shared" si="6"/>
        <v>0.75</v>
      </c>
      <c r="CE764" s="50" t="str">
        <f t="shared" si="7"/>
        <v/>
      </c>
      <c r="CF764" s="50" t="str">
        <f t="shared" si="8"/>
        <v/>
      </c>
      <c r="CG764" s="50" t="str">
        <f t="shared" si="9"/>
        <v/>
      </c>
      <c r="CH764" s="50" t="str">
        <f t="shared" si="10"/>
        <v/>
      </c>
      <c r="CI764" s="50" t="str">
        <f t="shared" si="11"/>
        <v/>
      </c>
      <c r="CJ764" s="50"/>
      <c r="CK764" s="50"/>
      <c r="CL764" s="50"/>
      <c r="CM764" s="50"/>
      <c r="CN764" s="50"/>
    </row>
    <row r="765">
      <c r="A765" s="108" t="str">
        <f t="shared" si="2"/>
        <v/>
      </c>
      <c r="B765" s="6"/>
      <c r="C765" s="42"/>
      <c r="D765" s="43"/>
      <c r="E765" s="61"/>
      <c r="F765" s="45"/>
      <c r="G765" s="45"/>
      <c r="H765" s="46"/>
      <c r="I765" s="45"/>
      <c r="J765" s="45"/>
      <c r="K765" s="45"/>
      <c r="L765" s="45"/>
      <c r="M765" s="61"/>
      <c r="N765" s="48"/>
      <c r="O765" s="49"/>
      <c r="P765" s="48"/>
      <c r="Q765" s="49"/>
      <c r="R765" s="50"/>
      <c r="S765" s="51"/>
      <c r="T765" s="15"/>
      <c r="U765" s="14"/>
      <c r="V765" s="52"/>
      <c r="W765" s="52"/>
      <c r="X765" s="52"/>
      <c r="Y765" s="52"/>
      <c r="Z765" s="52"/>
      <c r="AA765" s="52"/>
      <c r="AB765" s="53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3"/>
      <c r="AP765" s="52"/>
      <c r="AQ765" s="52"/>
      <c r="AR765" s="53"/>
      <c r="AS765" s="53"/>
      <c r="AT765" s="53"/>
      <c r="AU765" s="52"/>
      <c r="AV765" s="52"/>
      <c r="AW765" s="53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83" t="str">
        <f>IF(ISBLANK(B765),,IF(IFNA(MATCH(N765,List_Holidays,0),0)=0,IF(IFNA(MATCH(WEEKDAY(N765),List_WeekHolidays,0),0),1,0),2))</f>
        <v/>
      </c>
      <c r="BU765" s="109">
        <f t="shared" si="3"/>
        <v>0</v>
      </c>
      <c r="BV765" s="109">
        <f t="shared" si="4"/>
        <v>0</v>
      </c>
      <c r="BW765" s="109">
        <f>IF($BU765&gt;cLunchEnd+$N765,cLunchBegin+$N765+1,cLunchBegin+$N765)</f>
        <v>0.5</v>
      </c>
      <c r="BX765" s="109">
        <f>IF($BU765&gt;cLunchEnd+$N765,cLunchEnd+$N765+1,cLunchEnd+$N765)</f>
        <v>0.5416666667</v>
      </c>
      <c r="BY765" s="109">
        <f>IF($BU765&gt;cDinnerEnd+$N765,cDinnerBegin+$N765+1,cDinnerBegin+$N765)</f>
        <v>0.75</v>
      </c>
      <c r="BZ765" s="109">
        <f>IF($BU765&gt;cDinnerEnd+$N765,cDinnerEnd+$N765+1,cDinnerEnd+$N765)</f>
        <v>0.7916666667</v>
      </c>
      <c r="CA765" s="50" t="str">
        <f>IF((MIN($BV765,BX765)-MAX($BU765,BW765))&gt;0,vDurationLunch,)</f>
        <v/>
      </c>
      <c r="CB765" s="50" t="str">
        <f>IF((MIN($BV765,BZ765)-MAX($BU765,BY765))&gt;0,vDurationDinner,)</f>
        <v/>
      </c>
      <c r="CC765" s="50">
        <f t="shared" si="5"/>
        <v>0</v>
      </c>
      <c r="CD765" s="109">
        <f t="shared" si="6"/>
        <v>0.75</v>
      </c>
      <c r="CE765" s="50" t="str">
        <f t="shared" si="7"/>
        <v/>
      </c>
      <c r="CF765" s="50" t="str">
        <f t="shared" si="8"/>
        <v/>
      </c>
      <c r="CG765" s="50" t="str">
        <f t="shared" si="9"/>
        <v/>
      </c>
      <c r="CH765" s="50" t="str">
        <f t="shared" si="10"/>
        <v/>
      </c>
      <c r="CI765" s="50" t="str">
        <f t="shared" si="11"/>
        <v/>
      </c>
      <c r="CJ765" s="50"/>
      <c r="CK765" s="50"/>
      <c r="CL765" s="50"/>
      <c r="CM765" s="50"/>
      <c r="CN765" s="50"/>
    </row>
    <row r="766">
      <c r="A766" s="108" t="str">
        <f t="shared" si="2"/>
        <v/>
      </c>
      <c r="B766" s="6"/>
      <c r="C766" s="42"/>
      <c r="D766" s="43"/>
      <c r="E766" s="61"/>
      <c r="F766" s="45"/>
      <c r="G766" s="45"/>
      <c r="H766" s="45"/>
      <c r="I766" s="45"/>
      <c r="J766" s="46"/>
      <c r="K766" s="45"/>
      <c r="L766" s="45"/>
      <c r="M766" s="61"/>
      <c r="N766" s="48"/>
      <c r="O766" s="49"/>
      <c r="P766" s="48"/>
      <c r="Q766" s="49"/>
      <c r="R766" s="50"/>
      <c r="S766" s="51"/>
      <c r="T766" s="15"/>
      <c r="U766" s="14"/>
      <c r="V766" s="52"/>
      <c r="W766" s="52"/>
      <c r="X766" s="52"/>
      <c r="Y766" s="52"/>
      <c r="Z766" s="52"/>
      <c r="AA766" s="52"/>
      <c r="AB766" s="53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3"/>
      <c r="AP766" s="52"/>
      <c r="AQ766" s="52"/>
      <c r="AR766" s="53"/>
      <c r="AS766" s="53"/>
      <c r="AT766" s="53"/>
      <c r="AU766" s="52"/>
      <c r="AV766" s="52"/>
      <c r="AW766" s="53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83" t="str">
        <f>IF(ISBLANK(B766),,IF(IFNA(MATCH(N766,List_Holidays,0),0)=0,IF(IFNA(MATCH(WEEKDAY(N766),List_WeekHolidays,0),0),1,0),2))</f>
        <v/>
      </c>
      <c r="BU766" s="109">
        <f t="shared" si="3"/>
        <v>0</v>
      </c>
      <c r="BV766" s="109">
        <f t="shared" si="4"/>
        <v>0</v>
      </c>
      <c r="BW766" s="109">
        <f>IF($BU766&gt;cLunchEnd+$N766,cLunchBegin+$N766+1,cLunchBegin+$N766)</f>
        <v>0.5</v>
      </c>
      <c r="BX766" s="109">
        <f>IF($BU766&gt;cLunchEnd+$N766,cLunchEnd+$N766+1,cLunchEnd+$N766)</f>
        <v>0.5416666667</v>
      </c>
      <c r="BY766" s="109">
        <f>IF($BU766&gt;cDinnerEnd+$N766,cDinnerBegin+$N766+1,cDinnerBegin+$N766)</f>
        <v>0.75</v>
      </c>
      <c r="BZ766" s="109">
        <f>IF($BU766&gt;cDinnerEnd+$N766,cDinnerEnd+$N766+1,cDinnerEnd+$N766)</f>
        <v>0.7916666667</v>
      </c>
      <c r="CA766" s="50" t="str">
        <f>IF((MIN($BV766,BX766)-MAX($BU766,BW766))&gt;0,vDurationLunch,)</f>
        <v/>
      </c>
      <c r="CB766" s="50" t="str">
        <f>IF((MIN($BV766,BZ766)-MAX($BU766,BY766))&gt;0,vDurationDinner,)</f>
        <v/>
      </c>
      <c r="CC766" s="50">
        <f t="shared" si="5"/>
        <v>0</v>
      </c>
      <c r="CD766" s="109">
        <f t="shared" si="6"/>
        <v>0.75</v>
      </c>
      <c r="CE766" s="50" t="str">
        <f t="shared" si="7"/>
        <v/>
      </c>
      <c r="CF766" s="50" t="str">
        <f t="shared" si="8"/>
        <v/>
      </c>
      <c r="CG766" s="50" t="str">
        <f t="shared" si="9"/>
        <v/>
      </c>
      <c r="CH766" s="50" t="str">
        <f t="shared" si="10"/>
        <v/>
      </c>
      <c r="CI766" s="50" t="str">
        <f t="shared" si="11"/>
        <v/>
      </c>
      <c r="CJ766" s="50"/>
      <c r="CK766" s="50"/>
      <c r="CL766" s="50"/>
      <c r="CM766" s="50"/>
      <c r="CN766" s="50"/>
    </row>
    <row r="767">
      <c r="A767" s="108" t="str">
        <f t="shared" si="2"/>
        <v/>
      </c>
      <c r="B767" s="6"/>
      <c r="C767" s="42"/>
      <c r="D767" s="43"/>
      <c r="E767" s="61"/>
      <c r="F767" s="45"/>
      <c r="G767" s="45"/>
      <c r="H767" s="46"/>
      <c r="I767" s="45"/>
      <c r="J767" s="45"/>
      <c r="K767" s="45"/>
      <c r="L767" s="45"/>
      <c r="M767" s="61"/>
      <c r="N767" s="48"/>
      <c r="O767" s="49"/>
      <c r="P767" s="48"/>
      <c r="Q767" s="49"/>
      <c r="R767" s="50"/>
      <c r="S767" s="51"/>
      <c r="T767" s="15"/>
      <c r="U767" s="14"/>
      <c r="V767" s="52"/>
      <c r="W767" s="52"/>
      <c r="X767" s="52"/>
      <c r="Y767" s="52"/>
      <c r="Z767" s="52"/>
      <c r="AA767" s="52"/>
      <c r="AB767" s="53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3"/>
      <c r="AP767" s="52"/>
      <c r="AQ767" s="52"/>
      <c r="AR767" s="53"/>
      <c r="AS767" s="53"/>
      <c r="AT767" s="53"/>
      <c r="AU767" s="52"/>
      <c r="AV767" s="52"/>
      <c r="AW767" s="53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83" t="str">
        <f>IF(ISBLANK(B767),,IF(IFNA(MATCH(N767,List_Holidays,0),0)=0,IF(IFNA(MATCH(WEEKDAY(N767),List_WeekHolidays,0),0),1,0),2))</f>
        <v/>
      </c>
      <c r="BU767" s="109">
        <f t="shared" si="3"/>
        <v>0</v>
      </c>
      <c r="BV767" s="109">
        <f t="shared" si="4"/>
        <v>0</v>
      </c>
      <c r="BW767" s="109">
        <f>IF($BU767&gt;cLunchEnd+$N767,cLunchBegin+$N767+1,cLunchBegin+$N767)</f>
        <v>0.5</v>
      </c>
      <c r="BX767" s="109">
        <f>IF($BU767&gt;cLunchEnd+$N767,cLunchEnd+$N767+1,cLunchEnd+$N767)</f>
        <v>0.5416666667</v>
      </c>
      <c r="BY767" s="109">
        <f>IF($BU767&gt;cDinnerEnd+$N767,cDinnerBegin+$N767+1,cDinnerBegin+$N767)</f>
        <v>0.75</v>
      </c>
      <c r="BZ767" s="109">
        <f>IF($BU767&gt;cDinnerEnd+$N767,cDinnerEnd+$N767+1,cDinnerEnd+$N767)</f>
        <v>0.7916666667</v>
      </c>
      <c r="CA767" s="50" t="str">
        <f>IF((MIN($BV767,BX767)-MAX($BU767,BW767))&gt;0,vDurationLunch,)</f>
        <v/>
      </c>
      <c r="CB767" s="50" t="str">
        <f>IF((MIN($BV767,BZ767)-MAX($BU767,BY767))&gt;0,vDurationDinner,)</f>
        <v/>
      </c>
      <c r="CC767" s="50">
        <f t="shared" si="5"/>
        <v>0</v>
      </c>
      <c r="CD767" s="109">
        <f t="shared" si="6"/>
        <v>0.75</v>
      </c>
      <c r="CE767" s="50" t="str">
        <f t="shared" si="7"/>
        <v/>
      </c>
      <c r="CF767" s="50" t="str">
        <f t="shared" si="8"/>
        <v/>
      </c>
      <c r="CG767" s="50" t="str">
        <f t="shared" si="9"/>
        <v/>
      </c>
      <c r="CH767" s="50" t="str">
        <f t="shared" si="10"/>
        <v/>
      </c>
      <c r="CI767" s="50" t="str">
        <f t="shared" si="11"/>
        <v/>
      </c>
      <c r="CJ767" s="50"/>
      <c r="CK767" s="50"/>
      <c r="CL767" s="50"/>
      <c r="CM767" s="50"/>
      <c r="CN767" s="50"/>
    </row>
    <row r="768">
      <c r="A768" s="108" t="str">
        <f t="shared" si="2"/>
        <v/>
      </c>
      <c r="B768" s="6"/>
      <c r="C768" s="42"/>
      <c r="D768" s="43"/>
      <c r="E768" s="61"/>
      <c r="F768" s="45"/>
      <c r="G768" s="45"/>
      <c r="H768" s="46"/>
      <c r="I768" s="45"/>
      <c r="J768" s="45"/>
      <c r="K768" s="45"/>
      <c r="L768" s="45"/>
      <c r="M768" s="61"/>
      <c r="N768" s="48"/>
      <c r="O768" s="49"/>
      <c r="P768" s="48"/>
      <c r="Q768" s="49"/>
      <c r="R768" s="50"/>
      <c r="S768" s="51"/>
      <c r="T768" s="15"/>
      <c r="U768" s="14"/>
      <c r="V768" s="52"/>
      <c r="W768" s="52"/>
      <c r="X768" s="52"/>
      <c r="Y768" s="52"/>
      <c r="Z768" s="52"/>
      <c r="AA768" s="52"/>
      <c r="AB768" s="53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3"/>
      <c r="AP768" s="52"/>
      <c r="AQ768" s="52"/>
      <c r="AR768" s="53"/>
      <c r="AS768" s="53"/>
      <c r="AT768" s="53"/>
      <c r="AU768" s="52"/>
      <c r="AV768" s="52"/>
      <c r="AW768" s="53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83" t="str">
        <f>IF(ISBLANK(B768),,IF(IFNA(MATCH(N768,List_Holidays,0),0)=0,IF(IFNA(MATCH(WEEKDAY(N768),List_WeekHolidays,0),0),1,0),2))</f>
        <v/>
      </c>
      <c r="BU768" s="109">
        <f t="shared" si="3"/>
        <v>0</v>
      </c>
      <c r="BV768" s="109">
        <f t="shared" si="4"/>
        <v>0</v>
      </c>
      <c r="BW768" s="109">
        <f>IF($BU768&gt;cLunchEnd+$N768,cLunchBegin+$N768+1,cLunchBegin+$N768)</f>
        <v>0.5</v>
      </c>
      <c r="BX768" s="109">
        <f>IF($BU768&gt;cLunchEnd+$N768,cLunchEnd+$N768+1,cLunchEnd+$N768)</f>
        <v>0.5416666667</v>
      </c>
      <c r="BY768" s="109">
        <f>IF($BU768&gt;cDinnerEnd+$N768,cDinnerBegin+$N768+1,cDinnerBegin+$N768)</f>
        <v>0.75</v>
      </c>
      <c r="BZ768" s="109">
        <f>IF($BU768&gt;cDinnerEnd+$N768,cDinnerEnd+$N768+1,cDinnerEnd+$N768)</f>
        <v>0.7916666667</v>
      </c>
      <c r="CA768" s="50" t="str">
        <f>IF((MIN($BV768,BX768)-MAX($BU768,BW768))&gt;0,vDurationLunch,)</f>
        <v/>
      </c>
      <c r="CB768" s="50" t="str">
        <f>IF((MIN($BV768,BZ768)-MAX($BU768,BY768))&gt;0,vDurationDinner,)</f>
        <v/>
      </c>
      <c r="CC768" s="50">
        <f t="shared" si="5"/>
        <v>0</v>
      </c>
      <c r="CD768" s="109">
        <f t="shared" si="6"/>
        <v>0.75</v>
      </c>
      <c r="CE768" s="50" t="str">
        <f t="shared" si="7"/>
        <v/>
      </c>
      <c r="CF768" s="50" t="str">
        <f t="shared" si="8"/>
        <v/>
      </c>
      <c r="CG768" s="50" t="str">
        <f t="shared" si="9"/>
        <v/>
      </c>
      <c r="CH768" s="50" t="str">
        <f t="shared" si="10"/>
        <v/>
      </c>
      <c r="CI768" s="50" t="str">
        <f t="shared" si="11"/>
        <v/>
      </c>
      <c r="CJ768" s="50"/>
      <c r="CK768" s="50"/>
      <c r="CL768" s="50"/>
      <c r="CM768" s="50"/>
      <c r="CN768" s="50"/>
    </row>
    <row r="769">
      <c r="A769" s="108" t="str">
        <f t="shared" si="2"/>
        <v/>
      </c>
      <c r="B769" s="6"/>
      <c r="C769" s="42"/>
      <c r="D769" s="43"/>
      <c r="E769" s="61"/>
      <c r="F769" s="45"/>
      <c r="G769" s="45"/>
      <c r="H769" s="46"/>
      <c r="I769" s="45"/>
      <c r="J769" s="45"/>
      <c r="K769" s="45"/>
      <c r="L769" s="45"/>
      <c r="M769" s="61"/>
      <c r="N769" s="48"/>
      <c r="O769" s="49"/>
      <c r="P769" s="48"/>
      <c r="Q769" s="49"/>
      <c r="R769" s="50"/>
      <c r="S769" s="51"/>
      <c r="T769" s="15"/>
      <c r="U769" s="14"/>
      <c r="V769" s="52"/>
      <c r="W769" s="52"/>
      <c r="X769" s="52"/>
      <c r="Y769" s="52"/>
      <c r="Z769" s="52"/>
      <c r="AA769" s="52"/>
      <c r="AB769" s="53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3"/>
      <c r="AP769" s="52"/>
      <c r="AQ769" s="52"/>
      <c r="AR769" s="53"/>
      <c r="AS769" s="53"/>
      <c r="AT769" s="53"/>
      <c r="AU769" s="52"/>
      <c r="AV769" s="52"/>
      <c r="AW769" s="53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83" t="str">
        <f>IF(ISBLANK(B769),,IF(IFNA(MATCH(N769,List_Holidays,0),0)=0,IF(IFNA(MATCH(WEEKDAY(N769),List_WeekHolidays,0),0),1,0),2))</f>
        <v/>
      </c>
      <c r="BU769" s="109">
        <f t="shared" si="3"/>
        <v>0</v>
      </c>
      <c r="BV769" s="109">
        <f t="shared" si="4"/>
        <v>0</v>
      </c>
      <c r="BW769" s="109">
        <f>IF($BU769&gt;cLunchEnd+$N769,cLunchBegin+$N769+1,cLunchBegin+$N769)</f>
        <v>0.5</v>
      </c>
      <c r="BX769" s="109">
        <f>IF($BU769&gt;cLunchEnd+$N769,cLunchEnd+$N769+1,cLunchEnd+$N769)</f>
        <v>0.5416666667</v>
      </c>
      <c r="BY769" s="109">
        <f>IF($BU769&gt;cDinnerEnd+$N769,cDinnerBegin+$N769+1,cDinnerBegin+$N769)</f>
        <v>0.75</v>
      </c>
      <c r="BZ769" s="109">
        <f>IF($BU769&gt;cDinnerEnd+$N769,cDinnerEnd+$N769+1,cDinnerEnd+$N769)</f>
        <v>0.7916666667</v>
      </c>
      <c r="CA769" s="50" t="str">
        <f>IF((MIN($BV769,BX769)-MAX($BU769,BW769))&gt;0,vDurationLunch,)</f>
        <v/>
      </c>
      <c r="CB769" s="50" t="str">
        <f>IF((MIN($BV769,BZ769)-MAX($BU769,BY769))&gt;0,vDurationDinner,)</f>
        <v/>
      </c>
      <c r="CC769" s="50">
        <f t="shared" si="5"/>
        <v>0</v>
      </c>
      <c r="CD769" s="109">
        <f t="shared" si="6"/>
        <v>0.75</v>
      </c>
      <c r="CE769" s="50" t="str">
        <f t="shared" si="7"/>
        <v/>
      </c>
      <c r="CF769" s="50" t="str">
        <f t="shared" si="8"/>
        <v/>
      </c>
      <c r="CG769" s="50" t="str">
        <f t="shared" si="9"/>
        <v/>
      </c>
      <c r="CH769" s="50" t="str">
        <f t="shared" si="10"/>
        <v/>
      </c>
      <c r="CI769" s="50" t="str">
        <f t="shared" si="11"/>
        <v/>
      </c>
      <c r="CJ769" s="50"/>
      <c r="CK769" s="50"/>
      <c r="CL769" s="50"/>
      <c r="CM769" s="50"/>
      <c r="CN769" s="50"/>
    </row>
    <row r="770">
      <c r="A770" s="108" t="str">
        <f t="shared" si="2"/>
        <v/>
      </c>
      <c r="B770" s="6"/>
      <c r="C770" s="42"/>
      <c r="D770" s="43"/>
      <c r="E770" s="61"/>
      <c r="F770" s="45"/>
      <c r="G770" s="46"/>
      <c r="H770" s="46"/>
      <c r="I770" s="45"/>
      <c r="J770" s="45"/>
      <c r="K770" s="45"/>
      <c r="L770" s="45"/>
      <c r="M770" s="61"/>
      <c r="N770" s="48"/>
      <c r="O770" s="49"/>
      <c r="P770" s="48"/>
      <c r="Q770" s="49"/>
      <c r="R770" s="50"/>
      <c r="S770" s="51"/>
      <c r="T770" s="15"/>
      <c r="U770" s="14"/>
      <c r="V770" s="52"/>
      <c r="W770" s="52"/>
      <c r="X770" s="52"/>
      <c r="Y770" s="52"/>
      <c r="Z770" s="52"/>
      <c r="AA770" s="52"/>
      <c r="AB770" s="53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3"/>
      <c r="AP770" s="52"/>
      <c r="AQ770" s="52"/>
      <c r="AR770" s="53"/>
      <c r="AS770" s="53"/>
      <c r="AT770" s="53"/>
      <c r="AU770" s="52"/>
      <c r="AV770" s="52"/>
      <c r="AW770" s="53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83" t="str">
        <f>IF(ISBLANK(B770),,IF(IFNA(MATCH(N770,List_Holidays,0),0)=0,IF(IFNA(MATCH(WEEKDAY(N770),List_WeekHolidays,0),0),1,0),2))</f>
        <v/>
      </c>
      <c r="BU770" s="109">
        <f t="shared" si="3"/>
        <v>0</v>
      </c>
      <c r="BV770" s="109">
        <f t="shared" si="4"/>
        <v>0</v>
      </c>
      <c r="BW770" s="109">
        <f>IF($BU770&gt;cLunchEnd+$N770,cLunchBegin+$N770+1,cLunchBegin+$N770)</f>
        <v>0.5</v>
      </c>
      <c r="BX770" s="109">
        <f>IF($BU770&gt;cLunchEnd+$N770,cLunchEnd+$N770+1,cLunchEnd+$N770)</f>
        <v>0.5416666667</v>
      </c>
      <c r="BY770" s="109">
        <f>IF($BU770&gt;cDinnerEnd+$N770,cDinnerBegin+$N770+1,cDinnerBegin+$N770)</f>
        <v>0.75</v>
      </c>
      <c r="BZ770" s="109">
        <f>IF($BU770&gt;cDinnerEnd+$N770,cDinnerEnd+$N770+1,cDinnerEnd+$N770)</f>
        <v>0.7916666667</v>
      </c>
      <c r="CA770" s="50" t="str">
        <f>IF((MIN($BV770,BX770)-MAX($BU770,BW770))&gt;0,vDurationLunch,)</f>
        <v/>
      </c>
      <c r="CB770" s="50" t="str">
        <f>IF((MIN($BV770,BZ770)-MAX($BU770,BY770))&gt;0,vDurationDinner,)</f>
        <v/>
      </c>
      <c r="CC770" s="50">
        <f t="shared" si="5"/>
        <v>0</v>
      </c>
      <c r="CD770" s="109">
        <f t="shared" si="6"/>
        <v>0.75</v>
      </c>
      <c r="CE770" s="50" t="str">
        <f t="shared" si="7"/>
        <v/>
      </c>
      <c r="CF770" s="50" t="str">
        <f t="shared" si="8"/>
        <v/>
      </c>
      <c r="CG770" s="50" t="str">
        <f t="shared" si="9"/>
        <v/>
      </c>
      <c r="CH770" s="50" t="str">
        <f t="shared" si="10"/>
        <v/>
      </c>
      <c r="CI770" s="50" t="str">
        <f t="shared" si="11"/>
        <v/>
      </c>
      <c r="CJ770" s="50"/>
      <c r="CK770" s="50"/>
      <c r="CL770" s="50"/>
      <c r="CM770" s="50"/>
      <c r="CN770" s="50"/>
    </row>
    <row r="771">
      <c r="A771" s="108" t="str">
        <f t="shared" si="2"/>
        <v/>
      </c>
      <c r="B771" s="6"/>
      <c r="C771" s="42"/>
      <c r="D771" s="43"/>
      <c r="E771" s="61"/>
      <c r="F771" s="45"/>
      <c r="G771" s="45"/>
      <c r="H771" s="46"/>
      <c r="I771" s="45"/>
      <c r="J771" s="45"/>
      <c r="K771" s="45"/>
      <c r="L771" s="45"/>
      <c r="M771" s="61"/>
      <c r="N771" s="48"/>
      <c r="O771" s="49"/>
      <c r="P771" s="48"/>
      <c r="Q771" s="49"/>
      <c r="R771" s="50"/>
      <c r="S771" s="51"/>
      <c r="T771" s="15"/>
      <c r="U771" s="14"/>
      <c r="V771" s="52"/>
      <c r="W771" s="52"/>
      <c r="X771" s="52"/>
      <c r="Y771" s="52"/>
      <c r="Z771" s="52"/>
      <c r="AA771" s="52"/>
      <c r="AB771" s="53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3"/>
      <c r="AP771" s="52"/>
      <c r="AQ771" s="52"/>
      <c r="AR771" s="53"/>
      <c r="AS771" s="53"/>
      <c r="AT771" s="53"/>
      <c r="AU771" s="52"/>
      <c r="AV771" s="52"/>
      <c r="AW771" s="53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83" t="str">
        <f>IF(ISBLANK(B771),,IF(IFNA(MATCH(N771,List_Holidays,0),0)=0,IF(IFNA(MATCH(WEEKDAY(N771),List_WeekHolidays,0),0),1,0),2))</f>
        <v/>
      </c>
      <c r="BU771" s="109">
        <f t="shared" si="3"/>
        <v>0</v>
      </c>
      <c r="BV771" s="109">
        <f t="shared" si="4"/>
        <v>0</v>
      </c>
      <c r="BW771" s="109">
        <f>IF($BU771&gt;cLunchEnd+$N771,cLunchBegin+$N771+1,cLunchBegin+$N771)</f>
        <v>0.5</v>
      </c>
      <c r="BX771" s="109">
        <f>IF($BU771&gt;cLunchEnd+$N771,cLunchEnd+$N771+1,cLunchEnd+$N771)</f>
        <v>0.5416666667</v>
      </c>
      <c r="BY771" s="109">
        <f>IF($BU771&gt;cDinnerEnd+$N771,cDinnerBegin+$N771+1,cDinnerBegin+$N771)</f>
        <v>0.75</v>
      </c>
      <c r="BZ771" s="109">
        <f>IF($BU771&gt;cDinnerEnd+$N771,cDinnerEnd+$N771+1,cDinnerEnd+$N771)</f>
        <v>0.7916666667</v>
      </c>
      <c r="CA771" s="50" t="str">
        <f>IF((MIN($BV771,BX771)-MAX($BU771,BW771))&gt;0,vDurationLunch,)</f>
        <v/>
      </c>
      <c r="CB771" s="50" t="str">
        <f>IF((MIN($BV771,BZ771)-MAX($BU771,BY771))&gt;0,vDurationDinner,)</f>
        <v/>
      </c>
      <c r="CC771" s="50">
        <f t="shared" si="5"/>
        <v>0</v>
      </c>
      <c r="CD771" s="109">
        <f t="shared" si="6"/>
        <v>0.75</v>
      </c>
      <c r="CE771" s="50" t="str">
        <f t="shared" si="7"/>
        <v/>
      </c>
      <c r="CF771" s="50" t="str">
        <f t="shared" si="8"/>
        <v/>
      </c>
      <c r="CG771" s="50" t="str">
        <f t="shared" si="9"/>
        <v/>
      </c>
      <c r="CH771" s="50" t="str">
        <f t="shared" si="10"/>
        <v/>
      </c>
      <c r="CI771" s="50" t="str">
        <f t="shared" si="11"/>
        <v/>
      </c>
      <c r="CJ771" s="50"/>
      <c r="CK771" s="50"/>
      <c r="CL771" s="50"/>
      <c r="CM771" s="50"/>
      <c r="CN771" s="50"/>
    </row>
    <row r="772">
      <c r="A772" s="108" t="str">
        <f t="shared" si="2"/>
        <v/>
      </c>
      <c r="B772" s="6"/>
      <c r="C772" s="42"/>
      <c r="D772" s="43"/>
      <c r="E772" s="61"/>
      <c r="F772" s="45"/>
      <c r="G772" s="45"/>
      <c r="H772" s="46"/>
      <c r="I772" s="45"/>
      <c r="J772" s="45"/>
      <c r="K772" s="45"/>
      <c r="L772" s="45"/>
      <c r="M772" s="61"/>
      <c r="N772" s="48"/>
      <c r="O772" s="49"/>
      <c r="P772" s="48"/>
      <c r="Q772" s="49"/>
      <c r="R772" s="50"/>
      <c r="S772" s="51"/>
      <c r="T772" s="15"/>
      <c r="U772" s="14"/>
      <c r="V772" s="52"/>
      <c r="W772" s="52"/>
      <c r="X772" s="52"/>
      <c r="Y772" s="52"/>
      <c r="Z772" s="52"/>
      <c r="AA772" s="52"/>
      <c r="AB772" s="53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3"/>
      <c r="AP772" s="52"/>
      <c r="AQ772" s="52"/>
      <c r="AR772" s="53"/>
      <c r="AS772" s="53"/>
      <c r="AT772" s="53"/>
      <c r="AU772" s="52"/>
      <c r="AV772" s="52"/>
      <c r="AW772" s="53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83" t="str">
        <f>IF(ISBLANK(B772),,IF(IFNA(MATCH(N772,List_Holidays,0),0)=0,IF(IFNA(MATCH(WEEKDAY(N772),List_WeekHolidays,0),0),1,0),2))</f>
        <v/>
      </c>
      <c r="BU772" s="109">
        <f t="shared" si="3"/>
        <v>0</v>
      </c>
      <c r="BV772" s="109">
        <f t="shared" si="4"/>
        <v>0</v>
      </c>
      <c r="BW772" s="109">
        <f>IF($BU772&gt;cLunchEnd+$N772,cLunchBegin+$N772+1,cLunchBegin+$N772)</f>
        <v>0.5</v>
      </c>
      <c r="BX772" s="109">
        <f>IF($BU772&gt;cLunchEnd+$N772,cLunchEnd+$N772+1,cLunchEnd+$N772)</f>
        <v>0.5416666667</v>
      </c>
      <c r="BY772" s="109">
        <f>IF($BU772&gt;cDinnerEnd+$N772,cDinnerBegin+$N772+1,cDinnerBegin+$N772)</f>
        <v>0.75</v>
      </c>
      <c r="BZ772" s="109">
        <f>IF($BU772&gt;cDinnerEnd+$N772,cDinnerEnd+$N772+1,cDinnerEnd+$N772)</f>
        <v>0.7916666667</v>
      </c>
      <c r="CA772" s="50" t="str">
        <f>IF((MIN($BV772,BX772)-MAX($BU772,BW772))&gt;0,vDurationLunch,)</f>
        <v/>
      </c>
      <c r="CB772" s="50" t="str">
        <f>IF((MIN($BV772,BZ772)-MAX($BU772,BY772))&gt;0,vDurationDinner,)</f>
        <v/>
      </c>
      <c r="CC772" s="50">
        <f t="shared" si="5"/>
        <v>0</v>
      </c>
      <c r="CD772" s="109">
        <f t="shared" si="6"/>
        <v>0.75</v>
      </c>
      <c r="CE772" s="50" t="str">
        <f t="shared" si="7"/>
        <v/>
      </c>
      <c r="CF772" s="50" t="str">
        <f t="shared" si="8"/>
        <v/>
      </c>
      <c r="CG772" s="50" t="str">
        <f t="shared" si="9"/>
        <v/>
      </c>
      <c r="CH772" s="50" t="str">
        <f t="shared" si="10"/>
        <v/>
      </c>
      <c r="CI772" s="50" t="str">
        <f t="shared" si="11"/>
        <v/>
      </c>
      <c r="CJ772" s="50"/>
      <c r="CK772" s="50"/>
      <c r="CL772" s="50"/>
      <c r="CM772" s="50"/>
      <c r="CN772" s="50"/>
    </row>
    <row r="773">
      <c r="A773" s="108" t="str">
        <f t="shared" si="2"/>
        <v/>
      </c>
      <c r="B773" s="6"/>
      <c r="C773" s="42"/>
      <c r="D773" s="43"/>
      <c r="E773" s="61"/>
      <c r="F773" s="45"/>
      <c r="G773" s="45"/>
      <c r="H773" s="45"/>
      <c r="I773" s="45"/>
      <c r="J773" s="46"/>
      <c r="K773" s="45"/>
      <c r="L773" s="45"/>
      <c r="M773" s="61"/>
      <c r="N773" s="48"/>
      <c r="O773" s="49"/>
      <c r="P773" s="48"/>
      <c r="Q773" s="49"/>
      <c r="R773" s="50"/>
      <c r="S773" s="51"/>
      <c r="T773" s="15"/>
      <c r="U773" s="14"/>
      <c r="V773" s="52"/>
      <c r="W773" s="52"/>
      <c r="X773" s="52"/>
      <c r="Y773" s="52"/>
      <c r="Z773" s="52"/>
      <c r="AA773" s="52"/>
      <c r="AB773" s="53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3"/>
      <c r="AP773" s="52"/>
      <c r="AQ773" s="52"/>
      <c r="AR773" s="53"/>
      <c r="AS773" s="53"/>
      <c r="AT773" s="53"/>
      <c r="AU773" s="52"/>
      <c r="AV773" s="52"/>
      <c r="AW773" s="53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83" t="str">
        <f>IF(ISBLANK(B773),,IF(IFNA(MATCH(N773,List_Holidays,0),0)=0,IF(IFNA(MATCH(WEEKDAY(N773),List_WeekHolidays,0),0),1,0),2))</f>
        <v/>
      </c>
      <c r="BU773" s="109">
        <f t="shared" si="3"/>
        <v>0</v>
      </c>
      <c r="BV773" s="109">
        <f t="shared" si="4"/>
        <v>0</v>
      </c>
      <c r="BW773" s="109">
        <f>IF($BU773&gt;cLunchEnd+$N773,cLunchBegin+$N773+1,cLunchBegin+$N773)</f>
        <v>0.5</v>
      </c>
      <c r="BX773" s="109">
        <f>IF($BU773&gt;cLunchEnd+$N773,cLunchEnd+$N773+1,cLunchEnd+$N773)</f>
        <v>0.5416666667</v>
      </c>
      <c r="BY773" s="109">
        <f>IF($BU773&gt;cDinnerEnd+$N773,cDinnerBegin+$N773+1,cDinnerBegin+$N773)</f>
        <v>0.75</v>
      </c>
      <c r="BZ773" s="109">
        <f>IF($BU773&gt;cDinnerEnd+$N773,cDinnerEnd+$N773+1,cDinnerEnd+$N773)</f>
        <v>0.7916666667</v>
      </c>
      <c r="CA773" s="50" t="str">
        <f>IF((MIN($BV773,BX773)-MAX($BU773,BW773))&gt;0,vDurationLunch,)</f>
        <v/>
      </c>
      <c r="CB773" s="50" t="str">
        <f>IF((MIN($BV773,BZ773)-MAX($BU773,BY773))&gt;0,vDurationDinner,)</f>
        <v/>
      </c>
      <c r="CC773" s="50">
        <f t="shared" si="5"/>
        <v>0</v>
      </c>
      <c r="CD773" s="109">
        <f t="shared" si="6"/>
        <v>0.75</v>
      </c>
      <c r="CE773" s="50" t="str">
        <f t="shared" si="7"/>
        <v/>
      </c>
      <c r="CF773" s="50" t="str">
        <f t="shared" si="8"/>
        <v/>
      </c>
      <c r="CG773" s="50" t="str">
        <f t="shared" si="9"/>
        <v/>
      </c>
      <c r="CH773" s="50" t="str">
        <f t="shared" si="10"/>
        <v/>
      </c>
      <c r="CI773" s="50" t="str">
        <f t="shared" si="11"/>
        <v/>
      </c>
      <c r="CJ773" s="50"/>
      <c r="CK773" s="50"/>
      <c r="CL773" s="50"/>
      <c r="CM773" s="50"/>
      <c r="CN773" s="50"/>
    </row>
    <row r="774">
      <c r="A774" s="108" t="str">
        <f t="shared" si="2"/>
        <v/>
      </c>
      <c r="B774" s="6"/>
      <c r="C774" s="42"/>
      <c r="D774" s="43"/>
      <c r="E774" s="61"/>
      <c r="F774" s="45"/>
      <c r="G774" s="45"/>
      <c r="H774" s="46"/>
      <c r="I774" s="45"/>
      <c r="J774" s="45"/>
      <c r="K774" s="45"/>
      <c r="L774" s="45"/>
      <c r="M774" s="61"/>
      <c r="N774" s="48"/>
      <c r="O774" s="49"/>
      <c r="P774" s="48"/>
      <c r="Q774" s="49"/>
      <c r="R774" s="50"/>
      <c r="S774" s="51"/>
      <c r="T774" s="15"/>
      <c r="U774" s="14"/>
      <c r="V774" s="52"/>
      <c r="W774" s="52"/>
      <c r="X774" s="52"/>
      <c r="Y774" s="52"/>
      <c r="Z774" s="52"/>
      <c r="AA774" s="52"/>
      <c r="AB774" s="53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3"/>
      <c r="AP774" s="52"/>
      <c r="AQ774" s="52"/>
      <c r="AR774" s="53"/>
      <c r="AS774" s="53"/>
      <c r="AT774" s="53"/>
      <c r="AU774" s="52"/>
      <c r="AV774" s="52"/>
      <c r="AW774" s="53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83" t="str">
        <f>IF(ISBLANK(B774),,IF(IFNA(MATCH(N774,List_Holidays,0),0)=0,IF(IFNA(MATCH(WEEKDAY(N774),List_WeekHolidays,0),0),1,0),2))</f>
        <v/>
      </c>
      <c r="BU774" s="109">
        <f t="shared" si="3"/>
        <v>0</v>
      </c>
      <c r="BV774" s="109">
        <f t="shared" si="4"/>
        <v>0</v>
      </c>
      <c r="BW774" s="109">
        <f>IF($BU774&gt;cLunchEnd+$N774,cLunchBegin+$N774+1,cLunchBegin+$N774)</f>
        <v>0.5</v>
      </c>
      <c r="BX774" s="109">
        <f>IF($BU774&gt;cLunchEnd+$N774,cLunchEnd+$N774+1,cLunchEnd+$N774)</f>
        <v>0.5416666667</v>
      </c>
      <c r="BY774" s="109">
        <f>IF($BU774&gt;cDinnerEnd+$N774,cDinnerBegin+$N774+1,cDinnerBegin+$N774)</f>
        <v>0.75</v>
      </c>
      <c r="BZ774" s="109">
        <f>IF($BU774&gt;cDinnerEnd+$N774,cDinnerEnd+$N774+1,cDinnerEnd+$N774)</f>
        <v>0.7916666667</v>
      </c>
      <c r="CA774" s="50" t="str">
        <f>IF((MIN($BV774,BX774)-MAX($BU774,BW774))&gt;0,vDurationLunch,)</f>
        <v/>
      </c>
      <c r="CB774" s="50" t="str">
        <f>IF((MIN($BV774,BZ774)-MAX($BU774,BY774))&gt;0,vDurationDinner,)</f>
        <v/>
      </c>
      <c r="CC774" s="50">
        <f t="shared" si="5"/>
        <v>0</v>
      </c>
      <c r="CD774" s="109">
        <f t="shared" si="6"/>
        <v>0.75</v>
      </c>
      <c r="CE774" s="50" t="str">
        <f t="shared" si="7"/>
        <v/>
      </c>
      <c r="CF774" s="50" t="str">
        <f t="shared" si="8"/>
        <v/>
      </c>
      <c r="CG774" s="50" t="str">
        <f t="shared" si="9"/>
        <v/>
      </c>
      <c r="CH774" s="50" t="str">
        <f t="shared" si="10"/>
        <v/>
      </c>
      <c r="CI774" s="50" t="str">
        <f t="shared" si="11"/>
        <v/>
      </c>
      <c r="CJ774" s="50"/>
      <c r="CK774" s="50"/>
      <c r="CL774" s="50"/>
      <c r="CM774" s="50"/>
      <c r="CN774" s="50"/>
    </row>
    <row r="775">
      <c r="A775" s="108" t="str">
        <f t="shared" si="2"/>
        <v/>
      </c>
      <c r="B775" s="6"/>
      <c r="C775" s="42"/>
      <c r="D775" s="43"/>
      <c r="E775" s="61"/>
      <c r="F775" s="45"/>
      <c r="G775" s="45"/>
      <c r="H775" s="46"/>
      <c r="I775" s="45"/>
      <c r="J775" s="45"/>
      <c r="K775" s="45"/>
      <c r="L775" s="45"/>
      <c r="M775" s="61"/>
      <c r="N775" s="48"/>
      <c r="O775" s="49"/>
      <c r="P775" s="48"/>
      <c r="Q775" s="49"/>
      <c r="R775" s="50"/>
      <c r="S775" s="51"/>
      <c r="T775" s="15"/>
      <c r="U775" s="14"/>
      <c r="V775" s="52"/>
      <c r="W775" s="52"/>
      <c r="X775" s="52"/>
      <c r="Y775" s="52"/>
      <c r="Z775" s="52"/>
      <c r="AA775" s="52"/>
      <c r="AB775" s="53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3"/>
      <c r="AP775" s="52"/>
      <c r="AQ775" s="52"/>
      <c r="AR775" s="53"/>
      <c r="AS775" s="53"/>
      <c r="AT775" s="53"/>
      <c r="AU775" s="52"/>
      <c r="AV775" s="52"/>
      <c r="AW775" s="53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83" t="str">
        <f>IF(ISBLANK(B775),,IF(IFNA(MATCH(N775,List_Holidays,0),0)=0,IF(IFNA(MATCH(WEEKDAY(N775),List_WeekHolidays,0),0),1,0),2))</f>
        <v/>
      </c>
      <c r="BU775" s="109">
        <f t="shared" si="3"/>
        <v>0</v>
      </c>
      <c r="BV775" s="109">
        <f t="shared" si="4"/>
        <v>0</v>
      </c>
      <c r="BW775" s="109">
        <f>IF($BU775&gt;cLunchEnd+$N775,cLunchBegin+$N775+1,cLunchBegin+$N775)</f>
        <v>0.5</v>
      </c>
      <c r="BX775" s="109">
        <f>IF($BU775&gt;cLunchEnd+$N775,cLunchEnd+$N775+1,cLunchEnd+$N775)</f>
        <v>0.5416666667</v>
      </c>
      <c r="BY775" s="109">
        <f>IF($BU775&gt;cDinnerEnd+$N775,cDinnerBegin+$N775+1,cDinnerBegin+$N775)</f>
        <v>0.75</v>
      </c>
      <c r="BZ775" s="109">
        <f>IF($BU775&gt;cDinnerEnd+$N775,cDinnerEnd+$N775+1,cDinnerEnd+$N775)</f>
        <v>0.7916666667</v>
      </c>
      <c r="CA775" s="50" t="str">
        <f>IF((MIN($BV775,BX775)-MAX($BU775,BW775))&gt;0,vDurationLunch,)</f>
        <v/>
      </c>
      <c r="CB775" s="50" t="str">
        <f>IF((MIN($BV775,BZ775)-MAX($BU775,BY775))&gt;0,vDurationDinner,)</f>
        <v/>
      </c>
      <c r="CC775" s="50">
        <f t="shared" si="5"/>
        <v>0</v>
      </c>
      <c r="CD775" s="109">
        <f t="shared" si="6"/>
        <v>0.75</v>
      </c>
      <c r="CE775" s="50" t="str">
        <f t="shared" si="7"/>
        <v/>
      </c>
      <c r="CF775" s="50" t="str">
        <f t="shared" si="8"/>
        <v/>
      </c>
      <c r="CG775" s="50" t="str">
        <f t="shared" si="9"/>
        <v/>
      </c>
      <c r="CH775" s="50" t="str">
        <f t="shared" si="10"/>
        <v/>
      </c>
      <c r="CI775" s="50" t="str">
        <f t="shared" si="11"/>
        <v/>
      </c>
      <c r="CJ775" s="50"/>
      <c r="CK775" s="50"/>
      <c r="CL775" s="50"/>
      <c r="CM775" s="50"/>
      <c r="CN775" s="50"/>
    </row>
    <row r="776">
      <c r="A776" s="108" t="str">
        <f t="shared" si="2"/>
        <v/>
      </c>
      <c r="B776" s="6"/>
      <c r="C776" s="42"/>
      <c r="D776" s="43"/>
      <c r="E776" s="61"/>
      <c r="F776" s="45"/>
      <c r="G776" s="45"/>
      <c r="H776" s="46"/>
      <c r="I776" s="45"/>
      <c r="J776" s="45"/>
      <c r="K776" s="45"/>
      <c r="L776" s="45"/>
      <c r="M776" s="61"/>
      <c r="N776" s="48"/>
      <c r="O776" s="49"/>
      <c r="P776" s="48"/>
      <c r="Q776" s="49"/>
      <c r="R776" s="50"/>
      <c r="S776" s="51"/>
      <c r="T776" s="15"/>
      <c r="U776" s="14"/>
      <c r="V776" s="52"/>
      <c r="W776" s="52"/>
      <c r="X776" s="52"/>
      <c r="Y776" s="52"/>
      <c r="Z776" s="52"/>
      <c r="AA776" s="52"/>
      <c r="AB776" s="53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3"/>
      <c r="AP776" s="52"/>
      <c r="AQ776" s="52"/>
      <c r="AR776" s="53"/>
      <c r="AS776" s="53"/>
      <c r="AT776" s="53"/>
      <c r="AU776" s="52"/>
      <c r="AV776" s="52"/>
      <c r="AW776" s="53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83" t="str">
        <f>IF(ISBLANK(B776),,IF(IFNA(MATCH(N776,List_Holidays,0),0)=0,IF(IFNA(MATCH(WEEKDAY(N776),List_WeekHolidays,0),0),1,0),2))</f>
        <v/>
      </c>
      <c r="BU776" s="109">
        <f t="shared" si="3"/>
        <v>0</v>
      </c>
      <c r="BV776" s="109">
        <f t="shared" si="4"/>
        <v>0</v>
      </c>
      <c r="BW776" s="109">
        <f>IF($BU776&gt;cLunchEnd+$N776,cLunchBegin+$N776+1,cLunchBegin+$N776)</f>
        <v>0.5</v>
      </c>
      <c r="BX776" s="109">
        <f>IF($BU776&gt;cLunchEnd+$N776,cLunchEnd+$N776+1,cLunchEnd+$N776)</f>
        <v>0.5416666667</v>
      </c>
      <c r="BY776" s="109">
        <f>IF($BU776&gt;cDinnerEnd+$N776,cDinnerBegin+$N776+1,cDinnerBegin+$N776)</f>
        <v>0.75</v>
      </c>
      <c r="BZ776" s="109">
        <f>IF($BU776&gt;cDinnerEnd+$N776,cDinnerEnd+$N776+1,cDinnerEnd+$N776)</f>
        <v>0.7916666667</v>
      </c>
      <c r="CA776" s="50" t="str">
        <f>IF((MIN($BV776,BX776)-MAX($BU776,BW776))&gt;0,vDurationLunch,)</f>
        <v/>
      </c>
      <c r="CB776" s="50" t="str">
        <f>IF((MIN($BV776,BZ776)-MAX($BU776,BY776))&gt;0,vDurationDinner,)</f>
        <v/>
      </c>
      <c r="CC776" s="50">
        <f t="shared" si="5"/>
        <v>0</v>
      </c>
      <c r="CD776" s="109">
        <f t="shared" si="6"/>
        <v>0.75</v>
      </c>
      <c r="CE776" s="50" t="str">
        <f t="shared" si="7"/>
        <v/>
      </c>
      <c r="CF776" s="50" t="str">
        <f t="shared" si="8"/>
        <v/>
      </c>
      <c r="CG776" s="50" t="str">
        <f t="shared" si="9"/>
        <v/>
      </c>
      <c r="CH776" s="50" t="str">
        <f t="shared" si="10"/>
        <v/>
      </c>
      <c r="CI776" s="50" t="str">
        <f t="shared" si="11"/>
        <v/>
      </c>
      <c r="CJ776" s="50"/>
      <c r="CK776" s="50"/>
      <c r="CL776" s="50"/>
      <c r="CM776" s="50"/>
      <c r="CN776" s="50"/>
    </row>
    <row r="777">
      <c r="A777" s="108" t="str">
        <f t="shared" si="2"/>
        <v/>
      </c>
      <c r="B777" s="6"/>
      <c r="C777" s="42"/>
      <c r="D777" s="43"/>
      <c r="E777" s="61"/>
      <c r="F777" s="45"/>
      <c r="G777" s="46"/>
      <c r="H777" s="46"/>
      <c r="I777" s="45"/>
      <c r="J777" s="45"/>
      <c r="K777" s="45"/>
      <c r="L777" s="45"/>
      <c r="M777" s="61"/>
      <c r="N777" s="48"/>
      <c r="O777" s="49"/>
      <c r="P777" s="48"/>
      <c r="Q777" s="49"/>
      <c r="R777" s="50"/>
      <c r="S777" s="51"/>
      <c r="T777" s="15"/>
      <c r="U777" s="14"/>
      <c r="V777" s="52"/>
      <c r="W777" s="52"/>
      <c r="X777" s="52"/>
      <c r="Y777" s="52"/>
      <c r="Z777" s="52"/>
      <c r="AA777" s="52"/>
      <c r="AB777" s="53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3"/>
      <c r="AP777" s="52"/>
      <c r="AQ777" s="52"/>
      <c r="AR777" s="53"/>
      <c r="AS777" s="53"/>
      <c r="AT777" s="53"/>
      <c r="AU777" s="52"/>
      <c r="AV777" s="52"/>
      <c r="AW777" s="53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83" t="str">
        <f>IF(ISBLANK(B777),,IF(IFNA(MATCH(N777,List_Holidays,0),0)=0,IF(IFNA(MATCH(WEEKDAY(N777),List_WeekHolidays,0),0),1,0),2))</f>
        <v/>
      </c>
      <c r="BU777" s="109">
        <f t="shared" si="3"/>
        <v>0</v>
      </c>
      <c r="BV777" s="109">
        <f t="shared" si="4"/>
        <v>0</v>
      </c>
      <c r="BW777" s="109">
        <f>IF($BU777&gt;cLunchEnd+$N777,cLunchBegin+$N777+1,cLunchBegin+$N777)</f>
        <v>0.5</v>
      </c>
      <c r="BX777" s="109">
        <f>IF($BU777&gt;cLunchEnd+$N777,cLunchEnd+$N777+1,cLunchEnd+$N777)</f>
        <v>0.5416666667</v>
      </c>
      <c r="BY777" s="109">
        <f>IF($BU777&gt;cDinnerEnd+$N777,cDinnerBegin+$N777+1,cDinnerBegin+$N777)</f>
        <v>0.75</v>
      </c>
      <c r="BZ777" s="109">
        <f>IF($BU777&gt;cDinnerEnd+$N777,cDinnerEnd+$N777+1,cDinnerEnd+$N777)</f>
        <v>0.7916666667</v>
      </c>
      <c r="CA777" s="50" t="str">
        <f>IF((MIN($BV777,BX777)-MAX($BU777,BW777))&gt;0,vDurationLunch,)</f>
        <v/>
      </c>
      <c r="CB777" s="50" t="str">
        <f>IF((MIN($BV777,BZ777)-MAX($BU777,BY777))&gt;0,vDurationDinner,)</f>
        <v/>
      </c>
      <c r="CC777" s="50">
        <f t="shared" si="5"/>
        <v>0</v>
      </c>
      <c r="CD777" s="109">
        <f t="shared" si="6"/>
        <v>0.75</v>
      </c>
      <c r="CE777" s="50" t="str">
        <f t="shared" si="7"/>
        <v/>
      </c>
      <c r="CF777" s="50" t="str">
        <f t="shared" si="8"/>
        <v/>
      </c>
      <c r="CG777" s="50" t="str">
        <f t="shared" si="9"/>
        <v/>
      </c>
      <c r="CH777" s="50" t="str">
        <f t="shared" si="10"/>
        <v/>
      </c>
      <c r="CI777" s="50" t="str">
        <f t="shared" si="11"/>
        <v/>
      </c>
      <c r="CJ777" s="50"/>
      <c r="CK777" s="50"/>
      <c r="CL777" s="50"/>
      <c r="CM777" s="50"/>
      <c r="CN777" s="50"/>
    </row>
    <row r="778">
      <c r="A778" s="108" t="str">
        <f t="shared" si="2"/>
        <v/>
      </c>
      <c r="B778" s="6"/>
      <c r="C778" s="42"/>
      <c r="D778" s="43"/>
      <c r="E778" s="61"/>
      <c r="F778" s="45"/>
      <c r="G778" s="45"/>
      <c r="H778" s="46"/>
      <c r="I778" s="45"/>
      <c r="J778" s="45"/>
      <c r="K778" s="45"/>
      <c r="L778" s="45"/>
      <c r="M778" s="61"/>
      <c r="N778" s="48"/>
      <c r="O778" s="49"/>
      <c r="P778" s="48"/>
      <c r="Q778" s="49"/>
      <c r="R778" s="50"/>
      <c r="S778" s="51"/>
      <c r="T778" s="15"/>
      <c r="U778" s="14"/>
      <c r="V778" s="52"/>
      <c r="W778" s="52"/>
      <c r="X778" s="52"/>
      <c r="Y778" s="52"/>
      <c r="Z778" s="52"/>
      <c r="AA778" s="52"/>
      <c r="AB778" s="53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3"/>
      <c r="AP778" s="52"/>
      <c r="AQ778" s="52"/>
      <c r="AR778" s="53"/>
      <c r="AS778" s="53"/>
      <c r="AT778" s="53"/>
      <c r="AU778" s="52"/>
      <c r="AV778" s="52"/>
      <c r="AW778" s="53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83" t="str">
        <f>IF(ISBLANK(B778),,IF(IFNA(MATCH(N778,List_Holidays,0),0)=0,IF(IFNA(MATCH(WEEKDAY(N778),List_WeekHolidays,0),0),1,0),2))</f>
        <v/>
      </c>
      <c r="BU778" s="109">
        <f t="shared" si="3"/>
        <v>0</v>
      </c>
      <c r="BV778" s="109">
        <f t="shared" si="4"/>
        <v>0</v>
      </c>
      <c r="BW778" s="109">
        <f>IF($BU778&gt;cLunchEnd+$N778,cLunchBegin+$N778+1,cLunchBegin+$N778)</f>
        <v>0.5</v>
      </c>
      <c r="BX778" s="109">
        <f>IF($BU778&gt;cLunchEnd+$N778,cLunchEnd+$N778+1,cLunchEnd+$N778)</f>
        <v>0.5416666667</v>
      </c>
      <c r="BY778" s="109">
        <f>IF($BU778&gt;cDinnerEnd+$N778,cDinnerBegin+$N778+1,cDinnerBegin+$N778)</f>
        <v>0.75</v>
      </c>
      <c r="BZ778" s="109">
        <f>IF($BU778&gt;cDinnerEnd+$N778,cDinnerEnd+$N778+1,cDinnerEnd+$N778)</f>
        <v>0.7916666667</v>
      </c>
      <c r="CA778" s="50" t="str">
        <f>IF((MIN($BV778,BX778)-MAX($BU778,BW778))&gt;0,vDurationLunch,)</f>
        <v/>
      </c>
      <c r="CB778" s="50" t="str">
        <f>IF((MIN($BV778,BZ778)-MAX($BU778,BY778))&gt;0,vDurationDinner,)</f>
        <v/>
      </c>
      <c r="CC778" s="50">
        <f t="shared" si="5"/>
        <v>0</v>
      </c>
      <c r="CD778" s="109">
        <f t="shared" si="6"/>
        <v>0.75</v>
      </c>
      <c r="CE778" s="50" t="str">
        <f t="shared" si="7"/>
        <v/>
      </c>
      <c r="CF778" s="50" t="str">
        <f t="shared" si="8"/>
        <v/>
      </c>
      <c r="CG778" s="50" t="str">
        <f t="shared" si="9"/>
        <v/>
      </c>
      <c r="CH778" s="50" t="str">
        <f t="shared" si="10"/>
        <v/>
      </c>
      <c r="CI778" s="50" t="str">
        <f t="shared" si="11"/>
        <v/>
      </c>
      <c r="CJ778" s="50"/>
      <c r="CK778" s="50"/>
      <c r="CL778" s="50"/>
      <c r="CM778" s="50"/>
      <c r="CN778" s="50"/>
    </row>
    <row r="779">
      <c r="A779" s="108" t="str">
        <f t="shared" si="2"/>
        <v/>
      </c>
      <c r="B779" s="6"/>
      <c r="C779" s="42"/>
      <c r="D779" s="43"/>
      <c r="E779" s="61"/>
      <c r="F779" s="45"/>
      <c r="G779" s="45"/>
      <c r="H779" s="46"/>
      <c r="I779" s="45"/>
      <c r="J779" s="45"/>
      <c r="K779" s="45"/>
      <c r="L779" s="45"/>
      <c r="M779" s="61"/>
      <c r="N779" s="48"/>
      <c r="O779" s="49"/>
      <c r="P779" s="48"/>
      <c r="Q779" s="49"/>
      <c r="R779" s="50"/>
      <c r="S779" s="51"/>
      <c r="T779" s="15"/>
      <c r="U779" s="14"/>
      <c r="V779" s="52"/>
      <c r="W779" s="52"/>
      <c r="X779" s="52"/>
      <c r="Y779" s="52"/>
      <c r="Z779" s="52"/>
      <c r="AA779" s="52"/>
      <c r="AB779" s="53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3"/>
      <c r="AP779" s="52"/>
      <c r="AQ779" s="52"/>
      <c r="AR779" s="53"/>
      <c r="AS779" s="53"/>
      <c r="AT779" s="53"/>
      <c r="AU779" s="52"/>
      <c r="AV779" s="52"/>
      <c r="AW779" s="53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83" t="str">
        <f>IF(ISBLANK(B779),,IF(IFNA(MATCH(N779,List_Holidays,0),0)=0,IF(IFNA(MATCH(WEEKDAY(N779),List_WeekHolidays,0),0),1,0),2))</f>
        <v/>
      </c>
      <c r="BU779" s="109">
        <f t="shared" si="3"/>
        <v>0</v>
      </c>
      <c r="BV779" s="109">
        <f t="shared" si="4"/>
        <v>0</v>
      </c>
      <c r="BW779" s="109">
        <f>IF($BU779&gt;cLunchEnd+$N779,cLunchBegin+$N779+1,cLunchBegin+$N779)</f>
        <v>0.5</v>
      </c>
      <c r="BX779" s="109">
        <f>IF($BU779&gt;cLunchEnd+$N779,cLunchEnd+$N779+1,cLunchEnd+$N779)</f>
        <v>0.5416666667</v>
      </c>
      <c r="BY779" s="109">
        <f>IF($BU779&gt;cDinnerEnd+$N779,cDinnerBegin+$N779+1,cDinnerBegin+$N779)</f>
        <v>0.75</v>
      </c>
      <c r="BZ779" s="109">
        <f>IF($BU779&gt;cDinnerEnd+$N779,cDinnerEnd+$N779+1,cDinnerEnd+$N779)</f>
        <v>0.7916666667</v>
      </c>
      <c r="CA779" s="50" t="str">
        <f>IF((MIN($BV779,BX779)-MAX($BU779,BW779))&gt;0,vDurationLunch,)</f>
        <v/>
      </c>
      <c r="CB779" s="50" t="str">
        <f>IF((MIN($BV779,BZ779)-MAX($BU779,BY779))&gt;0,vDurationDinner,)</f>
        <v/>
      </c>
      <c r="CC779" s="50">
        <f t="shared" si="5"/>
        <v>0</v>
      </c>
      <c r="CD779" s="109">
        <f t="shared" si="6"/>
        <v>0.75</v>
      </c>
      <c r="CE779" s="50" t="str">
        <f t="shared" si="7"/>
        <v/>
      </c>
      <c r="CF779" s="50" t="str">
        <f t="shared" si="8"/>
        <v/>
      </c>
      <c r="CG779" s="50" t="str">
        <f t="shared" si="9"/>
        <v/>
      </c>
      <c r="CH779" s="50" t="str">
        <f t="shared" si="10"/>
        <v/>
      </c>
      <c r="CI779" s="50" t="str">
        <f t="shared" si="11"/>
        <v/>
      </c>
      <c r="CJ779" s="50"/>
      <c r="CK779" s="50"/>
      <c r="CL779" s="50"/>
      <c r="CM779" s="50"/>
      <c r="CN779" s="50"/>
    </row>
    <row r="780">
      <c r="A780" s="108" t="str">
        <f t="shared" si="2"/>
        <v/>
      </c>
      <c r="B780" s="6"/>
      <c r="C780" s="42"/>
      <c r="D780" s="43"/>
      <c r="E780" s="61"/>
      <c r="F780" s="45"/>
      <c r="G780" s="45"/>
      <c r="H780" s="45"/>
      <c r="I780" s="45"/>
      <c r="J780" s="46"/>
      <c r="K780" s="45"/>
      <c r="L780" s="45"/>
      <c r="M780" s="61"/>
      <c r="N780" s="48"/>
      <c r="O780" s="49"/>
      <c r="P780" s="48"/>
      <c r="Q780" s="49"/>
      <c r="R780" s="50"/>
      <c r="S780" s="51"/>
      <c r="T780" s="15"/>
      <c r="U780" s="14"/>
      <c r="V780" s="52"/>
      <c r="W780" s="52"/>
      <c r="X780" s="52"/>
      <c r="Y780" s="52"/>
      <c r="Z780" s="52"/>
      <c r="AA780" s="52"/>
      <c r="AB780" s="53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3"/>
      <c r="AP780" s="52"/>
      <c r="AQ780" s="52"/>
      <c r="AR780" s="53"/>
      <c r="AS780" s="53"/>
      <c r="AT780" s="53"/>
      <c r="AU780" s="52"/>
      <c r="AV780" s="52"/>
      <c r="AW780" s="53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83" t="str">
        <f>IF(ISBLANK(B780),,IF(IFNA(MATCH(N780,List_Holidays,0),0)=0,IF(IFNA(MATCH(WEEKDAY(N780),List_WeekHolidays,0),0),1,0),2))</f>
        <v/>
      </c>
      <c r="BU780" s="109">
        <f t="shared" si="3"/>
        <v>0</v>
      </c>
      <c r="BV780" s="109">
        <f t="shared" si="4"/>
        <v>0</v>
      </c>
      <c r="BW780" s="109">
        <f>IF($BU780&gt;cLunchEnd+$N780,cLunchBegin+$N780+1,cLunchBegin+$N780)</f>
        <v>0.5</v>
      </c>
      <c r="BX780" s="109">
        <f>IF($BU780&gt;cLunchEnd+$N780,cLunchEnd+$N780+1,cLunchEnd+$N780)</f>
        <v>0.5416666667</v>
      </c>
      <c r="BY780" s="109">
        <f>IF($BU780&gt;cDinnerEnd+$N780,cDinnerBegin+$N780+1,cDinnerBegin+$N780)</f>
        <v>0.75</v>
      </c>
      <c r="BZ780" s="109">
        <f>IF($BU780&gt;cDinnerEnd+$N780,cDinnerEnd+$N780+1,cDinnerEnd+$N780)</f>
        <v>0.7916666667</v>
      </c>
      <c r="CA780" s="50" t="str">
        <f>IF((MIN($BV780,BX780)-MAX($BU780,BW780))&gt;0,vDurationLunch,)</f>
        <v/>
      </c>
      <c r="CB780" s="50" t="str">
        <f>IF((MIN($BV780,BZ780)-MAX($BU780,BY780))&gt;0,vDurationDinner,)</f>
        <v/>
      </c>
      <c r="CC780" s="50">
        <f t="shared" si="5"/>
        <v>0</v>
      </c>
      <c r="CD780" s="109">
        <f t="shared" si="6"/>
        <v>0.75</v>
      </c>
      <c r="CE780" s="50" t="str">
        <f t="shared" si="7"/>
        <v/>
      </c>
      <c r="CF780" s="50" t="str">
        <f t="shared" si="8"/>
        <v/>
      </c>
      <c r="CG780" s="50" t="str">
        <f t="shared" si="9"/>
        <v/>
      </c>
      <c r="CH780" s="50" t="str">
        <f t="shared" si="10"/>
        <v/>
      </c>
      <c r="CI780" s="50" t="str">
        <f t="shared" si="11"/>
        <v/>
      </c>
      <c r="CJ780" s="50"/>
      <c r="CK780" s="50"/>
      <c r="CL780" s="50"/>
      <c r="CM780" s="50"/>
      <c r="CN780" s="50"/>
    </row>
    <row r="781">
      <c r="A781" s="108" t="str">
        <f t="shared" si="2"/>
        <v/>
      </c>
      <c r="B781" s="6"/>
      <c r="C781" s="42"/>
      <c r="D781" s="43"/>
      <c r="E781" s="61"/>
      <c r="F781" s="45"/>
      <c r="G781" s="45"/>
      <c r="H781" s="46"/>
      <c r="I781" s="45"/>
      <c r="J781" s="45"/>
      <c r="K781" s="45"/>
      <c r="L781" s="45"/>
      <c r="M781" s="61"/>
      <c r="N781" s="48"/>
      <c r="O781" s="49"/>
      <c r="P781" s="48"/>
      <c r="Q781" s="49"/>
      <c r="R781" s="50"/>
      <c r="S781" s="51"/>
      <c r="T781" s="15"/>
      <c r="U781" s="14"/>
      <c r="V781" s="52"/>
      <c r="W781" s="52"/>
      <c r="X781" s="52"/>
      <c r="Y781" s="52"/>
      <c r="Z781" s="52"/>
      <c r="AA781" s="52"/>
      <c r="AB781" s="53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3"/>
      <c r="AP781" s="52"/>
      <c r="AQ781" s="52"/>
      <c r="AR781" s="53"/>
      <c r="AS781" s="53"/>
      <c r="AT781" s="53"/>
      <c r="AU781" s="52"/>
      <c r="AV781" s="52"/>
      <c r="AW781" s="53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83" t="str">
        <f>IF(ISBLANK(B781),,IF(IFNA(MATCH(N781,List_Holidays,0),0)=0,IF(IFNA(MATCH(WEEKDAY(N781),List_WeekHolidays,0),0),1,0),2))</f>
        <v/>
      </c>
      <c r="BU781" s="109">
        <f t="shared" si="3"/>
        <v>0</v>
      </c>
      <c r="BV781" s="109">
        <f t="shared" si="4"/>
        <v>0</v>
      </c>
      <c r="BW781" s="109">
        <f>IF($BU781&gt;cLunchEnd+$N781,cLunchBegin+$N781+1,cLunchBegin+$N781)</f>
        <v>0.5</v>
      </c>
      <c r="BX781" s="109">
        <f>IF($BU781&gt;cLunchEnd+$N781,cLunchEnd+$N781+1,cLunchEnd+$N781)</f>
        <v>0.5416666667</v>
      </c>
      <c r="BY781" s="109">
        <f>IF($BU781&gt;cDinnerEnd+$N781,cDinnerBegin+$N781+1,cDinnerBegin+$N781)</f>
        <v>0.75</v>
      </c>
      <c r="BZ781" s="109">
        <f>IF($BU781&gt;cDinnerEnd+$N781,cDinnerEnd+$N781+1,cDinnerEnd+$N781)</f>
        <v>0.7916666667</v>
      </c>
      <c r="CA781" s="50" t="str">
        <f>IF((MIN($BV781,BX781)-MAX($BU781,BW781))&gt;0,vDurationLunch,)</f>
        <v/>
      </c>
      <c r="CB781" s="50" t="str">
        <f>IF((MIN($BV781,BZ781)-MAX($BU781,BY781))&gt;0,vDurationDinner,)</f>
        <v/>
      </c>
      <c r="CC781" s="50">
        <f t="shared" si="5"/>
        <v>0</v>
      </c>
      <c r="CD781" s="109">
        <f t="shared" si="6"/>
        <v>0.75</v>
      </c>
      <c r="CE781" s="50" t="str">
        <f t="shared" si="7"/>
        <v/>
      </c>
      <c r="CF781" s="50" t="str">
        <f t="shared" si="8"/>
        <v/>
      </c>
      <c r="CG781" s="50" t="str">
        <f t="shared" si="9"/>
        <v/>
      </c>
      <c r="CH781" s="50" t="str">
        <f t="shared" si="10"/>
        <v/>
      </c>
      <c r="CI781" s="50" t="str">
        <f t="shared" si="11"/>
        <v/>
      </c>
      <c r="CJ781" s="50"/>
      <c r="CK781" s="50"/>
      <c r="CL781" s="50"/>
      <c r="CM781" s="50"/>
      <c r="CN781" s="50"/>
    </row>
    <row r="782">
      <c r="A782" s="108" t="str">
        <f t="shared" si="2"/>
        <v/>
      </c>
      <c r="B782" s="6"/>
      <c r="C782" s="42"/>
      <c r="D782" s="43"/>
      <c r="E782" s="61"/>
      <c r="F782" s="45"/>
      <c r="G782" s="45"/>
      <c r="H782" s="46"/>
      <c r="I782" s="45"/>
      <c r="J782" s="45"/>
      <c r="K782" s="45"/>
      <c r="L782" s="45"/>
      <c r="M782" s="61"/>
      <c r="N782" s="48"/>
      <c r="O782" s="49"/>
      <c r="P782" s="48"/>
      <c r="Q782" s="49"/>
      <c r="R782" s="50"/>
      <c r="S782" s="51"/>
      <c r="T782" s="15"/>
      <c r="U782" s="14"/>
      <c r="V782" s="52"/>
      <c r="W782" s="52"/>
      <c r="X782" s="52"/>
      <c r="Y782" s="52"/>
      <c r="Z782" s="52"/>
      <c r="AA782" s="52"/>
      <c r="AB782" s="53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3"/>
      <c r="AP782" s="52"/>
      <c r="AQ782" s="52"/>
      <c r="AR782" s="53"/>
      <c r="AS782" s="53"/>
      <c r="AT782" s="53"/>
      <c r="AU782" s="52"/>
      <c r="AV782" s="52"/>
      <c r="AW782" s="53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83" t="str">
        <f>IF(ISBLANK(B782),,IF(IFNA(MATCH(N782,List_Holidays,0),0)=0,IF(IFNA(MATCH(WEEKDAY(N782),List_WeekHolidays,0),0),1,0),2))</f>
        <v/>
      </c>
      <c r="BU782" s="109">
        <f t="shared" si="3"/>
        <v>0</v>
      </c>
      <c r="BV782" s="109">
        <f t="shared" si="4"/>
        <v>0</v>
      </c>
      <c r="BW782" s="109">
        <f>IF($BU782&gt;cLunchEnd+$N782,cLunchBegin+$N782+1,cLunchBegin+$N782)</f>
        <v>0.5</v>
      </c>
      <c r="BX782" s="109">
        <f>IF($BU782&gt;cLunchEnd+$N782,cLunchEnd+$N782+1,cLunchEnd+$N782)</f>
        <v>0.5416666667</v>
      </c>
      <c r="BY782" s="109">
        <f>IF($BU782&gt;cDinnerEnd+$N782,cDinnerBegin+$N782+1,cDinnerBegin+$N782)</f>
        <v>0.75</v>
      </c>
      <c r="BZ782" s="109">
        <f>IF($BU782&gt;cDinnerEnd+$N782,cDinnerEnd+$N782+1,cDinnerEnd+$N782)</f>
        <v>0.7916666667</v>
      </c>
      <c r="CA782" s="50" t="str">
        <f>IF((MIN($BV782,BX782)-MAX($BU782,BW782))&gt;0,vDurationLunch,)</f>
        <v/>
      </c>
      <c r="CB782" s="50" t="str">
        <f>IF((MIN($BV782,BZ782)-MAX($BU782,BY782))&gt;0,vDurationDinner,)</f>
        <v/>
      </c>
      <c r="CC782" s="50">
        <f t="shared" si="5"/>
        <v>0</v>
      </c>
      <c r="CD782" s="109">
        <f t="shared" si="6"/>
        <v>0.75</v>
      </c>
      <c r="CE782" s="50" t="str">
        <f t="shared" si="7"/>
        <v/>
      </c>
      <c r="CF782" s="50" t="str">
        <f t="shared" si="8"/>
        <v/>
      </c>
      <c r="CG782" s="50" t="str">
        <f t="shared" si="9"/>
        <v/>
      </c>
      <c r="CH782" s="50" t="str">
        <f t="shared" si="10"/>
        <v/>
      </c>
      <c r="CI782" s="50" t="str">
        <f t="shared" si="11"/>
        <v/>
      </c>
      <c r="CJ782" s="50"/>
      <c r="CK782" s="50"/>
      <c r="CL782" s="50"/>
      <c r="CM782" s="50"/>
      <c r="CN782" s="50"/>
    </row>
    <row r="783">
      <c r="A783" s="108" t="str">
        <f t="shared" si="2"/>
        <v/>
      </c>
      <c r="B783" s="6"/>
      <c r="C783" s="42"/>
      <c r="D783" s="43"/>
      <c r="E783" s="61"/>
      <c r="F783" s="45"/>
      <c r="G783" s="45"/>
      <c r="H783" s="46"/>
      <c r="I783" s="45"/>
      <c r="J783" s="45"/>
      <c r="K783" s="45"/>
      <c r="L783" s="45"/>
      <c r="M783" s="61"/>
      <c r="N783" s="48"/>
      <c r="O783" s="49"/>
      <c r="P783" s="48"/>
      <c r="Q783" s="49"/>
      <c r="R783" s="50"/>
      <c r="S783" s="51"/>
      <c r="T783" s="15"/>
      <c r="U783" s="14"/>
      <c r="V783" s="52"/>
      <c r="W783" s="52"/>
      <c r="X783" s="52"/>
      <c r="Y783" s="52"/>
      <c r="Z783" s="52"/>
      <c r="AA783" s="52"/>
      <c r="AB783" s="53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3"/>
      <c r="AP783" s="52"/>
      <c r="AQ783" s="52"/>
      <c r="AR783" s="53"/>
      <c r="AS783" s="53"/>
      <c r="AT783" s="53"/>
      <c r="AU783" s="52"/>
      <c r="AV783" s="52"/>
      <c r="AW783" s="53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83" t="str">
        <f>IF(ISBLANK(B783),,IF(IFNA(MATCH(N783,List_Holidays,0),0)=0,IF(IFNA(MATCH(WEEKDAY(N783),List_WeekHolidays,0),0),1,0),2))</f>
        <v/>
      </c>
      <c r="BU783" s="109">
        <f t="shared" si="3"/>
        <v>0</v>
      </c>
      <c r="BV783" s="109">
        <f t="shared" si="4"/>
        <v>0</v>
      </c>
      <c r="BW783" s="109">
        <f>IF($BU783&gt;cLunchEnd+$N783,cLunchBegin+$N783+1,cLunchBegin+$N783)</f>
        <v>0.5</v>
      </c>
      <c r="BX783" s="109">
        <f>IF($BU783&gt;cLunchEnd+$N783,cLunchEnd+$N783+1,cLunchEnd+$N783)</f>
        <v>0.5416666667</v>
      </c>
      <c r="BY783" s="109">
        <f>IF($BU783&gt;cDinnerEnd+$N783,cDinnerBegin+$N783+1,cDinnerBegin+$N783)</f>
        <v>0.75</v>
      </c>
      <c r="BZ783" s="109">
        <f>IF($BU783&gt;cDinnerEnd+$N783,cDinnerEnd+$N783+1,cDinnerEnd+$N783)</f>
        <v>0.7916666667</v>
      </c>
      <c r="CA783" s="50" t="str">
        <f>IF((MIN($BV783,BX783)-MAX($BU783,BW783))&gt;0,vDurationLunch,)</f>
        <v/>
      </c>
      <c r="CB783" s="50" t="str">
        <f>IF((MIN($BV783,BZ783)-MAX($BU783,BY783))&gt;0,vDurationDinner,)</f>
        <v/>
      </c>
      <c r="CC783" s="50">
        <f t="shared" si="5"/>
        <v>0</v>
      </c>
      <c r="CD783" s="109">
        <f t="shared" si="6"/>
        <v>0.75</v>
      </c>
      <c r="CE783" s="50" t="str">
        <f t="shared" si="7"/>
        <v/>
      </c>
      <c r="CF783" s="50" t="str">
        <f t="shared" si="8"/>
        <v/>
      </c>
      <c r="CG783" s="50" t="str">
        <f t="shared" si="9"/>
        <v/>
      </c>
      <c r="CH783" s="50" t="str">
        <f t="shared" si="10"/>
        <v/>
      </c>
      <c r="CI783" s="50" t="str">
        <f t="shared" si="11"/>
        <v/>
      </c>
      <c r="CJ783" s="50"/>
      <c r="CK783" s="50"/>
      <c r="CL783" s="50"/>
      <c r="CM783" s="50"/>
      <c r="CN783" s="50"/>
    </row>
    <row r="784">
      <c r="A784" s="108" t="str">
        <f t="shared" si="2"/>
        <v/>
      </c>
      <c r="B784" s="6"/>
      <c r="C784" s="42"/>
      <c r="D784" s="43"/>
      <c r="E784" s="61"/>
      <c r="F784" s="45"/>
      <c r="G784" s="46"/>
      <c r="H784" s="46"/>
      <c r="I784" s="45"/>
      <c r="J784" s="45"/>
      <c r="K784" s="45"/>
      <c r="L784" s="45"/>
      <c r="M784" s="61"/>
      <c r="N784" s="48"/>
      <c r="O784" s="49"/>
      <c r="P784" s="48"/>
      <c r="Q784" s="49"/>
      <c r="R784" s="50"/>
      <c r="S784" s="51"/>
      <c r="T784" s="15"/>
      <c r="U784" s="14"/>
      <c r="V784" s="52"/>
      <c r="W784" s="52"/>
      <c r="X784" s="52"/>
      <c r="Y784" s="52"/>
      <c r="Z784" s="52"/>
      <c r="AA784" s="52"/>
      <c r="AB784" s="53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3"/>
      <c r="AP784" s="52"/>
      <c r="AQ784" s="52"/>
      <c r="AR784" s="53"/>
      <c r="AS784" s="53"/>
      <c r="AT784" s="53"/>
      <c r="AU784" s="52"/>
      <c r="AV784" s="52"/>
      <c r="AW784" s="53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83" t="str">
        <f>IF(ISBLANK(B784),,IF(IFNA(MATCH(N784,List_Holidays,0),0)=0,IF(IFNA(MATCH(WEEKDAY(N784),List_WeekHolidays,0),0),1,0),2))</f>
        <v/>
      </c>
      <c r="BU784" s="109">
        <f t="shared" si="3"/>
        <v>0</v>
      </c>
      <c r="BV784" s="109">
        <f t="shared" si="4"/>
        <v>0</v>
      </c>
      <c r="BW784" s="109">
        <f>IF($BU784&gt;cLunchEnd+$N784,cLunchBegin+$N784+1,cLunchBegin+$N784)</f>
        <v>0.5</v>
      </c>
      <c r="BX784" s="109">
        <f>IF($BU784&gt;cLunchEnd+$N784,cLunchEnd+$N784+1,cLunchEnd+$N784)</f>
        <v>0.5416666667</v>
      </c>
      <c r="BY784" s="109">
        <f>IF($BU784&gt;cDinnerEnd+$N784,cDinnerBegin+$N784+1,cDinnerBegin+$N784)</f>
        <v>0.75</v>
      </c>
      <c r="BZ784" s="109">
        <f>IF($BU784&gt;cDinnerEnd+$N784,cDinnerEnd+$N784+1,cDinnerEnd+$N784)</f>
        <v>0.7916666667</v>
      </c>
      <c r="CA784" s="50" t="str">
        <f>IF((MIN($BV784,BX784)-MAX($BU784,BW784))&gt;0,vDurationLunch,)</f>
        <v/>
      </c>
      <c r="CB784" s="50" t="str">
        <f>IF((MIN($BV784,BZ784)-MAX($BU784,BY784))&gt;0,vDurationDinner,)</f>
        <v/>
      </c>
      <c r="CC784" s="50">
        <f t="shared" si="5"/>
        <v>0</v>
      </c>
      <c r="CD784" s="109">
        <f t="shared" si="6"/>
        <v>0.75</v>
      </c>
      <c r="CE784" s="50" t="str">
        <f t="shared" si="7"/>
        <v/>
      </c>
      <c r="CF784" s="50" t="str">
        <f t="shared" si="8"/>
        <v/>
      </c>
      <c r="CG784" s="50" t="str">
        <f t="shared" si="9"/>
        <v/>
      </c>
      <c r="CH784" s="50" t="str">
        <f t="shared" si="10"/>
        <v/>
      </c>
      <c r="CI784" s="50" t="str">
        <f t="shared" si="11"/>
        <v/>
      </c>
      <c r="CJ784" s="50"/>
      <c r="CK784" s="50"/>
      <c r="CL784" s="50"/>
      <c r="CM784" s="50"/>
      <c r="CN784" s="50"/>
    </row>
    <row r="785">
      <c r="A785" s="108" t="str">
        <f t="shared" si="2"/>
        <v/>
      </c>
      <c r="B785" s="6"/>
      <c r="C785" s="42"/>
      <c r="D785" s="43"/>
      <c r="E785" s="61"/>
      <c r="F785" s="45"/>
      <c r="G785" s="45"/>
      <c r="H785" s="46"/>
      <c r="I785" s="45"/>
      <c r="J785" s="45"/>
      <c r="K785" s="45"/>
      <c r="L785" s="45"/>
      <c r="M785" s="61"/>
      <c r="N785" s="48"/>
      <c r="O785" s="49"/>
      <c r="P785" s="48"/>
      <c r="Q785" s="49"/>
      <c r="R785" s="50"/>
      <c r="S785" s="51"/>
      <c r="T785" s="15"/>
      <c r="U785" s="14"/>
      <c r="V785" s="52"/>
      <c r="W785" s="52"/>
      <c r="X785" s="52"/>
      <c r="Y785" s="52"/>
      <c r="Z785" s="52"/>
      <c r="AA785" s="52"/>
      <c r="AB785" s="53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3"/>
      <c r="AP785" s="52"/>
      <c r="AQ785" s="52"/>
      <c r="AR785" s="53"/>
      <c r="AS785" s="53"/>
      <c r="AT785" s="53"/>
      <c r="AU785" s="52"/>
      <c r="AV785" s="52"/>
      <c r="AW785" s="53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83" t="str">
        <f>IF(ISBLANK(B785),,IF(IFNA(MATCH(N785,List_Holidays,0),0)=0,IF(IFNA(MATCH(WEEKDAY(N785),List_WeekHolidays,0),0),1,0),2))</f>
        <v/>
      </c>
      <c r="BU785" s="109">
        <f t="shared" si="3"/>
        <v>0</v>
      </c>
      <c r="BV785" s="109">
        <f t="shared" si="4"/>
        <v>0</v>
      </c>
      <c r="BW785" s="109">
        <f>IF($BU785&gt;cLunchEnd+$N785,cLunchBegin+$N785+1,cLunchBegin+$N785)</f>
        <v>0.5</v>
      </c>
      <c r="BX785" s="109">
        <f>IF($BU785&gt;cLunchEnd+$N785,cLunchEnd+$N785+1,cLunchEnd+$N785)</f>
        <v>0.5416666667</v>
      </c>
      <c r="BY785" s="109">
        <f>IF($BU785&gt;cDinnerEnd+$N785,cDinnerBegin+$N785+1,cDinnerBegin+$N785)</f>
        <v>0.75</v>
      </c>
      <c r="BZ785" s="109">
        <f>IF($BU785&gt;cDinnerEnd+$N785,cDinnerEnd+$N785+1,cDinnerEnd+$N785)</f>
        <v>0.7916666667</v>
      </c>
      <c r="CA785" s="50" t="str">
        <f>IF((MIN($BV785,BX785)-MAX($BU785,BW785))&gt;0,vDurationLunch,)</f>
        <v/>
      </c>
      <c r="CB785" s="50" t="str">
        <f>IF((MIN($BV785,BZ785)-MAX($BU785,BY785))&gt;0,vDurationDinner,)</f>
        <v/>
      </c>
      <c r="CC785" s="50">
        <f t="shared" si="5"/>
        <v>0</v>
      </c>
      <c r="CD785" s="109">
        <f t="shared" si="6"/>
        <v>0.75</v>
      </c>
      <c r="CE785" s="50" t="str">
        <f t="shared" si="7"/>
        <v/>
      </c>
      <c r="CF785" s="50" t="str">
        <f t="shared" si="8"/>
        <v/>
      </c>
      <c r="CG785" s="50" t="str">
        <f t="shared" si="9"/>
        <v/>
      </c>
      <c r="CH785" s="50" t="str">
        <f t="shared" si="10"/>
        <v/>
      </c>
      <c r="CI785" s="50" t="str">
        <f t="shared" si="11"/>
        <v/>
      </c>
      <c r="CJ785" s="50"/>
      <c r="CK785" s="50"/>
      <c r="CL785" s="50"/>
      <c r="CM785" s="50"/>
      <c r="CN785" s="50"/>
    </row>
    <row r="786">
      <c r="A786" s="108" t="str">
        <f t="shared" si="2"/>
        <v/>
      </c>
      <c r="B786" s="6"/>
      <c r="C786" s="42"/>
      <c r="D786" s="43"/>
      <c r="E786" s="61"/>
      <c r="F786" s="45"/>
      <c r="G786" s="45"/>
      <c r="H786" s="46"/>
      <c r="I786" s="45"/>
      <c r="J786" s="45"/>
      <c r="K786" s="45"/>
      <c r="L786" s="45"/>
      <c r="M786" s="61"/>
      <c r="N786" s="48"/>
      <c r="O786" s="49"/>
      <c r="P786" s="48"/>
      <c r="Q786" s="49"/>
      <c r="R786" s="50"/>
      <c r="S786" s="51"/>
      <c r="T786" s="15"/>
      <c r="U786" s="14"/>
      <c r="V786" s="52"/>
      <c r="W786" s="52"/>
      <c r="X786" s="52"/>
      <c r="Y786" s="52"/>
      <c r="Z786" s="52"/>
      <c r="AA786" s="52"/>
      <c r="AB786" s="53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3"/>
      <c r="AP786" s="52"/>
      <c r="AQ786" s="52"/>
      <c r="AR786" s="53"/>
      <c r="AS786" s="53"/>
      <c r="AT786" s="53"/>
      <c r="AU786" s="52"/>
      <c r="AV786" s="52"/>
      <c r="AW786" s="53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83" t="str">
        <f>IF(ISBLANK(B786),,IF(IFNA(MATCH(N786,List_Holidays,0),0)=0,IF(IFNA(MATCH(WEEKDAY(N786),List_WeekHolidays,0),0),1,0),2))</f>
        <v/>
      </c>
      <c r="BU786" s="109">
        <f t="shared" si="3"/>
        <v>0</v>
      </c>
      <c r="BV786" s="109">
        <f t="shared" si="4"/>
        <v>0</v>
      </c>
      <c r="BW786" s="109">
        <f>IF($BU786&gt;cLunchEnd+$N786,cLunchBegin+$N786+1,cLunchBegin+$N786)</f>
        <v>0.5</v>
      </c>
      <c r="BX786" s="109">
        <f>IF($BU786&gt;cLunchEnd+$N786,cLunchEnd+$N786+1,cLunchEnd+$N786)</f>
        <v>0.5416666667</v>
      </c>
      <c r="BY786" s="109">
        <f>IF($BU786&gt;cDinnerEnd+$N786,cDinnerBegin+$N786+1,cDinnerBegin+$N786)</f>
        <v>0.75</v>
      </c>
      <c r="BZ786" s="109">
        <f>IF($BU786&gt;cDinnerEnd+$N786,cDinnerEnd+$N786+1,cDinnerEnd+$N786)</f>
        <v>0.7916666667</v>
      </c>
      <c r="CA786" s="50" t="str">
        <f>IF((MIN($BV786,BX786)-MAX($BU786,BW786))&gt;0,vDurationLunch,)</f>
        <v/>
      </c>
      <c r="CB786" s="50" t="str">
        <f>IF((MIN($BV786,BZ786)-MAX($BU786,BY786))&gt;0,vDurationDinner,)</f>
        <v/>
      </c>
      <c r="CC786" s="50">
        <f t="shared" si="5"/>
        <v>0</v>
      </c>
      <c r="CD786" s="109">
        <f t="shared" si="6"/>
        <v>0.75</v>
      </c>
      <c r="CE786" s="50" t="str">
        <f t="shared" si="7"/>
        <v/>
      </c>
      <c r="CF786" s="50" t="str">
        <f t="shared" si="8"/>
        <v/>
      </c>
      <c r="CG786" s="50" t="str">
        <f t="shared" si="9"/>
        <v/>
      </c>
      <c r="CH786" s="50" t="str">
        <f t="shared" si="10"/>
        <v/>
      </c>
      <c r="CI786" s="50" t="str">
        <f t="shared" si="11"/>
        <v/>
      </c>
      <c r="CJ786" s="50"/>
      <c r="CK786" s="50"/>
      <c r="CL786" s="50"/>
      <c r="CM786" s="50"/>
      <c r="CN786" s="50"/>
    </row>
    <row r="787">
      <c r="A787" s="108" t="str">
        <f t="shared" si="2"/>
        <v/>
      </c>
      <c r="B787" s="6"/>
      <c r="C787" s="42"/>
      <c r="D787" s="43"/>
      <c r="E787" s="61"/>
      <c r="F787" s="45"/>
      <c r="G787" s="45"/>
      <c r="H787" s="45"/>
      <c r="I787" s="45"/>
      <c r="J787" s="46"/>
      <c r="K787" s="45"/>
      <c r="L787" s="45"/>
      <c r="M787" s="61"/>
      <c r="N787" s="48"/>
      <c r="O787" s="49"/>
      <c r="P787" s="48"/>
      <c r="Q787" s="49"/>
      <c r="R787" s="50"/>
      <c r="S787" s="51"/>
      <c r="T787" s="15"/>
      <c r="U787" s="14"/>
      <c r="V787" s="52"/>
      <c r="W787" s="52"/>
      <c r="X787" s="52"/>
      <c r="Y787" s="52"/>
      <c r="Z787" s="52"/>
      <c r="AA787" s="52"/>
      <c r="AB787" s="53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3"/>
      <c r="AP787" s="52"/>
      <c r="AQ787" s="52"/>
      <c r="AR787" s="53"/>
      <c r="AS787" s="53"/>
      <c r="AT787" s="53"/>
      <c r="AU787" s="52"/>
      <c r="AV787" s="52"/>
      <c r="AW787" s="53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83" t="str">
        <f>IF(ISBLANK(B787),,IF(IFNA(MATCH(N787,List_Holidays,0),0)=0,IF(IFNA(MATCH(WEEKDAY(N787),List_WeekHolidays,0),0),1,0),2))</f>
        <v/>
      </c>
      <c r="BU787" s="109">
        <f t="shared" si="3"/>
        <v>0</v>
      </c>
      <c r="BV787" s="109">
        <f t="shared" si="4"/>
        <v>0</v>
      </c>
      <c r="BW787" s="109">
        <f>IF($BU787&gt;cLunchEnd+$N787,cLunchBegin+$N787+1,cLunchBegin+$N787)</f>
        <v>0.5</v>
      </c>
      <c r="BX787" s="109">
        <f>IF($BU787&gt;cLunchEnd+$N787,cLunchEnd+$N787+1,cLunchEnd+$N787)</f>
        <v>0.5416666667</v>
      </c>
      <c r="BY787" s="109">
        <f>IF($BU787&gt;cDinnerEnd+$N787,cDinnerBegin+$N787+1,cDinnerBegin+$N787)</f>
        <v>0.75</v>
      </c>
      <c r="BZ787" s="109">
        <f>IF($BU787&gt;cDinnerEnd+$N787,cDinnerEnd+$N787+1,cDinnerEnd+$N787)</f>
        <v>0.7916666667</v>
      </c>
      <c r="CA787" s="50" t="str">
        <f>IF((MIN($BV787,BX787)-MAX($BU787,BW787))&gt;0,vDurationLunch,)</f>
        <v/>
      </c>
      <c r="CB787" s="50" t="str">
        <f>IF((MIN($BV787,BZ787)-MAX($BU787,BY787))&gt;0,vDurationDinner,)</f>
        <v/>
      </c>
      <c r="CC787" s="50">
        <f t="shared" si="5"/>
        <v>0</v>
      </c>
      <c r="CD787" s="109">
        <f t="shared" si="6"/>
        <v>0.75</v>
      </c>
      <c r="CE787" s="50" t="str">
        <f t="shared" si="7"/>
        <v/>
      </c>
      <c r="CF787" s="50" t="str">
        <f t="shared" si="8"/>
        <v/>
      </c>
      <c r="CG787" s="50" t="str">
        <f t="shared" si="9"/>
        <v/>
      </c>
      <c r="CH787" s="50" t="str">
        <f t="shared" si="10"/>
        <v/>
      </c>
      <c r="CI787" s="50" t="str">
        <f t="shared" si="11"/>
        <v/>
      </c>
      <c r="CJ787" s="50"/>
      <c r="CK787" s="50"/>
      <c r="CL787" s="50"/>
      <c r="CM787" s="50"/>
      <c r="CN787" s="50"/>
    </row>
    <row r="788">
      <c r="A788" s="108" t="str">
        <f t="shared" si="2"/>
        <v/>
      </c>
      <c r="B788" s="6"/>
      <c r="C788" s="42"/>
      <c r="D788" s="43"/>
      <c r="E788" s="61"/>
      <c r="F788" s="45"/>
      <c r="G788" s="45"/>
      <c r="H788" s="46"/>
      <c r="I788" s="45"/>
      <c r="J788" s="45"/>
      <c r="K788" s="45"/>
      <c r="L788" s="45"/>
      <c r="M788" s="61"/>
      <c r="N788" s="48"/>
      <c r="O788" s="49"/>
      <c r="P788" s="48"/>
      <c r="Q788" s="49"/>
      <c r="R788" s="50"/>
      <c r="S788" s="51"/>
      <c r="T788" s="15"/>
      <c r="U788" s="14"/>
      <c r="V788" s="52"/>
      <c r="W788" s="52"/>
      <c r="X788" s="52"/>
      <c r="Y788" s="52"/>
      <c r="Z788" s="52"/>
      <c r="AA788" s="52"/>
      <c r="AB788" s="53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3"/>
      <c r="AP788" s="52"/>
      <c r="AQ788" s="52"/>
      <c r="AR788" s="53"/>
      <c r="AS788" s="53"/>
      <c r="AT788" s="53"/>
      <c r="AU788" s="52"/>
      <c r="AV788" s="52"/>
      <c r="AW788" s="53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83" t="str">
        <f>IF(ISBLANK(B788),,IF(IFNA(MATCH(N788,List_Holidays,0),0)=0,IF(IFNA(MATCH(WEEKDAY(N788),List_WeekHolidays,0),0),1,0),2))</f>
        <v/>
      </c>
      <c r="BU788" s="109">
        <f t="shared" si="3"/>
        <v>0</v>
      </c>
      <c r="BV788" s="109">
        <f t="shared" si="4"/>
        <v>0</v>
      </c>
      <c r="BW788" s="109">
        <f>IF($BU788&gt;cLunchEnd+$N788,cLunchBegin+$N788+1,cLunchBegin+$N788)</f>
        <v>0.5</v>
      </c>
      <c r="BX788" s="109">
        <f>IF($BU788&gt;cLunchEnd+$N788,cLunchEnd+$N788+1,cLunchEnd+$N788)</f>
        <v>0.5416666667</v>
      </c>
      <c r="BY788" s="109">
        <f>IF($BU788&gt;cDinnerEnd+$N788,cDinnerBegin+$N788+1,cDinnerBegin+$N788)</f>
        <v>0.75</v>
      </c>
      <c r="BZ788" s="109">
        <f>IF($BU788&gt;cDinnerEnd+$N788,cDinnerEnd+$N788+1,cDinnerEnd+$N788)</f>
        <v>0.7916666667</v>
      </c>
      <c r="CA788" s="50" t="str">
        <f>IF((MIN($BV788,BX788)-MAX($BU788,BW788))&gt;0,vDurationLunch,)</f>
        <v/>
      </c>
      <c r="CB788" s="50" t="str">
        <f>IF((MIN($BV788,BZ788)-MAX($BU788,BY788))&gt;0,vDurationDinner,)</f>
        <v/>
      </c>
      <c r="CC788" s="50">
        <f t="shared" si="5"/>
        <v>0</v>
      </c>
      <c r="CD788" s="109">
        <f t="shared" si="6"/>
        <v>0.75</v>
      </c>
      <c r="CE788" s="50" t="str">
        <f t="shared" si="7"/>
        <v/>
      </c>
      <c r="CF788" s="50" t="str">
        <f t="shared" si="8"/>
        <v/>
      </c>
      <c r="CG788" s="50" t="str">
        <f t="shared" si="9"/>
        <v/>
      </c>
      <c r="CH788" s="50" t="str">
        <f t="shared" si="10"/>
        <v/>
      </c>
      <c r="CI788" s="50" t="str">
        <f t="shared" si="11"/>
        <v/>
      </c>
      <c r="CJ788" s="50"/>
      <c r="CK788" s="50"/>
      <c r="CL788" s="50"/>
      <c r="CM788" s="50"/>
      <c r="CN788" s="50"/>
    </row>
    <row r="789">
      <c r="A789" s="108" t="str">
        <f t="shared" si="2"/>
        <v/>
      </c>
      <c r="B789" s="6"/>
      <c r="C789" s="42"/>
      <c r="D789" s="43"/>
      <c r="E789" s="61"/>
      <c r="F789" s="45"/>
      <c r="G789" s="45"/>
      <c r="H789" s="46"/>
      <c r="I789" s="45"/>
      <c r="J789" s="45"/>
      <c r="K789" s="45"/>
      <c r="L789" s="45"/>
      <c r="M789" s="61"/>
      <c r="N789" s="48"/>
      <c r="O789" s="49"/>
      <c r="P789" s="48"/>
      <c r="Q789" s="49"/>
      <c r="R789" s="50"/>
      <c r="S789" s="51"/>
      <c r="T789" s="15"/>
      <c r="U789" s="14"/>
      <c r="V789" s="52"/>
      <c r="W789" s="52"/>
      <c r="X789" s="52"/>
      <c r="Y789" s="52"/>
      <c r="Z789" s="52"/>
      <c r="AA789" s="52"/>
      <c r="AB789" s="53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3"/>
      <c r="AP789" s="52"/>
      <c r="AQ789" s="52"/>
      <c r="AR789" s="53"/>
      <c r="AS789" s="53"/>
      <c r="AT789" s="53"/>
      <c r="AU789" s="52"/>
      <c r="AV789" s="52"/>
      <c r="AW789" s="53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83" t="str">
        <f>IF(ISBLANK(B789),,IF(IFNA(MATCH(N789,List_Holidays,0),0)=0,IF(IFNA(MATCH(WEEKDAY(N789),List_WeekHolidays,0),0),1,0),2))</f>
        <v/>
      </c>
      <c r="BU789" s="109">
        <f t="shared" si="3"/>
        <v>0</v>
      </c>
      <c r="BV789" s="109">
        <f t="shared" si="4"/>
        <v>0</v>
      </c>
      <c r="BW789" s="109">
        <f>IF($BU789&gt;cLunchEnd+$N789,cLunchBegin+$N789+1,cLunchBegin+$N789)</f>
        <v>0.5</v>
      </c>
      <c r="BX789" s="109">
        <f>IF($BU789&gt;cLunchEnd+$N789,cLunchEnd+$N789+1,cLunchEnd+$N789)</f>
        <v>0.5416666667</v>
      </c>
      <c r="BY789" s="109">
        <f>IF($BU789&gt;cDinnerEnd+$N789,cDinnerBegin+$N789+1,cDinnerBegin+$N789)</f>
        <v>0.75</v>
      </c>
      <c r="BZ789" s="109">
        <f>IF($BU789&gt;cDinnerEnd+$N789,cDinnerEnd+$N789+1,cDinnerEnd+$N789)</f>
        <v>0.7916666667</v>
      </c>
      <c r="CA789" s="50" t="str">
        <f>IF((MIN($BV789,BX789)-MAX($BU789,BW789))&gt;0,vDurationLunch,)</f>
        <v/>
      </c>
      <c r="CB789" s="50" t="str">
        <f>IF((MIN($BV789,BZ789)-MAX($BU789,BY789))&gt;0,vDurationDinner,)</f>
        <v/>
      </c>
      <c r="CC789" s="50">
        <f t="shared" si="5"/>
        <v>0</v>
      </c>
      <c r="CD789" s="109">
        <f t="shared" si="6"/>
        <v>0.75</v>
      </c>
      <c r="CE789" s="50" t="str">
        <f t="shared" si="7"/>
        <v/>
      </c>
      <c r="CF789" s="50" t="str">
        <f t="shared" si="8"/>
        <v/>
      </c>
      <c r="CG789" s="50" t="str">
        <f t="shared" si="9"/>
        <v/>
      </c>
      <c r="CH789" s="50" t="str">
        <f t="shared" si="10"/>
        <v/>
      </c>
      <c r="CI789" s="50" t="str">
        <f t="shared" si="11"/>
        <v/>
      </c>
      <c r="CJ789" s="50"/>
      <c r="CK789" s="50"/>
      <c r="CL789" s="50"/>
      <c r="CM789" s="50"/>
      <c r="CN789" s="50"/>
    </row>
    <row r="790">
      <c r="A790" s="108" t="str">
        <f t="shared" si="2"/>
        <v/>
      </c>
      <c r="B790" s="6"/>
      <c r="C790" s="42"/>
      <c r="D790" s="43"/>
      <c r="E790" s="61"/>
      <c r="F790" s="45"/>
      <c r="G790" s="45"/>
      <c r="H790" s="46"/>
      <c r="I790" s="45"/>
      <c r="J790" s="45"/>
      <c r="K790" s="45"/>
      <c r="L790" s="45"/>
      <c r="M790" s="61"/>
      <c r="N790" s="48"/>
      <c r="O790" s="49"/>
      <c r="P790" s="48"/>
      <c r="Q790" s="49"/>
      <c r="R790" s="50"/>
      <c r="S790" s="51"/>
      <c r="T790" s="15"/>
      <c r="U790" s="14"/>
      <c r="V790" s="52"/>
      <c r="W790" s="52"/>
      <c r="X790" s="52"/>
      <c r="Y790" s="52"/>
      <c r="Z790" s="52"/>
      <c r="AA790" s="52"/>
      <c r="AB790" s="53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3"/>
      <c r="AP790" s="52"/>
      <c r="AQ790" s="52"/>
      <c r="AR790" s="53"/>
      <c r="AS790" s="53"/>
      <c r="AT790" s="53"/>
      <c r="AU790" s="52"/>
      <c r="AV790" s="52"/>
      <c r="AW790" s="53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83" t="str">
        <f>IF(ISBLANK(B790),,IF(IFNA(MATCH(N790,List_Holidays,0),0)=0,IF(IFNA(MATCH(WEEKDAY(N790),List_WeekHolidays,0),0),1,0),2))</f>
        <v/>
      </c>
      <c r="BU790" s="109">
        <f t="shared" si="3"/>
        <v>0</v>
      </c>
      <c r="BV790" s="109">
        <f t="shared" si="4"/>
        <v>0</v>
      </c>
      <c r="BW790" s="109">
        <f>IF($BU790&gt;cLunchEnd+$N790,cLunchBegin+$N790+1,cLunchBegin+$N790)</f>
        <v>0.5</v>
      </c>
      <c r="BX790" s="109">
        <f>IF($BU790&gt;cLunchEnd+$N790,cLunchEnd+$N790+1,cLunchEnd+$N790)</f>
        <v>0.5416666667</v>
      </c>
      <c r="BY790" s="109">
        <f>IF($BU790&gt;cDinnerEnd+$N790,cDinnerBegin+$N790+1,cDinnerBegin+$N790)</f>
        <v>0.75</v>
      </c>
      <c r="BZ790" s="109">
        <f>IF($BU790&gt;cDinnerEnd+$N790,cDinnerEnd+$N790+1,cDinnerEnd+$N790)</f>
        <v>0.7916666667</v>
      </c>
      <c r="CA790" s="50" t="str">
        <f>IF((MIN($BV790,BX790)-MAX($BU790,BW790))&gt;0,vDurationLunch,)</f>
        <v/>
      </c>
      <c r="CB790" s="50" t="str">
        <f>IF((MIN($BV790,BZ790)-MAX($BU790,BY790))&gt;0,vDurationDinner,)</f>
        <v/>
      </c>
      <c r="CC790" s="50">
        <f t="shared" si="5"/>
        <v>0</v>
      </c>
      <c r="CD790" s="109">
        <f t="shared" si="6"/>
        <v>0.75</v>
      </c>
      <c r="CE790" s="50" t="str">
        <f t="shared" si="7"/>
        <v/>
      </c>
      <c r="CF790" s="50" t="str">
        <f t="shared" si="8"/>
        <v/>
      </c>
      <c r="CG790" s="50" t="str">
        <f t="shared" si="9"/>
        <v/>
      </c>
      <c r="CH790" s="50" t="str">
        <f t="shared" si="10"/>
        <v/>
      </c>
      <c r="CI790" s="50" t="str">
        <f t="shared" si="11"/>
        <v/>
      </c>
      <c r="CJ790" s="50"/>
      <c r="CK790" s="50"/>
      <c r="CL790" s="50"/>
      <c r="CM790" s="50"/>
      <c r="CN790" s="50"/>
    </row>
    <row r="791">
      <c r="A791" s="108" t="str">
        <f t="shared" si="2"/>
        <v/>
      </c>
      <c r="B791" s="6"/>
      <c r="C791" s="42"/>
      <c r="D791" s="43"/>
      <c r="E791" s="61"/>
      <c r="F791" s="45"/>
      <c r="G791" s="46"/>
      <c r="H791" s="46"/>
      <c r="I791" s="45"/>
      <c r="J791" s="45"/>
      <c r="K791" s="45"/>
      <c r="L791" s="45"/>
      <c r="M791" s="61"/>
      <c r="N791" s="48"/>
      <c r="O791" s="49"/>
      <c r="P791" s="48"/>
      <c r="Q791" s="49"/>
      <c r="R791" s="50"/>
      <c r="S791" s="51"/>
      <c r="T791" s="15"/>
      <c r="U791" s="14"/>
      <c r="V791" s="52"/>
      <c r="W791" s="52"/>
      <c r="X791" s="52"/>
      <c r="Y791" s="52"/>
      <c r="Z791" s="52"/>
      <c r="AA791" s="52"/>
      <c r="AB791" s="53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3"/>
      <c r="AP791" s="52"/>
      <c r="AQ791" s="52"/>
      <c r="AR791" s="53"/>
      <c r="AS791" s="53"/>
      <c r="AT791" s="53"/>
      <c r="AU791" s="52"/>
      <c r="AV791" s="52"/>
      <c r="AW791" s="53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83" t="str">
        <f>IF(ISBLANK(B791),,IF(IFNA(MATCH(N791,List_Holidays,0),0)=0,IF(IFNA(MATCH(WEEKDAY(N791),List_WeekHolidays,0),0),1,0),2))</f>
        <v/>
      </c>
      <c r="BU791" s="109">
        <f t="shared" si="3"/>
        <v>0</v>
      </c>
      <c r="BV791" s="109">
        <f t="shared" si="4"/>
        <v>0</v>
      </c>
      <c r="BW791" s="109">
        <f>IF($BU791&gt;cLunchEnd+$N791,cLunchBegin+$N791+1,cLunchBegin+$N791)</f>
        <v>0.5</v>
      </c>
      <c r="BX791" s="109">
        <f>IF($BU791&gt;cLunchEnd+$N791,cLunchEnd+$N791+1,cLunchEnd+$N791)</f>
        <v>0.5416666667</v>
      </c>
      <c r="BY791" s="109">
        <f>IF($BU791&gt;cDinnerEnd+$N791,cDinnerBegin+$N791+1,cDinnerBegin+$N791)</f>
        <v>0.75</v>
      </c>
      <c r="BZ791" s="109">
        <f>IF($BU791&gt;cDinnerEnd+$N791,cDinnerEnd+$N791+1,cDinnerEnd+$N791)</f>
        <v>0.7916666667</v>
      </c>
      <c r="CA791" s="50" t="str">
        <f>IF((MIN($BV791,BX791)-MAX($BU791,BW791))&gt;0,vDurationLunch,)</f>
        <v/>
      </c>
      <c r="CB791" s="50" t="str">
        <f>IF((MIN($BV791,BZ791)-MAX($BU791,BY791))&gt;0,vDurationDinner,)</f>
        <v/>
      </c>
      <c r="CC791" s="50">
        <f t="shared" si="5"/>
        <v>0</v>
      </c>
      <c r="CD791" s="109">
        <f t="shared" si="6"/>
        <v>0.75</v>
      </c>
      <c r="CE791" s="50" t="str">
        <f t="shared" si="7"/>
        <v/>
      </c>
      <c r="CF791" s="50" t="str">
        <f t="shared" si="8"/>
        <v/>
      </c>
      <c r="CG791" s="50" t="str">
        <f t="shared" si="9"/>
        <v/>
      </c>
      <c r="CH791" s="50" t="str">
        <f t="shared" si="10"/>
        <v/>
      </c>
      <c r="CI791" s="50" t="str">
        <f t="shared" si="11"/>
        <v/>
      </c>
      <c r="CJ791" s="50"/>
      <c r="CK791" s="50"/>
      <c r="CL791" s="50"/>
      <c r="CM791" s="50"/>
      <c r="CN791" s="50"/>
    </row>
    <row r="792">
      <c r="A792" s="108" t="str">
        <f t="shared" si="2"/>
        <v/>
      </c>
      <c r="B792" s="6"/>
      <c r="C792" s="42"/>
      <c r="D792" s="43"/>
      <c r="E792" s="61"/>
      <c r="F792" s="45"/>
      <c r="G792" s="45"/>
      <c r="H792" s="46"/>
      <c r="I792" s="45"/>
      <c r="J792" s="45"/>
      <c r="K792" s="45"/>
      <c r="L792" s="45"/>
      <c r="M792" s="61"/>
      <c r="N792" s="48"/>
      <c r="O792" s="49"/>
      <c r="P792" s="48"/>
      <c r="Q792" s="49"/>
      <c r="R792" s="50"/>
      <c r="S792" s="51"/>
      <c r="T792" s="15"/>
      <c r="U792" s="14"/>
      <c r="V792" s="52"/>
      <c r="W792" s="52"/>
      <c r="X792" s="52"/>
      <c r="Y792" s="52"/>
      <c r="Z792" s="52"/>
      <c r="AA792" s="52"/>
      <c r="AB792" s="53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3"/>
      <c r="AP792" s="52"/>
      <c r="AQ792" s="52"/>
      <c r="AR792" s="53"/>
      <c r="AS792" s="53"/>
      <c r="AT792" s="53"/>
      <c r="AU792" s="52"/>
      <c r="AV792" s="52"/>
      <c r="AW792" s="53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83" t="str">
        <f>IF(ISBLANK(B792),,IF(IFNA(MATCH(N792,List_Holidays,0),0)=0,IF(IFNA(MATCH(WEEKDAY(N792),List_WeekHolidays,0),0),1,0),2))</f>
        <v/>
      </c>
      <c r="BU792" s="109">
        <f t="shared" si="3"/>
        <v>0</v>
      </c>
      <c r="BV792" s="109">
        <f t="shared" si="4"/>
        <v>0</v>
      </c>
      <c r="BW792" s="109">
        <f>IF($BU792&gt;cLunchEnd+$N792,cLunchBegin+$N792+1,cLunchBegin+$N792)</f>
        <v>0.5</v>
      </c>
      <c r="BX792" s="109">
        <f>IF($BU792&gt;cLunchEnd+$N792,cLunchEnd+$N792+1,cLunchEnd+$N792)</f>
        <v>0.5416666667</v>
      </c>
      <c r="BY792" s="109">
        <f>IF($BU792&gt;cDinnerEnd+$N792,cDinnerBegin+$N792+1,cDinnerBegin+$N792)</f>
        <v>0.75</v>
      </c>
      <c r="BZ792" s="109">
        <f>IF($BU792&gt;cDinnerEnd+$N792,cDinnerEnd+$N792+1,cDinnerEnd+$N792)</f>
        <v>0.7916666667</v>
      </c>
      <c r="CA792" s="50" t="str">
        <f>IF((MIN($BV792,BX792)-MAX($BU792,BW792))&gt;0,vDurationLunch,)</f>
        <v/>
      </c>
      <c r="CB792" s="50" t="str">
        <f>IF((MIN($BV792,BZ792)-MAX($BU792,BY792))&gt;0,vDurationDinner,)</f>
        <v/>
      </c>
      <c r="CC792" s="50">
        <f t="shared" si="5"/>
        <v>0</v>
      </c>
      <c r="CD792" s="109">
        <f t="shared" si="6"/>
        <v>0.75</v>
      </c>
      <c r="CE792" s="50" t="str">
        <f t="shared" si="7"/>
        <v/>
      </c>
      <c r="CF792" s="50" t="str">
        <f t="shared" si="8"/>
        <v/>
      </c>
      <c r="CG792" s="50" t="str">
        <f t="shared" si="9"/>
        <v/>
      </c>
      <c r="CH792" s="50" t="str">
        <f t="shared" si="10"/>
        <v/>
      </c>
      <c r="CI792" s="50" t="str">
        <f t="shared" si="11"/>
        <v/>
      </c>
      <c r="CJ792" s="50"/>
      <c r="CK792" s="50"/>
      <c r="CL792" s="50"/>
      <c r="CM792" s="50"/>
      <c r="CN792" s="50"/>
    </row>
    <row r="793">
      <c r="A793" s="108" t="str">
        <f t="shared" si="2"/>
        <v/>
      </c>
      <c r="B793" s="6"/>
      <c r="C793" s="42"/>
      <c r="D793" s="43"/>
      <c r="E793" s="61"/>
      <c r="F793" s="45"/>
      <c r="G793" s="45"/>
      <c r="H793" s="46"/>
      <c r="I793" s="45"/>
      <c r="J793" s="45"/>
      <c r="K793" s="45"/>
      <c r="L793" s="45"/>
      <c r="M793" s="61"/>
      <c r="N793" s="48"/>
      <c r="O793" s="49"/>
      <c r="P793" s="48"/>
      <c r="Q793" s="49"/>
      <c r="R793" s="50"/>
      <c r="S793" s="51"/>
      <c r="T793" s="15"/>
      <c r="U793" s="14"/>
      <c r="V793" s="52"/>
      <c r="W793" s="52"/>
      <c r="X793" s="52"/>
      <c r="Y793" s="52"/>
      <c r="Z793" s="52"/>
      <c r="AA793" s="52"/>
      <c r="AB793" s="53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3"/>
      <c r="AP793" s="52"/>
      <c r="AQ793" s="52"/>
      <c r="AR793" s="53"/>
      <c r="AS793" s="53"/>
      <c r="AT793" s="53"/>
      <c r="AU793" s="52"/>
      <c r="AV793" s="52"/>
      <c r="AW793" s="53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83" t="str">
        <f>IF(ISBLANK(B793),,IF(IFNA(MATCH(N793,List_Holidays,0),0)=0,IF(IFNA(MATCH(WEEKDAY(N793),List_WeekHolidays,0),0),1,0),2))</f>
        <v/>
      </c>
      <c r="BU793" s="109">
        <f t="shared" si="3"/>
        <v>0</v>
      </c>
      <c r="BV793" s="109">
        <f t="shared" si="4"/>
        <v>0</v>
      </c>
      <c r="BW793" s="109">
        <f>IF($BU793&gt;cLunchEnd+$N793,cLunchBegin+$N793+1,cLunchBegin+$N793)</f>
        <v>0.5</v>
      </c>
      <c r="BX793" s="109">
        <f>IF($BU793&gt;cLunchEnd+$N793,cLunchEnd+$N793+1,cLunchEnd+$N793)</f>
        <v>0.5416666667</v>
      </c>
      <c r="BY793" s="109">
        <f>IF($BU793&gt;cDinnerEnd+$N793,cDinnerBegin+$N793+1,cDinnerBegin+$N793)</f>
        <v>0.75</v>
      </c>
      <c r="BZ793" s="109">
        <f>IF($BU793&gt;cDinnerEnd+$N793,cDinnerEnd+$N793+1,cDinnerEnd+$N793)</f>
        <v>0.7916666667</v>
      </c>
      <c r="CA793" s="50" t="str">
        <f>IF((MIN($BV793,BX793)-MAX($BU793,BW793))&gt;0,vDurationLunch,)</f>
        <v/>
      </c>
      <c r="CB793" s="50" t="str">
        <f>IF((MIN($BV793,BZ793)-MAX($BU793,BY793))&gt;0,vDurationDinner,)</f>
        <v/>
      </c>
      <c r="CC793" s="50">
        <f t="shared" si="5"/>
        <v>0</v>
      </c>
      <c r="CD793" s="109">
        <f t="shared" si="6"/>
        <v>0.75</v>
      </c>
      <c r="CE793" s="50" t="str">
        <f t="shared" si="7"/>
        <v/>
      </c>
      <c r="CF793" s="50" t="str">
        <f t="shared" si="8"/>
        <v/>
      </c>
      <c r="CG793" s="50" t="str">
        <f t="shared" si="9"/>
        <v/>
      </c>
      <c r="CH793" s="50" t="str">
        <f t="shared" si="10"/>
        <v/>
      </c>
      <c r="CI793" s="50" t="str">
        <f t="shared" si="11"/>
        <v/>
      </c>
      <c r="CJ793" s="50"/>
      <c r="CK793" s="50"/>
      <c r="CL793" s="50"/>
      <c r="CM793" s="50"/>
      <c r="CN793" s="50"/>
    </row>
    <row r="794">
      <c r="A794" s="108" t="str">
        <f t="shared" si="2"/>
        <v/>
      </c>
      <c r="B794" s="6"/>
      <c r="C794" s="42"/>
      <c r="D794" s="43"/>
      <c r="E794" s="61"/>
      <c r="F794" s="45"/>
      <c r="G794" s="45"/>
      <c r="H794" s="45"/>
      <c r="I794" s="45"/>
      <c r="J794" s="46"/>
      <c r="K794" s="45"/>
      <c r="L794" s="45"/>
      <c r="M794" s="61"/>
      <c r="N794" s="48"/>
      <c r="O794" s="49"/>
      <c r="P794" s="48"/>
      <c r="Q794" s="49"/>
      <c r="R794" s="50"/>
      <c r="S794" s="51"/>
      <c r="T794" s="15"/>
      <c r="U794" s="14"/>
      <c r="V794" s="52"/>
      <c r="W794" s="52"/>
      <c r="X794" s="52"/>
      <c r="Y794" s="52"/>
      <c r="Z794" s="52"/>
      <c r="AA794" s="52"/>
      <c r="AB794" s="53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3"/>
      <c r="AP794" s="52"/>
      <c r="AQ794" s="52"/>
      <c r="AR794" s="53"/>
      <c r="AS794" s="53"/>
      <c r="AT794" s="53"/>
      <c r="AU794" s="52"/>
      <c r="AV794" s="52"/>
      <c r="AW794" s="53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83" t="str">
        <f>IF(ISBLANK(B794),,IF(IFNA(MATCH(N794,List_Holidays,0),0)=0,IF(IFNA(MATCH(WEEKDAY(N794),List_WeekHolidays,0),0),1,0),2))</f>
        <v/>
      </c>
      <c r="BU794" s="109">
        <f t="shared" si="3"/>
        <v>0</v>
      </c>
      <c r="BV794" s="109">
        <f t="shared" si="4"/>
        <v>0</v>
      </c>
      <c r="BW794" s="109">
        <f>IF($BU794&gt;cLunchEnd+$N794,cLunchBegin+$N794+1,cLunchBegin+$N794)</f>
        <v>0.5</v>
      </c>
      <c r="BX794" s="109">
        <f>IF($BU794&gt;cLunchEnd+$N794,cLunchEnd+$N794+1,cLunchEnd+$N794)</f>
        <v>0.5416666667</v>
      </c>
      <c r="BY794" s="109">
        <f>IF($BU794&gt;cDinnerEnd+$N794,cDinnerBegin+$N794+1,cDinnerBegin+$N794)</f>
        <v>0.75</v>
      </c>
      <c r="BZ794" s="109">
        <f>IF($BU794&gt;cDinnerEnd+$N794,cDinnerEnd+$N794+1,cDinnerEnd+$N794)</f>
        <v>0.7916666667</v>
      </c>
      <c r="CA794" s="50" t="str">
        <f>IF((MIN($BV794,BX794)-MAX($BU794,BW794))&gt;0,vDurationLunch,)</f>
        <v/>
      </c>
      <c r="CB794" s="50" t="str">
        <f>IF((MIN($BV794,BZ794)-MAX($BU794,BY794))&gt;0,vDurationDinner,)</f>
        <v/>
      </c>
      <c r="CC794" s="50">
        <f t="shared" si="5"/>
        <v>0</v>
      </c>
      <c r="CD794" s="109">
        <f t="shared" si="6"/>
        <v>0.75</v>
      </c>
      <c r="CE794" s="50" t="str">
        <f t="shared" si="7"/>
        <v/>
      </c>
      <c r="CF794" s="50" t="str">
        <f t="shared" si="8"/>
        <v/>
      </c>
      <c r="CG794" s="50" t="str">
        <f t="shared" si="9"/>
        <v/>
      </c>
      <c r="CH794" s="50" t="str">
        <f t="shared" si="10"/>
        <v/>
      </c>
      <c r="CI794" s="50" t="str">
        <f t="shared" si="11"/>
        <v/>
      </c>
      <c r="CJ794" s="50"/>
      <c r="CK794" s="50"/>
      <c r="CL794" s="50"/>
      <c r="CM794" s="50"/>
      <c r="CN794" s="50"/>
    </row>
    <row r="795">
      <c r="A795" s="108" t="str">
        <f t="shared" si="2"/>
        <v/>
      </c>
      <c r="B795" s="6"/>
      <c r="C795" s="42"/>
      <c r="D795" s="43"/>
      <c r="E795" s="61"/>
      <c r="F795" s="45"/>
      <c r="G795" s="45"/>
      <c r="H795" s="46"/>
      <c r="I795" s="45"/>
      <c r="J795" s="45"/>
      <c r="K795" s="45"/>
      <c r="L795" s="45"/>
      <c r="M795" s="61"/>
      <c r="N795" s="48"/>
      <c r="O795" s="49"/>
      <c r="P795" s="48"/>
      <c r="Q795" s="49"/>
      <c r="R795" s="50"/>
      <c r="S795" s="51"/>
      <c r="T795" s="15"/>
      <c r="U795" s="14"/>
      <c r="V795" s="52"/>
      <c r="W795" s="52"/>
      <c r="X795" s="52"/>
      <c r="Y795" s="52"/>
      <c r="Z795" s="52"/>
      <c r="AA795" s="52"/>
      <c r="AB795" s="53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3"/>
      <c r="AP795" s="52"/>
      <c r="AQ795" s="52"/>
      <c r="AR795" s="53"/>
      <c r="AS795" s="53"/>
      <c r="AT795" s="53"/>
      <c r="AU795" s="52"/>
      <c r="AV795" s="52"/>
      <c r="AW795" s="53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83" t="str">
        <f>IF(ISBLANK(B795),,IF(IFNA(MATCH(N795,List_Holidays,0),0)=0,IF(IFNA(MATCH(WEEKDAY(N795),List_WeekHolidays,0),0),1,0),2))</f>
        <v/>
      </c>
      <c r="BU795" s="109">
        <f t="shared" si="3"/>
        <v>0</v>
      </c>
      <c r="BV795" s="109">
        <f t="shared" si="4"/>
        <v>0</v>
      </c>
      <c r="BW795" s="109">
        <f>IF($BU795&gt;cLunchEnd+$N795,cLunchBegin+$N795+1,cLunchBegin+$N795)</f>
        <v>0.5</v>
      </c>
      <c r="BX795" s="109">
        <f>IF($BU795&gt;cLunchEnd+$N795,cLunchEnd+$N795+1,cLunchEnd+$N795)</f>
        <v>0.5416666667</v>
      </c>
      <c r="BY795" s="109">
        <f>IF($BU795&gt;cDinnerEnd+$N795,cDinnerBegin+$N795+1,cDinnerBegin+$N795)</f>
        <v>0.75</v>
      </c>
      <c r="BZ795" s="109">
        <f>IF($BU795&gt;cDinnerEnd+$N795,cDinnerEnd+$N795+1,cDinnerEnd+$N795)</f>
        <v>0.7916666667</v>
      </c>
      <c r="CA795" s="50" t="str">
        <f>IF((MIN($BV795,BX795)-MAX($BU795,BW795))&gt;0,vDurationLunch,)</f>
        <v/>
      </c>
      <c r="CB795" s="50" t="str">
        <f>IF((MIN($BV795,BZ795)-MAX($BU795,BY795))&gt;0,vDurationDinner,)</f>
        <v/>
      </c>
      <c r="CC795" s="50">
        <f t="shared" si="5"/>
        <v>0</v>
      </c>
      <c r="CD795" s="109">
        <f t="shared" si="6"/>
        <v>0.75</v>
      </c>
      <c r="CE795" s="50" t="str">
        <f t="shared" si="7"/>
        <v/>
      </c>
      <c r="CF795" s="50" t="str">
        <f t="shared" si="8"/>
        <v/>
      </c>
      <c r="CG795" s="50" t="str">
        <f t="shared" si="9"/>
        <v/>
      </c>
      <c r="CH795" s="50" t="str">
        <f t="shared" si="10"/>
        <v/>
      </c>
      <c r="CI795" s="50" t="str">
        <f t="shared" si="11"/>
        <v/>
      </c>
      <c r="CJ795" s="50"/>
      <c r="CK795" s="50"/>
      <c r="CL795" s="50"/>
      <c r="CM795" s="50"/>
      <c r="CN795" s="50"/>
    </row>
    <row r="796">
      <c r="A796" s="108" t="str">
        <f t="shared" si="2"/>
        <v/>
      </c>
      <c r="B796" s="6"/>
      <c r="C796" s="42"/>
      <c r="D796" s="43"/>
      <c r="E796" s="61"/>
      <c r="F796" s="45"/>
      <c r="G796" s="45"/>
      <c r="H796" s="46"/>
      <c r="I796" s="45"/>
      <c r="J796" s="45"/>
      <c r="K796" s="45"/>
      <c r="L796" s="45"/>
      <c r="M796" s="61"/>
      <c r="N796" s="48"/>
      <c r="O796" s="49"/>
      <c r="P796" s="48"/>
      <c r="Q796" s="49"/>
      <c r="R796" s="50"/>
      <c r="S796" s="51"/>
      <c r="T796" s="15"/>
      <c r="U796" s="14"/>
      <c r="V796" s="52"/>
      <c r="W796" s="52"/>
      <c r="X796" s="52"/>
      <c r="Y796" s="52"/>
      <c r="Z796" s="52"/>
      <c r="AA796" s="52"/>
      <c r="AB796" s="53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3"/>
      <c r="AP796" s="52"/>
      <c r="AQ796" s="52"/>
      <c r="AR796" s="53"/>
      <c r="AS796" s="53"/>
      <c r="AT796" s="53"/>
      <c r="AU796" s="52"/>
      <c r="AV796" s="52"/>
      <c r="AW796" s="53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83" t="str">
        <f>IF(ISBLANK(B796),,IF(IFNA(MATCH(N796,List_Holidays,0),0)=0,IF(IFNA(MATCH(WEEKDAY(N796),List_WeekHolidays,0),0),1,0),2))</f>
        <v/>
      </c>
      <c r="BU796" s="109">
        <f t="shared" si="3"/>
        <v>0</v>
      </c>
      <c r="BV796" s="109">
        <f t="shared" si="4"/>
        <v>0</v>
      </c>
      <c r="BW796" s="109">
        <f>IF($BU796&gt;cLunchEnd+$N796,cLunchBegin+$N796+1,cLunchBegin+$N796)</f>
        <v>0.5</v>
      </c>
      <c r="BX796" s="109">
        <f>IF($BU796&gt;cLunchEnd+$N796,cLunchEnd+$N796+1,cLunchEnd+$N796)</f>
        <v>0.5416666667</v>
      </c>
      <c r="BY796" s="109">
        <f>IF($BU796&gt;cDinnerEnd+$N796,cDinnerBegin+$N796+1,cDinnerBegin+$N796)</f>
        <v>0.75</v>
      </c>
      <c r="BZ796" s="109">
        <f>IF($BU796&gt;cDinnerEnd+$N796,cDinnerEnd+$N796+1,cDinnerEnd+$N796)</f>
        <v>0.7916666667</v>
      </c>
      <c r="CA796" s="50" t="str">
        <f>IF((MIN($BV796,BX796)-MAX($BU796,BW796))&gt;0,vDurationLunch,)</f>
        <v/>
      </c>
      <c r="CB796" s="50" t="str">
        <f>IF((MIN($BV796,BZ796)-MAX($BU796,BY796))&gt;0,vDurationDinner,)</f>
        <v/>
      </c>
      <c r="CC796" s="50">
        <f t="shared" si="5"/>
        <v>0</v>
      </c>
      <c r="CD796" s="109">
        <f t="shared" si="6"/>
        <v>0.75</v>
      </c>
      <c r="CE796" s="50" t="str">
        <f t="shared" si="7"/>
        <v/>
      </c>
      <c r="CF796" s="50" t="str">
        <f t="shared" si="8"/>
        <v/>
      </c>
      <c r="CG796" s="50" t="str">
        <f t="shared" si="9"/>
        <v/>
      </c>
      <c r="CH796" s="50" t="str">
        <f t="shared" si="10"/>
        <v/>
      </c>
      <c r="CI796" s="50" t="str">
        <f t="shared" si="11"/>
        <v/>
      </c>
      <c r="CJ796" s="50"/>
      <c r="CK796" s="50"/>
      <c r="CL796" s="50"/>
      <c r="CM796" s="50"/>
      <c r="CN796" s="50"/>
    </row>
    <row r="797">
      <c r="A797" s="108" t="str">
        <f t="shared" si="2"/>
        <v/>
      </c>
      <c r="B797" s="6"/>
      <c r="C797" s="42"/>
      <c r="D797" s="43"/>
      <c r="E797" s="61"/>
      <c r="F797" s="45"/>
      <c r="G797" s="45"/>
      <c r="H797" s="46"/>
      <c r="I797" s="45"/>
      <c r="J797" s="45"/>
      <c r="K797" s="45"/>
      <c r="L797" s="45"/>
      <c r="M797" s="61"/>
      <c r="N797" s="48"/>
      <c r="O797" s="49"/>
      <c r="P797" s="48"/>
      <c r="Q797" s="49"/>
      <c r="R797" s="50"/>
      <c r="S797" s="51"/>
      <c r="T797" s="15"/>
      <c r="U797" s="14"/>
      <c r="V797" s="52"/>
      <c r="W797" s="52"/>
      <c r="X797" s="52"/>
      <c r="Y797" s="52"/>
      <c r="Z797" s="52"/>
      <c r="AA797" s="52"/>
      <c r="AB797" s="53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3"/>
      <c r="AP797" s="52"/>
      <c r="AQ797" s="52"/>
      <c r="AR797" s="53"/>
      <c r="AS797" s="53"/>
      <c r="AT797" s="53"/>
      <c r="AU797" s="52"/>
      <c r="AV797" s="52"/>
      <c r="AW797" s="53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83" t="str">
        <f>IF(ISBLANK(B797),,IF(IFNA(MATCH(N797,List_Holidays,0),0)=0,IF(IFNA(MATCH(WEEKDAY(N797),List_WeekHolidays,0),0),1,0),2))</f>
        <v/>
      </c>
      <c r="BU797" s="109">
        <f t="shared" si="3"/>
        <v>0</v>
      </c>
      <c r="BV797" s="109">
        <f t="shared" si="4"/>
        <v>0</v>
      </c>
      <c r="BW797" s="109">
        <f>IF($BU797&gt;cLunchEnd+$N797,cLunchBegin+$N797+1,cLunchBegin+$N797)</f>
        <v>0.5</v>
      </c>
      <c r="BX797" s="109">
        <f>IF($BU797&gt;cLunchEnd+$N797,cLunchEnd+$N797+1,cLunchEnd+$N797)</f>
        <v>0.5416666667</v>
      </c>
      <c r="BY797" s="109">
        <f>IF($BU797&gt;cDinnerEnd+$N797,cDinnerBegin+$N797+1,cDinnerBegin+$N797)</f>
        <v>0.75</v>
      </c>
      <c r="BZ797" s="109">
        <f>IF($BU797&gt;cDinnerEnd+$N797,cDinnerEnd+$N797+1,cDinnerEnd+$N797)</f>
        <v>0.7916666667</v>
      </c>
      <c r="CA797" s="50" t="str">
        <f>IF((MIN($BV797,BX797)-MAX($BU797,BW797))&gt;0,vDurationLunch,)</f>
        <v/>
      </c>
      <c r="CB797" s="50" t="str">
        <f>IF((MIN($BV797,BZ797)-MAX($BU797,BY797))&gt;0,vDurationDinner,)</f>
        <v/>
      </c>
      <c r="CC797" s="50">
        <f t="shared" si="5"/>
        <v>0</v>
      </c>
      <c r="CD797" s="109">
        <f t="shared" si="6"/>
        <v>0.75</v>
      </c>
      <c r="CE797" s="50" t="str">
        <f t="shared" si="7"/>
        <v/>
      </c>
      <c r="CF797" s="50" t="str">
        <f t="shared" si="8"/>
        <v/>
      </c>
      <c r="CG797" s="50" t="str">
        <f t="shared" si="9"/>
        <v/>
      </c>
      <c r="CH797" s="50" t="str">
        <f t="shared" si="10"/>
        <v/>
      </c>
      <c r="CI797" s="50" t="str">
        <f t="shared" si="11"/>
        <v/>
      </c>
      <c r="CJ797" s="50"/>
      <c r="CK797" s="50"/>
      <c r="CL797" s="50"/>
      <c r="CM797" s="50"/>
      <c r="CN797" s="50"/>
    </row>
    <row r="798">
      <c r="A798" s="108" t="str">
        <f t="shared" si="2"/>
        <v/>
      </c>
      <c r="B798" s="6"/>
      <c r="C798" s="42"/>
      <c r="D798" s="43"/>
      <c r="E798" s="61"/>
      <c r="F798" s="45"/>
      <c r="G798" s="46"/>
      <c r="H798" s="46"/>
      <c r="I798" s="45"/>
      <c r="J798" s="45"/>
      <c r="K798" s="45"/>
      <c r="L798" s="45"/>
      <c r="M798" s="61"/>
      <c r="N798" s="48"/>
      <c r="O798" s="49"/>
      <c r="P798" s="48"/>
      <c r="Q798" s="49"/>
      <c r="R798" s="50"/>
      <c r="S798" s="51"/>
      <c r="T798" s="15"/>
      <c r="U798" s="14"/>
      <c r="V798" s="52"/>
      <c r="W798" s="52"/>
      <c r="X798" s="52"/>
      <c r="Y798" s="52"/>
      <c r="Z798" s="52"/>
      <c r="AA798" s="52"/>
      <c r="AB798" s="53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3"/>
      <c r="AP798" s="52"/>
      <c r="AQ798" s="52"/>
      <c r="AR798" s="53"/>
      <c r="AS798" s="53"/>
      <c r="AT798" s="53"/>
      <c r="AU798" s="52"/>
      <c r="AV798" s="52"/>
      <c r="AW798" s="53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83" t="str">
        <f>IF(ISBLANK(B798),,IF(IFNA(MATCH(N798,List_Holidays,0),0)=0,IF(IFNA(MATCH(WEEKDAY(N798),List_WeekHolidays,0),0),1,0),2))</f>
        <v/>
      </c>
      <c r="BU798" s="109">
        <f t="shared" si="3"/>
        <v>0</v>
      </c>
      <c r="BV798" s="109">
        <f t="shared" si="4"/>
        <v>0</v>
      </c>
      <c r="BW798" s="109">
        <f>IF($BU798&gt;cLunchEnd+$N798,cLunchBegin+$N798+1,cLunchBegin+$N798)</f>
        <v>0.5</v>
      </c>
      <c r="BX798" s="109">
        <f>IF($BU798&gt;cLunchEnd+$N798,cLunchEnd+$N798+1,cLunchEnd+$N798)</f>
        <v>0.5416666667</v>
      </c>
      <c r="BY798" s="109">
        <f>IF($BU798&gt;cDinnerEnd+$N798,cDinnerBegin+$N798+1,cDinnerBegin+$N798)</f>
        <v>0.75</v>
      </c>
      <c r="BZ798" s="109">
        <f>IF($BU798&gt;cDinnerEnd+$N798,cDinnerEnd+$N798+1,cDinnerEnd+$N798)</f>
        <v>0.7916666667</v>
      </c>
      <c r="CA798" s="50" t="str">
        <f>IF((MIN($BV798,BX798)-MAX($BU798,BW798))&gt;0,vDurationLunch,)</f>
        <v/>
      </c>
      <c r="CB798" s="50" t="str">
        <f>IF((MIN($BV798,BZ798)-MAX($BU798,BY798))&gt;0,vDurationDinner,)</f>
        <v/>
      </c>
      <c r="CC798" s="50">
        <f t="shared" si="5"/>
        <v>0</v>
      </c>
      <c r="CD798" s="109">
        <f t="shared" si="6"/>
        <v>0.75</v>
      </c>
      <c r="CE798" s="50" t="str">
        <f t="shared" si="7"/>
        <v/>
      </c>
      <c r="CF798" s="50" t="str">
        <f t="shared" si="8"/>
        <v/>
      </c>
      <c r="CG798" s="50" t="str">
        <f t="shared" si="9"/>
        <v/>
      </c>
      <c r="CH798" s="50" t="str">
        <f t="shared" si="10"/>
        <v/>
      </c>
      <c r="CI798" s="50" t="str">
        <f t="shared" si="11"/>
        <v/>
      </c>
      <c r="CJ798" s="50"/>
      <c r="CK798" s="50"/>
      <c r="CL798" s="50"/>
      <c r="CM798" s="50"/>
      <c r="CN798" s="50"/>
    </row>
    <row r="799">
      <c r="A799" s="108" t="str">
        <f t="shared" si="2"/>
        <v/>
      </c>
      <c r="B799" s="6"/>
      <c r="C799" s="42"/>
      <c r="D799" s="43"/>
      <c r="E799" s="61"/>
      <c r="F799" s="45"/>
      <c r="G799" s="45"/>
      <c r="H799" s="46"/>
      <c r="I799" s="45"/>
      <c r="J799" s="45"/>
      <c r="K799" s="45"/>
      <c r="L799" s="45"/>
      <c r="M799" s="61"/>
      <c r="N799" s="48"/>
      <c r="O799" s="49"/>
      <c r="P799" s="48"/>
      <c r="Q799" s="49"/>
      <c r="R799" s="50"/>
      <c r="S799" s="51"/>
      <c r="T799" s="15"/>
      <c r="U799" s="14"/>
      <c r="V799" s="52"/>
      <c r="W799" s="52"/>
      <c r="X799" s="52"/>
      <c r="Y799" s="52"/>
      <c r="Z799" s="52"/>
      <c r="AA799" s="52"/>
      <c r="AB799" s="53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3"/>
      <c r="AP799" s="52"/>
      <c r="AQ799" s="52"/>
      <c r="AR799" s="53"/>
      <c r="AS799" s="53"/>
      <c r="AT799" s="53"/>
      <c r="AU799" s="52"/>
      <c r="AV799" s="52"/>
      <c r="AW799" s="53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83" t="str">
        <f>IF(ISBLANK(B799),,IF(IFNA(MATCH(N799,List_Holidays,0),0)=0,IF(IFNA(MATCH(WEEKDAY(N799),List_WeekHolidays,0),0),1,0),2))</f>
        <v/>
      </c>
      <c r="BU799" s="109">
        <f t="shared" si="3"/>
        <v>0</v>
      </c>
      <c r="BV799" s="109">
        <f t="shared" si="4"/>
        <v>0</v>
      </c>
      <c r="BW799" s="109">
        <f>IF($BU799&gt;cLunchEnd+$N799,cLunchBegin+$N799+1,cLunchBegin+$N799)</f>
        <v>0.5</v>
      </c>
      <c r="BX799" s="109">
        <f>IF($BU799&gt;cLunchEnd+$N799,cLunchEnd+$N799+1,cLunchEnd+$N799)</f>
        <v>0.5416666667</v>
      </c>
      <c r="BY799" s="109">
        <f>IF($BU799&gt;cDinnerEnd+$N799,cDinnerBegin+$N799+1,cDinnerBegin+$N799)</f>
        <v>0.75</v>
      </c>
      <c r="BZ799" s="109">
        <f>IF($BU799&gt;cDinnerEnd+$N799,cDinnerEnd+$N799+1,cDinnerEnd+$N799)</f>
        <v>0.7916666667</v>
      </c>
      <c r="CA799" s="50" t="str">
        <f>IF((MIN($BV799,BX799)-MAX($BU799,BW799))&gt;0,vDurationLunch,)</f>
        <v/>
      </c>
      <c r="CB799" s="50" t="str">
        <f>IF((MIN($BV799,BZ799)-MAX($BU799,BY799))&gt;0,vDurationDinner,)</f>
        <v/>
      </c>
      <c r="CC799" s="50">
        <f t="shared" si="5"/>
        <v>0</v>
      </c>
      <c r="CD799" s="109">
        <f t="shared" si="6"/>
        <v>0.75</v>
      </c>
      <c r="CE799" s="50" t="str">
        <f t="shared" si="7"/>
        <v/>
      </c>
      <c r="CF799" s="50" t="str">
        <f t="shared" si="8"/>
        <v/>
      </c>
      <c r="CG799" s="50" t="str">
        <f t="shared" si="9"/>
        <v/>
      </c>
      <c r="CH799" s="50" t="str">
        <f t="shared" si="10"/>
        <v/>
      </c>
      <c r="CI799" s="50" t="str">
        <f t="shared" si="11"/>
        <v/>
      </c>
      <c r="CJ799" s="50"/>
      <c r="CK799" s="50"/>
      <c r="CL799" s="50"/>
      <c r="CM799" s="50"/>
      <c r="CN799" s="50"/>
    </row>
    <row r="800">
      <c r="A800" s="108" t="str">
        <f t="shared" si="2"/>
        <v/>
      </c>
      <c r="B800" s="6"/>
      <c r="C800" s="42"/>
      <c r="D800" s="43"/>
      <c r="E800" s="61"/>
      <c r="F800" s="45"/>
      <c r="G800" s="45"/>
      <c r="H800" s="46"/>
      <c r="I800" s="45"/>
      <c r="J800" s="45"/>
      <c r="K800" s="45"/>
      <c r="L800" s="45"/>
      <c r="M800" s="61"/>
      <c r="N800" s="48"/>
      <c r="O800" s="49"/>
      <c r="P800" s="48"/>
      <c r="Q800" s="49"/>
      <c r="R800" s="50"/>
      <c r="S800" s="51"/>
      <c r="T800" s="15"/>
      <c r="U800" s="14"/>
      <c r="V800" s="52"/>
      <c r="W800" s="52"/>
      <c r="X800" s="52"/>
      <c r="Y800" s="52"/>
      <c r="Z800" s="52"/>
      <c r="AA800" s="52"/>
      <c r="AB800" s="53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3"/>
      <c r="AP800" s="52"/>
      <c r="AQ800" s="52"/>
      <c r="AR800" s="53"/>
      <c r="AS800" s="53"/>
      <c r="AT800" s="53"/>
      <c r="AU800" s="52"/>
      <c r="AV800" s="52"/>
      <c r="AW800" s="53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83" t="str">
        <f>IF(ISBLANK(B800),,IF(IFNA(MATCH(N800,List_Holidays,0),0)=0,IF(IFNA(MATCH(WEEKDAY(N800),List_WeekHolidays,0),0),1,0),2))</f>
        <v/>
      </c>
      <c r="BU800" s="109">
        <f t="shared" si="3"/>
        <v>0</v>
      </c>
      <c r="BV800" s="109">
        <f t="shared" si="4"/>
        <v>0</v>
      </c>
      <c r="BW800" s="109">
        <f>IF($BU800&gt;cLunchEnd+$N800,cLunchBegin+$N800+1,cLunchBegin+$N800)</f>
        <v>0.5</v>
      </c>
      <c r="BX800" s="109">
        <f>IF($BU800&gt;cLunchEnd+$N800,cLunchEnd+$N800+1,cLunchEnd+$N800)</f>
        <v>0.5416666667</v>
      </c>
      <c r="BY800" s="109">
        <f>IF($BU800&gt;cDinnerEnd+$N800,cDinnerBegin+$N800+1,cDinnerBegin+$N800)</f>
        <v>0.75</v>
      </c>
      <c r="BZ800" s="109">
        <f>IF($BU800&gt;cDinnerEnd+$N800,cDinnerEnd+$N800+1,cDinnerEnd+$N800)</f>
        <v>0.7916666667</v>
      </c>
      <c r="CA800" s="50" t="str">
        <f>IF((MIN($BV800,BX800)-MAX($BU800,BW800))&gt;0,vDurationLunch,)</f>
        <v/>
      </c>
      <c r="CB800" s="50" t="str">
        <f>IF((MIN($BV800,BZ800)-MAX($BU800,BY800))&gt;0,vDurationDinner,)</f>
        <v/>
      </c>
      <c r="CC800" s="50">
        <f t="shared" si="5"/>
        <v>0</v>
      </c>
      <c r="CD800" s="109">
        <f t="shared" si="6"/>
        <v>0.75</v>
      </c>
      <c r="CE800" s="50" t="str">
        <f t="shared" si="7"/>
        <v/>
      </c>
      <c r="CF800" s="50" t="str">
        <f t="shared" si="8"/>
        <v/>
      </c>
      <c r="CG800" s="50" t="str">
        <f t="shared" si="9"/>
        <v/>
      </c>
      <c r="CH800" s="50" t="str">
        <f t="shared" si="10"/>
        <v/>
      </c>
      <c r="CI800" s="50" t="str">
        <f t="shared" si="11"/>
        <v/>
      </c>
      <c r="CJ800" s="50"/>
      <c r="CK800" s="50"/>
      <c r="CL800" s="50"/>
      <c r="CM800" s="50"/>
      <c r="CN800" s="50"/>
    </row>
    <row r="801">
      <c r="A801" s="108" t="str">
        <f t="shared" si="2"/>
        <v/>
      </c>
      <c r="B801" s="6"/>
      <c r="C801" s="42"/>
      <c r="D801" s="43"/>
      <c r="E801" s="61"/>
      <c r="F801" s="45"/>
      <c r="G801" s="45"/>
      <c r="H801" s="45"/>
      <c r="I801" s="45"/>
      <c r="J801" s="46"/>
      <c r="K801" s="45"/>
      <c r="L801" s="45"/>
      <c r="M801" s="61"/>
      <c r="N801" s="48"/>
      <c r="O801" s="49"/>
      <c r="P801" s="48"/>
      <c r="Q801" s="49"/>
      <c r="R801" s="50"/>
      <c r="S801" s="51"/>
      <c r="T801" s="15"/>
      <c r="U801" s="14"/>
      <c r="V801" s="52"/>
      <c r="W801" s="52"/>
      <c r="X801" s="52"/>
      <c r="Y801" s="52"/>
      <c r="Z801" s="52"/>
      <c r="AA801" s="52"/>
      <c r="AB801" s="53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3"/>
      <c r="AP801" s="52"/>
      <c r="AQ801" s="52"/>
      <c r="AR801" s="53"/>
      <c r="AS801" s="53"/>
      <c r="AT801" s="53"/>
      <c r="AU801" s="52"/>
      <c r="AV801" s="52"/>
      <c r="AW801" s="53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83" t="str">
        <f>IF(ISBLANK(B801),,IF(IFNA(MATCH(N801,List_Holidays,0),0)=0,IF(IFNA(MATCH(WEEKDAY(N801),List_WeekHolidays,0),0),1,0),2))</f>
        <v/>
      </c>
      <c r="BU801" s="109">
        <f t="shared" si="3"/>
        <v>0</v>
      </c>
      <c r="BV801" s="109">
        <f t="shared" si="4"/>
        <v>0</v>
      </c>
      <c r="BW801" s="109">
        <f>IF($BU801&gt;cLunchEnd+$N801,cLunchBegin+$N801+1,cLunchBegin+$N801)</f>
        <v>0.5</v>
      </c>
      <c r="BX801" s="109">
        <f>IF($BU801&gt;cLunchEnd+$N801,cLunchEnd+$N801+1,cLunchEnd+$N801)</f>
        <v>0.5416666667</v>
      </c>
      <c r="BY801" s="109">
        <f>IF($BU801&gt;cDinnerEnd+$N801,cDinnerBegin+$N801+1,cDinnerBegin+$N801)</f>
        <v>0.75</v>
      </c>
      <c r="BZ801" s="109">
        <f>IF($BU801&gt;cDinnerEnd+$N801,cDinnerEnd+$N801+1,cDinnerEnd+$N801)</f>
        <v>0.7916666667</v>
      </c>
      <c r="CA801" s="50" t="str">
        <f>IF((MIN($BV801,BX801)-MAX($BU801,BW801))&gt;0,vDurationLunch,)</f>
        <v/>
      </c>
      <c r="CB801" s="50" t="str">
        <f>IF((MIN($BV801,BZ801)-MAX($BU801,BY801))&gt;0,vDurationDinner,)</f>
        <v/>
      </c>
      <c r="CC801" s="50">
        <f t="shared" si="5"/>
        <v>0</v>
      </c>
      <c r="CD801" s="109">
        <f t="shared" si="6"/>
        <v>0.75</v>
      </c>
      <c r="CE801" s="50" t="str">
        <f t="shared" si="7"/>
        <v/>
      </c>
      <c r="CF801" s="50" t="str">
        <f t="shared" si="8"/>
        <v/>
      </c>
      <c r="CG801" s="50" t="str">
        <f t="shared" si="9"/>
        <v/>
      </c>
      <c r="CH801" s="50" t="str">
        <f t="shared" si="10"/>
        <v/>
      </c>
      <c r="CI801" s="50" t="str">
        <f t="shared" si="11"/>
        <v/>
      </c>
      <c r="CJ801" s="50"/>
      <c r="CK801" s="50"/>
      <c r="CL801" s="50"/>
      <c r="CM801" s="50"/>
      <c r="CN801" s="50"/>
    </row>
    <row r="802">
      <c r="A802" s="108" t="str">
        <f t="shared" si="2"/>
        <v/>
      </c>
      <c r="B802" s="6"/>
      <c r="C802" s="42"/>
      <c r="D802" s="43"/>
      <c r="E802" s="61"/>
      <c r="F802" s="45"/>
      <c r="G802" s="45"/>
      <c r="H802" s="46"/>
      <c r="I802" s="45"/>
      <c r="J802" s="45"/>
      <c r="K802" s="45"/>
      <c r="L802" s="45"/>
      <c r="M802" s="61"/>
      <c r="N802" s="48"/>
      <c r="O802" s="49"/>
      <c r="P802" s="48"/>
      <c r="Q802" s="49"/>
      <c r="R802" s="50"/>
      <c r="S802" s="51"/>
      <c r="T802" s="15"/>
      <c r="U802" s="14"/>
      <c r="V802" s="52"/>
      <c r="W802" s="52"/>
      <c r="X802" s="52"/>
      <c r="Y802" s="52"/>
      <c r="Z802" s="52"/>
      <c r="AA802" s="52"/>
      <c r="AB802" s="53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3"/>
      <c r="AP802" s="52"/>
      <c r="AQ802" s="52"/>
      <c r="AR802" s="53"/>
      <c r="AS802" s="53"/>
      <c r="AT802" s="53"/>
      <c r="AU802" s="52"/>
      <c r="AV802" s="52"/>
      <c r="AW802" s="53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83" t="str">
        <f>IF(ISBLANK(B802),,IF(IFNA(MATCH(N802,List_Holidays,0),0)=0,IF(IFNA(MATCH(WEEKDAY(N802),List_WeekHolidays,0),0),1,0),2))</f>
        <v/>
      </c>
      <c r="BU802" s="109">
        <f t="shared" si="3"/>
        <v>0</v>
      </c>
      <c r="BV802" s="109">
        <f t="shared" si="4"/>
        <v>0</v>
      </c>
      <c r="BW802" s="109">
        <f>IF($BU802&gt;cLunchEnd+$N802,cLunchBegin+$N802+1,cLunchBegin+$N802)</f>
        <v>0.5</v>
      </c>
      <c r="BX802" s="109">
        <f>IF($BU802&gt;cLunchEnd+$N802,cLunchEnd+$N802+1,cLunchEnd+$N802)</f>
        <v>0.5416666667</v>
      </c>
      <c r="BY802" s="109">
        <f>IF($BU802&gt;cDinnerEnd+$N802,cDinnerBegin+$N802+1,cDinnerBegin+$N802)</f>
        <v>0.75</v>
      </c>
      <c r="BZ802" s="109">
        <f>IF($BU802&gt;cDinnerEnd+$N802,cDinnerEnd+$N802+1,cDinnerEnd+$N802)</f>
        <v>0.7916666667</v>
      </c>
      <c r="CA802" s="50" t="str">
        <f>IF((MIN($BV802,BX802)-MAX($BU802,BW802))&gt;0,vDurationLunch,)</f>
        <v/>
      </c>
      <c r="CB802" s="50" t="str">
        <f>IF((MIN($BV802,BZ802)-MAX($BU802,BY802))&gt;0,vDurationDinner,)</f>
        <v/>
      </c>
      <c r="CC802" s="50">
        <f t="shared" si="5"/>
        <v>0</v>
      </c>
      <c r="CD802" s="109">
        <f t="shared" si="6"/>
        <v>0.75</v>
      </c>
      <c r="CE802" s="50" t="str">
        <f t="shared" si="7"/>
        <v/>
      </c>
      <c r="CF802" s="50" t="str">
        <f t="shared" si="8"/>
        <v/>
      </c>
      <c r="CG802" s="50" t="str">
        <f t="shared" si="9"/>
        <v/>
      </c>
      <c r="CH802" s="50" t="str">
        <f t="shared" si="10"/>
        <v/>
      </c>
      <c r="CI802" s="50" t="str">
        <f t="shared" si="11"/>
        <v/>
      </c>
      <c r="CJ802" s="50"/>
      <c r="CK802" s="50"/>
      <c r="CL802" s="50"/>
      <c r="CM802" s="50"/>
      <c r="CN802" s="50"/>
    </row>
    <row r="803">
      <c r="A803" s="108" t="str">
        <f t="shared" si="2"/>
        <v/>
      </c>
      <c r="B803" s="6"/>
      <c r="C803" s="42"/>
      <c r="D803" s="43"/>
      <c r="E803" s="61"/>
      <c r="F803" s="45"/>
      <c r="G803" s="45"/>
      <c r="H803" s="46"/>
      <c r="I803" s="45"/>
      <c r="J803" s="45"/>
      <c r="K803" s="45"/>
      <c r="L803" s="45"/>
      <c r="M803" s="61"/>
      <c r="N803" s="48"/>
      <c r="O803" s="49"/>
      <c r="P803" s="48"/>
      <c r="Q803" s="49"/>
      <c r="R803" s="50"/>
      <c r="S803" s="51"/>
      <c r="T803" s="15"/>
      <c r="U803" s="14"/>
      <c r="V803" s="52"/>
      <c r="W803" s="52"/>
      <c r="X803" s="52"/>
      <c r="Y803" s="52"/>
      <c r="Z803" s="52"/>
      <c r="AA803" s="52"/>
      <c r="AB803" s="53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3"/>
      <c r="AP803" s="52"/>
      <c r="AQ803" s="52"/>
      <c r="AR803" s="53"/>
      <c r="AS803" s="53"/>
      <c r="AT803" s="53"/>
      <c r="AU803" s="52"/>
      <c r="AV803" s="52"/>
      <c r="AW803" s="53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83" t="str">
        <f>IF(ISBLANK(B803),,IF(IFNA(MATCH(N803,List_Holidays,0),0)=0,IF(IFNA(MATCH(WEEKDAY(N803),List_WeekHolidays,0),0),1,0),2))</f>
        <v/>
      </c>
      <c r="BU803" s="109">
        <f t="shared" si="3"/>
        <v>0</v>
      </c>
      <c r="BV803" s="109">
        <f t="shared" si="4"/>
        <v>0</v>
      </c>
      <c r="BW803" s="109">
        <f>IF($BU803&gt;cLunchEnd+$N803,cLunchBegin+$N803+1,cLunchBegin+$N803)</f>
        <v>0.5</v>
      </c>
      <c r="BX803" s="109">
        <f>IF($BU803&gt;cLunchEnd+$N803,cLunchEnd+$N803+1,cLunchEnd+$N803)</f>
        <v>0.5416666667</v>
      </c>
      <c r="BY803" s="109">
        <f>IF($BU803&gt;cDinnerEnd+$N803,cDinnerBegin+$N803+1,cDinnerBegin+$N803)</f>
        <v>0.75</v>
      </c>
      <c r="BZ803" s="109">
        <f>IF($BU803&gt;cDinnerEnd+$N803,cDinnerEnd+$N803+1,cDinnerEnd+$N803)</f>
        <v>0.7916666667</v>
      </c>
      <c r="CA803" s="50" t="str">
        <f>IF((MIN($BV803,BX803)-MAX($BU803,BW803))&gt;0,vDurationLunch,)</f>
        <v/>
      </c>
      <c r="CB803" s="50" t="str">
        <f>IF((MIN($BV803,BZ803)-MAX($BU803,BY803))&gt;0,vDurationDinner,)</f>
        <v/>
      </c>
      <c r="CC803" s="50">
        <f t="shared" si="5"/>
        <v>0</v>
      </c>
      <c r="CD803" s="109">
        <f t="shared" si="6"/>
        <v>0.75</v>
      </c>
      <c r="CE803" s="50" t="str">
        <f t="shared" si="7"/>
        <v/>
      </c>
      <c r="CF803" s="50" t="str">
        <f t="shared" si="8"/>
        <v/>
      </c>
      <c r="CG803" s="50" t="str">
        <f t="shared" si="9"/>
        <v/>
      </c>
      <c r="CH803" s="50" t="str">
        <f t="shared" si="10"/>
        <v/>
      </c>
      <c r="CI803" s="50" t="str">
        <f t="shared" si="11"/>
        <v/>
      </c>
      <c r="CJ803" s="50"/>
      <c r="CK803" s="50"/>
      <c r="CL803" s="50"/>
      <c r="CM803" s="50"/>
      <c r="CN803" s="50"/>
    </row>
    <row r="804">
      <c r="A804" s="108" t="str">
        <f t="shared" si="2"/>
        <v/>
      </c>
      <c r="B804" s="6"/>
      <c r="C804" s="42"/>
      <c r="D804" s="43"/>
      <c r="E804" s="61"/>
      <c r="F804" s="45"/>
      <c r="G804" s="45"/>
      <c r="H804" s="46"/>
      <c r="I804" s="45"/>
      <c r="J804" s="45"/>
      <c r="K804" s="45"/>
      <c r="L804" s="45"/>
      <c r="M804" s="61"/>
      <c r="N804" s="48"/>
      <c r="O804" s="49"/>
      <c r="P804" s="48"/>
      <c r="Q804" s="49"/>
      <c r="R804" s="50"/>
      <c r="S804" s="51"/>
      <c r="T804" s="15"/>
      <c r="U804" s="14"/>
      <c r="V804" s="52"/>
      <c r="W804" s="52"/>
      <c r="X804" s="52"/>
      <c r="Y804" s="52"/>
      <c r="Z804" s="52"/>
      <c r="AA804" s="52"/>
      <c r="AB804" s="53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3"/>
      <c r="AP804" s="52"/>
      <c r="AQ804" s="52"/>
      <c r="AR804" s="53"/>
      <c r="AS804" s="53"/>
      <c r="AT804" s="53"/>
      <c r="AU804" s="52"/>
      <c r="AV804" s="52"/>
      <c r="AW804" s="53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83" t="str">
        <f>IF(ISBLANK(B804),,IF(IFNA(MATCH(N804,List_Holidays,0),0)=0,IF(IFNA(MATCH(WEEKDAY(N804),List_WeekHolidays,0),0),1,0),2))</f>
        <v/>
      </c>
      <c r="BU804" s="109">
        <f t="shared" si="3"/>
        <v>0</v>
      </c>
      <c r="BV804" s="109">
        <f t="shared" si="4"/>
        <v>0</v>
      </c>
      <c r="BW804" s="109">
        <f>IF($BU804&gt;cLunchEnd+$N804,cLunchBegin+$N804+1,cLunchBegin+$N804)</f>
        <v>0.5</v>
      </c>
      <c r="BX804" s="109">
        <f>IF($BU804&gt;cLunchEnd+$N804,cLunchEnd+$N804+1,cLunchEnd+$N804)</f>
        <v>0.5416666667</v>
      </c>
      <c r="BY804" s="109">
        <f>IF($BU804&gt;cDinnerEnd+$N804,cDinnerBegin+$N804+1,cDinnerBegin+$N804)</f>
        <v>0.75</v>
      </c>
      <c r="BZ804" s="109">
        <f>IF($BU804&gt;cDinnerEnd+$N804,cDinnerEnd+$N804+1,cDinnerEnd+$N804)</f>
        <v>0.7916666667</v>
      </c>
      <c r="CA804" s="50" t="str">
        <f>IF((MIN($BV804,BX804)-MAX($BU804,BW804))&gt;0,vDurationLunch,)</f>
        <v/>
      </c>
      <c r="CB804" s="50" t="str">
        <f>IF((MIN($BV804,BZ804)-MAX($BU804,BY804))&gt;0,vDurationDinner,)</f>
        <v/>
      </c>
      <c r="CC804" s="50">
        <f t="shared" si="5"/>
        <v>0</v>
      </c>
      <c r="CD804" s="109">
        <f t="shared" si="6"/>
        <v>0.75</v>
      </c>
      <c r="CE804" s="50" t="str">
        <f t="shared" si="7"/>
        <v/>
      </c>
      <c r="CF804" s="50" t="str">
        <f t="shared" si="8"/>
        <v/>
      </c>
      <c r="CG804" s="50" t="str">
        <f t="shared" si="9"/>
        <v/>
      </c>
      <c r="CH804" s="50" t="str">
        <f t="shared" si="10"/>
        <v/>
      </c>
      <c r="CI804" s="50" t="str">
        <f t="shared" si="11"/>
        <v/>
      </c>
      <c r="CJ804" s="50"/>
      <c r="CK804" s="50"/>
      <c r="CL804" s="50"/>
      <c r="CM804" s="50"/>
      <c r="CN804" s="50"/>
    </row>
    <row r="805">
      <c r="A805" s="108" t="str">
        <f t="shared" si="2"/>
        <v/>
      </c>
      <c r="B805" s="6"/>
      <c r="C805" s="42"/>
      <c r="D805" s="43"/>
      <c r="E805" s="61"/>
      <c r="F805" s="45"/>
      <c r="G805" s="46"/>
      <c r="H805" s="46"/>
      <c r="I805" s="45"/>
      <c r="J805" s="45"/>
      <c r="K805" s="45"/>
      <c r="L805" s="45"/>
      <c r="M805" s="61"/>
      <c r="N805" s="48"/>
      <c r="O805" s="49"/>
      <c r="P805" s="48"/>
      <c r="Q805" s="49"/>
      <c r="R805" s="50"/>
      <c r="S805" s="51"/>
      <c r="T805" s="15"/>
      <c r="U805" s="14"/>
      <c r="V805" s="52"/>
      <c r="W805" s="52"/>
      <c r="X805" s="52"/>
      <c r="Y805" s="52"/>
      <c r="Z805" s="52"/>
      <c r="AA805" s="52"/>
      <c r="AB805" s="53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3"/>
      <c r="AP805" s="52"/>
      <c r="AQ805" s="52"/>
      <c r="AR805" s="53"/>
      <c r="AS805" s="53"/>
      <c r="AT805" s="53"/>
      <c r="AU805" s="52"/>
      <c r="AV805" s="52"/>
      <c r="AW805" s="53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83" t="str">
        <f>IF(ISBLANK(B805),,IF(IFNA(MATCH(N805,List_Holidays,0),0)=0,IF(IFNA(MATCH(WEEKDAY(N805),List_WeekHolidays,0),0),1,0),2))</f>
        <v/>
      </c>
      <c r="BU805" s="109">
        <f t="shared" si="3"/>
        <v>0</v>
      </c>
      <c r="BV805" s="109">
        <f t="shared" si="4"/>
        <v>0</v>
      </c>
      <c r="BW805" s="109">
        <f>IF($BU805&gt;cLunchEnd+$N805,cLunchBegin+$N805+1,cLunchBegin+$N805)</f>
        <v>0.5</v>
      </c>
      <c r="BX805" s="109">
        <f>IF($BU805&gt;cLunchEnd+$N805,cLunchEnd+$N805+1,cLunchEnd+$N805)</f>
        <v>0.5416666667</v>
      </c>
      <c r="BY805" s="109">
        <f>IF($BU805&gt;cDinnerEnd+$N805,cDinnerBegin+$N805+1,cDinnerBegin+$N805)</f>
        <v>0.75</v>
      </c>
      <c r="BZ805" s="109">
        <f>IF($BU805&gt;cDinnerEnd+$N805,cDinnerEnd+$N805+1,cDinnerEnd+$N805)</f>
        <v>0.7916666667</v>
      </c>
      <c r="CA805" s="50" t="str">
        <f>IF((MIN($BV805,BX805)-MAX($BU805,BW805))&gt;0,vDurationLunch,)</f>
        <v/>
      </c>
      <c r="CB805" s="50" t="str">
        <f>IF((MIN($BV805,BZ805)-MAX($BU805,BY805))&gt;0,vDurationDinner,)</f>
        <v/>
      </c>
      <c r="CC805" s="50">
        <f t="shared" si="5"/>
        <v>0</v>
      </c>
      <c r="CD805" s="109">
        <f t="shared" si="6"/>
        <v>0.75</v>
      </c>
      <c r="CE805" s="50" t="str">
        <f t="shared" si="7"/>
        <v/>
      </c>
      <c r="CF805" s="50" t="str">
        <f t="shared" si="8"/>
        <v/>
      </c>
      <c r="CG805" s="50" t="str">
        <f t="shared" si="9"/>
        <v/>
      </c>
      <c r="CH805" s="50" t="str">
        <f t="shared" si="10"/>
        <v/>
      </c>
      <c r="CI805" s="50" t="str">
        <f t="shared" si="11"/>
        <v/>
      </c>
      <c r="CJ805" s="50"/>
      <c r="CK805" s="50"/>
      <c r="CL805" s="50"/>
      <c r="CM805" s="50"/>
      <c r="CN805" s="50"/>
    </row>
    <row r="806">
      <c r="A806" s="108" t="str">
        <f t="shared" si="2"/>
        <v/>
      </c>
      <c r="B806" s="6"/>
      <c r="C806" s="42"/>
      <c r="D806" s="43"/>
      <c r="E806" s="61"/>
      <c r="F806" s="45"/>
      <c r="G806" s="45"/>
      <c r="H806" s="46"/>
      <c r="I806" s="45"/>
      <c r="J806" s="45"/>
      <c r="K806" s="45"/>
      <c r="L806" s="45"/>
      <c r="M806" s="61"/>
      <c r="N806" s="48"/>
      <c r="O806" s="49"/>
      <c r="P806" s="48"/>
      <c r="Q806" s="49"/>
      <c r="R806" s="50"/>
      <c r="S806" s="51"/>
      <c r="T806" s="15"/>
      <c r="U806" s="14"/>
      <c r="V806" s="52"/>
      <c r="W806" s="52"/>
      <c r="X806" s="52"/>
      <c r="Y806" s="52"/>
      <c r="Z806" s="52"/>
      <c r="AA806" s="52"/>
      <c r="AB806" s="53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3"/>
      <c r="AP806" s="52"/>
      <c r="AQ806" s="52"/>
      <c r="AR806" s="53"/>
      <c r="AS806" s="53"/>
      <c r="AT806" s="53"/>
      <c r="AU806" s="52"/>
      <c r="AV806" s="52"/>
      <c r="AW806" s="53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83" t="str">
        <f>IF(ISBLANK(B806),,IF(IFNA(MATCH(N806,List_Holidays,0),0)=0,IF(IFNA(MATCH(WEEKDAY(N806),List_WeekHolidays,0),0),1,0),2))</f>
        <v/>
      </c>
      <c r="BU806" s="109">
        <f t="shared" si="3"/>
        <v>0</v>
      </c>
      <c r="BV806" s="109">
        <f t="shared" si="4"/>
        <v>0</v>
      </c>
      <c r="BW806" s="109">
        <f>IF($BU806&gt;cLunchEnd+$N806,cLunchBegin+$N806+1,cLunchBegin+$N806)</f>
        <v>0.5</v>
      </c>
      <c r="BX806" s="109">
        <f>IF($BU806&gt;cLunchEnd+$N806,cLunchEnd+$N806+1,cLunchEnd+$N806)</f>
        <v>0.5416666667</v>
      </c>
      <c r="BY806" s="109">
        <f>IF($BU806&gt;cDinnerEnd+$N806,cDinnerBegin+$N806+1,cDinnerBegin+$N806)</f>
        <v>0.75</v>
      </c>
      <c r="BZ806" s="109">
        <f>IF($BU806&gt;cDinnerEnd+$N806,cDinnerEnd+$N806+1,cDinnerEnd+$N806)</f>
        <v>0.7916666667</v>
      </c>
      <c r="CA806" s="50" t="str">
        <f>IF((MIN($BV806,BX806)-MAX($BU806,BW806))&gt;0,vDurationLunch,)</f>
        <v/>
      </c>
      <c r="CB806" s="50" t="str">
        <f>IF((MIN($BV806,BZ806)-MAX($BU806,BY806))&gt;0,vDurationDinner,)</f>
        <v/>
      </c>
      <c r="CC806" s="50">
        <f t="shared" si="5"/>
        <v>0</v>
      </c>
      <c r="CD806" s="109">
        <f t="shared" si="6"/>
        <v>0.75</v>
      </c>
      <c r="CE806" s="50" t="str">
        <f t="shared" si="7"/>
        <v/>
      </c>
      <c r="CF806" s="50" t="str">
        <f t="shared" si="8"/>
        <v/>
      </c>
      <c r="CG806" s="50" t="str">
        <f t="shared" si="9"/>
        <v/>
      </c>
      <c r="CH806" s="50" t="str">
        <f t="shared" si="10"/>
        <v/>
      </c>
      <c r="CI806" s="50" t="str">
        <f t="shared" si="11"/>
        <v/>
      </c>
      <c r="CJ806" s="50"/>
      <c r="CK806" s="50"/>
      <c r="CL806" s="50"/>
      <c r="CM806" s="50"/>
      <c r="CN806" s="50"/>
    </row>
    <row r="807">
      <c r="A807" s="108" t="str">
        <f t="shared" si="2"/>
        <v/>
      </c>
      <c r="B807" s="6"/>
      <c r="C807" s="42"/>
      <c r="D807" s="43"/>
      <c r="E807" s="61"/>
      <c r="F807" s="45"/>
      <c r="G807" s="45"/>
      <c r="H807" s="46"/>
      <c r="I807" s="45"/>
      <c r="J807" s="45"/>
      <c r="K807" s="45"/>
      <c r="L807" s="45"/>
      <c r="M807" s="61"/>
      <c r="N807" s="48"/>
      <c r="O807" s="49"/>
      <c r="P807" s="48"/>
      <c r="Q807" s="49"/>
      <c r="R807" s="50"/>
      <c r="S807" s="51"/>
      <c r="T807" s="15"/>
      <c r="U807" s="14"/>
      <c r="V807" s="52"/>
      <c r="W807" s="52"/>
      <c r="X807" s="52"/>
      <c r="Y807" s="52"/>
      <c r="Z807" s="52"/>
      <c r="AA807" s="52"/>
      <c r="AB807" s="53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3"/>
      <c r="AP807" s="52"/>
      <c r="AQ807" s="52"/>
      <c r="AR807" s="53"/>
      <c r="AS807" s="53"/>
      <c r="AT807" s="53"/>
      <c r="AU807" s="52"/>
      <c r="AV807" s="52"/>
      <c r="AW807" s="53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83" t="str">
        <f>IF(ISBLANK(B807),,IF(IFNA(MATCH(N807,List_Holidays,0),0)=0,IF(IFNA(MATCH(WEEKDAY(N807),List_WeekHolidays,0),0),1,0),2))</f>
        <v/>
      </c>
      <c r="BU807" s="109">
        <f t="shared" si="3"/>
        <v>0</v>
      </c>
      <c r="BV807" s="109">
        <f t="shared" si="4"/>
        <v>0</v>
      </c>
      <c r="BW807" s="109">
        <f>IF($BU807&gt;cLunchEnd+$N807,cLunchBegin+$N807+1,cLunchBegin+$N807)</f>
        <v>0.5</v>
      </c>
      <c r="BX807" s="109">
        <f>IF($BU807&gt;cLunchEnd+$N807,cLunchEnd+$N807+1,cLunchEnd+$N807)</f>
        <v>0.5416666667</v>
      </c>
      <c r="BY807" s="109">
        <f>IF($BU807&gt;cDinnerEnd+$N807,cDinnerBegin+$N807+1,cDinnerBegin+$N807)</f>
        <v>0.75</v>
      </c>
      <c r="BZ807" s="109">
        <f>IF($BU807&gt;cDinnerEnd+$N807,cDinnerEnd+$N807+1,cDinnerEnd+$N807)</f>
        <v>0.7916666667</v>
      </c>
      <c r="CA807" s="50" t="str">
        <f>IF((MIN($BV807,BX807)-MAX($BU807,BW807))&gt;0,vDurationLunch,)</f>
        <v/>
      </c>
      <c r="CB807" s="50" t="str">
        <f>IF((MIN($BV807,BZ807)-MAX($BU807,BY807))&gt;0,vDurationDinner,)</f>
        <v/>
      </c>
      <c r="CC807" s="50">
        <f t="shared" si="5"/>
        <v>0</v>
      </c>
      <c r="CD807" s="109">
        <f t="shared" si="6"/>
        <v>0.75</v>
      </c>
      <c r="CE807" s="50" t="str">
        <f t="shared" si="7"/>
        <v/>
      </c>
      <c r="CF807" s="50" t="str">
        <f t="shared" si="8"/>
        <v/>
      </c>
      <c r="CG807" s="50" t="str">
        <f t="shared" si="9"/>
        <v/>
      </c>
      <c r="CH807" s="50" t="str">
        <f t="shared" si="10"/>
        <v/>
      </c>
      <c r="CI807" s="50" t="str">
        <f t="shared" si="11"/>
        <v/>
      </c>
      <c r="CJ807" s="50"/>
      <c r="CK807" s="50"/>
      <c r="CL807" s="50"/>
      <c r="CM807" s="50"/>
      <c r="CN807" s="50"/>
    </row>
    <row r="808">
      <c r="A808" s="108" t="str">
        <f t="shared" si="2"/>
        <v/>
      </c>
      <c r="B808" s="6"/>
      <c r="C808" s="42"/>
      <c r="D808" s="43"/>
      <c r="E808" s="61"/>
      <c r="F808" s="45"/>
      <c r="G808" s="45"/>
      <c r="H808" s="45"/>
      <c r="I808" s="45"/>
      <c r="J808" s="46"/>
      <c r="K808" s="45"/>
      <c r="L808" s="45"/>
      <c r="M808" s="61"/>
      <c r="N808" s="48"/>
      <c r="O808" s="49"/>
      <c r="P808" s="48"/>
      <c r="Q808" s="49"/>
      <c r="R808" s="50"/>
      <c r="S808" s="51"/>
      <c r="T808" s="15"/>
      <c r="U808" s="14"/>
      <c r="V808" s="52"/>
      <c r="W808" s="52"/>
      <c r="X808" s="52"/>
      <c r="Y808" s="52"/>
      <c r="Z808" s="52"/>
      <c r="AA808" s="52"/>
      <c r="AB808" s="53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3"/>
      <c r="AP808" s="52"/>
      <c r="AQ808" s="52"/>
      <c r="AR808" s="53"/>
      <c r="AS808" s="53"/>
      <c r="AT808" s="53"/>
      <c r="AU808" s="52"/>
      <c r="AV808" s="52"/>
      <c r="AW808" s="53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83" t="str">
        <f>IF(ISBLANK(B808),,IF(IFNA(MATCH(N808,List_Holidays,0),0)=0,IF(IFNA(MATCH(WEEKDAY(N808),List_WeekHolidays,0),0),1,0),2))</f>
        <v/>
      </c>
      <c r="BU808" s="109">
        <f t="shared" si="3"/>
        <v>0</v>
      </c>
      <c r="BV808" s="109">
        <f t="shared" si="4"/>
        <v>0</v>
      </c>
      <c r="BW808" s="109">
        <f>IF($BU808&gt;cLunchEnd+$N808,cLunchBegin+$N808+1,cLunchBegin+$N808)</f>
        <v>0.5</v>
      </c>
      <c r="BX808" s="109">
        <f>IF($BU808&gt;cLunchEnd+$N808,cLunchEnd+$N808+1,cLunchEnd+$N808)</f>
        <v>0.5416666667</v>
      </c>
      <c r="BY808" s="109">
        <f>IF($BU808&gt;cDinnerEnd+$N808,cDinnerBegin+$N808+1,cDinnerBegin+$N808)</f>
        <v>0.75</v>
      </c>
      <c r="BZ808" s="109">
        <f>IF($BU808&gt;cDinnerEnd+$N808,cDinnerEnd+$N808+1,cDinnerEnd+$N808)</f>
        <v>0.7916666667</v>
      </c>
      <c r="CA808" s="50" t="str">
        <f>IF((MIN($BV808,BX808)-MAX($BU808,BW808))&gt;0,vDurationLunch,)</f>
        <v/>
      </c>
      <c r="CB808" s="50" t="str">
        <f>IF((MIN($BV808,BZ808)-MAX($BU808,BY808))&gt;0,vDurationDinner,)</f>
        <v/>
      </c>
      <c r="CC808" s="50">
        <f t="shared" si="5"/>
        <v>0</v>
      </c>
      <c r="CD808" s="109">
        <f t="shared" si="6"/>
        <v>0.75</v>
      </c>
      <c r="CE808" s="50" t="str">
        <f t="shared" si="7"/>
        <v/>
      </c>
      <c r="CF808" s="50" t="str">
        <f t="shared" si="8"/>
        <v/>
      </c>
      <c r="CG808" s="50" t="str">
        <f t="shared" si="9"/>
        <v/>
      </c>
      <c r="CH808" s="50" t="str">
        <f t="shared" si="10"/>
        <v/>
      </c>
      <c r="CI808" s="50" t="str">
        <f t="shared" si="11"/>
        <v/>
      </c>
      <c r="CJ808" s="50"/>
      <c r="CK808" s="50"/>
      <c r="CL808" s="50"/>
      <c r="CM808" s="50"/>
      <c r="CN808" s="50"/>
    </row>
    <row r="809">
      <c r="A809" s="108" t="str">
        <f t="shared" si="2"/>
        <v/>
      </c>
      <c r="B809" s="6"/>
      <c r="C809" s="42"/>
      <c r="D809" s="43"/>
      <c r="E809" s="61"/>
      <c r="F809" s="45"/>
      <c r="G809" s="45"/>
      <c r="H809" s="46"/>
      <c r="I809" s="45"/>
      <c r="J809" s="45"/>
      <c r="K809" s="45"/>
      <c r="L809" s="45"/>
      <c r="M809" s="61"/>
      <c r="N809" s="48"/>
      <c r="O809" s="49"/>
      <c r="P809" s="48"/>
      <c r="Q809" s="49"/>
      <c r="R809" s="50"/>
      <c r="S809" s="51"/>
      <c r="T809" s="15"/>
      <c r="U809" s="14"/>
      <c r="V809" s="52"/>
      <c r="W809" s="52"/>
      <c r="X809" s="52"/>
      <c r="Y809" s="52"/>
      <c r="Z809" s="52"/>
      <c r="AA809" s="52"/>
      <c r="AB809" s="53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3"/>
      <c r="AP809" s="52"/>
      <c r="AQ809" s="52"/>
      <c r="AR809" s="53"/>
      <c r="AS809" s="53"/>
      <c r="AT809" s="53"/>
      <c r="AU809" s="52"/>
      <c r="AV809" s="52"/>
      <c r="AW809" s="53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83" t="str">
        <f>IF(ISBLANK(B809),,IF(IFNA(MATCH(N809,List_Holidays,0),0)=0,IF(IFNA(MATCH(WEEKDAY(N809),List_WeekHolidays,0),0),1,0),2))</f>
        <v/>
      </c>
      <c r="BU809" s="109">
        <f t="shared" si="3"/>
        <v>0</v>
      </c>
      <c r="BV809" s="109">
        <f t="shared" si="4"/>
        <v>0</v>
      </c>
      <c r="BW809" s="109">
        <f>IF($BU809&gt;cLunchEnd+$N809,cLunchBegin+$N809+1,cLunchBegin+$N809)</f>
        <v>0.5</v>
      </c>
      <c r="BX809" s="109">
        <f>IF($BU809&gt;cLunchEnd+$N809,cLunchEnd+$N809+1,cLunchEnd+$N809)</f>
        <v>0.5416666667</v>
      </c>
      <c r="BY809" s="109">
        <f>IF($BU809&gt;cDinnerEnd+$N809,cDinnerBegin+$N809+1,cDinnerBegin+$N809)</f>
        <v>0.75</v>
      </c>
      <c r="BZ809" s="109">
        <f>IF($BU809&gt;cDinnerEnd+$N809,cDinnerEnd+$N809+1,cDinnerEnd+$N809)</f>
        <v>0.7916666667</v>
      </c>
      <c r="CA809" s="50" t="str">
        <f>IF((MIN($BV809,BX809)-MAX($BU809,BW809))&gt;0,vDurationLunch,)</f>
        <v/>
      </c>
      <c r="CB809" s="50" t="str">
        <f>IF((MIN($BV809,BZ809)-MAX($BU809,BY809))&gt;0,vDurationDinner,)</f>
        <v/>
      </c>
      <c r="CC809" s="50">
        <f t="shared" si="5"/>
        <v>0</v>
      </c>
      <c r="CD809" s="109">
        <f t="shared" si="6"/>
        <v>0.75</v>
      </c>
      <c r="CE809" s="50" t="str">
        <f t="shared" si="7"/>
        <v/>
      </c>
      <c r="CF809" s="50" t="str">
        <f t="shared" si="8"/>
        <v/>
      </c>
      <c r="CG809" s="50" t="str">
        <f t="shared" si="9"/>
        <v/>
      </c>
      <c r="CH809" s="50" t="str">
        <f t="shared" si="10"/>
        <v/>
      </c>
      <c r="CI809" s="50" t="str">
        <f t="shared" si="11"/>
        <v/>
      </c>
      <c r="CJ809" s="50"/>
      <c r="CK809" s="50"/>
      <c r="CL809" s="50"/>
      <c r="CM809" s="50"/>
      <c r="CN809" s="50"/>
    </row>
    <row r="810">
      <c r="A810" s="108" t="str">
        <f t="shared" si="2"/>
        <v/>
      </c>
      <c r="B810" s="6"/>
      <c r="C810" s="42"/>
      <c r="D810" s="43"/>
      <c r="E810" s="61"/>
      <c r="F810" s="45"/>
      <c r="G810" s="45"/>
      <c r="H810" s="46"/>
      <c r="I810" s="45"/>
      <c r="J810" s="45"/>
      <c r="K810" s="45"/>
      <c r="L810" s="45"/>
      <c r="M810" s="61"/>
      <c r="N810" s="48"/>
      <c r="O810" s="49"/>
      <c r="P810" s="48"/>
      <c r="Q810" s="49"/>
      <c r="R810" s="50"/>
      <c r="S810" s="51"/>
      <c r="T810" s="15"/>
      <c r="U810" s="14"/>
      <c r="V810" s="52"/>
      <c r="W810" s="52"/>
      <c r="X810" s="52"/>
      <c r="Y810" s="52"/>
      <c r="Z810" s="52"/>
      <c r="AA810" s="52"/>
      <c r="AB810" s="53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3"/>
      <c r="AP810" s="52"/>
      <c r="AQ810" s="52"/>
      <c r="AR810" s="53"/>
      <c r="AS810" s="53"/>
      <c r="AT810" s="53"/>
      <c r="AU810" s="52"/>
      <c r="AV810" s="52"/>
      <c r="AW810" s="53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83" t="str">
        <f>IF(ISBLANK(B810),,IF(IFNA(MATCH(N810,List_Holidays,0),0)=0,IF(IFNA(MATCH(WEEKDAY(N810),List_WeekHolidays,0),0),1,0),2))</f>
        <v/>
      </c>
      <c r="BU810" s="109">
        <f t="shared" si="3"/>
        <v>0</v>
      </c>
      <c r="BV810" s="109">
        <f t="shared" si="4"/>
        <v>0</v>
      </c>
      <c r="BW810" s="109">
        <f>IF($BU810&gt;cLunchEnd+$N810,cLunchBegin+$N810+1,cLunchBegin+$N810)</f>
        <v>0.5</v>
      </c>
      <c r="BX810" s="109">
        <f>IF($BU810&gt;cLunchEnd+$N810,cLunchEnd+$N810+1,cLunchEnd+$N810)</f>
        <v>0.5416666667</v>
      </c>
      <c r="BY810" s="109">
        <f>IF($BU810&gt;cDinnerEnd+$N810,cDinnerBegin+$N810+1,cDinnerBegin+$N810)</f>
        <v>0.75</v>
      </c>
      <c r="BZ810" s="109">
        <f>IF($BU810&gt;cDinnerEnd+$N810,cDinnerEnd+$N810+1,cDinnerEnd+$N810)</f>
        <v>0.7916666667</v>
      </c>
      <c r="CA810" s="50" t="str">
        <f>IF((MIN($BV810,BX810)-MAX($BU810,BW810))&gt;0,vDurationLunch,)</f>
        <v/>
      </c>
      <c r="CB810" s="50" t="str">
        <f>IF((MIN($BV810,BZ810)-MAX($BU810,BY810))&gt;0,vDurationDinner,)</f>
        <v/>
      </c>
      <c r="CC810" s="50">
        <f t="shared" si="5"/>
        <v>0</v>
      </c>
      <c r="CD810" s="109">
        <f t="shared" si="6"/>
        <v>0.75</v>
      </c>
      <c r="CE810" s="50" t="str">
        <f t="shared" si="7"/>
        <v/>
      </c>
      <c r="CF810" s="50" t="str">
        <f t="shared" si="8"/>
        <v/>
      </c>
      <c r="CG810" s="50" t="str">
        <f t="shared" si="9"/>
        <v/>
      </c>
      <c r="CH810" s="50" t="str">
        <f t="shared" si="10"/>
        <v/>
      </c>
      <c r="CI810" s="50" t="str">
        <f t="shared" si="11"/>
        <v/>
      </c>
      <c r="CJ810" s="50"/>
      <c r="CK810" s="50"/>
      <c r="CL810" s="50"/>
      <c r="CM810" s="50"/>
      <c r="CN810" s="50"/>
    </row>
    <row r="811">
      <c r="A811" s="108" t="str">
        <f t="shared" si="2"/>
        <v/>
      </c>
      <c r="B811" s="6"/>
      <c r="C811" s="42"/>
      <c r="D811" s="43"/>
      <c r="E811" s="61"/>
      <c r="F811" s="45"/>
      <c r="G811" s="45"/>
      <c r="H811" s="46"/>
      <c r="I811" s="45"/>
      <c r="J811" s="45"/>
      <c r="K811" s="45"/>
      <c r="L811" s="45"/>
      <c r="M811" s="61"/>
      <c r="N811" s="48"/>
      <c r="O811" s="49"/>
      <c r="P811" s="48"/>
      <c r="Q811" s="49"/>
      <c r="R811" s="50"/>
      <c r="S811" s="51"/>
      <c r="T811" s="15"/>
      <c r="U811" s="14"/>
      <c r="V811" s="52"/>
      <c r="W811" s="52"/>
      <c r="X811" s="52"/>
      <c r="Y811" s="52"/>
      <c r="Z811" s="52"/>
      <c r="AA811" s="52"/>
      <c r="AB811" s="53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3"/>
      <c r="AP811" s="52"/>
      <c r="AQ811" s="52"/>
      <c r="AR811" s="53"/>
      <c r="AS811" s="53"/>
      <c r="AT811" s="53"/>
      <c r="AU811" s="52"/>
      <c r="AV811" s="52"/>
      <c r="AW811" s="53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83" t="str">
        <f>IF(ISBLANK(B811),,IF(IFNA(MATCH(N811,List_Holidays,0),0)=0,IF(IFNA(MATCH(WEEKDAY(N811),List_WeekHolidays,0),0),1,0),2))</f>
        <v/>
      </c>
      <c r="BU811" s="109">
        <f t="shared" si="3"/>
        <v>0</v>
      </c>
      <c r="BV811" s="109">
        <f t="shared" si="4"/>
        <v>0</v>
      </c>
      <c r="BW811" s="109">
        <f>IF($BU811&gt;cLunchEnd+$N811,cLunchBegin+$N811+1,cLunchBegin+$N811)</f>
        <v>0.5</v>
      </c>
      <c r="BX811" s="109">
        <f>IF($BU811&gt;cLunchEnd+$N811,cLunchEnd+$N811+1,cLunchEnd+$N811)</f>
        <v>0.5416666667</v>
      </c>
      <c r="BY811" s="109">
        <f>IF($BU811&gt;cDinnerEnd+$N811,cDinnerBegin+$N811+1,cDinnerBegin+$N811)</f>
        <v>0.75</v>
      </c>
      <c r="BZ811" s="109">
        <f>IF($BU811&gt;cDinnerEnd+$N811,cDinnerEnd+$N811+1,cDinnerEnd+$N811)</f>
        <v>0.7916666667</v>
      </c>
      <c r="CA811" s="50" t="str">
        <f>IF((MIN($BV811,BX811)-MAX($BU811,BW811))&gt;0,vDurationLunch,)</f>
        <v/>
      </c>
      <c r="CB811" s="50" t="str">
        <f>IF((MIN($BV811,BZ811)-MAX($BU811,BY811))&gt;0,vDurationDinner,)</f>
        <v/>
      </c>
      <c r="CC811" s="50">
        <f t="shared" si="5"/>
        <v>0</v>
      </c>
      <c r="CD811" s="109">
        <f t="shared" si="6"/>
        <v>0.75</v>
      </c>
      <c r="CE811" s="50" t="str">
        <f t="shared" si="7"/>
        <v/>
      </c>
      <c r="CF811" s="50" t="str">
        <f t="shared" si="8"/>
        <v/>
      </c>
      <c r="CG811" s="50" t="str">
        <f t="shared" si="9"/>
        <v/>
      </c>
      <c r="CH811" s="50" t="str">
        <f t="shared" si="10"/>
        <v/>
      </c>
      <c r="CI811" s="50" t="str">
        <f t="shared" si="11"/>
        <v/>
      </c>
      <c r="CJ811" s="50"/>
      <c r="CK811" s="50"/>
      <c r="CL811" s="50"/>
      <c r="CM811" s="50"/>
      <c r="CN811" s="50"/>
    </row>
    <row r="812">
      <c r="A812" s="108" t="str">
        <f t="shared" si="2"/>
        <v/>
      </c>
      <c r="B812" s="6"/>
      <c r="C812" s="42"/>
      <c r="D812" s="43"/>
      <c r="E812" s="61"/>
      <c r="F812" s="45"/>
      <c r="G812" s="46"/>
      <c r="H812" s="46"/>
      <c r="I812" s="45"/>
      <c r="J812" s="45"/>
      <c r="K812" s="45"/>
      <c r="L812" s="45"/>
      <c r="M812" s="61"/>
      <c r="N812" s="48"/>
      <c r="O812" s="49"/>
      <c r="P812" s="48"/>
      <c r="Q812" s="49"/>
      <c r="R812" s="50"/>
      <c r="S812" s="51"/>
      <c r="T812" s="15"/>
      <c r="U812" s="14"/>
      <c r="V812" s="52"/>
      <c r="W812" s="52"/>
      <c r="X812" s="52"/>
      <c r="Y812" s="52"/>
      <c r="Z812" s="52"/>
      <c r="AA812" s="52"/>
      <c r="AB812" s="53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3"/>
      <c r="AP812" s="52"/>
      <c r="AQ812" s="52"/>
      <c r="AR812" s="53"/>
      <c r="AS812" s="53"/>
      <c r="AT812" s="53"/>
      <c r="AU812" s="52"/>
      <c r="AV812" s="52"/>
      <c r="AW812" s="53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83" t="str">
        <f>IF(ISBLANK(B812),,IF(IFNA(MATCH(N812,List_Holidays,0),0)=0,IF(IFNA(MATCH(WEEKDAY(N812),List_WeekHolidays,0),0),1,0),2))</f>
        <v/>
      </c>
      <c r="BU812" s="109">
        <f t="shared" si="3"/>
        <v>0</v>
      </c>
      <c r="BV812" s="109">
        <f t="shared" si="4"/>
        <v>0</v>
      </c>
      <c r="BW812" s="109">
        <f>IF($BU812&gt;cLunchEnd+$N812,cLunchBegin+$N812+1,cLunchBegin+$N812)</f>
        <v>0.5</v>
      </c>
      <c r="BX812" s="109">
        <f>IF($BU812&gt;cLunchEnd+$N812,cLunchEnd+$N812+1,cLunchEnd+$N812)</f>
        <v>0.5416666667</v>
      </c>
      <c r="BY812" s="109">
        <f>IF($BU812&gt;cDinnerEnd+$N812,cDinnerBegin+$N812+1,cDinnerBegin+$N812)</f>
        <v>0.75</v>
      </c>
      <c r="BZ812" s="109">
        <f>IF($BU812&gt;cDinnerEnd+$N812,cDinnerEnd+$N812+1,cDinnerEnd+$N812)</f>
        <v>0.7916666667</v>
      </c>
      <c r="CA812" s="50" t="str">
        <f>IF((MIN($BV812,BX812)-MAX($BU812,BW812))&gt;0,vDurationLunch,)</f>
        <v/>
      </c>
      <c r="CB812" s="50" t="str">
        <f>IF((MIN($BV812,BZ812)-MAX($BU812,BY812))&gt;0,vDurationDinner,)</f>
        <v/>
      </c>
      <c r="CC812" s="50">
        <f t="shared" si="5"/>
        <v>0</v>
      </c>
      <c r="CD812" s="109">
        <f t="shared" si="6"/>
        <v>0.75</v>
      </c>
      <c r="CE812" s="50" t="str">
        <f t="shared" si="7"/>
        <v/>
      </c>
      <c r="CF812" s="50" t="str">
        <f t="shared" si="8"/>
        <v/>
      </c>
      <c r="CG812" s="50" t="str">
        <f t="shared" si="9"/>
        <v/>
      </c>
      <c r="CH812" s="50" t="str">
        <f t="shared" si="10"/>
        <v/>
      </c>
      <c r="CI812" s="50" t="str">
        <f t="shared" si="11"/>
        <v/>
      </c>
      <c r="CJ812" s="50"/>
      <c r="CK812" s="50"/>
      <c r="CL812" s="50"/>
      <c r="CM812" s="50"/>
      <c r="CN812" s="50"/>
    </row>
    <row r="813">
      <c r="A813" s="108" t="str">
        <f t="shared" si="2"/>
        <v/>
      </c>
      <c r="B813" s="6"/>
      <c r="C813" s="42"/>
      <c r="D813" s="43"/>
      <c r="E813" s="61"/>
      <c r="F813" s="45"/>
      <c r="G813" s="45"/>
      <c r="H813" s="46"/>
      <c r="I813" s="45"/>
      <c r="J813" s="45"/>
      <c r="K813" s="45"/>
      <c r="L813" s="45"/>
      <c r="M813" s="61"/>
      <c r="N813" s="48"/>
      <c r="O813" s="49"/>
      <c r="P813" s="48"/>
      <c r="Q813" s="49"/>
      <c r="R813" s="50"/>
      <c r="S813" s="51"/>
      <c r="T813" s="15"/>
      <c r="U813" s="14"/>
      <c r="V813" s="52"/>
      <c r="W813" s="52"/>
      <c r="X813" s="52"/>
      <c r="Y813" s="52"/>
      <c r="Z813" s="52"/>
      <c r="AA813" s="52"/>
      <c r="AB813" s="53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3"/>
      <c r="AP813" s="52"/>
      <c r="AQ813" s="52"/>
      <c r="AR813" s="53"/>
      <c r="AS813" s="53"/>
      <c r="AT813" s="53"/>
      <c r="AU813" s="52"/>
      <c r="AV813" s="52"/>
      <c r="AW813" s="53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83" t="str">
        <f>IF(ISBLANK(B813),,IF(IFNA(MATCH(N813,List_Holidays,0),0)=0,IF(IFNA(MATCH(WEEKDAY(N813),List_WeekHolidays,0),0),1,0),2))</f>
        <v/>
      </c>
      <c r="BU813" s="109">
        <f t="shared" si="3"/>
        <v>0</v>
      </c>
      <c r="BV813" s="109">
        <f t="shared" si="4"/>
        <v>0</v>
      </c>
      <c r="BW813" s="109">
        <f>IF($BU813&gt;cLunchEnd+$N813,cLunchBegin+$N813+1,cLunchBegin+$N813)</f>
        <v>0.5</v>
      </c>
      <c r="BX813" s="109">
        <f>IF($BU813&gt;cLunchEnd+$N813,cLunchEnd+$N813+1,cLunchEnd+$N813)</f>
        <v>0.5416666667</v>
      </c>
      <c r="BY813" s="109">
        <f>IF($BU813&gt;cDinnerEnd+$N813,cDinnerBegin+$N813+1,cDinnerBegin+$N813)</f>
        <v>0.75</v>
      </c>
      <c r="BZ813" s="109">
        <f>IF($BU813&gt;cDinnerEnd+$N813,cDinnerEnd+$N813+1,cDinnerEnd+$N813)</f>
        <v>0.7916666667</v>
      </c>
      <c r="CA813" s="50" t="str">
        <f>IF((MIN($BV813,BX813)-MAX($BU813,BW813))&gt;0,vDurationLunch,)</f>
        <v/>
      </c>
      <c r="CB813" s="50" t="str">
        <f>IF((MIN($BV813,BZ813)-MAX($BU813,BY813))&gt;0,vDurationDinner,)</f>
        <v/>
      </c>
      <c r="CC813" s="50">
        <f t="shared" si="5"/>
        <v>0</v>
      </c>
      <c r="CD813" s="109">
        <f t="shared" si="6"/>
        <v>0.75</v>
      </c>
      <c r="CE813" s="50" t="str">
        <f t="shared" si="7"/>
        <v/>
      </c>
      <c r="CF813" s="50" t="str">
        <f t="shared" si="8"/>
        <v/>
      </c>
      <c r="CG813" s="50" t="str">
        <f t="shared" si="9"/>
        <v/>
      </c>
      <c r="CH813" s="50" t="str">
        <f t="shared" si="10"/>
        <v/>
      </c>
      <c r="CI813" s="50" t="str">
        <f t="shared" si="11"/>
        <v/>
      </c>
      <c r="CJ813" s="50"/>
      <c r="CK813" s="50"/>
      <c r="CL813" s="50"/>
      <c r="CM813" s="50"/>
      <c r="CN813" s="50"/>
    </row>
    <row r="814">
      <c r="A814" s="108" t="str">
        <f t="shared" si="2"/>
        <v/>
      </c>
      <c r="B814" s="6"/>
      <c r="C814" s="42"/>
      <c r="D814" s="43"/>
      <c r="E814" s="61"/>
      <c r="F814" s="45"/>
      <c r="G814" s="45"/>
      <c r="H814" s="46"/>
      <c r="I814" s="45"/>
      <c r="J814" s="45"/>
      <c r="K814" s="45"/>
      <c r="L814" s="45"/>
      <c r="M814" s="61"/>
      <c r="N814" s="48"/>
      <c r="O814" s="49"/>
      <c r="P814" s="48"/>
      <c r="Q814" s="49"/>
      <c r="R814" s="50"/>
      <c r="S814" s="51"/>
      <c r="T814" s="15"/>
      <c r="U814" s="14"/>
      <c r="V814" s="52"/>
      <c r="W814" s="52"/>
      <c r="X814" s="52"/>
      <c r="Y814" s="52"/>
      <c r="Z814" s="52"/>
      <c r="AA814" s="52"/>
      <c r="AB814" s="53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3"/>
      <c r="AP814" s="52"/>
      <c r="AQ814" s="52"/>
      <c r="AR814" s="53"/>
      <c r="AS814" s="53"/>
      <c r="AT814" s="53"/>
      <c r="AU814" s="52"/>
      <c r="AV814" s="52"/>
      <c r="AW814" s="53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83" t="str">
        <f>IF(ISBLANK(B814),,IF(IFNA(MATCH(N814,List_Holidays,0),0)=0,IF(IFNA(MATCH(WEEKDAY(N814),List_WeekHolidays,0),0),1,0),2))</f>
        <v/>
      </c>
      <c r="BU814" s="109">
        <f t="shared" si="3"/>
        <v>0</v>
      </c>
      <c r="BV814" s="109">
        <f t="shared" si="4"/>
        <v>0</v>
      </c>
      <c r="BW814" s="109">
        <f>IF($BU814&gt;cLunchEnd+$N814,cLunchBegin+$N814+1,cLunchBegin+$N814)</f>
        <v>0.5</v>
      </c>
      <c r="BX814" s="109">
        <f>IF($BU814&gt;cLunchEnd+$N814,cLunchEnd+$N814+1,cLunchEnd+$N814)</f>
        <v>0.5416666667</v>
      </c>
      <c r="BY814" s="109">
        <f>IF($BU814&gt;cDinnerEnd+$N814,cDinnerBegin+$N814+1,cDinnerBegin+$N814)</f>
        <v>0.75</v>
      </c>
      <c r="BZ814" s="109">
        <f>IF($BU814&gt;cDinnerEnd+$N814,cDinnerEnd+$N814+1,cDinnerEnd+$N814)</f>
        <v>0.7916666667</v>
      </c>
      <c r="CA814" s="50" t="str">
        <f>IF((MIN($BV814,BX814)-MAX($BU814,BW814))&gt;0,vDurationLunch,)</f>
        <v/>
      </c>
      <c r="CB814" s="50" t="str">
        <f>IF((MIN($BV814,BZ814)-MAX($BU814,BY814))&gt;0,vDurationDinner,)</f>
        <v/>
      </c>
      <c r="CC814" s="50">
        <f t="shared" si="5"/>
        <v>0</v>
      </c>
      <c r="CD814" s="109">
        <f t="shared" si="6"/>
        <v>0.75</v>
      </c>
      <c r="CE814" s="50" t="str">
        <f t="shared" si="7"/>
        <v/>
      </c>
      <c r="CF814" s="50" t="str">
        <f t="shared" si="8"/>
        <v/>
      </c>
      <c r="CG814" s="50" t="str">
        <f t="shared" si="9"/>
        <v/>
      </c>
      <c r="CH814" s="50" t="str">
        <f t="shared" si="10"/>
        <v/>
      </c>
      <c r="CI814" s="50" t="str">
        <f t="shared" si="11"/>
        <v/>
      </c>
      <c r="CJ814" s="50"/>
      <c r="CK814" s="50"/>
      <c r="CL814" s="50"/>
      <c r="CM814" s="50"/>
      <c r="CN814" s="50"/>
    </row>
    <row r="815">
      <c r="A815" s="108" t="str">
        <f t="shared" si="2"/>
        <v/>
      </c>
      <c r="B815" s="6"/>
      <c r="C815" s="42"/>
      <c r="D815" s="43"/>
      <c r="E815" s="61"/>
      <c r="F815" s="45"/>
      <c r="G815" s="45"/>
      <c r="H815" s="45"/>
      <c r="I815" s="45"/>
      <c r="J815" s="46"/>
      <c r="K815" s="45"/>
      <c r="L815" s="45"/>
      <c r="M815" s="61"/>
      <c r="N815" s="48"/>
      <c r="O815" s="49"/>
      <c r="P815" s="48"/>
      <c r="Q815" s="49"/>
      <c r="R815" s="50"/>
      <c r="S815" s="51"/>
      <c r="T815" s="15"/>
      <c r="U815" s="14"/>
      <c r="V815" s="52"/>
      <c r="W815" s="52"/>
      <c r="X815" s="52"/>
      <c r="Y815" s="52"/>
      <c r="Z815" s="52"/>
      <c r="AA815" s="52"/>
      <c r="AB815" s="53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3"/>
      <c r="AP815" s="52"/>
      <c r="AQ815" s="52"/>
      <c r="AR815" s="53"/>
      <c r="AS815" s="53"/>
      <c r="AT815" s="53"/>
      <c r="AU815" s="52"/>
      <c r="AV815" s="52"/>
      <c r="AW815" s="53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83" t="str">
        <f>IF(ISBLANK(B815),,IF(IFNA(MATCH(N815,List_Holidays,0),0)=0,IF(IFNA(MATCH(WEEKDAY(N815),List_WeekHolidays,0),0),1,0),2))</f>
        <v/>
      </c>
      <c r="BU815" s="109">
        <f t="shared" si="3"/>
        <v>0</v>
      </c>
      <c r="BV815" s="109">
        <f t="shared" si="4"/>
        <v>0</v>
      </c>
      <c r="BW815" s="109">
        <f>IF($BU815&gt;cLunchEnd+$N815,cLunchBegin+$N815+1,cLunchBegin+$N815)</f>
        <v>0.5</v>
      </c>
      <c r="BX815" s="109">
        <f>IF($BU815&gt;cLunchEnd+$N815,cLunchEnd+$N815+1,cLunchEnd+$N815)</f>
        <v>0.5416666667</v>
      </c>
      <c r="BY815" s="109">
        <f>IF($BU815&gt;cDinnerEnd+$N815,cDinnerBegin+$N815+1,cDinnerBegin+$N815)</f>
        <v>0.75</v>
      </c>
      <c r="BZ815" s="109">
        <f>IF($BU815&gt;cDinnerEnd+$N815,cDinnerEnd+$N815+1,cDinnerEnd+$N815)</f>
        <v>0.7916666667</v>
      </c>
      <c r="CA815" s="50" t="str">
        <f>IF((MIN($BV815,BX815)-MAX($BU815,BW815))&gt;0,vDurationLunch,)</f>
        <v/>
      </c>
      <c r="CB815" s="50" t="str">
        <f>IF((MIN($BV815,BZ815)-MAX($BU815,BY815))&gt;0,vDurationDinner,)</f>
        <v/>
      </c>
      <c r="CC815" s="50">
        <f t="shared" si="5"/>
        <v>0</v>
      </c>
      <c r="CD815" s="109">
        <f t="shared" si="6"/>
        <v>0.75</v>
      </c>
      <c r="CE815" s="50" t="str">
        <f t="shared" si="7"/>
        <v/>
      </c>
      <c r="CF815" s="50" t="str">
        <f t="shared" si="8"/>
        <v/>
      </c>
      <c r="CG815" s="50" t="str">
        <f t="shared" si="9"/>
        <v/>
      </c>
      <c r="CH815" s="50" t="str">
        <f t="shared" si="10"/>
        <v/>
      </c>
      <c r="CI815" s="50" t="str">
        <f t="shared" si="11"/>
        <v/>
      </c>
      <c r="CJ815" s="50"/>
      <c r="CK815" s="50"/>
      <c r="CL815" s="50"/>
      <c r="CM815" s="50"/>
      <c r="CN815" s="50"/>
    </row>
    <row r="816">
      <c r="A816" s="108" t="str">
        <f t="shared" si="2"/>
        <v/>
      </c>
      <c r="B816" s="6"/>
      <c r="C816" s="42"/>
      <c r="D816" s="43"/>
      <c r="E816" s="61"/>
      <c r="F816" s="45"/>
      <c r="G816" s="45"/>
      <c r="H816" s="46"/>
      <c r="I816" s="45"/>
      <c r="J816" s="45"/>
      <c r="K816" s="45"/>
      <c r="L816" s="45"/>
      <c r="M816" s="61"/>
      <c r="N816" s="48"/>
      <c r="O816" s="49"/>
      <c r="P816" s="48"/>
      <c r="Q816" s="49"/>
      <c r="R816" s="50"/>
      <c r="S816" s="51"/>
      <c r="T816" s="15"/>
      <c r="U816" s="14"/>
      <c r="V816" s="52"/>
      <c r="W816" s="52"/>
      <c r="X816" s="52"/>
      <c r="Y816" s="52"/>
      <c r="Z816" s="52"/>
      <c r="AA816" s="52"/>
      <c r="AB816" s="53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3"/>
      <c r="AP816" s="52"/>
      <c r="AQ816" s="52"/>
      <c r="AR816" s="53"/>
      <c r="AS816" s="53"/>
      <c r="AT816" s="53"/>
      <c r="AU816" s="52"/>
      <c r="AV816" s="52"/>
      <c r="AW816" s="53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83" t="str">
        <f>IF(ISBLANK(B816),,IF(IFNA(MATCH(N816,List_Holidays,0),0)=0,IF(IFNA(MATCH(WEEKDAY(N816),List_WeekHolidays,0),0),1,0),2))</f>
        <v/>
      </c>
      <c r="BU816" s="109">
        <f t="shared" si="3"/>
        <v>0</v>
      </c>
      <c r="BV816" s="109">
        <f t="shared" si="4"/>
        <v>0</v>
      </c>
      <c r="BW816" s="109">
        <f>IF($BU816&gt;cLunchEnd+$N816,cLunchBegin+$N816+1,cLunchBegin+$N816)</f>
        <v>0.5</v>
      </c>
      <c r="BX816" s="109">
        <f>IF($BU816&gt;cLunchEnd+$N816,cLunchEnd+$N816+1,cLunchEnd+$N816)</f>
        <v>0.5416666667</v>
      </c>
      <c r="BY816" s="109">
        <f>IF($BU816&gt;cDinnerEnd+$N816,cDinnerBegin+$N816+1,cDinnerBegin+$N816)</f>
        <v>0.75</v>
      </c>
      <c r="BZ816" s="109">
        <f>IF($BU816&gt;cDinnerEnd+$N816,cDinnerEnd+$N816+1,cDinnerEnd+$N816)</f>
        <v>0.7916666667</v>
      </c>
      <c r="CA816" s="50" t="str">
        <f>IF((MIN($BV816,BX816)-MAX($BU816,BW816))&gt;0,vDurationLunch,)</f>
        <v/>
      </c>
      <c r="CB816" s="50" t="str">
        <f>IF((MIN($BV816,BZ816)-MAX($BU816,BY816))&gt;0,vDurationDinner,)</f>
        <v/>
      </c>
      <c r="CC816" s="50">
        <f t="shared" si="5"/>
        <v>0</v>
      </c>
      <c r="CD816" s="109">
        <f t="shared" si="6"/>
        <v>0.75</v>
      </c>
      <c r="CE816" s="50" t="str">
        <f t="shared" si="7"/>
        <v/>
      </c>
      <c r="CF816" s="50" t="str">
        <f t="shared" si="8"/>
        <v/>
      </c>
      <c r="CG816" s="50" t="str">
        <f t="shared" si="9"/>
        <v/>
      </c>
      <c r="CH816" s="50" t="str">
        <f t="shared" si="10"/>
        <v/>
      </c>
      <c r="CI816" s="50" t="str">
        <f t="shared" si="11"/>
        <v/>
      </c>
      <c r="CJ816" s="50"/>
      <c r="CK816" s="50"/>
      <c r="CL816" s="50"/>
      <c r="CM816" s="50"/>
      <c r="CN816" s="50"/>
    </row>
    <row r="817">
      <c r="A817" s="108" t="str">
        <f t="shared" si="2"/>
        <v/>
      </c>
      <c r="B817" s="6"/>
      <c r="C817" s="42"/>
      <c r="D817" s="43"/>
      <c r="E817" s="61"/>
      <c r="F817" s="45"/>
      <c r="G817" s="45"/>
      <c r="H817" s="46"/>
      <c r="I817" s="45"/>
      <c r="J817" s="45"/>
      <c r="K817" s="45"/>
      <c r="L817" s="45"/>
      <c r="M817" s="61"/>
      <c r="N817" s="48"/>
      <c r="O817" s="49"/>
      <c r="P817" s="48"/>
      <c r="Q817" s="49"/>
      <c r="R817" s="50"/>
      <c r="S817" s="51"/>
      <c r="T817" s="15"/>
      <c r="U817" s="14"/>
      <c r="V817" s="52"/>
      <c r="W817" s="52"/>
      <c r="X817" s="52"/>
      <c r="Y817" s="52"/>
      <c r="Z817" s="52"/>
      <c r="AA817" s="52"/>
      <c r="AB817" s="53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3"/>
      <c r="AP817" s="52"/>
      <c r="AQ817" s="52"/>
      <c r="AR817" s="53"/>
      <c r="AS817" s="53"/>
      <c r="AT817" s="53"/>
      <c r="AU817" s="52"/>
      <c r="AV817" s="52"/>
      <c r="AW817" s="53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83" t="str">
        <f>IF(ISBLANK(B817),,IF(IFNA(MATCH(N817,List_Holidays,0),0)=0,IF(IFNA(MATCH(WEEKDAY(N817),List_WeekHolidays,0),0),1,0),2))</f>
        <v/>
      </c>
      <c r="BU817" s="109">
        <f t="shared" si="3"/>
        <v>0</v>
      </c>
      <c r="BV817" s="109">
        <f t="shared" si="4"/>
        <v>0</v>
      </c>
      <c r="BW817" s="109">
        <f>IF($BU817&gt;cLunchEnd+$N817,cLunchBegin+$N817+1,cLunchBegin+$N817)</f>
        <v>0.5</v>
      </c>
      <c r="BX817" s="109">
        <f>IF($BU817&gt;cLunchEnd+$N817,cLunchEnd+$N817+1,cLunchEnd+$N817)</f>
        <v>0.5416666667</v>
      </c>
      <c r="BY817" s="109">
        <f>IF($BU817&gt;cDinnerEnd+$N817,cDinnerBegin+$N817+1,cDinnerBegin+$N817)</f>
        <v>0.75</v>
      </c>
      <c r="BZ817" s="109">
        <f>IF($BU817&gt;cDinnerEnd+$N817,cDinnerEnd+$N817+1,cDinnerEnd+$N817)</f>
        <v>0.7916666667</v>
      </c>
      <c r="CA817" s="50" t="str">
        <f>IF((MIN($BV817,BX817)-MAX($BU817,BW817))&gt;0,vDurationLunch,)</f>
        <v/>
      </c>
      <c r="CB817" s="50" t="str">
        <f>IF((MIN($BV817,BZ817)-MAX($BU817,BY817))&gt;0,vDurationDinner,)</f>
        <v/>
      </c>
      <c r="CC817" s="50">
        <f t="shared" si="5"/>
        <v>0</v>
      </c>
      <c r="CD817" s="109">
        <f t="shared" si="6"/>
        <v>0.75</v>
      </c>
      <c r="CE817" s="50" t="str">
        <f t="shared" si="7"/>
        <v/>
      </c>
      <c r="CF817" s="50" t="str">
        <f t="shared" si="8"/>
        <v/>
      </c>
      <c r="CG817" s="50" t="str">
        <f t="shared" si="9"/>
        <v/>
      </c>
      <c r="CH817" s="50" t="str">
        <f t="shared" si="10"/>
        <v/>
      </c>
      <c r="CI817" s="50" t="str">
        <f t="shared" si="11"/>
        <v/>
      </c>
      <c r="CJ817" s="50"/>
      <c r="CK817" s="50"/>
      <c r="CL817" s="50"/>
      <c r="CM817" s="50"/>
      <c r="CN817" s="50"/>
    </row>
    <row r="818">
      <c r="A818" s="108" t="str">
        <f t="shared" si="2"/>
        <v/>
      </c>
      <c r="B818" s="6"/>
      <c r="C818" s="42"/>
      <c r="D818" s="43"/>
      <c r="E818" s="61"/>
      <c r="F818" s="45"/>
      <c r="G818" s="45"/>
      <c r="H818" s="46"/>
      <c r="I818" s="45"/>
      <c r="J818" s="45"/>
      <c r="K818" s="45"/>
      <c r="L818" s="45"/>
      <c r="M818" s="61"/>
      <c r="N818" s="48"/>
      <c r="O818" s="49"/>
      <c r="P818" s="48"/>
      <c r="Q818" s="49"/>
      <c r="R818" s="50"/>
      <c r="S818" s="51"/>
      <c r="T818" s="15"/>
      <c r="U818" s="14"/>
      <c r="V818" s="52"/>
      <c r="W818" s="52"/>
      <c r="X818" s="52"/>
      <c r="Y818" s="52"/>
      <c r="Z818" s="52"/>
      <c r="AA818" s="52"/>
      <c r="AB818" s="53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3"/>
      <c r="AP818" s="52"/>
      <c r="AQ818" s="52"/>
      <c r="AR818" s="53"/>
      <c r="AS818" s="53"/>
      <c r="AT818" s="53"/>
      <c r="AU818" s="52"/>
      <c r="AV818" s="52"/>
      <c r="AW818" s="53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83" t="str">
        <f>IF(ISBLANK(B818),,IF(IFNA(MATCH(N818,List_Holidays,0),0)=0,IF(IFNA(MATCH(WEEKDAY(N818),List_WeekHolidays,0),0),1,0),2))</f>
        <v/>
      </c>
      <c r="BU818" s="109">
        <f t="shared" si="3"/>
        <v>0</v>
      </c>
      <c r="BV818" s="109">
        <f t="shared" si="4"/>
        <v>0</v>
      </c>
      <c r="BW818" s="109">
        <f>IF($BU818&gt;cLunchEnd+$N818,cLunchBegin+$N818+1,cLunchBegin+$N818)</f>
        <v>0.5</v>
      </c>
      <c r="BX818" s="109">
        <f>IF($BU818&gt;cLunchEnd+$N818,cLunchEnd+$N818+1,cLunchEnd+$N818)</f>
        <v>0.5416666667</v>
      </c>
      <c r="BY818" s="109">
        <f>IF($BU818&gt;cDinnerEnd+$N818,cDinnerBegin+$N818+1,cDinnerBegin+$N818)</f>
        <v>0.75</v>
      </c>
      <c r="BZ818" s="109">
        <f>IF($BU818&gt;cDinnerEnd+$N818,cDinnerEnd+$N818+1,cDinnerEnd+$N818)</f>
        <v>0.7916666667</v>
      </c>
      <c r="CA818" s="50" t="str">
        <f>IF((MIN($BV818,BX818)-MAX($BU818,BW818))&gt;0,vDurationLunch,)</f>
        <v/>
      </c>
      <c r="CB818" s="50" t="str">
        <f>IF((MIN($BV818,BZ818)-MAX($BU818,BY818))&gt;0,vDurationDinner,)</f>
        <v/>
      </c>
      <c r="CC818" s="50">
        <f t="shared" si="5"/>
        <v>0</v>
      </c>
      <c r="CD818" s="109">
        <f t="shared" si="6"/>
        <v>0.75</v>
      </c>
      <c r="CE818" s="50" t="str">
        <f t="shared" si="7"/>
        <v/>
      </c>
      <c r="CF818" s="50" t="str">
        <f t="shared" si="8"/>
        <v/>
      </c>
      <c r="CG818" s="50" t="str">
        <f t="shared" si="9"/>
        <v/>
      </c>
      <c r="CH818" s="50" t="str">
        <f t="shared" si="10"/>
        <v/>
      </c>
      <c r="CI818" s="50" t="str">
        <f t="shared" si="11"/>
        <v/>
      </c>
      <c r="CJ818" s="50"/>
      <c r="CK818" s="50"/>
      <c r="CL818" s="50"/>
      <c r="CM818" s="50"/>
      <c r="CN818" s="50"/>
    </row>
    <row r="819">
      <c r="A819" s="108" t="str">
        <f t="shared" si="2"/>
        <v/>
      </c>
      <c r="B819" s="6"/>
      <c r="C819" s="42"/>
      <c r="D819" s="43"/>
      <c r="E819" s="61"/>
      <c r="F819" s="45"/>
      <c r="G819" s="46"/>
      <c r="H819" s="46"/>
      <c r="I819" s="45"/>
      <c r="J819" s="45"/>
      <c r="K819" s="45"/>
      <c r="L819" s="45"/>
      <c r="M819" s="61"/>
      <c r="N819" s="48"/>
      <c r="O819" s="49"/>
      <c r="P819" s="48"/>
      <c r="Q819" s="49"/>
      <c r="R819" s="50"/>
      <c r="S819" s="51"/>
      <c r="T819" s="15"/>
      <c r="U819" s="14"/>
      <c r="V819" s="52"/>
      <c r="W819" s="52"/>
      <c r="X819" s="52"/>
      <c r="Y819" s="52"/>
      <c r="Z819" s="52"/>
      <c r="AA819" s="52"/>
      <c r="AB819" s="53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3"/>
      <c r="AP819" s="52"/>
      <c r="AQ819" s="52"/>
      <c r="AR819" s="53"/>
      <c r="AS819" s="53"/>
      <c r="AT819" s="53"/>
      <c r="AU819" s="52"/>
      <c r="AV819" s="52"/>
      <c r="AW819" s="53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83" t="str">
        <f>IF(ISBLANK(B819),,IF(IFNA(MATCH(N819,List_Holidays,0),0)=0,IF(IFNA(MATCH(WEEKDAY(N819),List_WeekHolidays,0),0),1,0),2))</f>
        <v/>
      </c>
      <c r="BU819" s="109">
        <f t="shared" si="3"/>
        <v>0</v>
      </c>
      <c r="BV819" s="109">
        <f t="shared" si="4"/>
        <v>0</v>
      </c>
      <c r="BW819" s="109">
        <f>IF($BU819&gt;cLunchEnd+$N819,cLunchBegin+$N819+1,cLunchBegin+$N819)</f>
        <v>0.5</v>
      </c>
      <c r="BX819" s="109">
        <f>IF($BU819&gt;cLunchEnd+$N819,cLunchEnd+$N819+1,cLunchEnd+$N819)</f>
        <v>0.5416666667</v>
      </c>
      <c r="BY819" s="109">
        <f>IF($BU819&gt;cDinnerEnd+$N819,cDinnerBegin+$N819+1,cDinnerBegin+$N819)</f>
        <v>0.75</v>
      </c>
      <c r="BZ819" s="109">
        <f>IF($BU819&gt;cDinnerEnd+$N819,cDinnerEnd+$N819+1,cDinnerEnd+$N819)</f>
        <v>0.7916666667</v>
      </c>
      <c r="CA819" s="50" t="str">
        <f>IF((MIN($BV819,BX819)-MAX($BU819,BW819))&gt;0,vDurationLunch,)</f>
        <v/>
      </c>
      <c r="CB819" s="50" t="str">
        <f>IF((MIN($BV819,BZ819)-MAX($BU819,BY819))&gt;0,vDurationDinner,)</f>
        <v/>
      </c>
      <c r="CC819" s="50">
        <f t="shared" si="5"/>
        <v>0</v>
      </c>
      <c r="CD819" s="109">
        <f t="shared" si="6"/>
        <v>0.75</v>
      </c>
      <c r="CE819" s="50" t="str">
        <f t="shared" si="7"/>
        <v/>
      </c>
      <c r="CF819" s="50" t="str">
        <f t="shared" si="8"/>
        <v/>
      </c>
      <c r="CG819" s="50" t="str">
        <f t="shared" si="9"/>
        <v/>
      </c>
      <c r="CH819" s="50" t="str">
        <f t="shared" si="10"/>
        <v/>
      </c>
      <c r="CI819" s="50" t="str">
        <f t="shared" si="11"/>
        <v/>
      </c>
      <c r="CJ819" s="50"/>
      <c r="CK819" s="50"/>
      <c r="CL819" s="50"/>
      <c r="CM819" s="50"/>
      <c r="CN819" s="50"/>
    </row>
    <row r="820">
      <c r="A820" s="108" t="str">
        <f t="shared" si="2"/>
        <v/>
      </c>
      <c r="B820" s="6"/>
      <c r="C820" s="42"/>
      <c r="D820" s="43"/>
      <c r="E820" s="61"/>
      <c r="F820" s="45"/>
      <c r="G820" s="45"/>
      <c r="H820" s="46"/>
      <c r="I820" s="45"/>
      <c r="J820" s="45"/>
      <c r="K820" s="45"/>
      <c r="L820" s="45"/>
      <c r="M820" s="61"/>
      <c r="N820" s="48"/>
      <c r="O820" s="49"/>
      <c r="P820" s="48"/>
      <c r="Q820" s="49"/>
      <c r="R820" s="50"/>
      <c r="S820" s="51"/>
      <c r="T820" s="15"/>
      <c r="U820" s="14"/>
      <c r="V820" s="52"/>
      <c r="W820" s="52"/>
      <c r="X820" s="52"/>
      <c r="Y820" s="52"/>
      <c r="Z820" s="52"/>
      <c r="AA820" s="52"/>
      <c r="AB820" s="53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3"/>
      <c r="AP820" s="52"/>
      <c r="AQ820" s="52"/>
      <c r="AR820" s="53"/>
      <c r="AS820" s="53"/>
      <c r="AT820" s="53"/>
      <c r="AU820" s="52"/>
      <c r="AV820" s="52"/>
      <c r="AW820" s="53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83" t="str">
        <f>IF(ISBLANK(B820),,IF(IFNA(MATCH(N820,List_Holidays,0),0)=0,IF(IFNA(MATCH(WEEKDAY(N820),List_WeekHolidays,0),0),1,0),2))</f>
        <v/>
      </c>
      <c r="BU820" s="109">
        <f t="shared" si="3"/>
        <v>0</v>
      </c>
      <c r="BV820" s="109">
        <f t="shared" si="4"/>
        <v>0</v>
      </c>
      <c r="BW820" s="109">
        <f>IF($BU820&gt;cLunchEnd+$N820,cLunchBegin+$N820+1,cLunchBegin+$N820)</f>
        <v>0.5</v>
      </c>
      <c r="BX820" s="109">
        <f>IF($BU820&gt;cLunchEnd+$N820,cLunchEnd+$N820+1,cLunchEnd+$N820)</f>
        <v>0.5416666667</v>
      </c>
      <c r="BY820" s="109">
        <f>IF($BU820&gt;cDinnerEnd+$N820,cDinnerBegin+$N820+1,cDinnerBegin+$N820)</f>
        <v>0.75</v>
      </c>
      <c r="BZ820" s="109">
        <f>IF($BU820&gt;cDinnerEnd+$N820,cDinnerEnd+$N820+1,cDinnerEnd+$N820)</f>
        <v>0.7916666667</v>
      </c>
      <c r="CA820" s="50" t="str">
        <f>IF((MIN($BV820,BX820)-MAX($BU820,BW820))&gt;0,vDurationLunch,)</f>
        <v/>
      </c>
      <c r="CB820" s="50" t="str">
        <f>IF((MIN($BV820,BZ820)-MAX($BU820,BY820))&gt;0,vDurationDinner,)</f>
        <v/>
      </c>
      <c r="CC820" s="50">
        <f t="shared" si="5"/>
        <v>0</v>
      </c>
      <c r="CD820" s="109">
        <f t="shared" si="6"/>
        <v>0.75</v>
      </c>
      <c r="CE820" s="50" t="str">
        <f t="shared" si="7"/>
        <v/>
      </c>
      <c r="CF820" s="50" t="str">
        <f t="shared" si="8"/>
        <v/>
      </c>
      <c r="CG820" s="50" t="str">
        <f t="shared" si="9"/>
        <v/>
      </c>
      <c r="CH820" s="50" t="str">
        <f t="shared" si="10"/>
        <v/>
      </c>
      <c r="CI820" s="50" t="str">
        <f t="shared" si="11"/>
        <v/>
      </c>
      <c r="CJ820" s="50"/>
      <c r="CK820" s="50"/>
      <c r="CL820" s="50"/>
      <c r="CM820" s="50"/>
      <c r="CN820" s="50"/>
    </row>
    <row r="821">
      <c r="A821" s="108" t="str">
        <f t="shared" si="2"/>
        <v/>
      </c>
      <c r="B821" s="6"/>
      <c r="C821" s="42"/>
      <c r="D821" s="43"/>
      <c r="E821" s="61"/>
      <c r="F821" s="45"/>
      <c r="G821" s="45"/>
      <c r="H821" s="46"/>
      <c r="I821" s="45"/>
      <c r="J821" s="45"/>
      <c r="K821" s="45"/>
      <c r="L821" s="45"/>
      <c r="M821" s="61"/>
      <c r="N821" s="48"/>
      <c r="O821" s="49"/>
      <c r="P821" s="48"/>
      <c r="Q821" s="49"/>
      <c r="R821" s="50"/>
      <c r="S821" s="51"/>
      <c r="T821" s="15"/>
      <c r="U821" s="14"/>
      <c r="V821" s="52"/>
      <c r="W821" s="52"/>
      <c r="X821" s="52"/>
      <c r="Y821" s="52"/>
      <c r="Z821" s="52"/>
      <c r="AA821" s="52"/>
      <c r="AB821" s="53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3"/>
      <c r="AP821" s="52"/>
      <c r="AQ821" s="52"/>
      <c r="AR821" s="53"/>
      <c r="AS821" s="53"/>
      <c r="AT821" s="53"/>
      <c r="AU821" s="52"/>
      <c r="AV821" s="52"/>
      <c r="AW821" s="53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83" t="str">
        <f>IF(ISBLANK(B821),,IF(IFNA(MATCH(N821,List_Holidays,0),0)=0,IF(IFNA(MATCH(WEEKDAY(N821),List_WeekHolidays,0),0),1,0),2))</f>
        <v/>
      </c>
      <c r="BU821" s="109">
        <f t="shared" si="3"/>
        <v>0</v>
      </c>
      <c r="BV821" s="109">
        <f t="shared" si="4"/>
        <v>0</v>
      </c>
      <c r="BW821" s="109">
        <f>IF($BU821&gt;cLunchEnd+$N821,cLunchBegin+$N821+1,cLunchBegin+$N821)</f>
        <v>0.5</v>
      </c>
      <c r="BX821" s="109">
        <f>IF($BU821&gt;cLunchEnd+$N821,cLunchEnd+$N821+1,cLunchEnd+$N821)</f>
        <v>0.5416666667</v>
      </c>
      <c r="BY821" s="109">
        <f>IF($BU821&gt;cDinnerEnd+$N821,cDinnerBegin+$N821+1,cDinnerBegin+$N821)</f>
        <v>0.75</v>
      </c>
      <c r="BZ821" s="109">
        <f>IF($BU821&gt;cDinnerEnd+$N821,cDinnerEnd+$N821+1,cDinnerEnd+$N821)</f>
        <v>0.7916666667</v>
      </c>
      <c r="CA821" s="50" t="str">
        <f>IF((MIN($BV821,BX821)-MAX($BU821,BW821))&gt;0,vDurationLunch,)</f>
        <v/>
      </c>
      <c r="CB821" s="50" t="str">
        <f>IF((MIN($BV821,BZ821)-MAX($BU821,BY821))&gt;0,vDurationDinner,)</f>
        <v/>
      </c>
      <c r="CC821" s="50">
        <f t="shared" si="5"/>
        <v>0</v>
      </c>
      <c r="CD821" s="109">
        <f t="shared" si="6"/>
        <v>0.75</v>
      </c>
      <c r="CE821" s="50" t="str">
        <f t="shared" si="7"/>
        <v/>
      </c>
      <c r="CF821" s="50" t="str">
        <f t="shared" si="8"/>
        <v/>
      </c>
      <c r="CG821" s="50" t="str">
        <f t="shared" si="9"/>
        <v/>
      </c>
      <c r="CH821" s="50" t="str">
        <f t="shared" si="10"/>
        <v/>
      </c>
      <c r="CI821" s="50" t="str">
        <f t="shared" si="11"/>
        <v/>
      </c>
      <c r="CJ821" s="50"/>
      <c r="CK821" s="50"/>
      <c r="CL821" s="50"/>
      <c r="CM821" s="50"/>
      <c r="CN821" s="50"/>
    </row>
    <row r="822">
      <c r="A822" s="108" t="str">
        <f t="shared" si="2"/>
        <v/>
      </c>
      <c r="B822" s="6"/>
      <c r="C822" s="42"/>
      <c r="D822" s="43"/>
      <c r="E822" s="61"/>
      <c r="F822" s="45"/>
      <c r="G822" s="45"/>
      <c r="H822" s="45"/>
      <c r="I822" s="45"/>
      <c r="J822" s="46"/>
      <c r="K822" s="45"/>
      <c r="L822" s="45"/>
      <c r="M822" s="61"/>
      <c r="N822" s="48"/>
      <c r="O822" s="49"/>
      <c r="P822" s="48"/>
      <c r="Q822" s="49"/>
      <c r="R822" s="50"/>
      <c r="S822" s="51"/>
      <c r="T822" s="15"/>
      <c r="U822" s="14"/>
      <c r="V822" s="52"/>
      <c r="W822" s="52"/>
      <c r="X822" s="52"/>
      <c r="Y822" s="52"/>
      <c r="Z822" s="52"/>
      <c r="AA822" s="52"/>
      <c r="AB822" s="53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3"/>
      <c r="AP822" s="52"/>
      <c r="AQ822" s="52"/>
      <c r="AR822" s="53"/>
      <c r="AS822" s="53"/>
      <c r="AT822" s="53"/>
      <c r="AU822" s="52"/>
      <c r="AV822" s="52"/>
      <c r="AW822" s="53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83" t="str">
        <f>IF(ISBLANK(B822),,IF(IFNA(MATCH(N822,List_Holidays,0),0)=0,IF(IFNA(MATCH(WEEKDAY(N822),List_WeekHolidays,0),0),1,0),2))</f>
        <v/>
      </c>
      <c r="BU822" s="109">
        <f t="shared" si="3"/>
        <v>0</v>
      </c>
      <c r="BV822" s="109">
        <f t="shared" si="4"/>
        <v>0</v>
      </c>
      <c r="BW822" s="109">
        <f>IF($BU822&gt;cLunchEnd+$N822,cLunchBegin+$N822+1,cLunchBegin+$N822)</f>
        <v>0.5</v>
      </c>
      <c r="BX822" s="109">
        <f>IF($BU822&gt;cLunchEnd+$N822,cLunchEnd+$N822+1,cLunchEnd+$N822)</f>
        <v>0.5416666667</v>
      </c>
      <c r="BY822" s="109">
        <f>IF($BU822&gt;cDinnerEnd+$N822,cDinnerBegin+$N822+1,cDinnerBegin+$N822)</f>
        <v>0.75</v>
      </c>
      <c r="BZ822" s="109">
        <f>IF($BU822&gt;cDinnerEnd+$N822,cDinnerEnd+$N822+1,cDinnerEnd+$N822)</f>
        <v>0.7916666667</v>
      </c>
      <c r="CA822" s="50" t="str">
        <f>IF((MIN($BV822,BX822)-MAX($BU822,BW822))&gt;0,vDurationLunch,)</f>
        <v/>
      </c>
      <c r="CB822" s="50" t="str">
        <f>IF((MIN($BV822,BZ822)-MAX($BU822,BY822))&gt;0,vDurationDinner,)</f>
        <v/>
      </c>
      <c r="CC822" s="50">
        <f t="shared" si="5"/>
        <v>0</v>
      </c>
      <c r="CD822" s="109">
        <f t="shared" si="6"/>
        <v>0.75</v>
      </c>
      <c r="CE822" s="50" t="str">
        <f t="shared" si="7"/>
        <v/>
      </c>
      <c r="CF822" s="50" t="str">
        <f t="shared" si="8"/>
        <v/>
      </c>
      <c r="CG822" s="50" t="str">
        <f t="shared" si="9"/>
        <v/>
      </c>
      <c r="CH822" s="50" t="str">
        <f t="shared" si="10"/>
        <v/>
      </c>
      <c r="CI822" s="50" t="str">
        <f t="shared" si="11"/>
        <v/>
      </c>
      <c r="CJ822" s="50"/>
      <c r="CK822" s="50"/>
      <c r="CL822" s="50"/>
      <c r="CM822" s="50"/>
      <c r="CN822" s="50"/>
    </row>
    <row r="823">
      <c r="A823" s="108" t="str">
        <f t="shared" si="2"/>
        <v/>
      </c>
      <c r="B823" s="6"/>
      <c r="C823" s="42"/>
      <c r="D823" s="43"/>
      <c r="E823" s="61"/>
      <c r="F823" s="45"/>
      <c r="G823" s="45"/>
      <c r="H823" s="46"/>
      <c r="I823" s="45"/>
      <c r="J823" s="45"/>
      <c r="K823" s="45"/>
      <c r="L823" s="45"/>
      <c r="M823" s="61"/>
      <c r="N823" s="48"/>
      <c r="O823" s="49"/>
      <c r="P823" s="48"/>
      <c r="Q823" s="49"/>
      <c r="R823" s="50"/>
      <c r="S823" s="51"/>
      <c r="T823" s="15"/>
      <c r="U823" s="14"/>
      <c r="V823" s="52"/>
      <c r="W823" s="52"/>
      <c r="X823" s="52"/>
      <c r="Y823" s="52"/>
      <c r="Z823" s="52"/>
      <c r="AA823" s="52"/>
      <c r="AB823" s="53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3"/>
      <c r="AP823" s="52"/>
      <c r="AQ823" s="52"/>
      <c r="AR823" s="53"/>
      <c r="AS823" s="53"/>
      <c r="AT823" s="53"/>
      <c r="AU823" s="52"/>
      <c r="AV823" s="52"/>
      <c r="AW823" s="53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83" t="str">
        <f>IF(ISBLANK(B823),,IF(IFNA(MATCH(N823,List_Holidays,0),0)=0,IF(IFNA(MATCH(WEEKDAY(N823),List_WeekHolidays,0),0),1,0),2))</f>
        <v/>
      </c>
      <c r="BU823" s="109">
        <f t="shared" si="3"/>
        <v>0</v>
      </c>
      <c r="BV823" s="109">
        <f t="shared" si="4"/>
        <v>0</v>
      </c>
      <c r="BW823" s="109">
        <f>IF($BU823&gt;cLunchEnd+$N823,cLunchBegin+$N823+1,cLunchBegin+$N823)</f>
        <v>0.5</v>
      </c>
      <c r="BX823" s="109">
        <f>IF($BU823&gt;cLunchEnd+$N823,cLunchEnd+$N823+1,cLunchEnd+$N823)</f>
        <v>0.5416666667</v>
      </c>
      <c r="BY823" s="109">
        <f>IF($BU823&gt;cDinnerEnd+$N823,cDinnerBegin+$N823+1,cDinnerBegin+$N823)</f>
        <v>0.75</v>
      </c>
      <c r="BZ823" s="109">
        <f>IF($BU823&gt;cDinnerEnd+$N823,cDinnerEnd+$N823+1,cDinnerEnd+$N823)</f>
        <v>0.7916666667</v>
      </c>
      <c r="CA823" s="50" t="str">
        <f>IF((MIN($BV823,BX823)-MAX($BU823,BW823))&gt;0,vDurationLunch,)</f>
        <v/>
      </c>
      <c r="CB823" s="50" t="str">
        <f>IF((MIN($BV823,BZ823)-MAX($BU823,BY823))&gt;0,vDurationDinner,)</f>
        <v/>
      </c>
      <c r="CC823" s="50">
        <f t="shared" si="5"/>
        <v>0</v>
      </c>
      <c r="CD823" s="109">
        <f t="shared" si="6"/>
        <v>0.75</v>
      </c>
      <c r="CE823" s="50" t="str">
        <f t="shared" si="7"/>
        <v/>
      </c>
      <c r="CF823" s="50" t="str">
        <f t="shared" si="8"/>
        <v/>
      </c>
      <c r="CG823" s="50" t="str">
        <f t="shared" si="9"/>
        <v/>
      </c>
      <c r="CH823" s="50" t="str">
        <f t="shared" si="10"/>
        <v/>
      </c>
      <c r="CI823" s="50" t="str">
        <f t="shared" si="11"/>
        <v/>
      </c>
      <c r="CJ823" s="50"/>
      <c r="CK823" s="50"/>
      <c r="CL823" s="50"/>
      <c r="CM823" s="50"/>
      <c r="CN823" s="50"/>
    </row>
    <row r="824">
      <c r="A824" s="108" t="str">
        <f t="shared" si="2"/>
        <v/>
      </c>
      <c r="B824" s="6"/>
      <c r="C824" s="42"/>
      <c r="D824" s="43"/>
      <c r="E824" s="61"/>
      <c r="F824" s="45"/>
      <c r="G824" s="45"/>
      <c r="H824" s="46"/>
      <c r="I824" s="45"/>
      <c r="J824" s="45"/>
      <c r="K824" s="45"/>
      <c r="L824" s="45"/>
      <c r="M824" s="61"/>
      <c r="N824" s="48"/>
      <c r="O824" s="49"/>
      <c r="P824" s="48"/>
      <c r="Q824" s="49"/>
      <c r="R824" s="50"/>
      <c r="S824" s="51"/>
      <c r="T824" s="15"/>
      <c r="U824" s="14"/>
      <c r="V824" s="52"/>
      <c r="W824" s="52"/>
      <c r="X824" s="52"/>
      <c r="Y824" s="52"/>
      <c r="Z824" s="52"/>
      <c r="AA824" s="52"/>
      <c r="AB824" s="53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3"/>
      <c r="AP824" s="52"/>
      <c r="AQ824" s="52"/>
      <c r="AR824" s="53"/>
      <c r="AS824" s="53"/>
      <c r="AT824" s="53"/>
      <c r="AU824" s="52"/>
      <c r="AV824" s="52"/>
      <c r="AW824" s="53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83" t="str">
        <f>IF(ISBLANK(B824),,IF(IFNA(MATCH(N824,List_Holidays,0),0)=0,IF(IFNA(MATCH(WEEKDAY(N824),List_WeekHolidays,0),0),1,0),2))</f>
        <v/>
      </c>
      <c r="BU824" s="109">
        <f t="shared" si="3"/>
        <v>0</v>
      </c>
      <c r="BV824" s="109">
        <f t="shared" si="4"/>
        <v>0</v>
      </c>
      <c r="BW824" s="109">
        <f>IF($BU824&gt;cLunchEnd+$N824,cLunchBegin+$N824+1,cLunchBegin+$N824)</f>
        <v>0.5</v>
      </c>
      <c r="BX824" s="109">
        <f>IF($BU824&gt;cLunchEnd+$N824,cLunchEnd+$N824+1,cLunchEnd+$N824)</f>
        <v>0.5416666667</v>
      </c>
      <c r="BY824" s="109">
        <f>IF($BU824&gt;cDinnerEnd+$N824,cDinnerBegin+$N824+1,cDinnerBegin+$N824)</f>
        <v>0.75</v>
      </c>
      <c r="BZ824" s="109">
        <f>IF($BU824&gt;cDinnerEnd+$N824,cDinnerEnd+$N824+1,cDinnerEnd+$N824)</f>
        <v>0.7916666667</v>
      </c>
      <c r="CA824" s="50" t="str">
        <f>IF((MIN($BV824,BX824)-MAX($BU824,BW824))&gt;0,vDurationLunch,)</f>
        <v/>
      </c>
      <c r="CB824" s="50" t="str">
        <f>IF((MIN($BV824,BZ824)-MAX($BU824,BY824))&gt;0,vDurationDinner,)</f>
        <v/>
      </c>
      <c r="CC824" s="50">
        <f t="shared" si="5"/>
        <v>0</v>
      </c>
      <c r="CD824" s="109">
        <f t="shared" si="6"/>
        <v>0.75</v>
      </c>
      <c r="CE824" s="50" t="str">
        <f t="shared" si="7"/>
        <v/>
      </c>
      <c r="CF824" s="50" t="str">
        <f t="shared" si="8"/>
        <v/>
      </c>
      <c r="CG824" s="50" t="str">
        <f t="shared" si="9"/>
        <v/>
      </c>
      <c r="CH824" s="50" t="str">
        <f t="shared" si="10"/>
        <v/>
      </c>
      <c r="CI824" s="50" t="str">
        <f t="shared" si="11"/>
        <v/>
      </c>
      <c r="CJ824" s="50"/>
      <c r="CK824" s="50"/>
      <c r="CL824" s="50"/>
      <c r="CM824" s="50"/>
      <c r="CN824" s="50"/>
    </row>
    <row r="825">
      <c r="A825" s="108" t="str">
        <f t="shared" si="2"/>
        <v/>
      </c>
      <c r="B825" s="6"/>
      <c r="C825" s="42"/>
      <c r="D825" s="43"/>
      <c r="E825" s="61"/>
      <c r="F825" s="45"/>
      <c r="G825" s="45"/>
      <c r="H825" s="46"/>
      <c r="I825" s="45"/>
      <c r="J825" s="45"/>
      <c r="K825" s="45"/>
      <c r="L825" s="45"/>
      <c r="M825" s="61"/>
      <c r="N825" s="48"/>
      <c r="O825" s="49"/>
      <c r="P825" s="48"/>
      <c r="Q825" s="49"/>
      <c r="R825" s="50"/>
      <c r="S825" s="51"/>
      <c r="T825" s="15"/>
      <c r="U825" s="14"/>
      <c r="V825" s="52"/>
      <c r="W825" s="52"/>
      <c r="X825" s="52"/>
      <c r="Y825" s="52"/>
      <c r="Z825" s="52"/>
      <c r="AA825" s="52"/>
      <c r="AB825" s="53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3"/>
      <c r="AP825" s="52"/>
      <c r="AQ825" s="52"/>
      <c r="AR825" s="53"/>
      <c r="AS825" s="53"/>
      <c r="AT825" s="53"/>
      <c r="AU825" s="52"/>
      <c r="AV825" s="52"/>
      <c r="AW825" s="53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83" t="str">
        <f>IF(ISBLANK(B825),,IF(IFNA(MATCH(N825,List_Holidays,0),0)=0,IF(IFNA(MATCH(WEEKDAY(N825),List_WeekHolidays,0),0),1,0),2))</f>
        <v/>
      </c>
      <c r="BU825" s="109">
        <f t="shared" si="3"/>
        <v>0</v>
      </c>
      <c r="BV825" s="109">
        <f t="shared" si="4"/>
        <v>0</v>
      </c>
      <c r="BW825" s="109">
        <f>IF($BU825&gt;cLunchEnd+$N825,cLunchBegin+$N825+1,cLunchBegin+$N825)</f>
        <v>0.5</v>
      </c>
      <c r="BX825" s="109">
        <f>IF($BU825&gt;cLunchEnd+$N825,cLunchEnd+$N825+1,cLunchEnd+$N825)</f>
        <v>0.5416666667</v>
      </c>
      <c r="BY825" s="109">
        <f>IF($BU825&gt;cDinnerEnd+$N825,cDinnerBegin+$N825+1,cDinnerBegin+$N825)</f>
        <v>0.75</v>
      </c>
      <c r="BZ825" s="109">
        <f>IF($BU825&gt;cDinnerEnd+$N825,cDinnerEnd+$N825+1,cDinnerEnd+$N825)</f>
        <v>0.7916666667</v>
      </c>
      <c r="CA825" s="50" t="str">
        <f>IF((MIN($BV825,BX825)-MAX($BU825,BW825))&gt;0,vDurationLunch,)</f>
        <v/>
      </c>
      <c r="CB825" s="50" t="str">
        <f>IF((MIN($BV825,BZ825)-MAX($BU825,BY825))&gt;0,vDurationDinner,)</f>
        <v/>
      </c>
      <c r="CC825" s="50">
        <f t="shared" si="5"/>
        <v>0</v>
      </c>
      <c r="CD825" s="109">
        <f t="shared" si="6"/>
        <v>0.75</v>
      </c>
      <c r="CE825" s="50" t="str">
        <f t="shared" si="7"/>
        <v/>
      </c>
      <c r="CF825" s="50" t="str">
        <f t="shared" si="8"/>
        <v/>
      </c>
      <c r="CG825" s="50" t="str">
        <f t="shared" si="9"/>
        <v/>
      </c>
      <c r="CH825" s="50" t="str">
        <f t="shared" si="10"/>
        <v/>
      </c>
      <c r="CI825" s="50" t="str">
        <f t="shared" si="11"/>
        <v/>
      </c>
      <c r="CJ825" s="50"/>
      <c r="CK825" s="50"/>
      <c r="CL825" s="50"/>
      <c r="CM825" s="50"/>
      <c r="CN825" s="50"/>
    </row>
    <row r="826">
      <c r="A826" s="108" t="str">
        <f t="shared" si="2"/>
        <v/>
      </c>
      <c r="B826" s="6"/>
      <c r="C826" s="42"/>
      <c r="D826" s="43"/>
      <c r="E826" s="61"/>
      <c r="F826" s="45"/>
      <c r="G826" s="46"/>
      <c r="H826" s="46"/>
      <c r="I826" s="45"/>
      <c r="J826" s="45"/>
      <c r="K826" s="45"/>
      <c r="L826" s="45"/>
      <c r="M826" s="61"/>
      <c r="N826" s="48"/>
      <c r="O826" s="49"/>
      <c r="P826" s="48"/>
      <c r="Q826" s="49"/>
      <c r="R826" s="50"/>
      <c r="S826" s="51"/>
      <c r="T826" s="15"/>
      <c r="U826" s="14"/>
      <c r="V826" s="52"/>
      <c r="W826" s="52"/>
      <c r="X826" s="52"/>
      <c r="Y826" s="52"/>
      <c r="Z826" s="52"/>
      <c r="AA826" s="52"/>
      <c r="AB826" s="53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3"/>
      <c r="AP826" s="52"/>
      <c r="AQ826" s="52"/>
      <c r="AR826" s="53"/>
      <c r="AS826" s="53"/>
      <c r="AT826" s="53"/>
      <c r="AU826" s="52"/>
      <c r="AV826" s="52"/>
      <c r="AW826" s="53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83" t="str">
        <f>IF(ISBLANK(B826),,IF(IFNA(MATCH(N826,List_Holidays,0),0)=0,IF(IFNA(MATCH(WEEKDAY(N826),List_WeekHolidays,0),0),1,0),2))</f>
        <v/>
      </c>
      <c r="BU826" s="109">
        <f t="shared" si="3"/>
        <v>0</v>
      </c>
      <c r="BV826" s="109">
        <f t="shared" si="4"/>
        <v>0</v>
      </c>
      <c r="BW826" s="109">
        <f>IF($BU826&gt;cLunchEnd+$N826,cLunchBegin+$N826+1,cLunchBegin+$N826)</f>
        <v>0.5</v>
      </c>
      <c r="BX826" s="109">
        <f>IF($BU826&gt;cLunchEnd+$N826,cLunchEnd+$N826+1,cLunchEnd+$N826)</f>
        <v>0.5416666667</v>
      </c>
      <c r="BY826" s="109">
        <f>IF($BU826&gt;cDinnerEnd+$N826,cDinnerBegin+$N826+1,cDinnerBegin+$N826)</f>
        <v>0.75</v>
      </c>
      <c r="BZ826" s="109">
        <f>IF($BU826&gt;cDinnerEnd+$N826,cDinnerEnd+$N826+1,cDinnerEnd+$N826)</f>
        <v>0.7916666667</v>
      </c>
      <c r="CA826" s="50" t="str">
        <f>IF((MIN($BV826,BX826)-MAX($BU826,BW826))&gt;0,vDurationLunch,)</f>
        <v/>
      </c>
      <c r="CB826" s="50" t="str">
        <f>IF((MIN($BV826,BZ826)-MAX($BU826,BY826))&gt;0,vDurationDinner,)</f>
        <v/>
      </c>
      <c r="CC826" s="50">
        <f t="shared" si="5"/>
        <v>0</v>
      </c>
      <c r="CD826" s="109">
        <f t="shared" si="6"/>
        <v>0.75</v>
      </c>
      <c r="CE826" s="50" t="str">
        <f t="shared" si="7"/>
        <v/>
      </c>
      <c r="CF826" s="50" t="str">
        <f t="shared" si="8"/>
        <v/>
      </c>
      <c r="CG826" s="50" t="str">
        <f t="shared" si="9"/>
        <v/>
      </c>
      <c r="CH826" s="50" t="str">
        <f t="shared" si="10"/>
        <v/>
      </c>
      <c r="CI826" s="50" t="str">
        <f t="shared" si="11"/>
        <v/>
      </c>
      <c r="CJ826" s="50"/>
      <c r="CK826" s="50"/>
      <c r="CL826" s="50"/>
      <c r="CM826" s="50"/>
      <c r="CN826" s="50"/>
    </row>
    <row r="827">
      <c r="A827" s="108" t="str">
        <f t="shared" si="2"/>
        <v/>
      </c>
      <c r="B827" s="6"/>
      <c r="C827" s="42"/>
      <c r="D827" s="43"/>
      <c r="E827" s="61"/>
      <c r="F827" s="45"/>
      <c r="G827" s="45"/>
      <c r="H827" s="46"/>
      <c r="I827" s="45"/>
      <c r="J827" s="45"/>
      <c r="K827" s="45"/>
      <c r="L827" s="45"/>
      <c r="M827" s="61"/>
      <c r="N827" s="48"/>
      <c r="O827" s="49"/>
      <c r="P827" s="48"/>
      <c r="Q827" s="49"/>
      <c r="R827" s="50"/>
      <c r="S827" s="51"/>
      <c r="T827" s="15"/>
      <c r="U827" s="14"/>
      <c r="V827" s="52"/>
      <c r="W827" s="52"/>
      <c r="X827" s="52"/>
      <c r="Y827" s="52"/>
      <c r="Z827" s="52"/>
      <c r="AA827" s="52"/>
      <c r="AB827" s="53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3"/>
      <c r="AP827" s="52"/>
      <c r="AQ827" s="52"/>
      <c r="AR827" s="53"/>
      <c r="AS827" s="53"/>
      <c r="AT827" s="53"/>
      <c r="AU827" s="52"/>
      <c r="AV827" s="52"/>
      <c r="AW827" s="53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83" t="str">
        <f>IF(ISBLANK(B827),,IF(IFNA(MATCH(N827,List_Holidays,0),0)=0,IF(IFNA(MATCH(WEEKDAY(N827),List_WeekHolidays,0),0),1,0),2))</f>
        <v/>
      </c>
      <c r="BU827" s="109">
        <f t="shared" si="3"/>
        <v>0</v>
      </c>
      <c r="BV827" s="109">
        <f t="shared" si="4"/>
        <v>0</v>
      </c>
      <c r="BW827" s="109">
        <f>IF($BU827&gt;cLunchEnd+$N827,cLunchBegin+$N827+1,cLunchBegin+$N827)</f>
        <v>0.5</v>
      </c>
      <c r="BX827" s="109">
        <f>IF($BU827&gt;cLunchEnd+$N827,cLunchEnd+$N827+1,cLunchEnd+$N827)</f>
        <v>0.5416666667</v>
      </c>
      <c r="BY827" s="109">
        <f>IF($BU827&gt;cDinnerEnd+$N827,cDinnerBegin+$N827+1,cDinnerBegin+$N827)</f>
        <v>0.75</v>
      </c>
      <c r="BZ827" s="109">
        <f>IF($BU827&gt;cDinnerEnd+$N827,cDinnerEnd+$N827+1,cDinnerEnd+$N827)</f>
        <v>0.7916666667</v>
      </c>
      <c r="CA827" s="50" t="str">
        <f>IF((MIN($BV827,BX827)-MAX($BU827,BW827))&gt;0,vDurationLunch,)</f>
        <v/>
      </c>
      <c r="CB827" s="50" t="str">
        <f>IF((MIN($BV827,BZ827)-MAX($BU827,BY827))&gt;0,vDurationDinner,)</f>
        <v/>
      </c>
      <c r="CC827" s="50">
        <f t="shared" si="5"/>
        <v>0</v>
      </c>
      <c r="CD827" s="109">
        <f t="shared" si="6"/>
        <v>0.75</v>
      </c>
      <c r="CE827" s="50" t="str">
        <f t="shared" si="7"/>
        <v/>
      </c>
      <c r="CF827" s="50" t="str">
        <f t="shared" si="8"/>
        <v/>
      </c>
      <c r="CG827" s="50" t="str">
        <f t="shared" si="9"/>
        <v/>
      </c>
      <c r="CH827" s="50" t="str">
        <f t="shared" si="10"/>
        <v/>
      </c>
      <c r="CI827" s="50" t="str">
        <f t="shared" si="11"/>
        <v/>
      </c>
      <c r="CJ827" s="50"/>
      <c r="CK827" s="50"/>
      <c r="CL827" s="50"/>
      <c r="CM827" s="50"/>
      <c r="CN827" s="50"/>
    </row>
    <row r="828">
      <c r="A828" s="108" t="str">
        <f t="shared" si="2"/>
        <v/>
      </c>
      <c r="B828" s="6"/>
      <c r="C828" s="42"/>
      <c r="D828" s="43"/>
      <c r="E828" s="61"/>
      <c r="F828" s="45"/>
      <c r="G828" s="45"/>
      <c r="H828" s="46"/>
      <c r="I828" s="45"/>
      <c r="J828" s="45"/>
      <c r="K828" s="45"/>
      <c r="L828" s="45"/>
      <c r="M828" s="61"/>
      <c r="N828" s="48"/>
      <c r="O828" s="49"/>
      <c r="P828" s="48"/>
      <c r="Q828" s="49"/>
      <c r="R828" s="50"/>
      <c r="S828" s="51"/>
      <c r="T828" s="15"/>
      <c r="U828" s="14"/>
      <c r="V828" s="52"/>
      <c r="W828" s="52"/>
      <c r="X828" s="52"/>
      <c r="Y828" s="52"/>
      <c r="Z828" s="52"/>
      <c r="AA828" s="52"/>
      <c r="AB828" s="53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3"/>
      <c r="AP828" s="52"/>
      <c r="AQ828" s="52"/>
      <c r="AR828" s="53"/>
      <c r="AS828" s="53"/>
      <c r="AT828" s="53"/>
      <c r="AU828" s="52"/>
      <c r="AV828" s="52"/>
      <c r="AW828" s="53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83" t="str">
        <f>IF(ISBLANK(B828),,IF(IFNA(MATCH(N828,List_Holidays,0),0)=0,IF(IFNA(MATCH(WEEKDAY(N828),List_WeekHolidays,0),0),1,0),2))</f>
        <v/>
      </c>
      <c r="BU828" s="109">
        <f t="shared" si="3"/>
        <v>0</v>
      </c>
      <c r="BV828" s="109">
        <f t="shared" si="4"/>
        <v>0</v>
      </c>
      <c r="BW828" s="109">
        <f>IF($BU828&gt;cLunchEnd+$N828,cLunchBegin+$N828+1,cLunchBegin+$N828)</f>
        <v>0.5</v>
      </c>
      <c r="BX828" s="109">
        <f>IF($BU828&gt;cLunchEnd+$N828,cLunchEnd+$N828+1,cLunchEnd+$N828)</f>
        <v>0.5416666667</v>
      </c>
      <c r="BY828" s="109">
        <f>IF($BU828&gt;cDinnerEnd+$N828,cDinnerBegin+$N828+1,cDinnerBegin+$N828)</f>
        <v>0.75</v>
      </c>
      <c r="BZ828" s="109">
        <f>IF($BU828&gt;cDinnerEnd+$N828,cDinnerEnd+$N828+1,cDinnerEnd+$N828)</f>
        <v>0.7916666667</v>
      </c>
      <c r="CA828" s="50" t="str">
        <f>IF((MIN($BV828,BX828)-MAX($BU828,BW828))&gt;0,vDurationLunch,)</f>
        <v/>
      </c>
      <c r="CB828" s="50" t="str">
        <f>IF((MIN($BV828,BZ828)-MAX($BU828,BY828))&gt;0,vDurationDinner,)</f>
        <v/>
      </c>
      <c r="CC828" s="50">
        <f t="shared" si="5"/>
        <v>0</v>
      </c>
      <c r="CD828" s="109">
        <f t="shared" si="6"/>
        <v>0.75</v>
      </c>
      <c r="CE828" s="50" t="str">
        <f t="shared" si="7"/>
        <v/>
      </c>
      <c r="CF828" s="50" t="str">
        <f t="shared" si="8"/>
        <v/>
      </c>
      <c r="CG828" s="50" t="str">
        <f t="shared" si="9"/>
        <v/>
      </c>
      <c r="CH828" s="50" t="str">
        <f t="shared" si="10"/>
        <v/>
      </c>
      <c r="CI828" s="50" t="str">
        <f t="shared" si="11"/>
        <v/>
      </c>
      <c r="CJ828" s="50"/>
      <c r="CK828" s="50"/>
      <c r="CL828" s="50"/>
      <c r="CM828" s="50"/>
      <c r="CN828" s="50"/>
    </row>
    <row r="829">
      <c r="A829" s="108" t="str">
        <f t="shared" si="2"/>
        <v/>
      </c>
      <c r="B829" s="6"/>
      <c r="C829" s="42"/>
      <c r="D829" s="43"/>
      <c r="E829" s="61"/>
      <c r="F829" s="45"/>
      <c r="G829" s="45"/>
      <c r="H829" s="45"/>
      <c r="I829" s="45"/>
      <c r="J829" s="46"/>
      <c r="K829" s="45"/>
      <c r="L829" s="45"/>
      <c r="M829" s="61"/>
      <c r="N829" s="48"/>
      <c r="O829" s="49"/>
      <c r="P829" s="48"/>
      <c r="Q829" s="49"/>
      <c r="R829" s="50"/>
      <c r="S829" s="51"/>
      <c r="T829" s="15"/>
      <c r="U829" s="14"/>
      <c r="V829" s="52"/>
      <c r="W829" s="52"/>
      <c r="X829" s="52"/>
      <c r="Y829" s="52"/>
      <c r="Z829" s="52"/>
      <c r="AA829" s="52"/>
      <c r="AB829" s="53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3"/>
      <c r="AP829" s="52"/>
      <c r="AQ829" s="52"/>
      <c r="AR829" s="53"/>
      <c r="AS829" s="53"/>
      <c r="AT829" s="53"/>
      <c r="AU829" s="52"/>
      <c r="AV829" s="52"/>
      <c r="AW829" s="53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83" t="str">
        <f>IF(ISBLANK(B829),,IF(IFNA(MATCH(N829,List_Holidays,0),0)=0,IF(IFNA(MATCH(WEEKDAY(N829),List_WeekHolidays,0),0),1,0),2))</f>
        <v/>
      </c>
      <c r="BU829" s="109">
        <f t="shared" si="3"/>
        <v>0</v>
      </c>
      <c r="BV829" s="109">
        <f t="shared" si="4"/>
        <v>0</v>
      </c>
      <c r="BW829" s="109">
        <f>IF($BU829&gt;cLunchEnd+$N829,cLunchBegin+$N829+1,cLunchBegin+$N829)</f>
        <v>0.5</v>
      </c>
      <c r="BX829" s="109">
        <f>IF($BU829&gt;cLunchEnd+$N829,cLunchEnd+$N829+1,cLunchEnd+$N829)</f>
        <v>0.5416666667</v>
      </c>
      <c r="BY829" s="109">
        <f>IF($BU829&gt;cDinnerEnd+$N829,cDinnerBegin+$N829+1,cDinnerBegin+$N829)</f>
        <v>0.75</v>
      </c>
      <c r="BZ829" s="109">
        <f>IF($BU829&gt;cDinnerEnd+$N829,cDinnerEnd+$N829+1,cDinnerEnd+$N829)</f>
        <v>0.7916666667</v>
      </c>
      <c r="CA829" s="50" t="str">
        <f>IF((MIN($BV829,BX829)-MAX($BU829,BW829))&gt;0,vDurationLunch,)</f>
        <v/>
      </c>
      <c r="CB829" s="50" t="str">
        <f>IF((MIN($BV829,BZ829)-MAX($BU829,BY829))&gt;0,vDurationDinner,)</f>
        <v/>
      </c>
      <c r="CC829" s="50">
        <f t="shared" si="5"/>
        <v>0</v>
      </c>
      <c r="CD829" s="109">
        <f t="shared" si="6"/>
        <v>0.75</v>
      </c>
      <c r="CE829" s="50" t="str">
        <f t="shared" si="7"/>
        <v/>
      </c>
      <c r="CF829" s="50" t="str">
        <f t="shared" si="8"/>
        <v/>
      </c>
      <c r="CG829" s="50" t="str">
        <f t="shared" si="9"/>
        <v/>
      </c>
      <c r="CH829" s="50" t="str">
        <f t="shared" si="10"/>
        <v/>
      </c>
      <c r="CI829" s="50" t="str">
        <f t="shared" si="11"/>
        <v/>
      </c>
      <c r="CJ829" s="50"/>
      <c r="CK829" s="50"/>
      <c r="CL829" s="50"/>
      <c r="CM829" s="50"/>
      <c r="CN829" s="50"/>
    </row>
    <row r="830">
      <c r="A830" s="108" t="str">
        <f t="shared" si="2"/>
        <v/>
      </c>
      <c r="B830" s="6"/>
      <c r="C830" s="42"/>
      <c r="D830" s="43"/>
      <c r="E830" s="61"/>
      <c r="F830" s="45"/>
      <c r="G830" s="45"/>
      <c r="H830" s="46"/>
      <c r="I830" s="45"/>
      <c r="J830" s="45"/>
      <c r="K830" s="45"/>
      <c r="L830" s="45"/>
      <c r="M830" s="61"/>
      <c r="N830" s="48"/>
      <c r="O830" s="49"/>
      <c r="P830" s="48"/>
      <c r="Q830" s="49"/>
      <c r="R830" s="50"/>
      <c r="S830" s="51"/>
      <c r="T830" s="15"/>
      <c r="U830" s="14"/>
      <c r="V830" s="52"/>
      <c r="W830" s="52"/>
      <c r="X830" s="52"/>
      <c r="Y830" s="52"/>
      <c r="Z830" s="52"/>
      <c r="AA830" s="52"/>
      <c r="AB830" s="53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3"/>
      <c r="AP830" s="52"/>
      <c r="AQ830" s="52"/>
      <c r="AR830" s="53"/>
      <c r="AS830" s="53"/>
      <c r="AT830" s="53"/>
      <c r="AU830" s="52"/>
      <c r="AV830" s="52"/>
      <c r="AW830" s="53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83" t="str">
        <f>IF(ISBLANK(B830),,IF(IFNA(MATCH(N830,List_Holidays,0),0)=0,IF(IFNA(MATCH(WEEKDAY(N830),List_WeekHolidays,0),0),1,0),2))</f>
        <v/>
      </c>
      <c r="BU830" s="109">
        <f t="shared" si="3"/>
        <v>0</v>
      </c>
      <c r="BV830" s="109">
        <f t="shared" si="4"/>
        <v>0</v>
      </c>
      <c r="BW830" s="109">
        <f>IF($BU830&gt;cLunchEnd+$N830,cLunchBegin+$N830+1,cLunchBegin+$N830)</f>
        <v>0.5</v>
      </c>
      <c r="BX830" s="109">
        <f>IF($BU830&gt;cLunchEnd+$N830,cLunchEnd+$N830+1,cLunchEnd+$N830)</f>
        <v>0.5416666667</v>
      </c>
      <c r="BY830" s="109">
        <f>IF($BU830&gt;cDinnerEnd+$N830,cDinnerBegin+$N830+1,cDinnerBegin+$N830)</f>
        <v>0.75</v>
      </c>
      <c r="BZ830" s="109">
        <f>IF($BU830&gt;cDinnerEnd+$N830,cDinnerEnd+$N830+1,cDinnerEnd+$N830)</f>
        <v>0.7916666667</v>
      </c>
      <c r="CA830" s="50" t="str">
        <f>IF((MIN($BV830,BX830)-MAX($BU830,BW830))&gt;0,vDurationLunch,)</f>
        <v/>
      </c>
      <c r="CB830" s="50" t="str">
        <f>IF((MIN($BV830,BZ830)-MAX($BU830,BY830))&gt;0,vDurationDinner,)</f>
        <v/>
      </c>
      <c r="CC830" s="50">
        <f t="shared" si="5"/>
        <v>0</v>
      </c>
      <c r="CD830" s="109">
        <f t="shared" si="6"/>
        <v>0.75</v>
      </c>
      <c r="CE830" s="50" t="str">
        <f t="shared" si="7"/>
        <v/>
      </c>
      <c r="CF830" s="50" t="str">
        <f t="shared" si="8"/>
        <v/>
      </c>
      <c r="CG830" s="50" t="str">
        <f t="shared" si="9"/>
        <v/>
      </c>
      <c r="CH830" s="50" t="str">
        <f t="shared" si="10"/>
        <v/>
      </c>
      <c r="CI830" s="50" t="str">
        <f t="shared" si="11"/>
        <v/>
      </c>
      <c r="CJ830" s="50"/>
      <c r="CK830" s="50"/>
      <c r="CL830" s="50"/>
      <c r="CM830" s="50"/>
      <c r="CN830" s="50"/>
    </row>
    <row r="831">
      <c r="A831" s="108" t="str">
        <f t="shared" si="2"/>
        <v/>
      </c>
      <c r="B831" s="6"/>
      <c r="C831" s="42"/>
      <c r="D831" s="43"/>
      <c r="E831" s="61"/>
      <c r="F831" s="45"/>
      <c r="G831" s="45"/>
      <c r="H831" s="46"/>
      <c r="I831" s="45"/>
      <c r="J831" s="45"/>
      <c r="K831" s="45"/>
      <c r="L831" s="45"/>
      <c r="M831" s="61"/>
      <c r="N831" s="48"/>
      <c r="O831" s="49"/>
      <c r="P831" s="48"/>
      <c r="Q831" s="49"/>
      <c r="R831" s="50"/>
      <c r="S831" s="51"/>
      <c r="T831" s="15"/>
      <c r="U831" s="14"/>
      <c r="V831" s="52"/>
      <c r="W831" s="52"/>
      <c r="X831" s="52"/>
      <c r="Y831" s="52"/>
      <c r="Z831" s="52"/>
      <c r="AA831" s="52"/>
      <c r="AB831" s="53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3"/>
      <c r="AP831" s="52"/>
      <c r="AQ831" s="52"/>
      <c r="AR831" s="53"/>
      <c r="AS831" s="53"/>
      <c r="AT831" s="53"/>
      <c r="AU831" s="52"/>
      <c r="AV831" s="52"/>
      <c r="AW831" s="53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83" t="str">
        <f>IF(ISBLANK(B831),,IF(IFNA(MATCH(N831,List_Holidays,0),0)=0,IF(IFNA(MATCH(WEEKDAY(N831),List_WeekHolidays,0),0),1,0),2))</f>
        <v/>
      </c>
      <c r="BU831" s="109">
        <f t="shared" si="3"/>
        <v>0</v>
      </c>
      <c r="BV831" s="109">
        <f t="shared" si="4"/>
        <v>0</v>
      </c>
      <c r="BW831" s="109">
        <f>IF($BU831&gt;cLunchEnd+$N831,cLunchBegin+$N831+1,cLunchBegin+$N831)</f>
        <v>0.5</v>
      </c>
      <c r="BX831" s="109">
        <f>IF($BU831&gt;cLunchEnd+$N831,cLunchEnd+$N831+1,cLunchEnd+$N831)</f>
        <v>0.5416666667</v>
      </c>
      <c r="BY831" s="109">
        <f>IF($BU831&gt;cDinnerEnd+$N831,cDinnerBegin+$N831+1,cDinnerBegin+$N831)</f>
        <v>0.75</v>
      </c>
      <c r="BZ831" s="109">
        <f>IF($BU831&gt;cDinnerEnd+$N831,cDinnerEnd+$N831+1,cDinnerEnd+$N831)</f>
        <v>0.7916666667</v>
      </c>
      <c r="CA831" s="50" t="str">
        <f>IF((MIN($BV831,BX831)-MAX($BU831,BW831))&gt;0,vDurationLunch,)</f>
        <v/>
      </c>
      <c r="CB831" s="50" t="str">
        <f>IF((MIN($BV831,BZ831)-MAX($BU831,BY831))&gt;0,vDurationDinner,)</f>
        <v/>
      </c>
      <c r="CC831" s="50">
        <f t="shared" si="5"/>
        <v>0</v>
      </c>
      <c r="CD831" s="109">
        <f t="shared" si="6"/>
        <v>0.75</v>
      </c>
      <c r="CE831" s="50" t="str">
        <f t="shared" si="7"/>
        <v/>
      </c>
      <c r="CF831" s="50" t="str">
        <f t="shared" si="8"/>
        <v/>
      </c>
      <c r="CG831" s="50" t="str">
        <f t="shared" si="9"/>
        <v/>
      </c>
      <c r="CH831" s="50" t="str">
        <f t="shared" si="10"/>
        <v/>
      </c>
      <c r="CI831" s="50" t="str">
        <f t="shared" si="11"/>
        <v/>
      </c>
      <c r="CJ831" s="50"/>
      <c r="CK831" s="50"/>
      <c r="CL831" s="50"/>
      <c r="CM831" s="50"/>
      <c r="CN831" s="50"/>
    </row>
    <row r="832">
      <c r="A832" s="108" t="str">
        <f t="shared" si="2"/>
        <v/>
      </c>
      <c r="B832" s="6"/>
      <c r="C832" s="42"/>
      <c r="D832" s="43"/>
      <c r="E832" s="61"/>
      <c r="F832" s="45"/>
      <c r="G832" s="45"/>
      <c r="H832" s="46"/>
      <c r="I832" s="45"/>
      <c r="J832" s="45"/>
      <c r="K832" s="45"/>
      <c r="L832" s="45"/>
      <c r="M832" s="61"/>
      <c r="N832" s="48"/>
      <c r="O832" s="49"/>
      <c r="P832" s="48"/>
      <c r="Q832" s="49"/>
      <c r="R832" s="50"/>
      <c r="S832" s="51"/>
      <c r="T832" s="15"/>
      <c r="U832" s="14"/>
      <c r="V832" s="52"/>
      <c r="W832" s="52"/>
      <c r="X832" s="52"/>
      <c r="Y832" s="52"/>
      <c r="Z832" s="52"/>
      <c r="AA832" s="52"/>
      <c r="AB832" s="53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3"/>
      <c r="AP832" s="52"/>
      <c r="AQ832" s="52"/>
      <c r="AR832" s="53"/>
      <c r="AS832" s="53"/>
      <c r="AT832" s="53"/>
      <c r="AU832" s="52"/>
      <c r="AV832" s="52"/>
      <c r="AW832" s="53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83" t="str">
        <f>IF(ISBLANK(B832),,IF(IFNA(MATCH(N832,List_Holidays,0),0)=0,IF(IFNA(MATCH(WEEKDAY(N832),List_WeekHolidays,0),0),1,0),2))</f>
        <v/>
      </c>
      <c r="BU832" s="109">
        <f t="shared" si="3"/>
        <v>0</v>
      </c>
      <c r="BV832" s="109">
        <f t="shared" si="4"/>
        <v>0</v>
      </c>
      <c r="BW832" s="109">
        <f>IF($BU832&gt;cLunchEnd+$N832,cLunchBegin+$N832+1,cLunchBegin+$N832)</f>
        <v>0.5</v>
      </c>
      <c r="BX832" s="109">
        <f>IF($BU832&gt;cLunchEnd+$N832,cLunchEnd+$N832+1,cLunchEnd+$N832)</f>
        <v>0.5416666667</v>
      </c>
      <c r="BY832" s="109">
        <f>IF($BU832&gt;cDinnerEnd+$N832,cDinnerBegin+$N832+1,cDinnerBegin+$N832)</f>
        <v>0.75</v>
      </c>
      <c r="BZ832" s="109">
        <f>IF($BU832&gt;cDinnerEnd+$N832,cDinnerEnd+$N832+1,cDinnerEnd+$N832)</f>
        <v>0.7916666667</v>
      </c>
      <c r="CA832" s="50" t="str">
        <f>IF((MIN($BV832,BX832)-MAX($BU832,BW832))&gt;0,vDurationLunch,)</f>
        <v/>
      </c>
      <c r="CB832" s="50" t="str">
        <f>IF((MIN($BV832,BZ832)-MAX($BU832,BY832))&gt;0,vDurationDinner,)</f>
        <v/>
      </c>
      <c r="CC832" s="50">
        <f t="shared" si="5"/>
        <v>0</v>
      </c>
      <c r="CD832" s="109">
        <f t="shared" si="6"/>
        <v>0.75</v>
      </c>
      <c r="CE832" s="50" t="str">
        <f t="shared" si="7"/>
        <v/>
      </c>
      <c r="CF832" s="50" t="str">
        <f t="shared" si="8"/>
        <v/>
      </c>
      <c r="CG832" s="50" t="str">
        <f t="shared" si="9"/>
        <v/>
      </c>
      <c r="CH832" s="50" t="str">
        <f t="shared" si="10"/>
        <v/>
      </c>
      <c r="CI832" s="50" t="str">
        <f t="shared" si="11"/>
        <v/>
      </c>
      <c r="CJ832" s="50"/>
      <c r="CK832" s="50"/>
      <c r="CL832" s="50"/>
      <c r="CM832" s="50"/>
      <c r="CN832" s="50"/>
    </row>
    <row r="833">
      <c r="A833" s="108" t="str">
        <f t="shared" si="2"/>
        <v/>
      </c>
      <c r="B833" s="6"/>
      <c r="C833" s="42"/>
      <c r="D833" s="43"/>
      <c r="E833" s="61"/>
      <c r="F833" s="45"/>
      <c r="G833" s="46"/>
      <c r="H833" s="46"/>
      <c r="I833" s="45"/>
      <c r="J833" s="45"/>
      <c r="K833" s="45"/>
      <c r="L833" s="45"/>
      <c r="M833" s="61"/>
      <c r="N833" s="48"/>
      <c r="O833" s="49"/>
      <c r="P833" s="48"/>
      <c r="Q833" s="49"/>
      <c r="R833" s="50"/>
      <c r="S833" s="51"/>
      <c r="T833" s="15"/>
      <c r="U833" s="14"/>
      <c r="V833" s="52"/>
      <c r="W833" s="52"/>
      <c r="X833" s="52"/>
      <c r="Y833" s="52"/>
      <c r="Z833" s="52"/>
      <c r="AA833" s="52"/>
      <c r="AB833" s="53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3"/>
      <c r="AP833" s="52"/>
      <c r="AQ833" s="52"/>
      <c r="AR833" s="53"/>
      <c r="AS833" s="53"/>
      <c r="AT833" s="53"/>
      <c r="AU833" s="52"/>
      <c r="AV833" s="52"/>
      <c r="AW833" s="53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83" t="str">
        <f>IF(ISBLANK(B833),,IF(IFNA(MATCH(N833,List_Holidays,0),0)=0,IF(IFNA(MATCH(WEEKDAY(N833),List_WeekHolidays,0),0),1,0),2))</f>
        <v/>
      </c>
      <c r="BU833" s="109">
        <f t="shared" si="3"/>
        <v>0</v>
      </c>
      <c r="BV833" s="109">
        <f t="shared" si="4"/>
        <v>0</v>
      </c>
      <c r="BW833" s="109">
        <f>IF($BU833&gt;cLunchEnd+$N833,cLunchBegin+$N833+1,cLunchBegin+$N833)</f>
        <v>0.5</v>
      </c>
      <c r="BX833" s="109">
        <f>IF($BU833&gt;cLunchEnd+$N833,cLunchEnd+$N833+1,cLunchEnd+$N833)</f>
        <v>0.5416666667</v>
      </c>
      <c r="BY833" s="109">
        <f>IF($BU833&gt;cDinnerEnd+$N833,cDinnerBegin+$N833+1,cDinnerBegin+$N833)</f>
        <v>0.75</v>
      </c>
      <c r="BZ833" s="109">
        <f>IF($BU833&gt;cDinnerEnd+$N833,cDinnerEnd+$N833+1,cDinnerEnd+$N833)</f>
        <v>0.7916666667</v>
      </c>
      <c r="CA833" s="50" t="str">
        <f>IF((MIN($BV833,BX833)-MAX($BU833,BW833))&gt;0,vDurationLunch,)</f>
        <v/>
      </c>
      <c r="CB833" s="50" t="str">
        <f>IF((MIN($BV833,BZ833)-MAX($BU833,BY833))&gt;0,vDurationDinner,)</f>
        <v/>
      </c>
      <c r="CC833" s="50">
        <f t="shared" si="5"/>
        <v>0</v>
      </c>
      <c r="CD833" s="109">
        <f t="shared" si="6"/>
        <v>0.75</v>
      </c>
      <c r="CE833" s="50" t="str">
        <f t="shared" si="7"/>
        <v/>
      </c>
      <c r="CF833" s="50" t="str">
        <f t="shared" si="8"/>
        <v/>
      </c>
      <c r="CG833" s="50" t="str">
        <f t="shared" si="9"/>
        <v/>
      </c>
      <c r="CH833" s="50" t="str">
        <f t="shared" si="10"/>
        <v/>
      </c>
      <c r="CI833" s="50" t="str">
        <f t="shared" si="11"/>
        <v/>
      </c>
      <c r="CJ833" s="50"/>
      <c r="CK833" s="50"/>
      <c r="CL833" s="50"/>
      <c r="CM833" s="50"/>
      <c r="CN833" s="50"/>
    </row>
    <row r="834">
      <c r="A834" s="108" t="str">
        <f t="shared" si="2"/>
        <v/>
      </c>
      <c r="B834" s="6"/>
      <c r="C834" s="42"/>
      <c r="D834" s="43"/>
      <c r="E834" s="61"/>
      <c r="F834" s="45"/>
      <c r="G834" s="45"/>
      <c r="H834" s="46"/>
      <c r="I834" s="45"/>
      <c r="J834" s="45"/>
      <c r="K834" s="45"/>
      <c r="L834" s="45"/>
      <c r="M834" s="61"/>
      <c r="N834" s="48"/>
      <c r="O834" s="49"/>
      <c r="P834" s="48"/>
      <c r="Q834" s="49"/>
      <c r="R834" s="50"/>
      <c r="S834" s="51"/>
      <c r="T834" s="15"/>
      <c r="U834" s="14"/>
      <c r="V834" s="52"/>
      <c r="W834" s="52"/>
      <c r="X834" s="52"/>
      <c r="Y834" s="52"/>
      <c r="Z834" s="52"/>
      <c r="AA834" s="52"/>
      <c r="AB834" s="53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3"/>
      <c r="AP834" s="52"/>
      <c r="AQ834" s="52"/>
      <c r="AR834" s="53"/>
      <c r="AS834" s="53"/>
      <c r="AT834" s="53"/>
      <c r="AU834" s="52"/>
      <c r="AV834" s="52"/>
      <c r="AW834" s="53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83" t="str">
        <f>IF(ISBLANK(B834),,IF(IFNA(MATCH(N834,List_Holidays,0),0)=0,IF(IFNA(MATCH(WEEKDAY(N834),List_WeekHolidays,0),0),1,0),2))</f>
        <v/>
      </c>
      <c r="BU834" s="109">
        <f t="shared" si="3"/>
        <v>0</v>
      </c>
      <c r="BV834" s="109">
        <f t="shared" si="4"/>
        <v>0</v>
      </c>
      <c r="BW834" s="109">
        <f>IF($BU834&gt;cLunchEnd+$N834,cLunchBegin+$N834+1,cLunchBegin+$N834)</f>
        <v>0.5</v>
      </c>
      <c r="BX834" s="109">
        <f>IF($BU834&gt;cLunchEnd+$N834,cLunchEnd+$N834+1,cLunchEnd+$N834)</f>
        <v>0.5416666667</v>
      </c>
      <c r="BY834" s="109">
        <f>IF($BU834&gt;cDinnerEnd+$N834,cDinnerBegin+$N834+1,cDinnerBegin+$N834)</f>
        <v>0.75</v>
      </c>
      <c r="BZ834" s="109">
        <f>IF($BU834&gt;cDinnerEnd+$N834,cDinnerEnd+$N834+1,cDinnerEnd+$N834)</f>
        <v>0.7916666667</v>
      </c>
      <c r="CA834" s="50" t="str">
        <f>IF((MIN($BV834,BX834)-MAX($BU834,BW834))&gt;0,vDurationLunch,)</f>
        <v/>
      </c>
      <c r="CB834" s="50" t="str">
        <f>IF((MIN($BV834,BZ834)-MAX($BU834,BY834))&gt;0,vDurationDinner,)</f>
        <v/>
      </c>
      <c r="CC834" s="50">
        <f t="shared" si="5"/>
        <v>0</v>
      </c>
      <c r="CD834" s="109">
        <f t="shared" si="6"/>
        <v>0.75</v>
      </c>
      <c r="CE834" s="50" t="str">
        <f t="shared" si="7"/>
        <v/>
      </c>
      <c r="CF834" s="50" t="str">
        <f t="shared" si="8"/>
        <v/>
      </c>
      <c r="CG834" s="50" t="str">
        <f t="shared" si="9"/>
        <v/>
      </c>
      <c r="CH834" s="50" t="str">
        <f t="shared" si="10"/>
        <v/>
      </c>
      <c r="CI834" s="50" t="str">
        <f t="shared" si="11"/>
        <v/>
      </c>
      <c r="CJ834" s="50"/>
      <c r="CK834" s="50"/>
      <c r="CL834" s="50"/>
      <c r="CM834" s="50"/>
      <c r="CN834" s="50"/>
    </row>
    <row r="835">
      <c r="A835" s="108" t="str">
        <f t="shared" si="2"/>
        <v/>
      </c>
      <c r="B835" s="6"/>
      <c r="C835" s="42"/>
      <c r="D835" s="43"/>
      <c r="E835" s="61"/>
      <c r="F835" s="45"/>
      <c r="G835" s="45"/>
      <c r="H835" s="46"/>
      <c r="I835" s="45"/>
      <c r="J835" s="45"/>
      <c r="K835" s="45"/>
      <c r="L835" s="45"/>
      <c r="M835" s="61"/>
      <c r="N835" s="48"/>
      <c r="O835" s="49"/>
      <c r="P835" s="48"/>
      <c r="Q835" s="49"/>
      <c r="R835" s="50"/>
      <c r="S835" s="51"/>
      <c r="T835" s="15"/>
      <c r="U835" s="14"/>
      <c r="V835" s="52"/>
      <c r="W835" s="52"/>
      <c r="X835" s="52"/>
      <c r="Y835" s="52"/>
      <c r="Z835" s="52"/>
      <c r="AA835" s="52"/>
      <c r="AB835" s="53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3"/>
      <c r="AP835" s="52"/>
      <c r="AQ835" s="52"/>
      <c r="AR835" s="53"/>
      <c r="AS835" s="53"/>
      <c r="AT835" s="53"/>
      <c r="AU835" s="52"/>
      <c r="AV835" s="52"/>
      <c r="AW835" s="53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83" t="str">
        <f>IF(ISBLANK(B835),,IF(IFNA(MATCH(N835,List_Holidays,0),0)=0,IF(IFNA(MATCH(WEEKDAY(N835),List_WeekHolidays,0),0),1,0),2))</f>
        <v/>
      </c>
      <c r="BU835" s="109">
        <f t="shared" si="3"/>
        <v>0</v>
      </c>
      <c r="BV835" s="109">
        <f t="shared" si="4"/>
        <v>0</v>
      </c>
      <c r="BW835" s="109">
        <f>IF($BU835&gt;cLunchEnd+$N835,cLunchBegin+$N835+1,cLunchBegin+$N835)</f>
        <v>0.5</v>
      </c>
      <c r="BX835" s="109">
        <f>IF($BU835&gt;cLunchEnd+$N835,cLunchEnd+$N835+1,cLunchEnd+$N835)</f>
        <v>0.5416666667</v>
      </c>
      <c r="BY835" s="109">
        <f>IF($BU835&gt;cDinnerEnd+$N835,cDinnerBegin+$N835+1,cDinnerBegin+$N835)</f>
        <v>0.75</v>
      </c>
      <c r="BZ835" s="109">
        <f>IF($BU835&gt;cDinnerEnd+$N835,cDinnerEnd+$N835+1,cDinnerEnd+$N835)</f>
        <v>0.7916666667</v>
      </c>
      <c r="CA835" s="50" t="str">
        <f>IF((MIN($BV835,BX835)-MAX($BU835,BW835))&gt;0,vDurationLunch,)</f>
        <v/>
      </c>
      <c r="CB835" s="50" t="str">
        <f>IF((MIN($BV835,BZ835)-MAX($BU835,BY835))&gt;0,vDurationDinner,)</f>
        <v/>
      </c>
      <c r="CC835" s="50">
        <f t="shared" si="5"/>
        <v>0</v>
      </c>
      <c r="CD835" s="109">
        <f t="shared" si="6"/>
        <v>0.75</v>
      </c>
      <c r="CE835" s="50" t="str">
        <f t="shared" si="7"/>
        <v/>
      </c>
      <c r="CF835" s="50" t="str">
        <f t="shared" si="8"/>
        <v/>
      </c>
      <c r="CG835" s="50" t="str">
        <f t="shared" si="9"/>
        <v/>
      </c>
      <c r="CH835" s="50" t="str">
        <f t="shared" si="10"/>
        <v/>
      </c>
      <c r="CI835" s="50" t="str">
        <f t="shared" si="11"/>
        <v/>
      </c>
      <c r="CJ835" s="50"/>
      <c r="CK835" s="50"/>
      <c r="CL835" s="50"/>
      <c r="CM835" s="50"/>
      <c r="CN835" s="50"/>
    </row>
    <row r="836">
      <c r="A836" s="108" t="str">
        <f t="shared" si="2"/>
        <v/>
      </c>
      <c r="B836" s="6"/>
      <c r="C836" s="42"/>
      <c r="D836" s="43"/>
      <c r="E836" s="61"/>
      <c r="F836" s="45"/>
      <c r="G836" s="45"/>
      <c r="H836" s="45"/>
      <c r="I836" s="45"/>
      <c r="J836" s="46"/>
      <c r="K836" s="45"/>
      <c r="L836" s="45"/>
      <c r="M836" s="61"/>
      <c r="N836" s="48"/>
      <c r="O836" s="49"/>
      <c r="P836" s="48"/>
      <c r="Q836" s="49"/>
      <c r="R836" s="50"/>
      <c r="S836" s="51"/>
      <c r="T836" s="15"/>
      <c r="U836" s="14"/>
      <c r="V836" s="52"/>
      <c r="W836" s="52"/>
      <c r="X836" s="52"/>
      <c r="Y836" s="52"/>
      <c r="Z836" s="52"/>
      <c r="AA836" s="52"/>
      <c r="AB836" s="53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3"/>
      <c r="AP836" s="52"/>
      <c r="AQ836" s="52"/>
      <c r="AR836" s="53"/>
      <c r="AS836" s="53"/>
      <c r="AT836" s="53"/>
      <c r="AU836" s="52"/>
      <c r="AV836" s="52"/>
      <c r="AW836" s="53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83" t="str">
        <f>IF(ISBLANK(B836),,IF(IFNA(MATCH(N836,List_Holidays,0),0)=0,IF(IFNA(MATCH(WEEKDAY(N836),List_WeekHolidays,0),0),1,0),2))</f>
        <v/>
      </c>
      <c r="BU836" s="109">
        <f t="shared" si="3"/>
        <v>0</v>
      </c>
      <c r="BV836" s="109">
        <f t="shared" si="4"/>
        <v>0</v>
      </c>
      <c r="BW836" s="109">
        <f>IF($BU836&gt;cLunchEnd+$N836,cLunchBegin+$N836+1,cLunchBegin+$N836)</f>
        <v>0.5</v>
      </c>
      <c r="BX836" s="109">
        <f>IF($BU836&gt;cLunchEnd+$N836,cLunchEnd+$N836+1,cLunchEnd+$N836)</f>
        <v>0.5416666667</v>
      </c>
      <c r="BY836" s="109">
        <f>IF($BU836&gt;cDinnerEnd+$N836,cDinnerBegin+$N836+1,cDinnerBegin+$N836)</f>
        <v>0.75</v>
      </c>
      <c r="BZ836" s="109">
        <f>IF($BU836&gt;cDinnerEnd+$N836,cDinnerEnd+$N836+1,cDinnerEnd+$N836)</f>
        <v>0.7916666667</v>
      </c>
      <c r="CA836" s="50" t="str">
        <f>IF((MIN($BV836,BX836)-MAX($BU836,BW836))&gt;0,vDurationLunch,)</f>
        <v/>
      </c>
      <c r="CB836" s="50" t="str">
        <f>IF((MIN($BV836,BZ836)-MAX($BU836,BY836))&gt;0,vDurationDinner,)</f>
        <v/>
      </c>
      <c r="CC836" s="50">
        <f t="shared" si="5"/>
        <v>0</v>
      </c>
      <c r="CD836" s="109">
        <f t="shared" si="6"/>
        <v>0.75</v>
      </c>
      <c r="CE836" s="50" t="str">
        <f t="shared" si="7"/>
        <v/>
      </c>
      <c r="CF836" s="50" t="str">
        <f t="shared" si="8"/>
        <v/>
      </c>
      <c r="CG836" s="50" t="str">
        <f t="shared" si="9"/>
        <v/>
      </c>
      <c r="CH836" s="50" t="str">
        <f t="shared" si="10"/>
        <v/>
      </c>
      <c r="CI836" s="50" t="str">
        <f t="shared" si="11"/>
        <v/>
      </c>
      <c r="CJ836" s="50"/>
      <c r="CK836" s="50"/>
      <c r="CL836" s="50"/>
      <c r="CM836" s="50"/>
      <c r="CN836" s="50"/>
    </row>
    <row r="837">
      <c r="A837" s="108" t="str">
        <f t="shared" si="2"/>
        <v/>
      </c>
      <c r="B837" s="6"/>
      <c r="C837" s="42"/>
      <c r="D837" s="43"/>
      <c r="E837" s="61"/>
      <c r="F837" s="45"/>
      <c r="G837" s="45"/>
      <c r="H837" s="46"/>
      <c r="I837" s="45"/>
      <c r="J837" s="45"/>
      <c r="K837" s="45"/>
      <c r="L837" s="45"/>
      <c r="M837" s="61"/>
      <c r="N837" s="48"/>
      <c r="O837" s="49"/>
      <c r="P837" s="48"/>
      <c r="Q837" s="49"/>
      <c r="R837" s="50"/>
      <c r="S837" s="51"/>
      <c r="T837" s="15"/>
      <c r="U837" s="14"/>
      <c r="V837" s="52"/>
      <c r="W837" s="52"/>
      <c r="X837" s="52"/>
      <c r="Y837" s="52"/>
      <c r="Z837" s="52"/>
      <c r="AA837" s="52"/>
      <c r="AB837" s="53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3"/>
      <c r="AP837" s="52"/>
      <c r="AQ837" s="52"/>
      <c r="AR837" s="53"/>
      <c r="AS837" s="53"/>
      <c r="AT837" s="53"/>
      <c r="AU837" s="52"/>
      <c r="AV837" s="52"/>
      <c r="AW837" s="53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83" t="str">
        <f>IF(ISBLANK(B837),,IF(IFNA(MATCH(N837,List_Holidays,0),0)=0,IF(IFNA(MATCH(WEEKDAY(N837),List_WeekHolidays,0),0),1,0),2))</f>
        <v/>
      </c>
      <c r="BU837" s="109">
        <f t="shared" si="3"/>
        <v>0</v>
      </c>
      <c r="BV837" s="109">
        <f t="shared" si="4"/>
        <v>0</v>
      </c>
      <c r="BW837" s="109">
        <f>IF($BU837&gt;cLunchEnd+$N837,cLunchBegin+$N837+1,cLunchBegin+$N837)</f>
        <v>0.5</v>
      </c>
      <c r="BX837" s="109">
        <f>IF($BU837&gt;cLunchEnd+$N837,cLunchEnd+$N837+1,cLunchEnd+$N837)</f>
        <v>0.5416666667</v>
      </c>
      <c r="BY837" s="109">
        <f>IF($BU837&gt;cDinnerEnd+$N837,cDinnerBegin+$N837+1,cDinnerBegin+$N837)</f>
        <v>0.75</v>
      </c>
      <c r="BZ837" s="109">
        <f>IF($BU837&gt;cDinnerEnd+$N837,cDinnerEnd+$N837+1,cDinnerEnd+$N837)</f>
        <v>0.7916666667</v>
      </c>
      <c r="CA837" s="50" t="str">
        <f>IF((MIN($BV837,BX837)-MAX($BU837,BW837))&gt;0,vDurationLunch,)</f>
        <v/>
      </c>
      <c r="CB837" s="50" t="str">
        <f>IF((MIN($BV837,BZ837)-MAX($BU837,BY837))&gt;0,vDurationDinner,)</f>
        <v/>
      </c>
      <c r="CC837" s="50">
        <f t="shared" si="5"/>
        <v>0</v>
      </c>
      <c r="CD837" s="109">
        <f t="shared" si="6"/>
        <v>0.75</v>
      </c>
      <c r="CE837" s="50" t="str">
        <f t="shared" si="7"/>
        <v/>
      </c>
      <c r="CF837" s="50" t="str">
        <f t="shared" si="8"/>
        <v/>
      </c>
      <c r="CG837" s="50" t="str">
        <f t="shared" si="9"/>
        <v/>
      </c>
      <c r="CH837" s="50" t="str">
        <f t="shared" si="10"/>
        <v/>
      </c>
      <c r="CI837" s="50" t="str">
        <f t="shared" si="11"/>
        <v/>
      </c>
      <c r="CJ837" s="50"/>
      <c r="CK837" s="50"/>
      <c r="CL837" s="50"/>
      <c r="CM837" s="50"/>
      <c r="CN837" s="50"/>
    </row>
    <row r="838">
      <c r="A838" s="108" t="str">
        <f t="shared" si="2"/>
        <v/>
      </c>
      <c r="B838" s="6"/>
      <c r="C838" s="42"/>
      <c r="D838" s="43"/>
      <c r="E838" s="61"/>
      <c r="F838" s="45"/>
      <c r="G838" s="45"/>
      <c r="H838" s="46"/>
      <c r="I838" s="45"/>
      <c r="J838" s="45"/>
      <c r="K838" s="45"/>
      <c r="L838" s="45"/>
      <c r="M838" s="61"/>
      <c r="N838" s="48"/>
      <c r="O838" s="49"/>
      <c r="P838" s="48"/>
      <c r="Q838" s="49"/>
      <c r="R838" s="50"/>
      <c r="S838" s="51"/>
      <c r="T838" s="15"/>
      <c r="U838" s="14"/>
      <c r="V838" s="52"/>
      <c r="W838" s="52"/>
      <c r="X838" s="52"/>
      <c r="Y838" s="52"/>
      <c r="Z838" s="52"/>
      <c r="AA838" s="52"/>
      <c r="AB838" s="53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3"/>
      <c r="AP838" s="52"/>
      <c r="AQ838" s="52"/>
      <c r="AR838" s="53"/>
      <c r="AS838" s="53"/>
      <c r="AT838" s="53"/>
      <c r="AU838" s="52"/>
      <c r="AV838" s="52"/>
      <c r="AW838" s="53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83" t="str">
        <f>IF(ISBLANK(B838),,IF(IFNA(MATCH(N838,List_Holidays,0),0)=0,IF(IFNA(MATCH(WEEKDAY(N838),List_WeekHolidays,0),0),1,0),2))</f>
        <v/>
      </c>
      <c r="BU838" s="109">
        <f t="shared" si="3"/>
        <v>0</v>
      </c>
      <c r="BV838" s="109">
        <f t="shared" si="4"/>
        <v>0</v>
      </c>
      <c r="BW838" s="109">
        <f>IF($BU838&gt;cLunchEnd+$N838,cLunchBegin+$N838+1,cLunchBegin+$N838)</f>
        <v>0.5</v>
      </c>
      <c r="BX838" s="109">
        <f>IF($BU838&gt;cLunchEnd+$N838,cLunchEnd+$N838+1,cLunchEnd+$N838)</f>
        <v>0.5416666667</v>
      </c>
      <c r="BY838" s="109">
        <f>IF($BU838&gt;cDinnerEnd+$N838,cDinnerBegin+$N838+1,cDinnerBegin+$N838)</f>
        <v>0.75</v>
      </c>
      <c r="BZ838" s="109">
        <f>IF($BU838&gt;cDinnerEnd+$N838,cDinnerEnd+$N838+1,cDinnerEnd+$N838)</f>
        <v>0.7916666667</v>
      </c>
      <c r="CA838" s="50" t="str">
        <f>IF((MIN($BV838,BX838)-MAX($BU838,BW838))&gt;0,vDurationLunch,)</f>
        <v/>
      </c>
      <c r="CB838" s="50" t="str">
        <f>IF((MIN($BV838,BZ838)-MAX($BU838,BY838))&gt;0,vDurationDinner,)</f>
        <v/>
      </c>
      <c r="CC838" s="50">
        <f t="shared" si="5"/>
        <v>0</v>
      </c>
      <c r="CD838" s="109">
        <f t="shared" si="6"/>
        <v>0.75</v>
      </c>
      <c r="CE838" s="50" t="str">
        <f t="shared" si="7"/>
        <v/>
      </c>
      <c r="CF838" s="50" t="str">
        <f t="shared" si="8"/>
        <v/>
      </c>
      <c r="CG838" s="50" t="str">
        <f t="shared" si="9"/>
        <v/>
      </c>
      <c r="CH838" s="50" t="str">
        <f t="shared" si="10"/>
        <v/>
      </c>
      <c r="CI838" s="50" t="str">
        <f t="shared" si="11"/>
        <v/>
      </c>
      <c r="CJ838" s="50"/>
      <c r="CK838" s="50"/>
      <c r="CL838" s="50"/>
      <c r="CM838" s="50"/>
      <c r="CN838" s="50"/>
    </row>
    <row r="839">
      <c r="A839" s="108" t="str">
        <f t="shared" si="2"/>
        <v/>
      </c>
      <c r="B839" s="6"/>
      <c r="C839" s="42"/>
      <c r="D839" s="43"/>
      <c r="E839" s="61"/>
      <c r="F839" s="45"/>
      <c r="G839" s="45"/>
      <c r="H839" s="46"/>
      <c r="I839" s="45"/>
      <c r="J839" s="45"/>
      <c r="K839" s="45"/>
      <c r="L839" s="45"/>
      <c r="M839" s="61"/>
      <c r="N839" s="48"/>
      <c r="O839" s="49"/>
      <c r="P839" s="48"/>
      <c r="Q839" s="49"/>
      <c r="R839" s="50"/>
      <c r="S839" s="51"/>
      <c r="T839" s="15"/>
      <c r="U839" s="14"/>
      <c r="V839" s="52"/>
      <c r="W839" s="52"/>
      <c r="X839" s="52"/>
      <c r="Y839" s="52"/>
      <c r="Z839" s="52"/>
      <c r="AA839" s="52"/>
      <c r="AB839" s="53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3"/>
      <c r="AP839" s="52"/>
      <c r="AQ839" s="52"/>
      <c r="AR839" s="53"/>
      <c r="AS839" s="53"/>
      <c r="AT839" s="53"/>
      <c r="AU839" s="52"/>
      <c r="AV839" s="52"/>
      <c r="AW839" s="53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83" t="str">
        <f>IF(ISBLANK(B839),,IF(IFNA(MATCH(N839,List_Holidays,0),0)=0,IF(IFNA(MATCH(WEEKDAY(N839),List_WeekHolidays,0),0),1,0),2))</f>
        <v/>
      </c>
      <c r="BU839" s="109">
        <f t="shared" si="3"/>
        <v>0</v>
      </c>
      <c r="BV839" s="109">
        <f t="shared" si="4"/>
        <v>0</v>
      </c>
      <c r="BW839" s="109">
        <f>IF($BU839&gt;cLunchEnd+$N839,cLunchBegin+$N839+1,cLunchBegin+$N839)</f>
        <v>0.5</v>
      </c>
      <c r="BX839" s="109">
        <f>IF($BU839&gt;cLunchEnd+$N839,cLunchEnd+$N839+1,cLunchEnd+$N839)</f>
        <v>0.5416666667</v>
      </c>
      <c r="BY839" s="109">
        <f>IF($BU839&gt;cDinnerEnd+$N839,cDinnerBegin+$N839+1,cDinnerBegin+$N839)</f>
        <v>0.75</v>
      </c>
      <c r="BZ839" s="109">
        <f>IF($BU839&gt;cDinnerEnd+$N839,cDinnerEnd+$N839+1,cDinnerEnd+$N839)</f>
        <v>0.7916666667</v>
      </c>
      <c r="CA839" s="50" t="str">
        <f>IF((MIN($BV839,BX839)-MAX($BU839,BW839))&gt;0,vDurationLunch,)</f>
        <v/>
      </c>
      <c r="CB839" s="50" t="str">
        <f>IF((MIN($BV839,BZ839)-MAX($BU839,BY839))&gt;0,vDurationDinner,)</f>
        <v/>
      </c>
      <c r="CC839" s="50">
        <f t="shared" si="5"/>
        <v>0</v>
      </c>
      <c r="CD839" s="109">
        <f t="shared" si="6"/>
        <v>0.75</v>
      </c>
      <c r="CE839" s="50" t="str">
        <f t="shared" si="7"/>
        <v/>
      </c>
      <c r="CF839" s="50" t="str">
        <f t="shared" si="8"/>
        <v/>
      </c>
      <c r="CG839" s="50" t="str">
        <f t="shared" si="9"/>
        <v/>
      </c>
      <c r="CH839" s="50" t="str">
        <f t="shared" si="10"/>
        <v/>
      </c>
      <c r="CI839" s="50" t="str">
        <f t="shared" si="11"/>
        <v/>
      </c>
      <c r="CJ839" s="50"/>
      <c r="CK839" s="50"/>
      <c r="CL839" s="50"/>
      <c r="CM839" s="50"/>
      <c r="CN839" s="50"/>
    </row>
    <row r="840">
      <c r="A840" s="108" t="str">
        <f t="shared" si="2"/>
        <v/>
      </c>
      <c r="B840" s="6"/>
      <c r="C840" s="42"/>
      <c r="D840" s="43"/>
      <c r="E840" s="61"/>
      <c r="F840" s="45"/>
      <c r="G840" s="46"/>
      <c r="H840" s="46"/>
      <c r="I840" s="45"/>
      <c r="J840" s="45"/>
      <c r="K840" s="45"/>
      <c r="L840" s="45"/>
      <c r="M840" s="61"/>
      <c r="N840" s="48"/>
      <c r="O840" s="49"/>
      <c r="P840" s="48"/>
      <c r="Q840" s="49"/>
      <c r="R840" s="50"/>
      <c r="S840" s="51"/>
      <c r="T840" s="15"/>
      <c r="U840" s="14"/>
      <c r="V840" s="52"/>
      <c r="W840" s="52"/>
      <c r="X840" s="52"/>
      <c r="Y840" s="52"/>
      <c r="Z840" s="52"/>
      <c r="AA840" s="52"/>
      <c r="AB840" s="53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3"/>
      <c r="AP840" s="52"/>
      <c r="AQ840" s="52"/>
      <c r="AR840" s="53"/>
      <c r="AS840" s="53"/>
      <c r="AT840" s="53"/>
      <c r="AU840" s="52"/>
      <c r="AV840" s="52"/>
      <c r="AW840" s="53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83" t="str">
        <f>IF(ISBLANK(B840),,IF(IFNA(MATCH(N840,List_Holidays,0),0)=0,IF(IFNA(MATCH(WEEKDAY(N840),List_WeekHolidays,0),0),1,0),2))</f>
        <v/>
      </c>
      <c r="BU840" s="109">
        <f t="shared" si="3"/>
        <v>0</v>
      </c>
      <c r="BV840" s="109">
        <f t="shared" si="4"/>
        <v>0</v>
      </c>
      <c r="BW840" s="109">
        <f>IF($BU840&gt;cLunchEnd+$N840,cLunchBegin+$N840+1,cLunchBegin+$N840)</f>
        <v>0.5</v>
      </c>
      <c r="BX840" s="109">
        <f>IF($BU840&gt;cLunchEnd+$N840,cLunchEnd+$N840+1,cLunchEnd+$N840)</f>
        <v>0.5416666667</v>
      </c>
      <c r="BY840" s="109">
        <f>IF($BU840&gt;cDinnerEnd+$N840,cDinnerBegin+$N840+1,cDinnerBegin+$N840)</f>
        <v>0.75</v>
      </c>
      <c r="BZ840" s="109">
        <f>IF($BU840&gt;cDinnerEnd+$N840,cDinnerEnd+$N840+1,cDinnerEnd+$N840)</f>
        <v>0.7916666667</v>
      </c>
      <c r="CA840" s="50" t="str">
        <f>IF((MIN($BV840,BX840)-MAX($BU840,BW840))&gt;0,vDurationLunch,)</f>
        <v/>
      </c>
      <c r="CB840" s="50" t="str">
        <f>IF((MIN($BV840,BZ840)-MAX($BU840,BY840))&gt;0,vDurationDinner,)</f>
        <v/>
      </c>
      <c r="CC840" s="50">
        <f t="shared" si="5"/>
        <v>0</v>
      </c>
      <c r="CD840" s="109">
        <f t="shared" si="6"/>
        <v>0.75</v>
      </c>
      <c r="CE840" s="50" t="str">
        <f t="shared" si="7"/>
        <v/>
      </c>
      <c r="CF840" s="50" t="str">
        <f t="shared" si="8"/>
        <v/>
      </c>
      <c r="CG840" s="50" t="str">
        <f t="shared" si="9"/>
        <v/>
      </c>
      <c r="CH840" s="50" t="str">
        <f t="shared" si="10"/>
        <v/>
      </c>
      <c r="CI840" s="50" t="str">
        <f t="shared" si="11"/>
        <v/>
      </c>
      <c r="CJ840" s="50"/>
      <c r="CK840" s="50"/>
      <c r="CL840" s="50"/>
      <c r="CM840" s="50"/>
      <c r="CN840" s="50"/>
    </row>
    <row r="841">
      <c r="A841" s="108" t="str">
        <f t="shared" si="2"/>
        <v/>
      </c>
      <c r="B841" s="6"/>
      <c r="C841" s="42"/>
      <c r="D841" s="43"/>
      <c r="E841" s="61"/>
      <c r="F841" s="45"/>
      <c r="G841" s="45"/>
      <c r="H841" s="46"/>
      <c r="I841" s="45"/>
      <c r="J841" s="45"/>
      <c r="K841" s="45"/>
      <c r="L841" s="45"/>
      <c r="M841" s="61"/>
      <c r="N841" s="48"/>
      <c r="O841" s="49"/>
      <c r="P841" s="48"/>
      <c r="Q841" s="49"/>
      <c r="R841" s="50"/>
      <c r="S841" s="51"/>
      <c r="T841" s="15"/>
      <c r="U841" s="14"/>
      <c r="V841" s="52"/>
      <c r="W841" s="52"/>
      <c r="X841" s="52"/>
      <c r="Y841" s="52"/>
      <c r="Z841" s="52"/>
      <c r="AA841" s="52"/>
      <c r="AB841" s="53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3"/>
      <c r="AP841" s="52"/>
      <c r="AQ841" s="52"/>
      <c r="AR841" s="53"/>
      <c r="AS841" s="53"/>
      <c r="AT841" s="53"/>
      <c r="AU841" s="52"/>
      <c r="AV841" s="52"/>
      <c r="AW841" s="53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83" t="str">
        <f>IF(ISBLANK(B841),,IF(IFNA(MATCH(N841,List_Holidays,0),0)=0,IF(IFNA(MATCH(WEEKDAY(N841),List_WeekHolidays,0),0),1,0),2))</f>
        <v/>
      </c>
      <c r="BU841" s="109">
        <f t="shared" si="3"/>
        <v>0</v>
      </c>
      <c r="BV841" s="109">
        <f t="shared" si="4"/>
        <v>0</v>
      </c>
      <c r="BW841" s="109">
        <f>IF($BU841&gt;cLunchEnd+$N841,cLunchBegin+$N841+1,cLunchBegin+$N841)</f>
        <v>0.5</v>
      </c>
      <c r="BX841" s="109">
        <f>IF($BU841&gt;cLunchEnd+$N841,cLunchEnd+$N841+1,cLunchEnd+$N841)</f>
        <v>0.5416666667</v>
      </c>
      <c r="BY841" s="109">
        <f>IF($BU841&gt;cDinnerEnd+$N841,cDinnerBegin+$N841+1,cDinnerBegin+$N841)</f>
        <v>0.75</v>
      </c>
      <c r="BZ841" s="109">
        <f>IF($BU841&gt;cDinnerEnd+$N841,cDinnerEnd+$N841+1,cDinnerEnd+$N841)</f>
        <v>0.7916666667</v>
      </c>
      <c r="CA841" s="50" t="str">
        <f>IF((MIN($BV841,BX841)-MAX($BU841,BW841))&gt;0,vDurationLunch,)</f>
        <v/>
      </c>
      <c r="CB841" s="50" t="str">
        <f>IF((MIN($BV841,BZ841)-MAX($BU841,BY841))&gt;0,vDurationDinner,)</f>
        <v/>
      </c>
      <c r="CC841" s="50">
        <f t="shared" si="5"/>
        <v>0</v>
      </c>
      <c r="CD841" s="109">
        <f t="shared" si="6"/>
        <v>0.75</v>
      </c>
      <c r="CE841" s="50" t="str">
        <f t="shared" si="7"/>
        <v/>
      </c>
      <c r="CF841" s="50" t="str">
        <f t="shared" si="8"/>
        <v/>
      </c>
      <c r="CG841" s="50" t="str">
        <f t="shared" si="9"/>
        <v/>
      </c>
      <c r="CH841" s="50" t="str">
        <f t="shared" si="10"/>
        <v/>
      </c>
      <c r="CI841" s="50" t="str">
        <f t="shared" si="11"/>
        <v/>
      </c>
      <c r="CJ841" s="50"/>
      <c r="CK841" s="50"/>
      <c r="CL841" s="50"/>
      <c r="CM841" s="50"/>
      <c r="CN841" s="50"/>
    </row>
    <row r="842">
      <c r="A842" s="108" t="str">
        <f t="shared" si="2"/>
        <v/>
      </c>
      <c r="B842" s="6"/>
      <c r="C842" s="42"/>
      <c r="D842" s="43"/>
      <c r="E842" s="61"/>
      <c r="F842" s="45"/>
      <c r="G842" s="45"/>
      <c r="H842" s="46"/>
      <c r="I842" s="45"/>
      <c r="J842" s="45"/>
      <c r="K842" s="45"/>
      <c r="L842" s="45"/>
      <c r="M842" s="61"/>
      <c r="N842" s="48"/>
      <c r="O842" s="49"/>
      <c r="P842" s="48"/>
      <c r="Q842" s="49"/>
      <c r="R842" s="50"/>
      <c r="S842" s="51"/>
      <c r="T842" s="15"/>
      <c r="U842" s="14"/>
      <c r="V842" s="52"/>
      <c r="W842" s="52"/>
      <c r="X842" s="52"/>
      <c r="Y842" s="52"/>
      <c r="Z842" s="52"/>
      <c r="AA842" s="52"/>
      <c r="AB842" s="53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3"/>
      <c r="AP842" s="52"/>
      <c r="AQ842" s="52"/>
      <c r="AR842" s="53"/>
      <c r="AS842" s="53"/>
      <c r="AT842" s="53"/>
      <c r="AU842" s="52"/>
      <c r="AV842" s="52"/>
      <c r="AW842" s="53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83" t="str">
        <f>IF(ISBLANK(B842),,IF(IFNA(MATCH(N842,List_Holidays,0),0)=0,IF(IFNA(MATCH(WEEKDAY(N842),List_WeekHolidays,0),0),1,0),2))</f>
        <v/>
      </c>
      <c r="BU842" s="109">
        <f t="shared" si="3"/>
        <v>0</v>
      </c>
      <c r="BV842" s="109">
        <f t="shared" si="4"/>
        <v>0</v>
      </c>
      <c r="BW842" s="109">
        <f>IF($BU842&gt;cLunchEnd+$N842,cLunchBegin+$N842+1,cLunchBegin+$N842)</f>
        <v>0.5</v>
      </c>
      <c r="BX842" s="109">
        <f>IF($BU842&gt;cLunchEnd+$N842,cLunchEnd+$N842+1,cLunchEnd+$N842)</f>
        <v>0.5416666667</v>
      </c>
      <c r="BY842" s="109">
        <f>IF($BU842&gt;cDinnerEnd+$N842,cDinnerBegin+$N842+1,cDinnerBegin+$N842)</f>
        <v>0.75</v>
      </c>
      <c r="BZ842" s="109">
        <f>IF($BU842&gt;cDinnerEnd+$N842,cDinnerEnd+$N842+1,cDinnerEnd+$N842)</f>
        <v>0.7916666667</v>
      </c>
      <c r="CA842" s="50" t="str">
        <f>IF((MIN($BV842,BX842)-MAX($BU842,BW842))&gt;0,vDurationLunch,)</f>
        <v/>
      </c>
      <c r="CB842" s="50" t="str">
        <f>IF((MIN($BV842,BZ842)-MAX($BU842,BY842))&gt;0,vDurationDinner,)</f>
        <v/>
      </c>
      <c r="CC842" s="50">
        <f t="shared" si="5"/>
        <v>0</v>
      </c>
      <c r="CD842" s="109">
        <f t="shared" si="6"/>
        <v>0.75</v>
      </c>
      <c r="CE842" s="50" t="str">
        <f t="shared" si="7"/>
        <v/>
      </c>
      <c r="CF842" s="50" t="str">
        <f t="shared" si="8"/>
        <v/>
      </c>
      <c r="CG842" s="50" t="str">
        <f t="shared" si="9"/>
        <v/>
      </c>
      <c r="CH842" s="50" t="str">
        <f t="shared" si="10"/>
        <v/>
      </c>
      <c r="CI842" s="50" t="str">
        <f t="shared" si="11"/>
        <v/>
      </c>
      <c r="CJ842" s="50"/>
      <c r="CK842" s="50"/>
      <c r="CL842" s="50"/>
      <c r="CM842" s="50"/>
      <c r="CN842" s="50"/>
    </row>
    <row r="843">
      <c r="A843" s="108" t="str">
        <f t="shared" si="2"/>
        <v/>
      </c>
      <c r="B843" s="6"/>
      <c r="C843" s="42"/>
      <c r="D843" s="43"/>
      <c r="E843" s="61"/>
      <c r="F843" s="45"/>
      <c r="G843" s="45"/>
      <c r="H843" s="45"/>
      <c r="I843" s="45"/>
      <c r="J843" s="46"/>
      <c r="K843" s="45"/>
      <c r="L843" s="45"/>
      <c r="M843" s="61"/>
      <c r="N843" s="48"/>
      <c r="O843" s="49"/>
      <c r="P843" s="48"/>
      <c r="Q843" s="49"/>
      <c r="R843" s="50"/>
      <c r="S843" s="51"/>
      <c r="T843" s="15"/>
      <c r="U843" s="14"/>
      <c r="V843" s="52"/>
      <c r="W843" s="52"/>
      <c r="X843" s="52"/>
      <c r="Y843" s="52"/>
      <c r="Z843" s="52"/>
      <c r="AA843" s="52"/>
      <c r="AB843" s="53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3"/>
      <c r="AP843" s="52"/>
      <c r="AQ843" s="52"/>
      <c r="AR843" s="53"/>
      <c r="AS843" s="53"/>
      <c r="AT843" s="53"/>
      <c r="AU843" s="52"/>
      <c r="AV843" s="52"/>
      <c r="AW843" s="53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83" t="str">
        <f>IF(ISBLANK(B843),,IF(IFNA(MATCH(N843,List_Holidays,0),0)=0,IF(IFNA(MATCH(WEEKDAY(N843),List_WeekHolidays,0),0),1,0),2))</f>
        <v/>
      </c>
      <c r="BU843" s="109">
        <f t="shared" si="3"/>
        <v>0</v>
      </c>
      <c r="BV843" s="109">
        <f t="shared" si="4"/>
        <v>0</v>
      </c>
      <c r="BW843" s="109">
        <f>IF($BU843&gt;cLunchEnd+$N843,cLunchBegin+$N843+1,cLunchBegin+$N843)</f>
        <v>0.5</v>
      </c>
      <c r="BX843" s="109">
        <f>IF($BU843&gt;cLunchEnd+$N843,cLunchEnd+$N843+1,cLunchEnd+$N843)</f>
        <v>0.5416666667</v>
      </c>
      <c r="BY843" s="109">
        <f>IF($BU843&gt;cDinnerEnd+$N843,cDinnerBegin+$N843+1,cDinnerBegin+$N843)</f>
        <v>0.75</v>
      </c>
      <c r="BZ843" s="109">
        <f>IF($BU843&gt;cDinnerEnd+$N843,cDinnerEnd+$N843+1,cDinnerEnd+$N843)</f>
        <v>0.7916666667</v>
      </c>
      <c r="CA843" s="50" t="str">
        <f>IF((MIN($BV843,BX843)-MAX($BU843,BW843))&gt;0,vDurationLunch,)</f>
        <v/>
      </c>
      <c r="CB843" s="50" t="str">
        <f>IF((MIN($BV843,BZ843)-MAX($BU843,BY843))&gt;0,vDurationDinner,)</f>
        <v/>
      </c>
      <c r="CC843" s="50">
        <f t="shared" si="5"/>
        <v>0</v>
      </c>
      <c r="CD843" s="109">
        <f t="shared" si="6"/>
        <v>0.75</v>
      </c>
      <c r="CE843" s="50" t="str">
        <f t="shared" si="7"/>
        <v/>
      </c>
      <c r="CF843" s="50" t="str">
        <f t="shared" si="8"/>
        <v/>
      </c>
      <c r="CG843" s="50" t="str">
        <f t="shared" si="9"/>
        <v/>
      </c>
      <c r="CH843" s="50" t="str">
        <f t="shared" si="10"/>
        <v/>
      </c>
      <c r="CI843" s="50" t="str">
        <f t="shared" si="11"/>
        <v/>
      </c>
      <c r="CJ843" s="50"/>
      <c r="CK843" s="50"/>
      <c r="CL843" s="50"/>
      <c r="CM843" s="50"/>
      <c r="CN843" s="50"/>
    </row>
    <row r="844">
      <c r="A844" s="108" t="str">
        <f t="shared" si="2"/>
        <v/>
      </c>
      <c r="B844" s="6"/>
      <c r="C844" s="42"/>
      <c r="D844" s="43"/>
      <c r="E844" s="61"/>
      <c r="F844" s="45"/>
      <c r="G844" s="45"/>
      <c r="H844" s="46"/>
      <c r="I844" s="45"/>
      <c r="J844" s="45"/>
      <c r="K844" s="45"/>
      <c r="L844" s="45"/>
      <c r="M844" s="61"/>
      <c r="N844" s="48"/>
      <c r="O844" s="49"/>
      <c r="P844" s="48"/>
      <c r="Q844" s="49"/>
      <c r="R844" s="50"/>
      <c r="S844" s="51"/>
      <c r="T844" s="15"/>
      <c r="U844" s="14"/>
      <c r="V844" s="52"/>
      <c r="W844" s="52"/>
      <c r="X844" s="52"/>
      <c r="Y844" s="52"/>
      <c r="Z844" s="52"/>
      <c r="AA844" s="52"/>
      <c r="AB844" s="53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3"/>
      <c r="AP844" s="52"/>
      <c r="AQ844" s="52"/>
      <c r="AR844" s="53"/>
      <c r="AS844" s="53"/>
      <c r="AT844" s="53"/>
      <c r="AU844" s="52"/>
      <c r="AV844" s="52"/>
      <c r="AW844" s="53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83" t="str">
        <f>IF(ISBLANK(B844),,IF(IFNA(MATCH(N844,List_Holidays,0),0)=0,IF(IFNA(MATCH(WEEKDAY(N844),List_WeekHolidays,0),0),1,0),2))</f>
        <v/>
      </c>
      <c r="BU844" s="109">
        <f t="shared" si="3"/>
        <v>0</v>
      </c>
      <c r="BV844" s="109">
        <f t="shared" si="4"/>
        <v>0</v>
      </c>
      <c r="BW844" s="109">
        <f>IF($BU844&gt;cLunchEnd+$N844,cLunchBegin+$N844+1,cLunchBegin+$N844)</f>
        <v>0.5</v>
      </c>
      <c r="BX844" s="109">
        <f>IF($BU844&gt;cLunchEnd+$N844,cLunchEnd+$N844+1,cLunchEnd+$N844)</f>
        <v>0.5416666667</v>
      </c>
      <c r="BY844" s="109">
        <f>IF($BU844&gt;cDinnerEnd+$N844,cDinnerBegin+$N844+1,cDinnerBegin+$N844)</f>
        <v>0.75</v>
      </c>
      <c r="BZ844" s="109">
        <f>IF($BU844&gt;cDinnerEnd+$N844,cDinnerEnd+$N844+1,cDinnerEnd+$N844)</f>
        <v>0.7916666667</v>
      </c>
      <c r="CA844" s="50" t="str">
        <f>IF((MIN($BV844,BX844)-MAX($BU844,BW844))&gt;0,vDurationLunch,)</f>
        <v/>
      </c>
      <c r="CB844" s="50" t="str">
        <f>IF((MIN($BV844,BZ844)-MAX($BU844,BY844))&gt;0,vDurationDinner,)</f>
        <v/>
      </c>
      <c r="CC844" s="50">
        <f t="shared" si="5"/>
        <v>0</v>
      </c>
      <c r="CD844" s="109">
        <f t="shared" si="6"/>
        <v>0.75</v>
      </c>
      <c r="CE844" s="50" t="str">
        <f t="shared" si="7"/>
        <v/>
      </c>
      <c r="CF844" s="50" t="str">
        <f t="shared" si="8"/>
        <v/>
      </c>
      <c r="CG844" s="50" t="str">
        <f t="shared" si="9"/>
        <v/>
      </c>
      <c r="CH844" s="50" t="str">
        <f t="shared" si="10"/>
        <v/>
      </c>
      <c r="CI844" s="50" t="str">
        <f t="shared" si="11"/>
        <v/>
      </c>
      <c r="CJ844" s="50"/>
      <c r="CK844" s="50"/>
      <c r="CL844" s="50"/>
      <c r="CM844" s="50"/>
      <c r="CN844" s="50"/>
    </row>
    <row r="845">
      <c r="A845" s="108" t="str">
        <f t="shared" si="2"/>
        <v/>
      </c>
      <c r="B845" s="6"/>
      <c r="C845" s="42"/>
      <c r="D845" s="43"/>
      <c r="E845" s="61"/>
      <c r="F845" s="45"/>
      <c r="G845" s="45"/>
      <c r="H845" s="46"/>
      <c r="I845" s="45"/>
      <c r="J845" s="45"/>
      <c r="K845" s="45"/>
      <c r="L845" s="45"/>
      <c r="M845" s="61"/>
      <c r="N845" s="48"/>
      <c r="O845" s="49"/>
      <c r="P845" s="48"/>
      <c r="Q845" s="49"/>
      <c r="R845" s="50"/>
      <c r="S845" s="51"/>
      <c r="T845" s="15"/>
      <c r="U845" s="14"/>
      <c r="V845" s="52"/>
      <c r="W845" s="52"/>
      <c r="X845" s="52"/>
      <c r="Y845" s="52"/>
      <c r="Z845" s="52"/>
      <c r="AA845" s="52"/>
      <c r="AB845" s="53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3"/>
      <c r="AP845" s="52"/>
      <c r="AQ845" s="52"/>
      <c r="AR845" s="53"/>
      <c r="AS845" s="53"/>
      <c r="AT845" s="53"/>
      <c r="AU845" s="52"/>
      <c r="AV845" s="52"/>
      <c r="AW845" s="53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83" t="str">
        <f>IF(ISBLANK(B845),,IF(IFNA(MATCH(N845,List_Holidays,0),0)=0,IF(IFNA(MATCH(WEEKDAY(N845),List_WeekHolidays,0),0),1,0),2))</f>
        <v/>
      </c>
      <c r="BU845" s="109">
        <f t="shared" si="3"/>
        <v>0</v>
      </c>
      <c r="BV845" s="109">
        <f t="shared" si="4"/>
        <v>0</v>
      </c>
      <c r="BW845" s="109">
        <f>IF($BU845&gt;cLunchEnd+$N845,cLunchBegin+$N845+1,cLunchBegin+$N845)</f>
        <v>0.5</v>
      </c>
      <c r="BX845" s="109">
        <f>IF($BU845&gt;cLunchEnd+$N845,cLunchEnd+$N845+1,cLunchEnd+$N845)</f>
        <v>0.5416666667</v>
      </c>
      <c r="BY845" s="109">
        <f>IF($BU845&gt;cDinnerEnd+$N845,cDinnerBegin+$N845+1,cDinnerBegin+$N845)</f>
        <v>0.75</v>
      </c>
      <c r="BZ845" s="109">
        <f>IF($BU845&gt;cDinnerEnd+$N845,cDinnerEnd+$N845+1,cDinnerEnd+$N845)</f>
        <v>0.7916666667</v>
      </c>
      <c r="CA845" s="50" t="str">
        <f>IF((MIN($BV845,BX845)-MAX($BU845,BW845))&gt;0,vDurationLunch,)</f>
        <v/>
      </c>
      <c r="CB845" s="50" t="str">
        <f>IF((MIN($BV845,BZ845)-MAX($BU845,BY845))&gt;0,vDurationDinner,)</f>
        <v/>
      </c>
      <c r="CC845" s="50">
        <f t="shared" si="5"/>
        <v>0</v>
      </c>
      <c r="CD845" s="109">
        <f t="shared" si="6"/>
        <v>0.75</v>
      </c>
      <c r="CE845" s="50" t="str">
        <f t="shared" si="7"/>
        <v/>
      </c>
      <c r="CF845" s="50" t="str">
        <f t="shared" si="8"/>
        <v/>
      </c>
      <c r="CG845" s="50" t="str">
        <f t="shared" si="9"/>
        <v/>
      </c>
      <c r="CH845" s="50" t="str">
        <f t="shared" si="10"/>
        <v/>
      </c>
      <c r="CI845" s="50" t="str">
        <f t="shared" si="11"/>
        <v/>
      </c>
      <c r="CJ845" s="50"/>
      <c r="CK845" s="50"/>
      <c r="CL845" s="50"/>
      <c r="CM845" s="50"/>
      <c r="CN845" s="50"/>
    </row>
    <row r="846">
      <c r="A846" s="108" t="str">
        <f t="shared" si="2"/>
        <v/>
      </c>
      <c r="B846" s="6"/>
      <c r="C846" s="42"/>
      <c r="D846" s="43"/>
      <c r="E846" s="61"/>
      <c r="F846" s="45"/>
      <c r="G846" s="45"/>
      <c r="H846" s="46"/>
      <c r="I846" s="45"/>
      <c r="J846" s="45"/>
      <c r="K846" s="45"/>
      <c r="L846" s="45"/>
      <c r="M846" s="61"/>
      <c r="N846" s="48"/>
      <c r="O846" s="49"/>
      <c r="P846" s="48"/>
      <c r="Q846" s="49"/>
      <c r="R846" s="50"/>
      <c r="S846" s="51"/>
      <c r="T846" s="15"/>
      <c r="U846" s="14"/>
      <c r="V846" s="52"/>
      <c r="W846" s="52"/>
      <c r="X846" s="52"/>
      <c r="Y846" s="52"/>
      <c r="Z846" s="52"/>
      <c r="AA846" s="52"/>
      <c r="AB846" s="53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3"/>
      <c r="AP846" s="52"/>
      <c r="AQ846" s="52"/>
      <c r="AR846" s="53"/>
      <c r="AS846" s="53"/>
      <c r="AT846" s="53"/>
      <c r="AU846" s="52"/>
      <c r="AV846" s="52"/>
      <c r="AW846" s="53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83" t="str">
        <f>IF(ISBLANK(B846),,IF(IFNA(MATCH(N846,List_Holidays,0),0)=0,IF(IFNA(MATCH(WEEKDAY(N846),List_WeekHolidays,0),0),1,0),2))</f>
        <v/>
      </c>
      <c r="BU846" s="109">
        <f t="shared" si="3"/>
        <v>0</v>
      </c>
      <c r="BV846" s="109">
        <f t="shared" si="4"/>
        <v>0</v>
      </c>
      <c r="BW846" s="109">
        <f>IF($BU846&gt;cLunchEnd+$N846,cLunchBegin+$N846+1,cLunchBegin+$N846)</f>
        <v>0.5</v>
      </c>
      <c r="BX846" s="109">
        <f>IF($BU846&gt;cLunchEnd+$N846,cLunchEnd+$N846+1,cLunchEnd+$N846)</f>
        <v>0.5416666667</v>
      </c>
      <c r="BY846" s="109">
        <f>IF($BU846&gt;cDinnerEnd+$N846,cDinnerBegin+$N846+1,cDinnerBegin+$N846)</f>
        <v>0.75</v>
      </c>
      <c r="BZ846" s="109">
        <f>IF($BU846&gt;cDinnerEnd+$N846,cDinnerEnd+$N846+1,cDinnerEnd+$N846)</f>
        <v>0.7916666667</v>
      </c>
      <c r="CA846" s="50" t="str">
        <f>IF((MIN($BV846,BX846)-MAX($BU846,BW846))&gt;0,vDurationLunch,)</f>
        <v/>
      </c>
      <c r="CB846" s="50" t="str">
        <f>IF((MIN($BV846,BZ846)-MAX($BU846,BY846))&gt;0,vDurationDinner,)</f>
        <v/>
      </c>
      <c r="CC846" s="50">
        <f t="shared" si="5"/>
        <v>0</v>
      </c>
      <c r="CD846" s="109">
        <f t="shared" si="6"/>
        <v>0.75</v>
      </c>
      <c r="CE846" s="50" t="str">
        <f t="shared" si="7"/>
        <v/>
      </c>
      <c r="CF846" s="50" t="str">
        <f t="shared" si="8"/>
        <v/>
      </c>
      <c r="CG846" s="50" t="str">
        <f t="shared" si="9"/>
        <v/>
      </c>
      <c r="CH846" s="50" t="str">
        <f t="shared" si="10"/>
        <v/>
      </c>
      <c r="CI846" s="50" t="str">
        <f t="shared" si="11"/>
        <v/>
      </c>
      <c r="CJ846" s="50"/>
      <c r="CK846" s="50"/>
      <c r="CL846" s="50"/>
      <c r="CM846" s="50"/>
      <c r="CN846" s="50"/>
    </row>
    <row r="847">
      <c r="A847" s="108" t="str">
        <f t="shared" si="2"/>
        <v/>
      </c>
      <c r="B847" s="6"/>
      <c r="C847" s="42"/>
      <c r="D847" s="43"/>
      <c r="E847" s="61"/>
      <c r="F847" s="45"/>
      <c r="G847" s="46"/>
      <c r="H847" s="46"/>
      <c r="I847" s="45"/>
      <c r="J847" s="45"/>
      <c r="K847" s="45"/>
      <c r="L847" s="45"/>
      <c r="M847" s="61"/>
      <c r="N847" s="48"/>
      <c r="O847" s="49"/>
      <c r="P847" s="48"/>
      <c r="Q847" s="49"/>
      <c r="R847" s="50"/>
      <c r="S847" s="51"/>
      <c r="T847" s="15"/>
      <c r="U847" s="14"/>
      <c r="V847" s="52"/>
      <c r="W847" s="52"/>
      <c r="X847" s="52"/>
      <c r="Y847" s="52"/>
      <c r="Z847" s="52"/>
      <c r="AA847" s="52"/>
      <c r="AB847" s="53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3"/>
      <c r="AP847" s="52"/>
      <c r="AQ847" s="52"/>
      <c r="AR847" s="53"/>
      <c r="AS847" s="53"/>
      <c r="AT847" s="53"/>
      <c r="AU847" s="52"/>
      <c r="AV847" s="52"/>
      <c r="AW847" s="53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83" t="str">
        <f>IF(ISBLANK(B847),,IF(IFNA(MATCH(N847,List_Holidays,0),0)=0,IF(IFNA(MATCH(WEEKDAY(N847),List_WeekHolidays,0),0),1,0),2))</f>
        <v/>
      </c>
      <c r="BU847" s="109">
        <f t="shared" si="3"/>
        <v>0</v>
      </c>
      <c r="BV847" s="109">
        <f t="shared" si="4"/>
        <v>0</v>
      </c>
      <c r="BW847" s="109">
        <f>IF($BU847&gt;cLunchEnd+$N847,cLunchBegin+$N847+1,cLunchBegin+$N847)</f>
        <v>0.5</v>
      </c>
      <c r="BX847" s="109">
        <f>IF($BU847&gt;cLunchEnd+$N847,cLunchEnd+$N847+1,cLunchEnd+$N847)</f>
        <v>0.5416666667</v>
      </c>
      <c r="BY847" s="109">
        <f>IF($BU847&gt;cDinnerEnd+$N847,cDinnerBegin+$N847+1,cDinnerBegin+$N847)</f>
        <v>0.75</v>
      </c>
      <c r="BZ847" s="109">
        <f>IF($BU847&gt;cDinnerEnd+$N847,cDinnerEnd+$N847+1,cDinnerEnd+$N847)</f>
        <v>0.7916666667</v>
      </c>
      <c r="CA847" s="50" t="str">
        <f>IF((MIN($BV847,BX847)-MAX($BU847,BW847))&gt;0,vDurationLunch,)</f>
        <v/>
      </c>
      <c r="CB847" s="50" t="str">
        <f>IF((MIN($BV847,BZ847)-MAX($BU847,BY847))&gt;0,vDurationDinner,)</f>
        <v/>
      </c>
      <c r="CC847" s="50">
        <f t="shared" si="5"/>
        <v>0</v>
      </c>
      <c r="CD847" s="109">
        <f t="shared" si="6"/>
        <v>0.75</v>
      </c>
      <c r="CE847" s="50" t="str">
        <f t="shared" si="7"/>
        <v/>
      </c>
      <c r="CF847" s="50" t="str">
        <f t="shared" si="8"/>
        <v/>
      </c>
      <c r="CG847" s="50" t="str">
        <f t="shared" si="9"/>
        <v/>
      </c>
      <c r="CH847" s="50" t="str">
        <f t="shared" si="10"/>
        <v/>
      </c>
      <c r="CI847" s="50" t="str">
        <f t="shared" si="11"/>
        <v/>
      </c>
      <c r="CJ847" s="50"/>
      <c r="CK847" s="50"/>
      <c r="CL847" s="50"/>
      <c r="CM847" s="50"/>
      <c r="CN847" s="50"/>
    </row>
    <row r="848">
      <c r="A848" s="108" t="str">
        <f t="shared" si="2"/>
        <v/>
      </c>
      <c r="B848" s="6"/>
      <c r="C848" s="42"/>
      <c r="D848" s="43"/>
      <c r="E848" s="61"/>
      <c r="F848" s="45"/>
      <c r="G848" s="45"/>
      <c r="H848" s="46"/>
      <c r="I848" s="45"/>
      <c r="J848" s="45"/>
      <c r="K848" s="45"/>
      <c r="L848" s="45"/>
      <c r="M848" s="61"/>
      <c r="N848" s="48"/>
      <c r="O848" s="49"/>
      <c r="P848" s="48"/>
      <c r="Q848" s="49"/>
      <c r="R848" s="50"/>
      <c r="S848" s="51"/>
      <c r="T848" s="15"/>
      <c r="U848" s="14"/>
      <c r="V848" s="52"/>
      <c r="W848" s="52"/>
      <c r="X848" s="52"/>
      <c r="Y848" s="52"/>
      <c r="Z848" s="52"/>
      <c r="AA848" s="52"/>
      <c r="AB848" s="53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3"/>
      <c r="AP848" s="52"/>
      <c r="AQ848" s="52"/>
      <c r="AR848" s="53"/>
      <c r="AS848" s="53"/>
      <c r="AT848" s="53"/>
      <c r="AU848" s="52"/>
      <c r="AV848" s="52"/>
      <c r="AW848" s="53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83" t="str">
        <f>IF(ISBLANK(B848),,IF(IFNA(MATCH(N848,List_Holidays,0),0)=0,IF(IFNA(MATCH(WEEKDAY(N848),List_WeekHolidays,0),0),1,0),2))</f>
        <v/>
      </c>
      <c r="BU848" s="109">
        <f t="shared" si="3"/>
        <v>0</v>
      </c>
      <c r="BV848" s="109">
        <f t="shared" si="4"/>
        <v>0</v>
      </c>
      <c r="BW848" s="109">
        <f>IF($BU848&gt;cLunchEnd+$N848,cLunchBegin+$N848+1,cLunchBegin+$N848)</f>
        <v>0.5</v>
      </c>
      <c r="BX848" s="109">
        <f>IF($BU848&gt;cLunchEnd+$N848,cLunchEnd+$N848+1,cLunchEnd+$N848)</f>
        <v>0.5416666667</v>
      </c>
      <c r="BY848" s="109">
        <f>IF($BU848&gt;cDinnerEnd+$N848,cDinnerBegin+$N848+1,cDinnerBegin+$N848)</f>
        <v>0.75</v>
      </c>
      <c r="BZ848" s="109">
        <f>IF($BU848&gt;cDinnerEnd+$N848,cDinnerEnd+$N848+1,cDinnerEnd+$N848)</f>
        <v>0.7916666667</v>
      </c>
      <c r="CA848" s="50" t="str">
        <f>IF((MIN($BV848,BX848)-MAX($BU848,BW848))&gt;0,vDurationLunch,)</f>
        <v/>
      </c>
      <c r="CB848" s="50" t="str">
        <f>IF((MIN($BV848,BZ848)-MAX($BU848,BY848))&gt;0,vDurationDinner,)</f>
        <v/>
      </c>
      <c r="CC848" s="50">
        <f t="shared" si="5"/>
        <v>0</v>
      </c>
      <c r="CD848" s="109">
        <f t="shared" si="6"/>
        <v>0.75</v>
      </c>
      <c r="CE848" s="50" t="str">
        <f t="shared" si="7"/>
        <v/>
      </c>
      <c r="CF848" s="50" t="str">
        <f t="shared" si="8"/>
        <v/>
      </c>
      <c r="CG848" s="50" t="str">
        <f t="shared" si="9"/>
        <v/>
      </c>
      <c r="CH848" s="50" t="str">
        <f t="shared" si="10"/>
        <v/>
      </c>
      <c r="CI848" s="50" t="str">
        <f t="shared" si="11"/>
        <v/>
      </c>
      <c r="CJ848" s="50"/>
      <c r="CK848" s="50"/>
      <c r="CL848" s="50"/>
      <c r="CM848" s="50"/>
      <c r="CN848" s="50"/>
    </row>
    <row r="849">
      <c r="A849" s="108" t="str">
        <f t="shared" si="2"/>
        <v/>
      </c>
      <c r="B849" s="6"/>
      <c r="C849" s="42"/>
      <c r="D849" s="43"/>
      <c r="E849" s="61"/>
      <c r="F849" s="45"/>
      <c r="G849" s="45"/>
      <c r="H849" s="46"/>
      <c r="I849" s="45"/>
      <c r="J849" s="45"/>
      <c r="K849" s="45"/>
      <c r="L849" s="45"/>
      <c r="M849" s="61"/>
      <c r="N849" s="48"/>
      <c r="O849" s="49"/>
      <c r="P849" s="48"/>
      <c r="Q849" s="49"/>
      <c r="R849" s="50"/>
      <c r="S849" s="51"/>
      <c r="T849" s="15"/>
      <c r="U849" s="14"/>
      <c r="V849" s="52"/>
      <c r="W849" s="52"/>
      <c r="X849" s="52"/>
      <c r="Y849" s="52"/>
      <c r="Z849" s="52"/>
      <c r="AA849" s="52"/>
      <c r="AB849" s="53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3"/>
      <c r="AP849" s="52"/>
      <c r="AQ849" s="52"/>
      <c r="AR849" s="53"/>
      <c r="AS849" s="53"/>
      <c r="AT849" s="53"/>
      <c r="AU849" s="52"/>
      <c r="AV849" s="52"/>
      <c r="AW849" s="53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83" t="str">
        <f>IF(ISBLANK(B849),,IF(IFNA(MATCH(N849,List_Holidays,0),0)=0,IF(IFNA(MATCH(WEEKDAY(N849),List_WeekHolidays,0),0),1,0),2))</f>
        <v/>
      </c>
      <c r="BU849" s="109">
        <f t="shared" si="3"/>
        <v>0</v>
      </c>
      <c r="BV849" s="109">
        <f t="shared" si="4"/>
        <v>0</v>
      </c>
      <c r="BW849" s="109">
        <f>IF($BU849&gt;cLunchEnd+$N849,cLunchBegin+$N849+1,cLunchBegin+$N849)</f>
        <v>0.5</v>
      </c>
      <c r="BX849" s="109">
        <f>IF($BU849&gt;cLunchEnd+$N849,cLunchEnd+$N849+1,cLunchEnd+$N849)</f>
        <v>0.5416666667</v>
      </c>
      <c r="BY849" s="109">
        <f>IF($BU849&gt;cDinnerEnd+$N849,cDinnerBegin+$N849+1,cDinnerBegin+$N849)</f>
        <v>0.75</v>
      </c>
      <c r="BZ849" s="109">
        <f>IF($BU849&gt;cDinnerEnd+$N849,cDinnerEnd+$N849+1,cDinnerEnd+$N849)</f>
        <v>0.7916666667</v>
      </c>
      <c r="CA849" s="50" t="str">
        <f>IF((MIN($BV849,BX849)-MAX($BU849,BW849))&gt;0,vDurationLunch,)</f>
        <v/>
      </c>
      <c r="CB849" s="50" t="str">
        <f>IF((MIN($BV849,BZ849)-MAX($BU849,BY849))&gt;0,vDurationDinner,)</f>
        <v/>
      </c>
      <c r="CC849" s="50">
        <f t="shared" si="5"/>
        <v>0</v>
      </c>
      <c r="CD849" s="109">
        <f t="shared" si="6"/>
        <v>0.75</v>
      </c>
      <c r="CE849" s="50" t="str">
        <f t="shared" si="7"/>
        <v/>
      </c>
      <c r="CF849" s="50" t="str">
        <f t="shared" si="8"/>
        <v/>
      </c>
      <c r="CG849" s="50" t="str">
        <f t="shared" si="9"/>
        <v/>
      </c>
      <c r="CH849" s="50" t="str">
        <f t="shared" si="10"/>
        <v/>
      </c>
      <c r="CI849" s="50" t="str">
        <f t="shared" si="11"/>
        <v/>
      </c>
      <c r="CJ849" s="50"/>
      <c r="CK849" s="50"/>
      <c r="CL849" s="50"/>
      <c r="CM849" s="50"/>
      <c r="CN849" s="50"/>
    </row>
    <row r="850">
      <c r="A850" s="108" t="str">
        <f t="shared" si="2"/>
        <v/>
      </c>
      <c r="B850" s="6"/>
      <c r="C850" s="42"/>
      <c r="D850" s="43"/>
      <c r="E850" s="61"/>
      <c r="F850" s="45"/>
      <c r="G850" s="45"/>
      <c r="H850" s="45"/>
      <c r="I850" s="45"/>
      <c r="J850" s="46"/>
      <c r="K850" s="45"/>
      <c r="L850" s="45"/>
      <c r="M850" s="61"/>
      <c r="N850" s="48"/>
      <c r="O850" s="49"/>
      <c r="P850" s="48"/>
      <c r="Q850" s="49"/>
      <c r="R850" s="50"/>
      <c r="S850" s="51"/>
      <c r="T850" s="15"/>
      <c r="U850" s="14"/>
      <c r="V850" s="52"/>
      <c r="W850" s="52"/>
      <c r="X850" s="52"/>
      <c r="Y850" s="52"/>
      <c r="Z850" s="52"/>
      <c r="AA850" s="52"/>
      <c r="AB850" s="53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3"/>
      <c r="AP850" s="52"/>
      <c r="AQ850" s="52"/>
      <c r="AR850" s="53"/>
      <c r="AS850" s="53"/>
      <c r="AT850" s="53"/>
      <c r="AU850" s="52"/>
      <c r="AV850" s="52"/>
      <c r="AW850" s="53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83" t="str">
        <f>IF(ISBLANK(B850),,IF(IFNA(MATCH(N850,List_Holidays,0),0)=0,IF(IFNA(MATCH(WEEKDAY(N850),List_WeekHolidays,0),0),1,0),2))</f>
        <v/>
      </c>
      <c r="BU850" s="109">
        <f t="shared" si="3"/>
        <v>0</v>
      </c>
      <c r="BV850" s="109">
        <f t="shared" si="4"/>
        <v>0</v>
      </c>
      <c r="BW850" s="109">
        <f>IF($BU850&gt;cLunchEnd+$N850,cLunchBegin+$N850+1,cLunchBegin+$N850)</f>
        <v>0.5</v>
      </c>
      <c r="BX850" s="109">
        <f>IF($BU850&gt;cLunchEnd+$N850,cLunchEnd+$N850+1,cLunchEnd+$N850)</f>
        <v>0.5416666667</v>
      </c>
      <c r="BY850" s="109">
        <f>IF($BU850&gt;cDinnerEnd+$N850,cDinnerBegin+$N850+1,cDinnerBegin+$N850)</f>
        <v>0.75</v>
      </c>
      <c r="BZ850" s="109">
        <f>IF($BU850&gt;cDinnerEnd+$N850,cDinnerEnd+$N850+1,cDinnerEnd+$N850)</f>
        <v>0.7916666667</v>
      </c>
      <c r="CA850" s="50" t="str">
        <f>IF((MIN($BV850,BX850)-MAX($BU850,BW850))&gt;0,vDurationLunch,)</f>
        <v/>
      </c>
      <c r="CB850" s="50" t="str">
        <f>IF((MIN($BV850,BZ850)-MAX($BU850,BY850))&gt;0,vDurationDinner,)</f>
        <v/>
      </c>
      <c r="CC850" s="50">
        <f t="shared" si="5"/>
        <v>0</v>
      </c>
      <c r="CD850" s="109">
        <f t="shared" si="6"/>
        <v>0.75</v>
      </c>
      <c r="CE850" s="50" t="str">
        <f t="shared" si="7"/>
        <v/>
      </c>
      <c r="CF850" s="50" t="str">
        <f t="shared" si="8"/>
        <v/>
      </c>
      <c r="CG850" s="50" t="str">
        <f t="shared" si="9"/>
        <v/>
      </c>
      <c r="CH850" s="50" t="str">
        <f t="shared" si="10"/>
        <v/>
      </c>
      <c r="CI850" s="50" t="str">
        <f t="shared" si="11"/>
        <v/>
      </c>
      <c r="CJ850" s="50"/>
      <c r="CK850" s="50"/>
      <c r="CL850" s="50"/>
      <c r="CM850" s="50"/>
      <c r="CN850" s="50"/>
    </row>
    <row r="851">
      <c r="A851" s="108" t="str">
        <f t="shared" si="2"/>
        <v/>
      </c>
      <c r="B851" s="6"/>
      <c r="C851" s="42"/>
      <c r="D851" s="43"/>
      <c r="E851" s="61"/>
      <c r="F851" s="45"/>
      <c r="G851" s="45"/>
      <c r="H851" s="46"/>
      <c r="I851" s="45"/>
      <c r="J851" s="45"/>
      <c r="K851" s="45"/>
      <c r="L851" s="45"/>
      <c r="M851" s="61"/>
      <c r="N851" s="48"/>
      <c r="O851" s="49"/>
      <c r="P851" s="48"/>
      <c r="Q851" s="49"/>
      <c r="R851" s="50"/>
      <c r="S851" s="51"/>
      <c r="T851" s="15"/>
      <c r="U851" s="14"/>
      <c r="V851" s="52"/>
      <c r="W851" s="52"/>
      <c r="X851" s="52"/>
      <c r="Y851" s="52"/>
      <c r="Z851" s="52"/>
      <c r="AA851" s="52"/>
      <c r="AB851" s="53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3"/>
      <c r="AP851" s="52"/>
      <c r="AQ851" s="52"/>
      <c r="AR851" s="53"/>
      <c r="AS851" s="53"/>
      <c r="AT851" s="53"/>
      <c r="AU851" s="52"/>
      <c r="AV851" s="52"/>
      <c r="AW851" s="53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83" t="str">
        <f>IF(ISBLANK(B851),,IF(IFNA(MATCH(N851,List_Holidays,0),0)=0,IF(IFNA(MATCH(WEEKDAY(N851),List_WeekHolidays,0),0),1,0),2))</f>
        <v/>
      </c>
      <c r="BU851" s="109">
        <f t="shared" si="3"/>
        <v>0</v>
      </c>
      <c r="BV851" s="109">
        <f t="shared" si="4"/>
        <v>0</v>
      </c>
      <c r="BW851" s="109">
        <f>IF($BU851&gt;cLunchEnd+$N851,cLunchBegin+$N851+1,cLunchBegin+$N851)</f>
        <v>0.5</v>
      </c>
      <c r="BX851" s="109">
        <f>IF($BU851&gt;cLunchEnd+$N851,cLunchEnd+$N851+1,cLunchEnd+$N851)</f>
        <v>0.5416666667</v>
      </c>
      <c r="BY851" s="109">
        <f>IF($BU851&gt;cDinnerEnd+$N851,cDinnerBegin+$N851+1,cDinnerBegin+$N851)</f>
        <v>0.75</v>
      </c>
      <c r="BZ851" s="109">
        <f>IF($BU851&gt;cDinnerEnd+$N851,cDinnerEnd+$N851+1,cDinnerEnd+$N851)</f>
        <v>0.7916666667</v>
      </c>
      <c r="CA851" s="50" t="str">
        <f>IF((MIN($BV851,BX851)-MAX($BU851,BW851))&gt;0,vDurationLunch,)</f>
        <v/>
      </c>
      <c r="CB851" s="50" t="str">
        <f>IF((MIN($BV851,BZ851)-MAX($BU851,BY851))&gt;0,vDurationDinner,)</f>
        <v/>
      </c>
      <c r="CC851" s="50">
        <f t="shared" si="5"/>
        <v>0</v>
      </c>
      <c r="CD851" s="109">
        <f t="shared" si="6"/>
        <v>0.75</v>
      </c>
      <c r="CE851" s="50" t="str">
        <f t="shared" si="7"/>
        <v/>
      </c>
      <c r="CF851" s="50" t="str">
        <f t="shared" si="8"/>
        <v/>
      </c>
      <c r="CG851" s="50" t="str">
        <f t="shared" si="9"/>
        <v/>
      </c>
      <c r="CH851" s="50" t="str">
        <f t="shared" si="10"/>
        <v/>
      </c>
      <c r="CI851" s="50" t="str">
        <f t="shared" si="11"/>
        <v/>
      </c>
      <c r="CJ851" s="50"/>
      <c r="CK851" s="50"/>
      <c r="CL851" s="50"/>
      <c r="CM851" s="50"/>
      <c r="CN851" s="50"/>
    </row>
    <row r="852">
      <c r="A852" s="108" t="str">
        <f t="shared" si="2"/>
        <v/>
      </c>
      <c r="B852" s="6"/>
      <c r="C852" s="42"/>
      <c r="D852" s="43"/>
      <c r="E852" s="61"/>
      <c r="F852" s="45"/>
      <c r="G852" s="45"/>
      <c r="H852" s="46"/>
      <c r="I852" s="45"/>
      <c r="J852" s="45"/>
      <c r="K852" s="45"/>
      <c r="L852" s="45"/>
      <c r="M852" s="61"/>
      <c r="N852" s="48"/>
      <c r="O852" s="49"/>
      <c r="P852" s="48"/>
      <c r="Q852" s="49"/>
      <c r="R852" s="50"/>
      <c r="S852" s="51"/>
      <c r="T852" s="15"/>
      <c r="U852" s="14"/>
      <c r="V852" s="52"/>
      <c r="W852" s="52"/>
      <c r="X852" s="52"/>
      <c r="Y852" s="52"/>
      <c r="Z852" s="52"/>
      <c r="AA852" s="52"/>
      <c r="AB852" s="53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3"/>
      <c r="AP852" s="52"/>
      <c r="AQ852" s="52"/>
      <c r="AR852" s="53"/>
      <c r="AS852" s="53"/>
      <c r="AT852" s="53"/>
      <c r="AU852" s="52"/>
      <c r="AV852" s="52"/>
      <c r="AW852" s="53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83" t="str">
        <f>IF(ISBLANK(B852),,IF(IFNA(MATCH(N852,List_Holidays,0),0)=0,IF(IFNA(MATCH(WEEKDAY(N852),List_WeekHolidays,0),0),1,0),2))</f>
        <v/>
      </c>
      <c r="BU852" s="109">
        <f t="shared" si="3"/>
        <v>0</v>
      </c>
      <c r="BV852" s="109">
        <f t="shared" si="4"/>
        <v>0</v>
      </c>
      <c r="BW852" s="109">
        <f>IF($BU852&gt;cLunchEnd+$N852,cLunchBegin+$N852+1,cLunchBegin+$N852)</f>
        <v>0.5</v>
      </c>
      <c r="BX852" s="109">
        <f>IF($BU852&gt;cLunchEnd+$N852,cLunchEnd+$N852+1,cLunchEnd+$N852)</f>
        <v>0.5416666667</v>
      </c>
      <c r="BY852" s="109">
        <f>IF($BU852&gt;cDinnerEnd+$N852,cDinnerBegin+$N852+1,cDinnerBegin+$N852)</f>
        <v>0.75</v>
      </c>
      <c r="BZ852" s="109">
        <f>IF($BU852&gt;cDinnerEnd+$N852,cDinnerEnd+$N852+1,cDinnerEnd+$N852)</f>
        <v>0.7916666667</v>
      </c>
      <c r="CA852" s="50" t="str">
        <f>IF((MIN($BV852,BX852)-MAX($BU852,BW852))&gt;0,vDurationLunch,)</f>
        <v/>
      </c>
      <c r="CB852" s="50" t="str">
        <f>IF((MIN($BV852,BZ852)-MAX($BU852,BY852))&gt;0,vDurationDinner,)</f>
        <v/>
      </c>
      <c r="CC852" s="50">
        <f t="shared" si="5"/>
        <v>0</v>
      </c>
      <c r="CD852" s="109">
        <f t="shared" si="6"/>
        <v>0.75</v>
      </c>
      <c r="CE852" s="50" t="str">
        <f t="shared" si="7"/>
        <v/>
      </c>
      <c r="CF852" s="50" t="str">
        <f t="shared" si="8"/>
        <v/>
      </c>
      <c r="CG852" s="50" t="str">
        <f t="shared" si="9"/>
        <v/>
      </c>
      <c r="CH852" s="50" t="str">
        <f t="shared" si="10"/>
        <v/>
      </c>
      <c r="CI852" s="50" t="str">
        <f t="shared" si="11"/>
        <v/>
      </c>
      <c r="CJ852" s="50"/>
      <c r="CK852" s="50"/>
      <c r="CL852" s="50"/>
      <c r="CM852" s="50"/>
      <c r="CN852" s="50"/>
    </row>
    <row r="853">
      <c r="A853" s="108" t="str">
        <f t="shared" si="2"/>
        <v/>
      </c>
      <c r="B853" s="6"/>
      <c r="C853" s="42"/>
      <c r="D853" s="43"/>
      <c r="E853" s="61"/>
      <c r="F853" s="45"/>
      <c r="G853" s="45"/>
      <c r="H853" s="46"/>
      <c r="I853" s="45"/>
      <c r="J853" s="45"/>
      <c r="K853" s="45"/>
      <c r="L853" s="45"/>
      <c r="M853" s="61"/>
      <c r="N853" s="48"/>
      <c r="O853" s="49"/>
      <c r="P853" s="48"/>
      <c r="Q853" s="49"/>
      <c r="R853" s="50"/>
      <c r="S853" s="51"/>
      <c r="T853" s="15"/>
      <c r="U853" s="14"/>
      <c r="V853" s="52"/>
      <c r="W853" s="52"/>
      <c r="X853" s="52"/>
      <c r="Y853" s="52"/>
      <c r="Z853" s="52"/>
      <c r="AA853" s="52"/>
      <c r="AB853" s="53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3"/>
      <c r="AP853" s="52"/>
      <c r="AQ853" s="52"/>
      <c r="AR853" s="53"/>
      <c r="AS853" s="53"/>
      <c r="AT853" s="53"/>
      <c r="AU853" s="52"/>
      <c r="AV853" s="52"/>
      <c r="AW853" s="53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83" t="str">
        <f>IF(ISBLANK(B853),,IF(IFNA(MATCH(N853,List_Holidays,0),0)=0,IF(IFNA(MATCH(WEEKDAY(N853),List_WeekHolidays,0),0),1,0),2))</f>
        <v/>
      </c>
      <c r="BU853" s="109">
        <f t="shared" si="3"/>
        <v>0</v>
      </c>
      <c r="BV853" s="109">
        <f t="shared" si="4"/>
        <v>0</v>
      </c>
      <c r="BW853" s="109">
        <f>IF($BU853&gt;cLunchEnd+$N853,cLunchBegin+$N853+1,cLunchBegin+$N853)</f>
        <v>0.5</v>
      </c>
      <c r="BX853" s="109">
        <f>IF($BU853&gt;cLunchEnd+$N853,cLunchEnd+$N853+1,cLunchEnd+$N853)</f>
        <v>0.5416666667</v>
      </c>
      <c r="BY853" s="109">
        <f>IF($BU853&gt;cDinnerEnd+$N853,cDinnerBegin+$N853+1,cDinnerBegin+$N853)</f>
        <v>0.75</v>
      </c>
      <c r="BZ853" s="109">
        <f>IF($BU853&gt;cDinnerEnd+$N853,cDinnerEnd+$N853+1,cDinnerEnd+$N853)</f>
        <v>0.7916666667</v>
      </c>
      <c r="CA853" s="50" t="str">
        <f>IF((MIN($BV853,BX853)-MAX($BU853,BW853))&gt;0,vDurationLunch,)</f>
        <v/>
      </c>
      <c r="CB853" s="50" t="str">
        <f>IF((MIN($BV853,BZ853)-MAX($BU853,BY853))&gt;0,vDurationDinner,)</f>
        <v/>
      </c>
      <c r="CC853" s="50">
        <f t="shared" si="5"/>
        <v>0</v>
      </c>
      <c r="CD853" s="109">
        <f t="shared" si="6"/>
        <v>0.75</v>
      </c>
      <c r="CE853" s="50" t="str">
        <f t="shared" si="7"/>
        <v/>
      </c>
      <c r="CF853" s="50" t="str">
        <f t="shared" si="8"/>
        <v/>
      </c>
      <c r="CG853" s="50" t="str">
        <f t="shared" si="9"/>
        <v/>
      </c>
      <c r="CH853" s="50" t="str">
        <f t="shared" si="10"/>
        <v/>
      </c>
      <c r="CI853" s="50" t="str">
        <f t="shared" si="11"/>
        <v/>
      </c>
      <c r="CJ853" s="50"/>
      <c r="CK853" s="50"/>
      <c r="CL853" s="50"/>
      <c r="CM853" s="50"/>
      <c r="CN853" s="50"/>
    </row>
    <row r="854">
      <c r="A854" s="108" t="str">
        <f t="shared" si="2"/>
        <v/>
      </c>
      <c r="B854" s="6"/>
      <c r="C854" s="42"/>
      <c r="D854" s="43"/>
      <c r="E854" s="61"/>
      <c r="F854" s="45"/>
      <c r="G854" s="46"/>
      <c r="H854" s="46"/>
      <c r="I854" s="45"/>
      <c r="J854" s="45"/>
      <c r="K854" s="45"/>
      <c r="L854" s="45"/>
      <c r="M854" s="61"/>
      <c r="N854" s="48"/>
      <c r="O854" s="49"/>
      <c r="P854" s="48"/>
      <c r="Q854" s="49"/>
      <c r="R854" s="50"/>
      <c r="S854" s="51"/>
      <c r="T854" s="15"/>
      <c r="U854" s="14"/>
      <c r="V854" s="52"/>
      <c r="W854" s="52"/>
      <c r="X854" s="52"/>
      <c r="Y854" s="52"/>
      <c r="Z854" s="52"/>
      <c r="AA854" s="52"/>
      <c r="AB854" s="53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3"/>
      <c r="AP854" s="52"/>
      <c r="AQ854" s="52"/>
      <c r="AR854" s="53"/>
      <c r="AS854" s="53"/>
      <c r="AT854" s="53"/>
      <c r="AU854" s="52"/>
      <c r="AV854" s="52"/>
      <c r="AW854" s="53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83" t="str">
        <f>IF(ISBLANK(B854),,IF(IFNA(MATCH(N854,List_Holidays,0),0)=0,IF(IFNA(MATCH(WEEKDAY(N854),List_WeekHolidays,0),0),1,0),2))</f>
        <v/>
      </c>
      <c r="BU854" s="109">
        <f t="shared" si="3"/>
        <v>0</v>
      </c>
      <c r="BV854" s="109">
        <f t="shared" si="4"/>
        <v>0</v>
      </c>
      <c r="BW854" s="109">
        <f>IF($BU854&gt;cLunchEnd+$N854,cLunchBegin+$N854+1,cLunchBegin+$N854)</f>
        <v>0.5</v>
      </c>
      <c r="BX854" s="109">
        <f>IF($BU854&gt;cLunchEnd+$N854,cLunchEnd+$N854+1,cLunchEnd+$N854)</f>
        <v>0.5416666667</v>
      </c>
      <c r="BY854" s="109">
        <f>IF($BU854&gt;cDinnerEnd+$N854,cDinnerBegin+$N854+1,cDinnerBegin+$N854)</f>
        <v>0.75</v>
      </c>
      <c r="BZ854" s="109">
        <f>IF($BU854&gt;cDinnerEnd+$N854,cDinnerEnd+$N854+1,cDinnerEnd+$N854)</f>
        <v>0.7916666667</v>
      </c>
      <c r="CA854" s="50" t="str">
        <f>IF((MIN($BV854,BX854)-MAX($BU854,BW854))&gt;0,vDurationLunch,)</f>
        <v/>
      </c>
      <c r="CB854" s="50" t="str">
        <f>IF((MIN($BV854,BZ854)-MAX($BU854,BY854))&gt;0,vDurationDinner,)</f>
        <v/>
      </c>
      <c r="CC854" s="50">
        <f t="shared" si="5"/>
        <v>0</v>
      </c>
      <c r="CD854" s="109">
        <f t="shared" si="6"/>
        <v>0.75</v>
      </c>
      <c r="CE854" s="50" t="str">
        <f t="shared" si="7"/>
        <v/>
      </c>
      <c r="CF854" s="50" t="str">
        <f t="shared" si="8"/>
        <v/>
      </c>
      <c r="CG854" s="50" t="str">
        <f t="shared" si="9"/>
        <v/>
      </c>
      <c r="CH854" s="50" t="str">
        <f t="shared" si="10"/>
        <v/>
      </c>
      <c r="CI854" s="50" t="str">
        <f t="shared" si="11"/>
        <v/>
      </c>
      <c r="CJ854" s="50"/>
      <c r="CK854" s="50"/>
      <c r="CL854" s="50"/>
      <c r="CM854" s="50"/>
      <c r="CN854" s="50"/>
    </row>
    <row r="855">
      <c r="A855" s="108" t="str">
        <f t="shared" si="2"/>
        <v/>
      </c>
      <c r="B855" s="6"/>
      <c r="C855" s="42"/>
      <c r="D855" s="43"/>
      <c r="E855" s="61"/>
      <c r="F855" s="45"/>
      <c r="G855" s="45"/>
      <c r="H855" s="46"/>
      <c r="I855" s="45"/>
      <c r="J855" s="45"/>
      <c r="K855" s="45"/>
      <c r="L855" s="45"/>
      <c r="M855" s="61"/>
      <c r="N855" s="48"/>
      <c r="O855" s="49"/>
      <c r="P855" s="48"/>
      <c r="Q855" s="49"/>
      <c r="R855" s="50"/>
      <c r="S855" s="51"/>
      <c r="T855" s="15"/>
      <c r="U855" s="14"/>
      <c r="V855" s="52"/>
      <c r="W855" s="52"/>
      <c r="X855" s="52"/>
      <c r="Y855" s="52"/>
      <c r="Z855" s="52"/>
      <c r="AA855" s="52"/>
      <c r="AB855" s="53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3"/>
      <c r="AP855" s="52"/>
      <c r="AQ855" s="52"/>
      <c r="AR855" s="53"/>
      <c r="AS855" s="53"/>
      <c r="AT855" s="53"/>
      <c r="AU855" s="52"/>
      <c r="AV855" s="52"/>
      <c r="AW855" s="53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83" t="str">
        <f>IF(ISBLANK(B855),,IF(IFNA(MATCH(N855,List_Holidays,0),0)=0,IF(IFNA(MATCH(WEEKDAY(N855),List_WeekHolidays,0),0),1,0),2))</f>
        <v/>
      </c>
      <c r="BU855" s="109">
        <f t="shared" si="3"/>
        <v>0</v>
      </c>
      <c r="BV855" s="109">
        <f t="shared" si="4"/>
        <v>0</v>
      </c>
      <c r="BW855" s="109">
        <f>IF($BU855&gt;cLunchEnd+$N855,cLunchBegin+$N855+1,cLunchBegin+$N855)</f>
        <v>0.5</v>
      </c>
      <c r="BX855" s="109">
        <f>IF($BU855&gt;cLunchEnd+$N855,cLunchEnd+$N855+1,cLunchEnd+$N855)</f>
        <v>0.5416666667</v>
      </c>
      <c r="BY855" s="109">
        <f>IF($BU855&gt;cDinnerEnd+$N855,cDinnerBegin+$N855+1,cDinnerBegin+$N855)</f>
        <v>0.75</v>
      </c>
      <c r="BZ855" s="109">
        <f>IF($BU855&gt;cDinnerEnd+$N855,cDinnerEnd+$N855+1,cDinnerEnd+$N855)</f>
        <v>0.7916666667</v>
      </c>
      <c r="CA855" s="50" t="str">
        <f>IF((MIN($BV855,BX855)-MAX($BU855,BW855))&gt;0,vDurationLunch,)</f>
        <v/>
      </c>
      <c r="CB855" s="50" t="str">
        <f>IF((MIN($BV855,BZ855)-MAX($BU855,BY855))&gt;0,vDurationDinner,)</f>
        <v/>
      </c>
      <c r="CC855" s="50">
        <f t="shared" si="5"/>
        <v>0</v>
      </c>
      <c r="CD855" s="109">
        <f t="shared" si="6"/>
        <v>0.75</v>
      </c>
      <c r="CE855" s="50" t="str">
        <f t="shared" si="7"/>
        <v/>
      </c>
      <c r="CF855" s="50" t="str">
        <f t="shared" si="8"/>
        <v/>
      </c>
      <c r="CG855" s="50" t="str">
        <f t="shared" si="9"/>
        <v/>
      </c>
      <c r="CH855" s="50" t="str">
        <f t="shared" si="10"/>
        <v/>
      </c>
      <c r="CI855" s="50" t="str">
        <f t="shared" si="11"/>
        <v/>
      </c>
      <c r="CJ855" s="50"/>
      <c r="CK855" s="50"/>
      <c r="CL855" s="50"/>
      <c r="CM855" s="50"/>
      <c r="CN855" s="50"/>
    </row>
    <row r="856">
      <c r="A856" s="108" t="str">
        <f t="shared" si="2"/>
        <v/>
      </c>
      <c r="B856" s="6"/>
      <c r="C856" s="42"/>
      <c r="D856" s="43"/>
      <c r="E856" s="61"/>
      <c r="F856" s="45"/>
      <c r="G856" s="45"/>
      <c r="H856" s="46"/>
      <c r="I856" s="45"/>
      <c r="J856" s="45"/>
      <c r="K856" s="45"/>
      <c r="L856" s="45"/>
      <c r="M856" s="61"/>
      <c r="N856" s="48"/>
      <c r="O856" s="49"/>
      <c r="P856" s="48"/>
      <c r="Q856" s="49"/>
      <c r="R856" s="50"/>
      <c r="S856" s="51"/>
      <c r="T856" s="15"/>
      <c r="U856" s="14"/>
      <c r="V856" s="52"/>
      <c r="W856" s="52"/>
      <c r="X856" s="52"/>
      <c r="Y856" s="52"/>
      <c r="Z856" s="52"/>
      <c r="AA856" s="52"/>
      <c r="AB856" s="53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3"/>
      <c r="AP856" s="52"/>
      <c r="AQ856" s="52"/>
      <c r="AR856" s="53"/>
      <c r="AS856" s="53"/>
      <c r="AT856" s="53"/>
      <c r="AU856" s="52"/>
      <c r="AV856" s="52"/>
      <c r="AW856" s="53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83" t="str">
        <f>IF(ISBLANK(B856),,IF(IFNA(MATCH(N856,List_Holidays,0),0)=0,IF(IFNA(MATCH(WEEKDAY(N856),List_WeekHolidays,0),0),1,0),2))</f>
        <v/>
      </c>
      <c r="BU856" s="109">
        <f t="shared" si="3"/>
        <v>0</v>
      </c>
      <c r="BV856" s="109">
        <f t="shared" si="4"/>
        <v>0</v>
      </c>
      <c r="BW856" s="109">
        <f>IF($BU856&gt;cLunchEnd+$N856,cLunchBegin+$N856+1,cLunchBegin+$N856)</f>
        <v>0.5</v>
      </c>
      <c r="BX856" s="109">
        <f>IF($BU856&gt;cLunchEnd+$N856,cLunchEnd+$N856+1,cLunchEnd+$N856)</f>
        <v>0.5416666667</v>
      </c>
      <c r="BY856" s="109">
        <f>IF($BU856&gt;cDinnerEnd+$N856,cDinnerBegin+$N856+1,cDinnerBegin+$N856)</f>
        <v>0.75</v>
      </c>
      <c r="BZ856" s="109">
        <f>IF($BU856&gt;cDinnerEnd+$N856,cDinnerEnd+$N856+1,cDinnerEnd+$N856)</f>
        <v>0.7916666667</v>
      </c>
      <c r="CA856" s="50" t="str">
        <f>IF((MIN($BV856,BX856)-MAX($BU856,BW856))&gt;0,vDurationLunch,)</f>
        <v/>
      </c>
      <c r="CB856" s="50" t="str">
        <f>IF((MIN($BV856,BZ856)-MAX($BU856,BY856))&gt;0,vDurationDinner,)</f>
        <v/>
      </c>
      <c r="CC856" s="50">
        <f t="shared" si="5"/>
        <v>0</v>
      </c>
      <c r="CD856" s="109">
        <f t="shared" si="6"/>
        <v>0.75</v>
      </c>
      <c r="CE856" s="50" t="str">
        <f t="shared" si="7"/>
        <v/>
      </c>
      <c r="CF856" s="50" t="str">
        <f t="shared" si="8"/>
        <v/>
      </c>
      <c r="CG856" s="50" t="str">
        <f t="shared" si="9"/>
        <v/>
      </c>
      <c r="CH856" s="50" t="str">
        <f t="shared" si="10"/>
        <v/>
      </c>
      <c r="CI856" s="50" t="str">
        <f t="shared" si="11"/>
        <v/>
      </c>
      <c r="CJ856" s="50"/>
      <c r="CK856" s="50"/>
      <c r="CL856" s="50"/>
      <c r="CM856" s="50"/>
      <c r="CN856" s="50"/>
    </row>
    <row r="857">
      <c r="A857" s="108" t="str">
        <f t="shared" si="2"/>
        <v/>
      </c>
      <c r="B857" s="6"/>
      <c r="C857" s="42"/>
      <c r="D857" s="43"/>
      <c r="E857" s="61"/>
      <c r="F857" s="45"/>
      <c r="G857" s="45"/>
      <c r="H857" s="45"/>
      <c r="I857" s="45"/>
      <c r="J857" s="46"/>
      <c r="K857" s="45"/>
      <c r="L857" s="45"/>
      <c r="M857" s="61"/>
      <c r="N857" s="48"/>
      <c r="O857" s="49"/>
      <c r="P857" s="48"/>
      <c r="Q857" s="49"/>
      <c r="R857" s="50"/>
      <c r="S857" s="51"/>
      <c r="T857" s="15"/>
      <c r="U857" s="14"/>
      <c r="V857" s="52"/>
      <c r="W857" s="52"/>
      <c r="X857" s="52"/>
      <c r="Y857" s="52"/>
      <c r="Z857" s="52"/>
      <c r="AA857" s="52"/>
      <c r="AB857" s="53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3"/>
      <c r="AP857" s="52"/>
      <c r="AQ857" s="52"/>
      <c r="AR857" s="53"/>
      <c r="AS857" s="53"/>
      <c r="AT857" s="53"/>
      <c r="AU857" s="52"/>
      <c r="AV857" s="52"/>
      <c r="AW857" s="53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83" t="str">
        <f>IF(ISBLANK(B857),,IF(IFNA(MATCH(N857,List_Holidays,0),0)=0,IF(IFNA(MATCH(WEEKDAY(N857),List_WeekHolidays,0),0),1,0),2))</f>
        <v/>
      </c>
      <c r="BU857" s="109">
        <f t="shared" si="3"/>
        <v>0</v>
      </c>
      <c r="BV857" s="109">
        <f t="shared" si="4"/>
        <v>0</v>
      </c>
      <c r="BW857" s="109">
        <f>IF($BU857&gt;cLunchEnd+$N857,cLunchBegin+$N857+1,cLunchBegin+$N857)</f>
        <v>0.5</v>
      </c>
      <c r="BX857" s="109">
        <f>IF($BU857&gt;cLunchEnd+$N857,cLunchEnd+$N857+1,cLunchEnd+$N857)</f>
        <v>0.5416666667</v>
      </c>
      <c r="BY857" s="109">
        <f>IF($BU857&gt;cDinnerEnd+$N857,cDinnerBegin+$N857+1,cDinnerBegin+$N857)</f>
        <v>0.75</v>
      </c>
      <c r="BZ857" s="109">
        <f>IF($BU857&gt;cDinnerEnd+$N857,cDinnerEnd+$N857+1,cDinnerEnd+$N857)</f>
        <v>0.7916666667</v>
      </c>
      <c r="CA857" s="50" t="str">
        <f>IF((MIN($BV857,BX857)-MAX($BU857,BW857))&gt;0,vDurationLunch,)</f>
        <v/>
      </c>
      <c r="CB857" s="50" t="str">
        <f>IF((MIN($BV857,BZ857)-MAX($BU857,BY857))&gt;0,vDurationDinner,)</f>
        <v/>
      </c>
      <c r="CC857" s="50">
        <f t="shared" si="5"/>
        <v>0</v>
      </c>
      <c r="CD857" s="109">
        <f t="shared" si="6"/>
        <v>0.75</v>
      </c>
      <c r="CE857" s="50" t="str">
        <f t="shared" si="7"/>
        <v/>
      </c>
      <c r="CF857" s="50" t="str">
        <f t="shared" si="8"/>
        <v/>
      </c>
      <c r="CG857" s="50" t="str">
        <f t="shared" si="9"/>
        <v/>
      </c>
      <c r="CH857" s="50" t="str">
        <f t="shared" si="10"/>
        <v/>
      </c>
      <c r="CI857" s="50" t="str">
        <f t="shared" si="11"/>
        <v/>
      </c>
      <c r="CJ857" s="50"/>
      <c r="CK857" s="50"/>
      <c r="CL857" s="50"/>
      <c r="CM857" s="50"/>
      <c r="CN857" s="50"/>
    </row>
    <row r="858">
      <c r="A858" s="108" t="str">
        <f t="shared" si="2"/>
        <v/>
      </c>
      <c r="B858" s="6"/>
      <c r="C858" s="42"/>
      <c r="D858" s="43"/>
      <c r="E858" s="61"/>
      <c r="F858" s="45"/>
      <c r="G858" s="45"/>
      <c r="H858" s="46"/>
      <c r="I858" s="45"/>
      <c r="J858" s="45"/>
      <c r="K858" s="45"/>
      <c r="L858" s="45"/>
      <c r="M858" s="61"/>
      <c r="N858" s="48"/>
      <c r="O858" s="49"/>
      <c r="P858" s="48"/>
      <c r="Q858" s="49"/>
      <c r="R858" s="50"/>
      <c r="S858" s="51"/>
      <c r="T858" s="15"/>
      <c r="U858" s="14"/>
      <c r="V858" s="52"/>
      <c r="W858" s="52"/>
      <c r="X858" s="52"/>
      <c r="Y858" s="52"/>
      <c r="Z858" s="52"/>
      <c r="AA858" s="52"/>
      <c r="AB858" s="53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3"/>
      <c r="AP858" s="52"/>
      <c r="AQ858" s="52"/>
      <c r="AR858" s="53"/>
      <c r="AS858" s="53"/>
      <c r="AT858" s="53"/>
      <c r="AU858" s="52"/>
      <c r="AV858" s="52"/>
      <c r="AW858" s="53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83" t="str">
        <f>IF(ISBLANK(B858),,IF(IFNA(MATCH(N858,List_Holidays,0),0)=0,IF(IFNA(MATCH(WEEKDAY(N858),List_WeekHolidays,0),0),1,0),2))</f>
        <v/>
      </c>
      <c r="BU858" s="109">
        <f t="shared" si="3"/>
        <v>0</v>
      </c>
      <c r="BV858" s="109">
        <f t="shared" si="4"/>
        <v>0</v>
      </c>
      <c r="BW858" s="109">
        <f>IF($BU858&gt;cLunchEnd+$N858,cLunchBegin+$N858+1,cLunchBegin+$N858)</f>
        <v>0.5</v>
      </c>
      <c r="BX858" s="109">
        <f>IF($BU858&gt;cLunchEnd+$N858,cLunchEnd+$N858+1,cLunchEnd+$N858)</f>
        <v>0.5416666667</v>
      </c>
      <c r="BY858" s="109">
        <f>IF($BU858&gt;cDinnerEnd+$N858,cDinnerBegin+$N858+1,cDinnerBegin+$N858)</f>
        <v>0.75</v>
      </c>
      <c r="BZ858" s="109">
        <f>IF($BU858&gt;cDinnerEnd+$N858,cDinnerEnd+$N858+1,cDinnerEnd+$N858)</f>
        <v>0.7916666667</v>
      </c>
      <c r="CA858" s="50" t="str">
        <f>IF((MIN($BV858,BX858)-MAX($BU858,BW858))&gt;0,vDurationLunch,)</f>
        <v/>
      </c>
      <c r="CB858" s="50" t="str">
        <f>IF((MIN($BV858,BZ858)-MAX($BU858,BY858))&gt;0,vDurationDinner,)</f>
        <v/>
      </c>
      <c r="CC858" s="50">
        <f t="shared" si="5"/>
        <v>0</v>
      </c>
      <c r="CD858" s="109">
        <f t="shared" si="6"/>
        <v>0.75</v>
      </c>
      <c r="CE858" s="50" t="str">
        <f t="shared" si="7"/>
        <v/>
      </c>
      <c r="CF858" s="50" t="str">
        <f t="shared" si="8"/>
        <v/>
      </c>
      <c r="CG858" s="50" t="str">
        <f t="shared" si="9"/>
        <v/>
      </c>
      <c r="CH858" s="50" t="str">
        <f t="shared" si="10"/>
        <v/>
      </c>
      <c r="CI858" s="50" t="str">
        <f t="shared" si="11"/>
        <v/>
      </c>
      <c r="CJ858" s="50"/>
      <c r="CK858" s="50"/>
      <c r="CL858" s="50"/>
      <c r="CM858" s="50"/>
      <c r="CN858" s="50"/>
    </row>
    <row r="859">
      <c r="A859" s="108" t="str">
        <f t="shared" si="2"/>
        <v/>
      </c>
      <c r="B859" s="6"/>
      <c r="C859" s="42"/>
      <c r="D859" s="43"/>
      <c r="E859" s="61"/>
      <c r="F859" s="45"/>
      <c r="G859" s="45"/>
      <c r="H859" s="46"/>
      <c r="I859" s="45"/>
      <c r="J859" s="45"/>
      <c r="K859" s="45"/>
      <c r="L859" s="45"/>
      <c r="M859" s="61"/>
      <c r="N859" s="48"/>
      <c r="O859" s="49"/>
      <c r="P859" s="48"/>
      <c r="Q859" s="49"/>
      <c r="R859" s="50"/>
      <c r="S859" s="51"/>
      <c r="T859" s="15"/>
      <c r="U859" s="14"/>
      <c r="V859" s="52"/>
      <c r="W859" s="52"/>
      <c r="X859" s="52"/>
      <c r="Y859" s="52"/>
      <c r="Z859" s="52"/>
      <c r="AA859" s="52"/>
      <c r="AB859" s="53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3"/>
      <c r="AP859" s="52"/>
      <c r="AQ859" s="52"/>
      <c r="AR859" s="53"/>
      <c r="AS859" s="53"/>
      <c r="AT859" s="53"/>
      <c r="AU859" s="52"/>
      <c r="AV859" s="52"/>
      <c r="AW859" s="53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83" t="str">
        <f>IF(ISBLANK(B859),,IF(IFNA(MATCH(N859,List_Holidays,0),0)=0,IF(IFNA(MATCH(WEEKDAY(N859),List_WeekHolidays,0),0),1,0),2))</f>
        <v/>
      </c>
      <c r="BU859" s="109">
        <f t="shared" si="3"/>
        <v>0</v>
      </c>
      <c r="BV859" s="109">
        <f t="shared" si="4"/>
        <v>0</v>
      </c>
      <c r="BW859" s="109">
        <f>IF($BU859&gt;cLunchEnd+$N859,cLunchBegin+$N859+1,cLunchBegin+$N859)</f>
        <v>0.5</v>
      </c>
      <c r="BX859" s="109">
        <f>IF($BU859&gt;cLunchEnd+$N859,cLunchEnd+$N859+1,cLunchEnd+$N859)</f>
        <v>0.5416666667</v>
      </c>
      <c r="BY859" s="109">
        <f>IF($BU859&gt;cDinnerEnd+$N859,cDinnerBegin+$N859+1,cDinnerBegin+$N859)</f>
        <v>0.75</v>
      </c>
      <c r="BZ859" s="109">
        <f>IF($BU859&gt;cDinnerEnd+$N859,cDinnerEnd+$N859+1,cDinnerEnd+$N859)</f>
        <v>0.7916666667</v>
      </c>
      <c r="CA859" s="50" t="str">
        <f>IF((MIN($BV859,BX859)-MAX($BU859,BW859))&gt;0,vDurationLunch,)</f>
        <v/>
      </c>
      <c r="CB859" s="50" t="str">
        <f>IF((MIN($BV859,BZ859)-MAX($BU859,BY859))&gt;0,vDurationDinner,)</f>
        <v/>
      </c>
      <c r="CC859" s="50">
        <f t="shared" si="5"/>
        <v>0</v>
      </c>
      <c r="CD859" s="109">
        <f t="shared" si="6"/>
        <v>0.75</v>
      </c>
      <c r="CE859" s="50" t="str">
        <f t="shared" si="7"/>
        <v/>
      </c>
      <c r="CF859" s="50" t="str">
        <f t="shared" si="8"/>
        <v/>
      </c>
      <c r="CG859" s="50" t="str">
        <f t="shared" si="9"/>
        <v/>
      </c>
      <c r="CH859" s="50" t="str">
        <f t="shared" si="10"/>
        <v/>
      </c>
      <c r="CI859" s="50" t="str">
        <f t="shared" si="11"/>
        <v/>
      </c>
      <c r="CJ859" s="50"/>
      <c r="CK859" s="50"/>
      <c r="CL859" s="50"/>
      <c r="CM859" s="50"/>
      <c r="CN859" s="50"/>
    </row>
    <row r="860">
      <c r="A860" s="108" t="str">
        <f t="shared" si="2"/>
        <v/>
      </c>
      <c r="B860" s="6"/>
      <c r="C860" s="42"/>
      <c r="D860" s="43"/>
      <c r="E860" s="61"/>
      <c r="F860" s="45"/>
      <c r="G860" s="45"/>
      <c r="H860" s="46"/>
      <c r="I860" s="45"/>
      <c r="J860" s="45"/>
      <c r="K860" s="45"/>
      <c r="L860" s="45"/>
      <c r="M860" s="61"/>
      <c r="N860" s="48"/>
      <c r="O860" s="49"/>
      <c r="P860" s="48"/>
      <c r="Q860" s="49"/>
      <c r="R860" s="50"/>
      <c r="S860" s="51"/>
      <c r="T860" s="15"/>
      <c r="U860" s="14"/>
      <c r="V860" s="52"/>
      <c r="W860" s="52"/>
      <c r="X860" s="52"/>
      <c r="Y860" s="52"/>
      <c r="Z860" s="52"/>
      <c r="AA860" s="52"/>
      <c r="AB860" s="53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3"/>
      <c r="AP860" s="52"/>
      <c r="AQ860" s="52"/>
      <c r="AR860" s="53"/>
      <c r="AS860" s="53"/>
      <c r="AT860" s="53"/>
      <c r="AU860" s="52"/>
      <c r="AV860" s="52"/>
      <c r="AW860" s="53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83" t="str">
        <f>IF(ISBLANK(B860),,IF(IFNA(MATCH(N860,List_Holidays,0),0)=0,IF(IFNA(MATCH(WEEKDAY(N860),List_WeekHolidays,0),0),1,0),2))</f>
        <v/>
      </c>
      <c r="BU860" s="109">
        <f t="shared" si="3"/>
        <v>0</v>
      </c>
      <c r="BV860" s="109">
        <f t="shared" si="4"/>
        <v>0</v>
      </c>
      <c r="BW860" s="109">
        <f>IF($BU860&gt;cLunchEnd+$N860,cLunchBegin+$N860+1,cLunchBegin+$N860)</f>
        <v>0.5</v>
      </c>
      <c r="BX860" s="109">
        <f>IF($BU860&gt;cLunchEnd+$N860,cLunchEnd+$N860+1,cLunchEnd+$N860)</f>
        <v>0.5416666667</v>
      </c>
      <c r="BY860" s="109">
        <f>IF($BU860&gt;cDinnerEnd+$N860,cDinnerBegin+$N860+1,cDinnerBegin+$N860)</f>
        <v>0.75</v>
      </c>
      <c r="BZ860" s="109">
        <f>IF($BU860&gt;cDinnerEnd+$N860,cDinnerEnd+$N860+1,cDinnerEnd+$N860)</f>
        <v>0.7916666667</v>
      </c>
      <c r="CA860" s="50" t="str">
        <f>IF((MIN($BV860,BX860)-MAX($BU860,BW860))&gt;0,vDurationLunch,)</f>
        <v/>
      </c>
      <c r="CB860" s="50" t="str">
        <f>IF((MIN($BV860,BZ860)-MAX($BU860,BY860))&gt;0,vDurationDinner,)</f>
        <v/>
      </c>
      <c r="CC860" s="50">
        <f t="shared" si="5"/>
        <v>0</v>
      </c>
      <c r="CD860" s="109">
        <f t="shared" si="6"/>
        <v>0.75</v>
      </c>
      <c r="CE860" s="50" t="str">
        <f t="shared" si="7"/>
        <v/>
      </c>
      <c r="CF860" s="50" t="str">
        <f t="shared" si="8"/>
        <v/>
      </c>
      <c r="CG860" s="50" t="str">
        <f t="shared" si="9"/>
        <v/>
      </c>
      <c r="CH860" s="50" t="str">
        <f t="shared" si="10"/>
        <v/>
      </c>
      <c r="CI860" s="50" t="str">
        <f t="shared" si="11"/>
        <v/>
      </c>
      <c r="CJ860" s="50"/>
      <c r="CK860" s="50"/>
      <c r="CL860" s="50"/>
      <c r="CM860" s="50"/>
      <c r="CN860" s="50"/>
    </row>
    <row r="861">
      <c r="A861" s="108" t="str">
        <f t="shared" si="2"/>
        <v/>
      </c>
      <c r="B861" s="6"/>
      <c r="C861" s="42"/>
      <c r="D861" s="43"/>
      <c r="E861" s="61"/>
      <c r="F861" s="45"/>
      <c r="G861" s="46"/>
      <c r="H861" s="46"/>
      <c r="I861" s="45"/>
      <c r="J861" s="45"/>
      <c r="K861" s="45"/>
      <c r="L861" s="45"/>
      <c r="M861" s="61"/>
      <c r="N861" s="48"/>
      <c r="O861" s="49"/>
      <c r="P861" s="48"/>
      <c r="Q861" s="49"/>
      <c r="R861" s="50"/>
      <c r="S861" s="51"/>
      <c r="T861" s="15"/>
      <c r="U861" s="14"/>
      <c r="V861" s="52"/>
      <c r="W861" s="52"/>
      <c r="X861" s="52"/>
      <c r="Y861" s="52"/>
      <c r="Z861" s="52"/>
      <c r="AA861" s="52"/>
      <c r="AB861" s="53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3"/>
      <c r="AP861" s="52"/>
      <c r="AQ861" s="52"/>
      <c r="AR861" s="53"/>
      <c r="AS861" s="53"/>
      <c r="AT861" s="53"/>
      <c r="AU861" s="52"/>
      <c r="AV861" s="52"/>
      <c r="AW861" s="53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83" t="str">
        <f>IF(ISBLANK(B861),,IF(IFNA(MATCH(N861,List_Holidays,0),0)=0,IF(IFNA(MATCH(WEEKDAY(N861),List_WeekHolidays,0),0),1,0),2))</f>
        <v/>
      </c>
      <c r="BU861" s="109">
        <f t="shared" si="3"/>
        <v>0</v>
      </c>
      <c r="BV861" s="109">
        <f t="shared" si="4"/>
        <v>0</v>
      </c>
      <c r="BW861" s="109">
        <f>IF($BU861&gt;cLunchEnd+$N861,cLunchBegin+$N861+1,cLunchBegin+$N861)</f>
        <v>0.5</v>
      </c>
      <c r="BX861" s="109">
        <f>IF($BU861&gt;cLunchEnd+$N861,cLunchEnd+$N861+1,cLunchEnd+$N861)</f>
        <v>0.5416666667</v>
      </c>
      <c r="BY861" s="109">
        <f>IF($BU861&gt;cDinnerEnd+$N861,cDinnerBegin+$N861+1,cDinnerBegin+$N861)</f>
        <v>0.75</v>
      </c>
      <c r="BZ861" s="109">
        <f>IF($BU861&gt;cDinnerEnd+$N861,cDinnerEnd+$N861+1,cDinnerEnd+$N861)</f>
        <v>0.7916666667</v>
      </c>
      <c r="CA861" s="50" t="str">
        <f>IF((MIN($BV861,BX861)-MAX($BU861,BW861))&gt;0,vDurationLunch,)</f>
        <v/>
      </c>
      <c r="CB861" s="50" t="str">
        <f>IF((MIN($BV861,BZ861)-MAX($BU861,BY861))&gt;0,vDurationDinner,)</f>
        <v/>
      </c>
      <c r="CC861" s="50">
        <f t="shared" si="5"/>
        <v>0</v>
      </c>
      <c r="CD861" s="109">
        <f t="shared" si="6"/>
        <v>0.75</v>
      </c>
      <c r="CE861" s="50" t="str">
        <f t="shared" si="7"/>
        <v/>
      </c>
      <c r="CF861" s="50" t="str">
        <f t="shared" si="8"/>
        <v/>
      </c>
      <c r="CG861" s="50" t="str">
        <f t="shared" si="9"/>
        <v/>
      </c>
      <c r="CH861" s="50" t="str">
        <f t="shared" si="10"/>
        <v/>
      </c>
      <c r="CI861" s="50" t="str">
        <f t="shared" si="11"/>
        <v/>
      </c>
      <c r="CJ861" s="50"/>
      <c r="CK861" s="50"/>
      <c r="CL861" s="50"/>
      <c r="CM861" s="50"/>
      <c r="CN861" s="50"/>
    </row>
    <row r="862">
      <c r="A862" s="108" t="str">
        <f t="shared" si="2"/>
        <v/>
      </c>
      <c r="B862" s="6"/>
      <c r="C862" s="42"/>
      <c r="D862" s="43"/>
      <c r="E862" s="61"/>
      <c r="F862" s="45"/>
      <c r="G862" s="45"/>
      <c r="H862" s="46"/>
      <c r="I862" s="45"/>
      <c r="J862" s="45"/>
      <c r="K862" s="45"/>
      <c r="L862" s="45"/>
      <c r="M862" s="61"/>
      <c r="N862" s="48"/>
      <c r="O862" s="49"/>
      <c r="P862" s="48"/>
      <c r="Q862" s="49"/>
      <c r="R862" s="50"/>
      <c r="S862" s="51"/>
      <c r="T862" s="15"/>
      <c r="U862" s="14"/>
      <c r="V862" s="52"/>
      <c r="W862" s="52"/>
      <c r="X862" s="52"/>
      <c r="Y862" s="52"/>
      <c r="Z862" s="52"/>
      <c r="AA862" s="52"/>
      <c r="AB862" s="53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3"/>
      <c r="AP862" s="52"/>
      <c r="AQ862" s="52"/>
      <c r="AR862" s="53"/>
      <c r="AS862" s="53"/>
      <c r="AT862" s="53"/>
      <c r="AU862" s="52"/>
      <c r="AV862" s="52"/>
      <c r="AW862" s="53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83" t="str">
        <f>IF(ISBLANK(B862),,IF(IFNA(MATCH(N862,List_Holidays,0),0)=0,IF(IFNA(MATCH(WEEKDAY(N862),List_WeekHolidays,0),0),1,0),2))</f>
        <v/>
      </c>
      <c r="BU862" s="109">
        <f t="shared" si="3"/>
        <v>0</v>
      </c>
      <c r="BV862" s="109">
        <f t="shared" si="4"/>
        <v>0</v>
      </c>
      <c r="BW862" s="109">
        <f>IF($BU862&gt;cLunchEnd+$N862,cLunchBegin+$N862+1,cLunchBegin+$N862)</f>
        <v>0.5</v>
      </c>
      <c r="BX862" s="109">
        <f>IF($BU862&gt;cLunchEnd+$N862,cLunchEnd+$N862+1,cLunchEnd+$N862)</f>
        <v>0.5416666667</v>
      </c>
      <c r="BY862" s="109">
        <f>IF($BU862&gt;cDinnerEnd+$N862,cDinnerBegin+$N862+1,cDinnerBegin+$N862)</f>
        <v>0.75</v>
      </c>
      <c r="BZ862" s="109">
        <f>IF($BU862&gt;cDinnerEnd+$N862,cDinnerEnd+$N862+1,cDinnerEnd+$N862)</f>
        <v>0.7916666667</v>
      </c>
      <c r="CA862" s="50" t="str">
        <f>IF((MIN($BV862,BX862)-MAX($BU862,BW862))&gt;0,vDurationLunch,)</f>
        <v/>
      </c>
      <c r="CB862" s="50" t="str">
        <f>IF((MIN($BV862,BZ862)-MAX($BU862,BY862))&gt;0,vDurationDinner,)</f>
        <v/>
      </c>
      <c r="CC862" s="50">
        <f t="shared" si="5"/>
        <v>0</v>
      </c>
      <c r="CD862" s="109">
        <f t="shared" si="6"/>
        <v>0.75</v>
      </c>
      <c r="CE862" s="50" t="str">
        <f t="shared" si="7"/>
        <v/>
      </c>
      <c r="CF862" s="50" t="str">
        <f t="shared" si="8"/>
        <v/>
      </c>
      <c r="CG862" s="50" t="str">
        <f t="shared" si="9"/>
        <v/>
      </c>
      <c r="CH862" s="50" t="str">
        <f t="shared" si="10"/>
        <v/>
      </c>
      <c r="CI862" s="50" t="str">
        <f t="shared" si="11"/>
        <v/>
      </c>
      <c r="CJ862" s="50"/>
      <c r="CK862" s="50"/>
      <c r="CL862" s="50"/>
      <c r="CM862" s="50"/>
      <c r="CN862" s="50"/>
    </row>
    <row r="863">
      <c r="A863" s="108" t="str">
        <f t="shared" si="2"/>
        <v/>
      </c>
      <c r="B863" s="6"/>
      <c r="C863" s="42"/>
      <c r="D863" s="43"/>
      <c r="E863" s="61"/>
      <c r="F863" s="45"/>
      <c r="G863" s="45"/>
      <c r="H863" s="46"/>
      <c r="I863" s="45"/>
      <c r="J863" s="45"/>
      <c r="K863" s="45"/>
      <c r="L863" s="45"/>
      <c r="M863" s="61"/>
      <c r="N863" s="48"/>
      <c r="O863" s="49"/>
      <c r="P863" s="48"/>
      <c r="Q863" s="49"/>
      <c r="R863" s="50"/>
      <c r="S863" s="51"/>
      <c r="T863" s="15"/>
      <c r="U863" s="14"/>
      <c r="V863" s="52"/>
      <c r="W863" s="52"/>
      <c r="X863" s="52"/>
      <c r="Y863" s="52"/>
      <c r="Z863" s="52"/>
      <c r="AA863" s="52"/>
      <c r="AB863" s="53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3"/>
      <c r="AP863" s="52"/>
      <c r="AQ863" s="52"/>
      <c r="AR863" s="53"/>
      <c r="AS863" s="53"/>
      <c r="AT863" s="53"/>
      <c r="AU863" s="52"/>
      <c r="AV863" s="52"/>
      <c r="AW863" s="53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83" t="str">
        <f>IF(ISBLANK(B863),,IF(IFNA(MATCH(N863,List_Holidays,0),0)=0,IF(IFNA(MATCH(WEEKDAY(N863),List_WeekHolidays,0),0),1,0),2))</f>
        <v/>
      </c>
      <c r="BU863" s="109">
        <f t="shared" si="3"/>
        <v>0</v>
      </c>
      <c r="BV863" s="109">
        <f t="shared" si="4"/>
        <v>0</v>
      </c>
      <c r="BW863" s="109">
        <f>IF($BU863&gt;cLunchEnd+$N863,cLunchBegin+$N863+1,cLunchBegin+$N863)</f>
        <v>0.5</v>
      </c>
      <c r="BX863" s="109">
        <f>IF($BU863&gt;cLunchEnd+$N863,cLunchEnd+$N863+1,cLunchEnd+$N863)</f>
        <v>0.5416666667</v>
      </c>
      <c r="BY863" s="109">
        <f>IF($BU863&gt;cDinnerEnd+$N863,cDinnerBegin+$N863+1,cDinnerBegin+$N863)</f>
        <v>0.75</v>
      </c>
      <c r="BZ863" s="109">
        <f>IF($BU863&gt;cDinnerEnd+$N863,cDinnerEnd+$N863+1,cDinnerEnd+$N863)</f>
        <v>0.7916666667</v>
      </c>
      <c r="CA863" s="50" t="str">
        <f>IF((MIN($BV863,BX863)-MAX($BU863,BW863))&gt;0,vDurationLunch,)</f>
        <v/>
      </c>
      <c r="CB863" s="50" t="str">
        <f>IF((MIN($BV863,BZ863)-MAX($BU863,BY863))&gt;0,vDurationDinner,)</f>
        <v/>
      </c>
      <c r="CC863" s="50">
        <f t="shared" si="5"/>
        <v>0</v>
      </c>
      <c r="CD863" s="109">
        <f t="shared" si="6"/>
        <v>0.75</v>
      </c>
      <c r="CE863" s="50" t="str">
        <f t="shared" si="7"/>
        <v/>
      </c>
      <c r="CF863" s="50" t="str">
        <f t="shared" si="8"/>
        <v/>
      </c>
      <c r="CG863" s="50" t="str">
        <f t="shared" si="9"/>
        <v/>
      </c>
      <c r="CH863" s="50" t="str">
        <f t="shared" si="10"/>
        <v/>
      </c>
      <c r="CI863" s="50" t="str">
        <f t="shared" si="11"/>
        <v/>
      </c>
      <c r="CJ863" s="50"/>
      <c r="CK863" s="50"/>
      <c r="CL863" s="50"/>
      <c r="CM863" s="50"/>
      <c r="CN863" s="50"/>
    </row>
    <row r="864">
      <c r="A864" s="108" t="str">
        <f t="shared" si="2"/>
        <v/>
      </c>
      <c r="B864" s="6"/>
      <c r="C864" s="42"/>
      <c r="D864" s="43"/>
      <c r="E864" s="61"/>
      <c r="F864" s="45"/>
      <c r="G864" s="45"/>
      <c r="H864" s="45"/>
      <c r="I864" s="45"/>
      <c r="J864" s="46"/>
      <c r="K864" s="45"/>
      <c r="L864" s="45"/>
      <c r="M864" s="61"/>
      <c r="N864" s="48"/>
      <c r="O864" s="49"/>
      <c r="P864" s="48"/>
      <c r="Q864" s="49"/>
      <c r="R864" s="50"/>
      <c r="S864" s="51"/>
      <c r="T864" s="15"/>
      <c r="U864" s="14"/>
      <c r="V864" s="52"/>
      <c r="W864" s="52"/>
      <c r="X864" s="52"/>
      <c r="Y864" s="52"/>
      <c r="Z864" s="52"/>
      <c r="AA864" s="52"/>
      <c r="AB864" s="53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3"/>
      <c r="AP864" s="52"/>
      <c r="AQ864" s="52"/>
      <c r="AR864" s="53"/>
      <c r="AS864" s="53"/>
      <c r="AT864" s="53"/>
      <c r="AU864" s="52"/>
      <c r="AV864" s="52"/>
      <c r="AW864" s="53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83" t="str">
        <f>IF(ISBLANK(B864),,IF(IFNA(MATCH(N864,List_Holidays,0),0)=0,IF(IFNA(MATCH(WEEKDAY(N864),List_WeekHolidays,0),0),1,0),2))</f>
        <v/>
      </c>
      <c r="BU864" s="109">
        <f t="shared" si="3"/>
        <v>0</v>
      </c>
      <c r="BV864" s="109">
        <f t="shared" si="4"/>
        <v>0</v>
      </c>
      <c r="BW864" s="109">
        <f>IF($BU864&gt;cLunchEnd+$N864,cLunchBegin+$N864+1,cLunchBegin+$N864)</f>
        <v>0.5</v>
      </c>
      <c r="BX864" s="109">
        <f>IF($BU864&gt;cLunchEnd+$N864,cLunchEnd+$N864+1,cLunchEnd+$N864)</f>
        <v>0.5416666667</v>
      </c>
      <c r="BY864" s="109">
        <f>IF($BU864&gt;cDinnerEnd+$N864,cDinnerBegin+$N864+1,cDinnerBegin+$N864)</f>
        <v>0.75</v>
      </c>
      <c r="BZ864" s="109">
        <f>IF($BU864&gt;cDinnerEnd+$N864,cDinnerEnd+$N864+1,cDinnerEnd+$N864)</f>
        <v>0.7916666667</v>
      </c>
      <c r="CA864" s="50" t="str">
        <f>IF((MIN($BV864,BX864)-MAX($BU864,BW864))&gt;0,vDurationLunch,)</f>
        <v/>
      </c>
      <c r="CB864" s="50" t="str">
        <f>IF((MIN($BV864,BZ864)-MAX($BU864,BY864))&gt;0,vDurationDinner,)</f>
        <v/>
      </c>
      <c r="CC864" s="50">
        <f t="shared" si="5"/>
        <v>0</v>
      </c>
      <c r="CD864" s="109">
        <f t="shared" si="6"/>
        <v>0.75</v>
      </c>
      <c r="CE864" s="50" t="str">
        <f t="shared" si="7"/>
        <v/>
      </c>
      <c r="CF864" s="50" t="str">
        <f t="shared" si="8"/>
        <v/>
      </c>
      <c r="CG864" s="50" t="str">
        <f t="shared" si="9"/>
        <v/>
      </c>
      <c r="CH864" s="50" t="str">
        <f t="shared" si="10"/>
        <v/>
      </c>
      <c r="CI864" s="50" t="str">
        <f t="shared" si="11"/>
        <v/>
      </c>
      <c r="CJ864" s="50"/>
      <c r="CK864" s="50"/>
      <c r="CL864" s="50"/>
      <c r="CM864" s="50"/>
      <c r="CN864" s="50"/>
    </row>
    <row r="865">
      <c r="A865" s="108" t="str">
        <f t="shared" si="2"/>
        <v/>
      </c>
      <c r="B865" s="6"/>
      <c r="C865" s="42"/>
      <c r="D865" s="43"/>
      <c r="E865" s="61"/>
      <c r="F865" s="45"/>
      <c r="G865" s="45"/>
      <c r="H865" s="46"/>
      <c r="I865" s="45"/>
      <c r="J865" s="45"/>
      <c r="K865" s="45"/>
      <c r="L865" s="45"/>
      <c r="M865" s="61"/>
      <c r="N865" s="48"/>
      <c r="O865" s="49"/>
      <c r="P865" s="48"/>
      <c r="Q865" s="49"/>
      <c r="R865" s="50"/>
      <c r="S865" s="51"/>
      <c r="T865" s="15"/>
      <c r="U865" s="14"/>
      <c r="V865" s="52"/>
      <c r="W865" s="52"/>
      <c r="X865" s="52"/>
      <c r="Y865" s="52"/>
      <c r="Z865" s="52"/>
      <c r="AA865" s="52"/>
      <c r="AB865" s="53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3"/>
      <c r="AP865" s="52"/>
      <c r="AQ865" s="52"/>
      <c r="AR865" s="53"/>
      <c r="AS865" s="53"/>
      <c r="AT865" s="53"/>
      <c r="AU865" s="52"/>
      <c r="AV865" s="52"/>
      <c r="AW865" s="53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83" t="str">
        <f>IF(ISBLANK(B865),,IF(IFNA(MATCH(N865,List_Holidays,0),0)=0,IF(IFNA(MATCH(WEEKDAY(N865),List_WeekHolidays,0),0),1,0),2))</f>
        <v/>
      </c>
      <c r="BU865" s="109">
        <f t="shared" si="3"/>
        <v>0</v>
      </c>
      <c r="BV865" s="109">
        <f t="shared" si="4"/>
        <v>0</v>
      </c>
      <c r="BW865" s="109">
        <f>IF($BU865&gt;cLunchEnd+$N865,cLunchBegin+$N865+1,cLunchBegin+$N865)</f>
        <v>0.5</v>
      </c>
      <c r="BX865" s="109">
        <f>IF($BU865&gt;cLunchEnd+$N865,cLunchEnd+$N865+1,cLunchEnd+$N865)</f>
        <v>0.5416666667</v>
      </c>
      <c r="BY865" s="109">
        <f>IF($BU865&gt;cDinnerEnd+$N865,cDinnerBegin+$N865+1,cDinnerBegin+$N865)</f>
        <v>0.75</v>
      </c>
      <c r="BZ865" s="109">
        <f>IF($BU865&gt;cDinnerEnd+$N865,cDinnerEnd+$N865+1,cDinnerEnd+$N865)</f>
        <v>0.7916666667</v>
      </c>
      <c r="CA865" s="50" t="str">
        <f>IF((MIN($BV865,BX865)-MAX($BU865,BW865))&gt;0,vDurationLunch,)</f>
        <v/>
      </c>
      <c r="CB865" s="50" t="str">
        <f>IF((MIN($BV865,BZ865)-MAX($BU865,BY865))&gt;0,vDurationDinner,)</f>
        <v/>
      </c>
      <c r="CC865" s="50">
        <f t="shared" si="5"/>
        <v>0</v>
      </c>
      <c r="CD865" s="109">
        <f t="shared" si="6"/>
        <v>0.75</v>
      </c>
      <c r="CE865" s="50" t="str">
        <f t="shared" si="7"/>
        <v/>
      </c>
      <c r="CF865" s="50" t="str">
        <f t="shared" si="8"/>
        <v/>
      </c>
      <c r="CG865" s="50" t="str">
        <f t="shared" si="9"/>
        <v/>
      </c>
      <c r="CH865" s="50" t="str">
        <f t="shared" si="10"/>
        <v/>
      </c>
      <c r="CI865" s="50" t="str">
        <f t="shared" si="11"/>
        <v/>
      </c>
      <c r="CJ865" s="50"/>
      <c r="CK865" s="50"/>
      <c r="CL865" s="50"/>
      <c r="CM865" s="50"/>
      <c r="CN865" s="50"/>
    </row>
    <row r="866">
      <c r="A866" s="108" t="str">
        <f t="shared" si="2"/>
        <v/>
      </c>
      <c r="B866" s="6"/>
      <c r="C866" s="42"/>
      <c r="D866" s="43"/>
      <c r="E866" s="61"/>
      <c r="F866" s="45"/>
      <c r="G866" s="45"/>
      <c r="H866" s="46"/>
      <c r="I866" s="45"/>
      <c r="J866" s="45"/>
      <c r="K866" s="45"/>
      <c r="L866" s="45"/>
      <c r="M866" s="61"/>
      <c r="N866" s="48"/>
      <c r="O866" s="49"/>
      <c r="P866" s="48"/>
      <c r="Q866" s="49"/>
      <c r="R866" s="50"/>
      <c r="S866" s="51"/>
      <c r="T866" s="15"/>
      <c r="U866" s="14"/>
      <c r="V866" s="52"/>
      <c r="W866" s="52"/>
      <c r="X866" s="52"/>
      <c r="Y866" s="52"/>
      <c r="Z866" s="52"/>
      <c r="AA866" s="52"/>
      <c r="AB866" s="53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3"/>
      <c r="AP866" s="52"/>
      <c r="AQ866" s="52"/>
      <c r="AR866" s="53"/>
      <c r="AS866" s="53"/>
      <c r="AT866" s="53"/>
      <c r="AU866" s="52"/>
      <c r="AV866" s="52"/>
      <c r="AW866" s="53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83" t="str">
        <f>IF(ISBLANK(B866),,IF(IFNA(MATCH(N866,List_Holidays,0),0)=0,IF(IFNA(MATCH(WEEKDAY(N866),List_WeekHolidays,0),0),1,0),2))</f>
        <v/>
      </c>
      <c r="BU866" s="109">
        <f t="shared" si="3"/>
        <v>0</v>
      </c>
      <c r="BV866" s="109">
        <f t="shared" si="4"/>
        <v>0</v>
      </c>
      <c r="BW866" s="109">
        <f>IF($BU866&gt;cLunchEnd+$N866,cLunchBegin+$N866+1,cLunchBegin+$N866)</f>
        <v>0.5</v>
      </c>
      <c r="BX866" s="109">
        <f>IF($BU866&gt;cLunchEnd+$N866,cLunchEnd+$N866+1,cLunchEnd+$N866)</f>
        <v>0.5416666667</v>
      </c>
      <c r="BY866" s="109">
        <f>IF($BU866&gt;cDinnerEnd+$N866,cDinnerBegin+$N866+1,cDinnerBegin+$N866)</f>
        <v>0.75</v>
      </c>
      <c r="BZ866" s="109">
        <f>IF($BU866&gt;cDinnerEnd+$N866,cDinnerEnd+$N866+1,cDinnerEnd+$N866)</f>
        <v>0.7916666667</v>
      </c>
      <c r="CA866" s="50" t="str">
        <f>IF((MIN($BV866,BX866)-MAX($BU866,BW866))&gt;0,vDurationLunch,)</f>
        <v/>
      </c>
      <c r="CB866" s="50" t="str">
        <f>IF((MIN($BV866,BZ866)-MAX($BU866,BY866))&gt;0,vDurationDinner,)</f>
        <v/>
      </c>
      <c r="CC866" s="50">
        <f t="shared" si="5"/>
        <v>0</v>
      </c>
      <c r="CD866" s="109">
        <f t="shared" si="6"/>
        <v>0.75</v>
      </c>
      <c r="CE866" s="50" t="str">
        <f t="shared" si="7"/>
        <v/>
      </c>
      <c r="CF866" s="50" t="str">
        <f t="shared" si="8"/>
        <v/>
      </c>
      <c r="CG866" s="50" t="str">
        <f t="shared" si="9"/>
        <v/>
      </c>
      <c r="CH866" s="50" t="str">
        <f t="shared" si="10"/>
        <v/>
      </c>
      <c r="CI866" s="50" t="str">
        <f t="shared" si="11"/>
        <v/>
      </c>
      <c r="CJ866" s="50"/>
      <c r="CK866" s="50"/>
      <c r="CL866" s="50"/>
      <c r="CM866" s="50"/>
      <c r="CN866" s="50"/>
    </row>
    <row r="867">
      <c r="A867" s="108" t="str">
        <f t="shared" si="2"/>
        <v/>
      </c>
      <c r="B867" s="6"/>
      <c r="C867" s="42"/>
      <c r="D867" s="43"/>
      <c r="E867" s="61"/>
      <c r="F867" s="45"/>
      <c r="G867" s="45"/>
      <c r="H867" s="46"/>
      <c r="I867" s="45"/>
      <c r="J867" s="45"/>
      <c r="K867" s="45"/>
      <c r="L867" s="45"/>
      <c r="M867" s="61"/>
      <c r="N867" s="48"/>
      <c r="O867" s="49"/>
      <c r="P867" s="48"/>
      <c r="Q867" s="49"/>
      <c r="R867" s="50"/>
      <c r="S867" s="51"/>
      <c r="T867" s="15"/>
      <c r="U867" s="14"/>
      <c r="V867" s="52"/>
      <c r="W867" s="52"/>
      <c r="X867" s="52"/>
      <c r="Y867" s="52"/>
      <c r="Z867" s="52"/>
      <c r="AA867" s="52"/>
      <c r="AB867" s="53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3"/>
      <c r="AP867" s="52"/>
      <c r="AQ867" s="52"/>
      <c r="AR867" s="53"/>
      <c r="AS867" s="53"/>
      <c r="AT867" s="53"/>
      <c r="AU867" s="52"/>
      <c r="AV867" s="52"/>
      <c r="AW867" s="53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83" t="str">
        <f>IF(ISBLANK(B867),,IF(IFNA(MATCH(N867,List_Holidays,0),0)=0,IF(IFNA(MATCH(WEEKDAY(N867),List_WeekHolidays,0),0),1,0),2))</f>
        <v/>
      </c>
      <c r="BU867" s="109">
        <f t="shared" si="3"/>
        <v>0</v>
      </c>
      <c r="BV867" s="109">
        <f t="shared" si="4"/>
        <v>0</v>
      </c>
      <c r="BW867" s="109">
        <f>IF($BU867&gt;cLunchEnd+$N867,cLunchBegin+$N867+1,cLunchBegin+$N867)</f>
        <v>0.5</v>
      </c>
      <c r="BX867" s="109">
        <f>IF($BU867&gt;cLunchEnd+$N867,cLunchEnd+$N867+1,cLunchEnd+$N867)</f>
        <v>0.5416666667</v>
      </c>
      <c r="BY867" s="109">
        <f>IF($BU867&gt;cDinnerEnd+$N867,cDinnerBegin+$N867+1,cDinnerBegin+$N867)</f>
        <v>0.75</v>
      </c>
      <c r="BZ867" s="109">
        <f>IF($BU867&gt;cDinnerEnd+$N867,cDinnerEnd+$N867+1,cDinnerEnd+$N867)</f>
        <v>0.7916666667</v>
      </c>
      <c r="CA867" s="50" t="str">
        <f>IF((MIN($BV867,BX867)-MAX($BU867,BW867))&gt;0,vDurationLunch,)</f>
        <v/>
      </c>
      <c r="CB867" s="50" t="str">
        <f>IF((MIN($BV867,BZ867)-MAX($BU867,BY867))&gt;0,vDurationDinner,)</f>
        <v/>
      </c>
      <c r="CC867" s="50">
        <f t="shared" si="5"/>
        <v>0</v>
      </c>
      <c r="CD867" s="109">
        <f t="shared" si="6"/>
        <v>0.75</v>
      </c>
      <c r="CE867" s="50" t="str">
        <f t="shared" si="7"/>
        <v/>
      </c>
      <c r="CF867" s="50" t="str">
        <f t="shared" si="8"/>
        <v/>
      </c>
      <c r="CG867" s="50" t="str">
        <f t="shared" si="9"/>
        <v/>
      </c>
      <c r="CH867" s="50" t="str">
        <f t="shared" si="10"/>
        <v/>
      </c>
      <c r="CI867" s="50" t="str">
        <f t="shared" si="11"/>
        <v/>
      </c>
      <c r="CJ867" s="50"/>
      <c r="CK867" s="50"/>
      <c r="CL867" s="50"/>
      <c r="CM867" s="50"/>
      <c r="CN867" s="50"/>
    </row>
    <row r="868">
      <c r="A868" s="108" t="str">
        <f t="shared" si="2"/>
        <v/>
      </c>
      <c r="B868" s="6"/>
      <c r="C868" s="42"/>
      <c r="D868" s="43"/>
      <c r="E868" s="61"/>
      <c r="F868" s="45"/>
      <c r="G868" s="46"/>
      <c r="H868" s="46"/>
      <c r="I868" s="45"/>
      <c r="J868" s="45"/>
      <c r="K868" s="45"/>
      <c r="L868" s="45"/>
      <c r="M868" s="61"/>
      <c r="N868" s="48"/>
      <c r="O868" s="49"/>
      <c r="P868" s="48"/>
      <c r="Q868" s="49"/>
      <c r="R868" s="50"/>
      <c r="S868" s="51"/>
      <c r="T868" s="15"/>
      <c r="U868" s="14"/>
      <c r="V868" s="52"/>
      <c r="W868" s="52"/>
      <c r="X868" s="52"/>
      <c r="Y868" s="52"/>
      <c r="Z868" s="52"/>
      <c r="AA868" s="52"/>
      <c r="AB868" s="53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3"/>
      <c r="AP868" s="52"/>
      <c r="AQ868" s="52"/>
      <c r="AR868" s="53"/>
      <c r="AS868" s="53"/>
      <c r="AT868" s="53"/>
      <c r="AU868" s="52"/>
      <c r="AV868" s="52"/>
      <c r="AW868" s="53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83" t="str">
        <f>IF(ISBLANK(B868),,IF(IFNA(MATCH(N868,List_Holidays,0),0)=0,IF(IFNA(MATCH(WEEKDAY(N868),List_WeekHolidays,0),0),1,0),2))</f>
        <v/>
      </c>
      <c r="BU868" s="109">
        <f t="shared" si="3"/>
        <v>0</v>
      </c>
      <c r="BV868" s="109">
        <f t="shared" si="4"/>
        <v>0</v>
      </c>
      <c r="BW868" s="109">
        <f>IF($BU868&gt;cLunchEnd+$N868,cLunchBegin+$N868+1,cLunchBegin+$N868)</f>
        <v>0.5</v>
      </c>
      <c r="BX868" s="109">
        <f>IF($BU868&gt;cLunchEnd+$N868,cLunchEnd+$N868+1,cLunchEnd+$N868)</f>
        <v>0.5416666667</v>
      </c>
      <c r="BY868" s="109">
        <f>IF($BU868&gt;cDinnerEnd+$N868,cDinnerBegin+$N868+1,cDinnerBegin+$N868)</f>
        <v>0.75</v>
      </c>
      <c r="BZ868" s="109">
        <f>IF($BU868&gt;cDinnerEnd+$N868,cDinnerEnd+$N868+1,cDinnerEnd+$N868)</f>
        <v>0.7916666667</v>
      </c>
      <c r="CA868" s="50" t="str">
        <f>IF((MIN($BV868,BX868)-MAX($BU868,BW868))&gt;0,vDurationLunch,)</f>
        <v/>
      </c>
      <c r="CB868" s="50" t="str">
        <f>IF((MIN($BV868,BZ868)-MAX($BU868,BY868))&gt;0,vDurationDinner,)</f>
        <v/>
      </c>
      <c r="CC868" s="50">
        <f t="shared" si="5"/>
        <v>0</v>
      </c>
      <c r="CD868" s="109">
        <f t="shared" si="6"/>
        <v>0.75</v>
      </c>
      <c r="CE868" s="50" t="str">
        <f t="shared" si="7"/>
        <v/>
      </c>
      <c r="CF868" s="50" t="str">
        <f t="shared" si="8"/>
        <v/>
      </c>
      <c r="CG868" s="50" t="str">
        <f t="shared" si="9"/>
        <v/>
      </c>
      <c r="CH868" s="50" t="str">
        <f t="shared" si="10"/>
        <v/>
      </c>
      <c r="CI868" s="50" t="str">
        <f t="shared" si="11"/>
        <v/>
      </c>
      <c r="CJ868" s="50"/>
      <c r="CK868" s="50"/>
      <c r="CL868" s="50"/>
      <c r="CM868" s="50"/>
      <c r="CN868" s="50"/>
    </row>
    <row r="869">
      <c r="A869" s="108" t="str">
        <f t="shared" si="2"/>
        <v/>
      </c>
      <c r="B869" s="6"/>
      <c r="C869" s="42"/>
      <c r="D869" s="43"/>
      <c r="E869" s="61"/>
      <c r="F869" s="45"/>
      <c r="G869" s="45"/>
      <c r="H869" s="46"/>
      <c r="I869" s="45"/>
      <c r="J869" s="45"/>
      <c r="K869" s="45"/>
      <c r="L869" s="45"/>
      <c r="M869" s="61"/>
      <c r="N869" s="48"/>
      <c r="O869" s="49"/>
      <c r="P869" s="48"/>
      <c r="Q869" s="49"/>
      <c r="R869" s="50"/>
      <c r="S869" s="51"/>
      <c r="T869" s="15"/>
      <c r="U869" s="14"/>
      <c r="V869" s="52"/>
      <c r="W869" s="52"/>
      <c r="X869" s="52"/>
      <c r="Y869" s="52"/>
      <c r="Z869" s="52"/>
      <c r="AA869" s="52"/>
      <c r="AB869" s="53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3"/>
      <c r="AP869" s="52"/>
      <c r="AQ869" s="52"/>
      <c r="AR869" s="53"/>
      <c r="AS869" s="53"/>
      <c r="AT869" s="53"/>
      <c r="AU869" s="52"/>
      <c r="AV869" s="52"/>
      <c r="AW869" s="53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83" t="str">
        <f>IF(ISBLANK(B869),,IF(IFNA(MATCH(N869,List_Holidays,0),0)=0,IF(IFNA(MATCH(WEEKDAY(N869),List_WeekHolidays,0),0),1,0),2))</f>
        <v/>
      </c>
      <c r="BU869" s="109">
        <f t="shared" si="3"/>
        <v>0</v>
      </c>
      <c r="BV869" s="109">
        <f t="shared" si="4"/>
        <v>0</v>
      </c>
      <c r="BW869" s="109">
        <f>IF($BU869&gt;cLunchEnd+$N869,cLunchBegin+$N869+1,cLunchBegin+$N869)</f>
        <v>0.5</v>
      </c>
      <c r="BX869" s="109">
        <f>IF($BU869&gt;cLunchEnd+$N869,cLunchEnd+$N869+1,cLunchEnd+$N869)</f>
        <v>0.5416666667</v>
      </c>
      <c r="BY869" s="109">
        <f>IF($BU869&gt;cDinnerEnd+$N869,cDinnerBegin+$N869+1,cDinnerBegin+$N869)</f>
        <v>0.75</v>
      </c>
      <c r="BZ869" s="109">
        <f>IF($BU869&gt;cDinnerEnd+$N869,cDinnerEnd+$N869+1,cDinnerEnd+$N869)</f>
        <v>0.7916666667</v>
      </c>
      <c r="CA869" s="50" t="str">
        <f>IF((MIN($BV869,BX869)-MAX($BU869,BW869))&gt;0,vDurationLunch,)</f>
        <v/>
      </c>
      <c r="CB869" s="50" t="str">
        <f>IF((MIN($BV869,BZ869)-MAX($BU869,BY869))&gt;0,vDurationDinner,)</f>
        <v/>
      </c>
      <c r="CC869" s="50">
        <f t="shared" si="5"/>
        <v>0</v>
      </c>
      <c r="CD869" s="109">
        <f t="shared" si="6"/>
        <v>0.75</v>
      </c>
      <c r="CE869" s="50" t="str">
        <f t="shared" si="7"/>
        <v/>
      </c>
      <c r="CF869" s="50" t="str">
        <f t="shared" si="8"/>
        <v/>
      </c>
      <c r="CG869" s="50" t="str">
        <f t="shared" si="9"/>
        <v/>
      </c>
      <c r="CH869" s="50" t="str">
        <f t="shared" si="10"/>
        <v/>
      </c>
      <c r="CI869" s="50" t="str">
        <f t="shared" si="11"/>
        <v/>
      </c>
      <c r="CJ869" s="50"/>
      <c r="CK869" s="50"/>
      <c r="CL869" s="50"/>
      <c r="CM869" s="50"/>
      <c r="CN869" s="50"/>
    </row>
    <row r="870">
      <c r="A870" s="108" t="str">
        <f t="shared" si="2"/>
        <v/>
      </c>
      <c r="B870" s="6"/>
      <c r="C870" s="42"/>
      <c r="D870" s="43"/>
      <c r="E870" s="61"/>
      <c r="F870" s="45"/>
      <c r="G870" s="45"/>
      <c r="H870" s="46"/>
      <c r="I870" s="45"/>
      <c r="J870" s="45"/>
      <c r="K870" s="45"/>
      <c r="L870" s="45"/>
      <c r="M870" s="61"/>
      <c r="N870" s="48"/>
      <c r="O870" s="49"/>
      <c r="P870" s="48"/>
      <c r="Q870" s="49"/>
      <c r="R870" s="50"/>
      <c r="S870" s="51"/>
      <c r="T870" s="15"/>
      <c r="U870" s="14"/>
      <c r="V870" s="52"/>
      <c r="W870" s="52"/>
      <c r="X870" s="52"/>
      <c r="Y870" s="52"/>
      <c r="Z870" s="52"/>
      <c r="AA870" s="52"/>
      <c r="AB870" s="53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3"/>
      <c r="AP870" s="52"/>
      <c r="AQ870" s="52"/>
      <c r="AR870" s="53"/>
      <c r="AS870" s="53"/>
      <c r="AT870" s="53"/>
      <c r="AU870" s="52"/>
      <c r="AV870" s="52"/>
      <c r="AW870" s="53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83" t="str">
        <f>IF(ISBLANK(B870),,IF(IFNA(MATCH(N870,List_Holidays,0),0)=0,IF(IFNA(MATCH(WEEKDAY(N870),List_WeekHolidays,0),0),1,0),2))</f>
        <v/>
      </c>
      <c r="BU870" s="109">
        <f t="shared" si="3"/>
        <v>0</v>
      </c>
      <c r="BV870" s="109">
        <f t="shared" si="4"/>
        <v>0</v>
      </c>
      <c r="BW870" s="109">
        <f>IF($BU870&gt;cLunchEnd+$N870,cLunchBegin+$N870+1,cLunchBegin+$N870)</f>
        <v>0.5</v>
      </c>
      <c r="BX870" s="109">
        <f>IF($BU870&gt;cLunchEnd+$N870,cLunchEnd+$N870+1,cLunchEnd+$N870)</f>
        <v>0.5416666667</v>
      </c>
      <c r="BY870" s="109">
        <f>IF($BU870&gt;cDinnerEnd+$N870,cDinnerBegin+$N870+1,cDinnerBegin+$N870)</f>
        <v>0.75</v>
      </c>
      <c r="BZ870" s="109">
        <f>IF($BU870&gt;cDinnerEnd+$N870,cDinnerEnd+$N870+1,cDinnerEnd+$N870)</f>
        <v>0.7916666667</v>
      </c>
      <c r="CA870" s="50" t="str">
        <f>IF((MIN($BV870,BX870)-MAX($BU870,BW870))&gt;0,vDurationLunch,)</f>
        <v/>
      </c>
      <c r="CB870" s="50" t="str">
        <f>IF((MIN($BV870,BZ870)-MAX($BU870,BY870))&gt;0,vDurationDinner,)</f>
        <v/>
      </c>
      <c r="CC870" s="50">
        <f t="shared" si="5"/>
        <v>0</v>
      </c>
      <c r="CD870" s="109">
        <f t="shared" si="6"/>
        <v>0.75</v>
      </c>
      <c r="CE870" s="50" t="str">
        <f t="shared" si="7"/>
        <v/>
      </c>
      <c r="CF870" s="50" t="str">
        <f t="shared" si="8"/>
        <v/>
      </c>
      <c r="CG870" s="50" t="str">
        <f t="shared" si="9"/>
        <v/>
      </c>
      <c r="CH870" s="50" t="str">
        <f t="shared" si="10"/>
        <v/>
      </c>
      <c r="CI870" s="50" t="str">
        <f t="shared" si="11"/>
        <v/>
      </c>
      <c r="CJ870" s="50"/>
      <c r="CK870" s="50"/>
      <c r="CL870" s="50"/>
      <c r="CM870" s="50"/>
      <c r="CN870" s="50"/>
    </row>
    <row r="871">
      <c r="A871" s="108" t="str">
        <f t="shared" si="2"/>
        <v/>
      </c>
      <c r="B871" s="6"/>
      <c r="C871" s="42"/>
      <c r="D871" s="43"/>
      <c r="E871" s="61"/>
      <c r="F871" s="45"/>
      <c r="G871" s="45"/>
      <c r="H871" s="45"/>
      <c r="I871" s="45"/>
      <c r="J871" s="46"/>
      <c r="K871" s="45"/>
      <c r="L871" s="45"/>
      <c r="M871" s="61"/>
      <c r="N871" s="48"/>
      <c r="O871" s="49"/>
      <c r="P871" s="48"/>
      <c r="Q871" s="49"/>
      <c r="R871" s="50"/>
      <c r="S871" s="51"/>
      <c r="T871" s="15"/>
      <c r="U871" s="14"/>
      <c r="V871" s="52"/>
      <c r="W871" s="52"/>
      <c r="X871" s="52"/>
      <c r="Y871" s="52"/>
      <c r="Z871" s="52"/>
      <c r="AA871" s="52"/>
      <c r="AB871" s="53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3"/>
      <c r="AP871" s="52"/>
      <c r="AQ871" s="52"/>
      <c r="AR871" s="53"/>
      <c r="AS871" s="53"/>
      <c r="AT871" s="53"/>
      <c r="AU871" s="52"/>
      <c r="AV871" s="52"/>
      <c r="AW871" s="53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83" t="str">
        <f>IF(ISBLANK(B871),,IF(IFNA(MATCH(N871,List_Holidays,0),0)=0,IF(IFNA(MATCH(WEEKDAY(N871),List_WeekHolidays,0),0),1,0),2))</f>
        <v/>
      </c>
      <c r="BU871" s="109">
        <f t="shared" si="3"/>
        <v>0</v>
      </c>
      <c r="BV871" s="109">
        <f t="shared" si="4"/>
        <v>0</v>
      </c>
      <c r="BW871" s="109">
        <f>IF($BU871&gt;cLunchEnd+$N871,cLunchBegin+$N871+1,cLunchBegin+$N871)</f>
        <v>0.5</v>
      </c>
      <c r="BX871" s="109">
        <f>IF($BU871&gt;cLunchEnd+$N871,cLunchEnd+$N871+1,cLunchEnd+$N871)</f>
        <v>0.5416666667</v>
      </c>
      <c r="BY871" s="109">
        <f>IF($BU871&gt;cDinnerEnd+$N871,cDinnerBegin+$N871+1,cDinnerBegin+$N871)</f>
        <v>0.75</v>
      </c>
      <c r="BZ871" s="109">
        <f>IF($BU871&gt;cDinnerEnd+$N871,cDinnerEnd+$N871+1,cDinnerEnd+$N871)</f>
        <v>0.7916666667</v>
      </c>
      <c r="CA871" s="50" t="str">
        <f>IF((MIN($BV871,BX871)-MAX($BU871,BW871))&gt;0,vDurationLunch,)</f>
        <v/>
      </c>
      <c r="CB871" s="50" t="str">
        <f>IF((MIN($BV871,BZ871)-MAX($BU871,BY871))&gt;0,vDurationDinner,)</f>
        <v/>
      </c>
      <c r="CC871" s="50">
        <f t="shared" si="5"/>
        <v>0</v>
      </c>
      <c r="CD871" s="109">
        <f t="shared" si="6"/>
        <v>0.75</v>
      </c>
      <c r="CE871" s="50" t="str">
        <f t="shared" si="7"/>
        <v/>
      </c>
      <c r="CF871" s="50" t="str">
        <f t="shared" si="8"/>
        <v/>
      </c>
      <c r="CG871" s="50" t="str">
        <f t="shared" si="9"/>
        <v/>
      </c>
      <c r="CH871" s="50" t="str">
        <f t="shared" si="10"/>
        <v/>
      </c>
      <c r="CI871" s="50" t="str">
        <f t="shared" si="11"/>
        <v/>
      </c>
      <c r="CJ871" s="50"/>
      <c r="CK871" s="50"/>
      <c r="CL871" s="50"/>
      <c r="CM871" s="50"/>
      <c r="CN871" s="50"/>
    </row>
    <row r="872">
      <c r="A872" s="108" t="str">
        <f t="shared" si="2"/>
        <v/>
      </c>
      <c r="B872" s="6"/>
      <c r="C872" s="42"/>
      <c r="D872" s="43"/>
      <c r="E872" s="61"/>
      <c r="F872" s="45"/>
      <c r="G872" s="45"/>
      <c r="H872" s="46"/>
      <c r="I872" s="45"/>
      <c r="J872" s="45"/>
      <c r="K872" s="45"/>
      <c r="L872" s="45"/>
      <c r="M872" s="61"/>
      <c r="N872" s="48"/>
      <c r="O872" s="49"/>
      <c r="P872" s="48"/>
      <c r="Q872" s="49"/>
      <c r="R872" s="50"/>
      <c r="S872" s="51"/>
      <c r="T872" s="15"/>
      <c r="U872" s="14"/>
      <c r="V872" s="52"/>
      <c r="W872" s="52"/>
      <c r="X872" s="52"/>
      <c r="Y872" s="52"/>
      <c r="Z872" s="52"/>
      <c r="AA872" s="52"/>
      <c r="AB872" s="53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3"/>
      <c r="AP872" s="52"/>
      <c r="AQ872" s="52"/>
      <c r="AR872" s="53"/>
      <c r="AS872" s="53"/>
      <c r="AT872" s="53"/>
      <c r="AU872" s="52"/>
      <c r="AV872" s="52"/>
      <c r="AW872" s="53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83" t="str">
        <f>IF(ISBLANK(B872),,IF(IFNA(MATCH(N872,List_Holidays,0),0)=0,IF(IFNA(MATCH(WEEKDAY(N872),List_WeekHolidays,0),0),1,0),2))</f>
        <v/>
      </c>
      <c r="BU872" s="109">
        <f t="shared" si="3"/>
        <v>0</v>
      </c>
      <c r="BV872" s="109">
        <f t="shared" si="4"/>
        <v>0</v>
      </c>
      <c r="BW872" s="109">
        <f>IF($BU872&gt;cLunchEnd+$N872,cLunchBegin+$N872+1,cLunchBegin+$N872)</f>
        <v>0.5</v>
      </c>
      <c r="BX872" s="109">
        <f>IF($BU872&gt;cLunchEnd+$N872,cLunchEnd+$N872+1,cLunchEnd+$N872)</f>
        <v>0.5416666667</v>
      </c>
      <c r="BY872" s="109">
        <f>IF($BU872&gt;cDinnerEnd+$N872,cDinnerBegin+$N872+1,cDinnerBegin+$N872)</f>
        <v>0.75</v>
      </c>
      <c r="BZ872" s="109">
        <f>IF($BU872&gt;cDinnerEnd+$N872,cDinnerEnd+$N872+1,cDinnerEnd+$N872)</f>
        <v>0.7916666667</v>
      </c>
      <c r="CA872" s="50" t="str">
        <f>IF((MIN($BV872,BX872)-MAX($BU872,BW872))&gt;0,vDurationLunch,)</f>
        <v/>
      </c>
      <c r="CB872" s="50" t="str">
        <f>IF((MIN($BV872,BZ872)-MAX($BU872,BY872))&gt;0,vDurationDinner,)</f>
        <v/>
      </c>
      <c r="CC872" s="50">
        <f t="shared" si="5"/>
        <v>0</v>
      </c>
      <c r="CD872" s="109">
        <f t="shared" si="6"/>
        <v>0.75</v>
      </c>
      <c r="CE872" s="50" t="str">
        <f t="shared" si="7"/>
        <v/>
      </c>
      <c r="CF872" s="50" t="str">
        <f t="shared" si="8"/>
        <v/>
      </c>
      <c r="CG872" s="50" t="str">
        <f t="shared" si="9"/>
        <v/>
      </c>
      <c r="CH872" s="50" t="str">
        <f t="shared" si="10"/>
        <v/>
      </c>
      <c r="CI872" s="50" t="str">
        <f t="shared" si="11"/>
        <v/>
      </c>
      <c r="CJ872" s="50"/>
      <c r="CK872" s="50"/>
      <c r="CL872" s="50"/>
      <c r="CM872" s="50"/>
      <c r="CN872" s="50"/>
    </row>
    <row r="873">
      <c r="A873" s="108" t="str">
        <f t="shared" si="2"/>
        <v/>
      </c>
      <c r="B873" s="6"/>
      <c r="C873" s="42"/>
      <c r="D873" s="43"/>
      <c r="E873" s="61"/>
      <c r="F873" s="45"/>
      <c r="G873" s="45"/>
      <c r="H873" s="46"/>
      <c r="I873" s="45"/>
      <c r="J873" s="45"/>
      <c r="K873" s="45"/>
      <c r="L873" s="45"/>
      <c r="M873" s="61"/>
      <c r="N873" s="48"/>
      <c r="O873" s="49"/>
      <c r="P873" s="48"/>
      <c r="Q873" s="49"/>
      <c r="R873" s="50"/>
      <c r="S873" s="51"/>
      <c r="T873" s="15"/>
      <c r="U873" s="14"/>
      <c r="V873" s="52"/>
      <c r="W873" s="52"/>
      <c r="X873" s="52"/>
      <c r="Y873" s="52"/>
      <c r="Z873" s="52"/>
      <c r="AA873" s="52"/>
      <c r="AB873" s="53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3"/>
      <c r="AP873" s="52"/>
      <c r="AQ873" s="52"/>
      <c r="AR873" s="53"/>
      <c r="AS873" s="53"/>
      <c r="AT873" s="53"/>
      <c r="AU873" s="52"/>
      <c r="AV873" s="52"/>
      <c r="AW873" s="53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83" t="str">
        <f>IF(ISBLANK(B873),,IF(IFNA(MATCH(N873,List_Holidays,0),0)=0,IF(IFNA(MATCH(WEEKDAY(N873),List_WeekHolidays,0),0),1,0),2))</f>
        <v/>
      </c>
      <c r="BU873" s="109">
        <f t="shared" si="3"/>
        <v>0</v>
      </c>
      <c r="BV873" s="109">
        <f t="shared" si="4"/>
        <v>0</v>
      </c>
      <c r="BW873" s="109">
        <f>IF($BU873&gt;cLunchEnd+$N873,cLunchBegin+$N873+1,cLunchBegin+$N873)</f>
        <v>0.5</v>
      </c>
      <c r="BX873" s="109">
        <f>IF($BU873&gt;cLunchEnd+$N873,cLunchEnd+$N873+1,cLunchEnd+$N873)</f>
        <v>0.5416666667</v>
      </c>
      <c r="BY873" s="109">
        <f>IF($BU873&gt;cDinnerEnd+$N873,cDinnerBegin+$N873+1,cDinnerBegin+$N873)</f>
        <v>0.75</v>
      </c>
      <c r="BZ873" s="109">
        <f>IF($BU873&gt;cDinnerEnd+$N873,cDinnerEnd+$N873+1,cDinnerEnd+$N873)</f>
        <v>0.7916666667</v>
      </c>
      <c r="CA873" s="50" t="str">
        <f>IF((MIN($BV873,BX873)-MAX($BU873,BW873))&gt;0,vDurationLunch,)</f>
        <v/>
      </c>
      <c r="CB873" s="50" t="str">
        <f>IF((MIN($BV873,BZ873)-MAX($BU873,BY873))&gt;0,vDurationDinner,)</f>
        <v/>
      </c>
      <c r="CC873" s="50">
        <f t="shared" si="5"/>
        <v>0</v>
      </c>
      <c r="CD873" s="109">
        <f t="shared" si="6"/>
        <v>0.75</v>
      </c>
      <c r="CE873" s="50" t="str">
        <f t="shared" si="7"/>
        <v/>
      </c>
      <c r="CF873" s="50" t="str">
        <f t="shared" si="8"/>
        <v/>
      </c>
      <c r="CG873" s="50" t="str">
        <f t="shared" si="9"/>
        <v/>
      </c>
      <c r="CH873" s="50" t="str">
        <f t="shared" si="10"/>
        <v/>
      </c>
      <c r="CI873" s="50" t="str">
        <f t="shared" si="11"/>
        <v/>
      </c>
      <c r="CJ873" s="50"/>
      <c r="CK873" s="50"/>
      <c r="CL873" s="50"/>
      <c r="CM873" s="50"/>
      <c r="CN873" s="50"/>
    </row>
    <row r="874">
      <c r="A874" s="108" t="str">
        <f t="shared" si="2"/>
        <v/>
      </c>
      <c r="B874" s="6"/>
      <c r="C874" s="42"/>
      <c r="D874" s="43"/>
      <c r="E874" s="61"/>
      <c r="F874" s="45"/>
      <c r="G874" s="45"/>
      <c r="H874" s="46"/>
      <c r="I874" s="45"/>
      <c r="J874" s="45"/>
      <c r="K874" s="45"/>
      <c r="L874" s="45"/>
      <c r="M874" s="61"/>
      <c r="N874" s="48"/>
      <c r="O874" s="49"/>
      <c r="P874" s="48"/>
      <c r="Q874" s="49"/>
      <c r="R874" s="50"/>
      <c r="S874" s="51"/>
      <c r="T874" s="15"/>
      <c r="U874" s="14"/>
      <c r="V874" s="52"/>
      <c r="W874" s="52"/>
      <c r="X874" s="52"/>
      <c r="Y874" s="52"/>
      <c r="Z874" s="52"/>
      <c r="AA874" s="52"/>
      <c r="AB874" s="53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3"/>
      <c r="AP874" s="52"/>
      <c r="AQ874" s="52"/>
      <c r="AR874" s="53"/>
      <c r="AS874" s="53"/>
      <c r="AT874" s="53"/>
      <c r="AU874" s="52"/>
      <c r="AV874" s="52"/>
      <c r="AW874" s="53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83" t="str">
        <f>IF(ISBLANK(B874),,IF(IFNA(MATCH(N874,List_Holidays,0),0)=0,IF(IFNA(MATCH(WEEKDAY(N874),List_WeekHolidays,0),0),1,0),2))</f>
        <v/>
      </c>
      <c r="BU874" s="109">
        <f t="shared" si="3"/>
        <v>0</v>
      </c>
      <c r="BV874" s="109">
        <f t="shared" si="4"/>
        <v>0</v>
      </c>
      <c r="BW874" s="109">
        <f>IF($BU874&gt;cLunchEnd+$N874,cLunchBegin+$N874+1,cLunchBegin+$N874)</f>
        <v>0.5</v>
      </c>
      <c r="BX874" s="109">
        <f>IF($BU874&gt;cLunchEnd+$N874,cLunchEnd+$N874+1,cLunchEnd+$N874)</f>
        <v>0.5416666667</v>
      </c>
      <c r="BY874" s="109">
        <f>IF($BU874&gt;cDinnerEnd+$N874,cDinnerBegin+$N874+1,cDinnerBegin+$N874)</f>
        <v>0.75</v>
      </c>
      <c r="BZ874" s="109">
        <f>IF($BU874&gt;cDinnerEnd+$N874,cDinnerEnd+$N874+1,cDinnerEnd+$N874)</f>
        <v>0.7916666667</v>
      </c>
      <c r="CA874" s="50" t="str">
        <f>IF((MIN($BV874,BX874)-MAX($BU874,BW874))&gt;0,vDurationLunch,)</f>
        <v/>
      </c>
      <c r="CB874" s="50" t="str">
        <f>IF((MIN($BV874,BZ874)-MAX($BU874,BY874))&gt;0,vDurationDinner,)</f>
        <v/>
      </c>
      <c r="CC874" s="50">
        <f t="shared" si="5"/>
        <v>0</v>
      </c>
      <c r="CD874" s="109">
        <f t="shared" si="6"/>
        <v>0.75</v>
      </c>
      <c r="CE874" s="50" t="str">
        <f t="shared" si="7"/>
        <v/>
      </c>
      <c r="CF874" s="50" t="str">
        <f t="shared" si="8"/>
        <v/>
      </c>
      <c r="CG874" s="50" t="str">
        <f t="shared" si="9"/>
        <v/>
      </c>
      <c r="CH874" s="50" t="str">
        <f t="shared" si="10"/>
        <v/>
      </c>
      <c r="CI874" s="50" t="str">
        <f t="shared" si="11"/>
        <v/>
      </c>
      <c r="CJ874" s="50"/>
      <c r="CK874" s="50"/>
      <c r="CL874" s="50"/>
      <c r="CM874" s="50"/>
      <c r="CN874" s="50"/>
    </row>
    <row r="875">
      <c r="A875" s="108" t="str">
        <f t="shared" si="2"/>
        <v/>
      </c>
      <c r="B875" s="6"/>
      <c r="C875" s="42"/>
      <c r="D875" s="43"/>
      <c r="E875" s="61"/>
      <c r="F875" s="45"/>
      <c r="G875" s="46"/>
      <c r="H875" s="46"/>
      <c r="I875" s="45"/>
      <c r="J875" s="45"/>
      <c r="K875" s="45"/>
      <c r="L875" s="45"/>
      <c r="M875" s="61"/>
      <c r="N875" s="48"/>
      <c r="O875" s="49"/>
      <c r="P875" s="48"/>
      <c r="Q875" s="49"/>
      <c r="R875" s="50"/>
      <c r="S875" s="51"/>
      <c r="T875" s="15"/>
      <c r="U875" s="14"/>
      <c r="V875" s="52"/>
      <c r="W875" s="52"/>
      <c r="X875" s="52"/>
      <c r="Y875" s="52"/>
      <c r="Z875" s="52"/>
      <c r="AA875" s="52"/>
      <c r="AB875" s="53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3"/>
      <c r="AP875" s="52"/>
      <c r="AQ875" s="52"/>
      <c r="AR875" s="53"/>
      <c r="AS875" s="53"/>
      <c r="AT875" s="53"/>
      <c r="AU875" s="52"/>
      <c r="AV875" s="52"/>
      <c r="AW875" s="53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83" t="str">
        <f>IF(ISBLANK(B875),,IF(IFNA(MATCH(N875,List_Holidays,0),0)=0,IF(IFNA(MATCH(WEEKDAY(N875),List_WeekHolidays,0),0),1,0),2))</f>
        <v/>
      </c>
      <c r="BU875" s="109">
        <f t="shared" si="3"/>
        <v>0</v>
      </c>
      <c r="BV875" s="109">
        <f t="shared" si="4"/>
        <v>0</v>
      </c>
      <c r="BW875" s="109">
        <f>IF($BU875&gt;cLunchEnd+$N875,cLunchBegin+$N875+1,cLunchBegin+$N875)</f>
        <v>0.5</v>
      </c>
      <c r="BX875" s="109">
        <f>IF($BU875&gt;cLunchEnd+$N875,cLunchEnd+$N875+1,cLunchEnd+$N875)</f>
        <v>0.5416666667</v>
      </c>
      <c r="BY875" s="109">
        <f>IF($BU875&gt;cDinnerEnd+$N875,cDinnerBegin+$N875+1,cDinnerBegin+$N875)</f>
        <v>0.75</v>
      </c>
      <c r="BZ875" s="109">
        <f>IF($BU875&gt;cDinnerEnd+$N875,cDinnerEnd+$N875+1,cDinnerEnd+$N875)</f>
        <v>0.7916666667</v>
      </c>
      <c r="CA875" s="50" t="str">
        <f>IF((MIN($BV875,BX875)-MAX($BU875,BW875))&gt;0,vDurationLunch,)</f>
        <v/>
      </c>
      <c r="CB875" s="50" t="str">
        <f>IF((MIN($BV875,BZ875)-MAX($BU875,BY875))&gt;0,vDurationDinner,)</f>
        <v/>
      </c>
      <c r="CC875" s="50">
        <f t="shared" si="5"/>
        <v>0</v>
      </c>
      <c r="CD875" s="109">
        <f t="shared" si="6"/>
        <v>0.75</v>
      </c>
      <c r="CE875" s="50" t="str">
        <f t="shared" si="7"/>
        <v/>
      </c>
      <c r="CF875" s="50" t="str">
        <f t="shared" si="8"/>
        <v/>
      </c>
      <c r="CG875" s="50" t="str">
        <f t="shared" si="9"/>
        <v/>
      </c>
      <c r="CH875" s="50" t="str">
        <f t="shared" si="10"/>
        <v/>
      </c>
      <c r="CI875" s="50" t="str">
        <f t="shared" si="11"/>
        <v/>
      </c>
      <c r="CJ875" s="50"/>
      <c r="CK875" s="50"/>
      <c r="CL875" s="50"/>
      <c r="CM875" s="50"/>
      <c r="CN875" s="50"/>
    </row>
    <row r="876">
      <c r="A876" s="108" t="str">
        <f t="shared" si="2"/>
        <v/>
      </c>
      <c r="B876" s="6"/>
      <c r="C876" s="42"/>
      <c r="D876" s="43"/>
      <c r="E876" s="61"/>
      <c r="F876" s="45"/>
      <c r="G876" s="45"/>
      <c r="H876" s="46"/>
      <c r="I876" s="45"/>
      <c r="J876" s="45"/>
      <c r="K876" s="45"/>
      <c r="L876" s="45"/>
      <c r="M876" s="61"/>
      <c r="N876" s="48"/>
      <c r="O876" s="49"/>
      <c r="P876" s="48"/>
      <c r="Q876" s="49"/>
      <c r="R876" s="50"/>
      <c r="S876" s="51"/>
      <c r="T876" s="15"/>
      <c r="U876" s="14"/>
      <c r="V876" s="52"/>
      <c r="W876" s="52"/>
      <c r="X876" s="52"/>
      <c r="Y876" s="52"/>
      <c r="Z876" s="52"/>
      <c r="AA876" s="52"/>
      <c r="AB876" s="53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3"/>
      <c r="AP876" s="52"/>
      <c r="AQ876" s="52"/>
      <c r="AR876" s="53"/>
      <c r="AS876" s="53"/>
      <c r="AT876" s="53"/>
      <c r="AU876" s="52"/>
      <c r="AV876" s="52"/>
      <c r="AW876" s="53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83" t="str">
        <f>IF(ISBLANK(B876),,IF(IFNA(MATCH(N876,List_Holidays,0),0)=0,IF(IFNA(MATCH(WEEKDAY(N876),List_WeekHolidays,0),0),1,0),2))</f>
        <v/>
      </c>
      <c r="BU876" s="109">
        <f t="shared" si="3"/>
        <v>0</v>
      </c>
      <c r="BV876" s="109">
        <f t="shared" si="4"/>
        <v>0</v>
      </c>
      <c r="BW876" s="109">
        <f>IF($BU876&gt;cLunchEnd+$N876,cLunchBegin+$N876+1,cLunchBegin+$N876)</f>
        <v>0.5</v>
      </c>
      <c r="BX876" s="109">
        <f>IF($BU876&gt;cLunchEnd+$N876,cLunchEnd+$N876+1,cLunchEnd+$N876)</f>
        <v>0.5416666667</v>
      </c>
      <c r="BY876" s="109">
        <f>IF($BU876&gt;cDinnerEnd+$N876,cDinnerBegin+$N876+1,cDinnerBegin+$N876)</f>
        <v>0.75</v>
      </c>
      <c r="BZ876" s="109">
        <f>IF($BU876&gt;cDinnerEnd+$N876,cDinnerEnd+$N876+1,cDinnerEnd+$N876)</f>
        <v>0.7916666667</v>
      </c>
      <c r="CA876" s="50" t="str">
        <f>IF((MIN($BV876,BX876)-MAX($BU876,BW876))&gt;0,vDurationLunch,)</f>
        <v/>
      </c>
      <c r="CB876" s="50" t="str">
        <f>IF((MIN($BV876,BZ876)-MAX($BU876,BY876))&gt;0,vDurationDinner,)</f>
        <v/>
      </c>
      <c r="CC876" s="50">
        <f t="shared" si="5"/>
        <v>0</v>
      </c>
      <c r="CD876" s="109">
        <f t="shared" si="6"/>
        <v>0.75</v>
      </c>
      <c r="CE876" s="50" t="str">
        <f t="shared" si="7"/>
        <v/>
      </c>
      <c r="CF876" s="50" t="str">
        <f t="shared" si="8"/>
        <v/>
      </c>
      <c r="CG876" s="50" t="str">
        <f t="shared" si="9"/>
        <v/>
      </c>
      <c r="CH876" s="50" t="str">
        <f t="shared" si="10"/>
        <v/>
      </c>
      <c r="CI876" s="50" t="str">
        <f t="shared" si="11"/>
        <v/>
      </c>
      <c r="CJ876" s="50"/>
      <c r="CK876" s="50"/>
      <c r="CL876" s="50"/>
      <c r="CM876" s="50"/>
      <c r="CN876" s="50"/>
    </row>
    <row r="877">
      <c r="A877" s="108" t="str">
        <f t="shared" si="2"/>
        <v/>
      </c>
      <c r="B877" s="6"/>
      <c r="C877" s="42"/>
      <c r="D877" s="43"/>
      <c r="E877" s="61"/>
      <c r="F877" s="45"/>
      <c r="G877" s="45"/>
      <c r="H877" s="46"/>
      <c r="I877" s="45"/>
      <c r="J877" s="45"/>
      <c r="K877" s="45"/>
      <c r="L877" s="45"/>
      <c r="M877" s="61"/>
      <c r="N877" s="48"/>
      <c r="O877" s="49"/>
      <c r="P877" s="48"/>
      <c r="Q877" s="49"/>
      <c r="R877" s="50"/>
      <c r="S877" s="51"/>
      <c r="T877" s="15"/>
      <c r="U877" s="14"/>
      <c r="V877" s="52"/>
      <c r="W877" s="52"/>
      <c r="X877" s="52"/>
      <c r="Y877" s="52"/>
      <c r="Z877" s="52"/>
      <c r="AA877" s="52"/>
      <c r="AB877" s="53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3"/>
      <c r="AP877" s="52"/>
      <c r="AQ877" s="52"/>
      <c r="AR877" s="53"/>
      <c r="AS877" s="53"/>
      <c r="AT877" s="53"/>
      <c r="AU877" s="52"/>
      <c r="AV877" s="52"/>
      <c r="AW877" s="53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83" t="str">
        <f>IF(ISBLANK(B877),,IF(IFNA(MATCH(N877,List_Holidays,0),0)=0,IF(IFNA(MATCH(WEEKDAY(N877),List_WeekHolidays,0),0),1,0),2))</f>
        <v/>
      </c>
      <c r="BU877" s="109">
        <f t="shared" si="3"/>
        <v>0</v>
      </c>
      <c r="BV877" s="109">
        <f t="shared" si="4"/>
        <v>0</v>
      </c>
      <c r="BW877" s="109">
        <f>IF($BU877&gt;cLunchEnd+$N877,cLunchBegin+$N877+1,cLunchBegin+$N877)</f>
        <v>0.5</v>
      </c>
      <c r="BX877" s="109">
        <f>IF($BU877&gt;cLunchEnd+$N877,cLunchEnd+$N877+1,cLunchEnd+$N877)</f>
        <v>0.5416666667</v>
      </c>
      <c r="BY877" s="109">
        <f>IF($BU877&gt;cDinnerEnd+$N877,cDinnerBegin+$N877+1,cDinnerBegin+$N877)</f>
        <v>0.75</v>
      </c>
      <c r="BZ877" s="109">
        <f>IF($BU877&gt;cDinnerEnd+$N877,cDinnerEnd+$N877+1,cDinnerEnd+$N877)</f>
        <v>0.7916666667</v>
      </c>
      <c r="CA877" s="50" t="str">
        <f>IF((MIN($BV877,BX877)-MAX($BU877,BW877))&gt;0,vDurationLunch,)</f>
        <v/>
      </c>
      <c r="CB877" s="50" t="str">
        <f>IF((MIN($BV877,BZ877)-MAX($BU877,BY877))&gt;0,vDurationDinner,)</f>
        <v/>
      </c>
      <c r="CC877" s="50">
        <f t="shared" si="5"/>
        <v>0</v>
      </c>
      <c r="CD877" s="109">
        <f t="shared" si="6"/>
        <v>0.75</v>
      </c>
      <c r="CE877" s="50" t="str">
        <f t="shared" si="7"/>
        <v/>
      </c>
      <c r="CF877" s="50" t="str">
        <f t="shared" si="8"/>
        <v/>
      </c>
      <c r="CG877" s="50" t="str">
        <f t="shared" si="9"/>
        <v/>
      </c>
      <c r="CH877" s="50" t="str">
        <f t="shared" si="10"/>
        <v/>
      </c>
      <c r="CI877" s="50" t="str">
        <f t="shared" si="11"/>
        <v/>
      </c>
      <c r="CJ877" s="50"/>
      <c r="CK877" s="50"/>
      <c r="CL877" s="50"/>
      <c r="CM877" s="50"/>
      <c r="CN877" s="50"/>
    </row>
    <row r="878">
      <c r="A878" s="108" t="str">
        <f t="shared" si="2"/>
        <v/>
      </c>
      <c r="B878" s="6"/>
      <c r="C878" s="42"/>
      <c r="D878" s="43"/>
      <c r="E878" s="61"/>
      <c r="F878" s="45"/>
      <c r="G878" s="45"/>
      <c r="H878" s="45"/>
      <c r="I878" s="45"/>
      <c r="J878" s="46"/>
      <c r="K878" s="45"/>
      <c r="L878" s="45"/>
      <c r="M878" s="61"/>
      <c r="N878" s="48"/>
      <c r="O878" s="49"/>
      <c r="P878" s="48"/>
      <c r="Q878" s="49"/>
      <c r="R878" s="50"/>
      <c r="S878" s="51"/>
      <c r="T878" s="15"/>
      <c r="U878" s="14"/>
      <c r="V878" s="52"/>
      <c r="W878" s="52"/>
      <c r="X878" s="52"/>
      <c r="Y878" s="52"/>
      <c r="Z878" s="52"/>
      <c r="AA878" s="52"/>
      <c r="AB878" s="53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3"/>
      <c r="AP878" s="52"/>
      <c r="AQ878" s="52"/>
      <c r="AR878" s="53"/>
      <c r="AS878" s="53"/>
      <c r="AT878" s="53"/>
      <c r="AU878" s="52"/>
      <c r="AV878" s="52"/>
      <c r="AW878" s="53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83" t="str">
        <f>IF(ISBLANK(B878),,IF(IFNA(MATCH(N878,List_Holidays,0),0)=0,IF(IFNA(MATCH(WEEKDAY(N878),List_WeekHolidays,0),0),1,0),2))</f>
        <v/>
      </c>
      <c r="BU878" s="109">
        <f t="shared" si="3"/>
        <v>0</v>
      </c>
      <c r="BV878" s="109">
        <f t="shared" si="4"/>
        <v>0</v>
      </c>
      <c r="BW878" s="109">
        <f>IF($BU878&gt;cLunchEnd+$N878,cLunchBegin+$N878+1,cLunchBegin+$N878)</f>
        <v>0.5</v>
      </c>
      <c r="BX878" s="109">
        <f>IF($BU878&gt;cLunchEnd+$N878,cLunchEnd+$N878+1,cLunchEnd+$N878)</f>
        <v>0.5416666667</v>
      </c>
      <c r="BY878" s="109">
        <f>IF($BU878&gt;cDinnerEnd+$N878,cDinnerBegin+$N878+1,cDinnerBegin+$N878)</f>
        <v>0.75</v>
      </c>
      <c r="BZ878" s="109">
        <f>IF($BU878&gt;cDinnerEnd+$N878,cDinnerEnd+$N878+1,cDinnerEnd+$N878)</f>
        <v>0.7916666667</v>
      </c>
      <c r="CA878" s="50" t="str">
        <f>IF((MIN($BV878,BX878)-MAX($BU878,BW878))&gt;0,vDurationLunch,)</f>
        <v/>
      </c>
      <c r="CB878" s="50" t="str">
        <f>IF((MIN($BV878,BZ878)-MAX($BU878,BY878))&gt;0,vDurationDinner,)</f>
        <v/>
      </c>
      <c r="CC878" s="50">
        <f t="shared" si="5"/>
        <v>0</v>
      </c>
      <c r="CD878" s="109">
        <f t="shared" si="6"/>
        <v>0.75</v>
      </c>
      <c r="CE878" s="50" t="str">
        <f t="shared" si="7"/>
        <v/>
      </c>
      <c r="CF878" s="50" t="str">
        <f t="shared" si="8"/>
        <v/>
      </c>
      <c r="CG878" s="50" t="str">
        <f t="shared" si="9"/>
        <v/>
      </c>
      <c r="CH878" s="50" t="str">
        <f t="shared" si="10"/>
        <v/>
      </c>
      <c r="CI878" s="50" t="str">
        <f t="shared" si="11"/>
        <v/>
      </c>
      <c r="CJ878" s="50"/>
      <c r="CK878" s="50"/>
      <c r="CL878" s="50"/>
      <c r="CM878" s="50"/>
      <c r="CN878" s="50"/>
    </row>
    <row r="879">
      <c r="A879" s="108" t="str">
        <f t="shared" si="2"/>
        <v/>
      </c>
      <c r="B879" s="6"/>
      <c r="C879" s="42"/>
      <c r="D879" s="43"/>
      <c r="E879" s="61"/>
      <c r="F879" s="45"/>
      <c r="G879" s="45"/>
      <c r="H879" s="46"/>
      <c r="I879" s="45"/>
      <c r="J879" s="45"/>
      <c r="K879" s="45"/>
      <c r="L879" s="45"/>
      <c r="M879" s="61"/>
      <c r="N879" s="48"/>
      <c r="O879" s="49"/>
      <c r="P879" s="48"/>
      <c r="Q879" s="49"/>
      <c r="R879" s="50"/>
      <c r="S879" s="51"/>
      <c r="T879" s="15"/>
      <c r="U879" s="14"/>
      <c r="V879" s="52"/>
      <c r="W879" s="52"/>
      <c r="X879" s="52"/>
      <c r="Y879" s="52"/>
      <c r="Z879" s="52"/>
      <c r="AA879" s="52"/>
      <c r="AB879" s="53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3"/>
      <c r="AP879" s="52"/>
      <c r="AQ879" s="52"/>
      <c r="AR879" s="53"/>
      <c r="AS879" s="53"/>
      <c r="AT879" s="53"/>
      <c r="AU879" s="52"/>
      <c r="AV879" s="52"/>
      <c r="AW879" s="53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83" t="str">
        <f>IF(ISBLANK(B879),,IF(IFNA(MATCH(N879,List_Holidays,0),0)=0,IF(IFNA(MATCH(WEEKDAY(N879),List_WeekHolidays,0),0),1,0),2))</f>
        <v/>
      </c>
      <c r="BU879" s="109">
        <f t="shared" si="3"/>
        <v>0</v>
      </c>
      <c r="BV879" s="109">
        <f t="shared" si="4"/>
        <v>0</v>
      </c>
      <c r="BW879" s="109">
        <f>IF($BU879&gt;cLunchEnd+$N879,cLunchBegin+$N879+1,cLunchBegin+$N879)</f>
        <v>0.5</v>
      </c>
      <c r="BX879" s="109">
        <f>IF($BU879&gt;cLunchEnd+$N879,cLunchEnd+$N879+1,cLunchEnd+$N879)</f>
        <v>0.5416666667</v>
      </c>
      <c r="BY879" s="109">
        <f>IF($BU879&gt;cDinnerEnd+$N879,cDinnerBegin+$N879+1,cDinnerBegin+$N879)</f>
        <v>0.75</v>
      </c>
      <c r="BZ879" s="109">
        <f>IF($BU879&gt;cDinnerEnd+$N879,cDinnerEnd+$N879+1,cDinnerEnd+$N879)</f>
        <v>0.7916666667</v>
      </c>
      <c r="CA879" s="50" t="str">
        <f>IF((MIN($BV879,BX879)-MAX($BU879,BW879))&gt;0,vDurationLunch,)</f>
        <v/>
      </c>
      <c r="CB879" s="50" t="str">
        <f>IF((MIN($BV879,BZ879)-MAX($BU879,BY879))&gt;0,vDurationDinner,)</f>
        <v/>
      </c>
      <c r="CC879" s="50">
        <f t="shared" si="5"/>
        <v>0</v>
      </c>
      <c r="CD879" s="109">
        <f t="shared" si="6"/>
        <v>0.75</v>
      </c>
      <c r="CE879" s="50" t="str">
        <f t="shared" si="7"/>
        <v/>
      </c>
      <c r="CF879" s="50" t="str">
        <f t="shared" si="8"/>
        <v/>
      </c>
      <c r="CG879" s="50" t="str">
        <f t="shared" si="9"/>
        <v/>
      </c>
      <c r="CH879" s="50" t="str">
        <f t="shared" si="10"/>
        <v/>
      </c>
      <c r="CI879" s="50" t="str">
        <f t="shared" si="11"/>
        <v/>
      </c>
      <c r="CJ879" s="50"/>
      <c r="CK879" s="50"/>
      <c r="CL879" s="50"/>
      <c r="CM879" s="50"/>
      <c r="CN879" s="50"/>
    </row>
    <row r="880">
      <c r="A880" s="108" t="str">
        <f t="shared" si="2"/>
        <v/>
      </c>
      <c r="B880" s="6"/>
      <c r="C880" s="42"/>
      <c r="D880" s="43"/>
      <c r="E880" s="61"/>
      <c r="F880" s="45"/>
      <c r="G880" s="45"/>
      <c r="H880" s="46"/>
      <c r="I880" s="45"/>
      <c r="J880" s="45"/>
      <c r="K880" s="45"/>
      <c r="L880" s="45"/>
      <c r="M880" s="61"/>
      <c r="N880" s="48"/>
      <c r="O880" s="49"/>
      <c r="P880" s="48"/>
      <c r="Q880" s="49"/>
      <c r="R880" s="50"/>
      <c r="S880" s="51"/>
      <c r="T880" s="15"/>
      <c r="U880" s="14"/>
      <c r="V880" s="52"/>
      <c r="W880" s="52"/>
      <c r="X880" s="52"/>
      <c r="Y880" s="52"/>
      <c r="Z880" s="52"/>
      <c r="AA880" s="52"/>
      <c r="AB880" s="53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3"/>
      <c r="AP880" s="52"/>
      <c r="AQ880" s="52"/>
      <c r="AR880" s="53"/>
      <c r="AS880" s="53"/>
      <c r="AT880" s="53"/>
      <c r="AU880" s="52"/>
      <c r="AV880" s="52"/>
      <c r="AW880" s="53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83" t="str">
        <f>IF(ISBLANK(B880),,IF(IFNA(MATCH(N880,List_Holidays,0),0)=0,IF(IFNA(MATCH(WEEKDAY(N880),List_WeekHolidays,0),0),1,0),2))</f>
        <v/>
      </c>
      <c r="BU880" s="109">
        <f t="shared" si="3"/>
        <v>0</v>
      </c>
      <c r="BV880" s="109">
        <f t="shared" si="4"/>
        <v>0</v>
      </c>
      <c r="BW880" s="109">
        <f>IF($BU880&gt;cLunchEnd+$N880,cLunchBegin+$N880+1,cLunchBegin+$N880)</f>
        <v>0.5</v>
      </c>
      <c r="BX880" s="109">
        <f>IF($BU880&gt;cLunchEnd+$N880,cLunchEnd+$N880+1,cLunchEnd+$N880)</f>
        <v>0.5416666667</v>
      </c>
      <c r="BY880" s="109">
        <f>IF($BU880&gt;cDinnerEnd+$N880,cDinnerBegin+$N880+1,cDinnerBegin+$N880)</f>
        <v>0.75</v>
      </c>
      <c r="BZ880" s="109">
        <f>IF($BU880&gt;cDinnerEnd+$N880,cDinnerEnd+$N880+1,cDinnerEnd+$N880)</f>
        <v>0.7916666667</v>
      </c>
      <c r="CA880" s="50" t="str">
        <f>IF((MIN($BV880,BX880)-MAX($BU880,BW880))&gt;0,vDurationLunch,)</f>
        <v/>
      </c>
      <c r="CB880" s="50" t="str">
        <f>IF((MIN($BV880,BZ880)-MAX($BU880,BY880))&gt;0,vDurationDinner,)</f>
        <v/>
      </c>
      <c r="CC880" s="50">
        <f t="shared" si="5"/>
        <v>0</v>
      </c>
      <c r="CD880" s="109">
        <f t="shared" si="6"/>
        <v>0.75</v>
      </c>
      <c r="CE880" s="50" t="str">
        <f t="shared" si="7"/>
        <v/>
      </c>
      <c r="CF880" s="50" t="str">
        <f t="shared" si="8"/>
        <v/>
      </c>
      <c r="CG880" s="50" t="str">
        <f t="shared" si="9"/>
        <v/>
      </c>
      <c r="CH880" s="50" t="str">
        <f t="shared" si="10"/>
        <v/>
      </c>
      <c r="CI880" s="50" t="str">
        <f t="shared" si="11"/>
        <v/>
      </c>
      <c r="CJ880" s="50"/>
      <c r="CK880" s="50"/>
      <c r="CL880" s="50"/>
      <c r="CM880" s="50"/>
      <c r="CN880" s="50"/>
    </row>
    <row r="881">
      <c r="A881" s="108" t="str">
        <f t="shared" si="2"/>
        <v/>
      </c>
      <c r="B881" s="6"/>
      <c r="C881" s="42"/>
      <c r="D881" s="43"/>
      <c r="E881" s="61"/>
      <c r="F881" s="45"/>
      <c r="G881" s="45"/>
      <c r="H881" s="46"/>
      <c r="I881" s="45"/>
      <c r="J881" s="45"/>
      <c r="K881" s="45"/>
      <c r="L881" s="45"/>
      <c r="M881" s="61"/>
      <c r="N881" s="48"/>
      <c r="O881" s="49"/>
      <c r="P881" s="48"/>
      <c r="Q881" s="49"/>
      <c r="R881" s="50"/>
      <c r="S881" s="51"/>
      <c r="T881" s="15"/>
      <c r="U881" s="14"/>
      <c r="V881" s="52"/>
      <c r="W881" s="52"/>
      <c r="X881" s="52"/>
      <c r="Y881" s="52"/>
      <c r="Z881" s="52"/>
      <c r="AA881" s="52"/>
      <c r="AB881" s="53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3"/>
      <c r="AP881" s="52"/>
      <c r="AQ881" s="52"/>
      <c r="AR881" s="53"/>
      <c r="AS881" s="53"/>
      <c r="AT881" s="53"/>
      <c r="AU881" s="52"/>
      <c r="AV881" s="52"/>
      <c r="AW881" s="53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83" t="str">
        <f>IF(ISBLANK(B881),,IF(IFNA(MATCH(N881,List_Holidays,0),0)=0,IF(IFNA(MATCH(WEEKDAY(N881),List_WeekHolidays,0),0),1,0),2))</f>
        <v/>
      </c>
      <c r="BU881" s="109">
        <f t="shared" si="3"/>
        <v>0</v>
      </c>
      <c r="BV881" s="109">
        <f t="shared" si="4"/>
        <v>0</v>
      </c>
      <c r="BW881" s="109">
        <f>IF($BU881&gt;cLunchEnd+$N881,cLunchBegin+$N881+1,cLunchBegin+$N881)</f>
        <v>0.5</v>
      </c>
      <c r="BX881" s="109">
        <f>IF($BU881&gt;cLunchEnd+$N881,cLunchEnd+$N881+1,cLunchEnd+$N881)</f>
        <v>0.5416666667</v>
      </c>
      <c r="BY881" s="109">
        <f>IF($BU881&gt;cDinnerEnd+$N881,cDinnerBegin+$N881+1,cDinnerBegin+$N881)</f>
        <v>0.75</v>
      </c>
      <c r="BZ881" s="109">
        <f>IF($BU881&gt;cDinnerEnd+$N881,cDinnerEnd+$N881+1,cDinnerEnd+$N881)</f>
        <v>0.7916666667</v>
      </c>
      <c r="CA881" s="50" t="str">
        <f>IF((MIN($BV881,BX881)-MAX($BU881,BW881))&gt;0,vDurationLunch,)</f>
        <v/>
      </c>
      <c r="CB881" s="50" t="str">
        <f>IF((MIN($BV881,BZ881)-MAX($BU881,BY881))&gt;0,vDurationDinner,)</f>
        <v/>
      </c>
      <c r="CC881" s="50">
        <f t="shared" si="5"/>
        <v>0</v>
      </c>
      <c r="CD881" s="109">
        <f t="shared" si="6"/>
        <v>0.75</v>
      </c>
      <c r="CE881" s="50" t="str">
        <f t="shared" si="7"/>
        <v/>
      </c>
      <c r="CF881" s="50" t="str">
        <f t="shared" si="8"/>
        <v/>
      </c>
      <c r="CG881" s="50" t="str">
        <f t="shared" si="9"/>
        <v/>
      </c>
      <c r="CH881" s="50" t="str">
        <f t="shared" si="10"/>
        <v/>
      </c>
      <c r="CI881" s="50" t="str">
        <f t="shared" si="11"/>
        <v/>
      </c>
      <c r="CJ881" s="50"/>
      <c r="CK881" s="50"/>
      <c r="CL881" s="50"/>
      <c r="CM881" s="50"/>
      <c r="CN881" s="50"/>
    </row>
    <row r="882">
      <c r="A882" s="108" t="str">
        <f t="shared" si="2"/>
        <v/>
      </c>
      <c r="B882" s="6"/>
      <c r="C882" s="42"/>
      <c r="D882" s="43"/>
      <c r="E882" s="61"/>
      <c r="F882" s="45"/>
      <c r="G882" s="46"/>
      <c r="H882" s="46"/>
      <c r="I882" s="45"/>
      <c r="J882" s="45"/>
      <c r="K882" s="45"/>
      <c r="L882" s="45"/>
      <c r="M882" s="61"/>
      <c r="N882" s="48"/>
      <c r="O882" s="49"/>
      <c r="P882" s="48"/>
      <c r="Q882" s="49"/>
      <c r="R882" s="50"/>
      <c r="S882" s="51"/>
      <c r="T882" s="15"/>
      <c r="U882" s="14"/>
      <c r="V882" s="52"/>
      <c r="W882" s="52"/>
      <c r="X882" s="52"/>
      <c r="Y882" s="52"/>
      <c r="Z882" s="52"/>
      <c r="AA882" s="52"/>
      <c r="AB882" s="53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3"/>
      <c r="AP882" s="52"/>
      <c r="AQ882" s="52"/>
      <c r="AR882" s="53"/>
      <c r="AS882" s="53"/>
      <c r="AT882" s="53"/>
      <c r="AU882" s="52"/>
      <c r="AV882" s="52"/>
      <c r="AW882" s="53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83" t="str">
        <f>IF(ISBLANK(B882),,IF(IFNA(MATCH(N882,List_Holidays,0),0)=0,IF(IFNA(MATCH(WEEKDAY(N882),List_WeekHolidays,0),0),1,0),2))</f>
        <v/>
      </c>
      <c r="BU882" s="109">
        <f t="shared" si="3"/>
        <v>0</v>
      </c>
      <c r="BV882" s="109">
        <f t="shared" si="4"/>
        <v>0</v>
      </c>
      <c r="BW882" s="109">
        <f>IF($BU882&gt;cLunchEnd+$N882,cLunchBegin+$N882+1,cLunchBegin+$N882)</f>
        <v>0.5</v>
      </c>
      <c r="BX882" s="109">
        <f>IF($BU882&gt;cLunchEnd+$N882,cLunchEnd+$N882+1,cLunchEnd+$N882)</f>
        <v>0.5416666667</v>
      </c>
      <c r="BY882" s="109">
        <f>IF($BU882&gt;cDinnerEnd+$N882,cDinnerBegin+$N882+1,cDinnerBegin+$N882)</f>
        <v>0.75</v>
      </c>
      <c r="BZ882" s="109">
        <f>IF($BU882&gt;cDinnerEnd+$N882,cDinnerEnd+$N882+1,cDinnerEnd+$N882)</f>
        <v>0.7916666667</v>
      </c>
      <c r="CA882" s="50" t="str">
        <f>IF((MIN($BV882,BX882)-MAX($BU882,BW882))&gt;0,vDurationLunch,)</f>
        <v/>
      </c>
      <c r="CB882" s="50" t="str">
        <f>IF((MIN($BV882,BZ882)-MAX($BU882,BY882))&gt;0,vDurationDinner,)</f>
        <v/>
      </c>
      <c r="CC882" s="50">
        <f t="shared" si="5"/>
        <v>0</v>
      </c>
      <c r="CD882" s="109">
        <f t="shared" si="6"/>
        <v>0.75</v>
      </c>
      <c r="CE882" s="50" t="str">
        <f t="shared" si="7"/>
        <v/>
      </c>
      <c r="CF882" s="50" t="str">
        <f t="shared" si="8"/>
        <v/>
      </c>
      <c r="CG882" s="50" t="str">
        <f t="shared" si="9"/>
        <v/>
      </c>
      <c r="CH882" s="50" t="str">
        <f t="shared" si="10"/>
        <v/>
      </c>
      <c r="CI882" s="50" t="str">
        <f t="shared" si="11"/>
        <v/>
      </c>
      <c r="CJ882" s="50"/>
      <c r="CK882" s="50"/>
      <c r="CL882" s="50"/>
      <c r="CM882" s="50"/>
      <c r="CN882" s="50"/>
    </row>
    <row r="883">
      <c r="A883" s="108" t="str">
        <f t="shared" si="2"/>
        <v/>
      </c>
      <c r="B883" s="6"/>
      <c r="C883" s="42"/>
      <c r="D883" s="43"/>
      <c r="E883" s="61"/>
      <c r="F883" s="45"/>
      <c r="G883" s="45"/>
      <c r="H883" s="46"/>
      <c r="I883" s="45"/>
      <c r="J883" s="45"/>
      <c r="K883" s="45"/>
      <c r="L883" s="45"/>
      <c r="M883" s="61"/>
      <c r="N883" s="48"/>
      <c r="O883" s="49"/>
      <c r="P883" s="48"/>
      <c r="Q883" s="49"/>
      <c r="R883" s="50"/>
      <c r="S883" s="51"/>
      <c r="T883" s="15"/>
      <c r="U883" s="14"/>
      <c r="V883" s="52"/>
      <c r="W883" s="52"/>
      <c r="X883" s="52"/>
      <c r="Y883" s="52"/>
      <c r="Z883" s="52"/>
      <c r="AA883" s="52"/>
      <c r="AB883" s="53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3"/>
      <c r="AP883" s="52"/>
      <c r="AQ883" s="52"/>
      <c r="AR883" s="53"/>
      <c r="AS883" s="53"/>
      <c r="AT883" s="53"/>
      <c r="AU883" s="52"/>
      <c r="AV883" s="52"/>
      <c r="AW883" s="53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83" t="str">
        <f>IF(ISBLANK(B883),,IF(IFNA(MATCH(N883,List_Holidays,0),0)=0,IF(IFNA(MATCH(WEEKDAY(N883),List_WeekHolidays,0),0),1,0),2))</f>
        <v/>
      </c>
      <c r="BU883" s="109">
        <f t="shared" si="3"/>
        <v>0</v>
      </c>
      <c r="BV883" s="109">
        <f t="shared" si="4"/>
        <v>0</v>
      </c>
      <c r="BW883" s="109">
        <f>IF($BU883&gt;cLunchEnd+$N883,cLunchBegin+$N883+1,cLunchBegin+$N883)</f>
        <v>0.5</v>
      </c>
      <c r="BX883" s="109">
        <f>IF($BU883&gt;cLunchEnd+$N883,cLunchEnd+$N883+1,cLunchEnd+$N883)</f>
        <v>0.5416666667</v>
      </c>
      <c r="BY883" s="109">
        <f>IF($BU883&gt;cDinnerEnd+$N883,cDinnerBegin+$N883+1,cDinnerBegin+$N883)</f>
        <v>0.75</v>
      </c>
      <c r="BZ883" s="109">
        <f>IF($BU883&gt;cDinnerEnd+$N883,cDinnerEnd+$N883+1,cDinnerEnd+$N883)</f>
        <v>0.7916666667</v>
      </c>
      <c r="CA883" s="50" t="str">
        <f>IF((MIN($BV883,BX883)-MAX($BU883,BW883))&gt;0,vDurationLunch,)</f>
        <v/>
      </c>
      <c r="CB883" s="50" t="str">
        <f>IF((MIN($BV883,BZ883)-MAX($BU883,BY883))&gt;0,vDurationDinner,)</f>
        <v/>
      </c>
      <c r="CC883" s="50">
        <f t="shared" si="5"/>
        <v>0</v>
      </c>
      <c r="CD883" s="109">
        <f t="shared" si="6"/>
        <v>0.75</v>
      </c>
      <c r="CE883" s="50" t="str">
        <f t="shared" si="7"/>
        <v/>
      </c>
      <c r="CF883" s="50" t="str">
        <f t="shared" si="8"/>
        <v/>
      </c>
      <c r="CG883" s="50" t="str">
        <f t="shared" si="9"/>
        <v/>
      </c>
      <c r="CH883" s="50" t="str">
        <f t="shared" si="10"/>
        <v/>
      </c>
      <c r="CI883" s="50" t="str">
        <f t="shared" si="11"/>
        <v/>
      </c>
      <c r="CJ883" s="50"/>
      <c r="CK883" s="50"/>
      <c r="CL883" s="50"/>
      <c r="CM883" s="50"/>
      <c r="CN883" s="50"/>
    </row>
    <row r="884">
      <c r="A884" s="108" t="str">
        <f t="shared" si="2"/>
        <v/>
      </c>
      <c r="B884" s="6"/>
      <c r="C884" s="42"/>
      <c r="D884" s="43"/>
      <c r="E884" s="61"/>
      <c r="F884" s="45"/>
      <c r="G884" s="45"/>
      <c r="H884" s="46"/>
      <c r="I884" s="45"/>
      <c r="J884" s="45"/>
      <c r="K884" s="45"/>
      <c r="L884" s="45"/>
      <c r="M884" s="61"/>
      <c r="N884" s="48"/>
      <c r="O884" s="49"/>
      <c r="P884" s="48"/>
      <c r="Q884" s="49"/>
      <c r="R884" s="50"/>
      <c r="S884" s="51"/>
      <c r="T884" s="15"/>
      <c r="U884" s="14"/>
      <c r="V884" s="52"/>
      <c r="W884" s="52"/>
      <c r="X884" s="52"/>
      <c r="Y884" s="52"/>
      <c r="Z884" s="52"/>
      <c r="AA884" s="52"/>
      <c r="AB884" s="53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3"/>
      <c r="AP884" s="52"/>
      <c r="AQ884" s="52"/>
      <c r="AR884" s="53"/>
      <c r="AS884" s="53"/>
      <c r="AT884" s="53"/>
      <c r="AU884" s="52"/>
      <c r="AV884" s="52"/>
      <c r="AW884" s="53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83" t="str">
        <f>IF(ISBLANK(B884),,IF(IFNA(MATCH(N884,List_Holidays,0),0)=0,IF(IFNA(MATCH(WEEKDAY(N884),List_WeekHolidays,0),0),1,0),2))</f>
        <v/>
      </c>
      <c r="BU884" s="109">
        <f t="shared" si="3"/>
        <v>0</v>
      </c>
      <c r="BV884" s="109">
        <f t="shared" si="4"/>
        <v>0</v>
      </c>
      <c r="BW884" s="109">
        <f>IF($BU884&gt;cLunchEnd+$N884,cLunchBegin+$N884+1,cLunchBegin+$N884)</f>
        <v>0.5</v>
      </c>
      <c r="BX884" s="109">
        <f>IF($BU884&gt;cLunchEnd+$N884,cLunchEnd+$N884+1,cLunchEnd+$N884)</f>
        <v>0.5416666667</v>
      </c>
      <c r="BY884" s="109">
        <f>IF($BU884&gt;cDinnerEnd+$N884,cDinnerBegin+$N884+1,cDinnerBegin+$N884)</f>
        <v>0.75</v>
      </c>
      <c r="BZ884" s="109">
        <f>IF($BU884&gt;cDinnerEnd+$N884,cDinnerEnd+$N884+1,cDinnerEnd+$N884)</f>
        <v>0.7916666667</v>
      </c>
      <c r="CA884" s="50" t="str">
        <f>IF((MIN($BV884,BX884)-MAX($BU884,BW884))&gt;0,vDurationLunch,)</f>
        <v/>
      </c>
      <c r="CB884" s="50" t="str">
        <f>IF((MIN($BV884,BZ884)-MAX($BU884,BY884))&gt;0,vDurationDinner,)</f>
        <v/>
      </c>
      <c r="CC884" s="50">
        <f t="shared" si="5"/>
        <v>0</v>
      </c>
      <c r="CD884" s="109">
        <f t="shared" si="6"/>
        <v>0.75</v>
      </c>
      <c r="CE884" s="50" t="str">
        <f t="shared" si="7"/>
        <v/>
      </c>
      <c r="CF884" s="50" t="str">
        <f t="shared" si="8"/>
        <v/>
      </c>
      <c r="CG884" s="50" t="str">
        <f t="shared" si="9"/>
        <v/>
      </c>
      <c r="CH884" s="50" t="str">
        <f t="shared" si="10"/>
        <v/>
      </c>
      <c r="CI884" s="50" t="str">
        <f t="shared" si="11"/>
        <v/>
      </c>
      <c r="CJ884" s="50"/>
      <c r="CK884" s="50"/>
      <c r="CL884" s="50"/>
      <c r="CM884" s="50"/>
      <c r="CN884" s="50"/>
    </row>
    <row r="885">
      <c r="A885" s="108" t="str">
        <f t="shared" si="2"/>
        <v/>
      </c>
      <c r="B885" s="6"/>
      <c r="C885" s="42"/>
      <c r="D885" s="43"/>
      <c r="E885" s="61"/>
      <c r="F885" s="45"/>
      <c r="G885" s="45"/>
      <c r="H885" s="45"/>
      <c r="I885" s="45"/>
      <c r="J885" s="46"/>
      <c r="K885" s="45"/>
      <c r="L885" s="45"/>
      <c r="M885" s="61"/>
      <c r="N885" s="48"/>
      <c r="O885" s="49"/>
      <c r="P885" s="48"/>
      <c r="Q885" s="49"/>
      <c r="R885" s="50"/>
      <c r="S885" s="51"/>
      <c r="T885" s="15"/>
      <c r="U885" s="14"/>
      <c r="V885" s="52"/>
      <c r="W885" s="52"/>
      <c r="X885" s="52"/>
      <c r="Y885" s="52"/>
      <c r="Z885" s="52"/>
      <c r="AA885" s="52"/>
      <c r="AB885" s="53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3"/>
      <c r="AP885" s="52"/>
      <c r="AQ885" s="52"/>
      <c r="AR885" s="53"/>
      <c r="AS885" s="53"/>
      <c r="AT885" s="53"/>
      <c r="AU885" s="52"/>
      <c r="AV885" s="52"/>
      <c r="AW885" s="53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83" t="str">
        <f>IF(ISBLANK(B885),,IF(IFNA(MATCH(N885,List_Holidays,0),0)=0,IF(IFNA(MATCH(WEEKDAY(N885),List_WeekHolidays,0),0),1,0),2))</f>
        <v/>
      </c>
      <c r="BU885" s="109">
        <f t="shared" si="3"/>
        <v>0</v>
      </c>
      <c r="BV885" s="109">
        <f t="shared" si="4"/>
        <v>0</v>
      </c>
      <c r="BW885" s="109">
        <f>IF($BU885&gt;cLunchEnd+$N885,cLunchBegin+$N885+1,cLunchBegin+$N885)</f>
        <v>0.5</v>
      </c>
      <c r="BX885" s="109">
        <f>IF($BU885&gt;cLunchEnd+$N885,cLunchEnd+$N885+1,cLunchEnd+$N885)</f>
        <v>0.5416666667</v>
      </c>
      <c r="BY885" s="109">
        <f>IF($BU885&gt;cDinnerEnd+$N885,cDinnerBegin+$N885+1,cDinnerBegin+$N885)</f>
        <v>0.75</v>
      </c>
      <c r="BZ885" s="109">
        <f>IF($BU885&gt;cDinnerEnd+$N885,cDinnerEnd+$N885+1,cDinnerEnd+$N885)</f>
        <v>0.7916666667</v>
      </c>
      <c r="CA885" s="50" t="str">
        <f>IF((MIN($BV885,BX885)-MAX($BU885,BW885))&gt;0,vDurationLunch,)</f>
        <v/>
      </c>
      <c r="CB885" s="50" t="str">
        <f>IF((MIN($BV885,BZ885)-MAX($BU885,BY885))&gt;0,vDurationDinner,)</f>
        <v/>
      </c>
      <c r="CC885" s="50">
        <f t="shared" si="5"/>
        <v>0</v>
      </c>
      <c r="CD885" s="109">
        <f t="shared" si="6"/>
        <v>0.75</v>
      </c>
      <c r="CE885" s="50" t="str">
        <f t="shared" si="7"/>
        <v/>
      </c>
      <c r="CF885" s="50" t="str">
        <f t="shared" si="8"/>
        <v/>
      </c>
      <c r="CG885" s="50" t="str">
        <f t="shared" si="9"/>
        <v/>
      </c>
      <c r="CH885" s="50" t="str">
        <f t="shared" si="10"/>
        <v/>
      </c>
      <c r="CI885" s="50" t="str">
        <f t="shared" si="11"/>
        <v/>
      </c>
      <c r="CJ885" s="50"/>
      <c r="CK885" s="50"/>
      <c r="CL885" s="50"/>
      <c r="CM885" s="50"/>
      <c r="CN885" s="50"/>
    </row>
    <row r="886">
      <c r="A886" s="108" t="str">
        <f t="shared" si="2"/>
        <v/>
      </c>
      <c r="B886" s="6"/>
      <c r="C886" s="42"/>
      <c r="D886" s="43"/>
      <c r="E886" s="61"/>
      <c r="F886" s="45"/>
      <c r="G886" s="45"/>
      <c r="H886" s="46"/>
      <c r="I886" s="45"/>
      <c r="J886" s="45"/>
      <c r="K886" s="45"/>
      <c r="L886" s="45"/>
      <c r="M886" s="61"/>
      <c r="N886" s="48"/>
      <c r="O886" s="49"/>
      <c r="P886" s="48"/>
      <c r="Q886" s="49"/>
      <c r="R886" s="50"/>
      <c r="S886" s="51"/>
      <c r="T886" s="15"/>
      <c r="U886" s="14"/>
      <c r="V886" s="52"/>
      <c r="W886" s="52"/>
      <c r="X886" s="52"/>
      <c r="Y886" s="52"/>
      <c r="Z886" s="52"/>
      <c r="AA886" s="52"/>
      <c r="AB886" s="53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3"/>
      <c r="AP886" s="52"/>
      <c r="AQ886" s="52"/>
      <c r="AR886" s="53"/>
      <c r="AS886" s="53"/>
      <c r="AT886" s="53"/>
      <c r="AU886" s="52"/>
      <c r="AV886" s="52"/>
      <c r="AW886" s="53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83" t="str">
        <f>IF(ISBLANK(B886),,IF(IFNA(MATCH(N886,List_Holidays,0),0)=0,IF(IFNA(MATCH(WEEKDAY(N886),List_WeekHolidays,0),0),1,0),2))</f>
        <v/>
      </c>
      <c r="BU886" s="109">
        <f t="shared" si="3"/>
        <v>0</v>
      </c>
      <c r="BV886" s="109">
        <f t="shared" si="4"/>
        <v>0</v>
      </c>
      <c r="BW886" s="109">
        <f>IF($BU886&gt;cLunchEnd+$N886,cLunchBegin+$N886+1,cLunchBegin+$N886)</f>
        <v>0.5</v>
      </c>
      <c r="BX886" s="109">
        <f>IF($BU886&gt;cLunchEnd+$N886,cLunchEnd+$N886+1,cLunchEnd+$N886)</f>
        <v>0.5416666667</v>
      </c>
      <c r="BY886" s="109">
        <f>IF($BU886&gt;cDinnerEnd+$N886,cDinnerBegin+$N886+1,cDinnerBegin+$N886)</f>
        <v>0.75</v>
      </c>
      <c r="BZ886" s="109">
        <f>IF($BU886&gt;cDinnerEnd+$N886,cDinnerEnd+$N886+1,cDinnerEnd+$N886)</f>
        <v>0.7916666667</v>
      </c>
      <c r="CA886" s="50" t="str">
        <f>IF((MIN($BV886,BX886)-MAX($BU886,BW886))&gt;0,vDurationLunch,)</f>
        <v/>
      </c>
      <c r="CB886" s="50" t="str">
        <f>IF((MIN($BV886,BZ886)-MAX($BU886,BY886))&gt;0,vDurationDinner,)</f>
        <v/>
      </c>
      <c r="CC886" s="50">
        <f t="shared" si="5"/>
        <v>0</v>
      </c>
      <c r="CD886" s="109">
        <f t="shared" si="6"/>
        <v>0.75</v>
      </c>
      <c r="CE886" s="50" t="str">
        <f t="shared" si="7"/>
        <v/>
      </c>
      <c r="CF886" s="50" t="str">
        <f t="shared" si="8"/>
        <v/>
      </c>
      <c r="CG886" s="50" t="str">
        <f t="shared" si="9"/>
        <v/>
      </c>
      <c r="CH886" s="50" t="str">
        <f t="shared" si="10"/>
        <v/>
      </c>
      <c r="CI886" s="50" t="str">
        <f t="shared" si="11"/>
        <v/>
      </c>
      <c r="CJ886" s="50"/>
      <c r="CK886" s="50"/>
      <c r="CL886" s="50"/>
      <c r="CM886" s="50"/>
      <c r="CN886" s="50"/>
    </row>
    <row r="887">
      <c r="A887" s="108" t="str">
        <f t="shared" si="2"/>
        <v/>
      </c>
      <c r="B887" s="6"/>
      <c r="C887" s="42"/>
      <c r="D887" s="43"/>
      <c r="E887" s="61"/>
      <c r="F887" s="45"/>
      <c r="G887" s="45"/>
      <c r="H887" s="46"/>
      <c r="I887" s="45"/>
      <c r="J887" s="45"/>
      <c r="K887" s="45"/>
      <c r="L887" s="45"/>
      <c r="M887" s="61"/>
      <c r="N887" s="48"/>
      <c r="O887" s="49"/>
      <c r="P887" s="48"/>
      <c r="Q887" s="49"/>
      <c r="R887" s="50"/>
      <c r="S887" s="51"/>
      <c r="T887" s="15"/>
      <c r="U887" s="14"/>
      <c r="V887" s="52"/>
      <c r="W887" s="52"/>
      <c r="X887" s="52"/>
      <c r="Y887" s="52"/>
      <c r="Z887" s="52"/>
      <c r="AA887" s="52"/>
      <c r="AB887" s="53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3"/>
      <c r="AP887" s="52"/>
      <c r="AQ887" s="52"/>
      <c r="AR887" s="53"/>
      <c r="AS887" s="53"/>
      <c r="AT887" s="53"/>
      <c r="AU887" s="52"/>
      <c r="AV887" s="52"/>
      <c r="AW887" s="53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83" t="str">
        <f>IF(ISBLANK(B887),,IF(IFNA(MATCH(N887,List_Holidays,0),0)=0,IF(IFNA(MATCH(WEEKDAY(N887),List_WeekHolidays,0),0),1,0),2))</f>
        <v/>
      </c>
      <c r="BU887" s="109">
        <f t="shared" si="3"/>
        <v>0</v>
      </c>
      <c r="BV887" s="109">
        <f t="shared" si="4"/>
        <v>0</v>
      </c>
      <c r="BW887" s="109">
        <f>IF($BU887&gt;cLunchEnd+$N887,cLunchBegin+$N887+1,cLunchBegin+$N887)</f>
        <v>0.5</v>
      </c>
      <c r="BX887" s="109">
        <f>IF($BU887&gt;cLunchEnd+$N887,cLunchEnd+$N887+1,cLunchEnd+$N887)</f>
        <v>0.5416666667</v>
      </c>
      <c r="BY887" s="109">
        <f>IF($BU887&gt;cDinnerEnd+$N887,cDinnerBegin+$N887+1,cDinnerBegin+$N887)</f>
        <v>0.75</v>
      </c>
      <c r="BZ887" s="109">
        <f>IF($BU887&gt;cDinnerEnd+$N887,cDinnerEnd+$N887+1,cDinnerEnd+$N887)</f>
        <v>0.7916666667</v>
      </c>
      <c r="CA887" s="50" t="str">
        <f>IF((MIN($BV887,BX887)-MAX($BU887,BW887))&gt;0,vDurationLunch,)</f>
        <v/>
      </c>
      <c r="CB887" s="50" t="str">
        <f>IF((MIN($BV887,BZ887)-MAX($BU887,BY887))&gt;0,vDurationDinner,)</f>
        <v/>
      </c>
      <c r="CC887" s="50">
        <f t="shared" si="5"/>
        <v>0</v>
      </c>
      <c r="CD887" s="109">
        <f t="shared" si="6"/>
        <v>0.75</v>
      </c>
      <c r="CE887" s="50" t="str">
        <f t="shared" si="7"/>
        <v/>
      </c>
      <c r="CF887" s="50" t="str">
        <f t="shared" si="8"/>
        <v/>
      </c>
      <c r="CG887" s="50" t="str">
        <f t="shared" si="9"/>
        <v/>
      </c>
      <c r="CH887" s="50" t="str">
        <f t="shared" si="10"/>
        <v/>
      </c>
      <c r="CI887" s="50" t="str">
        <f t="shared" si="11"/>
        <v/>
      </c>
      <c r="CJ887" s="50"/>
      <c r="CK887" s="50"/>
      <c r="CL887" s="50"/>
      <c r="CM887" s="50"/>
      <c r="CN887" s="50"/>
    </row>
    <row r="888">
      <c r="A888" s="108" t="str">
        <f t="shared" si="2"/>
        <v/>
      </c>
      <c r="B888" s="6"/>
      <c r="C888" s="42"/>
      <c r="D888" s="43"/>
      <c r="E888" s="61"/>
      <c r="F888" s="45"/>
      <c r="G888" s="45"/>
      <c r="H888" s="46"/>
      <c r="I888" s="45"/>
      <c r="J888" s="45"/>
      <c r="K888" s="45"/>
      <c r="L888" s="45"/>
      <c r="M888" s="61"/>
      <c r="N888" s="48"/>
      <c r="O888" s="49"/>
      <c r="P888" s="48"/>
      <c r="Q888" s="49"/>
      <c r="R888" s="50"/>
      <c r="S888" s="51"/>
      <c r="T888" s="15"/>
      <c r="U888" s="14"/>
      <c r="V888" s="52"/>
      <c r="W888" s="52"/>
      <c r="X888" s="52"/>
      <c r="Y888" s="52"/>
      <c r="Z888" s="52"/>
      <c r="AA888" s="52"/>
      <c r="AB888" s="53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3"/>
      <c r="AP888" s="52"/>
      <c r="AQ888" s="52"/>
      <c r="AR888" s="53"/>
      <c r="AS888" s="53"/>
      <c r="AT888" s="53"/>
      <c r="AU888" s="52"/>
      <c r="AV888" s="52"/>
      <c r="AW888" s="53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83" t="str">
        <f>IF(ISBLANK(B888),,IF(IFNA(MATCH(N888,List_Holidays,0),0)=0,IF(IFNA(MATCH(WEEKDAY(N888),List_WeekHolidays,0),0),1,0),2))</f>
        <v/>
      </c>
      <c r="BU888" s="109">
        <f t="shared" si="3"/>
        <v>0</v>
      </c>
      <c r="BV888" s="109">
        <f t="shared" si="4"/>
        <v>0</v>
      </c>
      <c r="BW888" s="109">
        <f>IF($BU888&gt;cLunchEnd+$N888,cLunchBegin+$N888+1,cLunchBegin+$N888)</f>
        <v>0.5</v>
      </c>
      <c r="BX888" s="109">
        <f>IF($BU888&gt;cLunchEnd+$N888,cLunchEnd+$N888+1,cLunchEnd+$N888)</f>
        <v>0.5416666667</v>
      </c>
      <c r="BY888" s="109">
        <f>IF($BU888&gt;cDinnerEnd+$N888,cDinnerBegin+$N888+1,cDinnerBegin+$N888)</f>
        <v>0.75</v>
      </c>
      <c r="BZ888" s="109">
        <f>IF($BU888&gt;cDinnerEnd+$N888,cDinnerEnd+$N888+1,cDinnerEnd+$N888)</f>
        <v>0.7916666667</v>
      </c>
      <c r="CA888" s="50" t="str">
        <f>IF((MIN($BV888,BX888)-MAX($BU888,BW888))&gt;0,vDurationLunch,)</f>
        <v/>
      </c>
      <c r="CB888" s="50" t="str">
        <f>IF((MIN($BV888,BZ888)-MAX($BU888,BY888))&gt;0,vDurationDinner,)</f>
        <v/>
      </c>
      <c r="CC888" s="50">
        <f t="shared" si="5"/>
        <v>0</v>
      </c>
      <c r="CD888" s="109">
        <f t="shared" si="6"/>
        <v>0.75</v>
      </c>
      <c r="CE888" s="50" t="str">
        <f t="shared" si="7"/>
        <v/>
      </c>
      <c r="CF888" s="50" t="str">
        <f t="shared" si="8"/>
        <v/>
      </c>
      <c r="CG888" s="50" t="str">
        <f t="shared" si="9"/>
        <v/>
      </c>
      <c r="CH888" s="50" t="str">
        <f t="shared" si="10"/>
        <v/>
      </c>
      <c r="CI888" s="50" t="str">
        <f t="shared" si="11"/>
        <v/>
      </c>
      <c r="CJ888" s="50"/>
      <c r="CK888" s="50"/>
      <c r="CL888" s="50"/>
      <c r="CM888" s="50"/>
      <c r="CN888" s="50"/>
    </row>
    <row r="889">
      <c r="A889" s="108" t="str">
        <f t="shared" si="2"/>
        <v/>
      </c>
      <c r="B889" s="6"/>
      <c r="C889" s="42"/>
      <c r="D889" s="43"/>
      <c r="E889" s="61"/>
      <c r="F889" s="45"/>
      <c r="G889" s="46"/>
      <c r="H889" s="46"/>
      <c r="I889" s="45"/>
      <c r="J889" s="45"/>
      <c r="K889" s="45"/>
      <c r="L889" s="45"/>
      <c r="M889" s="61"/>
      <c r="N889" s="48"/>
      <c r="O889" s="49"/>
      <c r="P889" s="48"/>
      <c r="Q889" s="49"/>
      <c r="R889" s="50"/>
      <c r="S889" s="51"/>
      <c r="T889" s="15"/>
      <c r="U889" s="14"/>
      <c r="V889" s="52"/>
      <c r="W889" s="52"/>
      <c r="X889" s="52"/>
      <c r="Y889" s="52"/>
      <c r="Z889" s="52"/>
      <c r="AA889" s="52"/>
      <c r="AB889" s="53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3"/>
      <c r="AP889" s="52"/>
      <c r="AQ889" s="52"/>
      <c r="AR889" s="53"/>
      <c r="AS889" s="53"/>
      <c r="AT889" s="53"/>
      <c r="AU889" s="52"/>
      <c r="AV889" s="52"/>
      <c r="AW889" s="53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83" t="str">
        <f>IF(ISBLANK(B889),,IF(IFNA(MATCH(N889,List_Holidays,0),0)=0,IF(IFNA(MATCH(WEEKDAY(N889),List_WeekHolidays,0),0),1,0),2))</f>
        <v/>
      </c>
      <c r="BU889" s="109">
        <f t="shared" si="3"/>
        <v>0</v>
      </c>
      <c r="BV889" s="109">
        <f t="shared" si="4"/>
        <v>0</v>
      </c>
      <c r="BW889" s="109">
        <f>IF($BU889&gt;cLunchEnd+$N889,cLunchBegin+$N889+1,cLunchBegin+$N889)</f>
        <v>0.5</v>
      </c>
      <c r="BX889" s="109">
        <f>IF($BU889&gt;cLunchEnd+$N889,cLunchEnd+$N889+1,cLunchEnd+$N889)</f>
        <v>0.5416666667</v>
      </c>
      <c r="BY889" s="109">
        <f>IF($BU889&gt;cDinnerEnd+$N889,cDinnerBegin+$N889+1,cDinnerBegin+$N889)</f>
        <v>0.75</v>
      </c>
      <c r="BZ889" s="109">
        <f>IF($BU889&gt;cDinnerEnd+$N889,cDinnerEnd+$N889+1,cDinnerEnd+$N889)</f>
        <v>0.7916666667</v>
      </c>
      <c r="CA889" s="50" t="str">
        <f>IF((MIN($BV889,BX889)-MAX($BU889,BW889))&gt;0,vDurationLunch,)</f>
        <v/>
      </c>
      <c r="CB889" s="50" t="str">
        <f>IF((MIN($BV889,BZ889)-MAX($BU889,BY889))&gt;0,vDurationDinner,)</f>
        <v/>
      </c>
      <c r="CC889" s="50">
        <f t="shared" si="5"/>
        <v>0</v>
      </c>
      <c r="CD889" s="109">
        <f t="shared" si="6"/>
        <v>0.75</v>
      </c>
      <c r="CE889" s="50" t="str">
        <f t="shared" si="7"/>
        <v/>
      </c>
      <c r="CF889" s="50" t="str">
        <f t="shared" si="8"/>
        <v/>
      </c>
      <c r="CG889" s="50" t="str">
        <f t="shared" si="9"/>
        <v/>
      </c>
      <c r="CH889" s="50" t="str">
        <f t="shared" si="10"/>
        <v/>
      </c>
      <c r="CI889" s="50" t="str">
        <f t="shared" si="11"/>
        <v/>
      </c>
      <c r="CJ889" s="50"/>
      <c r="CK889" s="50"/>
      <c r="CL889" s="50"/>
      <c r="CM889" s="50"/>
      <c r="CN889" s="50"/>
    </row>
    <row r="890">
      <c r="A890" s="108" t="str">
        <f t="shared" si="2"/>
        <v/>
      </c>
      <c r="B890" s="6"/>
      <c r="C890" s="42"/>
      <c r="D890" s="43"/>
      <c r="E890" s="61"/>
      <c r="F890" s="45"/>
      <c r="G890" s="45"/>
      <c r="H890" s="46"/>
      <c r="I890" s="45"/>
      <c r="J890" s="45"/>
      <c r="K890" s="45"/>
      <c r="L890" s="45"/>
      <c r="M890" s="61"/>
      <c r="N890" s="48"/>
      <c r="O890" s="49"/>
      <c r="P890" s="48"/>
      <c r="Q890" s="49"/>
      <c r="R890" s="50"/>
      <c r="S890" s="51"/>
      <c r="T890" s="15"/>
      <c r="U890" s="14"/>
      <c r="V890" s="52"/>
      <c r="W890" s="52"/>
      <c r="X890" s="52"/>
      <c r="Y890" s="52"/>
      <c r="Z890" s="52"/>
      <c r="AA890" s="52"/>
      <c r="AB890" s="53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3"/>
      <c r="AP890" s="52"/>
      <c r="AQ890" s="52"/>
      <c r="AR890" s="53"/>
      <c r="AS890" s="53"/>
      <c r="AT890" s="53"/>
      <c r="AU890" s="52"/>
      <c r="AV890" s="52"/>
      <c r="AW890" s="53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83" t="str">
        <f>IF(ISBLANK(B890),,IF(IFNA(MATCH(N890,List_Holidays,0),0)=0,IF(IFNA(MATCH(WEEKDAY(N890),List_WeekHolidays,0),0),1,0),2))</f>
        <v/>
      </c>
      <c r="BU890" s="109">
        <f t="shared" si="3"/>
        <v>0</v>
      </c>
      <c r="BV890" s="109">
        <f t="shared" si="4"/>
        <v>0</v>
      </c>
      <c r="BW890" s="109">
        <f>IF($BU890&gt;cLunchEnd+$N890,cLunchBegin+$N890+1,cLunchBegin+$N890)</f>
        <v>0.5</v>
      </c>
      <c r="BX890" s="109">
        <f>IF($BU890&gt;cLunchEnd+$N890,cLunchEnd+$N890+1,cLunchEnd+$N890)</f>
        <v>0.5416666667</v>
      </c>
      <c r="BY890" s="109">
        <f>IF($BU890&gt;cDinnerEnd+$N890,cDinnerBegin+$N890+1,cDinnerBegin+$N890)</f>
        <v>0.75</v>
      </c>
      <c r="BZ890" s="109">
        <f>IF($BU890&gt;cDinnerEnd+$N890,cDinnerEnd+$N890+1,cDinnerEnd+$N890)</f>
        <v>0.7916666667</v>
      </c>
      <c r="CA890" s="50" t="str">
        <f>IF((MIN($BV890,BX890)-MAX($BU890,BW890))&gt;0,vDurationLunch,)</f>
        <v/>
      </c>
      <c r="CB890" s="50" t="str">
        <f>IF((MIN($BV890,BZ890)-MAX($BU890,BY890))&gt;0,vDurationDinner,)</f>
        <v/>
      </c>
      <c r="CC890" s="50">
        <f t="shared" si="5"/>
        <v>0</v>
      </c>
      <c r="CD890" s="109">
        <f t="shared" si="6"/>
        <v>0.75</v>
      </c>
      <c r="CE890" s="50" t="str">
        <f t="shared" si="7"/>
        <v/>
      </c>
      <c r="CF890" s="50" t="str">
        <f t="shared" si="8"/>
        <v/>
      </c>
      <c r="CG890" s="50" t="str">
        <f t="shared" si="9"/>
        <v/>
      </c>
      <c r="CH890" s="50" t="str">
        <f t="shared" si="10"/>
        <v/>
      </c>
      <c r="CI890" s="50" t="str">
        <f t="shared" si="11"/>
        <v/>
      </c>
      <c r="CJ890" s="50"/>
      <c r="CK890" s="50"/>
      <c r="CL890" s="50"/>
      <c r="CM890" s="50"/>
      <c r="CN890" s="50"/>
    </row>
    <row r="891">
      <c r="A891" s="108" t="str">
        <f t="shared" si="2"/>
        <v/>
      </c>
      <c r="B891" s="6"/>
      <c r="C891" s="42"/>
      <c r="D891" s="43"/>
      <c r="E891" s="61"/>
      <c r="F891" s="45"/>
      <c r="G891" s="45"/>
      <c r="H891" s="46"/>
      <c r="I891" s="45"/>
      <c r="J891" s="45"/>
      <c r="K891" s="45"/>
      <c r="L891" s="45"/>
      <c r="M891" s="61"/>
      <c r="N891" s="48"/>
      <c r="O891" s="49"/>
      <c r="P891" s="48"/>
      <c r="Q891" s="49"/>
      <c r="R891" s="50"/>
      <c r="S891" s="51"/>
      <c r="T891" s="15"/>
      <c r="U891" s="14"/>
      <c r="V891" s="52"/>
      <c r="W891" s="52"/>
      <c r="X891" s="52"/>
      <c r="Y891" s="52"/>
      <c r="Z891" s="52"/>
      <c r="AA891" s="52"/>
      <c r="AB891" s="53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3"/>
      <c r="AP891" s="52"/>
      <c r="AQ891" s="52"/>
      <c r="AR891" s="53"/>
      <c r="AS891" s="53"/>
      <c r="AT891" s="53"/>
      <c r="AU891" s="52"/>
      <c r="AV891" s="52"/>
      <c r="AW891" s="53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83" t="str">
        <f>IF(ISBLANK(B891),,IF(IFNA(MATCH(N891,List_Holidays,0),0)=0,IF(IFNA(MATCH(WEEKDAY(N891),List_WeekHolidays,0),0),1,0),2))</f>
        <v/>
      </c>
      <c r="BU891" s="109">
        <f t="shared" si="3"/>
        <v>0</v>
      </c>
      <c r="BV891" s="109">
        <f t="shared" si="4"/>
        <v>0</v>
      </c>
      <c r="BW891" s="109">
        <f>IF($BU891&gt;cLunchEnd+$N891,cLunchBegin+$N891+1,cLunchBegin+$N891)</f>
        <v>0.5</v>
      </c>
      <c r="BX891" s="109">
        <f>IF($BU891&gt;cLunchEnd+$N891,cLunchEnd+$N891+1,cLunchEnd+$N891)</f>
        <v>0.5416666667</v>
      </c>
      <c r="BY891" s="109">
        <f>IF($BU891&gt;cDinnerEnd+$N891,cDinnerBegin+$N891+1,cDinnerBegin+$N891)</f>
        <v>0.75</v>
      </c>
      <c r="BZ891" s="109">
        <f>IF($BU891&gt;cDinnerEnd+$N891,cDinnerEnd+$N891+1,cDinnerEnd+$N891)</f>
        <v>0.7916666667</v>
      </c>
      <c r="CA891" s="50" t="str">
        <f>IF((MIN($BV891,BX891)-MAX($BU891,BW891))&gt;0,vDurationLunch,)</f>
        <v/>
      </c>
      <c r="CB891" s="50" t="str">
        <f>IF((MIN($BV891,BZ891)-MAX($BU891,BY891))&gt;0,vDurationDinner,)</f>
        <v/>
      </c>
      <c r="CC891" s="50">
        <f t="shared" si="5"/>
        <v>0</v>
      </c>
      <c r="CD891" s="109">
        <f t="shared" si="6"/>
        <v>0.75</v>
      </c>
      <c r="CE891" s="50" t="str">
        <f t="shared" si="7"/>
        <v/>
      </c>
      <c r="CF891" s="50" t="str">
        <f t="shared" si="8"/>
        <v/>
      </c>
      <c r="CG891" s="50" t="str">
        <f t="shared" si="9"/>
        <v/>
      </c>
      <c r="CH891" s="50" t="str">
        <f t="shared" si="10"/>
        <v/>
      </c>
      <c r="CI891" s="50" t="str">
        <f t="shared" si="11"/>
        <v/>
      </c>
      <c r="CJ891" s="50"/>
      <c r="CK891" s="50"/>
      <c r="CL891" s="50"/>
      <c r="CM891" s="50"/>
      <c r="CN891" s="50"/>
    </row>
    <row r="892">
      <c r="A892" s="108" t="str">
        <f t="shared" si="2"/>
        <v/>
      </c>
      <c r="B892" s="6"/>
      <c r="C892" s="42"/>
      <c r="D892" s="43"/>
      <c r="E892" s="61"/>
      <c r="F892" s="45"/>
      <c r="G892" s="45"/>
      <c r="H892" s="45"/>
      <c r="I892" s="45"/>
      <c r="J892" s="46"/>
      <c r="K892" s="45"/>
      <c r="L892" s="45"/>
      <c r="M892" s="61"/>
      <c r="N892" s="48"/>
      <c r="O892" s="49"/>
      <c r="P892" s="48"/>
      <c r="Q892" s="49"/>
      <c r="R892" s="50"/>
      <c r="S892" s="51"/>
      <c r="T892" s="15"/>
      <c r="U892" s="14"/>
      <c r="V892" s="52"/>
      <c r="W892" s="52"/>
      <c r="X892" s="52"/>
      <c r="Y892" s="52"/>
      <c r="Z892" s="52"/>
      <c r="AA892" s="52"/>
      <c r="AB892" s="53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3"/>
      <c r="AP892" s="52"/>
      <c r="AQ892" s="52"/>
      <c r="AR892" s="53"/>
      <c r="AS892" s="53"/>
      <c r="AT892" s="53"/>
      <c r="AU892" s="52"/>
      <c r="AV892" s="52"/>
      <c r="AW892" s="53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83" t="str">
        <f>IF(ISBLANK(B892),,IF(IFNA(MATCH(N892,List_Holidays,0),0)=0,IF(IFNA(MATCH(WEEKDAY(N892),List_WeekHolidays,0),0),1,0),2))</f>
        <v/>
      </c>
      <c r="BU892" s="109">
        <f t="shared" si="3"/>
        <v>0</v>
      </c>
      <c r="BV892" s="109">
        <f t="shared" si="4"/>
        <v>0</v>
      </c>
      <c r="BW892" s="109">
        <f>IF($BU892&gt;cLunchEnd+$N892,cLunchBegin+$N892+1,cLunchBegin+$N892)</f>
        <v>0.5</v>
      </c>
      <c r="BX892" s="109">
        <f>IF($BU892&gt;cLunchEnd+$N892,cLunchEnd+$N892+1,cLunchEnd+$N892)</f>
        <v>0.5416666667</v>
      </c>
      <c r="BY892" s="109">
        <f>IF($BU892&gt;cDinnerEnd+$N892,cDinnerBegin+$N892+1,cDinnerBegin+$N892)</f>
        <v>0.75</v>
      </c>
      <c r="BZ892" s="109">
        <f>IF($BU892&gt;cDinnerEnd+$N892,cDinnerEnd+$N892+1,cDinnerEnd+$N892)</f>
        <v>0.7916666667</v>
      </c>
      <c r="CA892" s="50" t="str">
        <f>IF((MIN($BV892,BX892)-MAX($BU892,BW892))&gt;0,vDurationLunch,)</f>
        <v/>
      </c>
      <c r="CB892" s="50" t="str">
        <f>IF((MIN($BV892,BZ892)-MAX($BU892,BY892))&gt;0,vDurationDinner,)</f>
        <v/>
      </c>
      <c r="CC892" s="50">
        <f t="shared" si="5"/>
        <v>0</v>
      </c>
      <c r="CD892" s="109">
        <f t="shared" si="6"/>
        <v>0.75</v>
      </c>
      <c r="CE892" s="50" t="str">
        <f t="shared" si="7"/>
        <v/>
      </c>
      <c r="CF892" s="50" t="str">
        <f t="shared" si="8"/>
        <v/>
      </c>
      <c r="CG892" s="50" t="str">
        <f t="shared" si="9"/>
        <v/>
      </c>
      <c r="CH892" s="50" t="str">
        <f t="shared" si="10"/>
        <v/>
      </c>
      <c r="CI892" s="50" t="str">
        <f t="shared" si="11"/>
        <v/>
      </c>
      <c r="CJ892" s="50"/>
      <c r="CK892" s="50"/>
      <c r="CL892" s="50"/>
      <c r="CM892" s="50"/>
      <c r="CN892" s="50"/>
    </row>
    <row r="893">
      <c r="A893" s="108" t="str">
        <f t="shared" si="2"/>
        <v/>
      </c>
      <c r="B893" s="6"/>
      <c r="C893" s="42"/>
      <c r="D893" s="43"/>
      <c r="E893" s="61"/>
      <c r="F893" s="45"/>
      <c r="G893" s="45"/>
      <c r="H893" s="46"/>
      <c r="I893" s="45"/>
      <c r="J893" s="45"/>
      <c r="K893" s="45"/>
      <c r="L893" s="45"/>
      <c r="M893" s="61"/>
      <c r="N893" s="48"/>
      <c r="O893" s="49"/>
      <c r="P893" s="48"/>
      <c r="Q893" s="49"/>
      <c r="R893" s="50"/>
      <c r="S893" s="51"/>
      <c r="T893" s="15"/>
      <c r="U893" s="14"/>
      <c r="V893" s="52"/>
      <c r="W893" s="52"/>
      <c r="X893" s="52"/>
      <c r="Y893" s="52"/>
      <c r="Z893" s="52"/>
      <c r="AA893" s="52"/>
      <c r="AB893" s="53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3"/>
      <c r="AP893" s="52"/>
      <c r="AQ893" s="52"/>
      <c r="AR893" s="53"/>
      <c r="AS893" s="53"/>
      <c r="AT893" s="53"/>
      <c r="AU893" s="52"/>
      <c r="AV893" s="52"/>
      <c r="AW893" s="53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83" t="str">
        <f>IF(ISBLANK(B893),,IF(IFNA(MATCH(N893,List_Holidays,0),0)=0,IF(IFNA(MATCH(WEEKDAY(N893),List_WeekHolidays,0),0),1,0),2))</f>
        <v/>
      </c>
      <c r="BU893" s="109">
        <f t="shared" si="3"/>
        <v>0</v>
      </c>
      <c r="BV893" s="109">
        <f t="shared" si="4"/>
        <v>0</v>
      </c>
      <c r="BW893" s="109">
        <f>IF($BU893&gt;cLunchEnd+$N893,cLunchBegin+$N893+1,cLunchBegin+$N893)</f>
        <v>0.5</v>
      </c>
      <c r="BX893" s="109">
        <f>IF($BU893&gt;cLunchEnd+$N893,cLunchEnd+$N893+1,cLunchEnd+$N893)</f>
        <v>0.5416666667</v>
      </c>
      <c r="BY893" s="109">
        <f>IF($BU893&gt;cDinnerEnd+$N893,cDinnerBegin+$N893+1,cDinnerBegin+$N893)</f>
        <v>0.75</v>
      </c>
      <c r="BZ893" s="109">
        <f>IF($BU893&gt;cDinnerEnd+$N893,cDinnerEnd+$N893+1,cDinnerEnd+$N893)</f>
        <v>0.7916666667</v>
      </c>
      <c r="CA893" s="50" t="str">
        <f>IF((MIN($BV893,BX893)-MAX($BU893,BW893))&gt;0,vDurationLunch,)</f>
        <v/>
      </c>
      <c r="CB893" s="50" t="str">
        <f>IF((MIN($BV893,BZ893)-MAX($BU893,BY893))&gt;0,vDurationDinner,)</f>
        <v/>
      </c>
      <c r="CC893" s="50">
        <f t="shared" si="5"/>
        <v>0</v>
      </c>
      <c r="CD893" s="109">
        <f t="shared" si="6"/>
        <v>0.75</v>
      </c>
      <c r="CE893" s="50" t="str">
        <f t="shared" si="7"/>
        <v/>
      </c>
      <c r="CF893" s="50" t="str">
        <f t="shared" si="8"/>
        <v/>
      </c>
      <c r="CG893" s="50" t="str">
        <f t="shared" si="9"/>
        <v/>
      </c>
      <c r="CH893" s="50" t="str">
        <f t="shared" si="10"/>
        <v/>
      </c>
      <c r="CI893" s="50" t="str">
        <f t="shared" si="11"/>
        <v/>
      </c>
      <c r="CJ893" s="50"/>
      <c r="CK893" s="50"/>
      <c r="CL893" s="50"/>
      <c r="CM893" s="50"/>
      <c r="CN893" s="50"/>
    </row>
    <row r="894">
      <c r="A894" s="108" t="str">
        <f t="shared" si="2"/>
        <v/>
      </c>
      <c r="B894" s="6"/>
      <c r="C894" s="42"/>
      <c r="D894" s="43"/>
      <c r="E894" s="61"/>
      <c r="F894" s="45"/>
      <c r="G894" s="45"/>
      <c r="H894" s="46"/>
      <c r="I894" s="45"/>
      <c r="J894" s="45"/>
      <c r="K894" s="45"/>
      <c r="L894" s="45"/>
      <c r="M894" s="61"/>
      <c r="N894" s="48"/>
      <c r="O894" s="49"/>
      <c r="P894" s="48"/>
      <c r="Q894" s="49"/>
      <c r="R894" s="50"/>
      <c r="S894" s="51"/>
      <c r="T894" s="15"/>
      <c r="U894" s="14"/>
      <c r="V894" s="52"/>
      <c r="W894" s="52"/>
      <c r="X894" s="52"/>
      <c r="Y894" s="52"/>
      <c r="Z894" s="52"/>
      <c r="AA894" s="52"/>
      <c r="AB894" s="53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3"/>
      <c r="AP894" s="52"/>
      <c r="AQ894" s="52"/>
      <c r="AR894" s="53"/>
      <c r="AS894" s="53"/>
      <c r="AT894" s="53"/>
      <c r="AU894" s="52"/>
      <c r="AV894" s="52"/>
      <c r="AW894" s="53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83" t="str">
        <f>IF(ISBLANK(B894),,IF(IFNA(MATCH(N894,List_Holidays,0),0)=0,IF(IFNA(MATCH(WEEKDAY(N894),List_WeekHolidays,0),0),1,0),2))</f>
        <v/>
      </c>
      <c r="BU894" s="109">
        <f t="shared" si="3"/>
        <v>0</v>
      </c>
      <c r="BV894" s="109">
        <f t="shared" si="4"/>
        <v>0</v>
      </c>
      <c r="BW894" s="109">
        <f>IF($BU894&gt;cLunchEnd+$N894,cLunchBegin+$N894+1,cLunchBegin+$N894)</f>
        <v>0.5</v>
      </c>
      <c r="BX894" s="109">
        <f>IF($BU894&gt;cLunchEnd+$N894,cLunchEnd+$N894+1,cLunchEnd+$N894)</f>
        <v>0.5416666667</v>
      </c>
      <c r="BY894" s="109">
        <f>IF($BU894&gt;cDinnerEnd+$N894,cDinnerBegin+$N894+1,cDinnerBegin+$N894)</f>
        <v>0.75</v>
      </c>
      <c r="BZ894" s="109">
        <f>IF($BU894&gt;cDinnerEnd+$N894,cDinnerEnd+$N894+1,cDinnerEnd+$N894)</f>
        <v>0.7916666667</v>
      </c>
      <c r="CA894" s="50" t="str">
        <f>IF((MIN($BV894,BX894)-MAX($BU894,BW894))&gt;0,vDurationLunch,)</f>
        <v/>
      </c>
      <c r="CB894" s="50" t="str">
        <f>IF((MIN($BV894,BZ894)-MAX($BU894,BY894))&gt;0,vDurationDinner,)</f>
        <v/>
      </c>
      <c r="CC894" s="50">
        <f t="shared" si="5"/>
        <v>0</v>
      </c>
      <c r="CD894" s="109">
        <f t="shared" si="6"/>
        <v>0.75</v>
      </c>
      <c r="CE894" s="50" t="str">
        <f t="shared" si="7"/>
        <v/>
      </c>
      <c r="CF894" s="50" t="str">
        <f t="shared" si="8"/>
        <v/>
      </c>
      <c r="CG894" s="50" t="str">
        <f t="shared" si="9"/>
        <v/>
      </c>
      <c r="CH894" s="50" t="str">
        <f t="shared" si="10"/>
        <v/>
      </c>
      <c r="CI894" s="50" t="str">
        <f t="shared" si="11"/>
        <v/>
      </c>
      <c r="CJ894" s="50"/>
      <c r="CK894" s="50"/>
      <c r="CL894" s="50"/>
      <c r="CM894" s="50"/>
      <c r="CN894" s="50"/>
    </row>
    <row r="895">
      <c r="A895" s="108" t="str">
        <f t="shared" si="2"/>
        <v/>
      </c>
      <c r="B895" s="6"/>
      <c r="C895" s="42"/>
      <c r="D895" s="43"/>
      <c r="E895" s="61"/>
      <c r="F895" s="45"/>
      <c r="G895" s="45"/>
      <c r="H895" s="46"/>
      <c r="I895" s="45"/>
      <c r="J895" s="45"/>
      <c r="K895" s="45"/>
      <c r="L895" s="45"/>
      <c r="M895" s="61"/>
      <c r="N895" s="48"/>
      <c r="O895" s="49"/>
      <c r="P895" s="48"/>
      <c r="Q895" s="49"/>
      <c r="R895" s="50"/>
      <c r="S895" s="51"/>
      <c r="T895" s="15"/>
      <c r="U895" s="14"/>
      <c r="V895" s="52"/>
      <c r="W895" s="52"/>
      <c r="X895" s="52"/>
      <c r="Y895" s="52"/>
      <c r="Z895" s="52"/>
      <c r="AA895" s="52"/>
      <c r="AB895" s="53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3"/>
      <c r="AP895" s="52"/>
      <c r="AQ895" s="52"/>
      <c r="AR895" s="53"/>
      <c r="AS895" s="53"/>
      <c r="AT895" s="53"/>
      <c r="AU895" s="52"/>
      <c r="AV895" s="52"/>
      <c r="AW895" s="53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83" t="str">
        <f>IF(ISBLANK(B895),,IF(IFNA(MATCH(N895,List_Holidays,0),0)=0,IF(IFNA(MATCH(WEEKDAY(N895),List_WeekHolidays,0),0),1,0),2))</f>
        <v/>
      </c>
      <c r="BU895" s="109">
        <f t="shared" si="3"/>
        <v>0</v>
      </c>
      <c r="BV895" s="109">
        <f t="shared" si="4"/>
        <v>0</v>
      </c>
      <c r="BW895" s="109">
        <f>IF($BU895&gt;cLunchEnd+$N895,cLunchBegin+$N895+1,cLunchBegin+$N895)</f>
        <v>0.5</v>
      </c>
      <c r="BX895" s="109">
        <f>IF($BU895&gt;cLunchEnd+$N895,cLunchEnd+$N895+1,cLunchEnd+$N895)</f>
        <v>0.5416666667</v>
      </c>
      <c r="BY895" s="109">
        <f>IF($BU895&gt;cDinnerEnd+$N895,cDinnerBegin+$N895+1,cDinnerBegin+$N895)</f>
        <v>0.75</v>
      </c>
      <c r="BZ895" s="109">
        <f>IF($BU895&gt;cDinnerEnd+$N895,cDinnerEnd+$N895+1,cDinnerEnd+$N895)</f>
        <v>0.7916666667</v>
      </c>
      <c r="CA895" s="50" t="str">
        <f>IF((MIN($BV895,BX895)-MAX($BU895,BW895))&gt;0,vDurationLunch,)</f>
        <v/>
      </c>
      <c r="CB895" s="50" t="str">
        <f>IF((MIN($BV895,BZ895)-MAX($BU895,BY895))&gt;0,vDurationDinner,)</f>
        <v/>
      </c>
      <c r="CC895" s="50">
        <f t="shared" si="5"/>
        <v>0</v>
      </c>
      <c r="CD895" s="109">
        <f t="shared" si="6"/>
        <v>0.75</v>
      </c>
      <c r="CE895" s="50" t="str">
        <f t="shared" si="7"/>
        <v/>
      </c>
      <c r="CF895" s="50" t="str">
        <f t="shared" si="8"/>
        <v/>
      </c>
      <c r="CG895" s="50" t="str">
        <f t="shared" si="9"/>
        <v/>
      </c>
      <c r="CH895" s="50" t="str">
        <f t="shared" si="10"/>
        <v/>
      </c>
      <c r="CI895" s="50" t="str">
        <f t="shared" si="11"/>
        <v/>
      </c>
      <c r="CJ895" s="50"/>
      <c r="CK895" s="50"/>
      <c r="CL895" s="50"/>
      <c r="CM895" s="50"/>
      <c r="CN895" s="50"/>
    </row>
    <row r="896">
      <c r="A896" s="108" t="str">
        <f t="shared" si="2"/>
        <v/>
      </c>
      <c r="B896" s="6"/>
      <c r="C896" s="42"/>
      <c r="D896" s="43"/>
      <c r="E896" s="61"/>
      <c r="F896" s="45"/>
      <c r="G896" s="46"/>
      <c r="H896" s="46"/>
      <c r="I896" s="45"/>
      <c r="J896" s="45"/>
      <c r="K896" s="45"/>
      <c r="L896" s="45"/>
      <c r="M896" s="61"/>
      <c r="N896" s="48"/>
      <c r="O896" s="49"/>
      <c r="P896" s="48"/>
      <c r="Q896" s="49"/>
      <c r="R896" s="50"/>
      <c r="S896" s="51"/>
      <c r="T896" s="15"/>
      <c r="U896" s="14"/>
      <c r="V896" s="52"/>
      <c r="W896" s="52"/>
      <c r="X896" s="52"/>
      <c r="Y896" s="52"/>
      <c r="Z896" s="52"/>
      <c r="AA896" s="52"/>
      <c r="AB896" s="53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3"/>
      <c r="AP896" s="52"/>
      <c r="AQ896" s="52"/>
      <c r="AR896" s="53"/>
      <c r="AS896" s="53"/>
      <c r="AT896" s="53"/>
      <c r="AU896" s="52"/>
      <c r="AV896" s="52"/>
      <c r="AW896" s="53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83" t="str">
        <f>IF(ISBLANK(B896),,IF(IFNA(MATCH(N896,List_Holidays,0),0)=0,IF(IFNA(MATCH(WEEKDAY(N896),List_WeekHolidays,0),0),1,0),2))</f>
        <v/>
      </c>
      <c r="BU896" s="109">
        <f t="shared" si="3"/>
        <v>0</v>
      </c>
      <c r="BV896" s="109">
        <f t="shared" si="4"/>
        <v>0</v>
      </c>
      <c r="BW896" s="109">
        <f>IF($BU896&gt;cLunchEnd+$N896,cLunchBegin+$N896+1,cLunchBegin+$N896)</f>
        <v>0.5</v>
      </c>
      <c r="BX896" s="109">
        <f>IF($BU896&gt;cLunchEnd+$N896,cLunchEnd+$N896+1,cLunchEnd+$N896)</f>
        <v>0.5416666667</v>
      </c>
      <c r="BY896" s="109">
        <f>IF($BU896&gt;cDinnerEnd+$N896,cDinnerBegin+$N896+1,cDinnerBegin+$N896)</f>
        <v>0.75</v>
      </c>
      <c r="BZ896" s="109">
        <f>IF($BU896&gt;cDinnerEnd+$N896,cDinnerEnd+$N896+1,cDinnerEnd+$N896)</f>
        <v>0.7916666667</v>
      </c>
      <c r="CA896" s="50" t="str">
        <f>IF((MIN($BV896,BX896)-MAX($BU896,BW896))&gt;0,vDurationLunch,)</f>
        <v/>
      </c>
      <c r="CB896" s="50" t="str">
        <f>IF((MIN($BV896,BZ896)-MAX($BU896,BY896))&gt;0,vDurationDinner,)</f>
        <v/>
      </c>
      <c r="CC896" s="50">
        <f t="shared" si="5"/>
        <v>0</v>
      </c>
      <c r="CD896" s="109">
        <f t="shared" si="6"/>
        <v>0.75</v>
      </c>
      <c r="CE896" s="50" t="str">
        <f t="shared" si="7"/>
        <v/>
      </c>
      <c r="CF896" s="50" t="str">
        <f t="shared" si="8"/>
        <v/>
      </c>
      <c r="CG896" s="50" t="str">
        <f t="shared" si="9"/>
        <v/>
      </c>
      <c r="CH896" s="50" t="str">
        <f t="shared" si="10"/>
        <v/>
      </c>
      <c r="CI896" s="50" t="str">
        <f t="shared" si="11"/>
        <v/>
      </c>
      <c r="CJ896" s="50"/>
      <c r="CK896" s="50"/>
      <c r="CL896" s="50"/>
      <c r="CM896" s="50"/>
      <c r="CN896" s="50"/>
    </row>
    <row r="897">
      <c r="A897" s="108" t="str">
        <f t="shared" si="2"/>
        <v/>
      </c>
      <c r="B897" s="6"/>
      <c r="C897" s="42"/>
      <c r="D897" s="43"/>
      <c r="E897" s="61"/>
      <c r="F897" s="45"/>
      <c r="G897" s="45"/>
      <c r="H897" s="46"/>
      <c r="I897" s="45"/>
      <c r="J897" s="45"/>
      <c r="K897" s="45"/>
      <c r="L897" s="45"/>
      <c r="M897" s="61"/>
      <c r="N897" s="48"/>
      <c r="O897" s="49"/>
      <c r="P897" s="48"/>
      <c r="Q897" s="49"/>
      <c r="R897" s="50"/>
      <c r="S897" s="51"/>
      <c r="T897" s="15"/>
      <c r="U897" s="14"/>
      <c r="V897" s="52"/>
      <c r="W897" s="52"/>
      <c r="X897" s="52"/>
      <c r="Y897" s="52"/>
      <c r="Z897" s="52"/>
      <c r="AA897" s="52"/>
      <c r="AB897" s="53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3"/>
      <c r="AP897" s="52"/>
      <c r="AQ897" s="52"/>
      <c r="AR897" s="53"/>
      <c r="AS897" s="53"/>
      <c r="AT897" s="53"/>
      <c r="AU897" s="52"/>
      <c r="AV897" s="52"/>
      <c r="AW897" s="53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83" t="str">
        <f>IF(ISBLANK(B897),,IF(IFNA(MATCH(N897,List_Holidays,0),0)=0,IF(IFNA(MATCH(WEEKDAY(N897),List_WeekHolidays,0),0),1,0),2))</f>
        <v/>
      </c>
      <c r="BU897" s="109">
        <f t="shared" si="3"/>
        <v>0</v>
      </c>
      <c r="BV897" s="109">
        <f t="shared" si="4"/>
        <v>0</v>
      </c>
      <c r="BW897" s="109">
        <f>IF($BU897&gt;cLunchEnd+$N897,cLunchBegin+$N897+1,cLunchBegin+$N897)</f>
        <v>0.5</v>
      </c>
      <c r="BX897" s="109">
        <f>IF($BU897&gt;cLunchEnd+$N897,cLunchEnd+$N897+1,cLunchEnd+$N897)</f>
        <v>0.5416666667</v>
      </c>
      <c r="BY897" s="109">
        <f>IF($BU897&gt;cDinnerEnd+$N897,cDinnerBegin+$N897+1,cDinnerBegin+$N897)</f>
        <v>0.75</v>
      </c>
      <c r="BZ897" s="109">
        <f>IF($BU897&gt;cDinnerEnd+$N897,cDinnerEnd+$N897+1,cDinnerEnd+$N897)</f>
        <v>0.7916666667</v>
      </c>
      <c r="CA897" s="50" t="str">
        <f>IF((MIN($BV897,BX897)-MAX($BU897,BW897))&gt;0,vDurationLunch,)</f>
        <v/>
      </c>
      <c r="CB897" s="50" t="str">
        <f>IF((MIN($BV897,BZ897)-MAX($BU897,BY897))&gt;0,vDurationDinner,)</f>
        <v/>
      </c>
      <c r="CC897" s="50">
        <f t="shared" si="5"/>
        <v>0</v>
      </c>
      <c r="CD897" s="109">
        <f t="shared" si="6"/>
        <v>0.75</v>
      </c>
      <c r="CE897" s="50" t="str">
        <f t="shared" si="7"/>
        <v/>
      </c>
      <c r="CF897" s="50" t="str">
        <f t="shared" si="8"/>
        <v/>
      </c>
      <c r="CG897" s="50" t="str">
        <f t="shared" si="9"/>
        <v/>
      </c>
      <c r="CH897" s="50" t="str">
        <f t="shared" si="10"/>
        <v/>
      </c>
      <c r="CI897" s="50" t="str">
        <f t="shared" si="11"/>
        <v/>
      </c>
      <c r="CJ897" s="50"/>
      <c r="CK897" s="50"/>
      <c r="CL897" s="50"/>
      <c r="CM897" s="50"/>
      <c r="CN897" s="50"/>
    </row>
    <row r="898">
      <c r="A898" s="108" t="str">
        <f t="shared" si="2"/>
        <v/>
      </c>
      <c r="B898" s="6"/>
      <c r="C898" s="42"/>
      <c r="D898" s="43"/>
      <c r="E898" s="61"/>
      <c r="F898" s="45"/>
      <c r="G898" s="45"/>
      <c r="H898" s="46"/>
      <c r="I898" s="45"/>
      <c r="J898" s="45"/>
      <c r="K898" s="45"/>
      <c r="L898" s="45"/>
      <c r="M898" s="61"/>
      <c r="N898" s="48"/>
      <c r="O898" s="49"/>
      <c r="P898" s="48"/>
      <c r="Q898" s="49"/>
      <c r="R898" s="50"/>
      <c r="S898" s="51"/>
      <c r="T898" s="15"/>
      <c r="U898" s="14"/>
      <c r="V898" s="52"/>
      <c r="W898" s="52"/>
      <c r="X898" s="52"/>
      <c r="Y898" s="52"/>
      <c r="Z898" s="52"/>
      <c r="AA898" s="52"/>
      <c r="AB898" s="53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3"/>
      <c r="AP898" s="52"/>
      <c r="AQ898" s="52"/>
      <c r="AR898" s="53"/>
      <c r="AS898" s="53"/>
      <c r="AT898" s="53"/>
      <c r="AU898" s="52"/>
      <c r="AV898" s="52"/>
      <c r="AW898" s="53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83" t="str">
        <f>IF(ISBLANK(B898),,IF(IFNA(MATCH(N898,List_Holidays,0),0)=0,IF(IFNA(MATCH(WEEKDAY(N898),List_WeekHolidays,0),0),1,0),2))</f>
        <v/>
      </c>
      <c r="BU898" s="109">
        <f t="shared" si="3"/>
        <v>0</v>
      </c>
      <c r="BV898" s="109">
        <f t="shared" si="4"/>
        <v>0</v>
      </c>
      <c r="BW898" s="109">
        <f>IF($BU898&gt;cLunchEnd+$N898,cLunchBegin+$N898+1,cLunchBegin+$N898)</f>
        <v>0.5</v>
      </c>
      <c r="BX898" s="109">
        <f>IF($BU898&gt;cLunchEnd+$N898,cLunchEnd+$N898+1,cLunchEnd+$N898)</f>
        <v>0.5416666667</v>
      </c>
      <c r="BY898" s="109">
        <f>IF($BU898&gt;cDinnerEnd+$N898,cDinnerBegin+$N898+1,cDinnerBegin+$N898)</f>
        <v>0.75</v>
      </c>
      <c r="BZ898" s="109">
        <f>IF($BU898&gt;cDinnerEnd+$N898,cDinnerEnd+$N898+1,cDinnerEnd+$N898)</f>
        <v>0.7916666667</v>
      </c>
      <c r="CA898" s="50" t="str">
        <f>IF((MIN($BV898,BX898)-MAX($BU898,BW898))&gt;0,vDurationLunch,)</f>
        <v/>
      </c>
      <c r="CB898" s="50" t="str">
        <f>IF((MIN($BV898,BZ898)-MAX($BU898,BY898))&gt;0,vDurationDinner,)</f>
        <v/>
      </c>
      <c r="CC898" s="50">
        <f t="shared" si="5"/>
        <v>0</v>
      </c>
      <c r="CD898" s="109">
        <f t="shared" si="6"/>
        <v>0.75</v>
      </c>
      <c r="CE898" s="50" t="str">
        <f t="shared" si="7"/>
        <v/>
      </c>
      <c r="CF898" s="50" t="str">
        <f t="shared" si="8"/>
        <v/>
      </c>
      <c r="CG898" s="50" t="str">
        <f t="shared" si="9"/>
        <v/>
      </c>
      <c r="CH898" s="50" t="str">
        <f t="shared" si="10"/>
        <v/>
      </c>
      <c r="CI898" s="50" t="str">
        <f t="shared" si="11"/>
        <v/>
      </c>
      <c r="CJ898" s="50"/>
      <c r="CK898" s="50"/>
      <c r="CL898" s="50"/>
      <c r="CM898" s="50"/>
      <c r="CN898" s="50"/>
    </row>
    <row r="899">
      <c r="A899" s="108" t="str">
        <f t="shared" si="2"/>
        <v/>
      </c>
      <c r="B899" s="6"/>
      <c r="C899" s="42"/>
      <c r="D899" s="43"/>
      <c r="E899" s="61"/>
      <c r="F899" s="45"/>
      <c r="G899" s="45"/>
      <c r="H899" s="45"/>
      <c r="I899" s="45"/>
      <c r="J899" s="46"/>
      <c r="K899" s="45"/>
      <c r="L899" s="45"/>
      <c r="M899" s="61"/>
      <c r="N899" s="48"/>
      <c r="O899" s="49"/>
      <c r="P899" s="48"/>
      <c r="Q899" s="49"/>
      <c r="R899" s="50"/>
      <c r="S899" s="51"/>
      <c r="T899" s="15"/>
      <c r="U899" s="14"/>
      <c r="V899" s="52"/>
      <c r="W899" s="52"/>
      <c r="X899" s="52"/>
      <c r="Y899" s="52"/>
      <c r="Z899" s="52"/>
      <c r="AA899" s="52"/>
      <c r="AB899" s="53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3"/>
      <c r="AP899" s="52"/>
      <c r="AQ899" s="52"/>
      <c r="AR899" s="53"/>
      <c r="AS899" s="53"/>
      <c r="AT899" s="53"/>
      <c r="AU899" s="52"/>
      <c r="AV899" s="52"/>
      <c r="AW899" s="53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83" t="str">
        <f>IF(ISBLANK(B899),,IF(IFNA(MATCH(N899,List_Holidays,0),0)=0,IF(IFNA(MATCH(WEEKDAY(N899),List_WeekHolidays,0),0),1,0),2))</f>
        <v/>
      </c>
      <c r="BU899" s="109">
        <f t="shared" si="3"/>
        <v>0</v>
      </c>
      <c r="BV899" s="109">
        <f t="shared" si="4"/>
        <v>0</v>
      </c>
      <c r="BW899" s="109">
        <f>IF($BU899&gt;cLunchEnd+$N899,cLunchBegin+$N899+1,cLunchBegin+$N899)</f>
        <v>0.5</v>
      </c>
      <c r="BX899" s="109">
        <f>IF($BU899&gt;cLunchEnd+$N899,cLunchEnd+$N899+1,cLunchEnd+$N899)</f>
        <v>0.5416666667</v>
      </c>
      <c r="BY899" s="109">
        <f>IF($BU899&gt;cDinnerEnd+$N899,cDinnerBegin+$N899+1,cDinnerBegin+$N899)</f>
        <v>0.75</v>
      </c>
      <c r="BZ899" s="109">
        <f>IF($BU899&gt;cDinnerEnd+$N899,cDinnerEnd+$N899+1,cDinnerEnd+$N899)</f>
        <v>0.7916666667</v>
      </c>
      <c r="CA899" s="50" t="str">
        <f>IF((MIN($BV899,BX899)-MAX($BU899,BW899))&gt;0,vDurationLunch,)</f>
        <v/>
      </c>
      <c r="CB899" s="50" t="str">
        <f>IF((MIN($BV899,BZ899)-MAX($BU899,BY899))&gt;0,vDurationDinner,)</f>
        <v/>
      </c>
      <c r="CC899" s="50">
        <f t="shared" si="5"/>
        <v>0</v>
      </c>
      <c r="CD899" s="109">
        <f t="shared" si="6"/>
        <v>0.75</v>
      </c>
      <c r="CE899" s="50" t="str">
        <f t="shared" si="7"/>
        <v/>
      </c>
      <c r="CF899" s="50" t="str">
        <f t="shared" si="8"/>
        <v/>
      </c>
      <c r="CG899" s="50" t="str">
        <f t="shared" si="9"/>
        <v/>
      </c>
      <c r="CH899" s="50" t="str">
        <f t="shared" si="10"/>
        <v/>
      </c>
      <c r="CI899" s="50" t="str">
        <f t="shared" si="11"/>
        <v/>
      </c>
      <c r="CJ899" s="50"/>
      <c r="CK899" s="50"/>
      <c r="CL899" s="50"/>
      <c r="CM899" s="50"/>
      <c r="CN899" s="50"/>
    </row>
    <row r="900">
      <c r="A900" s="108" t="str">
        <f t="shared" si="2"/>
        <v/>
      </c>
      <c r="B900" s="6"/>
      <c r="C900" s="42"/>
      <c r="D900" s="43"/>
      <c r="E900" s="61"/>
      <c r="F900" s="45"/>
      <c r="G900" s="45"/>
      <c r="H900" s="46"/>
      <c r="I900" s="45"/>
      <c r="J900" s="45"/>
      <c r="K900" s="45"/>
      <c r="L900" s="45"/>
      <c r="M900" s="61"/>
      <c r="N900" s="48"/>
      <c r="O900" s="49"/>
      <c r="P900" s="48"/>
      <c r="Q900" s="49"/>
      <c r="R900" s="50"/>
      <c r="S900" s="51"/>
      <c r="T900" s="15"/>
      <c r="U900" s="14"/>
      <c r="V900" s="52"/>
      <c r="W900" s="52"/>
      <c r="X900" s="52"/>
      <c r="Y900" s="52"/>
      <c r="Z900" s="52"/>
      <c r="AA900" s="52"/>
      <c r="AB900" s="53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3"/>
      <c r="AP900" s="52"/>
      <c r="AQ900" s="52"/>
      <c r="AR900" s="53"/>
      <c r="AS900" s="53"/>
      <c r="AT900" s="53"/>
      <c r="AU900" s="52"/>
      <c r="AV900" s="52"/>
      <c r="AW900" s="53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83" t="str">
        <f>IF(ISBLANK(B900),,IF(IFNA(MATCH(N900,List_Holidays,0),0)=0,IF(IFNA(MATCH(WEEKDAY(N900),List_WeekHolidays,0),0),1,0),2))</f>
        <v/>
      </c>
      <c r="BU900" s="109">
        <f t="shared" si="3"/>
        <v>0</v>
      </c>
      <c r="BV900" s="109">
        <f t="shared" si="4"/>
        <v>0</v>
      </c>
      <c r="BW900" s="109">
        <f>IF($BU900&gt;cLunchEnd+$N900,cLunchBegin+$N900+1,cLunchBegin+$N900)</f>
        <v>0.5</v>
      </c>
      <c r="BX900" s="109">
        <f>IF($BU900&gt;cLunchEnd+$N900,cLunchEnd+$N900+1,cLunchEnd+$N900)</f>
        <v>0.5416666667</v>
      </c>
      <c r="BY900" s="109">
        <f>IF($BU900&gt;cDinnerEnd+$N900,cDinnerBegin+$N900+1,cDinnerBegin+$N900)</f>
        <v>0.75</v>
      </c>
      <c r="BZ900" s="109">
        <f>IF($BU900&gt;cDinnerEnd+$N900,cDinnerEnd+$N900+1,cDinnerEnd+$N900)</f>
        <v>0.7916666667</v>
      </c>
      <c r="CA900" s="50" t="str">
        <f>IF((MIN($BV900,BX900)-MAX($BU900,BW900))&gt;0,vDurationLunch,)</f>
        <v/>
      </c>
      <c r="CB900" s="50" t="str">
        <f>IF((MIN($BV900,BZ900)-MAX($BU900,BY900))&gt;0,vDurationDinner,)</f>
        <v/>
      </c>
      <c r="CC900" s="50">
        <f t="shared" si="5"/>
        <v>0</v>
      </c>
      <c r="CD900" s="109">
        <f t="shared" si="6"/>
        <v>0.75</v>
      </c>
      <c r="CE900" s="50" t="str">
        <f t="shared" si="7"/>
        <v/>
      </c>
      <c r="CF900" s="50" t="str">
        <f t="shared" si="8"/>
        <v/>
      </c>
      <c r="CG900" s="50" t="str">
        <f t="shared" si="9"/>
        <v/>
      </c>
      <c r="CH900" s="50" t="str">
        <f t="shared" si="10"/>
        <v/>
      </c>
      <c r="CI900" s="50" t="str">
        <f t="shared" si="11"/>
        <v/>
      </c>
      <c r="CJ900" s="50"/>
      <c r="CK900" s="50"/>
      <c r="CL900" s="50"/>
      <c r="CM900" s="50"/>
      <c r="CN900" s="50"/>
    </row>
    <row r="901">
      <c r="A901" s="108" t="str">
        <f t="shared" si="2"/>
        <v/>
      </c>
      <c r="B901" s="6"/>
      <c r="C901" s="42"/>
      <c r="D901" s="43"/>
      <c r="E901" s="61"/>
      <c r="F901" s="45"/>
      <c r="G901" s="45"/>
      <c r="H901" s="46"/>
      <c r="I901" s="45"/>
      <c r="J901" s="45"/>
      <c r="K901" s="45"/>
      <c r="L901" s="45"/>
      <c r="M901" s="61"/>
      <c r="N901" s="48"/>
      <c r="O901" s="49"/>
      <c r="P901" s="48"/>
      <c r="Q901" s="49"/>
      <c r="R901" s="50"/>
      <c r="S901" s="51"/>
      <c r="T901" s="15"/>
      <c r="U901" s="14"/>
      <c r="V901" s="52"/>
      <c r="W901" s="52"/>
      <c r="X901" s="52"/>
      <c r="Y901" s="52"/>
      <c r="Z901" s="52"/>
      <c r="AA901" s="52"/>
      <c r="AB901" s="53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3"/>
      <c r="AP901" s="52"/>
      <c r="AQ901" s="52"/>
      <c r="AR901" s="53"/>
      <c r="AS901" s="53"/>
      <c r="AT901" s="53"/>
      <c r="AU901" s="52"/>
      <c r="AV901" s="52"/>
      <c r="AW901" s="53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83" t="str">
        <f>IF(ISBLANK(B901),,IF(IFNA(MATCH(N901,List_Holidays,0),0)=0,IF(IFNA(MATCH(WEEKDAY(N901),List_WeekHolidays,0),0),1,0),2))</f>
        <v/>
      </c>
      <c r="BU901" s="109">
        <f t="shared" si="3"/>
        <v>0</v>
      </c>
      <c r="BV901" s="109">
        <f t="shared" si="4"/>
        <v>0</v>
      </c>
      <c r="BW901" s="109">
        <f>IF($BU901&gt;cLunchEnd+$N901,cLunchBegin+$N901+1,cLunchBegin+$N901)</f>
        <v>0.5</v>
      </c>
      <c r="BX901" s="109">
        <f>IF($BU901&gt;cLunchEnd+$N901,cLunchEnd+$N901+1,cLunchEnd+$N901)</f>
        <v>0.5416666667</v>
      </c>
      <c r="BY901" s="109">
        <f>IF($BU901&gt;cDinnerEnd+$N901,cDinnerBegin+$N901+1,cDinnerBegin+$N901)</f>
        <v>0.75</v>
      </c>
      <c r="BZ901" s="109">
        <f>IF($BU901&gt;cDinnerEnd+$N901,cDinnerEnd+$N901+1,cDinnerEnd+$N901)</f>
        <v>0.7916666667</v>
      </c>
      <c r="CA901" s="50" t="str">
        <f>IF((MIN($BV901,BX901)-MAX($BU901,BW901))&gt;0,vDurationLunch,)</f>
        <v/>
      </c>
      <c r="CB901" s="50" t="str">
        <f>IF((MIN($BV901,BZ901)-MAX($BU901,BY901))&gt;0,vDurationDinner,)</f>
        <v/>
      </c>
      <c r="CC901" s="50">
        <f t="shared" si="5"/>
        <v>0</v>
      </c>
      <c r="CD901" s="109">
        <f t="shared" si="6"/>
        <v>0.75</v>
      </c>
      <c r="CE901" s="50" t="str">
        <f t="shared" si="7"/>
        <v/>
      </c>
      <c r="CF901" s="50" t="str">
        <f t="shared" si="8"/>
        <v/>
      </c>
      <c r="CG901" s="50" t="str">
        <f t="shared" si="9"/>
        <v/>
      </c>
      <c r="CH901" s="50" t="str">
        <f t="shared" si="10"/>
        <v/>
      </c>
      <c r="CI901" s="50" t="str">
        <f t="shared" si="11"/>
        <v/>
      </c>
      <c r="CJ901" s="50"/>
      <c r="CK901" s="50"/>
      <c r="CL901" s="50"/>
      <c r="CM901" s="50"/>
      <c r="CN901" s="50"/>
    </row>
    <row r="902">
      <c r="A902" s="108" t="str">
        <f t="shared" si="2"/>
        <v/>
      </c>
      <c r="B902" s="6"/>
      <c r="C902" s="42"/>
      <c r="D902" s="43"/>
      <c r="E902" s="61"/>
      <c r="F902" s="45"/>
      <c r="G902" s="45"/>
      <c r="H902" s="46"/>
      <c r="I902" s="45"/>
      <c r="J902" s="45"/>
      <c r="K902" s="45"/>
      <c r="L902" s="45"/>
      <c r="M902" s="61"/>
      <c r="N902" s="48"/>
      <c r="O902" s="49"/>
      <c r="P902" s="48"/>
      <c r="Q902" s="49"/>
      <c r="R902" s="50"/>
      <c r="S902" s="51"/>
      <c r="T902" s="15"/>
      <c r="U902" s="14"/>
      <c r="V902" s="52"/>
      <c r="W902" s="52"/>
      <c r="X902" s="52"/>
      <c r="Y902" s="52"/>
      <c r="Z902" s="52"/>
      <c r="AA902" s="52"/>
      <c r="AB902" s="53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3"/>
      <c r="AP902" s="52"/>
      <c r="AQ902" s="52"/>
      <c r="AR902" s="53"/>
      <c r="AS902" s="53"/>
      <c r="AT902" s="53"/>
      <c r="AU902" s="52"/>
      <c r="AV902" s="52"/>
      <c r="AW902" s="53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83" t="str">
        <f>IF(ISBLANK(B902),,IF(IFNA(MATCH(N902,List_Holidays,0),0)=0,IF(IFNA(MATCH(WEEKDAY(N902),List_WeekHolidays,0),0),1,0),2))</f>
        <v/>
      </c>
      <c r="BU902" s="109">
        <f t="shared" si="3"/>
        <v>0</v>
      </c>
      <c r="BV902" s="109">
        <f t="shared" si="4"/>
        <v>0</v>
      </c>
      <c r="BW902" s="109">
        <f>IF($BU902&gt;cLunchEnd+$N902,cLunchBegin+$N902+1,cLunchBegin+$N902)</f>
        <v>0.5</v>
      </c>
      <c r="BX902" s="109">
        <f>IF($BU902&gt;cLunchEnd+$N902,cLunchEnd+$N902+1,cLunchEnd+$N902)</f>
        <v>0.5416666667</v>
      </c>
      <c r="BY902" s="109">
        <f>IF($BU902&gt;cDinnerEnd+$N902,cDinnerBegin+$N902+1,cDinnerBegin+$N902)</f>
        <v>0.75</v>
      </c>
      <c r="BZ902" s="109">
        <f>IF($BU902&gt;cDinnerEnd+$N902,cDinnerEnd+$N902+1,cDinnerEnd+$N902)</f>
        <v>0.7916666667</v>
      </c>
      <c r="CA902" s="50" t="str">
        <f>IF((MIN($BV902,BX902)-MAX($BU902,BW902))&gt;0,vDurationLunch,)</f>
        <v/>
      </c>
      <c r="CB902" s="50" t="str">
        <f>IF((MIN($BV902,BZ902)-MAX($BU902,BY902))&gt;0,vDurationDinner,)</f>
        <v/>
      </c>
      <c r="CC902" s="50">
        <f t="shared" si="5"/>
        <v>0</v>
      </c>
      <c r="CD902" s="109">
        <f t="shared" si="6"/>
        <v>0.75</v>
      </c>
      <c r="CE902" s="50" t="str">
        <f t="shared" si="7"/>
        <v/>
      </c>
      <c r="CF902" s="50" t="str">
        <f t="shared" si="8"/>
        <v/>
      </c>
      <c r="CG902" s="50" t="str">
        <f t="shared" si="9"/>
        <v/>
      </c>
      <c r="CH902" s="50" t="str">
        <f t="shared" si="10"/>
        <v/>
      </c>
      <c r="CI902" s="50" t="str">
        <f t="shared" si="11"/>
        <v/>
      </c>
      <c r="CJ902" s="50"/>
      <c r="CK902" s="50"/>
      <c r="CL902" s="50"/>
      <c r="CM902" s="50"/>
      <c r="CN902" s="50"/>
    </row>
    <row r="903">
      <c r="A903" s="108" t="str">
        <f t="shared" si="2"/>
        <v/>
      </c>
      <c r="B903" s="6"/>
      <c r="C903" s="42"/>
      <c r="D903" s="43"/>
      <c r="E903" s="61"/>
      <c r="F903" s="45"/>
      <c r="G903" s="46"/>
      <c r="H903" s="46"/>
      <c r="I903" s="45"/>
      <c r="J903" s="45"/>
      <c r="K903" s="45"/>
      <c r="L903" s="45"/>
      <c r="M903" s="61"/>
      <c r="N903" s="48"/>
      <c r="O903" s="49"/>
      <c r="P903" s="48"/>
      <c r="Q903" s="49"/>
      <c r="R903" s="50"/>
      <c r="S903" s="51"/>
      <c r="T903" s="15"/>
      <c r="U903" s="14"/>
      <c r="V903" s="52"/>
      <c r="W903" s="52"/>
      <c r="X903" s="52"/>
      <c r="Y903" s="52"/>
      <c r="Z903" s="52"/>
      <c r="AA903" s="52"/>
      <c r="AB903" s="53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3"/>
      <c r="AP903" s="52"/>
      <c r="AQ903" s="52"/>
      <c r="AR903" s="53"/>
      <c r="AS903" s="53"/>
      <c r="AT903" s="53"/>
      <c r="AU903" s="52"/>
      <c r="AV903" s="52"/>
      <c r="AW903" s="53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83" t="str">
        <f>IF(ISBLANK(B903),,IF(IFNA(MATCH(N903,List_Holidays,0),0)=0,IF(IFNA(MATCH(WEEKDAY(N903),List_WeekHolidays,0),0),1,0),2))</f>
        <v/>
      </c>
      <c r="BU903" s="109">
        <f t="shared" si="3"/>
        <v>0</v>
      </c>
      <c r="BV903" s="109">
        <f t="shared" si="4"/>
        <v>0</v>
      </c>
      <c r="BW903" s="109">
        <f>IF($BU903&gt;cLunchEnd+$N903,cLunchBegin+$N903+1,cLunchBegin+$N903)</f>
        <v>0.5</v>
      </c>
      <c r="BX903" s="109">
        <f>IF($BU903&gt;cLunchEnd+$N903,cLunchEnd+$N903+1,cLunchEnd+$N903)</f>
        <v>0.5416666667</v>
      </c>
      <c r="BY903" s="109">
        <f>IF($BU903&gt;cDinnerEnd+$N903,cDinnerBegin+$N903+1,cDinnerBegin+$N903)</f>
        <v>0.75</v>
      </c>
      <c r="BZ903" s="109">
        <f>IF($BU903&gt;cDinnerEnd+$N903,cDinnerEnd+$N903+1,cDinnerEnd+$N903)</f>
        <v>0.7916666667</v>
      </c>
      <c r="CA903" s="50" t="str">
        <f>IF((MIN($BV903,BX903)-MAX($BU903,BW903))&gt;0,vDurationLunch,)</f>
        <v/>
      </c>
      <c r="CB903" s="50" t="str">
        <f>IF((MIN($BV903,BZ903)-MAX($BU903,BY903))&gt;0,vDurationDinner,)</f>
        <v/>
      </c>
      <c r="CC903" s="50">
        <f t="shared" si="5"/>
        <v>0</v>
      </c>
      <c r="CD903" s="109">
        <f t="shared" si="6"/>
        <v>0.75</v>
      </c>
      <c r="CE903" s="50" t="str">
        <f t="shared" si="7"/>
        <v/>
      </c>
      <c r="CF903" s="50" t="str">
        <f t="shared" si="8"/>
        <v/>
      </c>
      <c r="CG903" s="50" t="str">
        <f t="shared" si="9"/>
        <v/>
      </c>
      <c r="CH903" s="50" t="str">
        <f t="shared" si="10"/>
        <v/>
      </c>
      <c r="CI903" s="50" t="str">
        <f t="shared" si="11"/>
        <v/>
      </c>
      <c r="CJ903" s="50"/>
      <c r="CK903" s="50"/>
      <c r="CL903" s="50"/>
      <c r="CM903" s="50"/>
      <c r="CN903" s="50"/>
    </row>
    <row r="904">
      <c r="A904" s="108" t="str">
        <f t="shared" si="2"/>
        <v/>
      </c>
      <c r="B904" s="6"/>
      <c r="C904" s="42"/>
      <c r="D904" s="43"/>
      <c r="E904" s="61"/>
      <c r="F904" s="45"/>
      <c r="G904" s="45"/>
      <c r="H904" s="46"/>
      <c r="I904" s="45"/>
      <c r="J904" s="45"/>
      <c r="K904" s="45"/>
      <c r="L904" s="45"/>
      <c r="M904" s="61"/>
      <c r="N904" s="48"/>
      <c r="O904" s="49"/>
      <c r="P904" s="48"/>
      <c r="Q904" s="49"/>
      <c r="R904" s="50"/>
      <c r="S904" s="51"/>
      <c r="T904" s="15"/>
      <c r="U904" s="14"/>
      <c r="V904" s="52"/>
      <c r="W904" s="52"/>
      <c r="X904" s="52"/>
      <c r="Y904" s="52"/>
      <c r="Z904" s="52"/>
      <c r="AA904" s="52"/>
      <c r="AB904" s="53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3"/>
      <c r="AP904" s="52"/>
      <c r="AQ904" s="52"/>
      <c r="AR904" s="53"/>
      <c r="AS904" s="53"/>
      <c r="AT904" s="53"/>
      <c r="AU904" s="52"/>
      <c r="AV904" s="52"/>
      <c r="AW904" s="53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83" t="str">
        <f>IF(ISBLANK(B904),,IF(IFNA(MATCH(N904,List_Holidays,0),0)=0,IF(IFNA(MATCH(WEEKDAY(N904),List_WeekHolidays,0),0),1,0),2))</f>
        <v/>
      </c>
      <c r="BU904" s="109">
        <f t="shared" si="3"/>
        <v>0</v>
      </c>
      <c r="BV904" s="109">
        <f t="shared" si="4"/>
        <v>0</v>
      </c>
      <c r="BW904" s="109">
        <f>IF($BU904&gt;cLunchEnd+$N904,cLunchBegin+$N904+1,cLunchBegin+$N904)</f>
        <v>0.5</v>
      </c>
      <c r="BX904" s="109">
        <f>IF($BU904&gt;cLunchEnd+$N904,cLunchEnd+$N904+1,cLunchEnd+$N904)</f>
        <v>0.5416666667</v>
      </c>
      <c r="BY904" s="109">
        <f>IF($BU904&gt;cDinnerEnd+$N904,cDinnerBegin+$N904+1,cDinnerBegin+$N904)</f>
        <v>0.75</v>
      </c>
      <c r="BZ904" s="109">
        <f>IF($BU904&gt;cDinnerEnd+$N904,cDinnerEnd+$N904+1,cDinnerEnd+$N904)</f>
        <v>0.7916666667</v>
      </c>
      <c r="CA904" s="50" t="str">
        <f>IF((MIN($BV904,BX904)-MAX($BU904,BW904))&gt;0,vDurationLunch,)</f>
        <v/>
      </c>
      <c r="CB904" s="50" t="str">
        <f>IF((MIN($BV904,BZ904)-MAX($BU904,BY904))&gt;0,vDurationDinner,)</f>
        <v/>
      </c>
      <c r="CC904" s="50">
        <f t="shared" si="5"/>
        <v>0</v>
      </c>
      <c r="CD904" s="109">
        <f t="shared" si="6"/>
        <v>0.75</v>
      </c>
      <c r="CE904" s="50" t="str">
        <f t="shared" si="7"/>
        <v/>
      </c>
      <c r="CF904" s="50" t="str">
        <f t="shared" si="8"/>
        <v/>
      </c>
      <c r="CG904" s="50" t="str">
        <f t="shared" si="9"/>
        <v/>
      </c>
      <c r="CH904" s="50" t="str">
        <f t="shared" si="10"/>
        <v/>
      </c>
      <c r="CI904" s="50" t="str">
        <f t="shared" si="11"/>
        <v/>
      </c>
      <c r="CJ904" s="50"/>
      <c r="CK904" s="50"/>
      <c r="CL904" s="50"/>
      <c r="CM904" s="50"/>
      <c r="CN904" s="50"/>
    </row>
    <row r="905">
      <c r="A905" s="108" t="str">
        <f t="shared" si="2"/>
        <v/>
      </c>
      <c r="B905" s="6"/>
      <c r="C905" s="42"/>
      <c r="D905" s="43"/>
      <c r="E905" s="61"/>
      <c r="F905" s="45"/>
      <c r="G905" s="45"/>
      <c r="H905" s="46"/>
      <c r="I905" s="45"/>
      <c r="J905" s="45"/>
      <c r="K905" s="45"/>
      <c r="L905" s="45"/>
      <c r="M905" s="61"/>
      <c r="N905" s="48"/>
      <c r="O905" s="49"/>
      <c r="P905" s="48"/>
      <c r="Q905" s="49"/>
      <c r="R905" s="50"/>
      <c r="S905" s="51"/>
      <c r="T905" s="15"/>
      <c r="U905" s="14"/>
      <c r="V905" s="52"/>
      <c r="W905" s="52"/>
      <c r="X905" s="52"/>
      <c r="Y905" s="52"/>
      <c r="Z905" s="52"/>
      <c r="AA905" s="52"/>
      <c r="AB905" s="53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3"/>
      <c r="AP905" s="52"/>
      <c r="AQ905" s="52"/>
      <c r="AR905" s="53"/>
      <c r="AS905" s="53"/>
      <c r="AT905" s="53"/>
      <c r="AU905" s="52"/>
      <c r="AV905" s="52"/>
      <c r="AW905" s="53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83" t="str">
        <f>IF(ISBLANK(B905),,IF(IFNA(MATCH(N905,List_Holidays,0),0)=0,IF(IFNA(MATCH(WEEKDAY(N905),List_WeekHolidays,0),0),1,0),2))</f>
        <v/>
      </c>
      <c r="BU905" s="109">
        <f t="shared" si="3"/>
        <v>0</v>
      </c>
      <c r="BV905" s="109">
        <f t="shared" si="4"/>
        <v>0</v>
      </c>
      <c r="BW905" s="109">
        <f>IF($BU905&gt;cLunchEnd+$N905,cLunchBegin+$N905+1,cLunchBegin+$N905)</f>
        <v>0.5</v>
      </c>
      <c r="BX905" s="109">
        <f>IF($BU905&gt;cLunchEnd+$N905,cLunchEnd+$N905+1,cLunchEnd+$N905)</f>
        <v>0.5416666667</v>
      </c>
      <c r="BY905" s="109">
        <f>IF($BU905&gt;cDinnerEnd+$N905,cDinnerBegin+$N905+1,cDinnerBegin+$N905)</f>
        <v>0.75</v>
      </c>
      <c r="BZ905" s="109">
        <f>IF($BU905&gt;cDinnerEnd+$N905,cDinnerEnd+$N905+1,cDinnerEnd+$N905)</f>
        <v>0.7916666667</v>
      </c>
      <c r="CA905" s="50" t="str">
        <f>IF((MIN($BV905,BX905)-MAX($BU905,BW905))&gt;0,vDurationLunch,)</f>
        <v/>
      </c>
      <c r="CB905" s="50" t="str">
        <f>IF((MIN($BV905,BZ905)-MAX($BU905,BY905))&gt;0,vDurationDinner,)</f>
        <v/>
      </c>
      <c r="CC905" s="50">
        <f t="shared" si="5"/>
        <v>0</v>
      </c>
      <c r="CD905" s="109">
        <f t="shared" si="6"/>
        <v>0.75</v>
      </c>
      <c r="CE905" s="50" t="str">
        <f t="shared" si="7"/>
        <v/>
      </c>
      <c r="CF905" s="50" t="str">
        <f t="shared" si="8"/>
        <v/>
      </c>
      <c r="CG905" s="50" t="str">
        <f t="shared" si="9"/>
        <v/>
      </c>
      <c r="CH905" s="50" t="str">
        <f t="shared" si="10"/>
        <v/>
      </c>
      <c r="CI905" s="50" t="str">
        <f t="shared" si="11"/>
        <v/>
      </c>
      <c r="CJ905" s="50"/>
      <c r="CK905" s="50"/>
      <c r="CL905" s="50"/>
      <c r="CM905" s="50"/>
      <c r="CN905" s="50"/>
    </row>
    <row r="906">
      <c r="A906" s="108" t="str">
        <f t="shared" si="2"/>
        <v/>
      </c>
      <c r="B906" s="6"/>
      <c r="C906" s="42"/>
      <c r="D906" s="43"/>
      <c r="E906" s="61"/>
      <c r="F906" s="45"/>
      <c r="G906" s="45"/>
      <c r="H906" s="45"/>
      <c r="I906" s="45"/>
      <c r="J906" s="46"/>
      <c r="K906" s="45"/>
      <c r="L906" s="45"/>
      <c r="M906" s="61"/>
      <c r="N906" s="48"/>
      <c r="O906" s="49"/>
      <c r="P906" s="48"/>
      <c r="Q906" s="49"/>
      <c r="R906" s="50"/>
      <c r="S906" s="51"/>
      <c r="T906" s="15"/>
      <c r="U906" s="14"/>
      <c r="V906" s="52"/>
      <c r="W906" s="52"/>
      <c r="X906" s="52"/>
      <c r="Y906" s="52"/>
      <c r="Z906" s="52"/>
      <c r="AA906" s="52"/>
      <c r="AB906" s="53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3"/>
      <c r="AP906" s="52"/>
      <c r="AQ906" s="52"/>
      <c r="AR906" s="53"/>
      <c r="AS906" s="53"/>
      <c r="AT906" s="53"/>
      <c r="AU906" s="52"/>
      <c r="AV906" s="52"/>
      <c r="AW906" s="53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83" t="str">
        <f>IF(ISBLANK(B906),,IF(IFNA(MATCH(N906,List_Holidays,0),0)=0,IF(IFNA(MATCH(WEEKDAY(N906),List_WeekHolidays,0),0),1,0),2))</f>
        <v/>
      </c>
      <c r="BU906" s="109">
        <f t="shared" si="3"/>
        <v>0</v>
      </c>
      <c r="BV906" s="109">
        <f t="shared" si="4"/>
        <v>0</v>
      </c>
      <c r="BW906" s="109">
        <f>IF($BU906&gt;cLunchEnd+$N906,cLunchBegin+$N906+1,cLunchBegin+$N906)</f>
        <v>0.5</v>
      </c>
      <c r="BX906" s="109">
        <f>IF($BU906&gt;cLunchEnd+$N906,cLunchEnd+$N906+1,cLunchEnd+$N906)</f>
        <v>0.5416666667</v>
      </c>
      <c r="BY906" s="109">
        <f>IF($BU906&gt;cDinnerEnd+$N906,cDinnerBegin+$N906+1,cDinnerBegin+$N906)</f>
        <v>0.75</v>
      </c>
      <c r="BZ906" s="109">
        <f>IF($BU906&gt;cDinnerEnd+$N906,cDinnerEnd+$N906+1,cDinnerEnd+$N906)</f>
        <v>0.7916666667</v>
      </c>
      <c r="CA906" s="50" t="str">
        <f>IF((MIN($BV906,BX906)-MAX($BU906,BW906))&gt;0,vDurationLunch,)</f>
        <v/>
      </c>
      <c r="CB906" s="50" t="str">
        <f>IF((MIN($BV906,BZ906)-MAX($BU906,BY906))&gt;0,vDurationDinner,)</f>
        <v/>
      </c>
      <c r="CC906" s="50">
        <f t="shared" si="5"/>
        <v>0</v>
      </c>
      <c r="CD906" s="109">
        <f t="shared" si="6"/>
        <v>0.75</v>
      </c>
      <c r="CE906" s="50" t="str">
        <f t="shared" si="7"/>
        <v/>
      </c>
      <c r="CF906" s="50" t="str">
        <f t="shared" si="8"/>
        <v/>
      </c>
      <c r="CG906" s="50" t="str">
        <f t="shared" si="9"/>
        <v/>
      </c>
      <c r="CH906" s="50" t="str">
        <f t="shared" si="10"/>
        <v/>
      </c>
      <c r="CI906" s="50" t="str">
        <f t="shared" si="11"/>
        <v/>
      </c>
      <c r="CJ906" s="50"/>
      <c r="CK906" s="50"/>
      <c r="CL906" s="50"/>
      <c r="CM906" s="50"/>
      <c r="CN906" s="50"/>
    </row>
    <row r="907">
      <c r="A907" s="108" t="str">
        <f t="shared" si="2"/>
        <v/>
      </c>
      <c r="B907" s="6"/>
      <c r="C907" s="42"/>
      <c r="D907" s="43"/>
      <c r="E907" s="61"/>
      <c r="F907" s="45"/>
      <c r="G907" s="45"/>
      <c r="H907" s="46"/>
      <c r="I907" s="45"/>
      <c r="J907" s="45"/>
      <c r="K907" s="45"/>
      <c r="L907" s="45"/>
      <c r="M907" s="61"/>
      <c r="N907" s="48"/>
      <c r="O907" s="49"/>
      <c r="P907" s="48"/>
      <c r="Q907" s="49"/>
      <c r="R907" s="50"/>
      <c r="S907" s="51"/>
      <c r="T907" s="15"/>
      <c r="U907" s="14"/>
      <c r="V907" s="52"/>
      <c r="W907" s="52"/>
      <c r="X907" s="52"/>
      <c r="Y907" s="52"/>
      <c r="Z907" s="52"/>
      <c r="AA907" s="52"/>
      <c r="AB907" s="53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3"/>
      <c r="AP907" s="52"/>
      <c r="AQ907" s="52"/>
      <c r="AR907" s="53"/>
      <c r="AS907" s="53"/>
      <c r="AT907" s="53"/>
      <c r="AU907" s="52"/>
      <c r="AV907" s="52"/>
      <c r="AW907" s="53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83" t="str">
        <f>IF(ISBLANK(B907),,IF(IFNA(MATCH(N907,List_Holidays,0),0)=0,IF(IFNA(MATCH(WEEKDAY(N907),List_WeekHolidays,0),0),1,0),2))</f>
        <v/>
      </c>
      <c r="BU907" s="109">
        <f t="shared" si="3"/>
        <v>0</v>
      </c>
      <c r="BV907" s="109">
        <f t="shared" si="4"/>
        <v>0</v>
      </c>
      <c r="BW907" s="109">
        <f>IF($BU907&gt;cLunchEnd+$N907,cLunchBegin+$N907+1,cLunchBegin+$N907)</f>
        <v>0.5</v>
      </c>
      <c r="BX907" s="109">
        <f>IF($BU907&gt;cLunchEnd+$N907,cLunchEnd+$N907+1,cLunchEnd+$N907)</f>
        <v>0.5416666667</v>
      </c>
      <c r="BY907" s="109">
        <f>IF($BU907&gt;cDinnerEnd+$N907,cDinnerBegin+$N907+1,cDinnerBegin+$N907)</f>
        <v>0.75</v>
      </c>
      <c r="BZ907" s="109">
        <f>IF($BU907&gt;cDinnerEnd+$N907,cDinnerEnd+$N907+1,cDinnerEnd+$N907)</f>
        <v>0.7916666667</v>
      </c>
      <c r="CA907" s="50" t="str">
        <f>IF((MIN($BV907,BX907)-MAX($BU907,BW907))&gt;0,vDurationLunch,)</f>
        <v/>
      </c>
      <c r="CB907" s="50" t="str">
        <f>IF((MIN($BV907,BZ907)-MAX($BU907,BY907))&gt;0,vDurationDinner,)</f>
        <v/>
      </c>
      <c r="CC907" s="50">
        <f t="shared" si="5"/>
        <v>0</v>
      </c>
      <c r="CD907" s="109">
        <f t="shared" si="6"/>
        <v>0.75</v>
      </c>
      <c r="CE907" s="50" t="str">
        <f t="shared" si="7"/>
        <v/>
      </c>
      <c r="CF907" s="50" t="str">
        <f t="shared" si="8"/>
        <v/>
      </c>
      <c r="CG907" s="50" t="str">
        <f t="shared" si="9"/>
        <v/>
      </c>
      <c r="CH907" s="50" t="str">
        <f t="shared" si="10"/>
        <v/>
      </c>
      <c r="CI907" s="50" t="str">
        <f t="shared" si="11"/>
        <v/>
      </c>
      <c r="CJ907" s="50"/>
      <c r="CK907" s="50"/>
      <c r="CL907" s="50"/>
      <c r="CM907" s="50"/>
      <c r="CN907" s="50"/>
    </row>
    <row r="908">
      <c r="A908" s="108" t="str">
        <f t="shared" si="2"/>
        <v/>
      </c>
      <c r="B908" s="6"/>
      <c r="C908" s="42"/>
      <c r="D908" s="43"/>
      <c r="E908" s="61"/>
      <c r="F908" s="45"/>
      <c r="G908" s="45"/>
      <c r="H908" s="46"/>
      <c r="I908" s="45"/>
      <c r="J908" s="45"/>
      <c r="K908" s="45"/>
      <c r="L908" s="45"/>
      <c r="M908" s="61"/>
      <c r="N908" s="48"/>
      <c r="O908" s="49"/>
      <c r="P908" s="48"/>
      <c r="Q908" s="49"/>
      <c r="R908" s="50"/>
      <c r="S908" s="51"/>
      <c r="T908" s="15"/>
      <c r="U908" s="14"/>
      <c r="V908" s="52"/>
      <c r="W908" s="52"/>
      <c r="X908" s="52"/>
      <c r="Y908" s="52"/>
      <c r="Z908" s="52"/>
      <c r="AA908" s="52"/>
      <c r="AB908" s="53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3"/>
      <c r="AP908" s="52"/>
      <c r="AQ908" s="52"/>
      <c r="AR908" s="53"/>
      <c r="AS908" s="53"/>
      <c r="AT908" s="53"/>
      <c r="AU908" s="52"/>
      <c r="AV908" s="52"/>
      <c r="AW908" s="53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83" t="str">
        <f>IF(ISBLANK(B908),,IF(IFNA(MATCH(N908,List_Holidays,0),0)=0,IF(IFNA(MATCH(WEEKDAY(N908),List_WeekHolidays,0),0),1,0),2))</f>
        <v/>
      </c>
      <c r="BU908" s="109">
        <f t="shared" si="3"/>
        <v>0</v>
      </c>
      <c r="BV908" s="109">
        <f t="shared" si="4"/>
        <v>0</v>
      </c>
      <c r="BW908" s="109">
        <f>IF($BU908&gt;cLunchEnd+$N908,cLunchBegin+$N908+1,cLunchBegin+$N908)</f>
        <v>0.5</v>
      </c>
      <c r="BX908" s="109">
        <f>IF($BU908&gt;cLunchEnd+$N908,cLunchEnd+$N908+1,cLunchEnd+$N908)</f>
        <v>0.5416666667</v>
      </c>
      <c r="BY908" s="109">
        <f>IF($BU908&gt;cDinnerEnd+$N908,cDinnerBegin+$N908+1,cDinnerBegin+$N908)</f>
        <v>0.75</v>
      </c>
      <c r="BZ908" s="109">
        <f>IF($BU908&gt;cDinnerEnd+$N908,cDinnerEnd+$N908+1,cDinnerEnd+$N908)</f>
        <v>0.7916666667</v>
      </c>
      <c r="CA908" s="50" t="str">
        <f>IF((MIN($BV908,BX908)-MAX($BU908,BW908))&gt;0,vDurationLunch,)</f>
        <v/>
      </c>
      <c r="CB908" s="50" t="str">
        <f>IF((MIN($BV908,BZ908)-MAX($BU908,BY908))&gt;0,vDurationDinner,)</f>
        <v/>
      </c>
      <c r="CC908" s="50">
        <f t="shared" si="5"/>
        <v>0</v>
      </c>
      <c r="CD908" s="109">
        <f t="shared" si="6"/>
        <v>0.75</v>
      </c>
      <c r="CE908" s="50" t="str">
        <f t="shared" si="7"/>
        <v/>
      </c>
      <c r="CF908" s="50" t="str">
        <f t="shared" si="8"/>
        <v/>
      </c>
      <c r="CG908" s="50" t="str">
        <f t="shared" si="9"/>
        <v/>
      </c>
      <c r="CH908" s="50" t="str">
        <f t="shared" si="10"/>
        <v/>
      </c>
      <c r="CI908" s="50" t="str">
        <f t="shared" si="11"/>
        <v/>
      </c>
      <c r="CJ908" s="50"/>
      <c r="CK908" s="50"/>
      <c r="CL908" s="50"/>
      <c r="CM908" s="50"/>
      <c r="CN908" s="50"/>
    </row>
    <row r="909">
      <c r="A909" s="108" t="str">
        <f t="shared" si="2"/>
        <v/>
      </c>
      <c r="B909" s="6"/>
      <c r="C909" s="42"/>
      <c r="D909" s="43"/>
      <c r="E909" s="61"/>
      <c r="F909" s="45"/>
      <c r="G909" s="45"/>
      <c r="H909" s="46"/>
      <c r="I909" s="45"/>
      <c r="J909" s="45"/>
      <c r="K909" s="45"/>
      <c r="L909" s="45"/>
      <c r="M909" s="61"/>
      <c r="N909" s="48"/>
      <c r="O909" s="49"/>
      <c r="P909" s="48"/>
      <c r="Q909" s="49"/>
      <c r="R909" s="50"/>
      <c r="S909" s="51"/>
      <c r="T909" s="15"/>
      <c r="U909" s="14"/>
      <c r="V909" s="52"/>
      <c r="W909" s="52"/>
      <c r="X909" s="52"/>
      <c r="Y909" s="52"/>
      <c r="Z909" s="52"/>
      <c r="AA909" s="52"/>
      <c r="AB909" s="53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3"/>
      <c r="AP909" s="52"/>
      <c r="AQ909" s="52"/>
      <c r="AR909" s="53"/>
      <c r="AS909" s="53"/>
      <c r="AT909" s="53"/>
      <c r="AU909" s="52"/>
      <c r="AV909" s="52"/>
      <c r="AW909" s="53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83" t="str">
        <f>IF(ISBLANK(B909),,IF(IFNA(MATCH(N909,List_Holidays,0),0)=0,IF(IFNA(MATCH(WEEKDAY(N909),List_WeekHolidays,0),0),1,0),2))</f>
        <v/>
      </c>
      <c r="BU909" s="109">
        <f t="shared" si="3"/>
        <v>0</v>
      </c>
      <c r="BV909" s="109">
        <f t="shared" si="4"/>
        <v>0</v>
      </c>
      <c r="BW909" s="109">
        <f>IF($BU909&gt;cLunchEnd+$N909,cLunchBegin+$N909+1,cLunchBegin+$N909)</f>
        <v>0.5</v>
      </c>
      <c r="BX909" s="109">
        <f>IF($BU909&gt;cLunchEnd+$N909,cLunchEnd+$N909+1,cLunchEnd+$N909)</f>
        <v>0.5416666667</v>
      </c>
      <c r="BY909" s="109">
        <f>IF($BU909&gt;cDinnerEnd+$N909,cDinnerBegin+$N909+1,cDinnerBegin+$N909)</f>
        <v>0.75</v>
      </c>
      <c r="BZ909" s="109">
        <f>IF($BU909&gt;cDinnerEnd+$N909,cDinnerEnd+$N909+1,cDinnerEnd+$N909)</f>
        <v>0.7916666667</v>
      </c>
      <c r="CA909" s="50" t="str">
        <f>IF((MIN($BV909,BX909)-MAX($BU909,BW909))&gt;0,vDurationLunch,)</f>
        <v/>
      </c>
      <c r="CB909" s="50" t="str">
        <f>IF((MIN($BV909,BZ909)-MAX($BU909,BY909))&gt;0,vDurationDinner,)</f>
        <v/>
      </c>
      <c r="CC909" s="50">
        <f t="shared" si="5"/>
        <v>0</v>
      </c>
      <c r="CD909" s="109">
        <f t="shared" si="6"/>
        <v>0.75</v>
      </c>
      <c r="CE909" s="50" t="str">
        <f t="shared" si="7"/>
        <v/>
      </c>
      <c r="CF909" s="50" t="str">
        <f t="shared" si="8"/>
        <v/>
      </c>
      <c r="CG909" s="50" t="str">
        <f t="shared" si="9"/>
        <v/>
      </c>
      <c r="CH909" s="50" t="str">
        <f t="shared" si="10"/>
        <v/>
      </c>
      <c r="CI909" s="50" t="str">
        <f t="shared" si="11"/>
        <v/>
      </c>
      <c r="CJ909" s="50"/>
      <c r="CK909" s="50"/>
      <c r="CL909" s="50"/>
      <c r="CM909" s="50"/>
      <c r="CN909" s="50"/>
    </row>
    <row r="910">
      <c r="A910" s="108" t="str">
        <f t="shared" si="2"/>
        <v/>
      </c>
      <c r="B910" s="6"/>
      <c r="C910" s="42"/>
      <c r="D910" s="43"/>
      <c r="E910" s="61"/>
      <c r="F910" s="45"/>
      <c r="G910" s="46"/>
      <c r="H910" s="46"/>
      <c r="I910" s="45"/>
      <c r="J910" s="45"/>
      <c r="K910" s="45"/>
      <c r="L910" s="45"/>
      <c r="M910" s="61"/>
      <c r="N910" s="48"/>
      <c r="O910" s="49"/>
      <c r="P910" s="48"/>
      <c r="Q910" s="49"/>
      <c r="R910" s="50"/>
      <c r="S910" s="51"/>
      <c r="T910" s="15"/>
      <c r="U910" s="14"/>
      <c r="V910" s="52"/>
      <c r="W910" s="52"/>
      <c r="X910" s="52"/>
      <c r="Y910" s="52"/>
      <c r="Z910" s="52"/>
      <c r="AA910" s="52"/>
      <c r="AB910" s="53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3"/>
      <c r="AP910" s="52"/>
      <c r="AQ910" s="52"/>
      <c r="AR910" s="53"/>
      <c r="AS910" s="53"/>
      <c r="AT910" s="53"/>
      <c r="AU910" s="52"/>
      <c r="AV910" s="52"/>
      <c r="AW910" s="53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83" t="str">
        <f>IF(ISBLANK(B910),,IF(IFNA(MATCH(N910,List_Holidays,0),0)=0,IF(IFNA(MATCH(WEEKDAY(N910),List_WeekHolidays,0),0),1,0),2))</f>
        <v/>
      </c>
      <c r="BU910" s="109">
        <f t="shared" si="3"/>
        <v>0</v>
      </c>
      <c r="BV910" s="109">
        <f t="shared" si="4"/>
        <v>0</v>
      </c>
      <c r="BW910" s="109">
        <f>IF($BU910&gt;cLunchEnd+$N910,cLunchBegin+$N910+1,cLunchBegin+$N910)</f>
        <v>0.5</v>
      </c>
      <c r="BX910" s="109">
        <f>IF($BU910&gt;cLunchEnd+$N910,cLunchEnd+$N910+1,cLunchEnd+$N910)</f>
        <v>0.5416666667</v>
      </c>
      <c r="BY910" s="109">
        <f>IF($BU910&gt;cDinnerEnd+$N910,cDinnerBegin+$N910+1,cDinnerBegin+$N910)</f>
        <v>0.75</v>
      </c>
      <c r="BZ910" s="109">
        <f>IF($BU910&gt;cDinnerEnd+$N910,cDinnerEnd+$N910+1,cDinnerEnd+$N910)</f>
        <v>0.7916666667</v>
      </c>
      <c r="CA910" s="50" t="str">
        <f>IF((MIN($BV910,BX910)-MAX($BU910,BW910))&gt;0,vDurationLunch,)</f>
        <v/>
      </c>
      <c r="CB910" s="50" t="str">
        <f>IF((MIN($BV910,BZ910)-MAX($BU910,BY910))&gt;0,vDurationDinner,)</f>
        <v/>
      </c>
      <c r="CC910" s="50">
        <f t="shared" si="5"/>
        <v>0</v>
      </c>
      <c r="CD910" s="109">
        <f t="shared" si="6"/>
        <v>0.75</v>
      </c>
      <c r="CE910" s="50" t="str">
        <f t="shared" si="7"/>
        <v/>
      </c>
      <c r="CF910" s="50" t="str">
        <f t="shared" si="8"/>
        <v/>
      </c>
      <c r="CG910" s="50" t="str">
        <f t="shared" si="9"/>
        <v/>
      </c>
      <c r="CH910" s="50" t="str">
        <f t="shared" si="10"/>
        <v/>
      </c>
      <c r="CI910" s="50" t="str">
        <f t="shared" si="11"/>
        <v/>
      </c>
      <c r="CJ910" s="50"/>
      <c r="CK910" s="50"/>
      <c r="CL910" s="50"/>
      <c r="CM910" s="50"/>
      <c r="CN910" s="50"/>
    </row>
    <row r="911">
      <c r="A911" s="108" t="str">
        <f t="shared" si="2"/>
        <v/>
      </c>
      <c r="B911" s="6"/>
      <c r="C911" s="42"/>
      <c r="D911" s="43"/>
      <c r="E911" s="61"/>
      <c r="F911" s="45"/>
      <c r="G911" s="45"/>
      <c r="H911" s="46"/>
      <c r="I911" s="45"/>
      <c r="J911" s="45"/>
      <c r="K911" s="45"/>
      <c r="L911" s="45"/>
      <c r="M911" s="61"/>
      <c r="N911" s="48"/>
      <c r="O911" s="49"/>
      <c r="P911" s="48"/>
      <c r="Q911" s="49"/>
      <c r="R911" s="50"/>
      <c r="S911" s="51"/>
      <c r="T911" s="15"/>
      <c r="U911" s="14"/>
      <c r="V911" s="52"/>
      <c r="W911" s="52"/>
      <c r="X911" s="52"/>
      <c r="Y911" s="52"/>
      <c r="Z911" s="52"/>
      <c r="AA911" s="52"/>
      <c r="AB911" s="53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3"/>
      <c r="AP911" s="52"/>
      <c r="AQ911" s="52"/>
      <c r="AR911" s="53"/>
      <c r="AS911" s="53"/>
      <c r="AT911" s="53"/>
      <c r="AU911" s="52"/>
      <c r="AV911" s="52"/>
      <c r="AW911" s="53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83" t="str">
        <f>IF(ISBLANK(B911),,IF(IFNA(MATCH(N911,List_Holidays,0),0)=0,IF(IFNA(MATCH(WEEKDAY(N911),List_WeekHolidays,0),0),1,0),2))</f>
        <v/>
      </c>
      <c r="BU911" s="109">
        <f t="shared" si="3"/>
        <v>0</v>
      </c>
      <c r="BV911" s="109">
        <f t="shared" si="4"/>
        <v>0</v>
      </c>
      <c r="BW911" s="109">
        <f>IF($BU911&gt;cLunchEnd+$N911,cLunchBegin+$N911+1,cLunchBegin+$N911)</f>
        <v>0.5</v>
      </c>
      <c r="BX911" s="109">
        <f>IF($BU911&gt;cLunchEnd+$N911,cLunchEnd+$N911+1,cLunchEnd+$N911)</f>
        <v>0.5416666667</v>
      </c>
      <c r="BY911" s="109">
        <f>IF($BU911&gt;cDinnerEnd+$N911,cDinnerBegin+$N911+1,cDinnerBegin+$N911)</f>
        <v>0.75</v>
      </c>
      <c r="BZ911" s="109">
        <f>IF($BU911&gt;cDinnerEnd+$N911,cDinnerEnd+$N911+1,cDinnerEnd+$N911)</f>
        <v>0.7916666667</v>
      </c>
      <c r="CA911" s="50" t="str">
        <f>IF((MIN($BV911,BX911)-MAX($BU911,BW911))&gt;0,vDurationLunch,)</f>
        <v/>
      </c>
      <c r="CB911" s="50" t="str">
        <f>IF((MIN($BV911,BZ911)-MAX($BU911,BY911))&gt;0,vDurationDinner,)</f>
        <v/>
      </c>
      <c r="CC911" s="50">
        <f t="shared" si="5"/>
        <v>0</v>
      </c>
      <c r="CD911" s="109">
        <f t="shared" si="6"/>
        <v>0.75</v>
      </c>
      <c r="CE911" s="50" t="str">
        <f t="shared" si="7"/>
        <v/>
      </c>
      <c r="CF911" s="50" t="str">
        <f t="shared" si="8"/>
        <v/>
      </c>
      <c r="CG911" s="50" t="str">
        <f t="shared" si="9"/>
        <v/>
      </c>
      <c r="CH911" s="50" t="str">
        <f t="shared" si="10"/>
        <v/>
      </c>
      <c r="CI911" s="50" t="str">
        <f t="shared" si="11"/>
        <v/>
      </c>
      <c r="CJ911" s="50"/>
      <c r="CK911" s="50"/>
      <c r="CL911" s="50"/>
      <c r="CM911" s="50"/>
      <c r="CN911" s="50"/>
    </row>
    <row r="912">
      <c r="A912" s="108" t="str">
        <f t="shared" si="2"/>
        <v/>
      </c>
      <c r="B912" s="6"/>
      <c r="C912" s="42"/>
      <c r="D912" s="43"/>
      <c r="E912" s="61"/>
      <c r="F912" s="45"/>
      <c r="G912" s="45"/>
      <c r="H912" s="46"/>
      <c r="I912" s="45"/>
      <c r="J912" s="45"/>
      <c r="K912" s="45"/>
      <c r="L912" s="45"/>
      <c r="M912" s="61"/>
      <c r="N912" s="48"/>
      <c r="O912" s="49"/>
      <c r="P912" s="48"/>
      <c r="Q912" s="49"/>
      <c r="R912" s="50"/>
      <c r="S912" s="51"/>
      <c r="T912" s="15"/>
      <c r="U912" s="14"/>
      <c r="V912" s="52"/>
      <c r="W912" s="52"/>
      <c r="X912" s="52"/>
      <c r="Y912" s="52"/>
      <c r="Z912" s="52"/>
      <c r="AA912" s="52"/>
      <c r="AB912" s="53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3"/>
      <c r="AP912" s="52"/>
      <c r="AQ912" s="52"/>
      <c r="AR912" s="53"/>
      <c r="AS912" s="53"/>
      <c r="AT912" s="53"/>
      <c r="AU912" s="52"/>
      <c r="AV912" s="52"/>
      <c r="AW912" s="53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83" t="str">
        <f>IF(ISBLANK(B912),,IF(IFNA(MATCH(N912,List_Holidays,0),0)=0,IF(IFNA(MATCH(WEEKDAY(N912),List_WeekHolidays,0),0),1,0),2))</f>
        <v/>
      </c>
      <c r="BU912" s="109">
        <f t="shared" si="3"/>
        <v>0</v>
      </c>
      <c r="BV912" s="109">
        <f t="shared" si="4"/>
        <v>0</v>
      </c>
      <c r="BW912" s="109">
        <f>IF($BU912&gt;cLunchEnd+$N912,cLunchBegin+$N912+1,cLunchBegin+$N912)</f>
        <v>0.5</v>
      </c>
      <c r="BX912" s="109">
        <f>IF($BU912&gt;cLunchEnd+$N912,cLunchEnd+$N912+1,cLunchEnd+$N912)</f>
        <v>0.5416666667</v>
      </c>
      <c r="BY912" s="109">
        <f>IF($BU912&gt;cDinnerEnd+$N912,cDinnerBegin+$N912+1,cDinnerBegin+$N912)</f>
        <v>0.75</v>
      </c>
      <c r="BZ912" s="109">
        <f>IF($BU912&gt;cDinnerEnd+$N912,cDinnerEnd+$N912+1,cDinnerEnd+$N912)</f>
        <v>0.7916666667</v>
      </c>
      <c r="CA912" s="50" t="str">
        <f>IF((MIN($BV912,BX912)-MAX($BU912,BW912))&gt;0,vDurationLunch,)</f>
        <v/>
      </c>
      <c r="CB912" s="50" t="str">
        <f>IF((MIN($BV912,BZ912)-MAX($BU912,BY912))&gt;0,vDurationDinner,)</f>
        <v/>
      </c>
      <c r="CC912" s="50">
        <f t="shared" si="5"/>
        <v>0</v>
      </c>
      <c r="CD912" s="109">
        <f t="shared" si="6"/>
        <v>0.75</v>
      </c>
      <c r="CE912" s="50" t="str">
        <f t="shared" si="7"/>
        <v/>
      </c>
      <c r="CF912" s="50" t="str">
        <f t="shared" si="8"/>
        <v/>
      </c>
      <c r="CG912" s="50" t="str">
        <f t="shared" si="9"/>
        <v/>
      </c>
      <c r="CH912" s="50" t="str">
        <f t="shared" si="10"/>
        <v/>
      </c>
      <c r="CI912" s="50" t="str">
        <f t="shared" si="11"/>
        <v/>
      </c>
      <c r="CJ912" s="50"/>
      <c r="CK912" s="50"/>
      <c r="CL912" s="50"/>
      <c r="CM912" s="50"/>
      <c r="CN912" s="50"/>
    </row>
    <row r="913">
      <c r="A913" s="108" t="str">
        <f t="shared" si="2"/>
        <v/>
      </c>
      <c r="B913" s="6"/>
      <c r="C913" s="42"/>
      <c r="D913" s="43"/>
      <c r="E913" s="61"/>
      <c r="F913" s="45"/>
      <c r="G913" s="45"/>
      <c r="H913" s="45"/>
      <c r="I913" s="45"/>
      <c r="J913" s="46"/>
      <c r="K913" s="45"/>
      <c r="L913" s="45"/>
      <c r="M913" s="61"/>
      <c r="N913" s="48"/>
      <c r="O913" s="49"/>
      <c r="P913" s="48"/>
      <c r="Q913" s="49"/>
      <c r="R913" s="50"/>
      <c r="S913" s="51"/>
      <c r="T913" s="15"/>
      <c r="U913" s="14"/>
      <c r="V913" s="52"/>
      <c r="W913" s="52"/>
      <c r="X913" s="52"/>
      <c r="Y913" s="52"/>
      <c r="Z913" s="52"/>
      <c r="AA913" s="52"/>
      <c r="AB913" s="53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3"/>
      <c r="AP913" s="52"/>
      <c r="AQ913" s="52"/>
      <c r="AR913" s="53"/>
      <c r="AS913" s="53"/>
      <c r="AT913" s="53"/>
      <c r="AU913" s="52"/>
      <c r="AV913" s="52"/>
      <c r="AW913" s="53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83" t="str">
        <f>IF(ISBLANK(B913),,IF(IFNA(MATCH(N913,List_Holidays,0),0)=0,IF(IFNA(MATCH(WEEKDAY(N913),List_WeekHolidays,0),0),1,0),2))</f>
        <v/>
      </c>
      <c r="BU913" s="109">
        <f t="shared" si="3"/>
        <v>0</v>
      </c>
      <c r="BV913" s="109">
        <f t="shared" si="4"/>
        <v>0</v>
      </c>
      <c r="BW913" s="109">
        <f>IF($BU913&gt;cLunchEnd+$N913,cLunchBegin+$N913+1,cLunchBegin+$N913)</f>
        <v>0.5</v>
      </c>
      <c r="BX913" s="109">
        <f>IF($BU913&gt;cLunchEnd+$N913,cLunchEnd+$N913+1,cLunchEnd+$N913)</f>
        <v>0.5416666667</v>
      </c>
      <c r="BY913" s="109">
        <f>IF($BU913&gt;cDinnerEnd+$N913,cDinnerBegin+$N913+1,cDinnerBegin+$N913)</f>
        <v>0.75</v>
      </c>
      <c r="BZ913" s="109">
        <f>IF($BU913&gt;cDinnerEnd+$N913,cDinnerEnd+$N913+1,cDinnerEnd+$N913)</f>
        <v>0.7916666667</v>
      </c>
      <c r="CA913" s="50" t="str">
        <f>IF((MIN($BV913,BX913)-MAX($BU913,BW913))&gt;0,vDurationLunch,)</f>
        <v/>
      </c>
      <c r="CB913" s="50" t="str">
        <f>IF((MIN($BV913,BZ913)-MAX($BU913,BY913))&gt;0,vDurationDinner,)</f>
        <v/>
      </c>
      <c r="CC913" s="50">
        <f t="shared" si="5"/>
        <v>0</v>
      </c>
      <c r="CD913" s="109">
        <f t="shared" si="6"/>
        <v>0.75</v>
      </c>
      <c r="CE913" s="50" t="str">
        <f t="shared" si="7"/>
        <v/>
      </c>
      <c r="CF913" s="50" t="str">
        <f t="shared" si="8"/>
        <v/>
      </c>
      <c r="CG913" s="50" t="str">
        <f t="shared" si="9"/>
        <v/>
      </c>
      <c r="CH913" s="50" t="str">
        <f t="shared" si="10"/>
        <v/>
      </c>
      <c r="CI913" s="50" t="str">
        <f t="shared" si="11"/>
        <v/>
      </c>
      <c r="CJ913" s="50"/>
      <c r="CK913" s="50"/>
      <c r="CL913" s="50"/>
      <c r="CM913" s="50"/>
      <c r="CN913" s="50"/>
    </row>
    <row r="914">
      <c r="A914" s="108" t="str">
        <f t="shared" si="2"/>
        <v/>
      </c>
      <c r="B914" s="6"/>
      <c r="C914" s="42"/>
      <c r="D914" s="43"/>
      <c r="E914" s="61"/>
      <c r="F914" s="45"/>
      <c r="G914" s="45"/>
      <c r="H914" s="46"/>
      <c r="I914" s="45"/>
      <c r="J914" s="45"/>
      <c r="K914" s="45"/>
      <c r="L914" s="45"/>
      <c r="M914" s="61"/>
      <c r="N914" s="48"/>
      <c r="O914" s="49"/>
      <c r="P914" s="48"/>
      <c r="Q914" s="49"/>
      <c r="R914" s="50"/>
      <c r="S914" s="51"/>
      <c r="T914" s="15"/>
      <c r="U914" s="14"/>
      <c r="V914" s="52"/>
      <c r="W914" s="52"/>
      <c r="X914" s="52"/>
      <c r="Y914" s="52"/>
      <c r="Z914" s="52"/>
      <c r="AA914" s="52"/>
      <c r="AB914" s="53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3"/>
      <c r="AP914" s="52"/>
      <c r="AQ914" s="52"/>
      <c r="AR914" s="53"/>
      <c r="AS914" s="53"/>
      <c r="AT914" s="53"/>
      <c r="AU914" s="52"/>
      <c r="AV914" s="52"/>
      <c r="AW914" s="53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83" t="str">
        <f>IF(ISBLANK(B914),,IF(IFNA(MATCH(N914,List_Holidays,0),0)=0,IF(IFNA(MATCH(WEEKDAY(N914),List_WeekHolidays,0),0),1,0),2))</f>
        <v/>
      </c>
      <c r="BU914" s="109">
        <f t="shared" si="3"/>
        <v>0</v>
      </c>
      <c r="BV914" s="109">
        <f t="shared" si="4"/>
        <v>0</v>
      </c>
      <c r="BW914" s="109">
        <f>IF($BU914&gt;cLunchEnd+$N914,cLunchBegin+$N914+1,cLunchBegin+$N914)</f>
        <v>0.5</v>
      </c>
      <c r="BX914" s="109">
        <f>IF($BU914&gt;cLunchEnd+$N914,cLunchEnd+$N914+1,cLunchEnd+$N914)</f>
        <v>0.5416666667</v>
      </c>
      <c r="BY914" s="109">
        <f>IF($BU914&gt;cDinnerEnd+$N914,cDinnerBegin+$N914+1,cDinnerBegin+$N914)</f>
        <v>0.75</v>
      </c>
      <c r="BZ914" s="109">
        <f>IF($BU914&gt;cDinnerEnd+$N914,cDinnerEnd+$N914+1,cDinnerEnd+$N914)</f>
        <v>0.7916666667</v>
      </c>
      <c r="CA914" s="50" t="str">
        <f>IF((MIN($BV914,BX914)-MAX($BU914,BW914))&gt;0,vDurationLunch,)</f>
        <v/>
      </c>
      <c r="CB914" s="50" t="str">
        <f>IF((MIN($BV914,BZ914)-MAX($BU914,BY914))&gt;0,vDurationDinner,)</f>
        <v/>
      </c>
      <c r="CC914" s="50">
        <f t="shared" si="5"/>
        <v>0</v>
      </c>
      <c r="CD914" s="109">
        <f t="shared" si="6"/>
        <v>0.75</v>
      </c>
      <c r="CE914" s="50" t="str">
        <f t="shared" si="7"/>
        <v/>
      </c>
      <c r="CF914" s="50" t="str">
        <f t="shared" si="8"/>
        <v/>
      </c>
      <c r="CG914" s="50" t="str">
        <f t="shared" si="9"/>
        <v/>
      </c>
      <c r="CH914" s="50" t="str">
        <f t="shared" si="10"/>
        <v/>
      </c>
      <c r="CI914" s="50" t="str">
        <f t="shared" si="11"/>
        <v/>
      </c>
      <c r="CJ914" s="50"/>
      <c r="CK914" s="50"/>
      <c r="CL914" s="50"/>
      <c r="CM914" s="50"/>
      <c r="CN914" s="50"/>
    </row>
    <row r="915">
      <c r="A915" s="108" t="str">
        <f t="shared" si="2"/>
        <v/>
      </c>
      <c r="B915" s="6"/>
      <c r="C915" s="42"/>
      <c r="D915" s="43"/>
      <c r="E915" s="61"/>
      <c r="F915" s="45"/>
      <c r="G915" s="45"/>
      <c r="H915" s="46"/>
      <c r="I915" s="45"/>
      <c r="J915" s="45"/>
      <c r="K915" s="45"/>
      <c r="L915" s="45"/>
      <c r="M915" s="61"/>
      <c r="N915" s="48"/>
      <c r="O915" s="49"/>
      <c r="P915" s="48"/>
      <c r="Q915" s="49"/>
      <c r="R915" s="50"/>
      <c r="S915" s="51"/>
      <c r="T915" s="15"/>
      <c r="U915" s="14"/>
      <c r="V915" s="52"/>
      <c r="W915" s="52"/>
      <c r="X915" s="52"/>
      <c r="Y915" s="52"/>
      <c r="Z915" s="52"/>
      <c r="AA915" s="52"/>
      <c r="AB915" s="53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3"/>
      <c r="AP915" s="52"/>
      <c r="AQ915" s="52"/>
      <c r="AR915" s="53"/>
      <c r="AS915" s="53"/>
      <c r="AT915" s="53"/>
      <c r="AU915" s="52"/>
      <c r="AV915" s="52"/>
      <c r="AW915" s="53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83" t="str">
        <f>IF(ISBLANK(B915),,IF(IFNA(MATCH(N915,List_Holidays,0),0)=0,IF(IFNA(MATCH(WEEKDAY(N915),List_WeekHolidays,0),0),1,0),2))</f>
        <v/>
      </c>
      <c r="BU915" s="109">
        <f t="shared" si="3"/>
        <v>0</v>
      </c>
      <c r="BV915" s="109">
        <f t="shared" si="4"/>
        <v>0</v>
      </c>
      <c r="BW915" s="109">
        <f>IF($BU915&gt;cLunchEnd+$N915,cLunchBegin+$N915+1,cLunchBegin+$N915)</f>
        <v>0.5</v>
      </c>
      <c r="BX915" s="109">
        <f>IF($BU915&gt;cLunchEnd+$N915,cLunchEnd+$N915+1,cLunchEnd+$N915)</f>
        <v>0.5416666667</v>
      </c>
      <c r="BY915" s="109">
        <f>IF($BU915&gt;cDinnerEnd+$N915,cDinnerBegin+$N915+1,cDinnerBegin+$N915)</f>
        <v>0.75</v>
      </c>
      <c r="BZ915" s="109">
        <f>IF($BU915&gt;cDinnerEnd+$N915,cDinnerEnd+$N915+1,cDinnerEnd+$N915)</f>
        <v>0.7916666667</v>
      </c>
      <c r="CA915" s="50" t="str">
        <f>IF((MIN($BV915,BX915)-MAX($BU915,BW915))&gt;0,vDurationLunch,)</f>
        <v/>
      </c>
      <c r="CB915" s="50" t="str">
        <f>IF((MIN($BV915,BZ915)-MAX($BU915,BY915))&gt;0,vDurationDinner,)</f>
        <v/>
      </c>
      <c r="CC915" s="50">
        <f t="shared" si="5"/>
        <v>0</v>
      </c>
      <c r="CD915" s="109">
        <f t="shared" si="6"/>
        <v>0.75</v>
      </c>
      <c r="CE915" s="50" t="str">
        <f t="shared" si="7"/>
        <v/>
      </c>
      <c r="CF915" s="50" t="str">
        <f t="shared" si="8"/>
        <v/>
      </c>
      <c r="CG915" s="50" t="str">
        <f t="shared" si="9"/>
        <v/>
      </c>
      <c r="CH915" s="50" t="str">
        <f t="shared" si="10"/>
        <v/>
      </c>
      <c r="CI915" s="50" t="str">
        <f t="shared" si="11"/>
        <v/>
      </c>
      <c r="CJ915" s="50"/>
      <c r="CK915" s="50"/>
      <c r="CL915" s="50"/>
      <c r="CM915" s="50"/>
      <c r="CN915" s="50"/>
    </row>
    <row r="916">
      <c r="A916" s="108" t="str">
        <f t="shared" si="2"/>
        <v/>
      </c>
      <c r="B916" s="6"/>
      <c r="C916" s="42"/>
      <c r="D916" s="43"/>
      <c r="E916" s="61"/>
      <c r="F916" s="45"/>
      <c r="G916" s="45"/>
      <c r="H916" s="46"/>
      <c r="I916" s="45"/>
      <c r="J916" s="45"/>
      <c r="K916" s="45"/>
      <c r="L916" s="45"/>
      <c r="M916" s="61"/>
      <c r="N916" s="48"/>
      <c r="O916" s="49"/>
      <c r="P916" s="48"/>
      <c r="Q916" s="49"/>
      <c r="R916" s="50"/>
      <c r="S916" s="51"/>
      <c r="T916" s="15"/>
      <c r="U916" s="14"/>
      <c r="V916" s="52"/>
      <c r="W916" s="52"/>
      <c r="X916" s="52"/>
      <c r="Y916" s="52"/>
      <c r="Z916" s="52"/>
      <c r="AA916" s="52"/>
      <c r="AB916" s="53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3"/>
      <c r="AP916" s="52"/>
      <c r="AQ916" s="52"/>
      <c r="AR916" s="53"/>
      <c r="AS916" s="53"/>
      <c r="AT916" s="53"/>
      <c r="AU916" s="52"/>
      <c r="AV916" s="52"/>
      <c r="AW916" s="53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83" t="str">
        <f>IF(ISBLANK(B916),,IF(IFNA(MATCH(N916,List_Holidays,0),0)=0,IF(IFNA(MATCH(WEEKDAY(N916),List_WeekHolidays,0),0),1,0),2))</f>
        <v/>
      </c>
      <c r="BU916" s="109">
        <f t="shared" si="3"/>
        <v>0</v>
      </c>
      <c r="BV916" s="109">
        <f t="shared" si="4"/>
        <v>0</v>
      </c>
      <c r="BW916" s="109">
        <f>IF($BU916&gt;cLunchEnd+$N916,cLunchBegin+$N916+1,cLunchBegin+$N916)</f>
        <v>0.5</v>
      </c>
      <c r="BX916" s="109">
        <f>IF($BU916&gt;cLunchEnd+$N916,cLunchEnd+$N916+1,cLunchEnd+$N916)</f>
        <v>0.5416666667</v>
      </c>
      <c r="BY916" s="109">
        <f>IF($BU916&gt;cDinnerEnd+$N916,cDinnerBegin+$N916+1,cDinnerBegin+$N916)</f>
        <v>0.75</v>
      </c>
      <c r="BZ916" s="109">
        <f>IF($BU916&gt;cDinnerEnd+$N916,cDinnerEnd+$N916+1,cDinnerEnd+$N916)</f>
        <v>0.7916666667</v>
      </c>
      <c r="CA916" s="50" t="str">
        <f>IF((MIN($BV916,BX916)-MAX($BU916,BW916))&gt;0,vDurationLunch,)</f>
        <v/>
      </c>
      <c r="CB916" s="50" t="str">
        <f>IF((MIN($BV916,BZ916)-MAX($BU916,BY916))&gt;0,vDurationDinner,)</f>
        <v/>
      </c>
      <c r="CC916" s="50">
        <f t="shared" si="5"/>
        <v>0</v>
      </c>
      <c r="CD916" s="109">
        <f t="shared" si="6"/>
        <v>0.75</v>
      </c>
      <c r="CE916" s="50" t="str">
        <f t="shared" si="7"/>
        <v/>
      </c>
      <c r="CF916" s="50" t="str">
        <f t="shared" si="8"/>
        <v/>
      </c>
      <c r="CG916" s="50" t="str">
        <f t="shared" si="9"/>
        <v/>
      </c>
      <c r="CH916" s="50" t="str">
        <f t="shared" si="10"/>
        <v/>
      </c>
      <c r="CI916" s="50" t="str">
        <f t="shared" si="11"/>
        <v/>
      </c>
      <c r="CJ916" s="50"/>
      <c r="CK916" s="50"/>
      <c r="CL916" s="50"/>
      <c r="CM916" s="50"/>
      <c r="CN916" s="50"/>
    </row>
    <row r="917">
      <c r="A917" s="108" t="str">
        <f t="shared" si="2"/>
        <v/>
      </c>
      <c r="B917" s="6"/>
      <c r="C917" s="42"/>
      <c r="D917" s="43"/>
      <c r="E917" s="61"/>
      <c r="F917" s="45"/>
      <c r="G917" s="46"/>
      <c r="H917" s="46"/>
      <c r="I917" s="45"/>
      <c r="J917" s="45"/>
      <c r="K917" s="45"/>
      <c r="L917" s="45"/>
      <c r="M917" s="61"/>
      <c r="N917" s="48"/>
      <c r="O917" s="49"/>
      <c r="P917" s="48"/>
      <c r="Q917" s="49"/>
      <c r="R917" s="50"/>
      <c r="S917" s="51"/>
      <c r="T917" s="15"/>
      <c r="U917" s="14"/>
      <c r="V917" s="52"/>
      <c r="W917" s="52"/>
      <c r="X917" s="52"/>
      <c r="Y917" s="52"/>
      <c r="Z917" s="52"/>
      <c r="AA917" s="52"/>
      <c r="AB917" s="53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3"/>
      <c r="AP917" s="52"/>
      <c r="AQ917" s="52"/>
      <c r="AR917" s="53"/>
      <c r="AS917" s="53"/>
      <c r="AT917" s="53"/>
      <c r="AU917" s="52"/>
      <c r="AV917" s="52"/>
      <c r="AW917" s="53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83" t="str">
        <f>IF(ISBLANK(B917),,IF(IFNA(MATCH(N917,List_Holidays,0),0)=0,IF(IFNA(MATCH(WEEKDAY(N917),List_WeekHolidays,0),0),1,0),2))</f>
        <v/>
      </c>
      <c r="BU917" s="109">
        <f t="shared" si="3"/>
        <v>0</v>
      </c>
      <c r="BV917" s="109">
        <f t="shared" si="4"/>
        <v>0</v>
      </c>
      <c r="BW917" s="109">
        <f>IF($BU917&gt;cLunchEnd+$N917,cLunchBegin+$N917+1,cLunchBegin+$N917)</f>
        <v>0.5</v>
      </c>
      <c r="BX917" s="109">
        <f>IF($BU917&gt;cLunchEnd+$N917,cLunchEnd+$N917+1,cLunchEnd+$N917)</f>
        <v>0.5416666667</v>
      </c>
      <c r="BY917" s="109">
        <f>IF($BU917&gt;cDinnerEnd+$N917,cDinnerBegin+$N917+1,cDinnerBegin+$N917)</f>
        <v>0.75</v>
      </c>
      <c r="BZ917" s="109">
        <f>IF($BU917&gt;cDinnerEnd+$N917,cDinnerEnd+$N917+1,cDinnerEnd+$N917)</f>
        <v>0.7916666667</v>
      </c>
      <c r="CA917" s="50" t="str">
        <f>IF((MIN($BV917,BX917)-MAX($BU917,BW917))&gt;0,vDurationLunch,)</f>
        <v/>
      </c>
      <c r="CB917" s="50" t="str">
        <f>IF((MIN($BV917,BZ917)-MAX($BU917,BY917))&gt;0,vDurationDinner,)</f>
        <v/>
      </c>
      <c r="CC917" s="50">
        <f t="shared" si="5"/>
        <v>0</v>
      </c>
      <c r="CD917" s="109">
        <f t="shared" si="6"/>
        <v>0.75</v>
      </c>
      <c r="CE917" s="50" t="str">
        <f t="shared" si="7"/>
        <v/>
      </c>
      <c r="CF917" s="50" t="str">
        <f t="shared" si="8"/>
        <v/>
      </c>
      <c r="CG917" s="50" t="str">
        <f t="shared" si="9"/>
        <v/>
      </c>
      <c r="CH917" s="50" t="str">
        <f t="shared" si="10"/>
        <v/>
      </c>
      <c r="CI917" s="50" t="str">
        <f t="shared" si="11"/>
        <v/>
      </c>
      <c r="CJ917" s="50"/>
      <c r="CK917" s="50"/>
      <c r="CL917" s="50"/>
      <c r="CM917" s="50"/>
      <c r="CN917" s="50"/>
    </row>
    <row r="918">
      <c r="A918" s="108" t="str">
        <f t="shared" si="2"/>
        <v/>
      </c>
      <c r="B918" s="6"/>
      <c r="C918" s="42"/>
      <c r="D918" s="43"/>
      <c r="E918" s="61"/>
      <c r="F918" s="45"/>
      <c r="G918" s="45"/>
      <c r="H918" s="46"/>
      <c r="I918" s="45"/>
      <c r="J918" s="45"/>
      <c r="K918" s="45"/>
      <c r="L918" s="45"/>
      <c r="M918" s="61"/>
      <c r="N918" s="48"/>
      <c r="O918" s="49"/>
      <c r="P918" s="48"/>
      <c r="Q918" s="49"/>
      <c r="R918" s="50"/>
      <c r="S918" s="51"/>
      <c r="T918" s="15"/>
      <c r="U918" s="14"/>
      <c r="V918" s="52"/>
      <c r="W918" s="52"/>
      <c r="X918" s="52"/>
      <c r="Y918" s="52"/>
      <c r="Z918" s="52"/>
      <c r="AA918" s="52"/>
      <c r="AB918" s="53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3"/>
      <c r="AP918" s="52"/>
      <c r="AQ918" s="52"/>
      <c r="AR918" s="53"/>
      <c r="AS918" s="53"/>
      <c r="AT918" s="53"/>
      <c r="AU918" s="52"/>
      <c r="AV918" s="52"/>
      <c r="AW918" s="53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83" t="str">
        <f>IF(ISBLANK(B918),,IF(IFNA(MATCH(N918,List_Holidays,0),0)=0,IF(IFNA(MATCH(WEEKDAY(N918),List_WeekHolidays,0),0),1,0),2))</f>
        <v/>
      </c>
      <c r="BU918" s="109">
        <f t="shared" si="3"/>
        <v>0</v>
      </c>
      <c r="BV918" s="109">
        <f t="shared" si="4"/>
        <v>0</v>
      </c>
      <c r="BW918" s="109">
        <f>IF($BU918&gt;cLunchEnd+$N918,cLunchBegin+$N918+1,cLunchBegin+$N918)</f>
        <v>0.5</v>
      </c>
      <c r="BX918" s="109">
        <f>IF($BU918&gt;cLunchEnd+$N918,cLunchEnd+$N918+1,cLunchEnd+$N918)</f>
        <v>0.5416666667</v>
      </c>
      <c r="BY918" s="109">
        <f>IF($BU918&gt;cDinnerEnd+$N918,cDinnerBegin+$N918+1,cDinnerBegin+$N918)</f>
        <v>0.75</v>
      </c>
      <c r="BZ918" s="109">
        <f>IF($BU918&gt;cDinnerEnd+$N918,cDinnerEnd+$N918+1,cDinnerEnd+$N918)</f>
        <v>0.7916666667</v>
      </c>
      <c r="CA918" s="50" t="str">
        <f>IF((MIN($BV918,BX918)-MAX($BU918,BW918))&gt;0,vDurationLunch,)</f>
        <v/>
      </c>
      <c r="CB918" s="50" t="str">
        <f>IF((MIN($BV918,BZ918)-MAX($BU918,BY918))&gt;0,vDurationDinner,)</f>
        <v/>
      </c>
      <c r="CC918" s="50">
        <f t="shared" si="5"/>
        <v>0</v>
      </c>
      <c r="CD918" s="109">
        <f t="shared" si="6"/>
        <v>0.75</v>
      </c>
      <c r="CE918" s="50" t="str">
        <f t="shared" si="7"/>
        <v/>
      </c>
      <c r="CF918" s="50" t="str">
        <f t="shared" si="8"/>
        <v/>
      </c>
      <c r="CG918" s="50" t="str">
        <f t="shared" si="9"/>
        <v/>
      </c>
      <c r="CH918" s="50" t="str">
        <f t="shared" si="10"/>
        <v/>
      </c>
      <c r="CI918" s="50" t="str">
        <f t="shared" si="11"/>
        <v/>
      </c>
      <c r="CJ918" s="50"/>
      <c r="CK918" s="50"/>
      <c r="CL918" s="50"/>
      <c r="CM918" s="50"/>
      <c r="CN918" s="50"/>
    </row>
    <row r="919">
      <c r="A919" s="108" t="str">
        <f t="shared" si="2"/>
        <v/>
      </c>
      <c r="B919" s="6"/>
      <c r="C919" s="42"/>
      <c r="D919" s="43"/>
      <c r="E919" s="61"/>
      <c r="F919" s="45"/>
      <c r="G919" s="45"/>
      <c r="H919" s="46"/>
      <c r="I919" s="45"/>
      <c r="J919" s="45"/>
      <c r="K919" s="45"/>
      <c r="L919" s="45"/>
      <c r="M919" s="61"/>
      <c r="N919" s="48"/>
      <c r="O919" s="49"/>
      <c r="P919" s="48"/>
      <c r="Q919" s="49"/>
      <c r="R919" s="50"/>
      <c r="S919" s="51"/>
      <c r="T919" s="15"/>
      <c r="U919" s="14"/>
      <c r="V919" s="52"/>
      <c r="W919" s="52"/>
      <c r="X919" s="52"/>
      <c r="Y919" s="52"/>
      <c r="Z919" s="52"/>
      <c r="AA919" s="52"/>
      <c r="AB919" s="53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3"/>
      <c r="AP919" s="52"/>
      <c r="AQ919" s="52"/>
      <c r="AR919" s="53"/>
      <c r="AS919" s="53"/>
      <c r="AT919" s="53"/>
      <c r="AU919" s="52"/>
      <c r="AV919" s="52"/>
      <c r="AW919" s="53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83" t="str">
        <f>IF(ISBLANK(B919),,IF(IFNA(MATCH(N919,List_Holidays,0),0)=0,IF(IFNA(MATCH(WEEKDAY(N919),List_WeekHolidays,0),0),1,0),2))</f>
        <v/>
      </c>
      <c r="BU919" s="109">
        <f t="shared" si="3"/>
        <v>0</v>
      </c>
      <c r="BV919" s="109">
        <f t="shared" si="4"/>
        <v>0</v>
      </c>
      <c r="BW919" s="109">
        <f>IF($BU919&gt;cLunchEnd+$N919,cLunchBegin+$N919+1,cLunchBegin+$N919)</f>
        <v>0.5</v>
      </c>
      <c r="BX919" s="109">
        <f>IF($BU919&gt;cLunchEnd+$N919,cLunchEnd+$N919+1,cLunchEnd+$N919)</f>
        <v>0.5416666667</v>
      </c>
      <c r="BY919" s="109">
        <f>IF($BU919&gt;cDinnerEnd+$N919,cDinnerBegin+$N919+1,cDinnerBegin+$N919)</f>
        <v>0.75</v>
      </c>
      <c r="BZ919" s="109">
        <f>IF($BU919&gt;cDinnerEnd+$N919,cDinnerEnd+$N919+1,cDinnerEnd+$N919)</f>
        <v>0.7916666667</v>
      </c>
      <c r="CA919" s="50" t="str">
        <f>IF((MIN($BV919,BX919)-MAX($BU919,BW919))&gt;0,vDurationLunch,)</f>
        <v/>
      </c>
      <c r="CB919" s="50" t="str">
        <f>IF((MIN($BV919,BZ919)-MAX($BU919,BY919))&gt;0,vDurationDinner,)</f>
        <v/>
      </c>
      <c r="CC919" s="50">
        <f t="shared" si="5"/>
        <v>0</v>
      </c>
      <c r="CD919" s="109">
        <f t="shared" si="6"/>
        <v>0.75</v>
      </c>
      <c r="CE919" s="50" t="str">
        <f t="shared" si="7"/>
        <v/>
      </c>
      <c r="CF919" s="50" t="str">
        <f t="shared" si="8"/>
        <v/>
      </c>
      <c r="CG919" s="50" t="str">
        <f t="shared" si="9"/>
        <v/>
      </c>
      <c r="CH919" s="50" t="str">
        <f t="shared" si="10"/>
        <v/>
      </c>
      <c r="CI919" s="50" t="str">
        <f t="shared" si="11"/>
        <v/>
      </c>
      <c r="CJ919" s="50"/>
      <c r="CK919" s="50"/>
      <c r="CL919" s="50"/>
      <c r="CM919" s="50"/>
      <c r="CN919" s="50"/>
    </row>
    <row r="920">
      <c r="A920" s="108" t="str">
        <f t="shared" si="2"/>
        <v/>
      </c>
      <c r="B920" s="6"/>
      <c r="C920" s="42"/>
      <c r="D920" s="43"/>
      <c r="E920" s="61"/>
      <c r="F920" s="45"/>
      <c r="G920" s="45"/>
      <c r="H920" s="45"/>
      <c r="I920" s="45"/>
      <c r="J920" s="46"/>
      <c r="K920" s="45"/>
      <c r="L920" s="45"/>
      <c r="M920" s="61"/>
      <c r="N920" s="48"/>
      <c r="O920" s="49"/>
      <c r="P920" s="48"/>
      <c r="Q920" s="49"/>
      <c r="R920" s="50"/>
      <c r="S920" s="51"/>
      <c r="T920" s="15"/>
      <c r="U920" s="14"/>
      <c r="V920" s="52"/>
      <c r="W920" s="52"/>
      <c r="X920" s="52"/>
      <c r="Y920" s="52"/>
      <c r="Z920" s="52"/>
      <c r="AA920" s="52"/>
      <c r="AB920" s="53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3"/>
      <c r="AP920" s="52"/>
      <c r="AQ920" s="52"/>
      <c r="AR920" s="53"/>
      <c r="AS920" s="53"/>
      <c r="AT920" s="53"/>
      <c r="AU920" s="52"/>
      <c r="AV920" s="52"/>
      <c r="AW920" s="53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83" t="str">
        <f>IF(ISBLANK(B920),,IF(IFNA(MATCH(N920,List_Holidays,0),0)=0,IF(IFNA(MATCH(WEEKDAY(N920),List_WeekHolidays,0),0),1,0),2))</f>
        <v/>
      </c>
      <c r="BU920" s="109">
        <f t="shared" si="3"/>
        <v>0</v>
      </c>
      <c r="BV920" s="109">
        <f t="shared" si="4"/>
        <v>0</v>
      </c>
      <c r="BW920" s="109">
        <f>IF($BU920&gt;cLunchEnd+$N920,cLunchBegin+$N920+1,cLunchBegin+$N920)</f>
        <v>0.5</v>
      </c>
      <c r="BX920" s="109">
        <f>IF($BU920&gt;cLunchEnd+$N920,cLunchEnd+$N920+1,cLunchEnd+$N920)</f>
        <v>0.5416666667</v>
      </c>
      <c r="BY920" s="109">
        <f>IF($BU920&gt;cDinnerEnd+$N920,cDinnerBegin+$N920+1,cDinnerBegin+$N920)</f>
        <v>0.75</v>
      </c>
      <c r="BZ920" s="109">
        <f>IF($BU920&gt;cDinnerEnd+$N920,cDinnerEnd+$N920+1,cDinnerEnd+$N920)</f>
        <v>0.7916666667</v>
      </c>
      <c r="CA920" s="50" t="str">
        <f>IF((MIN($BV920,BX920)-MAX($BU920,BW920))&gt;0,vDurationLunch,)</f>
        <v/>
      </c>
      <c r="CB920" s="50" t="str">
        <f>IF((MIN($BV920,BZ920)-MAX($BU920,BY920))&gt;0,vDurationDinner,)</f>
        <v/>
      </c>
      <c r="CC920" s="50">
        <f t="shared" si="5"/>
        <v>0</v>
      </c>
      <c r="CD920" s="109">
        <f t="shared" si="6"/>
        <v>0.75</v>
      </c>
      <c r="CE920" s="50" t="str">
        <f t="shared" si="7"/>
        <v/>
      </c>
      <c r="CF920" s="50" t="str">
        <f t="shared" si="8"/>
        <v/>
      </c>
      <c r="CG920" s="50" t="str">
        <f t="shared" si="9"/>
        <v/>
      </c>
      <c r="CH920" s="50" t="str">
        <f t="shared" si="10"/>
        <v/>
      </c>
      <c r="CI920" s="50" t="str">
        <f t="shared" si="11"/>
        <v/>
      </c>
      <c r="CJ920" s="50"/>
      <c r="CK920" s="50"/>
      <c r="CL920" s="50"/>
      <c r="CM920" s="50"/>
      <c r="CN920" s="50"/>
    </row>
    <row r="921">
      <c r="A921" s="108" t="str">
        <f t="shared" si="2"/>
        <v/>
      </c>
      <c r="B921" s="6"/>
      <c r="C921" s="42"/>
      <c r="D921" s="43"/>
      <c r="E921" s="61"/>
      <c r="F921" s="45"/>
      <c r="G921" s="45"/>
      <c r="H921" s="46"/>
      <c r="I921" s="45"/>
      <c r="J921" s="45"/>
      <c r="K921" s="45"/>
      <c r="L921" s="45"/>
      <c r="M921" s="61"/>
      <c r="N921" s="48"/>
      <c r="O921" s="49"/>
      <c r="P921" s="48"/>
      <c r="Q921" s="49"/>
      <c r="R921" s="50"/>
      <c r="S921" s="51"/>
      <c r="T921" s="15"/>
      <c r="U921" s="14"/>
      <c r="V921" s="52"/>
      <c r="W921" s="52"/>
      <c r="X921" s="52"/>
      <c r="Y921" s="52"/>
      <c r="Z921" s="52"/>
      <c r="AA921" s="52"/>
      <c r="AB921" s="53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3"/>
      <c r="AP921" s="52"/>
      <c r="AQ921" s="52"/>
      <c r="AR921" s="53"/>
      <c r="AS921" s="53"/>
      <c r="AT921" s="53"/>
      <c r="AU921" s="52"/>
      <c r="AV921" s="52"/>
      <c r="AW921" s="53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83" t="str">
        <f>IF(ISBLANK(B921),,IF(IFNA(MATCH(N921,List_Holidays,0),0)=0,IF(IFNA(MATCH(WEEKDAY(N921),List_WeekHolidays,0),0),1,0),2))</f>
        <v/>
      </c>
      <c r="BU921" s="109">
        <f t="shared" si="3"/>
        <v>0</v>
      </c>
      <c r="BV921" s="109">
        <f t="shared" si="4"/>
        <v>0</v>
      </c>
      <c r="BW921" s="109">
        <f>IF($BU921&gt;cLunchEnd+$N921,cLunchBegin+$N921+1,cLunchBegin+$N921)</f>
        <v>0.5</v>
      </c>
      <c r="BX921" s="109">
        <f>IF($BU921&gt;cLunchEnd+$N921,cLunchEnd+$N921+1,cLunchEnd+$N921)</f>
        <v>0.5416666667</v>
      </c>
      <c r="BY921" s="109">
        <f>IF($BU921&gt;cDinnerEnd+$N921,cDinnerBegin+$N921+1,cDinnerBegin+$N921)</f>
        <v>0.75</v>
      </c>
      <c r="BZ921" s="109">
        <f>IF($BU921&gt;cDinnerEnd+$N921,cDinnerEnd+$N921+1,cDinnerEnd+$N921)</f>
        <v>0.7916666667</v>
      </c>
      <c r="CA921" s="50" t="str">
        <f>IF((MIN($BV921,BX921)-MAX($BU921,BW921))&gt;0,vDurationLunch,)</f>
        <v/>
      </c>
      <c r="CB921" s="50" t="str">
        <f>IF((MIN($BV921,BZ921)-MAX($BU921,BY921))&gt;0,vDurationDinner,)</f>
        <v/>
      </c>
      <c r="CC921" s="50">
        <f t="shared" si="5"/>
        <v>0</v>
      </c>
      <c r="CD921" s="109">
        <f t="shared" si="6"/>
        <v>0.75</v>
      </c>
      <c r="CE921" s="50" t="str">
        <f t="shared" si="7"/>
        <v/>
      </c>
      <c r="CF921" s="50" t="str">
        <f t="shared" si="8"/>
        <v/>
      </c>
      <c r="CG921" s="50" t="str">
        <f t="shared" si="9"/>
        <v/>
      </c>
      <c r="CH921" s="50" t="str">
        <f t="shared" si="10"/>
        <v/>
      </c>
      <c r="CI921" s="50" t="str">
        <f t="shared" si="11"/>
        <v/>
      </c>
      <c r="CJ921" s="50"/>
      <c r="CK921" s="50"/>
      <c r="CL921" s="50"/>
      <c r="CM921" s="50"/>
      <c r="CN921" s="50"/>
    </row>
    <row r="922">
      <c r="A922" s="108" t="str">
        <f t="shared" si="2"/>
        <v/>
      </c>
      <c r="B922" s="6"/>
      <c r="C922" s="42"/>
      <c r="D922" s="43"/>
      <c r="E922" s="61"/>
      <c r="F922" s="45"/>
      <c r="G922" s="45"/>
      <c r="H922" s="46"/>
      <c r="I922" s="45"/>
      <c r="J922" s="45"/>
      <c r="K922" s="45"/>
      <c r="L922" s="45"/>
      <c r="M922" s="61"/>
      <c r="N922" s="48"/>
      <c r="O922" s="49"/>
      <c r="P922" s="48"/>
      <c r="Q922" s="49"/>
      <c r="R922" s="50"/>
      <c r="S922" s="51"/>
      <c r="T922" s="15"/>
      <c r="U922" s="14"/>
      <c r="V922" s="52"/>
      <c r="W922" s="52"/>
      <c r="X922" s="52"/>
      <c r="Y922" s="52"/>
      <c r="Z922" s="52"/>
      <c r="AA922" s="52"/>
      <c r="AB922" s="53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3"/>
      <c r="AP922" s="52"/>
      <c r="AQ922" s="52"/>
      <c r="AR922" s="53"/>
      <c r="AS922" s="53"/>
      <c r="AT922" s="53"/>
      <c r="AU922" s="52"/>
      <c r="AV922" s="52"/>
      <c r="AW922" s="53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83" t="str">
        <f>IF(ISBLANK(B922),,IF(IFNA(MATCH(N922,List_Holidays,0),0)=0,IF(IFNA(MATCH(WEEKDAY(N922),List_WeekHolidays,0),0),1,0),2))</f>
        <v/>
      </c>
      <c r="BU922" s="109">
        <f t="shared" si="3"/>
        <v>0</v>
      </c>
      <c r="BV922" s="109">
        <f t="shared" si="4"/>
        <v>0</v>
      </c>
      <c r="BW922" s="109">
        <f>IF($BU922&gt;cLunchEnd+$N922,cLunchBegin+$N922+1,cLunchBegin+$N922)</f>
        <v>0.5</v>
      </c>
      <c r="BX922" s="109">
        <f>IF($BU922&gt;cLunchEnd+$N922,cLunchEnd+$N922+1,cLunchEnd+$N922)</f>
        <v>0.5416666667</v>
      </c>
      <c r="BY922" s="109">
        <f>IF($BU922&gt;cDinnerEnd+$N922,cDinnerBegin+$N922+1,cDinnerBegin+$N922)</f>
        <v>0.75</v>
      </c>
      <c r="BZ922" s="109">
        <f>IF($BU922&gt;cDinnerEnd+$N922,cDinnerEnd+$N922+1,cDinnerEnd+$N922)</f>
        <v>0.7916666667</v>
      </c>
      <c r="CA922" s="50" t="str">
        <f>IF((MIN($BV922,BX922)-MAX($BU922,BW922))&gt;0,vDurationLunch,)</f>
        <v/>
      </c>
      <c r="CB922" s="50" t="str">
        <f>IF((MIN($BV922,BZ922)-MAX($BU922,BY922))&gt;0,vDurationDinner,)</f>
        <v/>
      </c>
      <c r="CC922" s="50">
        <f t="shared" si="5"/>
        <v>0</v>
      </c>
      <c r="CD922" s="109">
        <f t="shared" si="6"/>
        <v>0.75</v>
      </c>
      <c r="CE922" s="50" t="str">
        <f t="shared" si="7"/>
        <v/>
      </c>
      <c r="CF922" s="50" t="str">
        <f t="shared" si="8"/>
        <v/>
      </c>
      <c r="CG922" s="50" t="str">
        <f t="shared" si="9"/>
        <v/>
      </c>
      <c r="CH922" s="50" t="str">
        <f t="shared" si="10"/>
        <v/>
      </c>
      <c r="CI922" s="50" t="str">
        <f t="shared" si="11"/>
        <v/>
      </c>
      <c r="CJ922" s="50"/>
      <c r="CK922" s="50"/>
      <c r="CL922" s="50"/>
      <c r="CM922" s="50"/>
      <c r="CN922" s="50"/>
    </row>
    <row r="923">
      <c r="A923" s="108" t="str">
        <f t="shared" si="2"/>
        <v/>
      </c>
      <c r="B923" s="6"/>
      <c r="C923" s="42"/>
      <c r="D923" s="43"/>
      <c r="E923" s="61"/>
      <c r="F923" s="45"/>
      <c r="G923" s="45"/>
      <c r="H923" s="46"/>
      <c r="I923" s="45"/>
      <c r="J923" s="45"/>
      <c r="K923" s="45"/>
      <c r="L923" s="45"/>
      <c r="M923" s="61"/>
      <c r="N923" s="48"/>
      <c r="O923" s="49"/>
      <c r="P923" s="48"/>
      <c r="Q923" s="49"/>
      <c r="R923" s="50"/>
      <c r="S923" s="51"/>
      <c r="T923" s="15"/>
      <c r="U923" s="14"/>
      <c r="V923" s="52"/>
      <c r="W923" s="52"/>
      <c r="X923" s="52"/>
      <c r="Y923" s="52"/>
      <c r="Z923" s="52"/>
      <c r="AA923" s="52"/>
      <c r="AB923" s="53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3"/>
      <c r="AP923" s="52"/>
      <c r="AQ923" s="52"/>
      <c r="AR923" s="53"/>
      <c r="AS923" s="53"/>
      <c r="AT923" s="53"/>
      <c r="AU923" s="52"/>
      <c r="AV923" s="52"/>
      <c r="AW923" s="53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83" t="str">
        <f>IF(ISBLANK(B923),,IF(IFNA(MATCH(N923,List_Holidays,0),0)=0,IF(IFNA(MATCH(WEEKDAY(N923),List_WeekHolidays,0),0),1,0),2))</f>
        <v/>
      </c>
      <c r="BU923" s="109">
        <f t="shared" si="3"/>
        <v>0</v>
      </c>
      <c r="BV923" s="109">
        <f t="shared" si="4"/>
        <v>0</v>
      </c>
      <c r="BW923" s="109">
        <f>IF($BU923&gt;cLunchEnd+$N923,cLunchBegin+$N923+1,cLunchBegin+$N923)</f>
        <v>0.5</v>
      </c>
      <c r="BX923" s="109">
        <f>IF($BU923&gt;cLunchEnd+$N923,cLunchEnd+$N923+1,cLunchEnd+$N923)</f>
        <v>0.5416666667</v>
      </c>
      <c r="BY923" s="109">
        <f>IF($BU923&gt;cDinnerEnd+$N923,cDinnerBegin+$N923+1,cDinnerBegin+$N923)</f>
        <v>0.75</v>
      </c>
      <c r="BZ923" s="109">
        <f>IF($BU923&gt;cDinnerEnd+$N923,cDinnerEnd+$N923+1,cDinnerEnd+$N923)</f>
        <v>0.7916666667</v>
      </c>
      <c r="CA923" s="50" t="str">
        <f>IF((MIN($BV923,BX923)-MAX($BU923,BW923))&gt;0,vDurationLunch,)</f>
        <v/>
      </c>
      <c r="CB923" s="50" t="str">
        <f>IF((MIN($BV923,BZ923)-MAX($BU923,BY923))&gt;0,vDurationDinner,)</f>
        <v/>
      </c>
      <c r="CC923" s="50">
        <f t="shared" si="5"/>
        <v>0</v>
      </c>
      <c r="CD923" s="109">
        <f t="shared" si="6"/>
        <v>0.75</v>
      </c>
      <c r="CE923" s="50" t="str">
        <f t="shared" si="7"/>
        <v/>
      </c>
      <c r="CF923" s="50" t="str">
        <f t="shared" si="8"/>
        <v/>
      </c>
      <c r="CG923" s="50" t="str">
        <f t="shared" si="9"/>
        <v/>
      </c>
      <c r="CH923" s="50" t="str">
        <f t="shared" si="10"/>
        <v/>
      </c>
      <c r="CI923" s="50" t="str">
        <f t="shared" si="11"/>
        <v/>
      </c>
      <c r="CJ923" s="50"/>
      <c r="CK923" s="50"/>
      <c r="CL923" s="50"/>
      <c r="CM923" s="50"/>
      <c r="CN923" s="50"/>
    </row>
    <row r="924">
      <c r="A924" s="108" t="str">
        <f t="shared" si="2"/>
        <v/>
      </c>
      <c r="B924" s="6"/>
      <c r="C924" s="42"/>
      <c r="D924" s="43"/>
      <c r="E924" s="61"/>
      <c r="F924" s="45"/>
      <c r="G924" s="46"/>
      <c r="H924" s="46"/>
      <c r="I924" s="45"/>
      <c r="J924" s="45"/>
      <c r="K924" s="45"/>
      <c r="L924" s="45"/>
      <c r="M924" s="61"/>
      <c r="N924" s="48"/>
      <c r="O924" s="49"/>
      <c r="P924" s="48"/>
      <c r="Q924" s="49"/>
      <c r="R924" s="50"/>
      <c r="S924" s="51"/>
      <c r="T924" s="15"/>
      <c r="U924" s="14"/>
      <c r="V924" s="52"/>
      <c r="W924" s="52"/>
      <c r="X924" s="52"/>
      <c r="Y924" s="52"/>
      <c r="Z924" s="52"/>
      <c r="AA924" s="52"/>
      <c r="AB924" s="53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3"/>
      <c r="AP924" s="52"/>
      <c r="AQ924" s="52"/>
      <c r="AR924" s="53"/>
      <c r="AS924" s="53"/>
      <c r="AT924" s="53"/>
      <c r="AU924" s="52"/>
      <c r="AV924" s="52"/>
      <c r="AW924" s="53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83" t="str">
        <f>IF(ISBLANK(B924),,IF(IFNA(MATCH(N924,List_Holidays,0),0)=0,IF(IFNA(MATCH(WEEKDAY(N924),List_WeekHolidays,0),0),1,0),2))</f>
        <v/>
      </c>
      <c r="BU924" s="109">
        <f t="shared" si="3"/>
        <v>0</v>
      </c>
      <c r="BV924" s="109">
        <f t="shared" si="4"/>
        <v>0</v>
      </c>
      <c r="BW924" s="109">
        <f>IF($BU924&gt;cLunchEnd+$N924,cLunchBegin+$N924+1,cLunchBegin+$N924)</f>
        <v>0.5</v>
      </c>
      <c r="BX924" s="109">
        <f>IF($BU924&gt;cLunchEnd+$N924,cLunchEnd+$N924+1,cLunchEnd+$N924)</f>
        <v>0.5416666667</v>
      </c>
      <c r="BY924" s="109">
        <f>IF($BU924&gt;cDinnerEnd+$N924,cDinnerBegin+$N924+1,cDinnerBegin+$N924)</f>
        <v>0.75</v>
      </c>
      <c r="BZ924" s="109">
        <f>IF($BU924&gt;cDinnerEnd+$N924,cDinnerEnd+$N924+1,cDinnerEnd+$N924)</f>
        <v>0.7916666667</v>
      </c>
      <c r="CA924" s="50" t="str">
        <f>IF((MIN($BV924,BX924)-MAX($BU924,BW924))&gt;0,vDurationLunch,)</f>
        <v/>
      </c>
      <c r="CB924" s="50" t="str">
        <f>IF((MIN($BV924,BZ924)-MAX($BU924,BY924))&gt;0,vDurationDinner,)</f>
        <v/>
      </c>
      <c r="CC924" s="50">
        <f t="shared" si="5"/>
        <v>0</v>
      </c>
      <c r="CD924" s="109">
        <f t="shared" si="6"/>
        <v>0.75</v>
      </c>
      <c r="CE924" s="50" t="str">
        <f t="shared" si="7"/>
        <v/>
      </c>
      <c r="CF924" s="50" t="str">
        <f t="shared" si="8"/>
        <v/>
      </c>
      <c r="CG924" s="50" t="str">
        <f t="shared" si="9"/>
        <v/>
      </c>
      <c r="CH924" s="50" t="str">
        <f t="shared" si="10"/>
        <v/>
      </c>
      <c r="CI924" s="50" t="str">
        <f t="shared" si="11"/>
        <v/>
      </c>
      <c r="CJ924" s="50"/>
      <c r="CK924" s="50"/>
      <c r="CL924" s="50"/>
      <c r="CM924" s="50"/>
      <c r="CN924" s="50"/>
    </row>
    <row r="925">
      <c r="A925" s="108" t="str">
        <f t="shared" si="2"/>
        <v/>
      </c>
      <c r="B925" s="6"/>
      <c r="C925" s="42"/>
      <c r="D925" s="43"/>
      <c r="E925" s="61"/>
      <c r="F925" s="45"/>
      <c r="G925" s="45"/>
      <c r="H925" s="46"/>
      <c r="I925" s="45"/>
      <c r="J925" s="45"/>
      <c r="K925" s="45"/>
      <c r="L925" s="45"/>
      <c r="M925" s="61"/>
      <c r="N925" s="48"/>
      <c r="O925" s="49"/>
      <c r="P925" s="48"/>
      <c r="Q925" s="49"/>
      <c r="R925" s="50"/>
      <c r="S925" s="51"/>
      <c r="T925" s="15"/>
      <c r="U925" s="14"/>
      <c r="V925" s="52"/>
      <c r="W925" s="52"/>
      <c r="X925" s="52"/>
      <c r="Y925" s="52"/>
      <c r="Z925" s="52"/>
      <c r="AA925" s="52"/>
      <c r="AB925" s="53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3"/>
      <c r="AP925" s="52"/>
      <c r="AQ925" s="52"/>
      <c r="AR925" s="53"/>
      <c r="AS925" s="53"/>
      <c r="AT925" s="53"/>
      <c r="AU925" s="52"/>
      <c r="AV925" s="52"/>
      <c r="AW925" s="53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83" t="str">
        <f>IF(ISBLANK(B925),,IF(IFNA(MATCH(N925,List_Holidays,0),0)=0,IF(IFNA(MATCH(WEEKDAY(N925),List_WeekHolidays,0),0),1,0),2))</f>
        <v/>
      </c>
      <c r="BU925" s="109">
        <f t="shared" si="3"/>
        <v>0</v>
      </c>
      <c r="BV925" s="109">
        <f t="shared" si="4"/>
        <v>0</v>
      </c>
      <c r="BW925" s="109">
        <f>IF($BU925&gt;cLunchEnd+$N925,cLunchBegin+$N925+1,cLunchBegin+$N925)</f>
        <v>0.5</v>
      </c>
      <c r="BX925" s="109">
        <f>IF($BU925&gt;cLunchEnd+$N925,cLunchEnd+$N925+1,cLunchEnd+$N925)</f>
        <v>0.5416666667</v>
      </c>
      <c r="BY925" s="109">
        <f>IF($BU925&gt;cDinnerEnd+$N925,cDinnerBegin+$N925+1,cDinnerBegin+$N925)</f>
        <v>0.75</v>
      </c>
      <c r="BZ925" s="109">
        <f>IF($BU925&gt;cDinnerEnd+$N925,cDinnerEnd+$N925+1,cDinnerEnd+$N925)</f>
        <v>0.7916666667</v>
      </c>
      <c r="CA925" s="50" t="str">
        <f>IF((MIN($BV925,BX925)-MAX($BU925,BW925))&gt;0,vDurationLunch,)</f>
        <v/>
      </c>
      <c r="CB925" s="50" t="str">
        <f>IF((MIN($BV925,BZ925)-MAX($BU925,BY925))&gt;0,vDurationDinner,)</f>
        <v/>
      </c>
      <c r="CC925" s="50">
        <f t="shared" si="5"/>
        <v>0</v>
      </c>
      <c r="CD925" s="109">
        <f t="shared" si="6"/>
        <v>0.75</v>
      </c>
      <c r="CE925" s="50" t="str">
        <f t="shared" si="7"/>
        <v/>
      </c>
      <c r="CF925" s="50" t="str">
        <f t="shared" si="8"/>
        <v/>
      </c>
      <c r="CG925" s="50" t="str">
        <f t="shared" si="9"/>
        <v/>
      </c>
      <c r="CH925" s="50" t="str">
        <f t="shared" si="10"/>
        <v/>
      </c>
      <c r="CI925" s="50" t="str">
        <f t="shared" si="11"/>
        <v/>
      </c>
      <c r="CJ925" s="50"/>
      <c r="CK925" s="50"/>
      <c r="CL925" s="50"/>
      <c r="CM925" s="50"/>
      <c r="CN925" s="50"/>
    </row>
    <row r="926">
      <c r="A926" s="108" t="str">
        <f t="shared" si="2"/>
        <v/>
      </c>
      <c r="B926" s="6"/>
      <c r="C926" s="42"/>
      <c r="D926" s="43"/>
      <c r="E926" s="61"/>
      <c r="F926" s="45"/>
      <c r="G926" s="45"/>
      <c r="H926" s="46"/>
      <c r="I926" s="45"/>
      <c r="J926" s="45"/>
      <c r="K926" s="45"/>
      <c r="L926" s="45"/>
      <c r="M926" s="61"/>
      <c r="N926" s="48"/>
      <c r="O926" s="49"/>
      <c r="P926" s="48"/>
      <c r="Q926" s="49"/>
      <c r="R926" s="50"/>
      <c r="S926" s="51"/>
      <c r="T926" s="15"/>
      <c r="U926" s="14"/>
      <c r="V926" s="52"/>
      <c r="W926" s="52"/>
      <c r="X926" s="52"/>
      <c r="Y926" s="52"/>
      <c r="Z926" s="52"/>
      <c r="AA926" s="52"/>
      <c r="AB926" s="53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3"/>
      <c r="AP926" s="52"/>
      <c r="AQ926" s="52"/>
      <c r="AR926" s="53"/>
      <c r="AS926" s="53"/>
      <c r="AT926" s="53"/>
      <c r="AU926" s="52"/>
      <c r="AV926" s="52"/>
      <c r="AW926" s="53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83" t="str">
        <f>IF(ISBLANK(B926),,IF(IFNA(MATCH(N926,List_Holidays,0),0)=0,IF(IFNA(MATCH(WEEKDAY(N926),List_WeekHolidays,0),0),1,0),2))</f>
        <v/>
      </c>
      <c r="BU926" s="109">
        <f t="shared" si="3"/>
        <v>0</v>
      </c>
      <c r="BV926" s="109">
        <f t="shared" si="4"/>
        <v>0</v>
      </c>
      <c r="BW926" s="109">
        <f>IF($BU926&gt;cLunchEnd+$N926,cLunchBegin+$N926+1,cLunchBegin+$N926)</f>
        <v>0.5</v>
      </c>
      <c r="BX926" s="109">
        <f>IF($BU926&gt;cLunchEnd+$N926,cLunchEnd+$N926+1,cLunchEnd+$N926)</f>
        <v>0.5416666667</v>
      </c>
      <c r="BY926" s="109">
        <f>IF($BU926&gt;cDinnerEnd+$N926,cDinnerBegin+$N926+1,cDinnerBegin+$N926)</f>
        <v>0.75</v>
      </c>
      <c r="BZ926" s="109">
        <f>IF($BU926&gt;cDinnerEnd+$N926,cDinnerEnd+$N926+1,cDinnerEnd+$N926)</f>
        <v>0.7916666667</v>
      </c>
      <c r="CA926" s="50" t="str">
        <f>IF((MIN($BV926,BX926)-MAX($BU926,BW926))&gt;0,vDurationLunch,)</f>
        <v/>
      </c>
      <c r="CB926" s="50" t="str">
        <f>IF((MIN($BV926,BZ926)-MAX($BU926,BY926))&gt;0,vDurationDinner,)</f>
        <v/>
      </c>
      <c r="CC926" s="50">
        <f t="shared" si="5"/>
        <v>0</v>
      </c>
      <c r="CD926" s="109">
        <f t="shared" si="6"/>
        <v>0.75</v>
      </c>
      <c r="CE926" s="50" t="str">
        <f t="shared" si="7"/>
        <v/>
      </c>
      <c r="CF926" s="50" t="str">
        <f t="shared" si="8"/>
        <v/>
      </c>
      <c r="CG926" s="50" t="str">
        <f t="shared" si="9"/>
        <v/>
      </c>
      <c r="CH926" s="50" t="str">
        <f t="shared" si="10"/>
        <v/>
      </c>
      <c r="CI926" s="50" t="str">
        <f t="shared" si="11"/>
        <v/>
      </c>
      <c r="CJ926" s="50"/>
      <c r="CK926" s="50"/>
      <c r="CL926" s="50"/>
      <c r="CM926" s="50"/>
      <c r="CN926" s="50"/>
    </row>
    <row r="927">
      <c r="A927" s="108" t="str">
        <f t="shared" si="2"/>
        <v/>
      </c>
      <c r="B927" s="6"/>
      <c r="C927" s="42"/>
      <c r="D927" s="43"/>
      <c r="E927" s="61"/>
      <c r="F927" s="45"/>
      <c r="G927" s="45"/>
      <c r="H927" s="45"/>
      <c r="I927" s="45"/>
      <c r="J927" s="46"/>
      <c r="K927" s="45"/>
      <c r="L927" s="45"/>
      <c r="M927" s="61"/>
      <c r="N927" s="48"/>
      <c r="O927" s="49"/>
      <c r="P927" s="48"/>
      <c r="Q927" s="49"/>
      <c r="R927" s="50"/>
      <c r="S927" s="51"/>
      <c r="T927" s="15"/>
      <c r="U927" s="14"/>
      <c r="V927" s="52"/>
      <c r="W927" s="52"/>
      <c r="X927" s="52"/>
      <c r="Y927" s="52"/>
      <c r="Z927" s="52"/>
      <c r="AA927" s="52"/>
      <c r="AB927" s="53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3"/>
      <c r="AP927" s="52"/>
      <c r="AQ927" s="52"/>
      <c r="AR927" s="53"/>
      <c r="AS927" s="53"/>
      <c r="AT927" s="53"/>
      <c r="AU927" s="52"/>
      <c r="AV927" s="52"/>
      <c r="AW927" s="53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83" t="str">
        <f>IF(ISBLANK(B927),,IF(IFNA(MATCH(N927,List_Holidays,0),0)=0,IF(IFNA(MATCH(WEEKDAY(N927),List_WeekHolidays,0),0),1,0),2))</f>
        <v/>
      </c>
      <c r="BU927" s="109">
        <f t="shared" si="3"/>
        <v>0</v>
      </c>
      <c r="BV927" s="109">
        <f t="shared" si="4"/>
        <v>0</v>
      </c>
      <c r="BW927" s="109">
        <f>IF($BU927&gt;cLunchEnd+$N927,cLunchBegin+$N927+1,cLunchBegin+$N927)</f>
        <v>0.5</v>
      </c>
      <c r="BX927" s="109">
        <f>IF($BU927&gt;cLunchEnd+$N927,cLunchEnd+$N927+1,cLunchEnd+$N927)</f>
        <v>0.5416666667</v>
      </c>
      <c r="BY927" s="109">
        <f>IF($BU927&gt;cDinnerEnd+$N927,cDinnerBegin+$N927+1,cDinnerBegin+$N927)</f>
        <v>0.75</v>
      </c>
      <c r="BZ927" s="109">
        <f>IF($BU927&gt;cDinnerEnd+$N927,cDinnerEnd+$N927+1,cDinnerEnd+$N927)</f>
        <v>0.7916666667</v>
      </c>
      <c r="CA927" s="50" t="str">
        <f>IF((MIN($BV927,BX927)-MAX($BU927,BW927))&gt;0,vDurationLunch,)</f>
        <v/>
      </c>
      <c r="CB927" s="50" t="str">
        <f>IF((MIN($BV927,BZ927)-MAX($BU927,BY927))&gt;0,vDurationDinner,)</f>
        <v/>
      </c>
      <c r="CC927" s="50">
        <f t="shared" si="5"/>
        <v>0</v>
      </c>
      <c r="CD927" s="109">
        <f t="shared" si="6"/>
        <v>0.75</v>
      </c>
      <c r="CE927" s="50" t="str">
        <f t="shared" si="7"/>
        <v/>
      </c>
      <c r="CF927" s="50" t="str">
        <f t="shared" si="8"/>
        <v/>
      </c>
      <c r="CG927" s="50" t="str">
        <f t="shared" si="9"/>
        <v/>
      </c>
      <c r="CH927" s="50" t="str">
        <f t="shared" si="10"/>
        <v/>
      </c>
      <c r="CI927" s="50" t="str">
        <f t="shared" si="11"/>
        <v/>
      </c>
      <c r="CJ927" s="50"/>
      <c r="CK927" s="50"/>
      <c r="CL927" s="50"/>
      <c r="CM927" s="50"/>
      <c r="CN927" s="50"/>
    </row>
    <row r="928">
      <c r="A928" s="108" t="str">
        <f t="shared" si="2"/>
        <v/>
      </c>
      <c r="B928" s="6"/>
      <c r="C928" s="42"/>
      <c r="D928" s="43"/>
      <c r="E928" s="61"/>
      <c r="F928" s="45"/>
      <c r="G928" s="45"/>
      <c r="H928" s="46"/>
      <c r="I928" s="45"/>
      <c r="J928" s="45"/>
      <c r="K928" s="45"/>
      <c r="L928" s="45"/>
      <c r="M928" s="61"/>
      <c r="N928" s="48"/>
      <c r="O928" s="49"/>
      <c r="P928" s="48"/>
      <c r="Q928" s="49"/>
      <c r="R928" s="50"/>
      <c r="S928" s="51"/>
      <c r="T928" s="15"/>
      <c r="U928" s="14"/>
      <c r="V928" s="52"/>
      <c r="W928" s="52"/>
      <c r="X928" s="52"/>
      <c r="Y928" s="52"/>
      <c r="Z928" s="52"/>
      <c r="AA928" s="52"/>
      <c r="AB928" s="53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3"/>
      <c r="AP928" s="52"/>
      <c r="AQ928" s="52"/>
      <c r="AR928" s="53"/>
      <c r="AS928" s="53"/>
      <c r="AT928" s="53"/>
      <c r="AU928" s="52"/>
      <c r="AV928" s="52"/>
      <c r="AW928" s="53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83" t="str">
        <f>IF(ISBLANK(B928),,IF(IFNA(MATCH(N928,List_Holidays,0),0)=0,IF(IFNA(MATCH(WEEKDAY(N928),List_WeekHolidays,0),0),1,0),2))</f>
        <v/>
      </c>
      <c r="BU928" s="109">
        <f t="shared" si="3"/>
        <v>0</v>
      </c>
      <c r="BV928" s="109">
        <f t="shared" si="4"/>
        <v>0</v>
      </c>
      <c r="BW928" s="109">
        <f>IF($BU928&gt;cLunchEnd+$N928,cLunchBegin+$N928+1,cLunchBegin+$N928)</f>
        <v>0.5</v>
      </c>
      <c r="BX928" s="109">
        <f>IF($BU928&gt;cLunchEnd+$N928,cLunchEnd+$N928+1,cLunchEnd+$N928)</f>
        <v>0.5416666667</v>
      </c>
      <c r="BY928" s="109">
        <f>IF($BU928&gt;cDinnerEnd+$N928,cDinnerBegin+$N928+1,cDinnerBegin+$N928)</f>
        <v>0.75</v>
      </c>
      <c r="BZ928" s="109">
        <f>IF($BU928&gt;cDinnerEnd+$N928,cDinnerEnd+$N928+1,cDinnerEnd+$N928)</f>
        <v>0.7916666667</v>
      </c>
      <c r="CA928" s="50" t="str">
        <f>IF((MIN($BV928,BX928)-MAX($BU928,BW928))&gt;0,vDurationLunch,)</f>
        <v/>
      </c>
      <c r="CB928" s="50" t="str">
        <f>IF((MIN($BV928,BZ928)-MAX($BU928,BY928))&gt;0,vDurationDinner,)</f>
        <v/>
      </c>
      <c r="CC928" s="50">
        <f t="shared" si="5"/>
        <v>0</v>
      </c>
      <c r="CD928" s="109">
        <f t="shared" si="6"/>
        <v>0.75</v>
      </c>
      <c r="CE928" s="50" t="str">
        <f t="shared" si="7"/>
        <v/>
      </c>
      <c r="CF928" s="50" t="str">
        <f t="shared" si="8"/>
        <v/>
      </c>
      <c r="CG928" s="50" t="str">
        <f t="shared" si="9"/>
        <v/>
      </c>
      <c r="CH928" s="50" t="str">
        <f t="shared" si="10"/>
        <v/>
      </c>
      <c r="CI928" s="50" t="str">
        <f t="shared" si="11"/>
        <v/>
      </c>
      <c r="CJ928" s="50"/>
      <c r="CK928" s="50"/>
      <c r="CL928" s="50"/>
      <c r="CM928" s="50"/>
      <c r="CN928" s="50"/>
    </row>
    <row r="929">
      <c r="A929" s="108" t="str">
        <f t="shared" si="2"/>
        <v/>
      </c>
      <c r="B929" s="6"/>
      <c r="C929" s="42"/>
      <c r="D929" s="43"/>
      <c r="E929" s="61"/>
      <c r="F929" s="45"/>
      <c r="G929" s="45"/>
      <c r="H929" s="46"/>
      <c r="I929" s="45"/>
      <c r="J929" s="45"/>
      <c r="K929" s="45"/>
      <c r="L929" s="45"/>
      <c r="M929" s="61"/>
      <c r="N929" s="48"/>
      <c r="O929" s="49"/>
      <c r="P929" s="48"/>
      <c r="Q929" s="49"/>
      <c r="R929" s="50"/>
      <c r="S929" s="51"/>
      <c r="T929" s="15"/>
      <c r="U929" s="14"/>
      <c r="V929" s="52"/>
      <c r="W929" s="52"/>
      <c r="X929" s="52"/>
      <c r="Y929" s="52"/>
      <c r="Z929" s="52"/>
      <c r="AA929" s="52"/>
      <c r="AB929" s="53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3"/>
      <c r="AP929" s="52"/>
      <c r="AQ929" s="52"/>
      <c r="AR929" s="53"/>
      <c r="AS929" s="53"/>
      <c r="AT929" s="53"/>
      <c r="AU929" s="52"/>
      <c r="AV929" s="52"/>
      <c r="AW929" s="53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83" t="str">
        <f>IF(ISBLANK(B929),,IF(IFNA(MATCH(N929,List_Holidays,0),0)=0,IF(IFNA(MATCH(WEEKDAY(N929),List_WeekHolidays,0),0),1,0),2))</f>
        <v/>
      </c>
      <c r="BU929" s="109">
        <f t="shared" si="3"/>
        <v>0</v>
      </c>
      <c r="BV929" s="109">
        <f t="shared" si="4"/>
        <v>0</v>
      </c>
      <c r="BW929" s="109">
        <f>IF($BU929&gt;cLunchEnd+$N929,cLunchBegin+$N929+1,cLunchBegin+$N929)</f>
        <v>0.5</v>
      </c>
      <c r="BX929" s="109">
        <f>IF($BU929&gt;cLunchEnd+$N929,cLunchEnd+$N929+1,cLunchEnd+$N929)</f>
        <v>0.5416666667</v>
      </c>
      <c r="BY929" s="109">
        <f>IF($BU929&gt;cDinnerEnd+$N929,cDinnerBegin+$N929+1,cDinnerBegin+$N929)</f>
        <v>0.75</v>
      </c>
      <c r="BZ929" s="109">
        <f>IF($BU929&gt;cDinnerEnd+$N929,cDinnerEnd+$N929+1,cDinnerEnd+$N929)</f>
        <v>0.7916666667</v>
      </c>
      <c r="CA929" s="50" t="str">
        <f>IF((MIN($BV929,BX929)-MAX($BU929,BW929))&gt;0,vDurationLunch,)</f>
        <v/>
      </c>
      <c r="CB929" s="50" t="str">
        <f>IF((MIN($BV929,BZ929)-MAX($BU929,BY929))&gt;0,vDurationDinner,)</f>
        <v/>
      </c>
      <c r="CC929" s="50">
        <f t="shared" si="5"/>
        <v>0</v>
      </c>
      <c r="CD929" s="109">
        <f t="shared" si="6"/>
        <v>0.75</v>
      </c>
      <c r="CE929" s="50" t="str">
        <f t="shared" si="7"/>
        <v/>
      </c>
      <c r="CF929" s="50" t="str">
        <f t="shared" si="8"/>
        <v/>
      </c>
      <c r="CG929" s="50" t="str">
        <f t="shared" si="9"/>
        <v/>
      </c>
      <c r="CH929" s="50" t="str">
        <f t="shared" si="10"/>
        <v/>
      </c>
      <c r="CI929" s="50" t="str">
        <f t="shared" si="11"/>
        <v/>
      </c>
      <c r="CJ929" s="50"/>
      <c r="CK929" s="50"/>
      <c r="CL929" s="50"/>
      <c r="CM929" s="50"/>
      <c r="CN929" s="50"/>
    </row>
    <row r="930">
      <c r="A930" s="108" t="str">
        <f t="shared" si="2"/>
        <v/>
      </c>
      <c r="B930" s="6"/>
      <c r="C930" s="42"/>
      <c r="D930" s="43"/>
      <c r="E930" s="61"/>
      <c r="F930" s="45"/>
      <c r="G930" s="45"/>
      <c r="H930" s="46"/>
      <c r="I930" s="45"/>
      <c r="J930" s="45"/>
      <c r="K930" s="45"/>
      <c r="L930" s="45"/>
      <c r="M930" s="61"/>
      <c r="N930" s="48"/>
      <c r="O930" s="49"/>
      <c r="P930" s="48"/>
      <c r="Q930" s="49"/>
      <c r="R930" s="50"/>
      <c r="S930" s="51"/>
      <c r="T930" s="15"/>
      <c r="U930" s="14"/>
      <c r="V930" s="52"/>
      <c r="W930" s="52"/>
      <c r="X930" s="52"/>
      <c r="Y930" s="52"/>
      <c r="Z930" s="52"/>
      <c r="AA930" s="52"/>
      <c r="AB930" s="53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3"/>
      <c r="AP930" s="52"/>
      <c r="AQ930" s="52"/>
      <c r="AR930" s="53"/>
      <c r="AS930" s="53"/>
      <c r="AT930" s="53"/>
      <c r="AU930" s="52"/>
      <c r="AV930" s="52"/>
      <c r="AW930" s="53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83" t="str">
        <f>IF(ISBLANK(B930),,IF(IFNA(MATCH(N930,List_Holidays,0),0)=0,IF(IFNA(MATCH(WEEKDAY(N930),List_WeekHolidays,0),0),1,0),2))</f>
        <v/>
      </c>
      <c r="BU930" s="109">
        <f t="shared" si="3"/>
        <v>0</v>
      </c>
      <c r="BV930" s="109">
        <f t="shared" si="4"/>
        <v>0</v>
      </c>
      <c r="BW930" s="109">
        <f>IF($BU930&gt;cLunchEnd+$N930,cLunchBegin+$N930+1,cLunchBegin+$N930)</f>
        <v>0.5</v>
      </c>
      <c r="BX930" s="109">
        <f>IF($BU930&gt;cLunchEnd+$N930,cLunchEnd+$N930+1,cLunchEnd+$N930)</f>
        <v>0.5416666667</v>
      </c>
      <c r="BY930" s="109">
        <f>IF($BU930&gt;cDinnerEnd+$N930,cDinnerBegin+$N930+1,cDinnerBegin+$N930)</f>
        <v>0.75</v>
      </c>
      <c r="BZ930" s="109">
        <f>IF($BU930&gt;cDinnerEnd+$N930,cDinnerEnd+$N930+1,cDinnerEnd+$N930)</f>
        <v>0.7916666667</v>
      </c>
      <c r="CA930" s="50" t="str">
        <f>IF((MIN($BV930,BX930)-MAX($BU930,BW930))&gt;0,vDurationLunch,)</f>
        <v/>
      </c>
      <c r="CB930" s="50" t="str">
        <f>IF((MIN($BV930,BZ930)-MAX($BU930,BY930))&gt;0,vDurationDinner,)</f>
        <v/>
      </c>
      <c r="CC930" s="50">
        <f t="shared" si="5"/>
        <v>0</v>
      </c>
      <c r="CD930" s="109">
        <f t="shared" si="6"/>
        <v>0.75</v>
      </c>
      <c r="CE930" s="50" t="str">
        <f t="shared" si="7"/>
        <v/>
      </c>
      <c r="CF930" s="50" t="str">
        <f t="shared" si="8"/>
        <v/>
      </c>
      <c r="CG930" s="50" t="str">
        <f t="shared" si="9"/>
        <v/>
      </c>
      <c r="CH930" s="50" t="str">
        <f t="shared" si="10"/>
        <v/>
      </c>
      <c r="CI930" s="50" t="str">
        <f t="shared" si="11"/>
        <v/>
      </c>
      <c r="CJ930" s="50"/>
      <c r="CK930" s="50"/>
      <c r="CL930" s="50"/>
      <c r="CM930" s="50"/>
      <c r="CN930" s="50"/>
    </row>
    <row r="931">
      <c r="A931" s="108" t="str">
        <f t="shared" si="2"/>
        <v/>
      </c>
      <c r="B931" s="6"/>
      <c r="C931" s="42"/>
      <c r="D931" s="43"/>
      <c r="E931" s="61"/>
      <c r="F931" s="45"/>
      <c r="G931" s="46"/>
      <c r="H931" s="46"/>
      <c r="I931" s="45"/>
      <c r="J931" s="45"/>
      <c r="K931" s="45"/>
      <c r="L931" s="45"/>
      <c r="M931" s="61"/>
      <c r="N931" s="48"/>
      <c r="O931" s="49"/>
      <c r="P931" s="48"/>
      <c r="Q931" s="49"/>
      <c r="R931" s="50"/>
      <c r="S931" s="51"/>
      <c r="T931" s="15"/>
      <c r="U931" s="14"/>
      <c r="V931" s="52"/>
      <c r="W931" s="52"/>
      <c r="X931" s="52"/>
      <c r="Y931" s="52"/>
      <c r="Z931" s="52"/>
      <c r="AA931" s="52"/>
      <c r="AB931" s="53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3"/>
      <c r="AP931" s="52"/>
      <c r="AQ931" s="52"/>
      <c r="AR931" s="53"/>
      <c r="AS931" s="53"/>
      <c r="AT931" s="53"/>
      <c r="AU931" s="52"/>
      <c r="AV931" s="52"/>
      <c r="AW931" s="53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83" t="str">
        <f>IF(ISBLANK(B931),,IF(IFNA(MATCH(N931,List_Holidays,0),0)=0,IF(IFNA(MATCH(WEEKDAY(N931),List_WeekHolidays,0),0),1,0),2))</f>
        <v/>
      </c>
      <c r="BU931" s="109">
        <f t="shared" si="3"/>
        <v>0</v>
      </c>
      <c r="BV931" s="109">
        <f t="shared" si="4"/>
        <v>0</v>
      </c>
      <c r="BW931" s="109">
        <f>IF($BU931&gt;cLunchEnd+$N931,cLunchBegin+$N931+1,cLunchBegin+$N931)</f>
        <v>0.5</v>
      </c>
      <c r="BX931" s="109">
        <f>IF($BU931&gt;cLunchEnd+$N931,cLunchEnd+$N931+1,cLunchEnd+$N931)</f>
        <v>0.5416666667</v>
      </c>
      <c r="BY931" s="109">
        <f>IF($BU931&gt;cDinnerEnd+$N931,cDinnerBegin+$N931+1,cDinnerBegin+$N931)</f>
        <v>0.75</v>
      </c>
      <c r="BZ931" s="109">
        <f>IF($BU931&gt;cDinnerEnd+$N931,cDinnerEnd+$N931+1,cDinnerEnd+$N931)</f>
        <v>0.7916666667</v>
      </c>
      <c r="CA931" s="50" t="str">
        <f>IF((MIN($BV931,BX931)-MAX($BU931,BW931))&gt;0,vDurationLunch,)</f>
        <v/>
      </c>
      <c r="CB931" s="50" t="str">
        <f>IF((MIN($BV931,BZ931)-MAX($BU931,BY931))&gt;0,vDurationDinner,)</f>
        <v/>
      </c>
      <c r="CC931" s="50">
        <f t="shared" si="5"/>
        <v>0</v>
      </c>
      <c r="CD931" s="109">
        <f t="shared" si="6"/>
        <v>0.75</v>
      </c>
      <c r="CE931" s="50" t="str">
        <f t="shared" si="7"/>
        <v/>
      </c>
      <c r="CF931" s="50" t="str">
        <f t="shared" si="8"/>
        <v/>
      </c>
      <c r="CG931" s="50" t="str">
        <f t="shared" si="9"/>
        <v/>
      </c>
      <c r="CH931" s="50" t="str">
        <f t="shared" si="10"/>
        <v/>
      </c>
      <c r="CI931" s="50" t="str">
        <f t="shared" si="11"/>
        <v/>
      </c>
      <c r="CJ931" s="50"/>
      <c r="CK931" s="50"/>
      <c r="CL931" s="50"/>
      <c r="CM931" s="50"/>
      <c r="CN931" s="50"/>
    </row>
    <row r="932">
      <c r="A932" s="108" t="str">
        <f t="shared" si="2"/>
        <v/>
      </c>
      <c r="B932" s="6"/>
      <c r="C932" s="42"/>
      <c r="D932" s="43"/>
      <c r="E932" s="61"/>
      <c r="F932" s="45"/>
      <c r="G932" s="45"/>
      <c r="H932" s="46"/>
      <c r="I932" s="45"/>
      <c r="J932" s="45"/>
      <c r="K932" s="45"/>
      <c r="L932" s="45"/>
      <c r="M932" s="61"/>
      <c r="N932" s="48"/>
      <c r="O932" s="49"/>
      <c r="P932" s="48"/>
      <c r="Q932" s="49"/>
      <c r="R932" s="50"/>
      <c r="S932" s="51"/>
      <c r="T932" s="15"/>
      <c r="U932" s="14"/>
      <c r="V932" s="52"/>
      <c r="W932" s="52"/>
      <c r="X932" s="52"/>
      <c r="Y932" s="52"/>
      <c r="Z932" s="52"/>
      <c r="AA932" s="52"/>
      <c r="AB932" s="53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3"/>
      <c r="AP932" s="52"/>
      <c r="AQ932" s="52"/>
      <c r="AR932" s="53"/>
      <c r="AS932" s="53"/>
      <c r="AT932" s="53"/>
      <c r="AU932" s="52"/>
      <c r="AV932" s="52"/>
      <c r="AW932" s="53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83" t="str">
        <f>IF(ISBLANK(B932),,IF(IFNA(MATCH(N932,List_Holidays,0),0)=0,IF(IFNA(MATCH(WEEKDAY(N932),List_WeekHolidays,0),0),1,0),2))</f>
        <v/>
      </c>
      <c r="BU932" s="109">
        <f t="shared" si="3"/>
        <v>0</v>
      </c>
      <c r="BV932" s="109">
        <f t="shared" si="4"/>
        <v>0</v>
      </c>
      <c r="BW932" s="109">
        <f>IF($BU932&gt;cLunchEnd+$N932,cLunchBegin+$N932+1,cLunchBegin+$N932)</f>
        <v>0.5</v>
      </c>
      <c r="BX932" s="109">
        <f>IF($BU932&gt;cLunchEnd+$N932,cLunchEnd+$N932+1,cLunchEnd+$N932)</f>
        <v>0.5416666667</v>
      </c>
      <c r="BY932" s="109">
        <f>IF($BU932&gt;cDinnerEnd+$N932,cDinnerBegin+$N932+1,cDinnerBegin+$N932)</f>
        <v>0.75</v>
      </c>
      <c r="BZ932" s="109">
        <f>IF($BU932&gt;cDinnerEnd+$N932,cDinnerEnd+$N932+1,cDinnerEnd+$N932)</f>
        <v>0.7916666667</v>
      </c>
      <c r="CA932" s="50" t="str">
        <f>IF((MIN($BV932,BX932)-MAX($BU932,BW932))&gt;0,vDurationLunch,)</f>
        <v/>
      </c>
      <c r="CB932" s="50" t="str">
        <f>IF((MIN($BV932,BZ932)-MAX($BU932,BY932))&gt;0,vDurationDinner,)</f>
        <v/>
      </c>
      <c r="CC932" s="50">
        <f t="shared" si="5"/>
        <v>0</v>
      </c>
      <c r="CD932" s="109">
        <f t="shared" si="6"/>
        <v>0.75</v>
      </c>
      <c r="CE932" s="50" t="str">
        <f t="shared" si="7"/>
        <v/>
      </c>
      <c r="CF932" s="50" t="str">
        <f t="shared" si="8"/>
        <v/>
      </c>
      <c r="CG932" s="50" t="str">
        <f t="shared" si="9"/>
        <v/>
      </c>
      <c r="CH932" s="50" t="str">
        <f t="shared" si="10"/>
        <v/>
      </c>
      <c r="CI932" s="50" t="str">
        <f t="shared" si="11"/>
        <v/>
      </c>
      <c r="CJ932" s="50"/>
      <c r="CK932" s="50"/>
      <c r="CL932" s="50"/>
      <c r="CM932" s="50"/>
      <c r="CN932" s="50"/>
    </row>
    <row r="933">
      <c r="A933" s="108" t="str">
        <f t="shared" si="2"/>
        <v/>
      </c>
      <c r="B933" s="6"/>
      <c r="C933" s="42"/>
      <c r="D933" s="43"/>
      <c r="E933" s="61"/>
      <c r="F933" s="45"/>
      <c r="G933" s="45"/>
      <c r="H933" s="46"/>
      <c r="I933" s="45"/>
      <c r="J933" s="45"/>
      <c r="K933" s="45"/>
      <c r="L933" s="45"/>
      <c r="M933" s="61"/>
      <c r="N933" s="48"/>
      <c r="O933" s="49"/>
      <c r="P933" s="48"/>
      <c r="Q933" s="49"/>
      <c r="R933" s="50"/>
      <c r="S933" s="51"/>
      <c r="T933" s="15"/>
      <c r="U933" s="14"/>
      <c r="V933" s="52"/>
      <c r="W933" s="52"/>
      <c r="X933" s="52"/>
      <c r="Y933" s="52"/>
      <c r="Z933" s="52"/>
      <c r="AA933" s="52"/>
      <c r="AB933" s="53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3"/>
      <c r="AP933" s="52"/>
      <c r="AQ933" s="52"/>
      <c r="AR933" s="53"/>
      <c r="AS933" s="53"/>
      <c r="AT933" s="53"/>
      <c r="AU933" s="52"/>
      <c r="AV933" s="52"/>
      <c r="AW933" s="53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83" t="str">
        <f>IF(ISBLANK(B933),,IF(IFNA(MATCH(N933,List_Holidays,0),0)=0,IF(IFNA(MATCH(WEEKDAY(N933),List_WeekHolidays,0),0),1,0),2))</f>
        <v/>
      </c>
      <c r="BU933" s="109">
        <f t="shared" si="3"/>
        <v>0</v>
      </c>
      <c r="BV933" s="109">
        <f t="shared" si="4"/>
        <v>0</v>
      </c>
      <c r="BW933" s="109">
        <f>IF($BU933&gt;cLunchEnd+$N933,cLunchBegin+$N933+1,cLunchBegin+$N933)</f>
        <v>0.5</v>
      </c>
      <c r="BX933" s="109">
        <f>IF($BU933&gt;cLunchEnd+$N933,cLunchEnd+$N933+1,cLunchEnd+$N933)</f>
        <v>0.5416666667</v>
      </c>
      <c r="BY933" s="109">
        <f>IF($BU933&gt;cDinnerEnd+$N933,cDinnerBegin+$N933+1,cDinnerBegin+$N933)</f>
        <v>0.75</v>
      </c>
      <c r="BZ933" s="109">
        <f>IF($BU933&gt;cDinnerEnd+$N933,cDinnerEnd+$N933+1,cDinnerEnd+$N933)</f>
        <v>0.7916666667</v>
      </c>
      <c r="CA933" s="50" t="str">
        <f>IF((MIN($BV933,BX933)-MAX($BU933,BW933))&gt;0,vDurationLunch,)</f>
        <v/>
      </c>
      <c r="CB933" s="50" t="str">
        <f>IF((MIN($BV933,BZ933)-MAX($BU933,BY933))&gt;0,vDurationDinner,)</f>
        <v/>
      </c>
      <c r="CC933" s="50">
        <f t="shared" si="5"/>
        <v>0</v>
      </c>
      <c r="CD933" s="109">
        <f t="shared" si="6"/>
        <v>0.75</v>
      </c>
      <c r="CE933" s="50" t="str">
        <f t="shared" si="7"/>
        <v/>
      </c>
      <c r="CF933" s="50" t="str">
        <f t="shared" si="8"/>
        <v/>
      </c>
      <c r="CG933" s="50" t="str">
        <f t="shared" si="9"/>
        <v/>
      </c>
      <c r="CH933" s="50" t="str">
        <f t="shared" si="10"/>
        <v/>
      </c>
      <c r="CI933" s="50" t="str">
        <f t="shared" si="11"/>
        <v/>
      </c>
      <c r="CJ933" s="50"/>
      <c r="CK933" s="50"/>
      <c r="CL933" s="50"/>
      <c r="CM933" s="50"/>
      <c r="CN933" s="50"/>
    </row>
    <row r="934">
      <c r="A934" s="108" t="str">
        <f t="shared" si="2"/>
        <v/>
      </c>
      <c r="B934" s="6"/>
      <c r="C934" s="42"/>
      <c r="D934" s="43"/>
      <c r="E934" s="61"/>
      <c r="F934" s="45"/>
      <c r="G934" s="45"/>
      <c r="H934" s="45"/>
      <c r="I934" s="45"/>
      <c r="J934" s="46"/>
      <c r="K934" s="45"/>
      <c r="L934" s="45"/>
      <c r="M934" s="61"/>
      <c r="N934" s="48"/>
      <c r="O934" s="49"/>
      <c r="P934" s="48"/>
      <c r="Q934" s="49"/>
      <c r="R934" s="50"/>
      <c r="S934" s="51"/>
      <c r="T934" s="15"/>
      <c r="U934" s="14"/>
      <c r="V934" s="52"/>
      <c r="W934" s="52"/>
      <c r="X934" s="52"/>
      <c r="Y934" s="52"/>
      <c r="Z934" s="52"/>
      <c r="AA934" s="52"/>
      <c r="AB934" s="53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3"/>
      <c r="AP934" s="52"/>
      <c r="AQ934" s="52"/>
      <c r="AR934" s="53"/>
      <c r="AS934" s="53"/>
      <c r="AT934" s="53"/>
      <c r="AU934" s="52"/>
      <c r="AV934" s="52"/>
      <c r="AW934" s="53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83" t="str">
        <f>IF(ISBLANK(B934),,IF(IFNA(MATCH(N934,List_Holidays,0),0)=0,IF(IFNA(MATCH(WEEKDAY(N934),List_WeekHolidays,0),0),1,0),2))</f>
        <v/>
      </c>
      <c r="BU934" s="109">
        <f t="shared" si="3"/>
        <v>0</v>
      </c>
      <c r="BV934" s="109">
        <f t="shared" si="4"/>
        <v>0</v>
      </c>
      <c r="BW934" s="109">
        <f>IF($BU934&gt;cLunchEnd+$N934,cLunchBegin+$N934+1,cLunchBegin+$N934)</f>
        <v>0.5</v>
      </c>
      <c r="BX934" s="109">
        <f>IF($BU934&gt;cLunchEnd+$N934,cLunchEnd+$N934+1,cLunchEnd+$N934)</f>
        <v>0.5416666667</v>
      </c>
      <c r="BY934" s="109">
        <f>IF($BU934&gt;cDinnerEnd+$N934,cDinnerBegin+$N934+1,cDinnerBegin+$N934)</f>
        <v>0.75</v>
      </c>
      <c r="BZ934" s="109">
        <f>IF($BU934&gt;cDinnerEnd+$N934,cDinnerEnd+$N934+1,cDinnerEnd+$N934)</f>
        <v>0.7916666667</v>
      </c>
      <c r="CA934" s="50" t="str">
        <f>IF((MIN($BV934,BX934)-MAX($BU934,BW934))&gt;0,vDurationLunch,)</f>
        <v/>
      </c>
      <c r="CB934" s="50" t="str">
        <f>IF((MIN($BV934,BZ934)-MAX($BU934,BY934))&gt;0,vDurationDinner,)</f>
        <v/>
      </c>
      <c r="CC934" s="50">
        <f t="shared" si="5"/>
        <v>0</v>
      </c>
      <c r="CD934" s="109">
        <f t="shared" si="6"/>
        <v>0.75</v>
      </c>
      <c r="CE934" s="50" t="str">
        <f t="shared" si="7"/>
        <v/>
      </c>
      <c r="CF934" s="50" t="str">
        <f t="shared" si="8"/>
        <v/>
      </c>
      <c r="CG934" s="50" t="str">
        <f t="shared" si="9"/>
        <v/>
      </c>
      <c r="CH934" s="50" t="str">
        <f t="shared" si="10"/>
        <v/>
      </c>
      <c r="CI934" s="50" t="str">
        <f t="shared" si="11"/>
        <v/>
      </c>
      <c r="CJ934" s="50"/>
      <c r="CK934" s="50"/>
      <c r="CL934" s="50"/>
      <c r="CM934" s="50"/>
      <c r="CN934" s="50"/>
    </row>
    <row r="935">
      <c r="A935" s="108" t="str">
        <f t="shared" si="2"/>
        <v/>
      </c>
      <c r="B935" s="6"/>
      <c r="C935" s="42"/>
      <c r="D935" s="43"/>
      <c r="E935" s="61"/>
      <c r="F935" s="45"/>
      <c r="G935" s="45"/>
      <c r="H935" s="46"/>
      <c r="I935" s="45"/>
      <c r="J935" s="45"/>
      <c r="K935" s="45"/>
      <c r="L935" s="45"/>
      <c r="M935" s="61"/>
      <c r="N935" s="48"/>
      <c r="O935" s="49"/>
      <c r="P935" s="48"/>
      <c r="Q935" s="49"/>
      <c r="R935" s="50"/>
      <c r="S935" s="51"/>
      <c r="T935" s="15"/>
      <c r="U935" s="14"/>
      <c r="V935" s="52"/>
      <c r="W935" s="52"/>
      <c r="X935" s="52"/>
      <c r="Y935" s="52"/>
      <c r="Z935" s="52"/>
      <c r="AA935" s="52"/>
      <c r="AB935" s="53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3"/>
      <c r="AP935" s="52"/>
      <c r="AQ935" s="52"/>
      <c r="AR935" s="53"/>
      <c r="AS935" s="53"/>
      <c r="AT935" s="53"/>
      <c r="AU935" s="52"/>
      <c r="AV935" s="52"/>
      <c r="AW935" s="53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83" t="str">
        <f>IF(ISBLANK(B935),,IF(IFNA(MATCH(N935,List_Holidays,0),0)=0,IF(IFNA(MATCH(WEEKDAY(N935),List_WeekHolidays,0),0),1,0),2))</f>
        <v/>
      </c>
      <c r="BU935" s="109">
        <f t="shared" si="3"/>
        <v>0</v>
      </c>
      <c r="BV935" s="109">
        <f t="shared" si="4"/>
        <v>0</v>
      </c>
      <c r="BW935" s="109">
        <f>IF($BU935&gt;cLunchEnd+$N935,cLunchBegin+$N935+1,cLunchBegin+$N935)</f>
        <v>0.5</v>
      </c>
      <c r="BX935" s="109">
        <f>IF($BU935&gt;cLunchEnd+$N935,cLunchEnd+$N935+1,cLunchEnd+$N935)</f>
        <v>0.5416666667</v>
      </c>
      <c r="BY935" s="109">
        <f>IF($BU935&gt;cDinnerEnd+$N935,cDinnerBegin+$N935+1,cDinnerBegin+$N935)</f>
        <v>0.75</v>
      </c>
      <c r="BZ935" s="109">
        <f>IF($BU935&gt;cDinnerEnd+$N935,cDinnerEnd+$N935+1,cDinnerEnd+$N935)</f>
        <v>0.7916666667</v>
      </c>
      <c r="CA935" s="50" t="str">
        <f>IF((MIN($BV935,BX935)-MAX($BU935,BW935))&gt;0,vDurationLunch,)</f>
        <v/>
      </c>
      <c r="CB935" s="50" t="str">
        <f>IF((MIN($BV935,BZ935)-MAX($BU935,BY935))&gt;0,vDurationDinner,)</f>
        <v/>
      </c>
      <c r="CC935" s="50">
        <f t="shared" si="5"/>
        <v>0</v>
      </c>
      <c r="CD935" s="109">
        <f t="shared" si="6"/>
        <v>0.75</v>
      </c>
      <c r="CE935" s="50" t="str">
        <f t="shared" si="7"/>
        <v/>
      </c>
      <c r="CF935" s="50" t="str">
        <f t="shared" si="8"/>
        <v/>
      </c>
      <c r="CG935" s="50" t="str">
        <f t="shared" si="9"/>
        <v/>
      </c>
      <c r="CH935" s="50" t="str">
        <f t="shared" si="10"/>
        <v/>
      </c>
      <c r="CI935" s="50" t="str">
        <f t="shared" si="11"/>
        <v/>
      </c>
      <c r="CJ935" s="50"/>
      <c r="CK935" s="50"/>
      <c r="CL935" s="50"/>
      <c r="CM935" s="50"/>
      <c r="CN935" s="50"/>
    </row>
    <row r="936">
      <c r="A936" s="108" t="str">
        <f t="shared" si="2"/>
        <v/>
      </c>
      <c r="B936" s="6"/>
      <c r="C936" s="42"/>
      <c r="D936" s="43"/>
      <c r="E936" s="61"/>
      <c r="F936" s="45"/>
      <c r="G936" s="45"/>
      <c r="H936" s="46"/>
      <c r="I936" s="45"/>
      <c r="J936" s="45"/>
      <c r="K936" s="45"/>
      <c r="L936" s="45"/>
      <c r="M936" s="61"/>
      <c r="N936" s="48"/>
      <c r="O936" s="49"/>
      <c r="P936" s="48"/>
      <c r="Q936" s="49"/>
      <c r="R936" s="50"/>
      <c r="S936" s="51"/>
      <c r="T936" s="15"/>
      <c r="U936" s="14"/>
      <c r="V936" s="52"/>
      <c r="W936" s="52"/>
      <c r="X936" s="52"/>
      <c r="Y936" s="52"/>
      <c r="Z936" s="52"/>
      <c r="AA936" s="52"/>
      <c r="AB936" s="53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3"/>
      <c r="AP936" s="52"/>
      <c r="AQ936" s="52"/>
      <c r="AR936" s="53"/>
      <c r="AS936" s="53"/>
      <c r="AT936" s="53"/>
      <c r="AU936" s="52"/>
      <c r="AV936" s="52"/>
      <c r="AW936" s="53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83" t="str">
        <f>IF(ISBLANK(B936),,IF(IFNA(MATCH(N936,List_Holidays,0),0)=0,IF(IFNA(MATCH(WEEKDAY(N936),List_WeekHolidays,0),0),1,0),2))</f>
        <v/>
      </c>
      <c r="BU936" s="109">
        <f t="shared" si="3"/>
        <v>0</v>
      </c>
      <c r="BV936" s="109">
        <f t="shared" si="4"/>
        <v>0</v>
      </c>
      <c r="BW936" s="109">
        <f>IF($BU936&gt;cLunchEnd+$N936,cLunchBegin+$N936+1,cLunchBegin+$N936)</f>
        <v>0.5</v>
      </c>
      <c r="BX936" s="109">
        <f>IF($BU936&gt;cLunchEnd+$N936,cLunchEnd+$N936+1,cLunchEnd+$N936)</f>
        <v>0.5416666667</v>
      </c>
      <c r="BY936" s="109">
        <f>IF($BU936&gt;cDinnerEnd+$N936,cDinnerBegin+$N936+1,cDinnerBegin+$N936)</f>
        <v>0.75</v>
      </c>
      <c r="BZ936" s="109">
        <f>IF($BU936&gt;cDinnerEnd+$N936,cDinnerEnd+$N936+1,cDinnerEnd+$N936)</f>
        <v>0.7916666667</v>
      </c>
      <c r="CA936" s="50" t="str">
        <f>IF((MIN($BV936,BX936)-MAX($BU936,BW936))&gt;0,vDurationLunch,)</f>
        <v/>
      </c>
      <c r="CB936" s="50" t="str">
        <f>IF((MIN($BV936,BZ936)-MAX($BU936,BY936))&gt;0,vDurationDinner,)</f>
        <v/>
      </c>
      <c r="CC936" s="50">
        <f t="shared" si="5"/>
        <v>0</v>
      </c>
      <c r="CD936" s="109">
        <f t="shared" si="6"/>
        <v>0.75</v>
      </c>
      <c r="CE936" s="50" t="str">
        <f t="shared" si="7"/>
        <v/>
      </c>
      <c r="CF936" s="50" t="str">
        <f t="shared" si="8"/>
        <v/>
      </c>
      <c r="CG936" s="50" t="str">
        <f t="shared" si="9"/>
        <v/>
      </c>
      <c r="CH936" s="50" t="str">
        <f t="shared" si="10"/>
        <v/>
      </c>
      <c r="CI936" s="50" t="str">
        <f t="shared" si="11"/>
        <v/>
      </c>
      <c r="CJ936" s="50"/>
      <c r="CK936" s="50"/>
      <c r="CL936" s="50"/>
      <c r="CM936" s="50"/>
      <c r="CN936" s="50"/>
    </row>
    <row r="937">
      <c r="A937" s="108" t="str">
        <f t="shared" si="2"/>
        <v/>
      </c>
      <c r="B937" s="6"/>
      <c r="C937" s="42"/>
      <c r="D937" s="43"/>
      <c r="E937" s="61"/>
      <c r="F937" s="45"/>
      <c r="G937" s="45"/>
      <c r="H937" s="46"/>
      <c r="I937" s="45"/>
      <c r="J937" s="45"/>
      <c r="K937" s="45"/>
      <c r="L937" s="45"/>
      <c r="M937" s="61"/>
      <c r="N937" s="48"/>
      <c r="O937" s="49"/>
      <c r="P937" s="48"/>
      <c r="Q937" s="49"/>
      <c r="R937" s="50"/>
      <c r="S937" s="51"/>
      <c r="T937" s="15"/>
      <c r="U937" s="14"/>
      <c r="V937" s="52"/>
      <c r="W937" s="52"/>
      <c r="X937" s="52"/>
      <c r="Y937" s="52"/>
      <c r="Z937" s="52"/>
      <c r="AA937" s="52"/>
      <c r="AB937" s="53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3"/>
      <c r="AP937" s="52"/>
      <c r="AQ937" s="52"/>
      <c r="AR937" s="53"/>
      <c r="AS937" s="53"/>
      <c r="AT937" s="53"/>
      <c r="AU937" s="52"/>
      <c r="AV937" s="52"/>
      <c r="AW937" s="53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83" t="str">
        <f>IF(ISBLANK(B937),,IF(IFNA(MATCH(N937,List_Holidays,0),0)=0,IF(IFNA(MATCH(WEEKDAY(N937),List_WeekHolidays,0),0),1,0),2))</f>
        <v/>
      </c>
      <c r="BU937" s="109">
        <f t="shared" si="3"/>
        <v>0</v>
      </c>
      <c r="BV937" s="109">
        <f t="shared" si="4"/>
        <v>0</v>
      </c>
      <c r="BW937" s="109">
        <f>IF($BU937&gt;cLunchEnd+$N937,cLunchBegin+$N937+1,cLunchBegin+$N937)</f>
        <v>0.5</v>
      </c>
      <c r="BX937" s="109">
        <f>IF($BU937&gt;cLunchEnd+$N937,cLunchEnd+$N937+1,cLunchEnd+$N937)</f>
        <v>0.5416666667</v>
      </c>
      <c r="BY937" s="109">
        <f>IF($BU937&gt;cDinnerEnd+$N937,cDinnerBegin+$N937+1,cDinnerBegin+$N937)</f>
        <v>0.75</v>
      </c>
      <c r="BZ937" s="109">
        <f>IF($BU937&gt;cDinnerEnd+$N937,cDinnerEnd+$N937+1,cDinnerEnd+$N937)</f>
        <v>0.7916666667</v>
      </c>
      <c r="CA937" s="50" t="str">
        <f>IF((MIN($BV937,BX937)-MAX($BU937,BW937))&gt;0,vDurationLunch,)</f>
        <v/>
      </c>
      <c r="CB937" s="50" t="str">
        <f>IF((MIN($BV937,BZ937)-MAX($BU937,BY937))&gt;0,vDurationDinner,)</f>
        <v/>
      </c>
      <c r="CC937" s="50">
        <f t="shared" si="5"/>
        <v>0</v>
      </c>
      <c r="CD937" s="109">
        <f t="shared" si="6"/>
        <v>0.75</v>
      </c>
      <c r="CE937" s="50" t="str">
        <f t="shared" si="7"/>
        <v/>
      </c>
      <c r="CF937" s="50" t="str">
        <f t="shared" si="8"/>
        <v/>
      </c>
      <c r="CG937" s="50" t="str">
        <f t="shared" si="9"/>
        <v/>
      </c>
      <c r="CH937" s="50" t="str">
        <f t="shared" si="10"/>
        <v/>
      </c>
      <c r="CI937" s="50" t="str">
        <f t="shared" si="11"/>
        <v/>
      </c>
      <c r="CJ937" s="50"/>
      <c r="CK937" s="50"/>
      <c r="CL937" s="50"/>
      <c r="CM937" s="50"/>
      <c r="CN937" s="50"/>
    </row>
    <row r="938">
      <c r="A938" s="108" t="str">
        <f t="shared" si="2"/>
        <v/>
      </c>
      <c r="B938" s="6"/>
      <c r="C938" s="42"/>
      <c r="D938" s="43"/>
      <c r="E938" s="61"/>
      <c r="F938" s="45"/>
      <c r="G938" s="46"/>
      <c r="H938" s="46"/>
      <c r="I938" s="45"/>
      <c r="J938" s="45"/>
      <c r="K938" s="45"/>
      <c r="L938" s="45"/>
      <c r="M938" s="61"/>
      <c r="N938" s="48"/>
      <c r="O938" s="49"/>
      <c r="P938" s="48"/>
      <c r="Q938" s="49"/>
      <c r="R938" s="50"/>
      <c r="S938" s="51"/>
      <c r="T938" s="15"/>
      <c r="U938" s="14"/>
      <c r="V938" s="52"/>
      <c r="W938" s="52"/>
      <c r="X938" s="52"/>
      <c r="Y938" s="52"/>
      <c r="Z938" s="52"/>
      <c r="AA938" s="52"/>
      <c r="AB938" s="53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3"/>
      <c r="AP938" s="52"/>
      <c r="AQ938" s="52"/>
      <c r="AR938" s="53"/>
      <c r="AS938" s="53"/>
      <c r="AT938" s="53"/>
      <c r="AU938" s="52"/>
      <c r="AV938" s="52"/>
      <c r="AW938" s="53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83" t="str">
        <f>IF(ISBLANK(B938),,IF(IFNA(MATCH(N938,List_Holidays,0),0)=0,IF(IFNA(MATCH(WEEKDAY(N938),List_WeekHolidays,0),0),1,0),2))</f>
        <v/>
      </c>
      <c r="BU938" s="109">
        <f t="shared" si="3"/>
        <v>0</v>
      </c>
      <c r="BV938" s="109">
        <f t="shared" si="4"/>
        <v>0</v>
      </c>
      <c r="BW938" s="109">
        <f>IF($BU938&gt;cLunchEnd+$N938,cLunchBegin+$N938+1,cLunchBegin+$N938)</f>
        <v>0.5</v>
      </c>
      <c r="BX938" s="109">
        <f>IF($BU938&gt;cLunchEnd+$N938,cLunchEnd+$N938+1,cLunchEnd+$N938)</f>
        <v>0.5416666667</v>
      </c>
      <c r="BY938" s="109">
        <f>IF($BU938&gt;cDinnerEnd+$N938,cDinnerBegin+$N938+1,cDinnerBegin+$N938)</f>
        <v>0.75</v>
      </c>
      <c r="BZ938" s="109">
        <f>IF($BU938&gt;cDinnerEnd+$N938,cDinnerEnd+$N938+1,cDinnerEnd+$N938)</f>
        <v>0.7916666667</v>
      </c>
      <c r="CA938" s="50" t="str">
        <f>IF((MIN($BV938,BX938)-MAX($BU938,BW938))&gt;0,vDurationLunch,)</f>
        <v/>
      </c>
      <c r="CB938" s="50" t="str">
        <f>IF((MIN($BV938,BZ938)-MAX($BU938,BY938))&gt;0,vDurationDinner,)</f>
        <v/>
      </c>
      <c r="CC938" s="50">
        <f t="shared" si="5"/>
        <v>0</v>
      </c>
      <c r="CD938" s="109">
        <f t="shared" si="6"/>
        <v>0.75</v>
      </c>
      <c r="CE938" s="50" t="str">
        <f t="shared" si="7"/>
        <v/>
      </c>
      <c r="CF938" s="50" t="str">
        <f t="shared" si="8"/>
        <v/>
      </c>
      <c r="CG938" s="50" t="str">
        <f t="shared" si="9"/>
        <v/>
      </c>
      <c r="CH938" s="50" t="str">
        <f t="shared" si="10"/>
        <v/>
      </c>
      <c r="CI938" s="50" t="str">
        <f t="shared" si="11"/>
        <v/>
      </c>
      <c r="CJ938" s="50"/>
      <c r="CK938" s="50"/>
      <c r="CL938" s="50"/>
      <c r="CM938" s="50"/>
      <c r="CN938" s="50"/>
    </row>
    <row r="939">
      <c r="A939" s="108" t="str">
        <f t="shared" si="2"/>
        <v/>
      </c>
      <c r="B939" s="6"/>
      <c r="C939" s="42"/>
      <c r="D939" s="43"/>
      <c r="E939" s="61"/>
      <c r="F939" s="45"/>
      <c r="G939" s="45"/>
      <c r="H939" s="46"/>
      <c r="I939" s="45"/>
      <c r="J939" s="45"/>
      <c r="K939" s="45"/>
      <c r="L939" s="45"/>
      <c r="M939" s="61"/>
      <c r="N939" s="48"/>
      <c r="O939" s="49"/>
      <c r="P939" s="48"/>
      <c r="Q939" s="49"/>
      <c r="R939" s="50"/>
      <c r="S939" s="51"/>
      <c r="T939" s="15"/>
      <c r="U939" s="14"/>
      <c r="V939" s="52"/>
      <c r="W939" s="52"/>
      <c r="X939" s="52"/>
      <c r="Y939" s="52"/>
      <c r="Z939" s="52"/>
      <c r="AA939" s="52"/>
      <c r="AB939" s="53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3"/>
      <c r="AP939" s="52"/>
      <c r="AQ939" s="52"/>
      <c r="AR939" s="53"/>
      <c r="AS939" s="53"/>
      <c r="AT939" s="53"/>
      <c r="AU939" s="52"/>
      <c r="AV939" s="52"/>
      <c r="AW939" s="53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83" t="str">
        <f>IF(ISBLANK(B939),,IF(IFNA(MATCH(N939,List_Holidays,0),0)=0,IF(IFNA(MATCH(WEEKDAY(N939),List_WeekHolidays,0),0),1,0),2))</f>
        <v/>
      </c>
      <c r="BU939" s="109">
        <f t="shared" si="3"/>
        <v>0</v>
      </c>
      <c r="BV939" s="109">
        <f t="shared" si="4"/>
        <v>0</v>
      </c>
      <c r="BW939" s="109">
        <f>IF($BU939&gt;cLunchEnd+$N939,cLunchBegin+$N939+1,cLunchBegin+$N939)</f>
        <v>0.5</v>
      </c>
      <c r="BX939" s="109">
        <f>IF($BU939&gt;cLunchEnd+$N939,cLunchEnd+$N939+1,cLunchEnd+$N939)</f>
        <v>0.5416666667</v>
      </c>
      <c r="BY939" s="109">
        <f>IF($BU939&gt;cDinnerEnd+$N939,cDinnerBegin+$N939+1,cDinnerBegin+$N939)</f>
        <v>0.75</v>
      </c>
      <c r="BZ939" s="109">
        <f>IF($BU939&gt;cDinnerEnd+$N939,cDinnerEnd+$N939+1,cDinnerEnd+$N939)</f>
        <v>0.7916666667</v>
      </c>
      <c r="CA939" s="50" t="str">
        <f>IF((MIN($BV939,BX939)-MAX($BU939,BW939))&gt;0,vDurationLunch,)</f>
        <v/>
      </c>
      <c r="CB939" s="50" t="str">
        <f>IF((MIN($BV939,BZ939)-MAX($BU939,BY939))&gt;0,vDurationDinner,)</f>
        <v/>
      </c>
      <c r="CC939" s="50">
        <f t="shared" si="5"/>
        <v>0</v>
      </c>
      <c r="CD939" s="109">
        <f t="shared" si="6"/>
        <v>0.75</v>
      </c>
      <c r="CE939" s="50" t="str">
        <f t="shared" si="7"/>
        <v/>
      </c>
      <c r="CF939" s="50" t="str">
        <f t="shared" si="8"/>
        <v/>
      </c>
      <c r="CG939" s="50" t="str">
        <f t="shared" si="9"/>
        <v/>
      </c>
      <c r="CH939" s="50" t="str">
        <f t="shared" si="10"/>
        <v/>
      </c>
      <c r="CI939" s="50" t="str">
        <f t="shared" si="11"/>
        <v/>
      </c>
      <c r="CJ939" s="50"/>
      <c r="CK939" s="50"/>
      <c r="CL939" s="50"/>
      <c r="CM939" s="50"/>
      <c r="CN939" s="50"/>
    </row>
    <row r="940">
      <c r="A940" s="108" t="str">
        <f t="shared" si="2"/>
        <v/>
      </c>
      <c r="B940" s="6"/>
      <c r="C940" s="42"/>
      <c r="D940" s="43"/>
      <c r="E940" s="61"/>
      <c r="F940" s="45"/>
      <c r="G940" s="45"/>
      <c r="H940" s="46"/>
      <c r="I940" s="45"/>
      <c r="J940" s="45"/>
      <c r="K940" s="45"/>
      <c r="L940" s="45"/>
      <c r="M940" s="61"/>
      <c r="N940" s="48"/>
      <c r="O940" s="49"/>
      <c r="P940" s="48"/>
      <c r="Q940" s="49"/>
      <c r="R940" s="50"/>
      <c r="S940" s="51"/>
      <c r="T940" s="15"/>
      <c r="U940" s="14"/>
      <c r="V940" s="52"/>
      <c r="W940" s="52"/>
      <c r="X940" s="52"/>
      <c r="Y940" s="52"/>
      <c r="Z940" s="52"/>
      <c r="AA940" s="52"/>
      <c r="AB940" s="53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3"/>
      <c r="AP940" s="52"/>
      <c r="AQ940" s="52"/>
      <c r="AR940" s="53"/>
      <c r="AS940" s="53"/>
      <c r="AT940" s="53"/>
      <c r="AU940" s="52"/>
      <c r="AV940" s="52"/>
      <c r="AW940" s="53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83" t="str">
        <f>IF(ISBLANK(B940),,IF(IFNA(MATCH(N940,List_Holidays,0),0)=0,IF(IFNA(MATCH(WEEKDAY(N940),List_WeekHolidays,0),0),1,0),2))</f>
        <v/>
      </c>
      <c r="BU940" s="109">
        <f t="shared" si="3"/>
        <v>0</v>
      </c>
      <c r="BV940" s="109">
        <f t="shared" si="4"/>
        <v>0</v>
      </c>
      <c r="BW940" s="109">
        <f>IF($BU940&gt;cLunchEnd+$N940,cLunchBegin+$N940+1,cLunchBegin+$N940)</f>
        <v>0.5</v>
      </c>
      <c r="BX940" s="109">
        <f>IF($BU940&gt;cLunchEnd+$N940,cLunchEnd+$N940+1,cLunchEnd+$N940)</f>
        <v>0.5416666667</v>
      </c>
      <c r="BY940" s="109">
        <f>IF($BU940&gt;cDinnerEnd+$N940,cDinnerBegin+$N940+1,cDinnerBegin+$N940)</f>
        <v>0.75</v>
      </c>
      <c r="BZ940" s="109">
        <f>IF($BU940&gt;cDinnerEnd+$N940,cDinnerEnd+$N940+1,cDinnerEnd+$N940)</f>
        <v>0.7916666667</v>
      </c>
      <c r="CA940" s="50" t="str">
        <f>IF((MIN($BV940,BX940)-MAX($BU940,BW940))&gt;0,vDurationLunch,)</f>
        <v/>
      </c>
      <c r="CB940" s="50" t="str">
        <f>IF((MIN($BV940,BZ940)-MAX($BU940,BY940))&gt;0,vDurationDinner,)</f>
        <v/>
      </c>
      <c r="CC940" s="50">
        <f t="shared" si="5"/>
        <v>0</v>
      </c>
      <c r="CD940" s="109">
        <f t="shared" si="6"/>
        <v>0.75</v>
      </c>
      <c r="CE940" s="50" t="str">
        <f t="shared" si="7"/>
        <v/>
      </c>
      <c r="CF940" s="50" t="str">
        <f t="shared" si="8"/>
        <v/>
      </c>
      <c r="CG940" s="50" t="str">
        <f t="shared" si="9"/>
        <v/>
      </c>
      <c r="CH940" s="50" t="str">
        <f t="shared" si="10"/>
        <v/>
      </c>
      <c r="CI940" s="50" t="str">
        <f t="shared" si="11"/>
        <v/>
      </c>
      <c r="CJ940" s="50"/>
      <c r="CK940" s="50"/>
      <c r="CL940" s="50"/>
      <c r="CM940" s="50"/>
      <c r="CN940" s="50"/>
    </row>
    <row r="941">
      <c r="A941" s="108" t="str">
        <f t="shared" si="2"/>
        <v/>
      </c>
      <c r="B941" s="6"/>
      <c r="C941" s="42"/>
      <c r="D941" s="43"/>
      <c r="E941" s="61"/>
      <c r="F941" s="45"/>
      <c r="G941" s="45"/>
      <c r="H941" s="45"/>
      <c r="I941" s="45"/>
      <c r="J941" s="46"/>
      <c r="K941" s="45"/>
      <c r="L941" s="45"/>
      <c r="M941" s="61"/>
      <c r="N941" s="48"/>
      <c r="O941" s="49"/>
      <c r="P941" s="48"/>
      <c r="Q941" s="49"/>
      <c r="R941" s="50"/>
      <c r="S941" s="51"/>
      <c r="T941" s="15"/>
      <c r="U941" s="14"/>
      <c r="V941" s="52"/>
      <c r="W941" s="52"/>
      <c r="X941" s="52"/>
      <c r="Y941" s="52"/>
      <c r="Z941" s="52"/>
      <c r="AA941" s="52"/>
      <c r="AB941" s="53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3"/>
      <c r="AP941" s="52"/>
      <c r="AQ941" s="52"/>
      <c r="AR941" s="53"/>
      <c r="AS941" s="53"/>
      <c r="AT941" s="53"/>
      <c r="AU941" s="52"/>
      <c r="AV941" s="52"/>
      <c r="AW941" s="53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83" t="str">
        <f>IF(ISBLANK(B941),,IF(IFNA(MATCH(N941,List_Holidays,0),0)=0,IF(IFNA(MATCH(WEEKDAY(N941),List_WeekHolidays,0),0),1,0),2))</f>
        <v/>
      </c>
      <c r="BU941" s="109">
        <f t="shared" si="3"/>
        <v>0</v>
      </c>
      <c r="BV941" s="109">
        <f t="shared" si="4"/>
        <v>0</v>
      </c>
      <c r="BW941" s="109">
        <f>IF($BU941&gt;cLunchEnd+$N941,cLunchBegin+$N941+1,cLunchBegin+$N941)</f>
        <v>0.5</v>
      </c>
      <c r="BX941" s="109">
        <f>IF($BU941&gt;cLunchEnd+$N941,cLunchEnd+$N941+1,cLunchEnd+$N941)</f>
        <v>0.5416666667</v>
      </c>
      <c r="BY941" s="109">
        <f>IF($BU941&gt;cDinnerEnd+$N941,cDinnerBegin+$N941+1,cDinnerBegin+$N941)</f>
        <v>0.75</v>
      </c>
      <c r="BZ941" s="109">
        <f>IF($BU941&gt;cDinnerEnd+$N941,cDinnerEnd+$N941+1,cDinnerEnd+$N941)</f>
        <v>0.7916666667</v>
      </c>
      <c r="CA941" s="50" t="str">
        <f>IF((MIN($BV941,BX941)-MAX($BU941,BW941))&gt;0,vDurationLunch,)</f>
        <v/>
      </c>
      <c r="CB941" s="50" t="str">
        <f>IF((MIN($BV941,BZ941)-MAX($BU941,BY941))&gt;0,vDurationDinner,)</f>
        <v/>
      </c>
      <c r="CC941" s="50">
        <f t="shared" si="5"/>
        <v>0</v>
      </c>
      <c r="CD941" s="109">
        <f t="shared" si="6"/>
        <v>0.75</v>
      </c>
      <c r="CE941" s="50" t="str">
        <f t="shared" si="7"/>
        <v/>
      </c>
      <c r="CF941" s="50" t="str">
        <f t="shared" si="8"/>
        <v/>
      </c>
      <c r="CG941" s="50" t="str">
        <f t="shared" si="9"/>
        <v/>
      </c>
      <c r="CH941" s="50" t="str">
        <f t="shared" si="10"/>
        <v/>
      </c>
      <c r="CI941" s="50" t="str">
        <f t="shared" si="11"/>
        <v/>
      </c>
      <c r="CJ941" s="50"/>
      <c r="CK941" s="50"/>
      <c r="CL941" s="50"/>
      <c r="CM941" s="50"/>
      <c r="CN941" s="50"/>
    </row>
    <row r="942">
      <c r="A942" s="108" t="str">
        <f t="shared" si="2"/>
        <v/>
      </c>
      <c r="B942" s="6"/>
      <c r="C942" s="42"/>
      <c r="D942" s="43"/>
      <c r="E942" s="61"/>
      <c r="F942" s="45"/>
      <c r="G942" s="45"/>
      <c r="H942" s="46"/>
      <c r="I942" s="45"/>
      <c r="J942" s="45"/>
      <c r="K942" s="45"/>
      <c r="L942" s="45"/>
      <c r="M942" s="61"/>
      <c r="N942" s="48"/>
      <c r="O942" s="49"/>
      <c r="P942" s="48"/>
      <c r="Q942" s="49"/>
      <c r="R942" s="50"/>
      <c r="S942" s="51"/>
      <c r="T942" s="15"/>
      <c r="U942" s="14"/>
      <c r="V942" s="52"/>
      <c r="W942" s="52"/>
      <c r="X942" s="52"/>
      <c r="Y942" s="52"/>
      <c r="Z942" s="52"/>
      <c r="AA942" s="52"/>
      <c r="AB942" s="53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3"/>
      <c r="AP942" s="52"/>
      <c r="AQ942" s="52"/>
      <c r="AR942" s="53"/>
      <c r="AS942" s="53"/>
      <c r="AT942" s="53"/>
      <c r="AU942" s="52"/>
      <c r="AV942" s="52"/>
      <c r="AW942" s="53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83" t="str">
        <f>IF(ISBLANK(B942),,IF(IFNA(MATCH(N942,List_Holidays,0),0)=0,IF(IFNA(MATCH(WEEKDAY(N942),List_WeekHolidays,0),0),1,0),2))</f>
        <v/>
      </c>
      <c r="BU942" s="109">
        <f t="shared" si="3"/>
        <v>0</v>
      </c>
      <c r="BV942" s="109">
        <f t="shared" si="4"/>
        <v>0</v>
      </c>
      <c r="BW942" s="109">
        <f>IF($BU942&gt;cLunchEnd+$N942,cLunchBegin+$N942+1,cLunchBegin+$N942)</f>
        <v>0.5</v>
      </c>
      <c r="BX942" s="109">
        <f>IF($BU942&gt;cLunchEnd+$N942,cLunchEnd+$N942+1,cLunchEnd+$N942)</f>
        <v>0.5416666667</v>
      </c>
      <c r="BY942" s="109">
        <f>IF($BU942&gt;cDinnerEnd+$N942,cDinnerBegin+$N942+1,cDinnerBegin+$N942)</f>
        <v>0.75</v>
      </c>
      <c r="BZ942" s="109">
        <f>IF($BU942&gt;cDinnerEnd+$N942,cDinnerEnd+$N942+1,cDinnerEnd+$N942)</f>
        <v>0.7916666667</v>
      </c>
      <c r="CA942" s="50" t="str">
        <f>IF((MIN($BV942,BX942)-MAX($BU942,BW942))&gt;0,vDurationLunch,)</f>
        <v/>
      </c>
      <c r="CB942" s="50" t="str">
        <f>IF((MIN($BV942,BZ942)-MAX($BU942,BY942))&gt;0,vDurationDinner,)</f>
        <v/>
      </c>
      <c r="CC942" s="50">
        <f t="shared" si="5"/>
        <v>0</v>
      </c>
      <c r="CD942" s="109">
        <f t="shared" si="6"/>
        <v>0.75</v>
      </c>
      <c r="CE942" s="50" t="str">
        <f t="shared" si="7"/>
        <v/>
      </c>
      <c r="CF942" s="50" t="str">
        <f t="shared" si="8"/>
        <v/>
      </c>
      <c r="CG942" s="50" t="str">
        <f t="shared" si="9"/>
        <v/>
      </c>
      <c r="CH942" s="50" t="str">
        <f t="shared" si="10"/>
        <v/>
      </c>
      <c r="CI942" s="50" t="str">
        <f t="shared" si="11"/>
        <v/>
      </c>
      <c r="CJ942" s="50"/>
      <c r="CK942" s="50"/>
      <c r="CL942" s="50"/>
      <c r="CM942" s="50"/>
      <c r="CN942" s="50"/>
    </row>
    <row r="943">
      <c r="A943" s="108" t="str">
        <f t="shared" si="2"/>
        <v/>
      </c>
      <c r="B943" s="6"/>
      <c r="C943" s="42"/>
      <c r="D943" s="43"/>
      <c r="E943" s="61"/>
      <c r="F943" s="45"/>
      <c r="G943" s="45"/>
      <c r="H943" s="46"/>
      <c r="I943" s="45"/>
      <c r="J943" s="45"/>
      <c r="K943" s="45"/>
      <c r="L943" s="45"/>
      <c r="M943" s="61"/>
      <c r="N943" s="48"/>
      <c r="O943" s="49"/>
      <c r="P943" s="48"/>
      <c r="Q943" s="49"/>
      <c r="R943" s="50"/>
      <c r="S943" s="51"/>
      <c r="T943" s="15"/>
      <c r="U943" s="14"/>
      <c r="V943" s="52"/>
      <c r="W943" s="52"/>
      <c r="X943" s="52"/>
      <c r="Y943" s="52"/>
      <c r="Z943" s="52"/>
      <c r="AA943" s="52"/>
      <c r="AB943" s="53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3"/>
      <c r="AP943" s="52"/>
      <c r="AQ943" s="52"/>
      <c r="AR943" s="53"/>
      <c r="AS943" s="53"/>
      <c r="AT943" s="53"/>
      <c r="AU943" s="52"/>
      <c r="AV943" s="52"/>
      <c r="AW943" s="53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83" t="str">
        <f>IF(ISBLANK(B943),,IF(IFNA(MATCH(N943,List_Holidays,0),0)=0,IF(IFNA(MATCH(WEEKDAY(N943),List_WeekHolidays,0),0),1,0),2))</f>
        <v/>
      </c>
      <c r="BU943" s="109">
        <f t="shared" si="3"/>
        <v>0</v>
      </c>
      <c r="BV943" s="109">
        <f t="shared" si="4"/>
        <v>0</v>
      </c>
      <c r="BW943" s="109">
        <f>IF($BU943&gt;cLunchEnd+$N943,cLunchBegin+$N943+1,cLunchBegin+$N943)</f>
        <v>0.5</v>
      </c>
      <c r="BX943" s="109">
        <f>IF($BU943&gt;cLunchEnd+$N943,cLunchEnd+$N943+1,cLunchEnd+$N943)</f>
        <v>0.5416666667</v>
      </c>
      <c r="BY943" s="109">
        <f>IF($BU943&gt;cDinnerEnd+$N943,cDinnerBegin+$N943+1,cDinnerBegin+$N943)</f>
        <v>0.75</v>
      </c>
      <c r="BZ943" s="109">
        <f>IF($BU943&gt;cDinnerEnd+$N943,cDinnerEnd+$N943+1,cDinnerEnd+$N943)</f>
        <v>0.7916666667</v>
      </c>
      <c r="CA943" s="50" t="str">
        <f>IF((MIN($BV943,BX943)-MAX($BU943,BW943))&gt;0,vDurationLunch,)</f>
        <v/>
      </c>
      <c r="CB943" s="50" t="str">
        <f>IF((MIN($BV943,BZ943)-MAX($BU943,BY943))&gt;0,vDurationDinner,)</f>
        <v/>
      </c>
      <c r="CC943" s="50">
        <f t="shared" si="5"/>
        <v>0</v>
      </c>
      <c r="CD943" s="109">
        <f t="shared" si="6"/>
        <v>0.75</v>
      </c>
      <c r="CE943" s="50" t="str">
        <f t="shared" si="7"/>
        <v/>
      </c>
      <c r="CF943" s="50" t="str">
        <f t="shared" si="8"/>
        <v/>
      </c>
      <c r="CG943" s="50" t="str">
        <f t="shared" si="9"/>
        <v/>
      </c>
      <c r="CH943" s="50" t="str">
        <f t="shared" si="10"/>
        <v/>
      </c>
      <c r="CI943" s="50" t="str">
        <f t="shared" si="11"/>
        <v/>
      </c>
      <c r="CJ943" s="50"/>
      <c r="CK943" s="50"/>
      <c r="CL943" s="50"/>
      <c r="CM943" s="50"/>
      <c r="CN943" s="50"/>
    </row>
    <row r="944">
      <c r="A944" s="108" t="str">
        <f t="shared" si="2"/>
        <v/>
      </c>
      <c r="B944" s="6"/>
      <c r="C944" s="42"/>
      <c r="D944" s="43"/>
      <c r="E944" s="61"/>
      <c r="F944" s="45"/>
      <c r="G944" s="45"/>
      <c r="H944" s="46"/>
      <c r="I944" s="45"/>
      <c r="J944" s="45"/>
      <c r="K944" s="45"/>
      <c r="L944" s="45"/>
      <c r="M944" s="61"/>
      <c r="N944" s="48"/>
      <c r="O944" s="49"/>
      <c r="P944" s="48"/>
      <c r="Q944" s="49"/>
      <c r="R944" s="50"/>
      <c r="S944" s="51"/>
      <c r="T944" s="15"/>
      <c r="U944" s="14"/>
      <c r="V944" s="52"/>
      <c r="W944" s="52"/>
      <c r="X944" s="52"/>
      <c r="Y944" s="52"/>
      <c r="Z944" s="52"/>
      <c r="AA944" s="52"/>
      <c r="AB944" s="53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3"/>
      <c r="AP944" s="52"/>
      <c r="AQ944" s="52"/>
      <c r="AR944" s="53"/>
      <c r="AS944" s="53"/>
      <c r="AT944" s="53"/>
      <c r="AU944" s="52"/>
      <c r="AV944" s="52"/>
      <c r="AW944" s="53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83" t="str">
        <f>IF(ISBLANK(B944),,IF(IFNA(MATCH(N944,List_Holidays,0),0)=0,IF(IFNA(MATCH(WEEKDAY(N944),List_WeekHolidays,0),0),1,0),2))</f>
        <v/>
      </c>
      <c r="BU944" s="109">
        <f t="shared" si="3"/>
        <v>0</v>
      </c>
      <c r="BV944" s="109">
        <f t="shared" si="4"/>
        <v>0</v>
      </c>
      <c r="BW944" s="109">
        <f>IF($BU944&gt;cLunchEnd+$N944,cLunchBegin+$N944+1,cLunchBegin+$N944)</f>
        <v>0.5</v>
      </c>
      <c r="BX944" s="109">
        <f>IF($BU944&gt;cLunchEnd+$N944,cLunchEnd+$N944+1,cLunchEnd+$N944)</f>
        <v>0.5416666667</v>
      </c>
      <c r="BY944" s="109">
        <f>IF($BU944&gt;cDinnerEnd+$N944,cDinnerBegin+$N944+1,cDinnerBegin+$N944)</f>
        <v>0.75</v>
      </c>
      <c r="BZ944" s="109">
        <f>IF($BU944&gt;cDinnerEnd+$N944,cDinnerEnd+$N944+1,cDinnerEnd+$N944)</f>
        <v>0.7916666667</v>
      </c>
      <c r="CA944" s="50" t="str">
        <f>IF((MIN($BV944,BX944)-MAX($BU944,BW944))&gt;0,vDurationLunch,)</f>
        <v/>
      </c>
      <c r="CB944" s="50" t="str">
        <f>IF((MIN($BV944,BZ944)-MAX($BU944,BY944))&gt;0,vDurationDinner,)</f>
        <v/>
      </c>
      <c r="CC944" s="50">
        <f t="shared" si="5"/>
        <v>0</v>
      </c>
      <c r="CD944" s="109">
        <f t="shared" si="6"/>
        <v>0.75</v>
      </c>
      <c r="CE944" s="50" t="str">
        <f t="shared" si="7"/>
        <v/>
      </c>
      <c r="CF944" s="50" t="str">
        <f t="shared" si="8"/>
        <v/>
      </c>
      <c r="CG944" s="50" t="str">
        <f t="shared" si="9"/>
        <v/>
      </c>
      <c r="CH944" s="50" t="str">
        <f t="shared" si="10"/>
        <v/>
      </c>
      <c r="CI944" s="50" t="str">
        <f t="shared" si="11"/>
        <v/>
      </c>
      <c r="CJ944" s="50"/>
      <c r="CK944" s="50"/>
      <c r="CL944" s="50"/>
      <c r="CM944" s="50"/>
      <c r="CN944" s="50"/>
    </row>
    <row r="945">
      <c r="A945" s="108" t="str">
        <f t="shared" si="2"/>
        <v/>
      </c>
      <c r="B945" s="6"/>
      <c r="C945" s="42"/>
      <c r="D945" s="43"/>
      <c r="E945" s="61"/>
      <c r="F945" s="45"/>
      <c r="G945" s="46"/>
      <c r="H945" s="46"/>
      <c r="I945" s="45"/>
      <c r="J945" s="45"/>
      <c r="K945" s="45"/>
      <c r="L945" s="45"/>
      <c r="M945" s="61"/>
      <c r="N945" s="48"/>
      <c r="O945" s="49"/>
      <c r="P945" s="48"/>
      <c r="Q945" s="49"/>
      <c r="R945" s="50"/>
      <c r="S945" s="51"/>
      <c r="T945" s="15"/>
      <c r="U945" s="14"/>
      <c r="V945" s="52"/>
      <c r="W945" s="52"/>
      <c r="X945" s="52"/>
      <c r="Y945" s="52"/>
      <c r="Z945" s="52"/>
      <c r="AA945" s="52"/>
      <c r="AB945" s="53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3"/>
      <c r="AP945" s="52"/>
      <c r="AQ945" s="52"/>
      <c r="AR945" s="53"/>
      <c r="AS945" s="53"/>
      <c r="AT945" s="53"/>
      <c r="AU945" s="52"/>
      <c r="AV945" s="52"/>
      <c r="AW945" s="53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83" t="str">
        <f>IF(ISBLANK(B945),,IF(IFNA(MATCH(N945,List_Holidays,0),0)=0,IF(IFNA(MATCH(WEEKDAY(N945),List_WeekHolidays,0),0),1,0),2))</f>
        <v/>
      </c>
      <c r="BU945" s="109">
        <f t="shared" si="3"/>
        <v>0</v>
      </c>
      <c r="BV945" s="109">
        <f t="shared" si="4"/>
        <v>0</v>
      </c>
      <c r="BW945" s="109">
        <f>IF($BU945&gt;cLunchEnd+$N945,cLunchBegin+$N945+1,cLunchBegin+$N945)</f>
        <v>0.5</v>
      </c>
      <c r="BX945" s="109">
        <f>IF($BU945&gt;cLunchEnd+$N945,cLunchEnd+$N945+1,cLunchEnd+$N945)</f>
        <v>0.5416666667</v>
      </c>
      <c r="BY945" s="109">
        <f>IF($BU945&gt;cDinnerEnd+$N945,cDinnerBegin+$N945+1,cDinnerBegin+$N945)</f>
        <v>0.75</v>
      </c>
      <c r="BZ945" s="109">
        <f>IF($BU945&gt;cDinnerEnd+$N945,cDinnerEnd+$N945+1,cDinnerEnd+$N945)</f>
        <v>0.7916666667</v>
      </c>
      <c r="CA945" s="50" t="str">
        <f>IF((MIN($BV945,BX945)-MAX($BU945,BW945))&gt;0,vDurationLunch,)</f>
        <v/>
      </c>
      <c r="CB945" s="50" t="str">
        <f>IF((MIN($BV945,BZ945)-MAX($BU945,BY945))&gt;0,vDurationDinner,)</f>
        <v/>
      </c>
      <c r="CC945" s="50">
        <f t="shared" si="5"/>
        <v>0</v>
      </c>
      <c r="CD945" s="109">
        <f t="shared" si="6"/>
        <v>0.75</v>
      </c>
      <c r="CE945" s="50" t="str">
        <f t="shared" si="7"/>
        <v/>
      </c>
      <c r="CF945" s="50" t="str">
        <f t="shared" si="8"/>
        <v/>
      </c>
      <c r="CG945" s="50" t="str">
        <f t="shared" si="9"/>
        <v/>
      </c>
      <c r="CH945" s="50" t="str">
        <f t="shared" si="10"/>
        <v/>
      </c>
      <c r="CI945" s="50" t="str">
        <f t="shared" si="11"/>
        <v/>
      </c>
      <c r="CJ945" s="50"/>
      <c r="CK945" s="50"/>
      <c r="CL945" s="50"/>
      <c r="CM945" s="50"/>
      <c r="CN945" s="50"/>
    </row>
    <row r="946">
      <c r="A946" s="108" t="str">
        <f t="shared" si="2"/>
        <v/>
      </c>
      <c r="B946" s="6"/>
      <c r="C946" s="42"/>
      <c r="D946" s="43"/>
      <c r="E946" s="61"/>
      <c r="F946" s="45"/>
      <c r="G946" s="45"/>
      <c r="H946" s="46"/>
      <c r="I946" s="45"/>
      <c r="J946" s="45"/>
      <c r="K946" s="45"/>
      <c r="L946" s="45"/>
      <c r="M946" s="61"/>
      <c r="N946" s="48"/>
      <c r="O946" s="49"/>
      <c r="P946" s="48"/>
      <c r="Q946" s="49"/>
      <c r="R946" s="50"/>
      <c r="S946" s="51"/>
      <c r="T946" s="15"/>
      <c r="U946" s="14"/>
      <c r="V946" s="52"/>
      <c r="W946" s="52"/>
      <c r="X946" s="52"/>
      <c r="Y946" s="52"/>
      <c r="Z946" s="52"/>
      <c r="AA946" s="52"/>
      <c r="AB946" s="53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3"/>
      <c r="AP946" s="52"/>
      <c r="AQ946" s="52"/>
      <c r="AR946" s="53"/>
      <c r="AS946" s="53"/>
      <c r="AT946" s="53"/>
      <c r="AU946" s="52"/>
      <c r="AV946" s="52"/>
      <c r="AW946" s="53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83" t="str">
        <f>IF(ISBLANK(B946),,IF(IFNA(MATCH(N946,List_Holidays,0),0)=0,IF(IFNA(MATCH(WEEKDAY(N946),List_WeekHolidays,0),0),1,0),2))</f>
        <v/>
      </c>
      <c r="BU946" s="109">
        <f t="shared" si="3"/>
        <v>0</v>
      </c>
      <c r="BV946" s="109">
        <f t="shared" si="4"/>
        <v>0</v>
      </c>
      <c r="BW946" s="109">
        <f>IF($BU946&gt;cLunchEnd+$N946,cLunchBegin+$N946+1,cLunchBegin+$N946)</f>
        <v>0.5</v>
      </c>
      <c r="BX946" s="109">
        <f>IF($BU946&gt;cLunchEnd+$N946,cLunchEnd+$N946+1,cLunchEnd+$N946)</f>
        <v>0.5416666667</v>
      </c>
      <c r="BY946" s="109">
        <f>IF($BU946&gt;cDinnerEnd+$N946,cDinnerBegin+$N946+1,cDinnerBegin+$N946)</f>
        <v>0.75</v>
      </c>
      <c r="BZ946" s="109">
        <f>IF($BU946&gt;cDinnerEnd+$N946,cDinnerEnd+$N946+1,cDinnerEnd+$N946)</f>
        <v>0.7916666667</v>
      </c>
      <c r="CA946" s="50" t="str">
        <f>IF((MIN($BV946,BX946)-MAX($BU946,BW946))&gt;0,vDurationLunch,)</f>
        <v/>
      </c>
      <c r="CB946" s="50" t="str">
        <f>IF((MIN($BV946,BZ946)-MAX($BU946,BY946))&gt;0,vDurationDinner,)</f>
        <v/>
      </c>
      <c r="CC946" s="50">
        <f t="shared" si="5"/>
        <v>0</v>
      </c>
      <c r="CD946" s="109">
        <f t="shared" si="6"/>
        <v>0.75</v>
      </c>
      <c r="CE946" s="50" t="str">
        <f t="shared" si="7"/>
        <v/>
      </c>
      <c r="CF946" s="50" t="str">
        <f t="shared" si="8"/>
        <v/>
      </c>
      <c r="CG946" s="50" t="str">
        <f t="shared" si="9"/>
        <v/>
      </c>
      <c r="CH946" s="50" t="str">
        <f t="shared" si="10"/>
        <v/>
      </c>
      <c r="CI946" s="50" t="str">
        <f t="shared" si="11"/>
        <v/>
      </c>
      <c r="CJ946" s="50"/>
      <c r="CK946" s="50"/>
      <c r="CL946" s="50"/>
      <c r="CM946" s="50"/>
      <c r="CN946" s="50"/>
    </row>
    <row r="947">
      <c r="A947" s="108" t="str">
        <f t="shared" si="2"/>
        <v/>
      </c>
      <c r="B947" s="6"/>
      <c r="C947" s="42"/>
      <c r="D947" s="43"/>
      <c r="E947" s="61"/>
      <c r="F947" s="45"/>
      <c r="G947" s="45"/>
      <c r="H947" s="46"/>
      <c r="I947" s="45"/>
      <c r="J947" s="45"/>
      <c r="K947" s="45"/>
      <c r="L947" s="45"/>
      <c r="M947" s="61"/>
      <c r="N947" s="48"/>
      <c r="O947" s="49"/>
      <c r="P947" s="48"/>
      <c r="Q947" s="49"/>
      <c r="R947" s="50"/>
      <c r="S947" s="51"/>
      <c r="T947" s="15"/>
      <c r="U947" s="14"/>
      <c r="V947" s="52"/>
      <c r="W947" s="52"/>
      <c r="X947" s="52"/>
      <c r="Y947" s="52"/>
      <c r="Z947" s="52"/>
      <c r="AA947" s="52"/>
      <c r="AB947" s="53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3"/>
      <c r="AP947" s="52"/>
      <c r="AQ947" s="52"/>
      <c r="AR947" s="53"/>
      <c r="AS947" s="53"/>
      <c r="AT947" s="53"/>
      <c r="AU947" s="52"/>
      <c r="AV947" s="52"/>
      <c r="AW947" s="53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83" t="str">
        <f>IF(ISBLANK(B947),,IF(IFNA(MATCH(N947,List_Holidays,0),0)=0,IF(IFNA(MATCH(WEEKDAY(N947),List_WeekHolidays,0),0),1,0),2))</f>
        <v/>
      </c>
      <c r="BU947" s="109">
        <f t="shared" si="3"/>
        <v>0</v>
      </c>
      <c r="BV947" s="109">
        <f t="shared" si="4"/>
        <v>0</v>
      </c>
      <c r="BW947" s="109">
        <f>IF($BU947&gt;cLunchEnd+$N947,cLunchBegin+$N947+1,cLunchBegin+$N947)</f>
        <v>0.5</v>
      </c>
      <c r="BX947" s="109">
        <f>IF($BU947&gt;cLunchEnd+$N947,cLunchEnd+$N947+1,cLunchEnd+$N947)</f>
        <v>0.5416666667</v>
      </c>
      <c r="BY947" s="109">
        <f>IF($BU947&gt;cDinnerEnd+$N947,cDinnerBegin+$N947+1,cDinnerBegin+$N947)</f>
        <v>0.75</v>
      </c>
      <c r="BZ947" s="109">
        <f>IF($BU947&gt;cDinnerEnd+$N947,cDinnerEnd+$N947+1,cDinnerEnd+$N947)</f>
        <v>0.7916666667</v>
      </c>
      <c r="CA947" s="50" t="str">
        <f>IF((MIN($BV947,BX947)-MAX($BU947,BW947))&gt;0,vDurationLunch,)</f>
        <v/>
      </c>
      <c r="CB947" s="50" t="str">
        <f>IF((MIN($BV947,BZ947)-MAX($BU947,BY947))&gt;0,vDurationDinner,)</f>
        <v/>
      </c>
      <c r="CC947" s="50">
        <f t="shared" si="5"/>
        <v>0</v>
      </c>
      <c r="CD947" s="109">
        <f t="shared" si="6"/>
        <v>0.75</v>
      </c>
      <c r="CE947" s="50" t="str">
        <f t="shared" si="7"/>
        <v/>
      </c>
      <c r="CF947" s="50" t="str">
        <f t="shared" si="8"/>
        <v/>
      </c>
      <c r="CG947" s="50" t="str">
        <f t="shared" si="9"/>
        <v/>
      </c>
      <c r="CH947" s="50" t="str">
        <f t="shared" si="10"/>
        <v/>
      </c>
      <c r="CI947" s="50" t="str">
        <f t="shared" si="11"/>
        <v/>
      </c>
      <c r="CJ947" s="50"/>
      <c r="CK947" s="50"/>
      <c r="CL947" s="50"/>
      <c r="CM947" s="50"/>
      <c r="CN947" s="50"/>
    </row>
    <row r="948">
      <c r="A948" s="108" t="str">
        <f t="shared" si="2"/>
        <v/>
      </c>
      <c r="B948" s="6"/>
      <c r="C948" s="42"/>
      <c r="D948" s="43"/>
      <c r="E948" s="61"/>
      <c r="F948" s="45"/>
      <c r="G948" s="45"/>
      <c r="H948" s="45"/>
      <c r="I948" s="45"/>
      <c r="J948" s="46"/>
      <c r="K948" s="45"/>
      <c r="L948" s="45"/>
      <c r="M948" s="61"/>
      <c r="N948" s="48"/>
      <c r="O948" s="49"/>
      <c r="P948" s="48"/>
      <c r="Q948" s="49"/>
      <c r="R948" s="50"/>
      <c r="S948" s="51"/>
      <c r="T948" s="15"/>
      <c r="U948" s="14"/>
      <c r="V948" s="52"/>
      <c r="W948" s="52"/>
      <c r="X948" s="52"/>
      <c r="Y948" s="52"/>
      <c r="Z948" s="52"/>
      <c r="AA948" s="52"/>
      <c r="AB948" s="53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3"/>
      <c r="AP948" s="52"/>
      <c r="AQ948" s="52"/>
      <c r="AR948" s="53"/>
      <c r="AS948" s="53"/>
      <c r="AT948" s="53"/>
      <c r="AU948" s="52"/>
      <c r="AV948" s="52"/>
      <c r="AW948" s="53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83" t="str">
        <f>IF(ISBLANK(B948),,IF(IFNA(MATCH(N948,List_Holidays,0),0)=0,IF(IFNA(MATCH(WEEKDAY(N948),List_WeekHolidays,0),0),1,0),2))</f>
        <v/>
      </c>
      <c r="BU948" s="109">
        <f t="shared" si="3"/>
        <v>0</v>
      </c>
      <c r="BV948" s="109">
        <f t="shared" si="4"/>
        <v>0</v>
      </c>
      <c r="BW948" s="109">
        <f>IF($BU948&gt;cLunchEnd+$N948,cLunchBegin+$N948+1,cLunchBegin+$N948)</f>
        <v>0.5</v>
      </c>
      <c r="BX948" s="109">
        <f>IF($BU948&gt;cLunchEnd+$N948,cLunchEnd+$N948+1,cLunchEnd+$N948)</f>
        <v>0.5416666667</v>
      </c>
      <c r="BY948" s="109">
        <f>IF($BU948&gt;cDinnerEnd+$N948,cDinnerBegin+$N948+1,cDinnerBegin+$N948)</f>
        <v>0.75</v>
      </c>
      <c r="BZ948" s="109">
        <f>IF($BU948&gt;cDinnerEnd+$N948,cDinnerEnd+$N948+1,cDinnerEnd+$N948)</f>
        <v>0.7916666667</v>
      </c>
      <c r="CA948" s="50" t="str">
        <f>IF((MIN($BV948,BX948)-MAX($BU948,BW948))&gt;0,vDurationLunch,)</f>
        <v/>
      </c>
      <c r="CB948" s="50" t="str">
        <f>IF((MIN($BV948,BZ948)-MAX($BU948,BY948))&gt;0,vDurationDinner,)</f>
        <v/>
      </c>
      <c r="CC948" s="50">
        <f t="shared" si="5"/>
        <v>0</v>
      </c>
      <c r="CD948" s="109">
        <f t="shared" si="6"/>
        <v>0.75</v>
      </c>
      <c r="CE948" s="50" t="str">
        <f t="shared" si="7"/>
        <v/>
      </c>
      <c r="CF948" s="50" t="str">
        <f t="shared" si="8"/>
        <v/>
      </c>
      <c r="CG948" s="50" t="str">
        <f t="shared" si="9"/>
        <v/>
      </c>
      <c r="CH948" s="50" t="str">
        <f t="shared" si="10"/>
        <v/>
      </c>
      <c r="CI948" s="50" t="str">
        <f t="shared" si="11"/>
        <v/>
      </c>
      <c r="CJ948" s="50"/>
      <c r="CK948" s="50"/>
      <c r="CL948" s="50"/>
      <c r="CM948" s="50"/>
      <c r="CN948" s="50"/>
    </row>
    <row r="949">
      <c r="A949" s="108" t="str">
        <f t="shared" si="2"/>
        <v/>
      </c>
      <c r="B949" s="6"/>
      <c r="C949" s="42"/>
      <c r="D949" s="43"/>
      <c r="E949" s="61"/>
      <c r="F949" s="45"/>
      <c r="G949" s="45"/>
      <c r="H949" s="46"/>
      <c r="I949" s="45"/>
      <c r="J949" s="45"/>
      <c r="K949" s="45"/>
      <c r="L949" s="45"/>
      <c r="M949" s="61"/>
      <c r="N949" s="48"/>
      <c r="O949" s="49"/>
      <c r="P949" s="48"/>
      <c r="Q949" s="49"/>
      <c r="R949" s="50"/>
      <c r="S949" s="51"/>
      <c r="T949" s="15"/>
      <c r="U949" s="14"/>
      <c r="V949" s="52"/>
      <c r="W949" s="52"/>
      <c r="X949" s="52"/>
      <c r="Y949" s="52"/>
      <c r="Z949" s="52"/>
      <c r="AA949" s="52"/>
      <c r="AB949" s="53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3"/>
      <c r="AP949" s="52"/>
      <c r="AQ949" s="52"/>
      <c r="AR949" s="53"/>
      <c r="AS949" s="53"/>
      <c r="AT949" s="53"/>
      <c r="AU949" s="52"/>
      <c r="AV949" s="52"/>
      <c r="AW949" s="53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83" t="str">
        <f>IF(ISBLANK(B949),,IF(IFNA(MATCH(N949,List_Holidays,0),0)=0,IF(IFNA(MATCH(WEEKDAY(N949),List_WeekHolidays,0),0),1,0),2))</f>
        <v/>
      </c>
      <c r="BU949" s="109">
        <f t="shared" si="3"/>
        <v>0</v>
      </c>
      <c r="BV949" s="109">
        <f t="shared" si="4"/>
        <v>0</v>
      </c>
      <c r="BW949" s="109">
        <f>IF($BU949&gt;cLunchEnd+$N949,cLunchBegin+$N949+1,cLunchBegin+$N949)</f>
        <v>0.5</v>
      </c>
      <c r="BX949" s="109">
        <f>IF($BU949&gt;cLunchEnd+$N949,cLunchEnd+$N949+1,cLunchEnd+$N949)</f>
        <v>0.5416666667</v>
      </c>
      <c r="BY949" s="109">
        <f>IF($BU949&gt;cDinnerEnd+$N949,cDinnerBegin+$N949+1,cDinnerBegin+$N949)</f>
        <v>0.75</v>
      </c>
      <c r="BZ949" s="109">
        <f>IF($BU949&gt;cDinnerEnd+$N949,cDinnerEnd+$N949+1,cDinnerEnd+$N949)</f>
        <v>0.7916666667</v>
      </c>
      <c r="CA949" s="50" t="str">
        <f>IF((MIN($BV949,BX949)-MAX($BU949,BW949))&gt;0,vDurationLunch,)</f>
        <v/>
      </c>
      <c r="CB949" s="50" t="str">
        <f>IF((MIN($BV949,BZ949)-MAX($BU949,BY949))&gt;0,vDurationDinner,)</f>
        <v/>
      </c>
      <c r="CC949" s="50">
        <f t="shared" si="5"/>
        <v>0</v>
      </c>
      <c r="CD949" s="109">
        <f t="shared" si="6"/>
        <v>0.75</v>
      </c>
      <c r="CE949" s="50" t="str">
        <f t="shared" si="7"/>
        <v/>
      </c>
      <c r="CF949" s="50" t="str">
        <f t="shared" si="8"/>
        <v/>
      </c>
      <c r="CG949" s="50" t="str">
        <f t="shared" si="9"/>
        <v/>
      </c>
      <c r="CH949" s="50" t="str">
        <f t="shared" si="10"/>
        <v/>
      </c>
      <c r="CI949" s="50" t="str">
        <f t="shared" si="11"/>
        <v/>
      </c>
      <c r="CJ949" s="50"/>
      <c r="CK949" s="50"/>
      <c r="CL949" s="50"/>
      <c r="CM949" s="50"/>
      <c r="CN949" s="50"/>
    </row>
    <row r="950">
      <c r="A950" s="108" t="str">
        <f t="shared" si="2"/>
        <v/>
      </c>
      <c r="B950" s="6"/>
      <c r="C950" s="42"/>
      <c r="D950" s="43"/>
      <c r="E950" s="61"/>
      <c r="F950" s="45"/>
      <c r="G950" s="45"/>
      <c r="H950" s="46"/>
      <c r="I950" s="45"/>
      <c r="J950" s="45"/>
      <c r="K950" s="45"/>
      <c r="L950" s="45"/>
      <c r="M950" s="61"/>
      <c r="N950" s="48"/>
      <c r="O950" s="49"/>
      <c r="P950" s="48"/>
      <c r="Q950" s="49"/>
      <c r="R950" s="50"/>
      <c r="S950" s="51"/>
      <c r="T950" s="15"/>
      <c r="U950" s="14"/>
      <c r="V950" s="52"/>
      <c r="W950" s="52"/>
      <c r="X950" s="52"/>
      <c r="Y950" s="52"/>
      <c r="Z950" s="52"/>
      <c r="AA950" s="52"/>
      <c r="AB950" s="53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3"/>
      <c r="AP950" s="52"/>
      <c r="AQ950" s="52"/>
      <c r="AR950" s="53"/>
      <c r="AS950" s="53"/>
      <c r="AT950" s="53"/>
      <c r="AU950" s="52"/>
      <c r="AV950" s="52"/>
      <c r="AW950" s="53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83" t="str">
        <f>IF(ISBLANK(B950),,IF(IFNA(MATCH(N950,List_Holidays,0),0)=0,IF(IFNA(MATCH(WEEKDAY(N950),List_WeekHolidays,0),0),1,0),2))</f>
        <v/>
      </c>
      <c r="BU950" s="109">
        <f t="shared" si="3"/>
        <v>0</v>
      </c>
      <c r="BV950" s="109">
        <f t="shared" si="4"/>
        <v>0</v>
      </c>
      <c r="BW950" s="109">
        <f>IF($BU950&gt;cLunchEnd+$N950,cLunchBegin+$N950+1,cLunchBegin+$N950)</f>
        <v>0.5</v>
      </c>
      <c r="BX950" s="109">
        <f>IF($BU950&gt;cLunchEnd+$N950,cLunchEnd+$N950+1,cLunchEnd+$N950)</f>
        <v>0.5416666667</v>
      </c>
      <c r="BY950" s="109">
        <f>IF($BU950&gt;cDinnerEnd+$N950,cDinnerBegin+$N950+1,cDinnerBegin+$N950)</f>
        <v>0.75</v>
      </c>
      <c r="BZ950" s="109">
        <f>IF($BU950&gt;cDinnerEnd+$N950,cDinnerEnd+$N950+1,cDinnerEnd+$N950)</f>
        <v>0.7916666667</v>
      </c>
      <c r="CA950" s="50" t="str">
        <f>IF((MIN($BV950,BX950)-MAX($BU950,BW950))&gt;0,vDurationLunch,)</f>
        <v/>
      </c>
      <c r="CB950" s="50" t="str">
        <f>IF((MIN($BV950,BZ950)-MAX($BU950,BY950))&gt;0,vDurationDinner,)</f>
        <v/>
      </c>
      <c r="CC950" s="50">
        <f t="shared" si="5"/>
        <v>0</v>
      </c>
      <c r="CD950" s="109">
        <f t="shared" si="6"/>
        <v>0.75</v>
      </c>
      <c r="CE950" s="50" t="str">
        <f t="shared" si="7"/>
        <v/>
      </c>
      <c r="CF950" s="50" t="str">
        <f t="shared" si="8"/>
        <v/>
      </c>
      <c r="CG950" s="50" t="str">
        <f t="shared" si="9"/>
        <v/>
      </c>
      <c r="CH950" s="50" t="str">
        <f t="shared" si="10"/>
        <v/>
      </c>
      <c r="CI950" s="50" t="str">
        <f t="shared" si="11"/>
        <v/>
      </c>
      <c r="CJ950" s="50"/>
      <c r="CK950" s="50"/>
      <c r="CL950" s="50"/>
      <c r="CM950" s="50"/>
      <c r="CN950" s="50"/>
    </row>
    <row r="951">
      <c r="A951" s="108" t="str">
        <f t="shared" si="2"/>
        <v/>
      </c>
      <c r="B951" s="6"/>
      <c r="C951" s="42"/>
      <c r="D951" s="43"/>
      <c r="E951" s="61"/>
      <c r="F951" s="45"/>
      <c r="G951" s="45"/>
      <c r="H951" s="46"/>
      <c r="I951" s="45"/>
      <c r="J951" s="45"/>
      <c r="K951" s="45"/>
      <c r="L951" s="45"/>
      <c r="M951" s="61"/>
      <c r="N951" s="48"/>
      <c r="O951" s="49"/>
      <c r="P951" s="48"/>
      <c r="Q951" s="49"/>
      <c r="R951" s="50"/>
      <c r="S951" s="51"/>
      <c r="T951" s="15"/>
      <c r="U951" s="14"/>
      <c r="V951" s="52"/>
      <c r="W951" s="52"/>
      <c r="X951" s="52"/>
      <c r="Y951" s="52"/>
      <c r="Z951" s="52"/>
      <c r="AA951" s="52"/>
      <c r="AB951" s="53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3"/>
      <c r="AP951" s="52"/>
      <c r="AQ951" s="52"/>
      <c r="AR951" s="53"/>
      <c r="AS951" s="53"/>
      <c r="AT951" s="53"/>
      <c r="AU951" s="52"/>
      <c r="AV951" s="52"/>
      <c r="AW951" s="53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83" t="str">
        <f>IF(ISBLANK(B951),,IF(IFNA(MATCH(N951,List_Holidays,0),0)=0,IF(IFNA(MATCH(WEEKDAY(N951),List_WeekHolidays,0),0),1,0),2))</f>
        <v/>
      </c>
      <c r="BU951" s="109">
        <f t="shared" si="3"/>
        <v>0</v>
      </c>
      <c r="BV951" s="109">
        <f t="shared" si="4"/>
        <v>0</v>
      </c>
      <c r="BW951" s="109">
        <f>IF($BU951&gt;cLunchEnd+$N951,cLunchBegin+$N951+1,cLunchBegin+$N951)</f>
        <v>0.5</v>
      </c>
      <c r="BX951" s="109">
        <f>IF($BU951&gt;cLunchEnd+$N951,cLunchEnd+$N951+1,cLunchEnd+$N951)</f>
        <v>0.5416666667</v>
      </c>
      <c r="BY951" s="109">
        <f>IF($BU951&gt;cDinnerEnd+$N951,cDinnerBegin+$N951+1,cDinnerBegin+$N951)</f>
        <v>0.75</v>
      </c>
      <c r="BZ951" s="109">
        <f>IF($BU951&gt;cDinnerEnd+$N951,cDinnerEnd+$N951+1,cDinnerEnd+$N951)</f>
        <v>0.7916666667</v>
      </c>
      <c r="CA951" s="50" t="str">
        <f>IF((MIN($BV951,BX951)-MAX($BU951,BW951))&gt;0,vDurationLunch,)</f>
        <v/>
      </c>
      <c r="CB951" s="50" t="str">
        <f>IF((MIN($BV951,BZ951)-MAX($BU951,BY951))&gt;0,vDurationDinner,)</f>
        <v/>
      </c>
      <c r="CC951" s="50">
        <f t="shared" si="5"/>
        <v>0</v>
      </c>
      <c r="CD951" s="109">
        <f t="shared" si="6"/>
        <v>0.75</v>
      </c>
      <c r="CE951" s="50" t="str">
        <f t="shared" si="7"/>
        <v/>
      </c>
      <c r="CF951" s="50" t="str">
        <f t="shared" si="8"/>
        <v/>
      </c>
      <c r="CG951" s="50" t="str">
        <f t="shared" si="9"/>
        <v/>
      </c>
      <c r="CH951" s="50" t="str">
        <f t="shared" si="10"/>
        <v/>
      </c>
      <c r="CI951" s="50" t="str">
        <f t="shared" si="11"/>
        <v/>
      </c>
      <c r="CJ951" s="50"/>
      <c r="CK951" s="50"/>
      <c r="CL951" s="50"/>
      <c r="CM951" s="50"/>
      <c r="CN951" s="50"/>
    </row>
    <row r="952">
      <c r="A952" s="108" t="str">
        <f t="shared" si="2"/>
        <v/>
      </c>
      <c r="B952" s="6"/>
      <c r="C952" s="42"/>
      <c r="D952" s="43"/>
      <c r="E952" s="61"/>
      <c r="F952" s="45"/>
      <c r="G952" s="46"/>
      <c r="H952" s="46"/>
      <c r="I952" s="45"/>
      <c r="J952" s="45"/>
      <c r="K952" s="45"/>
      <c r="L952" s="45"/>
      <c r="M952" s="61"/>
      <c r="N952" s="48"/>
      <c r="O952" s="49"/>
      <c r="P952" s="48"/>
      <c r="Q952" s="49"/>
      <c r="R952" s="50"/>
      <c r="S952" s="51"/>
      <c r="T952" s="15"/>
      <c r="U952" s="14"/>
      <c r="V952" s="52"/>
      <c r="W952" s="52"/>
      <c r="X952" s="52"/>
      <c r="Y952" s="52"/>
      <c r="Z952" s="52"/>
      <c r="AA952" s="52"/>
      <c r="AB952" s="53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3"/>
      <c r="AP952" s="52"/>
      <c r="AQ952" s="52"/>
      <c r="AR952" s="53"/>
      <c r="AS952" s="53"/>
      <c r="AT952" s="53"/>
      <c r="AU952" s="52"/>
      <c r="AV952" s="52"/>
      <c r="AW952" s="53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83" t="str">
        <f>IF(ISBLANK(B952),,IF(IFNA(MATCH(N952,List_Holidays,0),0)=0,IF(IFNA(MATCH(WEEKDAY(N952),List_WeekHolidays,0),0),1,0),2))</f>
        <v/>
      </c>
      <c r="BU952" s="109">
        <f t="shared" si="3"/>
        <v>0</v>
      </c>
      <c r="BV952" s="109">
        <f t="shared" si="4"/>
        <v>0</v>
      </c>
      <c r="BW952" s="109">
        <f>IF($BU952&gt;cLunchEnd+$N952,cLunchBegin+$N952+1,cLunchBegin+$N952)</f>
        <v>0.5</v>
      </c>
      <c r="BX952" s="109">
        <f>IF($BU952&gt;cLunchEnd+$N952,cLunchEnd+$N952+1,cLunchEnd+$N952)</f>
        <v>0.5416666667</v>
      </c>
      <c r="BY952" s="109">
        <f>IF($BU952&gt;cDinnerEnd+$N952,cDinnerBegin+$N952+1,cDinnerBegin+$N952)</f>
        <v>0.75</v>
      </c>
      <c r="BZ952" s="109">
        <f>IF($BU952&gt;cDinnerEnd+$N952,cDinnerEnd+$N952+1,cDinnerEnd+$N952)</f>
        <v>0.7916666667</v>
      </c>
      <c r="CA952" s="50" t="str">
        <f>IF((MIN($BV952,BX952)-MAX($BU952,BW952))&gt;0,vDurationLunch,)</f>
        <v/>
      </c>
      <c r="CB952" s="50" t="str">
        <f>IF((MIN($BV952,BZ952)-MAX($BU952,BY952))&gt;0,vDurationDinner,)</f>
        <v/>
      </c>
      <c r="CC952" s="50">
        <f t="shared" si="5"/>
        <v>0</v>
      </c>
      <c r="CD952" s="109">
        <f t="shared" si="6"/>
        <v>0.75</v>
      </c>
      <c r="CE952" s="50" t="str">
        <f t="shared" si="7"/>
        <v/>
      </c>
      <c r="CF952" s="50" t="str">
        <f t="shared" si="8"/>
        <v/>
      </c>
      <c r="CG952" s="50" t="str">
        <f t="shared" si="9"/>
        <v/>
      </c>
      <c r="CH952" s="50" t="str">
        <f t="shared" si="10"/>
        <v/>
      </c>
      <c r="CI952" s="50" t="str">
        <f t="shared" si="11"/>
        <v/>
      </c>
      <c r="CJ952" s="50"/>
      <c r="CK952" s="50"/>
      <c r="CL952" s="50"/>
      <c r="CM952" s="50"/>
      <c r="CN952" s="50"/>
    </row>
    <row r="953">
      <c r="A953" s="108" t="str">
        <f t="shared" si="2"/>
        <v/>
      </c>
      <c r="B953" s="6"/>
      <c r="C953" s="42"/>
      <c r="D953" s="43"/>
      <c r="E953" s="61"/>
      <c r="F953" s="45"/>
      <c r="G953" s="45"/>
      <c r="H953" s="46"/>
      <c r="I953" s="45"/>
      <c r="J953" s="45"/>
      <c r="K953" s="45"/>
      <c r="L953" s="45"/>
      <c r="M953" s="61"/>
      <c r="N953" s="48"/>
      <c r="O953" s="49"/>
      <c r="P953" s="48"/>
      <c r="Q953" s="49"/>
      <c r="R953" s="50"/>
      <c r="S953" s="51"/>
      <c r="T953" s="15"/>
      <c r="U953" s="14"/>
      <c r="V953" s="52"/>
      <c r="W953" s="52"/>
      <c r="X953" s="52"/>
      <c r="Y953" s="52"/>
      <c r="Z953" s="52"/>
      <c r="AA953" s="52"/>
      <c r="AB953" s="53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3"/>
      <c r="AP953" s="52"/>
      <c r="AQ953" s="52"/>
      <c r="AR953" s="53"/>
      <c r="AS953" s="53"/>
      <c r="AT953" s="53"/>
      <c r="AU953" s="52"/>
      <c r="AV953" s="52"/>
      <c r="AW953" s="53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83" t="str">
        <f>IF(ISBLANK(B953),,IF(IFNA(MATCH(N953,List_Holidays,0),0)=0,IF(IFNA(MATCH(WEEKDAY(N953),List_WeekHolidays,0),0),1,0),2))</f>
        <v/>
      </c>
      <c r="BU953" s="109">
        <f t="shared" si="3"/>
        <v>0</v>
      </c>
      <c r="BV953" s="109">
        <f t="shared" si="4"/>
        <v>0</v>
      </c>
      <c r="BW953" s="109">
        <f>IF($BU953&gt;cLunchEnd+$N953,cLunchBegin+$N953+1,cLunchBegin+$N953)</f>
        <v>0.5</v>
      </c>
      <c r="BX953" s="109">
        <f>IF($BU953&gt;cLunchEnd+$N953,cLunchEnd+$N953+1,cLunchEnd+$N953)</f>
        <v>0.5416666667</v>
      </c>
      <c r="BY953" s="109">
        <f>IF($BU953&gt;cDinnerEnd+$N953,cDinnerBegin+$N953+1,cDinnerBegin+$N953)</f>
        <v>0.75</v>
      </c>
      <c r="BZ953" s="109">
        <f>IF($BU953&gt;cDinnerEnd+$N953,cDinnerEnd+$N953+1,cDinnerEnd+$N953)</f>
        <v>0.7916666667</v>
      </c>
      <c r="CA953" s="50" t="str">
        <f>IF((MIN($BV953,BX953)-MAX($BU953,BW953))&gt;0,vDurationLunch,)</f>
        <v/>
      </c>
      <c r="CB953" s="50" t="str">
        <f>IF((MIN($BV953,BZ953)-MAX($BU953,BY953))&gt;0,vDurationDinner,)</f>
        <v/>
      </c>
      <c r="CC953" s="50">
        <f t="shared" si="5"/>
        <v>0</v>
      </c>
      <c r="CD953" s="109">
        <f t="shared" si="6"/>
        <v>0.75</v>
      </c>
      <c r="CE953" s="50" t="str">
        <f t="shared" si="7"/>
        <v/>
      </c>
      <c r="CF953" s="50" t="str">
        <f t="shared" si="8"/>
        <v/>
      </c>
      <c r="CG953" s="50" t="str">
        <f t="shared" si="9"/>
        <v/>
      </c>
      <c r="CH953" s="50" t="str">
        <f t="shared" si="10"/>
        <v/>
      </c>
      <c r="CI953" s="50" t="str">
        <f t="shared" si="11"/>
        <v/>
      </c>
      <c r="CJ953" s="50"/>
      <c r="CK953" s="50"/>
      <c r="CL953" s="50"/>
      <c r="CM953" s="50"/>
      <c r="CN953" s="50"/>
    </row>
    <row r="954">
      <c r="A954" s="108" t="str">
        <f t="shared" si="2"/>
        <v/>
      </c>
      <c r="B954" s="6"/>
      <c r="C954" s="42"/>
      <c r="D954" s="43"/>
      <c r="E954" s="61"/>
      <c r="F954" s="45"/>
      <c r="G954" s="45"/>
      <c r="H954" s="46"/>
      <c r="I954" s="45"/>
      <c r="J954" s="45"/>
      <c r="K954" s="45"/>
      <c r="L954" s="45"/>
      <c r="M954" s="61"/>
      <c r="N954" s="48"/>
      <c r="O954" s="49"/>
      <c r="P954" s="48"/>
      <c r="Q954" s="49"/>
      <c r="R954" s="50"/>
      <c r="S954" s="51"/>
      <c r="T954" s="15"/>
      <c r="U954" s="14"/>
      <c r="V954" s="52"/>
      <c r="W954" s="52"/>
      <c r="X954" s="52"/>
      <c r="Y954" s="52"/>
      <c r="Z954" s="52"/>
      <c r="AA954" s="52"/>
      <c r="AB954" s="53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3"/>
      <c r="AP954" s="52"/>
      <c r="AQ954" s="52"/>
      <c r="AR954" s="53"/>
      <c r="AS954" s="53"/>
      <c r="AT954" s="53"/>
      <c r="AU954" s="52"/>
      <c r="AV954" s="52"/>
      <c r="AW954" s="53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83" t="str">
        <f>IF(ISBLANK(B954),,IF(IFNA(MATCH(N954,List_Holidays,0),0)=0,IF(IFNA(MATCH(WEEKDAY(N954),List_WeekHolidays,0),0),1,0),2))</f>
        <v/>
      </c>
      <c r="BU954" s="109">
        <f t="shared" si="3"/>
        <v>0</v>
      </c>
      <c r="BV954" s="109">
        <f t="shared" si="4"/>
        <v>0</v>
      </c>
      <c r="BW954" s="109">
        <f>IF($BU954&gt;cLunchEnd+$N954,cLunchBegin+$N954+1,cLunchBegin+$N954)</f>
        <v>0.5</v>
      </c>
      <c r="BX954" s="109">
        <f>IF($BU954&gt;cLunchEnd+$N954,cLunchEnd+$N954+1,cLunchEnd+$N954)</f>
        <v>0.5416666667</v>
      </c>
      <c r="BY954" s="109">
        <f>IF($BU954&gt;cDinnerEnd+$N954,cDinnerBegin+$N954+1,cDinnerBegin+$N954)</f>
        <v>0.75</v>
      </c>
      <c r="BZ954" s="109">
        <f>IF($BU954&gt;cDinnerEnd+$N954,cDinnerEnd+$N954+1,cDinnerEnd+$N954)</f>
        <v>0.7916666667</v>
      </c>
      <c r="CA954" s="50" t="str">
        <f>IF((MIN($BV954,BX954)-MAX($BU954,BW954))&gt;0,vDurationLunch,)</f>
        <v/>
      </c>
      <c r="CB954" s="50" t="str">
        <f>IF((MIN($BV954,BZ954)-MAX($BU954,BY954))&gt;0,vDurationDinner,)</f>
        <v/>
      </c>
      <c r="CC954" s="50">
        <f t="shared" si="5"/>
        <v>0</v>
      </c>
      <c r="CD954" s="109">
        <f t="shared" si="6"/>
        <v>0.75</v>
      </c>
      <c r="CE954" s="50" t="str">
        <f t="shared" si="7"/>
        <v/>
      </c>
      <c r="CF954" s="50" t="str">
        <f t="shared" si="8"/>
        <v/>
      </c>
      <c r="CG954" s="50" t="str">
        <f t="shared" si="9"/>
        <v/>
      </c>
      <c r="CH954" s="50" t="str">
        <f t="shared" si="10"/>
        <v/>
      </c>
      <c r="CI954" s="50" t="str">
        <f t="shared" si="11"/>
        <v/>
      </c>
      <c r="CJ954" s="50"/>
      <c r="CK954" s="50"/>
      <c r="CL954" s="50"/>
      <c r="CM954" s="50"/>
      <c r="CN954" s="50"/>
    </row>
    <row r="955">
      <c r="A955" s="108" t="str">
        <f t="shared" si="2"/>
        <v/>
      </c>
      <c r="B955" s="6"/>
      <c r="C955" s="42"/>
      <c r="D955" s="43"/>
      <c r="E955" s="61"/>
      <c r="F955" s="45"/>
      <c r="G955" s="45"/>
      <c r="H955" s="45"/>
      <c r="I955" s="45"/>
      <c r="J955" s="46"/>
      <c r="K955" s="45"/>
      <c r="L955" s="45"/>
      <c r="M955" s="61"/>
      <c r="N955" s="48"/>
      <c r="O955" s="49"/>
      <c r="P955" s="48"/>
      <c r="Q955" s="49"/>
      <c r="R955" s="50"/>
      <c r="S955" s="51"/>
      <c r="T955" s="15"/>
      <c r="U955" s="14"/>
      <c r="V955" s="52"/>
      <c r="W955" s="52"/>
      <c r="X955" s="52"/>
      <c r="Y955" s="52"/>
      <c r="Z955" s="52"/>
      <c r="AA955" s="52"/>
      <c r="AB955" s="53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3"/>
      <c r="AP955" s="52"/>
      <c r="AQ955" s="52"/>
      <c r="AR955" s="53"/>
      <c r="AS955" s="53"/>
      <c r="AT955" s="53"/>
      <c r="AU955" s="52"/>
      <c r="AV955" s="52"/>
      <c r="AW955" s="53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83" t="str">
        <f>IF(ISBLANK(B955),,IF(IFNA(MATCH(N955,List_Holidays,0),0)=0,IF(IFNA(MATCH(WEEKDAY(N955),List_WeekHolidays,0),0),1,0),2))</f>
        <v/>
      </c>
      <c r="BU955" s="109">
        <f t="shared" si="3"/>
        <v>0</v>
      </c>
      <c r="BV955" s="109">
        <f t="shared" si="4"/>
        <v>0</v>
      </c>
      <c r="BW955" s="109">
        <f>IF($BU955&gt;cLunchEnd+$N955,cLunchBegin+$N955+1,cLunchBegin+$N955)</f>
        <v>0.5</v>
      </c>
      <c r="BX955" s="109">
        <f>IF($BU955&gt;cLunchEnd+$N955,cLunchEnd+$N955+1,cLunchEnd+$N955)</f>
        <v>0.5416666667</v>
      </c>
      <c r="BY955" s="109">
        <f>IF($BU955&gt;cDinnerEnd+$N955,cDinnerBegin+$N955+1,cDinnerBegin+$N955)</f>
        <v>0.75</v>
      </c>
      <c r="BZ955" s="109">
        <f>IF($BU955&gt;cDinnerEnd+$N955,cDinnerEnd+$N955+1,cDinnerEnd+$N955)</f>
        <v>0.7916666667</v>
      </c>
      <c r="CA955" s="50" t="str">
        <f>IF((MIN($BV955,BX955)-MAX($BU955,BW955))&gt;0,vDurationLunch,)</f>
        <v/>
      </c>
      <c r="CB955" s="50" t="str">
        <f>IF((MIN($BV955,BZ955)-MAX($BU955,BY955))&gt;0,vDurationDinner,)</f>
        <v/>
      </c>
      <c r="CC955" s="50">
        <f t="shared" si="5"/>
        <v>0</v>
      </c>
      <c r="CD955" s="109">
        <f t="shared" si="6"/>
        <v>0.75</v>
      </c>
      <c r="CE955" s="50" t="str">
        <f t="shared" si="7"/>
        <v/>
      </c>
      <c r="CF955" s="50" t="str">
        <f t="shared" si="8"/>
        <v/>
      </c>
      <c r="CG955" s="50" t="str">
        <f t="shared" si="9"/>
        <v/>
      </c>
      <c r="CH955" s="50" t="str">
        <f t="shared" si="10"/>
        <v/>
      </c>
      <c r="CI955" s="50" t="str">
        <f t="shared" si="11"/>
        <v/>
      </c>
      <c r="CJ955" s="50"/>
      <c r="CK955" s="50"/>
      <c r="CL955" s="50"/>
      <c r="CM955" s="50"/>
      <c r="CN955" s="50"/>
    </row>
    <row r="956">
      <c r="A956" s="108" t="str">
        <f t="shared" si="2"/>
        <v/>
      </c>
      <c r="B956" s="6"/>
      <c r="C956" s="42"/>
      <c r="D956" s="43"/>
      <c r="E956" s="61"/>
      <c r="F956" s="45"/>
      <c r="G956" s="45"/>
      <c r="H956" s="46"/>
      <c r="I956" s="45"/>
      <c r="J956" s="45"/>
      <c r="K956" s="45"/>
      <c r="L956" s="45"/>
      <c r="M956" s="61"/>
      <c r="N956" s="48"/>
      <c r="O956" s="49"/>
      <c r="P956" s="48"/>
      <c r="Q956" s="49"/>
      <c r="R956" s="50"/>
      <c r="S956" s="51"/>
      <c r="T956" s="15"/>
      <c r="U956" s="14"/>
      <c r="V956" s="52"/>
      <c r="W956" s="52"/>
      <c r="X956" s="52"/>
      <c r="Y956" s="52"/>
      <c r="Z956" s="52"/>
      <c r="AA956" s="52"/>
      <c r="AB956" s="53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3"/>
      <c r="AP956" s="52"/>
      <c r="AQ956" s="52"/>
      <c r="AR956" s="53"/>
      <c r="AS956" s="53"/>
      <c r="AT956" s="53"/>
      <c r="AU956" s="52"/>
      <c r="AV956" s="52"/>
      <c r="AW956" s="53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83" t="str">
        <f>IF(ISBLANK(B956),,IF(IFNA(MATCH(N956,List_Holidays,0),0)=0,IF(IFNA(MATCH(WEEKDAY(N956),List_WeekHolidays,0),0),1,0),2))</f>
        <v/>
      </c>
      <c r="BU956" s="109">
        <f t="shared" si="3"/>
        <v>0</v>
      </c>
      <c r="BV956" s="109">
        <f t="shared" si="4"/>
        <v>0</v>
      </c>
      <c r="BW956" s="109">
        <f>IF($BU956&gt;cLunchEnd+$N956,cLunchBegin+$N956+1,cLunchBegin+$N956)</f>
        <v>0.5</v>
      </c>
      <c r="BX956" s="109">
        <f>IF($BU956&gt;cLunchEnd+$N956,cLunchEnd+$N956+1,cLunchEnd+$N956)</f>
        <v>0.5416666667</v>
      </c>
      <c r="BY956" s="109">
        <f>IF($BU956&gt;cDinnerEnd+$N956,cDinnerBegin+$N956+1,cDinnerBegin+$N956)</f>
        <v>0.75</v>
      </c>
      <c r="BZ956" s="109">
        <f>IF($BU956&gt;cDinnerEnd+$N956,cDinnerEnd+$N956+1,cDinnerEnd+$N956)</f>
        <v>0.7916666667</v>
      </c>
      <c r="CA956" s="50" t="str">
        <f>IF((MIN($BV956,BX956)-MAX($BU956,BW956))&gt;0,vDurationLunch,)</f>
        <v/>
      </c>
      <c r="CB956" s="50" t="str">
        <f>IF((MIN($BV956,BZ956)-MAX($BU956,BY956))&gt;0,vDurationDinner,)</f>
        <v/>
      </c>
      <c r="CC956" s="50">
        <f t="shared" si="5"/>
        <v>0</v>
      </c>
      <c r="CD956" s="109">
        <f t="shared" si="6"/>
        <v>0.75</v>
      </c>
      <c r="CE956" s="50" t="str">
        <f t="shared" si="7"/>
        <v/>
      </c>
      <c r="CF956" s="50" t="str">
        <f t="shared" si="8"/>
        <v/>
      </c>
      <c r="CG956" s="50" t="str">
        <f t="shared" si="9"/>
        <v/>
      </c>
      <c r="CH956" s="50" t="str">
        <f t="shared" si="10"/>
        <v/>
      </c>
      <c r="CI956" s="50" t="str">
        <f t="shared" si="11"/>
        <v/>
      </c>
      <c r="CJ956" s="50"/>
      <c r="CK956" s="50"/>
      <c r="CL956" s="50"/>
      <c r="CM956" s="50"/>
      <c r="CN956" s="50"/>
    </row>
    <row r="957">
      <c r="A957" s="108" t="str">
        <f t="shared" si="2"/>
        <v/>
      </c>
      <c r="B957" s="6"/>
      <c r="C957" s="42"/>
      <c r="D957" s="43"/>
      <c r="E957" s="61"/>
      <c r="F957" s="45"/>
      <c r="G957" s="45"/>
      <c r="H957" s="46"/>
      <c r="I957" s="45"/>
      <c r="J957" s="45"/>
      <c r="K957" s="45"/>
      <c r="L957" s="45"/>
      <c r="M957" s="61"/>
      <c r="N957" s="48"/>
      <c r="O957" s="49"/>
      <c r="P957" s="48"/>
      <c r="Q957" s="49"/>
      <c r="R957" s="50"/>
      <c r="S957" s="51"/>
      <c r="T957" s="15"/>
      <c r="U957" s="14"/>
      <c r="V957" s="52"/>
      <c r="W957" s="52"/>
      <c r="X957" s="52"/>
      <c r="Y957" s="52"/>
      <c r="Z957" s="52"/>
      <c r="AA957" s="52"/>
      <c r="AB957" s="53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3"/>
      <c r="AP957" s="52"/>
      <c r="AQ957" s="52"/>
      <c r="AR957" s="53"/>
      <c r="AS957" s="53"/>
      <c r="AT957" s="53"/>
      <c r="AU957" s="52"/>
      <c r="AV957" s="52"/>
      <c r="AW957" s="53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83" t="str">
        <f>IF(ISBLANK(B957),,IF(IFNA(MATCH(N957,List_Holidays,0),0)=0,IF(IFNA(MATCH(WEEKDAY(N957),List_WeekHolidays,0),0),1,0),2))</f>
        <v/>
      </c>
      <c r="BU957" s="109">
        <f t="shared" si="3"/>
        <v>0</v>
      </c>
      <c r="BV957" s="109">
        <f t="shared" si="4"/>
        <v>0</v>
      </c>
      <c r="BW957" s="109">
        <f>IF($BU957&gt;cLunchEnd+$N957,cLunchBegin+$N957+1,cLunchBegin+$N957)</f>
        <v>0.5</v>
      </c>
      <c r="BX957" s="109">
        <f>IF($BU957&gt;cLunchEnd+$N957,cLunchEnd+$N957+1,cLunchEnd+$N957)</f>
        <v>0.5416666667</v>
      </c>
      <c r="BY957" s="109">
        <f>IF($BU957&gt;cDinnerEnd+$N957,cDinnerBegin+$N957+1,cDinnerBegin+$N957)</f>
        <v>0.75</v>
      </c>
      <c r="BZ957" s="109">
        <f>IF($BU957&gt;cDinnerEnd+$N957,cDinnerEnd+$N957+1,cDinnerEnd+$N957)</f>
        <v>0.7916666667</v>
      </c>
      <c r="CA957" s="50" t="str">
        <f>IF((MIN($BV957,BX957)-MAX($BU957,BW957))&gt;0,vDurationLunch,)</f>
        <v/>
      </c>
      <c r="CB957" s="50" t="str">
        <f>IF((MIN($BV957,BZ957)-MAX($BU957,BY957))&gt;0,vDurationDinner,)</f>
        <v/>
      </c>
      <c r="CC957" s="50">
        <f t="shared" si="5"/>
        <v>0</v>
      </c>
      <c r="CD957" s="109">
        <f t="shared" si="6"/>
        <v>0.75</v>
      </c>
      <c r="CE957" s="50" t="str">
        <f t="shared" si="7"/>
        <v/>
      </c>
      <c r="CF957" s="50" t="str">
        <f t="shared" si="8"/>
        <v/>
      </c>
      <c r="CG957" s="50" t="str">
        <f t="shared" si="9"/>
        <v/>
      </c>
      <c r="CH957" s="50" t="str">
        <f t="shared" si="10"/>
        <v/>
      </c>
      <c r="CI957" s="50" t="str">
        <f t="shared" si="11"/>
        <v/>
      </c>
      <c r="CJ957" s="50"/>
      <c r="CK957" s="50"/>
      <c r="CL957" s="50"/>
      <c r="CM957" s="50"/>
      <c r="CN957" s="50"/>
    </row>
    <row r="958">
      <c r="A958" s="108" t="str">
        <f t="shared" si="2"/>
        <v/>
      </c>
      <c r="B958" s="6"/>
      <c r="C958" s="42"/>
      <c r="D958" s="43"/>
      <c r="E958" s="61"/>
      <c r="F958" s="45"/>
      <c r="G958" s="45"/>
      <c r="H958" s="46"/>
      <c r="I958" s="45"/>
      <c r="J958" s="45"/>
      <c r="K958" s="45"/>
      <c r="L958" s="45"/>
      <c r="M958" s="61"/>
      <c r="N958" s="48"/>
      <c r="O958" s="49"/>
      <c r="P958" s="48"/>
      <c r="Q958" s="49"/>
      <c r="R958" s="50"/>
      <c r="S958" s="51"/>
      <c r="T958" s="15"/>
      <c r="U958" s="14"/>
      <c r="V958" s="52"/>
      <c r="W958" s="52"/>
      <c r="X958" s="52"/>
      <c r="Y958" s="52"/>
      <c r="Z958" s="52"/>
      <c r="AA958" s="52"/>
      <c r="AB958" s="53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3"/>
      <c r="AP958" s="52"/>
      <c r="AQ958" s="52"/>
      <c r="AR958" s="53"/>
      <c r="AS958" s="53"/>
      <c r="AT958" s="53"/>
      <c r="AU958" s="52"/>
      <c r="AV958" s="52"/>
      <c r="AW958" s="53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83" t="str">
        <f>IF(ISBLANK(B958),,IF(IFNA(MATCH(N958,List_Holidays,0),0)=0,IF(IFNA(MATCH(WEEKDAY(N958),List_WeekHolidays,0),0),1,0),2))</f>
        <v/>
      </c>
      <c r="BU958" s="109">
        <f t="shared" si="3"/>
        <v>0</v>
      </c>
      <c r="BV958" s="109">
        <f t="shared" si="4"/>
        <v>0</v>
      </c>
      <c r="BW958" s="109">
        <f>IF($BU958&gt;cLunchEnd+$N958,cLunchBegin+$N958+1,cLunchBegin+$N958)</f>
        <v>0.5</v>
      </c>
      <c r="BX958" s="109">
        <f>IF($BU958&gt;cLunchEnd+$N958,cLunchEnd+$N958+1,cLunchEnd+$N958)</f>
        <v>0.5416666667</v>
      </c>
      <c r="BY958" s="109">
        <f>IF($BU958&gt;cDinnerEnd+$N958,cDinnerBegin+$N958+1,cDinnerBegin+$N958)</f>
        <v>0.75</v>
      </c>
      <c r="BZ958" s="109">
        <f>IF($BU958&gt;cDinnerEnd+$N958,cDinnerEnd+$N958+1,cDinnerEnd+$N958)</f>
        <v>0.7916666667</v>
      </c>
      <c r="CA958" s="50" t="str">
        <f>IF((MIN($BV958,BX958)-MAX($BU958,BW958))&gt;0,vDurationLunch,)</f>
        <v/>
      </c>
      <c r="CB958" s="50" t="str">
        <f>IF((MIN($BV958,BZ958)-MAX($BU958,BY958))&gt;0,vDurationDinner,)</f>
        <v/>
      </c>
      <c r="CC958" s="50">
        <f t="shared" si="5"/>
        <v>0</v>
      </c>
      <c r="CD958" s="109">
        <f t="shared" si="6"/>
        <v>0.75</v>
      </c>
      <c r="CE958" s="50" t="str">
        <f t="shared" si="7"/>
        <v/>
      </c>
      <c r="CF958" s="50" t="str">
        <f t="shared" si="8"/>
        <v/>
      </c>
      <c r="CG958" s="50" t="str">
        <f t="shared" si="9"/>
        <v/>
      </c>
      <c r="CH958" s="50" t="str">
        <f t="shared" si="10"/>
        <v/>
      </c>
      <c r="CI958" s="50" t="str">
        <f t="shared" si="11"/>
        <v/>
      </c>
      <c r="CJ958" s="50"/>
      <c r="CK958" s="50"/>
      <c r="CL958" s="50"/>
      <c r="CM958" s="50"/>
      <c r="CN958" s="50"/>
    </row>
    <row r="959">
      <c r="A959" s="108" t="str">
        <f t="shared" si="2"/>
        <v/>
      </c>
      <c r="B959" s="6"/>
      <c r="C959" s="42"/>
      <c r="D959" s="43"/>
      <c r="E959" s="61"/>
      <c r="F959" s="45"/>
      <c r="G959" s="46"/>
      <c r="H959" s="46"/>
      <c r="I959" s="45"/>
      <c r="J959" s="45"/>
      <c r="K959" s="45"/>
      <c r="L959" s="45"/>
      <c r="M959" s="61"/>
      <c r="N959" s="48"/>
      <c r="O959" s="49"/>
      <c r="P959" s="48"/>
      <c r="Q959" s="49"/>
      <c r="R959" s="50"/>
      <c r="S959" s="51"/>
      <c r="T959" s="15"/>
      <c r="U959" s="14"/>
      <c r="V959" s="52"/>
      <c r="W959" s="52"/>
      <c r="X959" s="52"/>
      <c r="Y959" s="52"/>
      <c r="Z959" s="52"/>
      <c r="AA959" s="52"/>
      <c r="AB959" s="53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3"/>
      <c r="AP959" s="52"/>
      <c r="AQ959" s="52"/>
      <c r="AR959" s="53"/>
      <c r="AS959" s="53"/>
      <c r="AT959" s="53"/>
      <c r="AU959" s="52"/>
      <c r="AV959" s="52"/>
      <c r="AW959" s="53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83" t="str">
        <f>IF(ISBLANK(B959),,IF(IFNA(MATCH(N959,List_Holidays,0),0)=0,IF(IFNA(MATCH(WEEKDAY(N959),List_WeekHolidays,0),0),1,0),2))</f>
        <v/>
      </c>
      <c r="BU959" s="109">
        <f t="shared" si="3"/>
        <v>0</v>
      </c>
      <c r="BV959" s="109">
        <f t="shared" si="4"/>
        <v>0</v>
      </c>
      <c r="BW959" s="109">
        <f>IF($BU959&gt;cLunchEnd+$N959,cLunchBegin+$N959+1,cLunchBegin+$N959)</f>
        <v>0.5</v>
      </c>
      <c r="BX959" s="109">
        <f>IF($BU959&gt;cLunchEnd+$N959,cLunchEnd+$N959+1,cLunchEnd+$N959)</f>
        <v>0.5416666667</v>
      </c>
      <c r="BY959" s="109">
        <f>IF($BU959&gt;cDinnerEnd+$N959,cDinnerBegin+$N959+1,cDinnerBegin+$N959)</f>
        <v>0.75</v>
      </c>
      <c r="BZ959" s="109">
        <f>IF($BU959&gt;cDinnerEnd+$N959,cDinnerEnd+$N959+1,cDinnerEnd+$N959)</f>
        <v>0.7916666667</v>
      </c>
      <c r="CA959" s="50" t="str">
        <f>IF((MIN($BV959,BX959)-MAX($BU959,BW959))&gt;0,vDurationLunch,)</f>
        <v/>
      </c>
      <c r="CB959" s="50" t="str">
        <f>IF((MIN($BV959,BZ959)-MAX($BU959,BY959))&gt;0,vDurationDinner,)</f>
        <v/>
      </c>
      <c r="CC959" s="50">
        <f t="shared" si="5"/>
        <v>0</v>
      </c>
      <c r="CD959" s="109">
        <f t="shared" si="6"/>
        <v>0.75</v>
      </c>
      <c r="CE959" s="50" t="str">
        <f t="shared" si="7"/>
        <v/>
      </c>
      <c r="CF959" s="50" t="str">
        <f t="shared" si="8"/>
        <v/>
      </c>
      <c r="CG959" s="50" t="str">
        <f t="shared" si="9"/>
        <v/>
      </c>
      <c r="CH959" s="50" t="str">
        <f t="shared" si="10"/>
        <v/>
      </c>
      <c r="CI959" s="50" t="str">
        <f t="shared" si="11"/>
        <v/>
      </c>
      <c r="CJ959" s="50"/>
      <c r="CK959" s="50"/>
      <c r="CL959" s="50"/>
      <c r="CM959" s="50"/>
      <c r="CN959" s="50"/>
    </row>
    <row r="960">
      <c r="A960" s="108" t="str">
        <f t="shared" si="2"/>
        <v/>
      </c>
      <c r="B960" s="6"/>
      <c r="C960" s="42"/>
      <c r="D960" s="43"/>
      <c r="E960" s="61"/>
      <c r="F960" s="45"/>
      <c r="G960" s="45"/>
      <c r="H960" s="46"/>
      <c r="I960" s="45"/>
      <c r="J960" s="45"/>
      <c r="K960" s="45"/>
      <c r="L960" s="45"/>
      <c r="M960" s="61"/>
      <c r="N960" s="48"/>
      <c r="O960" s="49"/>
      <c r="P960" s="48"/>
      <c r="Q960" s="49"/>
      <c r="R960" s="50"/>
      <c r="S960" s="51"/>
      <c r="T960" s="15"/>
      <c r="U960" s="14"/>
      <c r="V960" s="52"/>
      <c r="W960" s="52"/>
      <c r="X960" s="52"/>
      <c r="Y960" s="52"/>
      <c r="Z960" s="52"/>
      <c r="AA960" s="52"/>
      <c r="AB960" s="53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3"/>
      <c r="AP960" s="52"/>
      <c r="AQ960" s="52"/>
      <c r="AR960" s="53"/>
      <c r="AS960" s="53"/>
      <c r="AT960" s="53"/>
      <c r="AU960" s="52"/>
      <c r="AV960" s="52"/>
      <c r="AW960" s="53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83" t="str">
        <f>IF(ISBLANK(B960),,IF(IFNA(MATCH(N960,List_Holidays,0),0)=0,IF(IFNA(MATCH(WEEKDAY(N960),List_WeekHolidays,0),0),1,0),2))</f>
        <v/>
      </c>
      <c r="BU960" s="109">
        <f t="shared" si="3"/>
        <v>0</v>
      </c>
      <c r="BV960" s="109">
        <f t="shared" si="4"/>
        <v>0</v>
      </c>
      <c r="BW960" s="109">
        <f>IF($BU960&gt;cLunchEnd+$N960,cLunchBegin+$N960+1,cLunchBegin+$N960)</f>
        <v>0.5</v>
      </c>
      <c r="BX960" s="109">
        <f>IF($BU960&gt;cLunchEnd+$N960,cLunchEnd+$N960+1,cLunchEnd+$N960)</f>
        <v>0.5416666667</v>
      </c>
      <c r="BY960" s="109">
        <f>IF($BU960&gt;cDinnerEnd+$N960,cDinnerBegin+$N960+1,cDinnerBegin+$N960)</f>
        <v>0.75</v>
      </c>
      <c r="BZ960" s="109">
        <f>IF($BU960&gt;cDinnerEnd+$N960,cDinnerEnd+$N960+1,cDinnerEnd+$N960)</f>
        <v>0.7916666667</v>
      </c>
      <c r="CA960" s="50" t="str">
        <f>IF((MIN($BV960,BX960)-MAX($BU960,BW960))&gt;0,vDurationLunch,)</f>
        <v/>
      </c>
      <c r="CB960" s="50" t="str">
        <f>IF((MIN($BV960,BZ960)-MAX($BU960,BY960))&gt;0,vDurationDinner,)</f>
        <v/>
      </c>
      <c r="CC960" s="50">
        <f t="shared" si="5"/>
        <v>0</v>
      </c>
      <c r="CD960" s="109">
        <f t="shared" si="6"/>
        <v>0.75</v>
      </c>
      <c r="CE960" s="50" t="str">
        <f t="shared" si="7"/>
        <v/>
      </c>
      <c r="CF960" s="50" t="str">
        <f t="shared" si="8"/>
        <v/>
      </c>
      <c r="CG960" s="50" t="str">
        <f t="shared" si="9"/>
        <v/>
      </c>
      <c r="CH960" s="50" t="str">
        <f t="shared" si="10"/>
        <v/>
      </c>
      <c r="CI960" s="50" t="str">
        <f t="shared" si="11"/>
        <v/>
      </c>
      <c r="CJ960" s="50"/>
      <c r="CK960" s="50"/>
      <c r="CL960" s="50"/>
      <c r="CM960" s="50"/>
      <c r="CN960" s="50"/>
    </row>
    <row r="961">
      <c r="A961" s="108" t="str">
        <f t="shared" si="2"/>
        <v/>
      </c>
      <c r="B961" s="6"/>
      <c r="C961" s="42"/>
      <c r="D961" s="43"/>
      <c r="E961" s="61"/>
      <c r="F961" s="45"/>
      <c r="G961" s="45"/>
      <c r="H961" s="46"/>
      <c r="I961" s="45"/>
      <c r="J961" s="45"/>
      <c r="K961" s="45"/>
      <c r="L961" s="45"/>
      <c r="M961" s="61"/>
      <c r="N961" s="48"/>
      <c r="O961" s="49"/>
      <c r="P961" s="48"/>
      <c r="Q961" s="49"/>
      <c r="R961" s="50"/>
      <c r="S961" s="51"/>
      <c r="T961" s="15"/>
      <c r="U961" s="14"/>
      <c r="V961" s="52"/>
      <c r="W961" s="52"/>
      <c r="X961" s="52"/>
      <c r="Y961" s="52"/>
      <c r="Z961" s="52"/>
      <c r="AA961" s="52"/>
      <c r="AB961" s="53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3"/>
      <c r="AP961" s="52"/>
      <c r="AQ961" s="52"/>
      <c r="AR961" s="53"/>
      <c r="AS961" s="53"/>
      <c r="AT961" s="53"/>
      <c r="AU961" s="52"/>
      <c r="AV961" s="52"/>
      <c r="AW961" s="53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83" t="str">
        <f>IF(ISBLANK(B961),,IF(IFNA(MATCH(N961,List_Holidays,0),0)=0,IF(IFNA(MATCH(WEEKDAY(N961),List_WeekHolidays,0),0),1,0),2))</f>
        <v/>
      </c>
      <c r="BU961" s="109">
        <f t="shared" si="3"/>
        <v>0</v>
      </c>
      <c r="BV961" s="109">
        <f t="shared" si="4"/>
        <v>0</v>
      </c>
      <c r="BW961" s="109">
        <f>IF($BU961&gt;cLunchEnd+$N961,cLunchBegin+$N961+1,cLunchBegin+$N961)</f>
        <v>0.5</v>
      </c>
      <c r="BX961" s="109">
        <f>IF($BU961&gt;cLunchEnd+$N961,cLunchEnd+$N961+1,cLunchEnd+$N961)</f>
        <v>0.5416666667</v>
      </c>
      <c r="BY961" s="109">
        <f>IF($BU961&gt;cDinnerEnd+$N961,cDinnerBegin+$N961+1,cDinnerBegin+$N961)</f>
        <v>0.75</v>
      </c>
      <c r="BZ961" s="109">
        <f>IF($BU961&gt;cDinnerEnd+$N961,cDinnerEnd+$N961+1,cDinnerEnd+$N961)</f>
        <v>0.7916666667</v>
      </c>
      <c r="CA961" s="50" t="str">
        <f>IF((MIN($BV961,BX961)-MAX($BU961,BW961))&gt;0,vDurationLunch,)</f>
        <v/>
      </c>
      <c r="CB961" s="50" t="str">
        <f>IF((MIN($BV961,BZ961)-MAX($BU961,BY961))&gt;0,vDurationDinner,)</f>
        <v/>
      </c>
      <c r="CC961" s="50">
        <f t="shared" si="5"/>
        <v>0</v>
      </c>
      <c r="CD961" s="109">
        <f t="shared" si="6"/>
        <v>0.75</v>
      </c>
      <c r="CE961" s="50" t="str">
        <f t="shared" si="7"/>
        <v/>
      </c>
      <c r="CF961" s="50" t="str">
        <f t="shared" si="8"/>
        <v/>
      </c>
      <c r="CG961" s="50" t="str">
        <f t="shared" si="9"/>
        <v/>
      </c>
      <c r="CH961" s="50" t="str">
        <f t="shared" si="10"/>
        <v/>
      </c>
      <c r="CI961" s="50" t="str">
        <f t="shared" si="11"/>
        <v/>
      </c>
      <c r="CJ961" s="50"/>
      <c r="CK961" s="50"/>
      <c r="CL961" s="50"/>
      <c r="CM961" s="50"/>
      <c r="CN961" s="50"/>
    </row>
    <row r="962">
      <c r="A962" s="108" t="str">
        <f t="shared" si="2"/>
        <v/>
      </c>
      <c r="B962" s="6"/>
      <c r="C962" s="42"/>
      <c r="D962" s="43"/>
      <c r="E962" s="61"/>
      <c r="F962" s="45"/>
      <c r="G962" s="45"/>
      <c r="H962" s="45"/>
      <c r="I962" s="45"/>
      <c r="J962" s="46"/>
      <c r="K962" s="45"/>
      <c r="L962" s="45"/>
      <c r="M962" s="61"/>
      <c r="N962" s="48"/>
      <c r="O962" s="49"/>
      <c r="P962" s="48"/>
      <c r="Q962" s="49"/>
      <c r="R962" s="50"/>
      <c r="S962" s="51"/>
      <c r="T962" s="15"/>
      <c r="U962" s="14"/>
      <c r="V962" s="52"/>
      <c r="W962" s="52"/>
      <c r="X962" s="52"/>
      <c r="Y962" s="52"/>
      <c r="Z962" s="52"/>
      <c r="AA962" s="52"/>
      <c r="AB962" s="53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3"/>
      <c r="AP962" s="52"/>
      <c r="AQ962" s="52"/>
      <c r="AR962" s="53"/>
      <c r="AS962" s="53"/>
      <c r="AT962" s="53"/>
      <c r="AU962" s="52"/>
      <c r="AV962" s="52"/>
      <c r="AW962" s="53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83" t="str">
        <f>IF(ISBLANK(B962),,IF(IFNA(MATCH(N962,List_Holidays,0),0)=0,IF(IFNA(MATCH(WEEKDAY(N962),List_WeekHolidays,0),0),1,0),2))</f>
        <v/>
      </c>
      <c r="BU962" s="109">
        <f t="shared" si="3"/>
        <v>0</v>
      </c>
      <c r="BV962" s="109">
        <f t="shared" si="4"/>
        <v>0</v>
      </c>
      <c r="BW962" s="109">
        <f>IF($BU962&gt;cLunchEnd+$N962,cLunchBegin+$N962+1,cLunchBegin+$N962)</f>
        <v>0.5</v>
      </c>
      <c r="BX962" s="109">
        <f>IF($BU962&gt;cLunchEnd+$N962,cLunchEnd+$N962+1,cLunchEnd+$N962)</f>
        <v>0.5416666667</v>
      </c>
      <c r="BY962" s="109">
        <f>IF($BU962&gt;cDinnerEnd+$N962,cDinnerBegin+$N962+1,cDinnerBegin+$N962)</f>
        <v>0.75</v>
      </c>
      <c r="BZ962" s="109">
        <f>IF($BU962&gt;cDinnerEnd+$N962,cDinnerEnd+$N962+1,cDinnerEnd+$N962)</f>
        <v>0.7916666667</v>
      </c>
      <c r="CA962" s="50" t="str">
        <f>IF((MIN($BV962,BX962)-MAX($BU962,BW962))&gt;0,vDurationLunch,)</f>
        <v/>
      </c>
      <c r="CB962" s="50" t="str">
        <f>IF((MIN($BV962,BZ962)-MAX($BU962,BY962))&gt;0,vDurationDinner,)</f>
        <v/>
      </c>
      <c r="CC962" s="50">
        <f t="shared" si="5"/>
        <v>0</v>
      </c>
      <c r="CD962" s="109">
        <f t="shared" si="6"/>
        <v>0.75</v>
      </c>
      <c r="CE962" s="50" t="str">
        <f t="shared" si="7"/>
        <v/>
      </c>
      <c r="CF962" s="50" t="str">
        <f t="shared" si="8"/>
        <v/>
      </c>
      <c r="CG962" s="50" t="str">
        <f t="shared" si="9"/>
        <v/>
      </c>
      <c r="CH962" s="50" t="str">
        <f t="shared" si="10"/>
        <v/>
      </c>
      <c r="CI962" s="50" t="str">
        <f t="shared" si="11"/>
        <v/>
      </c>
      <c r="CJ962" s="50"/>
      <c r="CK962" s="50"/>
      <c r="CL962" s="50"/>
      <c r="CM962" s="50"/>
      <c r="CN962" s="50"/>
    </row>
    <row r="963">
      <c r="A963" s="108" t="str">
        <f t="shared" si="2"/>
        <v/>
      </c>
      <c r="B963" s="6"/>
      <c r="C963" s="42"/>
      <c r="D963" s="43"/>
      <c r="E963" s="61"/>
      <c r="F963" s="45"/>
      <c r="G963" s="45"/>
      <c r="H963" s="46"/>
      <c r="I963" s="45"/>
      <c r="J963" s="45"/>
      <c r="K963" s="45"/>
      <c r="L963" s="45"/>
      <c r="M963" s="61"/>
      <c r="N963" s="48"/>
      <c r="O963" s="49"/>
      <c r="P963" s="48"/>
      <c r="Q963" s="49"/>
      <c r="R963" s="50"/>
      <c r="S963" s="51"/>
      <c r="T963" s="15"/>
      <c r="U963" s="14"/>
      <c r="V963" s="52"/>
      <c r="W963" s="52"/>
      <c r="X963" s="52"/>
      <c r="Y963" s="52"/>
      <c r="Z963" s="52"/>
      <c r="AA963" s="52"/>
      <c r="AB963" s="53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3"/>
      <c r="AP963" s="52"/>
      <c r="AQ963" s="52"/>
      <c r="AR963" s="53"/>
      <c r="AS963" s="53"/>
      <c r="AT963" s="53"/>
      <c r="AU963" s="52"/>
      <c r="AV963" s="52"/>
      <c r="AW963" s="53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83" t="str">
        <f>IF(ISBLANK(B963),,IF(IFNA(MATCH(N963,List_Holidays,0),0)=0,IF(IFNA(MATCH(WEEKDAY(N963),List_WeekHolidays,0),0),1,0),2))</f>
        <v/>
      </c>
      <c r="BU963" s="109">
        <f t="shared" si="3"/>
        <v>0</v>
      </c>
      <c r="BV963" s="109">
        <f t="shared" si="4"/>
        <v>0</v>
      </c>
      <c r="BW963" s="109">
        <f>IF($BU963&gt;cLunchEnd+$N963,cLunchBegin+$N963+1,cLunchBegin+$N963)</f>
        <v>0.5</v>
      </c>
      <c r="BX963" s="109">
        <f>IF($BU963&gt;cLunchEnd+$N963,cLunchEnd+$N963+1,cLunchEnd+$N963)</f>
        <v>0.5416666667</v>
      </c>
      <c r="BY963" s="109">
        <f>IF($BU963&gt;cDinnerEnd+$N963,cDinnerBegin+$N963+1,cDinnerBegin+$N963)</f>
        <v>0.75</v>
      </c>
      <c r="BZ963" s="109">
        <f>IF($BU963&gt;cDinnerEnd+$N963,cDinnerEnd+$N963+1,cDinnerEnd+$N963)</f>
        <v>0.7916666667</v>
      </c>
      <c r="CA963" s="50" t="str">
        <f>IF((MIN($BV963,BX963)-MAX($BU963,BW963))&gt;0,vDurationLunch,)</f>
        <v/>
      </c>
      <c r="CB963" s="50" t="str">
        <f>IF((MIN($BV963,BZ963)-MAX($BU963,BY963))&gt;0,vDurationDinner,)</f>
        <v/>
      </c>
      <c r="CC963" s="50">
        <f t="shared" si="5"/>
        <v>0</v>
      </c>
      <c r="CD963" s="109">
        <f t="shared" si="6"/>
        <v>0.75</v>
      </c>
      <c r="CE963" s="50" t="str">
        <f t="shared" si="7"/>
        <v/>
      </c>
      <c r="CF963" s="50" t="str">
        <f t="shared" si="8"/>
        <v/>
      </c>
      <c r="CG963" s="50" t="str">
        <f t="shared" si="9"/>
        <v/>
      </c>
      <c r="CH963" s="50" t="str">
        <f t="shared" si="10"/>
        <v/>
      </c>
      <c r="CI963" s="50" t="str">
        <f t="shared" si="11"/>
        <v/>
      </c>
      <c r="CJ963" s="50"/>
      <c r="CK963" s="50"/>
      <c r="CL963" s="50"/>
      <c r="CM963" s="50"/>
      <c r="CN963" s="50"/>
    </row>
    <row r="964">
      <c r="A964" s="108" t="str">
        <f t="shared" si="2"/>
        <v/>
      </c>
      <c r="B964" s="6"/>
      <c r="C964" s="42"/>
      <c r="D964" s="43"/>
      <c r="E964" s="61"/>
      <c r="F964" s="45"/>
      <c r="G964" s="45"/>
      <c r="H964" s="46"/>
      <c r="I964" s="45"/>
      <c r="J964" s="45"/>
      <c r="K964" s="45"/>
      <c r="L964" s="45"/>
      <c r="M964" s="61"/>
      <c r="N964" s="48"/>
      <c r="O964" s="49"/>
      <c r="P964" s="48"/>
      <c r="Q964" s="49"/>
      <c r="R964" s="50"/>
      <c r="S964" s="51"/>
      <c r="T964" s="15"/>
      <c r="U964" s="14"/>
      <c r="V964" s="52"/>
      <c r="W964" s="52"/>
      <c r="X964" s="52"/>
      <c r="Y964" s="52"/>
      <c r="Z964" s="52"/>
      <c r="AA964" s="52"/>
      <c r="AB964" s="53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3"/>
      <c r="AP964" s="52"/>
      <c r="AQ964" s="52"/>
      <c r="AR964" s="53"/>
      <c r="AS964" s="53"/>
      <c r="AT964" s="53"/>
      <c r="AU964" s="52"/>
      <c r="AV964" s="52"/>
      <c r="AW964" s="53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83" t="str">
        <f>IF(ISBLANK(B964),,IF(IFNA(MATCH(N964,List_Holidays,0),0)=0,IF(IFNA(MATCH(WEEKDAY(N964),List_WeekHolidays,0),0),1,0),2))</f>
        <v/>
      </c>
      <c r="BU964" s="109">
        <f t="shared" si="3"/>
        <v>0</v>
      </c>
      <c r="BV964" s="109">
        <f t="shared" si="4"/>
        <v>0</v>
      </c>
      <c r="BW964" s="109">
        <f>IF($BU964&gt;cLunchEnd+$N964,cLunchBegin+$N964+1,cLunchBegin+$N964)</f>
        <v>0.5</v>
      </c>
      <c r="BX964" s="109">
        <f>IF($BU964&gt;cLunchEnd+$N964,cLunchEnd+$N964+1,cLunchEnd+$N964)</f>
        <v>0.5416666667</v>
      </c>
      <c r="BY964" s="109">
        <f>IF($BU964&gt;cDinnerEnd+$N964,cDinnerBegin+$N964+1,cDinnerBegin+$N964)</f>
        <v>0.75</v>
      </c>
      <c r="BZ964" s="109">
        <f>IF($BU964&gt;cDinnerEnd+$N964,cDinnerEnd+$N964+1,cDinnerEnd+$N964)</f>
        <v>0.7916666667</v>
      </c>
      <c r="CA964" s="50" t="str">
        <f>IF((MIN($BV964,BX964)-MAX($BU964,BW964))&gt;0,vDurationLunch,)</f>
        <v/>
      </c>
      <c r="CB964" s="50" t="str">
        <f>IF((MIN($BV964,BZ964)-MAX($BU964,BY964))&gt;0,vDurationDinner,)</f>
        <v/>
      </c>
      <c r="CC964" s="50">
        <f t="shared" si="5"/>
        <v>0</v>
      </c>
      <c r="CD964" s="109">
        <f t="shared" si="6"/>
        <v>0.75</v>
      </c>
      <c r="CE964" s="50" t="str">
        <f t="shared" si="7"/>
        <v/>
      </c>
      <c r="CF964" s="50" t="str">
        <f t="shared" si="8"/>
        <v/>
      </c>
      <c r="CG964" s="50" t="str">
        <f t="shared" si="9"/>
        <v/>
      </c>
      <c r="CH964" s="50" t="str">
        <f t="shared" si="10"/>
        <v/>
      </c>
      <c r="CI964" s="50" t="str">
        <f t="shared" si="11"/>
        <v/>
      </c>
      <c r="CJ964" s="50"/>
      <c r="CK964" s="50"/>
      <c r="CL964" s="50"/>
      <c r="CM964" s="50"/>
      <c r="CN964" s="50"/>
    </row>
    <row r="965">
      <c r="A965" s="108" t="str">
        <f t="shared" si="2"/>
        <v/>
      </c>
      <c r="B965" s="6"/>
      <c r="C965" s="42"/>
      <c r="D965" s="43"/>
      <c r="E965" s="61"/>
      <c r="F965" s="45"/>
      <c r="G965" s="45"/>
      <c r="H965" s="46"/>
      <c r="I965" s="45"/>
      <c r="J965" s="45"/>
      <c r="K965" s="45"/>
      <c r="L965" s="45"/>
      <c r="M965" s="61"/>
      <c r="N965" s="48"/>
      <c r="O965" s="49"/>
      <c r="P965" s="48"/>
      <c r="Q965" s="49"/>
      <c r="R965" s="50"/>
      <c r="S965" s="51"/>
      <c r="T965" s="15"/>
      <c r="U965" s="14"/>
      <c r="V965" s="52"/>
      <c r="W965" s="52"/>
      <c r="X965" s="52"/>
      <c r="Y965" s="52"/>
      <c r="Z965" s="52"/>
      <c r="AA965" s="52"/>
      <c r="AB965" s="53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3"/>
      <c r="AP965" s="52"/>
      <c r="AQ965" s="52"/>
      <c r="AR965" s="53"/>
      <c r="AS965" s="53"/>
      <c r="AT965" s="53"/>
      <c r="AU965" s="52"/>
      <c r="AV965" s="52"/>
      <c r="AW965" s="53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83" t="str">
        <f>IF(ISBLANK(B965),,IF(IFNA(MATCH(N965,List_Holidays,0),0)=0,IF(IFNA(MATCH(WEEKDAY(N965),List_WeekHolidays,0),0),1,0),2))</f>
        <v/>
      </c>
      <c r="BU965" s="109">
        <f t="shared" si="3"/>
        <v>0</v>
      </c>
      <c r="BV965" s="109">
        <f t="shared" si="4"/>
        <v>0</v>
      </c>
      <c r="BW965" s="109">
        <f>IF($BU965&gt;cLunchEnd+$N965,cLunchBegin+$N965+1,cLunchBegin+$N965)</f>
        <v>0.5</v>
      </c>
      <c r="BX965" s="109">
        <f>IF($BU965&gt;cLunchEnd+$N965,cLunchEnd+$N965+1,cLunchEnd+$N965)</f>
        <v>0.5416666667</v>
      </c>
      <c r="BY965" s="109">
        <f>IF($BU965&gt;cDinnerEnd+$N965,cDinnerBegin+$N965+1,cDinnerBegin+$N965)</f>
        <v>0.75</v>
      </c>
      <c r="BZ965" s="109">
        <f>IF($BU965&gt;cDinnerEnd+$N965,cDinnerEnd+$N965+1,cDinnerEnd+$N965)</f>
        <v>0.7916666667</v>
      </c>
      <c r="CA965" s="50" t="str">
        <f>IF((MIN($BV965,BX965)-MAX($BU965,BW965))&gt;0,vDurationLunch,)</f>
        <v/>
      </c>
      <c r="CB965" s="50" t="str">
        <f>IF((MIN($BV965,BZ965)-MAX($BU965,BY965))&gt;0,vDurationDinner,)</f>
        <v/>
      </c>
      <c r="CC965" s="50">
        <f t="shared" si="5"/>
        <v>0</v>
      </c>
      <c r="CD965" s="109">
        <f t="shared" si="6"/>
        <v>0.75</v>
      </c>
      <c r="CE965" s="50" t="str">
        <f t="shared" si="7"/>
        <v/>
      </c>
      <c r="CF965" s="50" t="str">
        <f t="shared" si="8"/>
        <v/>
      </c>
      <c r="CG965" s="50" t="str">
        <f t="shared" si="9"/>
        <v/>
      </c>
      <c r="CH965" s="50" t="str">
        <f t="shared" si="10"/>
        <v/>
      </c>
      <c r="CI965" s="50" t="str">
        <f t="shared" si="11"/>
        <v/>
      </c>
      <c r="CJ965" s="50"/>
      <c r="CK965" s="50"/>
      <c r="CL965" s="50"/>
      <c r="CM965" s="50"/>
      <c r="CN965" s="50"/>
    </row>
    <row r="966">
      <c r="A966" s="108" t="str">
        <f t="shared" si="2"/>
        <v/>
      </c>
      <c r="B966" s="6"/>
      <c r="C966" s="42"/>
      <c r="D966" s="43"/>
      <c r="E966" s="61"/>
      <c r="F966" s="45"/>
      <c r="G966" s="46"/>
      <c r="H966" s="46"/>
      <c r="I966" s="45"/>
      <c r="J966" s="45"/>
      <c r="K966" s="45"/>
      <c r="L966" s="45"/>
      <c r="M966" s="61"/>
      <c r="N966" s="48"/>
      <c r="O966" s="49"/>
      <c r="P966" s="48"/>
      <c r="Q966" s="49"/>
      <c r="R966" s="50"/>
      <c r="S966" s="51"/>
      <c r="T966" s="15"/>
      <c r="U966" s="14"/>
      <c r="V966" s="52"/>
      <c r="W966" s="52"/>
      <c r="X966" s="52"/>
      <c r="Y966" s="52"/>
      <c r="Z966" s="52"/>
      <c r="AA966" s="52"/>
      <c r="AB966" s="53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3"/>
      <c r="AP966" s="52"/>
      <c r="AQ966" s="52"/>
      <c r="AR966" s="53"/>
      <c r="AS966" s="53"/>
      <c r="AT966" s="53"/>
      <c r="AU966" s="52"/>
      <c r="AV966" s="52"/>
      <c r="AW966" s="53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83" t="str">
        <f>IF(ISBLANK(B966),,IF(IFNA(MATCH(N966,List_Holidays,0),0)=0,IF(IFNA(MATCH(WEEKDAY(N966),List_WeekHolidays,0),0),1,0),2))</f>
        <v/>
      </c>
      <c r="BU966" s="109">
        <f t="shared" si="3"/>
        <v>0</v>
      </c>
      <c r="BV966" s="109">
        <f t="shared" si="4"/>
        <v>0</v>
      </c>
      <c r="BW966" s="109">
        <f>IF($BU966&gt;cLunchEnd+$N966,cLunchBegin+$N966+1,cLunchBegin+$N966)</f>
        <v>0.5</v>
      </c>
      <c r="BX966" s="109">
        <f>IF($BU966&gt;cLunchEnd+$N966,cLunchEnd+$N966+1,cLunchEnd+$N966)</f>
        <v>0.5416666667</v>
      </c>
      <c r="BY966" s="109">
        <f>IF($BU966&gt;cDinnerEnd+$N966,cDinnerBegin+$N966+1,cDinnerBegin+$N966)</f>
        <v>0.75</v>
      </c>
      <c r="BZ966" s="109">
        <f>IF($BU966&gt;cDinnerEnd+$N966,cDinnerEnd+$N966+1,cDinnerEnd+$N966)</f>
        <v>0.7916666667</v>
      </c>
      <c r="CA966" s="50" t="str">
        <f>IF((MIN($BV966,BX966)-MAX($BU966,BW966))&gt;0,vDurationLunch,)</f>
        <v/>
      </c>
      <c r="CB966" s="50" t="str">
        <f>IF((MIN($BV966,BZ966)-MAX($BU966,BY966))&gt;0,vDurationDinner,)</f>
        <v/>
      </c>
      <c r="CC966" s="50">
        <f t="shared" si="5"/>
        <v>0</v>
      </c>
      <c r="CD966" s="109">
        <f t="shared" si="6"/>
        <v>0.75</v>
      </c>
      <c r="CE966" s="50" t="str">
        <f t="shared" si="7"/>
        <v/>
      </c>
      <c r="CF966" s="50" t="str">
        <f t="shared" si="8"/>
        <v/>
      </c>
      <c r="CG966" s="50" t="str">
        <f t="shared" si="9"/>
        <v/>
      </c>
      <c r="CH966" s="50" t="str">
        <f t="shared" si="10"/>
        <v/>
      </c>
      <c r="CI966" s="50" t="str">
        <f t="shared" si="11"/>
        <v/>
      </c>
      <c r="CJ966" s="50"/>
      <c r="CK966" s="50"/>
      <c r="CL966" s="50"/>
      <c r="CM966" s="50"/>
      <c r="CN966" s="50"/>
    </row>
    <row r="967">
      <c r="A967" s="108" t="str">
        <f t="shared" si="2"/>
        <v/>
      </c>
      <c r="B967" s="6"/>
      <c r="C967" s="42"/>
      <c r="D967" s="43"/>
      <c r="E967" s="61"/>
      <c r="F967" s="45"/>
      <c r="G967" s="45"/>
      <c r="H967" s="46"/>
      <c r="I967" s="45"/>
      <c r="J967" s="45"/>
      <c r="K967" s="45"/>
      <c r="L967" s="45"/>
      <c r="M967" s="61"/>
      <c r="N967" s="48"/>
      <c r="O967" s="49"/>
      <c r="P967" s="48"/>
      <c r="Q967" s="49"/>
      <c r="R967" s="50"/>
      <c r="S967" s="51"/>
      <c r="T967" s="15"/>
      <c r="U967" s="14"/>
      <c r="V967" s="52"/>
      <c r="W967" s="52"/>
      <c r="X967" s="52"/>
      <c r="Y967" s="52"/>
      <c r="Z967" s="52"/>
      <c r="AA967" s="52"/>
      <c r="AB967" s="53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3"/>
      <c r="AP967" s="52"/>
      <c r="AQ967" s="52"/>
      <c r="AR967" s="53"/>
      <c r="AS967" s="53"/>
      <c r="AT967" s="53"/>
      <c r="AU967" s="52"/>
      <c r="AV967" s="52"/>
      <c r="AW967" s="53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83" t="str">
        <f>IF(ISBLANK(B967),,IF(IFNA(MATCH(N967,List_Holidays,0),0)=0,IF(IFNA(MATCH(WEEKDAY(N967),List_WeekHolidays,0),0),1,0),2))</f>
        <v/>
      </c>
      <c r="BU967" s="109">
        <f t="shared" si="3"/>
        <v>0</v>
      </c>
      <c r="BV967" s="109">
        <f t="shared" si="4"/>
        <v>0</v>
      </c>
      <c r="BW967" s="109">
        <f>IF($BU967&gt;cLunchEnd+$N967,cLunchBegin+$N967+1,cLunchBegin+$N967)</f>
        <v>0.5</v>
      </c>
      <c r="BX967" s="109">
        <f>IF($BU967&gt;cLunchEnd+$N967,cLunchEnd+$N967+1,cLunchEnd+$N967)</f>
        <v>0.5416666667</v>
      </c>
      <c r="BY967" s="109">
        <f>IF($BU967&gt;cDinnerEnd+$N967,cDinnerBegin+$N967+1,cDinnerBegin+$N967)</f>
        <v>0.75</v>
      </c>
      <c r="BZ967" s="109">
        <f>IF($BU967&gt;cDinnerEnd+$N967,cDinnerEnd+$N967+1,cDinnerEnd+$N967)</f>
        <v>0.7916666667</v>
      </c>
      <c r="CA967" s="50" t="str">
        <f>IF((MIN($BV967,BX967)-MAX($BU967,BW967))&gt;0,vDurationLunch,)</f>
        <v/>
      </c>
      <c r="CB967" s="50" t="str">
        <f>IF((MIN($BV967,BZ967)-MAX($BU967,BY967))&gt;0,vDurationDinner,)</f>
        <v/>
      </c>
      <c r="CC967" s="50">
        <f t="shared" si="5"/>
        <v>0</v>
      </c>
      <c r="CD967" s="109">
        <f t="shared" si="6"/>
        <v>0.75</v>
      </c>
      <c r="CE967" s="50" t="str">
        <f t="shared" si="7"/>
        <v/>
      </c>
      <c r="CF967" s="50" t="str">
        <f t="shared" si="8"/>
        <v/>
      </c>
      <c r="CG967" s="50" t="str">
        <f t="shared" si="9"/>
        <v/>
      </c>
      <c r="CH967" s="50" t="str">
        <f t="shared" si="10"/>
        <v/>
      </c>
      <c r="CI967" s="50" t="str">
        <f t="shared" si="11"/>
        <v/>
      </c>
      <c r="CJ967" s="50"/>
      <c r="CK967" s="50"/>
      <c r="CL967" s="50"/>
      <c r="CM967" s="50"/>
      <c r="CN967" s="50"/>
    </row>
    <row r="968">
      <c r="A968" s="108" t="str">
        <f t="shared" si="2"/>
        <v/>
      </c>
      <c r="B968" s="6"/>
      <c r="C968" s="42"/>
      <c r="D968" s="43"/>
      <c r="E968" s="61"/>
      <c r="F968" s="45"/>
      <c r="G968" s="45"/>
      <c r="H968" s="46"/>
      <c r="I968" s="45"/>
      <c r="J968" s="45"/>
      <c r="K968" s="45"/>
      <c r="L968" s="45"/>
      <c r="M968" s="61"/>
      <c r="N968" s="48"/>
      <c r="O968" s="49"/>
      <c r="P968" s="48"/>
      <c r="Q968" s="49"/>
      <c r="R968" s="50"/>
      <c r="S968" s="51"/>
      <c r="T968" s="15"/>
      <c r="U968" s="14"/>
      <c r="V968" s="52"/>
      <c r="W968" s="52"/>
      <c r="X968" s="52"/>
      <c r="Y968" s="52"/>
      <c r="Z968" s="52"/>
      <c r="AA968" s="52"/>
      <c r="AB968" s="53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3"/>
      <c r="AP968" s="52"/>
      <c r="AQ968" s="52"/>
      <c r="AR968" s="53"/>
      <c r="AS968" s="53"/>
      <c r="AT968" s="53"/>
      <c r="AU968" s="52"/>
      <c r="AV968" s="52"/>
      <c r="AW968" s="53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83" t="str">
        <f>IF(ISBLANK(B968),,IF(IFNA(MATCH(N968,List_Holidays,0),0)=0,IF(IFNA(MATCH(WEEKDAY(N968),List_WeekHolidays,0),0),1,0),2))</f>
        <v/>
      </c>
      <c r="BU968" s="109">
        <f t="shared" si="3"/>
        <v>0</v>
      </c>
      <c r="BV968" s="109">
        <f t="shared" si="4"/>
        <v>0</v>
      </c>
      <c r="BW968" s="109">
        <f>IF($BU968&gt;cLunchEnd+$N968,cLunchBegin+$N968+1,cLunchBegin+$N968)</f>
        <v>0.5</v>
      </c>
      <c r="BX968" s="109">
        <f>IF($BU968&gt;cLunchEnd+$N968,cLunchEnd+$N968+1,cLunchEnd+$N968)</f>
        <v>0.5416666667</v>
      </c>
      <c r="BY968" s="109">
        <f>IF($BU968&gt;cDinnerEnd+$N968,cDinnerBegin+$N968+1,cDinnerBegin+$N968)</f>
        <v>0.75</v>
      </c>
      <c r="BZ968" s="109">
        <f>IF($BU968&gt;cDinnerEnd+$N968,cDinnerEnd+$N968+1,cDinnerEnd+$N968)</f>
        <v>0.7916666667</v>
      </c>
      <c r="CA968" s="50" t="str">
        <f>IF((MIN($BV968,BX968)-MAX($BU968,BW968))&gt;0,vDurationLunch,)</f>
        <v/>
      </c>
      <c r="CB968" s="50" t="str">
        <f>IF((MIN($BV968,BZ968)-MAX($BU968,BY968))&gt;0,vDurationDinner,)</f>
        <v/>
      </c>
      <c r="CC968" s="50">
        <f t="shared" si="5"/>
        <v>0</v>
      </c>
      <c r="CD968" s="109">
        <f t="shared" si="6"/>
        <v>0.75</v>
      </c>
      <c r="CE968" s="50" t="str">
        <f t="shared" si="7"/>
        <v/>
      </c>
      <c r="CF968" s="50" t="str">
        <f t="shared" si="8"/>
        <v/>
      </c>
      <c r="CG968" s="50" t="str">
        <f t="shared" si="9"/>
        <v/>
      </c>
      <c r="CH968" s="50" t="str">
        <f t="shared" si="10"/>
        <v/>
      </c>
      <c r="CI968" s="50" t="str">
        <f t="shared" si="11"/>
        <v/>
      </c>
      <c r="CJ968" s="50"/>
      <c r="CK968" s="50"/>
      <c r="CL968" s="50"/>
      <c r="CM968" s="50"/>
      <c r="CN968" s="50"/>
    </row>
    <row r="969">
      <c r="A969" s="108" t="str">
        <f t="shared" si="2"/>
        <v/>
      </c>
      <c r="B969" s="6"/>
      <c r="C969" s="42"/>
      <c r="D969" s="43"/>
      <c r="E969" s="61"/>
      <c r="F969" s="45"/>
      <c r="G969" s="45"/>
      <c r="H969" s="45"/>
      <c r="I969" s="45"/>
      <c r="J969" s="46"/>
      <c r="K969" s="45"/>
      <c r="L969" s="45"/>
      <c r="M969" s="61"/>
      <c r="N969" s="48"/>
      <c r="O969" s="49"/>
      <c r="P969" s="48"/>
      <c r="Q969" s="49"/>
      <c r="R969" s="50"/>
      <c r="S969" s="51"/>
      <c r="T969" s="15"/>
      <c r="U969" s="14"/>
      <c r="V969" s="52"/>
      <c r="W969" s="52"/>
      <c r="X969" s="52"/>
      <c r="Y969" s="52"/>
      <c r="Z969" s="52"/>
      <c r="AA969" s="52"/>
      <c r="AB969" s="53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3"/>
      <c r="AP969" s="52"/>
      <c r="AQ969" s="52"/>
      <c r="AR969" s="53"/>
      <c r="AS969" s="53"/>
      <c r="AT969" s="53"/>
      <c r="AU969" s="52"/>
      <c r="AV969" s="52"/>
      <c r="AW969" s="53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83" t="str">
        <f>IF(ISBLANK(B969),,IF(IFNA(MATCH(N969,List_Holidays,0),0)=0,IF(IFNA(MATCH(WEEKDAY(N969),List_WeekHolidays,0),0),1,0),2))</f>
        <v/>
      </c>
      <c r="BU969" s="109">
        <f t="shared" si="3"/>
        <v>0</v>
      </c>
      <c r="BV969" s="109">
        <f t="shared" si="4"/>
        <v>0</v>
      </c>
      <c r="BW969" s="109">
        <f>IF($BU969&gt;cLunchEnd+$N969,cLunchBegin+$N969+1,cLunchBegin+$N969)</f>
        <v>0.5</v>
      </c>
      <c r="BX969" s="109">
        <f>IF($BU969&gt;cLunchEnd+$N969,cLunchEnd+$N969+1,cLunchEnd+$N969)</f>
        <v>0.5416666667</v>
      </c>
      <c r="BY969" s="109">
        <f>IF($BU969&gt;cDinnerEnd+$N969,cDinnerBegin+$N969+1,cDinnerBegin+$N969)</f>
        <v>0.75</v>
      </c>
      <c r="BZ969" s="109">
        <f>IF($BU969&gt;cDinnerEnd+$N969,cDinnerEnd+$N969+1,cDinnerEnd+$N969)</f>
        <v>0.7916666667</v>
      </c>
      <c r="CA969" s="50" t="str">
        <f>IF((MIN($BV969,BX969)-MAX($BU969,BW969))&gt;0,vDurationLunch,)</f>
        <v/>
      </c>
      <c r="CB969" s="50" t="str">
        <f>IF((MIN($BV969,BZ969)-MAX($BU969,BY969))&gt;0,vDurationDinner,)</f>
        <v/>
      </c>
      <c r="CC969" s="50">
        <f t="shared" si="5"/>
        <v>0</v>
      </c>
      <c r="CD969" s="109">
        <f t="shared" si="6"/>
        <v>0.75</v>
      </c>
      <c r="CE969" s="50" t="str">
        <f t="shared" si="7"/>
        <v/>
      </c>
      <c r="CF969" s="50" t="str">
        <f t="shared" si="8"/>
        <v/>
      </c>
      <c r="CG969" s="50" t="str">
        <f t="shared" si="9"/>
        <v/>
      </c>
      <c r="CH969" s="50" t="str">
        <f t="shared" si="10"/>
        <v/>
      </c>
      <c r="CI969" s="50" t="str">
        <f t="shared" si="11"/>
        <v/>
      </c>
      <c r="CJ969" s="50"/>
      <c r="CK969" s="50"/>
      <c r="CL969" s="50"/>
      <c r="CM969" s="50"/>
      <c r="CN969" s="50"/>
    </row>
    <row r="970">
      <c r="A970" s="108" t="str">
        <f t="shared" si="2"/>
        <v/>
      </c>
      <c r="B970" s="6"/>
      <c r="C970" s="42"/>
      <c r="D970" s="43"/>
      <c r="E970" s="61"/>
      <c r="F970" s="45"/>
      <c r="G970" s="45"/>
      <c r="H970" s="46"/>
      <c r="I970" s="45"/>
      <c r="J970" s="45"/>
      <c r="K970" s="45"/>
      <c r="L970" s="45"/>
      <c r="M970" s="61"/>
      <c r="N970" s="48"/>
      <c r="O970" s="49"/>
      <c r="P970" s="48"/>
      <c r="Q970" s="49"/>
      <c r="R970" s="50"/>
      <c r="S970" s="51"/>
      <c r="T970" s="15"/>
      <c r="U970" s="14"/>
      <c r="V970" s="52"/>
      <c r="W970" s="52"/>
      <c r="X970" s="52"/>
      <c r="Y970" s="52"/>
      <c r="Z970" s="52"/>
      <c r="AA970" s="52"/>
      <c r="AB970" s="53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3"/>
      <c r="AP970" s="52"/>
      <c r="AQ970" s="52"/>
      <c r="AR970" s="53"/>
      <c r="AS970" s="53"/>
      <c r="AT970" s="53"/>
      <c r="AU970" s="52"/>
      <c r="AV970" s="52"/>
      <c r="AW970" s="53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83" t="str">
        <f>IF(ISBLANK(B970),,IF(IFNA(MATCH(N970,List_Holidays,0),0)=0,IF(IFNA(MATCH(WEEKDAY(N970),List_WeekHolidays,0),0),1,0),2))</f>
        <v/>
      </c>
      <c r="BU970" s="109">
        <f t="shared" si="3"/>
        <v>0</v>
      </c>
      <c r="BV970" s="109">
        <f t="shared" si="4"/>
        <v>0</v>
      </c>
      <c r="BW970" s="109">
        <f>IF($BU970&gt;cLunchEnd+$N970,cLunchBegin+$N970+1,cLunchBegin+$N970)</f>
        <v>0.5</v>
      </c>
      <c r="BX970" s="109">
        <f>IF($BU970&gt;cLunchEnd+$N970,cLunchEnd+$N970+1,cLunchEnd+$N970)</f>
        <v>0.5416666667</v>
      </c>
      <c r="BY970" s="109">
        <f>IF($BU970&gt;cDinnerEnd+$N970,cDinnerBegin+$N970+1,cDinnerBegin+$N970)</f>
        <v>0.75</v>
      </c>
      <c r="BZ970" s="109">
        <f>IF($BU970&gt;cDinnerEnd+$N970,cDinnerEnd+$N970+1,cDinnerEnd+$N970)</f>
        <v>0.7916666667</v>
      </c>
      <c r="CA970" s="50" t="str">
        <f>IF((MIN($BV970,BX970)-MAX($BU970,BW970))&gt;0,vDurationLunch,)</f>
        <v/>
      </c>
      <c r="CB970" s="50" t="str">
        <f>IF((MIN($BV970,BZ970)-MAX($BU970,BY970))&gt;0,vDurationDinner,)</f>
        <v/>
      </c>
      <c r="CC970" s="50">
        <f t="shared" si="5"/>
        <v>0</v>
      </c>
      <c r="CD970" s="109">
        <f t="shared" si="6"/>
        <v>0.75</v>
      </c>
      <c r="CE970" s="50" t="str">
        <f t="shared" si="7"/>
        <v/>
      </c>
      <c r="CF970" s="50" t="str">
        <f t="shared" si="8"/>
        <v/>
      </c>
      <c r="CG970" s="50" t="str">
        <f t="shared" si="9"/>
        <v/>
      </c>
      <c r="CH970" s="50" t="str">
        <f t="shared" si="10"/>
        <v/>
      </c>
      <c r="CI970" s="50" t="str">
        <f t="shared" si="11"/>
        <v/>
      </c>
      <c r="CJ970" s="50"/>
      <c r="CK970" s="50"/>
      <c r="CL970" s="50"/>
      <c r="CM970" s="50"/>
      <c r="CN970" s="50"/>
    </row>
    <row r="971">
      <c r="A971" s="108" t="str">
        <f t="shared" si="2"/>
        <v/>
      </c>
      <c r="B971" s="6"/>
      <c r="C971" s="42"/>
      <c r="D971" s="43"/>
      <c r="E971" s="61"/>
      <c r="F971" s="45"/>
      <c r="G971" s="45"/>
      <c r="H971" s="46"/>
      <c r="I971" s="45"/>
      <c r="J971" s="45"/>
      <c r="K971" s="45"/>
      <c r="L971" s="45"/>
      <c r="M971" s="61"/>
      <c r="N971" s="48"/>
      <c r="O971" s="49"/>
      <c r="P971" s="48"/>
      <c r="Q971" s="49"/>
      <c r="R971" s="50"/>
      <c r="S971" s="51"/>
      <c r="T971" s="15"/>
      <c r="U971" s="14"/>
      <c r="V971" s="52"/>
      <c r="W971" s="52"/>
      <c r="X971" s="52"/>
      <c r="Y971" s="52"/>
      <c r="Z971" s="52"/>
      <c r="AA971" s="52"/>
      <c r="AB971" s="53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3"/>
      <c r="AP971" s="52"/>
      <c r="AQ971" s="52"/>
      <c r="AR971" s="53"/>
      <c r="AS971" s="53"/>
      <c r="AT971" s="53"/>
      <c r="AU971" s="52"/>
      <c r="AV971" s="52"/>
      <c r="AW971" s="53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83" t="str">
        <f>IF(ISBLANK(B971),,IF(IFNA(MATCH(N971,List_Holidays,0),0)=0,IF(IFNA(MATCH(WEEKDAY(N971),List_WeekHolidays,0),0),1,0),2))</f>
        <v/>
      </c>
      <c r="BU971" s="109">
        <f t="shared" si="3"/>
        <v>0</v>
      </c>
      <c r="BV971" s="109">
        <f t="shared" si="4"/>
        <v>0</v>
      </c>
      <c r="BW971" s="109">
        <f>IF($BU971&gt;cLunchEnd+$N971,cLunchBegin+$N971+1,cLunchBegin+$N971)</f>
        <v>0.5</v>
      </c>
      <c r="BX971" s="109">
        <f>IF($BU971&gt;cLunchEnd+$N971,cLunchEnd+$N971+1,cLunchEnd+$N971)</f>
        <v>0.5416666667</v>
      </c>
      <c r="BY971" s="109">
        <f>IF($BU971&gt;cDinnerEnd+$N971,cDinnerBegin+$N971+1,cDinnerBegin+$N971)</f>
        <v>0.75</v>
      </c>
      <c r="BZ971" s="109">
        <f>IF($BU971&gt;cDinnerEnd+$N971,cDinnerEnd+$N971+1,cDinnerEnd+$N971)</f>
        <v>0.7916666667</v>
      </c>
      <c r="CA971" s="50" t="str">
        <f>IF((MIN($BV971,BX971)-MAX($BU971,BW971))&gt;0,vDurationLunch,)</f>
        <v/>
      </c>
      <c r="CB971" s="50" t="str">
        <f>IF((MIN($BV971,BZ971)-MAX($BU971,BY971))&gt;0,vDurationDinner,)</f>
        <v/>
      </c>
      <c r="CC971" s="50">
        <f t="shared" si="5"/>
        <v>0</v>
      </c>
      <c r="CD971" s="109">
        <f t="shared" si="6"/>
        <v>0.75</v>
      </c>
      <c r="CE971" s="50" t="str">
        <f t="shared" si="7"/>
        <v/>
      </c>
      <c r="CF971" s="50" t="str">
        <f t="shared" si="8"/>
        <v/>
      </c>
      <c r="CG971" s="50" t="str">
        <f t="shared" si="9"/>
        <v/>
      </c>
      <c r="CH971" s="50" t="str">
        <f t="shared" si="10"/>
        <v/>
      </c>
      <c r="CI971" s="50" t="str">
        <f t="shared" si="11"/>
        <v/>
      </c>
      <c r="CJ971" s="50"/>
      <c r="CK971" s="50"/>
      <c r="CL971" s="50"/>
      <c r="CM971" s="50"/>
      <c r="CN971" s="50"/>
    </row>
    <row r="972">
      <c r="A972" s="108" t="str">
        <f t="shared" si="2"/>
        <v/>
      </c>
      <c r="B972" s="6"/>
      <c r="C972" s="42"/>
      <c r="D972" s="43"/>
      <c r="E972" s="61"/>
      <c r="F972" s="45"/>
      <c r="G972" s="45"/>
      <c r="H972" s="46"/>
      <c r="I972" s="45"/>
      <c r="J972" s="45"/>
      <c r="K972" s="45"/>
      <c r="L972" s="45"/>
      <c r="M972" s="61"/>
      <c r="N972" s="48"/>
      <c r="O972" s="49"/>
      <c r="P972" s="48"/>
      <c r="Q972" s="49"/>
      <c r="R972" s="50"/>
      <c r="S972" s="51"/>
      <c r="T972" s="15"/>
      <c r="U972" s="14"/>
      <c r="V972" s="52"/>
      <c r="W972" s="52"/>
      <c r="X972" s="52"/>
      <c r="Y972" s="52"/>
      <c r="Z972" s="52"/>
      <c r="AA972" s="52"/>
      <c r="AB972" s="53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3"/>
      <c r="AP972" s="52"/>
      <c r="AQ972" s="52"/>
      <c r="AR972" s="53"/>
      <c r="AS972" s="53"/>
      <c r="AT972" s="53"/>
      <c r="AU972" s="52"/>
      <c r="AV972" s="52"/>
      <c r="AW972" s="53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83" t="str">
        <f>IF(ISBLANK(B972),,IF(IFNA(MATCH(N972,List_Holidays,0),0)=0,IF(IFNA(MATCH(WEEKDAY(N972),List_WeekHolidays,0),0),1,0),2))</f>
        <v/>
      </c>
      <c r="BU972" s="109">
        <f t="shared" si="3"/>
        <v>0</v>
      </c>
      <c r="BV972" s="109">
        <f t="shared" si="4"/>
        <v>0</v>
      </c>
      <c r="BW972" s="109">
        <f>IF($BU972&gt;cLunchEnd+$N972,cLunchBegin+$N972+1,cLunchBegin+$N972)</f>
        <v>0.5</v>
      </c>
      <c r="BX972" s="109">
        <f>IF($BU972&gt;cLunchEnd+$N972,cLunchEnd+$N972+1,cLunchEnd+$N972)</f>
        <v>0.5416666667</v>
      </c>
      <c r="BY972" s="109">
        <f>IF($BU972&gt;cDinnerEnd+$N972,cDinnerBegin+$N972+1,cDinnerBegin+$N972)</f>
        <v>0.75</v>
      </c>
      <c r="BZ972" s="109">
        <f>IF($BU972&gt;cDinnerEnd+$N972,cDinnerEnd+$N972+1,cDinnerEnd+$N972)</f>
        <v>0.7916666667</v>
      </c>
      <c r="CA972" s="50" t="str">
        <f>IF((MIN($BV972,BX972)-MAX($BU972,BW972))&gt;0,vDurationLunch,)</f>
        <v/>
      </c>
      <c r="CB972" s="50" t="str">
        <f>IF((MIN($BV972,BZ972)-MAX($BU972,BY972))&gt;0,vDurationDinner,)</f>
        <v/>
      </c>
      <c r="CC972" s="50">
        <f t="shared" si="5"/>
        <v>0</v>
      </c>
      <c r="CD972" s="109">
        <f t="shared" si="6"/>
        <v>0.75</v>
      </c>
      <c r="CE972" s="50" t="str">
        <f t="shared" si="7"/>
        <v/>
      </c>
      <c r="CF972" s="50" t="str">
        <f t="shared" si="8"/>
        <v/>
      </c>
      <c r="CG972" s="50" t="str">
        <f t="shared" si="9"/>
        <v/>
      </c>
      <c r="CH972" s="50" t="str">
        <f t="shared" si="10"/>
        <v/>
      </c>
      <c r="CI972" s="50" t="str">
        <f t="shared" si="11"/>
        <v/>
      </c>
      <c r="CJ972" s="50"/>
      <c r="CK972" s="50"/>
      <c r="CL972" s="50"/>
      <c r="CM972" s="50"/>
      <c r="CN972" s="50"/>
    </row>
    <row r="973">
      <c r="A973" s="108" t="str">
        <f t="shared" si="2"/>
        <v/>
      </c>
      <c r="B973" s="6"/>
      <c r="C973" s="42"/>
      <c r="D973" s="43"/>
      <c r="E973" s="61"/>
      <c r="F973" s="45"/>
      <c r="G973" s="46"/>
      <c r="H973" s="46"/>
      <c r="I973" s="45"/>
      <c r="J973" s="45"/>
      <c r="K973" s="45"/>
      <c r="L973" s="45"/>
      <c r="M973" s="61"/>
      <c r="N973" s="48"/>
      <c r="O973" s="49"/>
      <c r="P973" s="48"/>
      <c r="Q973" s="49"/>
      <c r="R973" s="50"/>
      <c r="S973" s="51"/>
      <c r="T973" s="15"/>
      <c r="U973" s="14"/>
      <c r="V973" s="52"/>
      <c r="W973" s="52"/>
      <c r="X973" s="52"/>
      <c r="Y973" s="52"/>
      <c r="Z973" s="52"/>
      <c r="AA973" s="52"/>
      <c r="AB973" s="53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3"/>
      <c r="AP973" s="52"/>
      <c r="AQ973" s="52"/>
      <c r="AR973" s="53"/>
      <c r="AS973" s="53"/>
      <c r="AT973" s="53"/>
      <c r="AU973" s="52"/>
      <c r="AV973" s="52"/>
      <c r="AW973" s="53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83" t="str">
        <f>IF(ISBLANK(B973),,IF(IFNA(MATCH(N973,List_Holidays,0),0)=0,IF(IFNA(MATCH(WEEKDAY(N973),List_WeekHolidays,0),0),1,0),2))</f>
        <v/>
      </c>
      <c r="BU973" s="109">
        <f t="shared" si="3"/>
        <v>0</v>
      </c>
      <c r="BV973" s="109">
        <f t="shared" si="4"/>
        <v>0</v>
      </c>
      <c r="BW973" s="109">
        <f>IF($BU973&gt;cLunchEnd+$N973,cLunchBegin+$N973+1,cLunchBegin+$N973)</f>
        <v>0.5</v>
      </c>
      <c r="BX973" s="109">
        <f>IF($BU973&gt;cLunchEnd+$N973,cLunchEnd+$N973+1,cLunchEnd+$N973)</f>
        <v>0.5416666667</v>
      </c>
      <c r="BY973" s="109">
        <f>IF($BU973&gt;cDinnerEnd+$N973,cDinnerBegin+$N973+1,cDinnerBegin+$N973)</f>
        <v>0.75</v>
      </c>
      <c r="BZ973" s="109">
        <f>IF($BU973&gt;cDinnerEnd+$N973,cDinnerEnd+$N973+1,cDinnerEnd+$N973)</f>
        <v>0.7916666667</v>
      </c>
      <c r="CA973" s="50" t="str">
        <f>IF((MIN($BV973,BX973)-MAX($BU973,BW973))&gt;0,vDurationLunch,)</f>
        <v/>
      </c>
      <c r="CB973" s="50" t="str">
        <f>IF((MIN($BV973,BZ973)-MAX($BU973,BY973))&gt;0,vDurationDinner,)</f>
        <v/>
      </c>
      <c r="CC973" s="50">
        <f t="shared" si="5"/>
        <v>0</v>
      </c>
      <c r="CD973" s="109">
        <f t="shared" si="6"/>
        <v>0.75</v>
      </c>
      <c r="CE973" s="50" t="str">
        <f t="shared" si="7"/>
        <v/>
      </c>
      <c r="CF973" s="50" t="str">
        <f t="shared" si="8"/>
        <v/>
      </c>
      <c r="CG973" s="50" t="str">
        <f t="shared" si="9"/>
        <v/>
      </c>
      <c r="CH973" s="50" t="str">
        <f t="shared" si="10"/>
        <v/>
      </c>
      <c r="CI973" s="50" t="str">
        <f t="shared" si="11"/>
        <v/>
      </c>
      <c r="CJ973" s="50"/>
      <c r="CK973" s="50"/>
      <c r="CL973" s="50"/>
      <c r="CM973" s="50"/>
      <c r="CN973" s="50"/>
    </row>
    <row r="974">
      <c r="A974" s="108" t="str">
        <f t="shared" si="2"/>
        <v/>
      </c>
      <c r="B974" s="6"/>
      <c r="C974" s="42"/>
      <c r="D974" s="43"/>
      <c r="E974" s="61"/>
      <c r="F974" s="45"/>
      <c r="G974" s="45"/>
      <c r="H974" s="46"/>
      <c r="I974" s="45"/>
      <c r="J974" s="45"/>
      <c r="K974" s="45"/>
      <c r="L974" s="45"/>
      <c r="M974" s="61"/>
      <c r="N974" s="48"/>
      <c r="O974" s="49"/>
      <c r="P974" s="48"/>
      <c r="Q974" s="49"/>
      <c r="R974" s="50"/>
      <c r="S974" s="51"/>
      <c r="T974" s="15"/>
      <c r="U974" s="14"/>
      <c r="V974" s="52"/>
      <c r="W974" s="52"/>
      <c r="X974" s="52"/>
      <c r="Y974" s="52"/>
      <c r="Z974" s="52"/>
      <c r="AA974" s="52"/>
      <c r="AB974" s="53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3"/>
      <c r="AP974" s="52"/>
      <c r="AQ974" s="52"/>
      <c r="AR974" s="53"/>
      <c r="AS974" s="53"/>
      <c r="AT974" s="53"/>
      <c r="AU974" s="52"/>
      <c r="AV974" s="52"/>
      <c r="AW974" s="53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83" t="str">
        <f>IF(ISBLANK(B974),,IF(IFNA(MATCH(N974,List_Holidays,0),0)=0,IF(IFNA(MATCH(WEEKDAY(N974),List_WeekHolidays,0),0),1,0),2))</f>
        <v/>
      </c>
      <c r="BU974" s="109">
        <f t="shared" si="3"/>
        <v>0</v>
      </c>
      <c r="BV974" s="109">
        <f t="shared" si="4"/>
        <v>0</v>
      </c>
      <c r="BW974" s="109">
        <f>IF($BU974&gt;cLunchEnd+$N974,cLunchBegin+$N974+1,cLunchBegin+$N974)</f>
        <v>0.5</v>
      </c>
      <c r="BX974" s="109">
        <f>IF($BU974&gt;cLunchEnd+$N974,cLunchEnd+$N974+1,cLunchEnd+$N974)</f>
        <v>0.5416666667</v>
      </c>
      <c r="BY974" s="109">
        <f>IF($BU974&gt;cDinnerEnd+$N974,cDinnerBegin+$N974+1,cDinnerBegin+$N974)</f>
        <v>0.75</v>
      </c>
      <c r="BZ974" s="109">
        <f>IF($BU974&gt;cDinnerEnd+$N974,cDinnerEnd+$N974+1,cDinnerEnd+$N974)</f>
        <v>0.7916666667</v>
      </c>
      <c r="CA974" s="50" t="str">
        <f>IF((MIN($BV974,BX974)-MAX($BU974,BW974))&gt;0,vDurationLunch,)</f>
        <v/>
      </c>
      <c r="CB974" s="50" t="str">
        <f>IF((MIN($BV974,BZ974)-MAX($BU974,BY974))&gt;0,vDurationDinner,)</f>
        <v/>
      </c>
      <c r="CC974" s="50">
        <f t="shared" si="5"/>
        <v>0</v>
      </c>
      <c r="CD974" s="109">
        <f t="shared" si="6"/>
        <v>0.75</v>
      </c>
      <c r="CE974" s="50" t="str">
        <f t="shared" si="7"/>
        <v/>
      </c>
      <c r="CF974" s="50" t="str">
        <f t="shared" si="8"/>
        <v/>
      </c>
      <c r="CG974" s="50" t="str">
        <f t="shared" si="9"/>
        <v/>
      </c>
      <c r="CH974" s="50" t="str">
        <f t="shared" si="10"/>
        <v/>
      </c>
      <c r="CI974" s="50" t="str">
        <f t="shared" si="11"/>
        <v/>
      </c>
      <c r="CJ974" s="50"/>
      <c r="CK974" s="50"/>
      <c r="CL974" s="50"/>
      <c r="CM974" s="50"/>
      <c r="CN974" s="50"/>
    </row>
    <row r="975">
      <c r="A975" s="108" t="str">
        <f t="shared" si="2"/>
        <v/>
      </c>
      <c r="B975" s="6"/>
      <c r="C975" s="42"/>
      <c r="D975" s="43"/>
      <c r="E975" s="61"/>
      <c r="F975" s="45"/>
      <c r="G975" s="45"/>
      <c r="H975" s="46"/>
      <c r="I975" s="45"/>
      <c r="J975" s="45"/>
      <c r="K975" s="45"/>
      <c r="L975" s="45"/>
      <c r="M975" s="61"/>
      <c r="N975" s="48"/>
      <c r="O975" s="49"/>
      <c r="P975" s="48"/>
      <c r="Q975" s="49"/>
      <c r="R975" s="50"/>
      <c r="S975" s="51"/>
      <c r="T975" s="15"/>
      <c r="U975" s="14"/>
      <c r="V975" s="52"/>
      <c r="W975" s="52"/>
      <c r="X975" s="52"/>
      <c r="Y975" s="52"/>
      <c r="Z975" s="52"/>
      <c r="AA975" s="52"/>
      <c r="AB975" s="53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3"/>
      <c r="AP975" s="52"/>
      <c r="AQ975" s="52"/>
      <c r="AR975" s="53"/>
      <c r="AS975" s="53"/>
      <c r="AT975" s="53"/>
      <c r="AU975" s="52"/>
      <c r="AV975" s="52"/>
      <c r="AW975" s="53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83" t="str">
        <f>IF(ISBLANK(B975),,IF(IFNA(MATCH(N975,List_Holidays,0),0)=0,IF(IFNA(MATCH(WEEKDAY(N975),List_WeekHolidays,0),0),1,0),2))</f>
        <v/>
      </c>
      <c r="BU975" s="109">
        <f t="shared" si="3"/>
        <v>0</v>
      </c>
      <c r="BV975" s="109">
        <f t="shared" si="4"/>
        <v>0</v>
      </c>
      <c r="BW975" s="109">
        <f>IF($BU975&gt;cLunchEnd+$N975,cLunchBegin+$N975+1,cLunchBegin+$N975)</f>
        <v>0.5</v>
      </c>
      <c r="BX975" s="109">
        <f>IF($BU975&gt;cLunchEnd+$N975,cLunchEnd+$N975+1,cLunchEnd+$N975)</f>
        <v>0.5416666667</v>
      </c>
      <c r="BY975" s="109">
        <f>IF($BU975&gt;cDinnerEnd+$N975,cDinnerBegin+$N975+1,cDinnerBegin+$N975)</f>
        <v>0.75</v>
      </c>
      <c r="BZ975" s="109">
        <f>IF($BU975&gt;cDinnerEnd+$N975,cDinnerEnd+$N975+1,cDinnerEnd+$N975)</f>
        <v>0.7916666667</v>
      </c>
      <c r="CA975" s="50" t="str">
        <f>IF((MIN($BV975,BX975)-MAX($BU975,BW975))&gt;0,vDurationLunch,)</f>
        <v/>
      </c>
      <c r="CB975" s="50" t="str">
        <f>IF((MIN($BV975,BZ975)-MAX($BU975,BY975))&gt;0,vDurationDinner,)</f>
        <v/>
      </c>
      <c r="CC975" s="50">
        <f t="shared" si="5"/>
        <v>0</v>
      </c>
      <c r="CD975" s="109">
        <f t="shared" si="6"/>
        <v>0.75</v>
      </c>
      <c r="CE975" s="50" t="str">
        <f t="shared" si="7"/>
        <v/>
      </c>
      <c r="CF975" s="50" t="str">
        <f t="shared" si="8"/>
        <v/>
      </c>
      <c r="CG975" s="50" t="str">
        <f t="shared" si="9"/>
        <v/>
      </c>
      <c r="CH975" s="50" t="str">
        <f t="shared" si="10"/>
        <v/>
      </c>
      <c r="CI975" s="50" t="str">
        <f t="shared" si="11"/>
        <v/>
      </c>
      <c r="CJ975" s="50"/>
      <c r="CK975" s="50"/>
      <c r="CL975" s="50"/>
      <c r="CM975" s="50"/>
      <c r="CN975" s="50"/>
    </row>
    <row r="976">
      <c r="A976" s="108" t="str">
        <f t="shared" si="2"/>
        <v/>
      </c>
      <c r="B976" s="6"/>
      <c r="C976" s="42"/>
      <c r="D976" s="43"/>
      <c r="E976" s="61"/>
      <c r="F976" s="45"/>
      <c r="G976" s="45"/>
      <c r="H976" s="45"/>
      <c r="I976" s="45"/>
      <c r="J976" s="46"/>
      <c r="K976" s="45"/>
      <c r="L976" s="45"/>
      <c r="M976" s="61"/>
      <c r="N976" s="48"/>
      <c r="O976" s="49"/>
      <c r="P976" s="48"/>
      <c r="Q976" s="49"/>
      <c r="R976" s="50"/>
      <c r="S976" s="51"/>
      <c r="T976" s="15"/>
      <c r="U976" s="14"/>
      <c r="V976" s="52"/>
      <c r="W976" s="52"/>
      <c r="X976" s="52"/>
      <c r="Y976" s="52"/>
      <c r="Z976" s="52"/>
      <c r="AA976" s="52"/>
      <c r="AB976" s="53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3"/>
      <c r="AP976" s="52"/>
      <c r="AQ976" s="52"/>
      <c r="AR976" s="53"/>
      <c r="AS976" s="53"/>
      <c r="AT976" s="53"/>
      <c r="AU976" s="52"/>
      <c r="AV976" s="52"/>
      <c r="AW976" s="53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83" t="str">
        <f>IF(ISBLANK(B976),,IF(IFNA(MATCH(N976,List_Holidays,0),0)=0,IF(IFNA(MATCH(WEEKDAY(N976),List_WeekHolidays,0),0),1,0),2))</f>
        <v/>
      </c>
      <c r="BU976" s="109">
        <f t="shared" si="3"/>
        <v>0</v>
      </c>
      <c r="BV976" s="109">
        <f t="shared" si="4"/>
        <v>0</v>
      </c>
      <c r="BW976" s="109">
        <f>IF($BU976&gt;cLunchEnd+$N976,cLunchBegin+$N976+1,cLunchBegin+$N976)</f>
        <v>0.5</v>
      </c>
      <c r="BX976" s="109">
        <f>IF($BU976&gt;cLunchEnd+$N976,cLunchEnd+$N976+1,cLunchEnd+$N976)</f>
        <v>0.5416666667</v>
      </c>
      <c r="BY976" s="109">
        <f>IF($BU976&gt;cDinnerEnd+$N976,cDinnerBegin+$N976+1,cDinnerBegin+$N976)</f>
        <v>0.75</v>
      </c>
      <c r="BZ976" s="109">
        <f>IF($BU976&gt;cDinnerEnd+$N976,cDinnerEnd+$N976+1,cDinnerEnd+$N976)</f>
        <v>0.7916666667</v>
      </c>
      <c r="CA976" s="50" t="str">
        <f>IF((MIN($BV976,BX976)-MAX($BU976,BW976))&gt;0,vDurationLunch,)</f>
        <v/>
      </c>
      <c r="CB976" s="50" t="str">
        <f>IF((MIN($BV976,BZ976)-MAX($BU976,BY976))&gt;0,vDurationDinner,)</f>
        <v/>
      </c>
      <c r="CC976" s="50">
        <f t="shared" si="5"/>
        <v>0</v>
      </c>
      <c r="CD976" s="109">
        <f t="shared" si="6"/>
        <v>0.75</v>
      </c>
      <c r="CE976" s="50" t="str">
        <f t="shared" si="7"/>
        <v/>
      </c>
      <c r="CF976" s="50" t="str">
        <f t="shared" si="8"/>
        <v/>
      </c>
      <c r="CG976" s="50" t="str">
        <f t="shared" si="9"/>
        <v/>
      </c>
      <c r="CH976" s="50" t="str">
        <f t="shared" si="10"/>
        <v/>
      </c>
      <c r="CI976" s="50" t="str">
        <f t="shared" si="11"/>
        <v/>
      </c>
      <c r="CJ976" s="50"/>
      <c r="CK976" s="50"/>
      <c r="CL976" s="50"/>
      <c r="CM976" s="50"/>
      <c r="CN976" s="50"/>
    </row>
    <row r="977">
      <c r="A977" s="108" t="str">
        <f t="shared" si="2"/>
        <v/>
      </c>
      <c r="B977" s="6"/>
      <c r="C977" s="42"/>
      <c r="D977" s="43"/>
      <c r="E977" s="61"/>
      <c r="F977" s="45"/>
      <c r="G977" s="45"/>
      <c r="H977" s="46"/>
      <c r="I977" s="45"/>
      <c r="J977" s="45"/>
      <c r="K977" s="45"/>
      <c r="L977" s="45"/>
      <c r="M977" s="61"/>
      <c r="N977" s="48"/>
      <c r="O977" s="49"/>
      <c r="P977" s="48"/>
      <c r="Q977" s="49"/>
      <c r="R977" s="50"/>
      <c r="S977" s="51"/>
      <c r="T977" s="15"/>
      <c r="U977" s="14"/>
      <c r="V977" s="52"/>
      <c r="W977" s="52"/>
      <c r="X977" s="52"/>
      <c r="Y977" s="52"/>
      <c r="Z977" s="52"/>
      <c r="AA977" s="52"/>
      <c r="AB977" s="53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3"/>
      <c r="AP977" s="52"/>
      <c r="AQ977" s="52"/>
      <c r="AR977" s="53"/>
      <c r="AS977" s="53"/>
      <c r="AT977" s="53"/>
      <c r="AU977" s="52"/>
      <c r="AV977" s="52"/>
      <c r="AW977" s="53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83" t="str">
        <f>IF(ISBLANK(B977),,IF(IFNA(MATCH(N977,List_Holidays,0),0)=0,IF(IFNA(MATCH(WEEKDAY(N977),List_WeekHolidays,0),0),1,0),2))</f>
        <v/>
      </c>
      <c r="BU977" s="109">
        <f t="shared" si="3"/>
        <v>0</v>
      </c>
      <c r="BV977" s="109">
        <f t="shared" si="4"/>
        <v>0</v>
      </c>
      <c r="BW977" s="109">
        <f>IF($BU977&gt;cLunchEnd+$N977,cLunchBegin+$N977+1,cLunchBegin+$N977)</f>
        <v>0.5</v>
      </c>
      <c r="BX977" s="109">
        <f>IF($BU977&gt;cLunchEnd+$N977,cLunchEnd+$N977+1,cLunchEnd+$N977)</f>
        <v>0.5416666667</v>
      </c>
      <c r="BY977" s="109">
        <f>IF($BU977&gt;cDinnerEnd+$N977,cDinnerBegin+$N977+1,cDinnerBegin+$N977)</f>
        <v>0.75</v>
      </c>
      <c r="BZ977" s="109">
        <f>IF($BU977&gt;cDinnerEnd+$N977,cDinnerEnd+$N977+1,cDinnerEnd+$N977)</f>
        <v>0.7916666667</v>
      </c>
      <c r="CA977" s="50" t="str">
        <f>IF((MIN($BV977,BX977)-MAX($BU977,BW977))&gt;0,vDurationLunch,)</f>
        <v/>
      </c>
      <c r="CB977" s="50" t="str">
        <f>IF((MIN($BV977,BZ977)-MAX($BU977,BY977))&gt;0,vDurationDinner,)</f>
        <v/>
      </c>
      <c r="CC977" s="50">
        <f t="shared" si="5"/>
        <v>0</v>
      </c>
      <c r="CD977" s="109">
        <f t="shared" si="6"/>
        <v>0.75</v>
      </c>
      <c r="CE977" s="50" t="str">
        <f t="shared" si="7"/>
        <v/>
      </c>
      <c r="CF977" s="50" t="str">
        <f t="shared" si="8"/>
        <v/>
      </c>
      <c r="CG977" s="50" t="str">
        <f t="shared" si="9"/>
        <v/>
      </c>
      <c r="CH977" s="50" t="str">
        <f t="shared" si="10"/>
        <v/>
      </c>
      <c r="CI977" s="50" t="str">
        <f t="shared" si="11"/>
        <v/>
      </c>
      <c r="CJ977" s="50"/>
      <c r="CK977" s="50"/>
      <c r="CL977" s="50"/>
      <c r="CM977" s="50"/>
      <c r="CN977" s="50"/>
    </row>
    <row r="978">
      <c r="A978" s="108" t="str">
        <f t="shared" si="2"/>
        <v/>
      </c>
      <c r="B978" s="6"/>
      <c r="C978" s="42"/>
      <c r="D978" s="43"/>
      <c r="E978" s="61"/>
      <c r="F978" s="45"/>
      <c r="G978" s="45"/>
      <c r="H978" s="46"/>
      <c r="I978" s="45"/>
      <c r="J978" s="45"/>
      <c r="K978" s="45"/>
      <c r="L978" s="45"/>
      <c r="M978" s="61"/>
      <c r="N978" s="48"/>
      <c r="O978" s="49"/>
      <c r="P978" s="48"/>
      <c r="Q978" s="49"/>
      <c r="R978" s="50"/>
      <c r="S978" s="51"/>
      <c r="T978" s="15"/>
      <c r="U978" s="14"/>
      <c r="V978" s="52"/>
      <c r="W978" s="52"/>
      <c r="X978" s="52"/>
      <c r="Y978" s="52"/>
      <c r="Z978" s="52"/>
      <c r="AA978" s="52"/>
      <c r="AB978" s="53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3"/>
      <c r="AP978" s="52"/>
      <c r="AQ978" s="52"/>
      <c r="AR978" s="53"/>
      <c r="AS978" s="53"/>
      <c r="AT978" s="53"/>
      <c r="AU978" s="52"/>
      <c r="AV978" s="52"/>
      <c r="AW978" s="53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83" t="str">
        <f>IF(ISBLANK(B978),,IF(IFNA(MATCH(N978,List_Holidays,0),0)=0,IF(IFNA(MATCH(WEEKDAY(N978),List_WeekHolidays,0),0),1,0),2))</f>
        <v/>
      </c>
      <c r="BU978" s="109">
        <f t="shared" si="3"/>
        <v>0</v>
      </c>
      <c r="BV978" s="109">
        <f t="shared" si="4"/>
        <v>0</v>
      </c>
      <c r="BW978" s="109">
        <f>IF($BU978&gt;cLunchEnd+$N978,cLunchBegin+$N978+1,cLunchBegin+$N978)</f>
        <v>0.5</v>
      </c>
      <c r="BX978" s="109">
        <f>IF($BU978&gt;cLunchEnd+$N978,cLunchEnd+$N978+1,cLunchEnd+$N978)</f>
        <v>0.5416666667</v>
      </c>
      <c r="BY978" s="109">
        <f>IF($BU978&gt;cDinnerEnd+$N978,cDinnerBegin+$N978+1,cDinnerBegin+$N978)</f>
        <v>0.75</v>
      </c>
      <c r="BZ978" s="109">
        <f>IF($BU978&gt;cDinnerEnd+$N978,cDinnerEnd+$N978+1,cDinnerEnd+$N978)</f>
        <v>0.7916666667</v>
      </c>
      <c r="CA978" s="50" t="str">
        <f>IF((MIN($BV978,BX978)-MAX($BU978,BW978))&gt;0,vDurationLunch,)</f>
        <v/>
      </c>
      <c r="CB978" s="50" t="str">
        <f>IF((MIN($BV978,BZ978)-MAX($BU978,BY978))&gt;0,vDurationDinner,)</f>
        <v/>
      </c>
      <c r="CC978" s="50">
        <f t="shared" si="5"/>
        <v>0</v>
      </c>
      <c r="CD978" s="109">
        <f t="shared" si="6"/>
        <v>0.75</v>
      </c>
      <c r="CE978" s="50" t="str">
        <f t="shared" si="7"/>
        <v/>
      </c>
      <c r="CF978" s="50" t="str">
        <f t="shared" si="8"/>
        <v/>
      </c>
      <c r="CG978" s="50" t="str">
        <f t="shared" si="9"/>
        <v/>
      </c>
      <c r="CH978" s="50" t="str">
        <f t="shared" si="10"/>
        <v/>
      </c>
      <c r="CI978" s="50" t="str">
        <f t="shared" si="11"/>
        <v/>
      </c>
      <c r="CJ978" s="50"/>
      <c r="CK978" s="50"/>
      <c r="CL978" s="50"/>
      <c r="CM978" s="50"/>
      <c r="CN978" s="50"/>
    </row>
    <row r="979">
      <c r="A979" s="108" t="str">
        <f t="shared" si="2"/>
        <v/>
      </c>
      <c r="B979" s="6"/>
      <c r="C979" s="42"/>
      <c r="D979" s="43"/>
      <c r="E979" s="61"/>
      <c r="F979" s="45"/>
      <c r="G979" s="45"/>
      <c r="H979" s="46"/>
      <c r="I979" s="45"/>
      <c r="J979" s="45"/>
      <c r="K979" s="45"/>
      <c r="L979" s="45"/>
      <c r="M979" s="61"/>
      <c r="N979" s="48"/>
      <c r="O979" s="49"/>
      <c r="P979" s="48"/>
      <c r="Q979" s="49"/>
      <c r="R979" s="50"/>
      <c r="S979" s="51"/>
      <c r="T979" s="15"/>
      <c r="U979" s="14"/>
      <c r="V979" s="52"/>
      <c r="W979" s="52"/>
      <c r="X979" s="52"/>
      <c r="Y979" s="52"/>
      <c r="Z979" s="52"/>
      <c r="AA979" s="52"/>
      <c r="AB979" s="53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3"/>
      <c r="AP979" s="52"/>
      <c r="AQ979" s="52"/>
      <c r="AR979" s="53"/>
      <c r="AS979" s="53"/>
      <c r="AT979" s="53"/>
      <c r="AU979" s="52"/>
      <c r="AV979" s="52"/>
      <c r="AW979" s="53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83" t="str">
        <f>IF(ISBLANK(B979),,IF(IFNA(MATCH(N979,List_Holidays,0),0)=0,IF(IFNA(MATCH(WEEKDAY(N979),List_WeekHolidays,0),0),1,0),2))</f>
        <v/>
      </c>
      <c r="BU979" s="109">
        <f t="shared" si="3"/>
        <v>0</v>
      </c>
      <c r="BV979" s="109">
        <f t="shared" si="4"/>
        <v>0</v>
      </c>
      <c r="BW979" s="109">
        <f>IF($BU979&gt;cLunchEnd+$N979,cLunchBegin+$N979+1,cLunchBegin+$N979)</f>
        <v>0.5</v>
      </c>
      <c r="BX979" s="109">
        <f>IF($BU979&gt;cLunchEnd+$N979,cLunchEnd+$N979+1,cLunchEnd+$N979)</f>
        <v>0.5416666667</v>
      </c>
      <c r="BY979" s="109">
        <f>IF($BU979&gt;cDinnerEnd+$N979,cDinnerBegin+$N979+1,cDinnerBegin+$N979)</f>
        <v>0.75</v>
      </c>
      <c r="BZ979" s="109">
        <f>IF($BU979&gt;cDinnerEnd+$N979,cDinnerEnd+$N979+1,cDinnerEnd+$N979)</f>
        <v>0.7916666667</v>
      </c>
      <c r="CA979" s="50" t="str">
        <f>IF((MIN($BV979,BX979)-MAX($BU979,BW979))&gt;0,vDurationLunch,)</f>
        <v/>
      </c>
      <c r="CB979" s="50" t="str">
        <f>IF((MIN($BV979,BZ979)-MAX($BU979,BY979))&gt;0,vDurationDinner,)</f>
        <v/>
      </c>
      <c r="CC979" s="50">
        <f t="shared" si="5"/>
        <v>0</v>
      </c>
      <c r="CD979" s="109">
        <f t="shared" si="6"/>
        <v>0.75</v>
      </c>
      <c r="CE979" s="50" t="str">
        <f t="shared" si="7"/>
        <v/>
      </c>
      <c r="CF979" s="50" t="str">
        <f t="shared" si="8"/>
        <v/>
      </c>
      <c r="CG979" s="50" t="str">
        <f t="shared" si="9"/>
        <v/>
      </c>
      <c r="CH979" s="50" t="str">
        <f t="shared" si="10"/>
        <v/>
      </c>
      <c r="CI979" s="50" t="str">
        <f t="shared" si="11"/>
        <v/>
      </c>
      <c r="CJ979" s="50"/>
      <c r="CK979" s="50"/>
      <c r="CL979" s="50"/>
      <c r="CM979" s="50"/>
      <c r="CN979" s="50"/>
    </row>
    <row r="980">
      <c r="A980" s="108" t="str">
        <f t="shared" si="2"/>
        <v/>
      </c>
      <c r="B980" s="6"/>
      <c r="C980" s="42"/>
      <c r="D980" s="43"/>
      <c r="E980" s="61"/>
      <c r="F980" s="45"/>
      <c r="G980" s="46"/>
      <c r="H980" s="46"/>
      <c r="I980" s="45"/>
      <c r="J980" s="45"/>
      <c r="K980" s="45"/>
      <c r="L980" s="45"/>
      <c r="M980" s="61"/>
      <c r="N980" s="48"/>
      <c r="O980" s="49"/>
      <c r="P980" s="48"/>
      <c r="Q980" s="49"/>
      <c r="R980" s="50"/>
      <c r="S980" s="51"/>
      <c r="T980" s="15"/>
      <c r="U980" s="14"/>
      <c r="V980" s="52"/>
      <c r="W980" s="52"/>
      <c r="X980" s="52"/>
      <c r="Y980" s="52"/>
      <c r="Z980" s="52"/>
      <c r="AA980" s="52"/>
      <c r="AB980" s="53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3"/>
      <c r="AP980" s="52"/>
      <c r="AQ980" s="52"/>
      <c r="AR980" s="53"/>
      <c r="AS980" s="53"/>
      <c r="AT980" s="53"/>
      <c r="AU980" s="52"/>
      <c r="AV980" s="52"/>
      <c r="AW980" s="53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83" t="str">
        <f>IF(ISBLANK(B980),,IF(IFNA(MATCH(N980,List_Holidays,0),0)=0,IF(IFNA(MATCH(WEEKDAY(N980),List_WeekHolidays,0),0),1,0),2))</f>
        <v/>
      </c>
      <c r="BU980" s="109">
        <f t="shared" si="3"/>
        <v>0</v>
      </c>
      <c r="BV980" s="109">
        <f t="shared" si="4"/>
        <v>0</v>
      </c>
      <c r="BW980" s="109">
        <f>IF($BU980&gt;cLunchEnd+$N980,cLunchBegin+$N980+1,cLunchBegin+$N980)</f>
        <v>0.5</v>
      </c>
      <c r="BX980" s="109">
        <f>IF($BU980&gt;cLunchEnd+$N980,cLunchEnd+$N980+1,cLunchEnd+$N980)</f>
        <v>0.5416666667</v>
      </c>
      <c r="BY980" s="109">
        <f>IF($BU980&gt;cDinnerEnd+$N980,cDinnerBegin+$N980+1,cDinnerBegin+$N980)</f>
        <v>0.75</v>
      </c>
      <c r="BZ980" s="109">
        <f>IF($BU980&gt;cDinnerEnd+$N980,cDinnerEnd+$N980+1,cDinnerEnd+$N980)</f>
        <v>0.7916666667</v>
      </c>
      <c r="CA980" s="50" t="str">
        <f>IF((MIN($BV980,BX980)-MAX($BU980,BW980))&gt;0,vDurationLunch,)</f>
        <v/>
      </c>
      <c r="CB980" s="50" t="str">
        <f>IF((MIN($BV980,BZ980)-MAX($BU980,BY980))&gt;0,vDurationDinner,)</f>
        <v/>
      </c>
      <c r="CC980" s="50">
        <f t="shared" si="5"/>
        <v>0</v>
      </c>
      <c r="CD980" s="109">
        <f t="shared" si="6"/>
        <v>0.75</v>
      </c>
      <c r="CE980" s="50" t="str">
        <f t="shared" si="7"/>
        <v/>
      </c>
      <c r="CF980" s="50" t="str">
        <f t="shared" si="8"/>
        <v/>
      </c>
      <c r="CG980" s="50" t="str">
        <f t="shared" si="9"/>
        <v/>
      </c>
      <c r="CH980" s="50" t="str">
        <f t="shared" si="10"/>
        <v/>
      </c>
      <c r="CI980" s="50" t="str">
        <f t="shared" si="11"/>
        <v/>
      </c>
      <c r="CJ980" s="50"/>
      <c r="CK980" s="50"/>
      <c r="CL980" s="50"/>
      <c r="CM980" s="50"/>
      <c r="CN980" s="50"/>
    </row>
    <row r="981">
      <c r="A981" s="108" t="str">
        <f t="shared" si="2"/>
        <v/>
      </c>
      <c r="B981" s="6"/>
      <c r="C981" s="42"/>
      <c r="D981" s="43"/>
      <c r="E981" s="61"/>
      <c r="F981" s="45"/>
      <c r="G981" s="45"/>
      <c r="H981" s="46"/>
      <c r="I981" s="45"/>
      <c r="J981" s="45"/>
      <c r="K981" s="45"/>
      <c r="L981" s="45"/>
      <c r="M981" s="61"/>
      <c r="N981" s="48"/>
      <c r="O981" s="49"/>
      <c r="P981" s="48"/>
      <c r="Q981" s="49"/>
      <c r="R981" s="50"/>
      <c r="S981" s="51"/>
      <c r="T981" s="15"/>
      <c r="U981" s="14"/>
      <c r="V981" s="52"/>
      <c r="W981" s="52"/>
      <c r="X981" s="52"/>
      <c r="Y981" s="52"/>
      <c r="Z981" s="52"/>
      <c r="AA981" s="52"/>
      <c r="AB981" s="53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3"/>
      <c r="AP981" s="52"/>
      <c r="AQ981" s="52"/>
      <c r="AR981" s="53"/>
      <c r="AS981" s="53"/>
      <c r="AT981" s="53"/>
      <c r="AU981" s="52"/>
      <c r="AV981" s="52"/>
      <c r="AW981" s="53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83" t="str">
        <f>IF(ISBLANK(B981),,IF(IFNA(MATCH(N981,List_Holidays,0),0)=0,IF(IFNA(MATCH(WEEKDAY(N981),List_WeekHolidays,0),0),1,0),2))</f>
        <v/>
      </c>
      <c r="BU981" s="109">
        <f t="shared" si="3"/>
        <v>0</v>
      </c>
      <c r="BV981" s="109">
        <f t="shared" si="4"/>
        <v>0</v>
      </c>
      <c r="BW981" s="109">
        <f>IF($BU981&gt;cLunchEnd+$N981,cLunchBegin+$N981+1,cLunchBegin+$N981)</f>
        <v>0.5</v>
      </c>
      <c r="BX981" s="109">
        <f>IF($BU981&gt;cLunchEnd+$N981,cLunchEnd+$N981+1,cLunchEnd+$N981)</f>
        <v>0.5416666667</v>
      </c>
      <c r="BY981" s="109">
        <f>IF($BU981&gt;cDinnerEnd+$N981,cDinnerBegin+$N981+1,cDinnerBegin+$N981)</f>
        <v>0.75</v>
      </c>
      <c r="BZ981" s="109">
        <f>IF($BU981&gt;cDinnerEnd+$N981,cDinnerEnd+$N981+1,cDinnerEnd+$N981)</f>
        <v>0.7916666667</v>
      </c>
      <c r="CA981" s="50" t="str">
        <f>IF((MIN($BV981,BX981)-MAX($BU981,BW981))&gt;0,vDurationLunch,)</f>
        <v/>
      </c>
      <c r="CB981" s="50" t="str">
        <f>IF((MIN($BV981,BZ981)-MAX($BU981,BY981))&gt;0,vDurationDinner,)</f>
        <v/>
      </c>
      <c r="CC981" s="50">
        <f t="shared" si="5"/>
        <v>0</v>
      </c>
      <c r="CD981" s="109">
        <f t="shared" si="6"/>
        <v>0.75</v>
      </c>
      <c r="CE981" s="50" t="str">
        <f t="shared" si="7"/>
        <v/>
      </c>
      <c r="CF981" s="50" t="str">
        <f t="shared" si="8"/>
        <v/>
      </c>
      <c r="CG981" s="50" t="str">
        <f t="shared" si="9"/>
        <v/>
      </c>
      <c r="CH981" s="50" t="str">
        <f t="shared" si="10"/>
        <v/>
      </c>
      <c r="CI981" s="50" t="str">
        <f t="shared" si="11"/>
        <v/>
      </c>
      <c r="CJ981" s="50"/>
      <c r="CK981" s="50"/>
      <c r="CL981" s="50"/>
      <c r="CM981" s="50"/>
      <c r="CN981" s="50"/>
    </row>
    <row r="982">
      <c r="A982" s="108" t="str">
        <f t="shared" si="2"/>
        <v/>
      </c>
      <c r="B982" s="6"/>
      <c r="C982" s="42"/>
      <c r="D982" s="43"/>
      <c r="E982" s="61"/>
      <c r="F982" s="45"/>
      <c r="G982" s="45"/>
      <c r="H982" s="46"/>
      <c r="I982" s="45"/>
      <c r="J982" s="45"/>
      <c r="K982" s="45"/>
      <c r="L982" s="45"/>
      <c r="M982" s="61"/>
      <c r="N982" s="48"/>
      <c r="O982" s="49"/>
      <c r="P982" s="48"/>
      <c r="Q982" s="49"/>
      <c r="R982" s="50"/>
      <c r="S982" s="51"/>
      <c r="T982" s="15"/>
      <c r="U982" s="14"/>
      <c r="V982" s="52"/>
      <c r="W982" s="52"/>
      <c r="X982" s="52"/>
      <c r="Y982" s="52"/>
      <c r="Z982" s="52"/>
      <c r="AA982" s="52"/>
      <c r="AB982" s="53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3"/>
      <c r="AP982" s="52"/>
      <c r="AQ982" s="52"/>
      <c r="AR982" s="53"/>
      <c r="AS982" s="53"/>
      <c r="AT982" s="53"/>
      <c r="AU982" s="52"/>
      <c r="AV982" s="52"/>
      <c r="AW982" s="53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83" t="str">
        <f>IF(ISBLANK(B982),,IF(IFNA(MATCH(N982,List_Holidays,0),0)=0,IF(IFNA(MATCH(WEEKDAY(N982),List_WeekHolidays,0),0),1,0),2))</f>
        <v/>
      </c>
      <c r="BU982" s="109">
        <f t="shared" si="3"/>
        <v>0</v>
      </c>
      <c r="BV982" s="109">
        <f t="shared" si="4"/>
        <v>0</v>
      </c>
      <c r="BW982" s="109">
        <f>IF($BU982&gt;cLunchEnd+$N982,cLunchBegin+$N982+1,cLunchBegin+$N982)</f>
        <v>0.5</v>
      </c>
      <c r="BX982" s="109">
        <f>IF($BU982&gt;cLunchEnd+$N982,cLunchEnd+$N982+1,cLunchEnd+$N982)</f>
        <v>0.5416666667</v>
      </c>
      <c r="BY982" s="109">
        <f>IF($BU982&gt;cDinnerEnd+$N982,cDinnerBegin+$N982+1,cDinnerBegin+$N982)</f>
        <v>0.75</v>
      </c>
      <c r="BZ982" s="109">
        <f>IF($BU982&gt;cDinnerEnd+$N982,cDinnerEnd+$N982+1,cDinnerEnd+$N982)</f>
        <v>0.7916666667</v>
      </c>
      <c r="CA982" s="50" t="str">
        <f>IF((MIN($BV982,BX982)-MAX($BU982,BW982))&gt;0,vDurationLunch,)</f>
        <v/>
      </c>
      <c r="CB982" s="50" t="str">
        <f>IF((MIN($BV982,BZ982)-MAX($BU982,BY982))&gt;0,vDurationDinner,)</f>
        <v/>
      </c>
      <c r="CC982" s="50">
        <f t="shared" si="5"/>
        <v>0</v>
      </c>
      <c r="CD982" s="109">
        <f t="shared" si="6"/>
        <v>0.75</v>
      </c>
      <c r="CE982" s="50" t="str">
        <f t="shared" si="7"/>
        <v/>
      </c>
      <c r="CF982" s="50" t="str">
        <f t="shared" si="8"/>
        <v/>
      </c>
      <c r="CG982" s="50" t="str">
        <f t="shared" si="9"/>
        <v/>
      </c>
      <c r="CH982" s="50" t="str">
        <f t="shared" si="10"/>
        <v/>
      </c>
      <c r="CI982" s="50" t="str">
        <f t="shared" si="11"/>
        <v/>
      </c>
      <c r="CJ982" s="50"/>
      <c r="CK982" s="50"/>
      <c r="CL982" s="50"/>
      <c r="CM982" s="50"/>
      <c r="CN982" s="50"/>
    </row>
    <row r="983">
      <c r="A983" s="108" t="str">
        <f t="shared" si="2"/>
        <v/>
      </c>
      <c r="B983" s="6"/>
      <c r="C983" s="42"/>
      <c r="D983" s="43"/>
      <c r="E983" s="61"/>
      <c r="F983" s="45"/>
      <c r="G983" s="45"/>
      <c r="H983" s="45"/>
      <c r="I983" s="45"/>
      <c r="J983" s="46"/>
      <c r="K983" s="45"/>
      <c r="L983" s="45"/>
      <c r="M983" s="61"/>
      <c r="N983" s="48"/>
      <c r="O983" s="49"/>
      <c r="P983" s="48"/>
      <c r="Q983" s="49"/>
      <c r="R983" s="50"/>
      <c r="S983" s="51"/>
      <c r="T983" s="15"/>
      <c r="U983" s="14"/>
      <c r="V983" s="52"/>
      <c r="W983" s="52"/>
      <c r="X983" s="52"/>
      <c r="Y983" s="52"/>
      <c r="Z983" s="52"/>
      <c r="AA983" s="52"/>
      <c r="AB983" s="53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3"/>
      <c r="AP983" s="52"/>
      <c r="AQ983" s="52"/>
      <c r="AR983" s="53"/>
      <c r="AS983" s="53"/>
      <c r="AT983" s="53"/>
      <c r="AU983" s="52"/>
      <c r="AV983" s="52"/>
      <c r="AW983" s="53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83" t="str">
        <f>IF(ISBLANK(B983),,IF(IFNA(MATCH(N983,List_Holidays,0),0)=0,IF(IFNA(MATCH(WEEKDAY(N983),List_WeekHolidays,0),0),1,0),2))</f>
        <v/>
      </c>
      <c r="BU983" s="109">
        <f t="shared" si="3"/>
        <v>0</v>
      </c>
      <c r="BV983" s="109">
        <f t="shared" si="4"/>
        <v>0</v>
      </c>
      <c r="BW983" s="109">
        <f>IF($BU983&gt;cLunchEnd+$N983,cLunchBegin+$N983+1,cLunchBegin+$N983)</f>
        <v>0.5</v>
      </c>
      <c r="BX983" s="109">
        <f>IF($BU983&gt;cLunchEnd+$N983,cLunchEnd+$N983+1,cLunchEnd+$N983)</f>
        <v>0.5416666667</v>
      </c>
      <c r="BY983" s="109">
        <f>IF($BU983&gt;cDinnerEnd+$N983,cDinnerBegin+$N983+1,cDinnerBegin+$N983)</f>
        <v>0.75</v>
      </c>
      <c r="BZ983" s="109">
        <f>IF($BU983&gt;cDinnerEnd+$N983,cDinnerEnd+$N983+1,cDinnerEnd+$N983)</f>
        <v>0.7916666667</v>
      </c>
      <c r="CA983" s="50" t="str">
        <f>IF((MIN($BV983,BX983)-MAX($BU983,BW983))&gt;0,vDurationLunch,)</f>
        <v/>
      </c>
      <c r="CB983" s="50" t="str">
        <f>IF((MIN($BV983,BZ983)-MAX($BU983,BY983))&gt;0,vDurationDinner,)</f>
        <v/>
      </c>
      <c r="CC983" s="50">
        <f t="shared" si="5"/>
        <v>0</v>
      </c>
      <c r="CD983" s="109">
        <f t="shared" si="6"/>
        <v>0.75</v>
      </c>
      <c r="CE983" s="50" t="str">
        <f t="shared" si="7"/>
        <v/>
      </c>
      <c r="CF983" s="50" t="str">
        <f t="shared" si="8"/>
        <v/>
      </c>
      <c r="CG983" s="50" t="str">
        <f t="shared" si="9"/>
        <v/>
      </c>
      <c r="CH983" s="50" t="str">
        <f t="shared" si="10"/>
        <v/>
      </c>
      <c r="CI983" s="50" t="str">
        <f t="shared" si="11"/>
        <v/>
      </c>
      <c r="CJ983" s="50"/>
      <c r="CK983" s="50"/>
      <c r="CL983" s="50"/>
      <c r="CM983" s="50"/>
      <c r="CN983" s="50"/>
    </row>
    <row r="984">
      <c r="A984" s="108" t="str">
        <f t="shared" si="2"/>
        <v/>
      </c>
      <c r="B984" s="6"/>
      <c r="C984" s="42"/>
      <c r="D984" s="43"/>
      <c r="E984" s="61"/>
      <c r="F984" s="45"/>
      <c r="G984" s="45"/>
      <c r="H984" s="46"/>
      <c r="I984" s="45"/>
      <c r="J984" s="45"/>
      <c r="K984" s="45"/>
      <c r="L984" s="45"/>
      <c r="M984" s="61"/>
      <c r="N984" s="48"/>
      <c r="O984" s="49"/>
      <c r="P984" s="48"/>
      <c r="Q984" s="49"/>
      <c r="R984" s="50"/>
      <c r="S984" s="51"/>
      <c r="T984" s="15"/>
      <c r="U984" s="14"/>
      <c r="V984" s="52"/>
      <c r="W984" s="52"/>
      <c r="X984" s="52"/>
      <c r="Y984" s="52"/>
      <c r="Z984" s="52"/>
      <c r="AA984" s="52"/>
      <c r="AB984" s="53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3"/>
      <c r="AP984" s="52"/>
      <c r="AQ984" s="52"/>
      <c r="AR984" s="53"/>
      <c r="AS984" s="53"/>
      <c r="AT984" s="53"/>
      <c r="AU984" s="52"/>
      <c r="AV984" s="52"/>
      <c r="AW984" s="53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83" t="str">
        <f>IF(ISBLANK(B984),,IF(IFNA(MATCH(N984,List_Holidays,0),0)=0,IF(IFNA(MATCH(WEEKDAY(N984),List_WeekHolidays,0),0),1,0),2))</f>
        <v/>
      </c>
      <c r="BU984" s="109">
        <f t="shared" si="3"/>
        <v>0</v>
      </c>
      <c r="BV984" s="109">
        <f t="shared" si="4"/>
        <v>0</v>
      </c>
      <c r="BW984" s="109">
        <f>IF($BU984&gt;cLunchEnd+$N984,cLunchBegin+$N984+1,cLunchBegin+$N984)</f>
        <v>0.5</v>
      </c>
      <c r="BX984" s="109">
        <f>IF($BU984&gt;cLunchEnd+$N984,cLunchEnd+$N984+1,cLunchEnd+$N984)</f>
        <v>0.5416666667</v>
      </c>
      <c r="BY984" s="109">
        <f>IF($BU984&gt;cDinnerEnd+$N984,cDinnerBegin+$N984+1,cDinnerBegin+$N984)</f>
        <v>0.75</v>
      </c>
      <c r="BZ984" s="109">
        <f>IF($BU984&gt;cDinnerEnd+$N984,cDinnerEnd+$N984+1,cDinnerEnd+$N984)</f>
        <v>0.7916666667</v>
      </c>
      <c r="CA984" s="50" t="str">
        <f>IF((MIN($BV984,BX984)-MAX($BU984,BW984))&gt;0,vDurationLunch,)</f>
        <v/>
      </c>
      <c r="CB984" s="50" t="str">
        <f>IF((MIN($BV984,BZ984)-MAX($BU984,BY984))&gt;0,vDurationDinner,)</f>
        <v/>
      </c>
      <c r="CC984" s="50">
        <f t="shared" si="5"/>
        <v>0</v>
      </c>
      <c r="CD984" s="109">
        <f t="shared" si="6"/>
        <v>0.75</v>
      </c>
      <c r="CE984" s="50" t="str">
        <f t="shared" si="7"/>
        <v/>
      </c>
      <c r="CF984" s="50" t="str">
        <f t="shared" si="8"/>
        <v/>
      </c>
      <c r="CG984" s="50" t="str">
        <f t="shared" si="9"/>
        <v/>
      </c>
      <c r="CH984" s="50" t="str">
        <f t="shared" si="10"/>
        <v/>
      </c>
      <c r="CI984" s="50" t="str">
        <f t="shared" si="11"/>
        <v/>
      </c>
      <c r="CJ984" s="50"/>
      <c r="CK984" s="50"/>
      <c r="CL984" s="50"/>
      <c r="CM984" s="50"/>
      <c r="CN984" s="50"/>
    </row>
    <row r="985">
      <c r="A985" s="108" t="str">
        <f t="shared" si="2"/>
        <v/>
      </c>
      <c r="B985" s="6"/>
      <c r="C985" s="42"/>
      <c r="D985" s="43"/>
      <c r="E985" s="61"/>
      <c r="F985" s="45"/>
      <c r="G985" s="45"/>
      <c r="H985" s="46"/>
      <c r="I985" s="45"/>
      <c r="J985" s="45"/>
      <c r="K985" s="45"/>
      <c r="L985" s="45"/>
      <c r="M985" s="61"/>
      <c r="N985" s="48"/>
      <c r="O985" s="49"/>
      <c r="P985" s="48"/>
      <c r="Q985" s="49"/>
      <c r="R985" s="50"/>
      <c r="S985" s="51"/>
      <c r="T985" s="15"/>
      <c r="U985" s="14"/>
      <c r="V985" s="52"/>
      <c r="W985" s="52"/>
      <c r="X985" s="52"/>
      <c r="Y985" s="52"/>
      <c r="Z985" s="52"/>
      <c r="AA985" s="52"/>
      <c r="AB985" s="53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3"/>
      <c r="AP985" s="52"/>
      <c r="AQ985" s="52"/>
      <c r="AR985" s="53"/>
      <c r="AS985" s="53"/>
      <c r="AT985" s="53"/>
      <c r="AU985" s="52"/>
      <c r="AV985" s="52"/>
      <c r="AW985" s="53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83" t="str">
        <f>IF(ISBLANK(B985),,IF(IFNA(MATCH(N985,List_Holidays,0),0)=0,IF(IFNA(MATCH(WEEKDAY(N985),List_WeekHolidays,0),0),1,0),2))</f>
        <v/>
      </c>
      <c r="BU985" s="109">
        <f t="shared" si="3"/>
        <v>0</v>
      </c>
      <c r="BV985" s="109">
        <f t="shared" si="4"/>
        <v>0</v>
      </c>
      <c r="BW985" s="109">
        <f>IF($BU985&gt;cLunchEnd+$N985,cLunchBegin+$N985+1,cLunchBegin+$N985)</f>
        <v>0.5</v>
      </c>
      <c r="BX985" s="109">
        <f>IF($BU985&gt;cLunchEnd+$N985,cLunchEnd+$N985+1,cLunchEnd+$N985)</f>
        <v>0.5416666667</v>
      </c>
      <c r="BY985" s="109">
        <f>IF($BU985&gt;cDinnerEnd+$N985,cDinnerBegin+$N985+1,cDinnerBegin+$N985)</f>
        <v>0.75</v>
      </c>
      <c r="BZ985" s="109">
        <f>IF($BU985&gt;cDinnerEnd+$N985,cDinnerEnd+$N985+1,cDinnerEnd+$N985)</f>
        <v>0.7916666667</v>
      </c>
      <c r="CA985" s="50" t="str">
        <f>IF((MIN($BV985,BX985)-MAX($BU985,BW985))&gt;0,vDurationLunch,)</f>
        <v/>
      </c>
      <c r="CB985" s="50" t="str">
        <f>IF((MIN($BV985,BZ985)-MAX($BU985,BY985))&gt;0,vDurationDinner,)</f>
        <v/>
      </c>
      <c r="CC985" s="50">
        <f t="shared" si="5"/>
        <v>0</v>
      </c>
      <c r="CD985" s="109">
        <f t="shared" si="6"/>
        <v>0.75</v>
      </c>
      <c r="CE985" s="50" t="str">
        <f t="shared" si="7"/>
        <v/>
      </c>
      <c r="CF985" s="50" t="str">
        <f t="shared" si="8"/>
        <v/>
      </c>
      <c r="CG985" s="50" t="str">
        <f t="shared" si="9"/>
        <v/>
      </c>
      <c r="CH985" s="50" t="str">
        <f t="shared" si="10"/>
        <v/>
      </c>
      <c r="CI985" s="50" t="str">
        <f t="shared" si="11"/>
        <v/>
      </c>
      <c r="CJ985" s="50"/>
      <c r="CK985" s="50"/>
      <c r="CL985" s="50"/>
      <c r="CM985" s="50"/>
      <c r="CN985" s="50"/>
    </row>
    <row r="986">
      <c r="A986" s="108" t="str">
        <f t="shared" si="2"/>
        <v/>
      </c>
      <c r="B986" s="6"/>
      <c r="C986" s="42"/>
      <c r="D986" s="43"/>
      <c r="E986" s="61"/>
      <c r="F986" s="45"/>
      <c r="G986" s="45"/>
      <c r="H986" s="46"/>
      <c r="I986" s="45"/>
      <c r="J986" s="45"/>
      <c r="K986" s="45"/>
      <c r="L986" s="45"/>
      <c r="M986" s="61"/>
      <c r="N986" s="48"/>
      <c r="O986" s="49"/>
      <c r="P986" s="48"/>
      <c r="Q986" s="49"/>
      <c r="R986" s="50"/>
      <c r="S986" s="51"/>
      <c r="T986" s="15"/>
      <c r="U986" s="14"/>
      <c r="V986" s="52"/>
      <c r="W986" s="52"/>
      <c r="X986" s="52"/>
      <c r="Y986" s="52"/>
      <c r="Z986" s="52"/>
      <c r="AA986" s="52"/>
      <c r="AB986" s="53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3"/>
      <c r="AP986" s="52"/>
      <c r="AQ986" s="52"/>
      <c r="AR986" s="53"/>
      <c r="AS986" s="53"/>
      <c r="AT986" s="53"/>
      <c r="AU986" s="52"/>
      <c r="AV986" s="52"/>
      <c r="AW986" s="53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83" t="str">
        <f>IF(ISBLANK(B986),,IF(IFNA(MATCH(N986,List_Holidays,0),0)=0,IF(IFNA(MATCH(WEEKDAY(N986),List_WeekHolidays,0),0),1,0),2))</f>
        <v/>
      </c>
      <c r="BU986" s="109">
        <f t="shared" si="3"/>
        <v>0</v>
      </c>
      <c r="BV986" s="109">
        <f t="shared" si="4"/>
        <v>0</v>
      </c>
      <c r="BW986" s="109">
        <f>IF($BU986&gt;cLunchEnd+$N986,cLunchBegin+$N986+1,cLunchBegin+$N986)</f>
        <v>0.5</v>
      </c>
      <c r="BX986" s="109">
        <f>IF($BU986&gt;cLunchEnd+$N986,cLunchEnd+$N986+1,cLunchEnd+$N986)</f>
        <v>0.5416666667</v>
      </c>
      <c r="BY986" s="109">
        <f>IF($BU986&gt;cDinnerEnd+$N986,cDinnerBegin+$N986+1,cDinnerBegin+$N986)</f>
        <v>0.75</v>
      </c>
      <c r="BZ986" s="109">
        <f>IF($BU986&gt;cDinnerEnd+$N986,cDinnerEnd+$N986+1,cDinnerEnd+$N986)</f>
        <v>0.7916666667</v>
      </c>
      <c r="CA986" s="50" t="str">
        <f>IF((MIN($BV986,BX986)-MAX($BU986,BW986))&gt;0,vDurationLunch,)</f>
        <v/>
      </c>
      <c r="CB986" s="50" t="str">
        <f>IF((MIN($BV986,BZ986)-MAX($BU986,BY986))&gt;0,vDurationDinner,)</f>
        <v/>
      </c>
      <c r="CC986" s="50">
        <f t="shared" si="5"/>
        <v>0</v>
      </c>
      <c r="CD986" s="109">
        <f t="shared" si="6"/>
        <v>0.75</v>
      </c>
      <c r="CE986" s="50" t="str">
        <f t="shared" si="7"/>
        <v/>
      </c>
      <c r="CF986" s="50" t="str">
        <f t="shared" si="8"/>
        <v/>
      </c>
      <c r="CG986" s="50" t="str">
        <f t="shared" si="9"/>
        <v/>
      </c>
      <c r="CH986" s="50" t="str">
        <f t="shared" si="10"/>
        <v/>
      </c>
      <c r="CI986" s="50" t="str">
        <f t="shared" si="11"/>
        <v/>
      </c>
      <c r="CJ986" s="50"/>
      <c r="CK986" s="50"/>
      <c r="CL986" s="50"/>
      <c r="CM986" s="50"/>
      <c r="CN986" s="50"/>
    </row>
    <row r="987">
      <c r="A987" s="108" t="str">
        <f t="shared" si="2"/>
        <v/>
      </c>
      <c r="B987" s="6"/>
      <c r="C987" s="42"/>
      <c r="D987" s="43"/>
      <c r="E987" s="61"/>
      <c r="F987" s="45"/>
      <c r="G987" s="46"/>
      <c r="H987" s="46"/>
      <c r="I987" s="45"/>
      <c r="J987" s="45"/>
      <c r="K987" s="45"/>
      <c r="L987" s="45"/>
      <c r="M987" s="61"/>
      <c r="N987" s="48"/>
      <c r="O987" s="49"/>
      <c r="P987" s="48"/>
      <c r="Q987" s="49"/>
      <c r="R987" s="50"/>
      <c r="S987" s="51"/>
      <c r="T987" s="15"/>
      <c r="U987" s="14"/>
      <c r="V987" s="52"/>
      <c r="W987" s="52"/>
      <c r="X987" s="52"/>
      <c r="Y987" s="52"/>
      <c r="Z987" s="52"/>
      <c r="AA987" s="52"/>
      <c r="AB987" s="53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3"/>
      <c r="AP987" s="52"/>
      <c r="AQ987" s="52"/>
      <c r="AR987" s="53"/>
      <c r="AS987" s="53"/>
      <c r="AT987" s="53"/>
      <c r="AU987" s="52"/>
      <c r="AV987" s="52"/>
      <c r="AW987" s="53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83" t="str">
        <f>IF(ISBLANK(B987),,IF(IFNA(MATCH(N987,List_Holidays,0),0)=0,IF(IFNA(MATCH(WEEKDAY(N987),List_WeekHolidays,0),0),1,0),2))</f>
        <v/>
      </c>
      <c r="BU987" s="109">
        <f t="shared" si="3"/>
        <v>0</v>
      </c>
      <c r="BV987" s="109">
        <f t="shared" si="4"/>
        <v>0</v>
      </c>
      <c r="BW987" s="109">
        <f>IF($BU987&gt;cLunchEnd+$N987,cLunchBegin+$N987+1,cLunchBegin+$N987)</f>
        <v>0.5</v>
      </c>
      <c r="BX987" s="109">
        <f>IF($BU987&gt;cLunchEnd+$N987,cLunchEnd+$N987+1,cLunchEnd+$N987)</f>
        <v>0.5416666667</v>
      </c>
      <c r="BY987" s="109">
        <f>IF($BU987&gt;cDinnerEnd+$N987,cDinnerBegin+$N987+1,cDinnerBegin+$N987)</f>
        <v>0.75</v>
      </c>
      <c r="BZ987" s="109">
        <f>IF($BU987&gt;cDinnerEnd+$N987,cDinnerEnd+$N987+1,cDinnerEnd+$N987)</f>
        <v>0.7916666667</v>
      </c>
      <c r="CA987" s="50" t="str">
        <f>IF((MIN($BV987,BX987)-MAX($BU987,BW987))&gt;0,vDurationLunch,)</f>
        <v/>
      </c>
      <c r="CB987" s="50" t="str">
        <f>IF((MIN($BV987,BZ987)-MAX($BU987,BY987))&gt;0,vDurationDinner,)</f>
        <v/>
      </c>
      <c r="CC987" s="50">
        <f t="shared" si="5"/>
        <v>0</v>
      </c>
      <c r="CD987" s="109">
        <f t="shared" si="6"/>
        <v>0.75</v>
      </c>
      <c r="CE987" s="50" t="str">
        <f t="shared" si="7"/>
        <v/>
      </c>
      <c r="CF987" s="50" t="str">
        <f t="shared" si="8"/>
        <v/>
      </c>
      <c r="CG987" s="50" t="str">
        <f t="shared" si="9"/>
        <v/>
      </c>
      <c r="CH987" s="50" t="str">
        <f t="shared" si="10"/>
        <v/>
      </c>
      <c r="CI987" s="50" t="str">
        <f t="shared" si="11"/>
        <v/>
      </c>
      <c r="CJ987" s="50"/>
      <c r="CK987" s="50"/>
      <c r="CL987" s="50"/>
      <c r="CM987" s="50"/>
      <c r="CN987" s="50"/>
    </row>
    <row r="988">
      <c r="A988" s="108" t="str">
        <f t="shared" si="2"/>
        <v/>
      </c>
      <c r="B988" s="6"/>
      <c r="C988" s="42"/>
      <c r="D988" s="43"/>
      <c r="E988" s="61"/>
      <c r="F988" s="45"/>
      <c r="G988" s="45"/>
      <c r="H988" s="46"/>
      <c r="I988" s="45"/>
      <c r="J988" s="45"/>
      <c r="K988" s="45"/>
      <c r="L988" s="45"/>
      <c r="M988" s="61"/>
      <c r="N988" s="48"/>
      <c r="O988" s="49"/>
      <c r="P988" s="48"/>
      <c r="Q988" s="49"/>
      <c r="R988" s="50"/>
      <c r="S988" s="51"/>
      <c r="T988" s="15"/>
      <c r="U988" s="14"/>
      <c r="V988" s="52"/>
      <c r="W988" s="52"/>
      <c r="X988" s="52"/>
      <c r="Y988" s="52"/>
      <c r="Z988" s="52"/>
      <c r="AA988" s="52"/>
      <c r="AB988" s="53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3"/>
      <c r="AP988" s="52"/>
      <c r="AQ988" s="52"/>
      <c r="AR988" s="53"/>
      <c r="AS988" s="53"/>
      <c r="AT988" s="53"/>
      <c r="AU988" s="52"/>
      <c r="AV988" s="52"/>
      <c r="AW988" s="53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83" t="str">
        <f>IF(ISBLANK(B988),,IF(IFNA(MATCH(N988,List_Holidays,0),0)=0,IF(IFNA(MATCH(WEEKDAY(N988),List_WeekHolidays,0),0),1,0),2))</f>
        <v/>
      </c>
      <c r="BU988" s="109">
        <f t="shared" si="3"/>
        <v>0</v>
      </c>
      <c r="BV988" s="109">
        <f t="shared" si="4"/>
        <v>0</v>
      </c>
      <c r="BW988" s="109">
        <f>IF($BU988&gt;cLunchEnd+$N988,cLunchBegin+$N988+1,cLunchBegin+$N988)</f>
        <v>0.5</v>
      </c>
      <c r="BX988" s="109">
        <f>IF($BU988&gt;cLunchEnd+$N988,cLunchEnd+$N988+1,cLunchEnd+$N988)</f>
        <v>0.5416666667</v>
      </c>
      <c r="BY988" s="109">
        <f>IF($BU988&gt;cDinnerEnd+$N988,cDinnerBegin+$N988+1,cDinnerBegin+$N988)</f>
        <v>0.75</v>
      </c>
      <c r="BZ988" s="109">
        <f>IF($BU988&gt;cDinnerEnd+$N988,cDinnerEnd+$N988+1,cDinnerEnd+$N988)</f>
        <v>0.7916666667</v>
      </c>
      <c r="CA988" s="50" t="str">
        <f>IF((MIN($BV988,BX988)-MAX($BU988,BW988))&gt;0,vDurationLunch,)</f>
        <v/>
      </c>
      <c r="CB988" s="50" t="str">
        <f>IF((MIN($BV988,BZ988)-MAX($BU988,BY988))&gt;0,vDurationDinner,)</f>
        <v/>
      </c>
      <c r="CC988" s="50">
        <f t="shared" si="5"/>
        <v>0</v>
      </c>
      <c r="CD988" s="109">
        <f t="shared" si="6"/>
        <v>0.75</v>
      </c>
      <c r="CE988" s="50" t="str">
        <f t="shared" si="7"/>
        <v/>
      </c>
      <c r="CF988" s="50" t="str">
        <f t="shared" si="8"/>
        <v/>
      </c>
      <c r="CG988" s="50" t="str">
        <f t="shared" si="9"/>
        <v/>
      </c>
      <c r="CH988" s="50" t="str">
        <f t="shared" si="10"/>
        <v/>
      </c>
      <c r="CI988" s="50" t="str">
        <f t="shared" si="11"/>
        <v/>
      </c>
      <c r="CJ988" s="50"/>
      <c r="CK988" s="50"/>
      <c r="CL988" s="50"/>
      <c r="CM988" s="50"/>
      <c r="CN988" s="50"/>
    </row>
    <row r="989">
      <c r="A989" s="108" t="str">
        <f t="shared" si="2"/>
        <v/>
      </c>
      <c r="B989" s="6"/>
      <c r="C989" s="42"/>
      <c r="D989" s="43"/>
      <c r="E989" s="61"/>
      <c r="F989" s="45"/>
      <c r="G989" s="45"/>
      <c r="H989" s="46"/>
      <c r="I989" s="45"/>
      <c r="J989" s="45"/>
      <c r="K989" s="45"/>
      <c r="L989" s="45"/>
      <c r="M989" s="61"/>
      <c r="N989" s="48"/>
      <c r="O989" s="49"/>
      <c r="P989" s="48"/>
      <c r="Q989" s="49"/>
      <c r="R989" s="50"/>
      <c r="S989" s="51"/>
      <c r="T989" s="15"/>
      <c r="U989" s="14"/>
      <c r="V989" s="52"/>
      <c r="W989" s="52"/>
      <c r="X989" s="52"/>
      <c r="Y989" s="52"/>
      <c r="Z989" s="52"/>
      <c r="AA989" s="52"/>
      <c r="AB989" s="53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3"/>
      <c r="AP989" s="52"/>
      <c r="AQ989" s="52"/>
      <c r="AR989" s="53"/>
      <c r="AS989" s="53"/>
      <c r="AT989" s="53"/>
      <c r="AU989" s="52"/>
      <c r="AV989" s="52"/>
      <c r="AW989" s="53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83" t="str">
        <f>IF(ISBLANK(B989),,IF(IFNA(MATCH(N989,List_Holidays,0),0)=0,IF(IFNA(MATCH(WEEKDAY(N989),List_WeekHolidays,0),0),1,0),2))</f>
        <v/>
      </c>
      <c r="BU989" s="109">
        <f t="shared" si="3"/>
        <v>0</v>
      </c>
      <c r="BV989" s="109">
        <f t="shared" si="4"/>
        <v>0</v>
      </c>
      <c r="BW989" s="109">
        <f>IF($BU989&gt;cLunchEnd+$N989,cLunchBegin+$N989+1,cLunchBegin+$N989)</f>
        <v>0.5</v>
      </c>
      <c r="BX989" s="109">
        <f>IF($BU989&gt;cLunchEnd+$N989,cLunchEnd+$N989+1,cLunchEnd+$N989)</f>
        <v>0.5416666667</v>
      </c>
      <c r="BY989" s="109">
        <f>IF($BU989&gt;cDinnerEnd+$N989,cDinnerBegin+$N989+1,cDinnerBegin+$N989)</f>
        <v>0.75</v>
      </c>
      <c r="BZ989" s="109">
        <f>IF($BU989&gt;cDinnerEnd+$N989,cDinnerEnd+$N989+1,cDinnerEnd+$N989)</f>
        <v>0.7916666667</v>
      </c>
      <c r="CA989" s="50" t="str">
        <f>IF((MIN($BV989,BX989)-MAX($BU989,BW989))&gt;0,vDurationLunch,)</f>
        <v/>
      </c>
      <c r="CB989" s="50" t="str">
        <f>IF((MIN($BV989,BZ989)-MAX($BU989,BY989))&gt;0,vDurationDinner,)</f>
        <v/>
      </c>
      <c r="CC989" s="50">
        <f t="shared" si="5"/>
        <v>0</v>
      </c>
      <c r="CD989" s="109">
        <f t="shared" si="6"/>
        <v>0.75</v>
      </c>
      <c r="CE989" s="50" t="str">
        <f t="shared" si="7"/>
        <v/>
      </c>
      <c r="CF989" s="50" t="str">
        <f t="shared" si="8"/>
        <v/>
      </c>
      <c r="CG989" s="50" t="str">
        <f t="shared" si="9"/>
        <v/>
      </c>
      <c r="CH989" s="50" t="str">
        <f t="shared" si="10"/>
        <v/>
      </c>
      <c r="CI989" s="50" t="str">
        <f t="shared" si="11"/>
        <v/>
      </c>
      <c r="CJ989" s="50"/>
      <c r="CK989" s="50"/>
      <c r="CL989" s="50"/>
      <c r="CM989" s="50"/>
      <c r="CN989" s="50"/>
    </row>
    <row r="990">
      <c r="A990" s="108" t="str">
        <f t="shared" si="2"/>
        <v/>
      </c>
      <c r="B990" s="6"/>
      <c r="C990" s="42"/>
      <c r="D990" s="43"/>
      <c r="E990" s="61"/>
      <c r="F990" s="45"/>
      <c r="G990" s="45"/>
      <c r="H990" s="45"/>
      <c r="I990" s="45"/>
      <c r="J990" s="46"/>
      <c r="K990" s="45"/>
      <c r="L990" s="45"/>
      <c r="M990" s="61"/>
      <c r="N990" s="48"/>
      <c r="O990" s="49"/>
      <c r="P990" s="48"/>
      <c r="Q990" s="49"/>
      <c r="R990" s="50"/>
      <c r="S990" s="51"/>
      <c r="T990" s="15"/>
      <c r="U990" s="14"/>
      <c r="V990" s="52"/>
      <c r="W990" s="52"/>
      <c r="X990" s="52"/>
      <c r="Y990" s="52"/>
      <c r="Z990" s="52"/>
      <c r="AA990" s="52"/>
      <c r="AB990" s="53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3"/>
      <c r="AP990" s="52"/>
      <c r="AQ990" s="52"/>
      <c r="AR990" s="53"/>
      <c r="AS990" s="53"/>
      <c r="AT990" s="53"/>
      <c r="AU990" s="52"/>
      <c r="AV990" s="52"/>
      <c r="AW990" s="53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83" t="str">
        <f>IF(ISBLANK(B990),,IF(IFNA(MATCH(N990,List_Holidays,0),0)=0,IF(IFNA(MATCH(WEEKDAY(N990),List_WeekHolidays,0),0),1,0),2))</f>
        <v/>
      </c>
      <c r="BU990" s="109">
        <f t="shared" si="3"/>
        <v>0</v>
      </c>
      <c r="BV990" s="109">
        <f t="shared" si="4"/>
        <v>0</v>
      </c>
      <c r="BW990" s="109">
        <f>IF($BU990&gt;cLunchEnd+$N990,cLunchBegin+$N990+1,cLunchBegin+$N990)</f>
        <v>0.5</v>
      </c>
      <c r="BX990" s="109">
        <f>IF($BU990&gt;cLunchEnd+$N990,cLunchEnd+$N990+1,cLunchEnd+$N990)</f>
        <v>0.5416666667</v>
      </c>
      <c r="BY990" s="109">
        <f>IF($BU990&gt;cDinnerEnd+$N990,cDinnerBegin+$N990+1,cDinnerBegin+$N990)</f>
        <v>0.75</v>
      </c>
      <c r="BZ990" s="109">
        <f>IF($BU990&gt;cDinnerEnd+$N990,cDinnerEnd+$N990+1,cDinnerEnd+$N990)</f>
        <v>0.7916666667</v>
      </c>
      <c r="CA990" s="50" t="str">
        <f>IF((MIN($BV990,BX990)-MAX($BU990,BW990))&gt;0,vDurationLunch,)</f>
        <v/>
      </c>
      <c r="CB990" s="50" t="str">
        <f>IF((MIN($BV990,BZ990)-MAX($BU990,BY990))&gt;0,vDurationDinner,)</f>
        <v/>
      </c>
      <c r="CC990" s="50">
        <f t="shared" si="5"/>
        <v>0</v>
      </c>
      <c r="CD990" s="109">
        <f t="shared" si="6"/>
        <v>0.75</v>
      </c>
      <c r="CE990" s="50" t="str">
        <f t="shared" si="7"/>
        <v/>
      </c>
      <c r="CF990" s="50" t="str">
        <f t="shared" si="8"/>
        <v/>
      </c>
      <c r="CG990" s="50" t="str">
        <f t="shared" si="9"/>
        <v/>
      </c>
      <c r="CH990" s="50" t="str">
        <f t="shared" si="10"/>
        <v/>
      </c>
      <c r="CI990" s="50" t="str">
        <f t="shared" si="11"/>
        <v/>
      </c>
      <c r="CJ990" s="50"/>
      <c r="CK990" s="50"/>
      <c r="CL990" s="50"/>
      <c r="CM990" s="50"/>
      <c r="CN990" s="50"/>
    </row>
    <row r="991">
      <c r="A991" s="108" t="str">
        <f t="shared" si="2"/>
        <v/>
      </c>
      <c r="B991" s="6"/>
      <c r="C991" s="42"/>
      <c r="D991" s="43"/>
      <c r="E991" s="61"/>
      <c r="F991" s="45"/>
      <c r="G991" s="45"/>
      <c r="H991" s="46"/>
      <c r="I991" s="45"/>
      <c r="J991" s="45"/>
      <c r="K991" s="45"/>
      <c r="L991" s="45"/>
      <c r="M991" s="61"/>
      <c r="N991" s="48"/>
      <c r="O991" s="49"/>
      <c r="P991" s="48"/>
      <c r="Q991" s="49"/>
      <c r="R991" s="50"/>
      <c r="S991" s="51"/>
      <c r="T991" s="15"/>
      <c r="U991" s="14"/>
      <c r="V991" s="52"/>
      <c r="W991" s="52"/>
      <c r="X991" s="52"/>
      <c r="Y991" s="52"/>
      <c r="Z991" s="52"/>
      <c r="AA991" s="52"/>
      <c r="AB991" s="53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3"/>
      <c r="AP991" s="52"/>
      <c r="AQ991" s="52"/>
      <c r="AR991" s="53"/>
      <c r="AS991" s="53"/>
      <c r="AT991" s="53"/>
      <c r="AU991" s="52"/>
      <c r="AV991" s="52"/>
      <c r="AW991" s="53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83" t="str">
        <f>IF(ISBLANK(B991),,IF(IFNA(MATCH(N991,List_Holidays,0),0)=0,IF(IFNA(MATCH(WEEKDAY(N991),List_WeekHolidays,0),0),1,0),2))</f>
        <v/>
      </c>
      <c r="BU991" s="109">
        <f t="shared" si="3"/>
        <v>0</v>
      </c>
      <c r="BV991" s="109">
        <f t="shared" si="4"/>
        <v>0</v>
      </c>
      <c r="BW991" s="109">
        <f>IF($BU991&gt;cLunchEnd+$N991,cLunchBegin+$N991+1,cLunchBegin+$N991)</f>
        <v>0.5</v>
      </c>
      <c r="BX991" s="109">
        <f>IF($BU991&gt;cLunchEnd+$N991,cLunchEnd+$N991+1,cLunchEnd+$N991)</f>
        <v>0.5416666667</v>
      </c>
      <c r="BY991" s="109">
        <f>IF($BU991&gt;cDinnerEnd+$N991,cDinnerBegin+$N991+1,cDinnerBegin+$N991)</f>
        <v>0.75</v>
      </c>
      <c r="BZ991" s="109">
        <f>IF($BU991&gt;cDinnerEnd+$N991,cDinnerEnd+$N991+1,cDinnerEnd+$N991)</f>
        <v>0.7916666667</v>
      </c>
      <c r="CA991" s="50" t="str">
        <f>IF((MIN($BV991,BX991)-MAX($BU991,BW991))&gt;0,vDurationLunch,)</f>
        <v/>
      </c>
      <c r="CB991" s="50" t="str">
        <f>IF((MIN($BV991,BZ991)-MAX($BU991,BY991))&gt;0,vDurationDinner,)</f>
        <v/>
      </c>
      <c r="CC991" s="50">
        <f t="shared" si="5"/>
        <v>0</v>
      </c>
      <c r="CD991" s="109">
        <f t="shared" si="6"/>
        <v>0.75</v>
      </c>
      <c r="CE991" s="50" t="str">
        <f t="shared" si="7"/>
        <v/>
      </c>
      <c r="CF991" s="50" t="str">
        <f t="shared" si="8"/>
        <v/>
      </c>
      <c r="CG991" s="50" t="str">
        <f t="shared" si="9"/>
        <v/>
      </c>
      <c r="CH991" s="50" t="str">
        <f t="shared" si="10"/>
        <v/>
      </c>
      <c r="CI991" s="50" t="str">
        <f t="shared" si="11"/>
        <v/>
      </c>
      <c r="CJ991" s="50"/>
      <c r="CK991" s="50"/>
      <c r="CL991" s="50"/>
      <c r="CM991" s="50"/>
      <c r="CN991" s="50"/>
    </row>
    <row r="992">
      <c r="A992" s="108" t="str">
        <f t="shared" si="2"/>
        <v/>
      </c>
      <c r="B992" s="6"/>
      <c r="C992" s="42"/>
      <c r="D992" s="43"/>
      <c r="E992" s="61"/>
      <c r="F992" s="45"/>
      <c r="G992" s="45"/>
      <c r="H992" s="46"/>
      <c r="I992" s="45"/>
      <c r="J992" s="45"/>
      <c r="K992" s="45"/>
      <c r="L992" s="45"/>
      <c r="M992" s="61"/>
      <c r="N992" s="48"/>
      <c r="O992" s="49"/>
      <c r="P992" s="48"/>
      <c r="Q992" s="49"/>
      <c r="R992" s="50"/>
      <c r="S992" s="51"/>
      <c r="T992" s="15"/>
      <c r="U992" s="14"/>
      <c r="V992" s="52"/>
      <c r="W992" s="52"/>
      <c r="X992" s="52"/>
      <c r="Y992" s="52"/>
      <c r="Z992" s="52"/>
      <c r="AA992" s="52"/>
      <c r="AB992" s="53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3"/>
      <c r="AP992" s="52"/>
      <c r="AQ992" s="52"/>
      <c r="AR992" s="53"/>
      <c r="AS992" s="53"/>
      <c r="AT992" s="53"/>
      <c r="AU992" s="52"/>
      <c r="AV992" s="52"/>
      <c r="AW992" s="53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83" t="str">
        <f>IF(ISBLANK(B992),,IF(IFNA(MATCH(N992,List_Holidays,0),0)=0,IF(IFNA(MATCH(WEEKDAY(N992),List_WeekHolidays,0),0),1,0),2))</f>
        <v/>
      </c>
      <c r="BU992" s="109">
        <f t="shared" si="3"/>
        <v>0</v>
      </c>
      <c r="BV992" s="109">
        <f t="shared" si="4"/>
        <v>0</v>
      </c>
      <c r="BW992" s="109">
        <f>IF($BU992&gt;cLunchEnd+$N992,cLunchBegin+$N992+1,cLunchBegin+$N992)</f>
        <v>0.5</v>
      </c>
      <c r="BX992" s="109">
        <f>IF($BU992&gt;cLunchEnd+$N992,cLunchEnd+$N992+1,cLunchEnd+$N992)</f>
        <v>0.5416666667</v>
      </c>
      <c r="BY992" s="109">
        <f>IF($BU992&gt;cDinnerEnd+$N992,cDinnerBegin+$N992+1,cDinnerBegin+$N992)</f>
        <v>0.75</v>
      </c>
      <c r="BZ992" s="109">
        <f>IF($BU992&gt;cDinnerEnd+$N992,cDinnerEnd+$N992+1,cDinnerEnd+$N992)</f>
        <v>0.7916666667</v>
      </c>
      <c r="CA992" s="50" t="str">
        <f>IF((MIN($BV992,BX992)-MAX($BU992,BW992))&gt;0,vDurationLunch,)</f>
        <v/>
      </c>
      <c r="CB992" s="50" t="str">
        <f>IF((MIN($BV992,BZ992)-MAX($BU992,BY992))&gt;0,vDurationDinner,)</f>
        <v/>
      </c>
      <c r="CC992" s="50">
        <f t="shared" si="5"/>
        <v>0</v>
      </c>
      <c r="CD992" s="109">
        <f t="shared" si="6"/>
        <v>0.75</v>
      </c>
      <c r="CE992" s="50" t="str">
        <f t="shared" si="7"/>
        <v/>
      </c>
      <c r="CF992" s="50" t="str">
        <f t="shared" si="8"/>
        <v/>
      </c>
      <c r="CG992" s="50" t="str">
        <f t="shared" si="9"/>
        <v/>
      </c>
      <c r="CH992" s="50" t="str">
        <f t="shared" si="10"/>
        <v/>
      </c>
      <c r="CI992" s="50" t="str">
        <f t="shared" si="11"/>
        <v/>
      </c>
      <c r="CJ992" s="50"/>
      <c r="CK992" s="50"/>
      <c r="CL992" s="50"/>
      <c r="CM992" s="50"/>
      <c r="CN992" s="50"/>
    </row>
    <row r="993">
      <c r="A993" s="108" t="str">
        <f t="shared" si="2"/>
        <v/>
      </c>
      <c r="B993" s="6"/>
      <c r="C993" s="42"/>
      <c r="D993" s="43"/>
      <c r="E993" s="61"/>
      <c r="F993" s="45"/>
      <c r="G993" s="45"/>
      <c r="H993" s="46"/>
      <c r="I993" s="45"/>
      <c r="J993" s="45"/>
      <c r="K993" s="45"/>
      <c r="L993" s="45"/>
      <c r="M993" s="61"/>
      <c r="N993" s="48"/>
      <c r="O993" s="49"/>
      <c r="P993" s="48"/>
      <c r="Q993" s="49"/>
      <c r="R993" s="50"/>
      <c r="S993" s="51"/>
      <c r="T993" s="15"/>
      <c r="U993" s="14"/>
      <c r="V993" s="52"/>
      <c r="W993" s="52"/>
      <c r="X993" s="52"/>
      <c r="Y993" s="52"/>
      <c r="Z993" s="52"/>
      <c r="AA993" s="52"/>
      <c r="AB993" s="53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3"/>
      <c r="AP993" s="52"/>
      <c r="AQ993" s="52"/>
      <c r="AR993" s="53"/>
      <c r="AS993" s="53"/>
      <c r="AT993" s="53"/>
      <c r="AU993" s="52"/>
      <c r="AV993" s="52"/>
      <c r="AW993" s="53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83" t="str">
        <f>IF(ISBLANK(B993),,IF(IFNA(MATCH(N993,List_Holidays,0),0)=0,IF(IFNA(MATCH(WEEKDAY(N993),List_WeekHolidays,0),0),1,0),2))</f>
        <v/>
      </c>
      <c r="BU993" s="109">
        <f t="shared" si="3"/>
        <v>0</v>
      </c>
      <c r="BV993" s="109">
        <f t="shared" si="4"/>
        <v>0</v>
      </c>
      <c r="BW993" s="109">
        <f>IF($BU993&gt;cLunchEnd+$N993,cLunchBegin+$N993+1,cLunchBegin+$N993)</f>
        <v>0.5</v>
      </c>
      <c r="BX993" s="109">
        <f>IF($BU993&gt;cLunchEnd+$N993,cLunchEnd+$N993+1,cLunchEnd+$N993)</f>
        <v>0.5416666667</v>
      </c>
      <c r="BY993" s="109">
        <f>IF($BU993&gt;cDinnerEnd+$N993,cDinnerBegin+$N993+1,cDinnerBegin+$N993)</f>
        <v>0.75</v>
      </c>
      <c r="BZ993" s="109">
        <f>IF($BU993&gt;cDinnerEnd+$N993,cDinnerEnd+$N993+1,cDinnerEnd+$N993)</f>
        <v>0.7916666667</v>
      </c>
      <c r="CA993" s="50" t="str">
        <f>IF((MIN($BV993,BX993)-MAX($BU993,BW993))&gt;0,vDurationLunch,)</f>
        <v/>
      </c>
      <c r="CB993" s="50" t="str">
        <f>IF((MIN($BV993,BZ993)-MAX($BU993,BY993))&gt;0,vDurationDinner,)</f>
        <v/>
      </c>
      <c r="CC993" s="50">
        <f t="shared" si="5"/>
        <v>0</v>
      </c>
      <c r="CD993" s="109">
        <f t="shared" si="6"/>
        <v>0.75</v>
      </c>
      <c r="CE993" s="50" t="str">
        <f t="shared" si="7"/>
        <v/>
      </c>
      <c r="CF993" s="50" t="str">
        <f t="shared" si="8"/>
        <v/>
      </c>
      <c r="CG993" s="50" t="str">
        <f t="shared" si="9"/>
        <v/>
      </c>
      <c r="CH993" s="50" t="str">
        <f t="shared" si="10"/>
        <v/>
      </c>
      <c r="CI993" s="50" t="str">
        <f t="shared" si="11"/>
        <v/>
      </c>
      <c r="CJ993" s="50"/>
      <c r="CK993" s="50"/>
      <c r="CL993" s="50"/>
      <c r="CM993" s="50"/>
      <c r="CN993" s="50"/>
    </row>
    <row r="994">
      <c r="A994" s="108" t="str">
        <f t="shared" si="2"/>
        <v/>
      </c>
      <c r="B994" s="6"/>
      <c r="C994" s="42"/>
      <c r="D994" s="43"/>
      <c r="E994" s="61"/>
      <c r="F994" s="45"/>
      <c r="G994" s="46"/>
      <c r="H994" s="46"/>
      <c r="I994" s="45"/>
      <c r="J994" s="45"/>
      <c r="K994" s="45"/>
      <c r="L994" s="45"/>
      <c r="M994" s="61"/>
      <c r="N994" s="48"/>
      <c r="O994" s="49"/>
      <c r="P994" s="48"/>
      <c r="Q994" s="49"/>
      <c r="R994" s="50"/>
      <c r="S994" s="51"/>
      <c r="T994" s="15"/>
      <c r="U994" s="14"/>
      <c r="V994" s="52"/>
      <c r="W994" s="52"/>
      <c r="X994" s="52"/>
      <c r="Y994" s="52"/>
      <c r="Z994" s="52"/>
      <c r="AA994" s="52"/>
      <c r="AB994" s="53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3"/>
      <c r="AP994" s="52"/>
      <c r="AQ994" s="52"/>
      <c r="AR994" s="53"/>
      <c r="AS994" s="53"/>
      <c r="AT994" s="53"/>
      <c r="AU994" s="52"/>
      <c r="AV994" s="52"/>
      <c r="AW994" s="53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83" t="str">
        <f>IF(ISBLANK(B994),,IF(IFNA(MATCH(N994,List_Holidays,0),0)=0,IF(IFNA(MATCH(WEEKDAY(N994),List_WeekHolidays,0),0),1,0),2))</f>
        <v/>
      </c>
      <c r="BU994" s="109">
        <f t="shared" si="3"/>
        <v>0</v>
      </c>
      <c r="BV994" s="109">
        <f t="shared" si="4"/>
        <v>0</v>
      </c>
      <c r="BW994" s="109">
        <f>IF($BU994&gt;cLunchEnd+$N994,cLunchBegin+$N994+1,cLunchBegin+$N994)</f>
        <v>0.5</v>
      </c>
      <c r="BX994" s="109">
        <f>IF($BU994&gt;cLunchEnd+$N994,cLunchEnd+$N994+1,cLunchEnd+$N994)</f>
        <v>0.5416666667</v>
      </c>
      <c r="BY994" s="109">
        <f>IF($BU994&gt;cDinnerEnd+$N994,cDinnerBegin+$N994+1,cDinnerBegin+$N994)</f>
        <v>0.75</v>
      </c>
      <c r="BZ994" s="109">
        <f>IF($BU994&gt;cDinnerEnd+$N994,cDinnerEnd+$N994+1,cDinnerEnd+$N994)</f>
        <v>0.7916666667</v>
      </c>
      <c r="CA994" s="50" t="str">
        <f>IF((MIN($BV994,BX994)-MAX($BU994,BW994))&gt;0,vDurationLunch,)</f>
        <v/>
      </c>
      <c r="CB994" s="50" t="str">
        <f>IF((MIN($BV994,BZ994)-MAX($BU994,BY994))&gt;0,vDurationDinner,)</f>
        <v/>
      </c>
      <c r="CC994" s="50">
        <f t="shared" si="5"/>
        <v>0</v>
      </c>
      <c r="CD994" s="109">
        <f t="shared" si="6"/>
        <v>0.75</v>
      </c>
      <c r="CE994" s="50" t="str">
        <f t="shared" si="7"/>
        <v/>
      </c>
      <c r="CF994" s="50" t="str">
        <f t="shared" si="8"/>
        <v/>
      </c>
      <c r="CG994" s="50" t="str">
        <f t="shared" si="9"/>
        <v/>
      </c>
      <c r="CH994" s="50" t="str">
        <f t="shared" si="10"/>
        <v/>
      </c>
      <c r="CI994" s="50" t="str">
        <f t="shared" si="11"/>
        <v/>
      </c>
      <c r="CJ994" s="50"/>
      <c r="CK994" s="50"/>
      <c r="CL994" s="50"/>
      <c r="CM994" s="50"/>
      <c r="CN994" s="50"/>
    </row>
    <row r="995">
      <c r="A995" s="108" t="str">
        <f t="shared" si="2"/>
        <v/>
      </c>
      <c r="B995" s="6"/>
      <c r="C995" s="42"/>
      <c r="D995" s="43"/>
      <c r="E995" s="61"/>
      <c r="F995" s="45"/>
      <c r="G995" s="45"/>
      <c r="H995" s="46"/>
      <c r="I995" s="45"/>
      <c r="J995" s="45"/>
      <c r="K995" s="45"/>
      <c r="L995" s="45"/>
      <c r="M995" s="61"/>
      <c r="N995" s="48"/>
      <c r="O995" s="49"/>
      <c r="P995" s="48"/>
      <c r="Q995" s="49"/>
      <c r="R995" s="50"/>
      <c r="S995" s="51"/>
      <c r="T995" s="15"/>
      <c r="U995" s="14"/>
      <c r="V995" s="52"/>
      <c r="W995" s="52"/>
      <c r="X995" s="52"/>
      <c r="Y995" s="52"/>
      <c r="Z995" s="52"/>
      <c r="AA995" s="52"/>
      <c r="AB995" s="53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3"/>
      <c r="AP995" s="52"/>
      <c r="AQ995" s="52"/>
      <c r="AR995" s="53"/>
      <c r="AS995" s="53"/>
      <c r="AT995" s="53"/>
      <c r="AU995" s="52"/>
      <c r="AV995" s="52"/>
      <c r="AW995" s="53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83" t="str">
        <f>IF(ISBLANK(B995),,IF(IFNA(MATCH(N995,List_Holidays,0),0)=0,IF(IFNA(MATCH(WEEKDAY(N995),List_WeekHolidays,0),0),1,0),2))</f>
        <v/>
      </c>
      <c r="BU995" s="109">
        <f t="shared" si="3"/>
        <v>0</v>
      </c>
      <c r="BV995" s="109">
        <f t="shared" si="4"/>
        <v>0</v>
      </c>
      <c r="BW995" s="109">
        <f>IF($BU995&gt;cLunchEnd+$N995,cLunchBegin+$N995+1,cLunchBegin+$N995)</f>
        <v>0.5</v>
      </c>
      <c r="BX995" s="109">
        <f>IF($BU995&gt;cLunchEnd+$N995,cLunchEnd+$N995+1,cLunchEnd+$N995)</f>
        <v>0.5416666667</v>
      </c>
      <c r="BY995" s="109">
        <f>IF($BU995&gt;cDinnerEnd+$N995,cDinnerBegin+$N995+1,cDinnerBegin+$N995)</f>
        <v>0.75</v>
      </c>
      <c r="BZ995" s="109">
        <f>IF($BU995&gt;cDinnerEnd+$N995,cDinnerEnd+$N995+1,cDinnerEnd+$N995)</f>
        <v>0.7916666667</v>
      </c>
      <c r="CA995" s="50" t="str">
        <f>IF((MIN($BV995,BX995)-MAX($BU995,BW995))&gt;0,vDurationLunch,)</f>
        <v/>
      </c>
      <c r="CB995" s="50" t="str">
        <f>IF((MIN($BV995,BZ995)-MAX($BU995,BY995))&gt;0,vDurationDinner,)</f>
        <v/>
      </c>
      <c r="CC995" s="50">
        <f t="shared" si="5"/>
        <v>0</v>
      </c>
      <c r="CD995" s="109">
        <f t="shared" si="6"/>
        <v>0.75</v>
      </c>
      <c r="CE995" s="50" t="str">
        <f t="shared" si="7"/>
        <v/>
      </c>
      <c r="CF995" s="50" t="str">
        <f t="shared" si="8"/>
        <v/>
      </c>
      <c r="CG995" s="50" t="str">
        <f t="shared" si="9"/>
        <v/>
      </c>
      <c r="CH995" s="50" t="str">
        <f t="shared" si="10"/>
        <v/>
      </c>
      <c r="CI995" s="50" t="str">
        <f t="shared" si="11"/>
        <v/>
      </c>
      <c r="CJ995" s="50"/>
      <c r="CK995" s="50"/>
      <c r="CL995" s="50"/>
      <c r="CM995" s="50"/>
      <c r="CN995" s="50"/>
    </row>
    <row r="996">
      <c r="A996" s="108" t="str">
        <f t="shared" si="2"/>
        <v/>
      </c>
      <c r="B996" s="6"/>
      <c r="C996" s="42"/>
      <c r="D996" s="43"/>
      <c r="E996" s="61"/>
      <c r="F996" s="45"/>
      <c r="G996" s="45"/>
      <c r="H996" s="46"/>
      <c r="I996" s="45"/>
      <c r="J996" s="45"/>
      <c r="K996" s="45"/>
      <c r="L996" s="45"/>
      <c r="M996" s="61"/>
      <c r="N996" s="48"/>
      <c r="O996" s="49"/>
      <c r="P996" s="48"/>
      <c r="Q996" s="49"/>
      <c r="R996" s="50"/>
      <c r="S996" s="51"/>
      <c r="T996" s="15"/>
      <c r="U996" s="14"/>
      <c r="V996" s="52"/>
      <c r="W996" s="52"/>
      <c r="X996" s="52"/>
      <c r="Y996" s="52"/>
      <c r="Z996" s="52"/>
      <c r="AA996" s="52"/>
      <c r="AB996" s="53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3"/>
      <c r="AP996" s="52"/>
      <c r="AQ996" s="52"/>
      <c r="AR996" s="53"/>
      <c r="AS996" s="53"/>
      <c r="AT996" s="53"/>
      <c r="AU996" s="52"/>
      <c r="AV996" s="52"/>
      <c r="AW996" s="53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83" t="str">
        <f>IF(ISBLANK(B996),,IF(IFNA(MATCH(N996,List_Holidays,0),0)=0,IF(IFNA(MATCH(WEEKDAY(N996),List_WeekHolidays,0),0),1,0),2))</f>
        <v/>
      </c>
      <c r="BU996" s="109">
        <f t="shared" si="3"/>
        <v>0</v>
      </c>
      <c r="BV996" s="109">
        <f t="shared" si="4"/>
        <v>0</v>
      </c>
      <c r="BW996" s="109">
        <f>IF($BU996&gt;cLunchEnd+$N996,cLunchBegin+$N996+1,cLunchBegin+$N996)</f>
        <v>0.5</v>
      </c>
      <c r="BX996" s="109">
        <f>IF($BU996&gt;cLunchEnd+$N996,cLunchEnd+$N996+1,cLunchEnd+$N996)</f>
        <v>0.5416666667</v>
      </c>
      <c r="BY996" s="109">
        <f>IF($BU996&gt;cDinnerEnd+$N996,cDinnerBegin+$N996+1,cDinnerBegin+$N996)</f>
        <v>0.75</v>
      </c>
      <c r="BZ996" s="109">
        <f>IF($BU996&gt;cDinnerEnd+$N996,cDinnerEnd+$N996+1,cDinnerEnd+$N996)</f>
        <v>0.7916666667</v>
      </c>
      <c r="CA996" s="50" t="str">
        <f>IF((MIN($BV996,BX996)-MAX($BU996,BW996))&gt;0,vDurationLunch,)</f>
        <v/>
      </c>
      <c r="CB996" s="50" t="str">
        <f>IF((MIN($BV996,BZ996)-MAX($BU996,BY996))&gt;0,vDurationDinner,)</f>
        <v/>
      </c>
      <c r="CC996" s="50">
        <f t="shared" si="5"/>
        <v>0</v>
      </c>
      <c r="CD996" s="109">
        <f t="shared" si="6"/>
        <v>0.75</v>
      </c>
      <c r="CE996" s="50" t="str">
        <f t="shared" si="7"/>
        <v/>
      </c>
      <c r="CF996" s="50" t="str">
        <f t="shared" si="8"/>
        <v/>
      </c>
      <c r="CG996" s="50" t="str">
        <f t="shared" si="9"/>
        <v/>
      </c>
      <c r="CH996" s="50" t="str">
        <f t="shared" si="10"/>
        <v/>
      </c>
      <c r="CI996" s="50" t="str">
        <f t="shared" si="11"/>
        <v/>
      </c>
      <c r="CJ996" s="50"/>
      <c r="CK996" s="50"/>
      <c r="CL996" s="50"/>
      <c r="CM996" s="50"/>
      <c r="CN996" s="50"/>
    </row>
    <row r="997">
      <c r="A997" s="108" t="str">
        <f t="shared" si="2"/>
        <v/>
      </c>
      <c r="B997" s="6"/>
      <c r="C997" s="42"/>
      <c r="D997" s="43"/>
      <c r="E997" s="61"/>
      <c r="F997" s="45"/>
      <c r="G997" s="45"/>
      <c r="H997" s="45"/>
      <c r="I997" s="45"/>
      <c r="J997" s="46"/>
      <c r="K997" s="45"/>
      <c r="L997" s="45"/>
      <c r="M997" s="61"/>
      <c r="N997" s="48"/>
      <c r="O997" s="49"/>
      <c r="P997" s="48"/>
      <c r="Q997" s="49"/>
      <c r="R997" s="50"/>
      <c r="S997" s="51"/>
      <c r="T997" s="15"/>
      <c r="U997" s="14"/>
      <c r="V997" s="52"/>
      <c r="W997" s="52"/>
      <c r="X997" s="52"/>
      <c r="Y997" s="52"/>
      <c r="Z997" s="52"/>
      <c r="AA997" s="52"/>
      <c r="AB997" s="53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3"/>
      <c r="AP997" s="52"/>
      <c r="AQ997" s="52"/>
      <c r="AR997" s="53"/>
      <c r="AS997" s="53"/>
      <c r="AT997" s="53"/>
      <c r="AU997" s="52"/>
      <c r="AV997" s="52"/>
      <c r="AW997" s="53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83" t="str">
        <f>IF(ISBLANK(B997),,IF(IFNA(MATCH(N997,List_Holidays,0),0)=0,IF(IFNA(MATCH(WEEKDAY(N997),List_WeekHolidays,0),0),1,0),2))</f>
        <v/>
      </c>
      <c r="BU997" s="109">
        <f t="shared" si="3"/>
        <v>0</v>
      </c>
      <c r="BV997" s="109">
        <f t="shared" si="4"/>
        <v>0</v>
      </c>
      <c r="BW997" s="109">
        <f>IF($BU997&gt;cLunchEnd+$N997,cLunchBegin+$N997+1,cLunchBegin+$N997)</f>
        <v>0.5</v>
      </c>
      <c r="BX997" s="109">
        <f>IF($BU997&gt;cLunchEnd+$N997,cLunchEnd+$N997+1,cLunchEnd+$N997)</f>
        <v>0.5416666667</v>
      </c>
      <c r="BY997" s="109">
        <f>IF($BU997&gt;cDinnerEnd+$N997,cDinnerBegin+$N997+1,cDinnerBegin+$N997)</f>
        <v>0.75</v>
      </c>
      <c r="BZ997" s="109">
        <f>IF($BU997&gt;cDinnerEnd+$N997,cDinnerEnd+$N997+1,cDinnerEnd+$N997)</f>
        <v>0.7916666667</v>
      </c>
      <c r="CA997" s="50" t="str">
        <f>IF((MIN($BV997,BX997)-MAX($BU997,BW997))&gt;0,vDurationLunch,)</f>
        <v/>
      </c>
      <c r="CB997" s="50" t="str">
        <f>IF((MIN($BV997,BZ997)-MAX($BU997,BY997))&gt;0,vDurationDinner,)</f>
        <v/>
      </c>
      <c r="CC997" s="50">
        <f t="shared" si="5"/>
        <v>0</v>
      </c>
      <c r="CD997" s="109">
        <f t="shared" si="6"/>
        <v>0.75</v>
      </c>
      <c r="CE997" s="50" t="str">
        <f t="shared" si="7"/>
        <v/>
      </c>
      <c r="CF997" s="50" t="str">
        <f t="shared" si="8"/>
        <v/>
      </c>
      <c r="CG997" s="50" t="str">
        <f t="shared" si="9"/>
        <v/>
      </c>
      <c r="CH997" s="50" t="str">
        <f t="shared" si="10"/>
        <v/>
      </c>
      <c r="CI997" s="50" t="str">
        <f t="shared" si="11"/>
        <v/>
      </c>
      <c r="CJ997" s="50"/>
      <c r="CK997" s="50"/>
      <c r="CL997" s="50"/>
      <c r="CM997" s="50"/>
      <c r="CN997" s="50"/>
    </row>
    <row r="998">
      <c r="A998" s="108" t="str">
        <f t="shared" si="2"/>
        <v/>
      </c>
      <c r="B998" s="6"/>
      <c r="C998" s="42"/>
      <c r="D998" s="43"/>
      <c r="E998" s="61"/>
      <c r="F998" s="45"/>
      <c r="G998" s="45"/>
      <c r="H998" s="46"/>
      <c r="I998" s="45"/>
      <c r="J998" s="45"/>
      <c r="K998" s="45"/>
      <c r="L998" s="45"/>
      <c r="M998" s="61"/>
      <c r="N998" s="48"/>
      <c r="O998" s="49"/>
      <c r="P998" s="48"/>
      <c r="Q998" s="49"/>
      <c r="R998" s="50"/>
      <c r="S998" s="51"/>
      <c r="T998" s="15"/>
      <c r="U998" s="14"/>
      <c r="V998" s="52"/>
      <c r="W998" s="52"/>
      <c r="X998" s="52"/>
      <c r="Y998" s="52"/>
      <c r="Z998" s="52"/>
      <c r="AA998" s="52"/>
      <c r="AB998" s="53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3"/>
      <c r="AP998" s="52"/>
      <c r="AQ998" s="52"/>
      <c r="AR998" s="53"/>
      <c r="AS998" s="53"/>
      <c r="AT998" s="53"/>
      <c r="AU998" s="52"/>
      <c r="AV998" s="52"/>
      <c r="AW998" s="53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83" t="str">
        <f>IF(ISBLANK(B998),,IF(IFNA(MATCH(N998,List_Holidays,0),0)=0,IF(IFNA(MATCH(WEEKDAY(N998),List_WeekHolidays,0),0),1,0),2))</f>
        <v/>
      </c>
      <c r="BU998" s="109">
        <f t="shared" si="3"/>
        <v>0</v>
      </c>
      <c r="BV998" s="109">
        <f t="shared" si="4"/>
        <v>0</v>
      </c>
      <c r="BW998" s="109">
        <f>IF($BU998&gt;cLunchEnd+$N998,cLunchBegin+$N998+1,cLunchBegin+$N998)</f>
        <v>0.5</v>
      </c>
      <c r="BX998" s="109">
        <f>IF($BU998&gt;cLunchEnd+$N998,cLunchEnd+$N998+1,cLunchEnd+$N998)</f>
        <v>0.5416666667</v>
      </c>
      <c r="BY998" s="109">
        <f>IF($BU998&gt;cDinnerEnd+$N998,cDinnerBegin+$N998+1,cDinnerBegin+$N998)</f>
        <v>0.75</v>
      </c>
      <c r="BZ998" s="109">
        <f>IF($BU998&gt;cDinnerEnd+$N998,cDinnerEnd+$N998+1,cDinnerEnd+$N998)</f>
        <v>0.7916666667</v>
      </c>
      <c r="CA998" s="50" t="str">
        <f>IF((MIN($BV998,BX998)-MAX($BU998,BW998))&gt;0,vDurationLunch,)</f>
        <v/>
      </c>
      <c r="CB998" s="50" t="str">
        <f>IF((MIN($BV998,BZ998)-MAX($BU998,BY998))&gt;0,vDurationDinner,)</f>
        <v/>
      </c>
      <c r="CC998" s="50">
        <f t="shared" si="5"/>
        <v>0</v>
      </c>
      <c r="CD998" s="109">
        <f t="shared" si="6"/>
        <v>0.75</v>
      </c>
      <c r="CE998" s="50" t="str">
        <f t="shared" si="7"/>
        <v/>
      </c>
      <c r="CF998" s="50" t="str">
        <f t="shared" si="8"/>
        <v/>
      </c>
      <c r="CG998" s="50" t="str">
        <f t="shared" si="9"/>
        <v/>
      </c>
      <c r="CH998" s="50" t="str">
        <f t="shared" si="10"/>
        <v/>
      </c>
      <c r="CI998" s="50" t="str">
        <f t="shared" si="11"/>
        <v/>
      </c>
      <c r="CJ998" s="50"/>
      <c r="CK998" s="50"/>
      <c r="CL998" s="50"/>
      <c r="CM998" s="50"/>
      <c r="CN998" s="50"/>
    </row>
    <row r="999">
      <c r="A999" s="108" t="str">
        <f t="shared" si="2"/>
        <v/>
      </c>
      <c r="B999" s="6"/>
      <c r="C999" s="42"/>
      <c r="D999" s="43"/>
      <c r="E999" s="61"/>
      <c r="F999" s="45"/>
      <c r="G999" s="45"/>
      <c r="H999" s="46"/>
      <c r="I999" s="45"/>
      <c r="J999" s="45"/>
      <c r="K999" s="45"/>
      <c r="L999" s="45"/>
      <c r="M999" s="61"/>
      <c r="N999" s="48"/>
      <c r="O999" s="49"/>
      <c r="P999" s="48"/>
      <c r="Q999" s="49"/>
      <c r="R999" s="50"/>
      <c r="S999" s="51"/>
      <c r="T999" s="15"/>
      <c r="U999" s="14"/>
      <c r="V999" s="52"/>
      <c r="W999" s="52"/>
      <c r="X999" s="52"/>
      <c r="Y999" s="52"/>
      <c r="Z999" s="52"/>
      <c r="AA999" s="52"/>
      <c r="AB999" s="53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3"/>
      <c r="AP999" s="52"/>
      <c r="AQ999" s="52"/>
      <c r="AR999" s="53"/>
      <c r="AS999" s="53"/>
      <c r="AT999" s="53"/>
      <c r="AU999" s="52"/>
      <c r="AV999" s="52"/>
      <c r="AW999" s="53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83" t="str">
        <f>IF(ISBLANK(B999),,IF(IFNA(MATCH(N999,List_Holidays,0),0)=0,IF(IFNA(MATCH(WEEKDAY(N999),List_WeekHolidays,0),0),1,0),2))</f>
        <v/>
      </c>
      <c r="BU999" s="109">
        <f t="shared" si="3"/>
        <v>0</v>
      </c>
      <c r="BV999" s="109">
        <f t="shared" si="4"/>
        <v>0</v>
      </c>
      <c r="BW999" s="109">
        <f>IF($BU999&gt;cLunchEnd+$N999,cLunchBegin+$N999+1,cLunchBegin+$N999)</f>
        <v>0.5</v>
      </c>
      <c r="BX999" s="109">
        <f>IF($BU999&gt;cLunchEnd+$N999,cLunchEnd+$N999+1,cLunchEnd+$N999)</f>
        <v>0.5416666667</v>
      </c>
      <c r="BY999" s="109">
        <f>IF($BU999&gt;cDinnerEnd+$N999,cDinnerBegin+$N999+1,cDinnerBegin+$N999)</f>
        <v>0.75</v>
      </c>
      <c r="BZ999" s="109">
        <f>IF($BU999&gt;cDinnerEnd+$N999,cDinnerEnd+$N999+1,cDinnerEnd+$N999)</f>
        <v>0.7916666667</v>
      </c>
      <c r="CA999" s="50" t="str">
        <f>IF((MIN($BV999,BX999)-MAX($BU999,BW999))&gt;0,vDurationLunch,)</f>
        <v/>
      </c>
      <c r="CB999" s="50" t="str">
        <f>IF((MIN($BV999,BZ999)-MAX($BU999,BY999))&gt;0,vDurationDinner,)</f>
        <v/>
      </c>
      <c r="CC999" s="50">
        <f t="shared" si="5"/>
        <v>0</v>
      </c>
      <c r="CD999" s="109">
        <f t="shared" si="6"/>
        <v>0.75</v>
      </c>
      <c r="CE999" s="50" t="str">
        <f t="shared" si="7"/>
        <v/>
      </c>
      <c r="CF999" s="50" t="str">
        <f t="shared" si="8"/>
        <v/>
      </c>
      <c r="CG999" s="50" t="str">
        <f t="shared" si="9"/>
        <v/>
      </c>
      <c r="CH999" s="50" t="str">
        <f t="shared" si="10"/>
        <v/>
      </c>
      <c r="CI999" s="50" t="str">
        <f t="shared" si="11"/>
        <v/>
      </c>
      <c r="CJ999" s="50"/>
      <c r="CK999" s="50"/>
      <c r="CL999" s="50"/>
      <c r="CM999" s="50"/>
      <c r="CN999" s="50"/>
    </row>
    <row r="1000">
      <c r="A1000" s="108" t="str">
        <f t="shared" si="2"/>
        <v/>
      </c>
      <c r="B1000" s="6"/>
      <c r="C1000" s="42"/>
      <c r="D1000" s="43"/>
      <c r="E1000" s="61"/>
      <c r="F1000" s="45"/>
      <c r="G1000" s="45"/>
      <c r="H1000" s="46"/>
      <c r="I1000" s="45"/>
      <c r="J1000" s="45"/>
      <c r="K1000" s="45"/>
      <c r="L1000" s="45"/>
      <c r="M1000" s="61"/>
      <c r="N1000" s="48"/>
      <c r="O1000" s="49"/>
      <c r="P1000" s="48"/>
      <c r="Q1000" s="49"/>
      <c r="R1000" s="50"/>
      <c r="S1000" s="51"/>
      <c r="T1000" s="15"/>
      <c r="U1000" s="14"/>
      <c r="V1000" s="52"/>
      <c r="W1000" s="52"/>
      <c r="X1000" s="52"/>
      <c r="Y1000" s="52"/>
      <c r="Z1000" s="52"/>
      <c r="AA1000" s="52"/>
      <c r="AB1000" s="53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3"/>
      <c r="AP1000" s="52"/>
      <c r="AQ1000" s="52"/>
      <c r="AR1000" s="53"/>
      <c r="AS1000" s="53"/>
      <c r="AT1000" s="53"/>
      <c r="AU1000" s="52"/>
      <c r="AV1000" s="52"/>
      <c r="AW1000" s="53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83" t="str">
        <f>IF(ISBLANK(B1000),,IF(IFNA(MATCH(N1000,List_Holidays,0),0)=0,IF(IFNA(MATCH(WEEKDAY(N1000),List_WeekHolidays,0),0),1,0),2))</f>
        <v/>
      </c>
      <c r="BU1000" s="109">
        <f t="shared" si="3"/>
        <v>0</v>
      </c>
      <c r="BV1000" s="109">
        <f t="shared" si="4"/>
        <v>0</v>
      </c>
      <c r="BW1000" s="109">
        <f>IF($BU1000&gt;cLunchEnd+$N1000,cLunchBegin+$N1000+1,cLunchBegin+$N1000)</f>
        <v>0.5</v>
      </c>
      <c r="BX1000" s="109">
        <f>IF($BU1000&gt;cLunchEnd+$N1000,cLunchEnd+$N1000+1,cLunchEnd+$N1000)</f>
        <v>0.5416666667</v>
      </c>
      <c r="BY1000" s="109">
        <f>IF($BU1000&gt;cDinnerEnd+$N1000,cDinnerBegin+$N1000+1,cDinnerBegin+$N1000)</f>
        <v>0.75</v>
      </c>
      <c r="BZ1000" s="109">
        <f>IF($BU1000&gt;cDinnerEnd+$N1000,cDinnerEnd+$N1000+1,cDinnerEnd+$N1000)</f>
        <v>0.7916666667</v>
      </c>
      <c r="CA1000" s="50" t="str">
        <f>IF((MIN($BV1000,BX1000)-MAX($BU1000,BW1000))&gt;0,vDurationLunch,)</f>
        <v/>
      </c>
      <c r="CB1000" s="50" t="str">
        <f>IF((MIN($BV1000,BZ1000)-MAX($BU1000,BY1000))&gt;0,vDurationDinner,)</f>
        <v/>
      </c>
      <c r="CC1000" s="50">
        <f t="shared" si="5"/>
        <v>0</v>
      </c>
      <c r="CD1000" s="109">
        <f t="shared" si="6"/>
        <v>0.75</v>
      </c>
      <c r="CE1000" s="50" t="str">
        <f t="shared" si="7"/>
        <v/>
      </c>
      <c r="CF1000" s="50" t="str">
        <f t="shared" si="8"/>
        <v/>
      </c>
      <c r="CG1000" s="50" t="str">
        <f t="shared" si="9"/>
        <v/>
      </c>
      <c r="CH1000" s="50" t="str">
        <f t="shared" si="10"/>
        <v/>
      </c>
      <c r="CI1000" s="50" t="str">
        <f t="shared" si="11"/>
        <v/>
      </c>
      <c r="CJ1000" s="50"/>
      <c r="CK1000" s="50"/>
      <c r="CL1000" s="50"/>
      <c r="CM1000" s="50"/>
      <c r="CN1000" s="50"/>
    </row>
    <row r="1001">
      <c r="A1001" s="108" t="str">
        <f t="shared" si="2"/>
        <v/>
      </c>
      <c r="B1001" s="6"/>
      <c r="C1001" s="42"/>
      <c r="D1001" s="43"/>
      <c r="E1001" s="61"/>
      <c r="F1001" s="45"/>
      <c r="G1001" s="46"/>
      <c r="H1001" s="46"/>
      <c r="I1001" s="45"/>
      <c r="J1001" s="45"/>
      <c r="K1001" s="45"/>
      <c r="L1001" s="45"/>
      <c r="M1001" s="61"/>
      <c r="N1001" s="48"/>
      <c r="O1001" s="49"/>
      <c r="P1001" s="48"/>
      <c r="Q1001" s="49"/>
      <c r="R1001" s="50"/>
      <c r="S1001" s="51"/>
      <c r="T1001" s="15"/>
      <c r="U1001" s="14"/>
      <c r="V1001" s="52"/>
      <c r="W1001" s="52"/>
      <c r="X1001" s="52"/>
      <c r="Y1001" s="52"/>
      <c r="Z1001" s="52"/>
      <c r="AA1001" s="52"/>
      <c r="AB1001" s="53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3"/>
      <c r="AP1001" s="52"/>
      <c r="AQ1001" s="52"/>
      <c r="AR1001" s="53"/>
      <c r="AS1001" s="53"/>
      <c r="AT1001" s="53"/>
      <c r="AU1001" s="52"/>
      <c r="AV1001" s="52"/>
      <c r="AW1001" s="53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83" t="str">
        <f>IF(ISBLANK(B1001),,IF(IFNA(MATCH(N1001,List_Holidays,0),0)=0,IF(IFNA(MATCH(WEEKDAY(N1001),List_WeekHolidays,0),0),1,0),2))</f>
        <v/>
      </c>
      <c r="BU1001" s="109">
        <f t="shared" si="3"/>
        <v>0</v>
      </c>
      <c r="BV1001" s="109">
        <f t="shared" si="4"/>
        <v>0</v>
      </c>
      <c r="BW1001" s="109">
        <f>IF($BU1001&gt;cLunchEnd+$N1001,cLunchBegin+$N1001+1,cLunchBegin+$N1001)</f>
        <v>0.5</v>
      </c>
      <c r="BX1001" s="109">
        <f>IF($BU1001&gt;cLunchEnd+$N1001,cLunchEnd+$N1001+1,cLunchEnd+$N1001)</f>
        <v>0.5416666667</v>
      </c>
      <c r="BY1001" s="109">
        <f>IF($BU1001&gt;cDinnerEnd+$N1001,cDinnerBegin+$N1001+1,cDinnerBegin+$N1001)</f>
        <v>0.75</v>
      </c>
      <c r="BZ1001" s="109">
        <f>IF($BU1001&gt;cDinnerEnd+$N1001,cDinnerEnd+$N1001+1,cDinnerEnd+$N1001)</f>
        <v>0.7916666667</v>
      </c>
      <c r="CA1001" s="50" t="str">
        <f>IF((MIN($BV1001,BX1001)-MAX($BU1001,BW1001))&gt;0,vDurationLunch,)</f>
        <v/>
      </c>
      <c r="CB1001" s="50" t="str">
        <f>IF((MIN($BV1001,BZ1001)-MAX($BU1001,BY1001))&gt;0,vDurationDinner,)</f>
        <v/>
      </c>
      <c r="CC1001" s="50">
        <f t="shared" si="5"/>
        <v>0</v>
      </c>
      <c r="CD1001" s="109">
        <f t="shared" si="6"/>
        <v>0.75</v>
      </c>
      <c r="CE1001" s="50" t="str">
        <f t="shared" si="7"/>
        <v/>
      </c>
      <c r="CF1001" s="50" t="str">
        <f t="shared" si="8"/>
        <v/>
      </c>
      <c r="CG1001" s="50" t="str">
        <f t="shared" si="9"/>
        <v/>
      </c>
      <c r="CH1001" s="50" t="str">
        <f t="shared" si="10"/>
        <v/>
      </c>
      <c r="CI1001" s="50" t="str">
        <f t="shared" si="11"/>
        <v/>
      </c>
      <c r="CJ1001" s="50"/>
      <c r="CK1001" s="50"/>
      <c r="CL1001" s="50"/>
      <c r="CM1001" s="50"/>
      <c r="CN1001" s="50"/>
    </row>
    <row r="1002">
      <c r="A1002" s="108" t="str">
        <f t="shared" si="2"/>
        <v/>
      </c>
      <c r="B1002" s="6"/>
      <c r="C1002" s="42"/>
      <c r="D1002" s="43"/>
      <c r="E1002" s="61"/>
      <c r="F1002" s="45"/>
      <c r="G1002" s="45"/>
      <c r="H1002" s="46"/>
      <c r="I1002" s="45"/>
      <c r="J1002" s="45"/>
      <c r="K1002" s="45"/>
      <c r="L1002" s="45"/>
      <c r="M1002" s="61"/>
      <c r="N1002" s="48"/>
      <c r="O1002" s="49"/>
      <c r="P1002" s="48"/>
      <c r="Q1002" s="49"/>
      <c r="R1002" s="50"/>
      <c r="S1002" s="51"/>
      <c r="T1002" s="15"/>
      <c r="U1002" s="14"/>
      <c r="V1002" s="52"/>
      <c r="W1002" s="52"/>
      <c r="X1002" s="52"/>
      <c r="Y1002" s="52"/>
      <c r="Z1002" s="52"/>
      <c r="AA1002" s="52"/>
      <c r="AB1002" s="53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3"/>
      <c r="AP1002" s="52"/>
      <c r="AQ1002" s="52"/>
      <c r="AR1002" s="53"/>
      <c r="AS1002" s="53"/>
      <c r="AT1002" s="53"/>
      <c r="AU1002" s="52"/>
      <c r="AV1002" s="52"/>
      <c r="AW1002" s="53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83" t="str">
        <f>IF(ISBLANK(B1002),,IF(IFNA(MATCH(N1002,List_Holidays,0),0)=0,IF(IFNA(MATCH(WEEKDAY(N1002),List_WeekHolidays,0),0),1,0),2))</f>
        <v/>
      </c>
      <c r="BU1002" s="109">
        <f t="shared" si="3"/>
        <v>0</v>
      </c>
      <c r="BV1002" s="109">
        <f t="shared" si="4"/>
        <v>0</v>
      </c>
      <c r="BW1002" s="109">
        <f>IF($BU1002&gt;cLunchEnd+$N1002,cLunchBegin+$N1002+1,cLunchBegin+$N1002)</f>
        <v>0.5</v>
      </c>
      <c r="BX1002" s="109">
        <f>IF($BU1002&gt;cLunchEnd+$N1002,cLunchEnd+$N1002+1,cLunchEnd+$N1002)</f>
        <v>0.5416666667</v>
      </c>
      <c r="BY1002" s="109">
        <f>IF($BU1002&gt;cDinnerEnd+$N1002,cDinnerBegin+$N1002+1,cDinnerBegin+$N1002)</f>
        <v>0.75</v>
      </c>
      <c r="BZ1002" s="109">
        <f>IF($BU1002&gt;cDinnerEnd+$N1002,cDinnerEnd+$N1002+1,cDinnerEnd+$N1002)</f>
        <v>0.7916666667</v>
      </c>
      <c r="CA1002" s="50" t="str">
        <f>IF((MIN($BV1002,BX1002)-MAX($BU1002,BW1002))&gt;0,vDurationLunch,)</f>
        <v/>
      </c>
      <c r="CB1002" s="50" t="str">
        <f>IF((MIN($BV1002,BZ1002)-MAX($BU1002,BY1002))&gt;0,vDurationDinner,)</f>
        <v/>
      </c>
      <c r="CC1002" s="50">
        <f t="shared" si="5"/>
        <v>0</v>
      </c>
      <c r="CD1002" s="109">
        <f t="shared" si="6"/>
        <v>0.75</v>
      </c>
      <c r="CE1002" s="50" t="str">
        <f t="shared" si="7"/>
        <v/>
      </c>
      <c r="CF1002" s="50" t="str">
        <f t="shared" si="8"/>
        <v/>
      </c>
      <c r="CG1002" s="50" t="str">
        <f t="shared" si="9"/>
        <v/>
      </c>
      <c r="CH1002" s="50" t="str">
        <f t="shared" si="10"/>
        <v/>
      </c>
      <c r="CI1002" s="50" t="str">
        <f t="shared" si="11"/>
        <v/>
      </c>
      <c r="CJ1002" s="50"/>
      <c r="CK1002" s="50"/>
      <c r="CL1002" s="50"/>
      <c r="CM1002" s="50"/>
      <c r="CN1002" s="50"/>
    </row>
    <row r="1003">
      <c r="A1003" s="108" t="str">
        <f t="shared" si="2"/>
        <v/>
      </c>
      <c r="B1003" s="6"/>
      <c r="C1003" s="42"/>
      <c r="D1003" s="43"/>
      <c r="E1003" s="61"/>
      <c r="F1003" s="45"/>
      <c r="G1003" s="45"/>
      <c r="H1003" s="46"/>
      <c r="I1003" s="45"/>
      <c r="J1003" s="45"/>
      <c r="K1003" s="45"/>
      <c r="L1003" s="45"/>
      <c r="M1003" s="61"/>
      <c r="N1003" s="48"/>
      <c r="O1003" s="49"/>
      <c r="P1003" s="48"/>
      <c r="Q1003" s="49"/>
      <c r="R1003" s="50"/>
      <c r="S1003" s="51"/>
      <c r="T1003" s="15"/>
      <c r="U1003" s="14"/>
      <c r="V1003" s="52"/>
      <c r="W1003" s="52"/>
      <c r="X1003" s="52"/>
      <c r="Y1003" s="52"/>
      <c r="Z1003" s="52"/>
      <c r="AA1003" s="52"/>
      <c r="AB1003" s="53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3"/>
      <c r="AP1003" s="52"/>
      <c r="AQ1003" s="52"/>
      <c r="AR1003" s="53"/>
      <c r="AS1003" s="53"/>
      <c r="AT1003" s="53"/>
      <c r="AU1003" s="52"/>
      <c r="AV1003" s="52"/>
      <c r="AW1003" s="53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83" t="str">
        <f>IF(ISBLANK(B1003),,IF(IFNA(MATCH(N1003,List_Holidays,0),0)=0,IF(IFNA(MATCH(WEEKDAY(N1003),List_WeekHolidays,0),0),1,0),2))</f>
        <v/>
      </c>
      <c r="BU1003" s="109">
        <f t="shared" si="3"/>
        <v>0</v>
      </c>
      <c r="BV1003" s="109">
        <f t="shared" si="4"/>
        <v>0</v>
      </c>
      <c r="BW1003" s="109">
        <f>IF($BU1003&gt;cLunchEnd+$N1003,cLunchBegin+$N1003+1,cLunchBegin+$N1003)</f>
        <v>0.5</v>
      </c>
      <c r="BX1003" s="109">
        <f>IF($BU1003&gt;cLunchEnd+$N1003,cLunchEnd+$N1003+1,cLunchEnd+$N1003)</f>
        <v>0.5416666667</v>
      </c>
      <c r="BY1003" s="109">
        <f>IF($BU1003&gt;cDinnerEnd+$N1003,cDinnerBegin+$N1003+1,cDinnerBegin+$N1003)</f>
        <v>0.75</v>
      </c>
      <c r="BZ1003" s="109">
        <f>IF($BU1003&gt;cDinnerEnd+$N1003,cDinnerEnd+$N1003+1,cDinnerEnd+$N1003)</f>
        <v>0.7916666667</v>
      </c>
      <c r="CA1003" s="50" t="str">
        <f>IF((MIN($BV1003,BX1003)-MAX($BU1003,BW1003))&gt;0,vDurationLunch,)</f>
        <v/>
      </c>
      <c r="CB1003" s="50" t="str">
        <f>IF((MIN($BV1003,BZ1003)-MAX($BU1003,BY1003))&gt;0,vDurationDinner,)</f>
        <v/>
      </c>
      <c r="CC1003" s="50">
        <f t="shared" si="5"/>
        <v>0</v>
      </c>
      <c r="CD1003" s="109">
        <f t="shared" si="6"/>
        <v>0.75</v>
      </c>
      <c r="CE1003" s="50" t="str">
        <f t="shared" si="7"/>
        <v/>
      </c>
      <c r="CF1003" s="50" t="str">
        <f t="shared" si="8"/>
        <v/>
      </c>
      <c r="CG1003" s="50" t="str">
        <f t="shared" si="9"/>
        <v/>
      </c>
      <c r="CH1003" s="50" t="str">
        <f t="shared" si="10"/>
        <v/>
      </c>
      <c r="CI1003" s="50" t="str">
        <f t="shared" si="11"/>
        <v/>
      </c>
      <c r="CJ1003" s="50"/>
      <c r="CK1003" s="50"/>
      <c r="CL1003" s="50"/>
      <c r="CM1003" s="50"/>
      <c r="CN1003" s="50"/>
    </row>
    <row r="1004">
      <c r="A1004" s="108" t="str">
        <f t="shared" si="2"/>
        <v/>
      </c>
      <c r="B1004" s="6"/>
      <c r="C1004" s="42"/>
      <c r="D1004" s="43"/>
      <c r="E1004" s="61"/>
      <c r="F1004" s="45"/>
      <c r="G1004" s="45"/>
      <c r="H1004" s="45"/>
      <c r="I1004" s="45"/>
      <c r="J1004" s="46"/>
      <c r="K1004" s="45"/>
      <c r="L1004" s="45"/>
      <c r="M1004" s="61"/>
      <c r="N1004" s="48"/>
      <c r="O1004" s="49"/>
      <c r="P1004" s="48"/>
      <c r="Q1004" s="49"/>
      <c r="R1004" s="50"/>
      <c r="S1004" s="51"/>
      <c r="T1004" s="15"/>
      <c r="U1004" s="14"/>
      <c r="V1004" s="52"/>
      <c r="W1004" s="52"/>
      <c r="X1004" s="52"/>
      <c r="Y1004" s="52"/>
      <c r="Z1004" s="52"/>
      <c r="AA1004" s="52"/>
      <c r="AB1004" s="53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3"/>
      <c r="AP1004" s="52"/>
      <c r="AQ1004" s="52"/>
      <c r="AR1004" s="53"/>
      <c r="AS1004" s="53"/>
      <c r="AT1004" s="53"/>
      <c r="AU1004" s="52"/>
      <c r="AV1004" s="52"/>
      <c r="AW1004" s="53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83" t="str">
        <f>IF(ISBLANK(B1004),,IF(IFNA(MATCH(N1004,List_Holidays,0),0)=0,IF(IFNA(MATCH(WEEKDAY(N1004),List_WeekHolidays,0),0),1,0),2))</f>
        <v/>
      </c>
      <c r="BU1004" s="109">
        <f t="shared" si="3"/>
        <v>0</v>
      </c>
      <c r="BV1004" s="109">
        <f t="shared" si="4"/>
        <v>0</v>
      </c>
      <c r="BW1004" s="109">
        <f>IF($BU1004&gt;cLunchEnd+$N1004,cLunchBegin+$N1004+1,cLunchBegin+$N1004)</f>
        <v>0.5</v>
      </c>
      <c r="BX1004" s="109">
        <f>IF($BU1004&gt;cLunchEnd+$N1004,cLunchEnd+$N1004+1,cLunchEnd+$N1004)</f>
        <v>0.5416666667</v>
      </c>
      <c r="BY1004" s="109">
        <f>IF($BU1004&gt;cDinnerEnd+$N1004,cDinnerBegin+$N1004+1,cDinnerBegin+$N1004)</f>
        <v>0.75</v>
      </c>
      <c r="BZ1004" s="109">
        <f>IF($BU1004&gt;cDinnerEnd+$N1004,cDinnerEnd+$N1004+1,cDinnerEnd+$N1004)</f>
        <v>0.7916666667</v>
      </c>
      <c r="CA1004" s="50" t="str">
        <f>IF((MIN($BV1004,BX1004)-MAX($BU1004,BW1004))&gt;0,vDurationLunch,)</f>
        <v/>
      </c>
      <c r="CB1004" s="50" t="str">
        <f>IF((MIN($BV1004,BZ1004)-MAX($BU1004,BY1004))&gt;0,vDurationDinner,)</f>
        <v/>
      </c>
      <c r="CC1004" s="50">
        <f t="shared" si="5"/>
        <v>0</v>
      </c>
      <c r="CD1004" s="109">
        <f t="shared" si="6"/>
        <v>0.75</v>
      </c>
      <c r="CE1004" s="50" t="str">
        <f t="shared" si="7"/>
        <v/>
      </c>
      <c r="CF1004" s="50" t="str">
        <f t="shared" si="8"/>
        <v/>
      </c>
      <c r="CG1004" s="50" t="str">
        <f t="shared" si="9"/>
        <v/>
      </c>
      <c r="CH1004" s="50" t="str">
        <f t="shared" si="10"/>
        <v/>
      </c>
      <c r="CI1004" s="50" t="str">
        <f t="shared" si="11"/>
        <v/>
      </c>
      <c r="CJ1004" s="50"/>
      <c r="CK1004" s="50"/>
      <c r="CL1004" s="50"/>
      <c r="CM1004" s="50"/>
      <c r="CN1004" s="50"/>
    </row>
  </sheetData>
  <customSheetViews>
    <customSheetView guid="{D7DC3375-3451-42A4-A149-5BB4648D4605}" filter="1" showAutoFilter="1">
      <autoFilter ref="$B$6:$BI$305">
        <sortState ref="B6:BI305">
          <sortCondition ref="D6:D305"/>
        </sortState>
      </autoFilter>
    </customSheetView>
    <customSheetView guid="{57091208-F8D5-42B1-AEFF-F67F22CB3818}" filter="1" showAutoFilter="1">
      <autoFilter ref="$B$6:$BI$305">
        <sortState ref="B6:BI305">
          <sortCondition ref="N6:N305"/>
        </sortState>
      </autoFilter>
    </customSheetView>
    <customSheetView guid="{922D49F1-E58D-4475-A983-2DE923C0B36A}" filter="1" showAutoFilter="1">
      <autoFilter ref="$R$313"/>
    </customSheetView>
  </customSheetViews>
  <conditionalFormatting sqref="V4:BS4">
    <cfRule type="colorScale" priority="1">
      <colorScale>
        <cfvo type="min"/>
        <cfvo type="max"/>
        <color rgb="FFFFFFFF"/>
        <color rgb="FF76A5AF"/>
      </colorScale>
    </cfRule>
  </conditionalFormatting>
  <conditionalFormatting sqref="A1:B2 C1:CN1">
    <cfRule type="notContainsBlanks" dxfId="0" priority="2">
      <formula>LEN(TRIM(A1))&gt;0</formula>
    </cfRule>
  </conditionalFormatting>
  <conditionalFormatting sqref="S7:S1004">
    <cfRule type="expression" dxfId="1" priority="3">
      <formula>AND(U7:U1004=0,N7:N1004&lt;$N$5)</formula>
    </cfRule>
  </conditionalFormatting>
  <conditionalFormatting sqref="S7:S1004">
    <cfRule type="expression" dxfId="2" priority="4">
      <formula>AND(U7:U1004&gt;0,N7:N1004&lt;$N$5)</formula>
    </cfRule>
  </conditionalFormatting>
  <dataValidations>
    <dataValidation type="list" allowBlank="1" showErrorMessage="1" sqref="C3">
      <formula1>Parameter!$B$2:$B$13</formula1>
    </dataValidation>
    <dataValidation type="list" allowBlank="1" showErrorMessage="1" sqref="D7:D1004">
      <formula1>tbJobList[Job Name]</formula1>
    </dataValidation>
    <dataValidation type="list" allowBlank="1" showErrorMessage="1" sqref="C2">
      <formula1>Parameter!$E$2:$E$11</formula1>
    </dataValidation>
    <dataValidation type="list" allowBlank="1" showErrorMessage="1" sqref="O7:O1004 Q7:Q1004">
      <formula1>Parameter!$J$2:$J$49</formula1>
    </dataValidation>
    <dataValidation type="list" allowBlank="1" showErrorMessage="1" sqref="C4">
      <formula1>List_Date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7.63"/>
    <col customWidth="1" min="3" max="3" width="19.88"/>
    <col customWidth="1" min="4" max="4" width="23.25"/>
    <col customWidth="1" hidden="1" min="5" max="5" width="44.63"/>
    <col customWidth="1" hidden="1" min="6" max="12" width="2.63"/>
    <col customWidth="1" hidden="1" min="13" max="13" width="15.88"/>
    <col customWidth="1" min="14" max="14" width="11.38"/>
    <col customWidth="1" min="15" max="15" width="6.5"/>
    <col customWidth="1" min="16" max="16" width="11.38"/>
    <col customWidth="1" min="17" max="17" width="6.75"/>
    <col customWidth="1" min="18" max="18" width="7.63"/>
    <col customWidth="1" hidden="1" min="19" max="19" width="7.63"/>
    <col customWidth="1" hidden="1" min="20" max="20" width="8.88"/>
    <col customWidth="1" hidden="1" min="21" max="21" width="7.63"/>
    <col customWidth="1" hidden="1" min="22" max="71" width="2.63"/>
    <col customWidth="1" hidden="1" min="72" max="72" width="7.63"/>
    <col customWidth="1" min="73" max="74" width="19.75"/>
    <col customWidth="1" hidden="1" min="75" max="78" width="18.63"/>
    <col customWidth="1" hidden="1" min="79" max="80" width="17.63"/>
    <col customWidth="1" hidden="1" min="81" max="83" width="7.63"/>
    <col customWidth="1" hidden="1" min="84" max="84" width="18.63"/>
    <col customWidth="1" min="85" max="87" width="7.63"/>
    <col customWidth="1" min="88" max="88" width="8.25"/>
    <col customWidth="1" min="89" max="94" width="7.63"/>
  </cols>
  <sheetData>
    <row r="1">
      <c r="A1" s="112"/>
      <c r="B1" s="113" t="s">
        <v>157</v>
      </c>
      <c r="C1" s="114" t="str">
        <f t="array" ref="C1">CONCATENATE(INDEX(List_Month,vMonthSelected)," ",vYearSelected)</f>
        <v>กุมภาพันธ์ 2026</v>
      </c>
      <c r="E1" s="9"/>
      <c r="F1" s="8"/>
      <c r="G1" s="8"/>
      <c r="H1" s="8"/>
      <c r="I1" s="8"/>
      <c r="J1" s="8"/>
      <c r="K1" s="8"/>
      <c r="L1" s="8"/>
      <c r="M1" s="9"/>
      <c r="Q1" s="77"/>
      <c r="R1" s="13"/>
      <c r="S1" s="16"/>
      <c r="T1" s="78"/>
      <c r="U1" s="16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80"/>
      <c r="BU1" s="80"/>
      <c r="BV1" s="80"/>
      <c r="BW1" s="81"/>
      <c r="BX1" s="81"/>
      <c r="BY1" s="81"/>
      <c r="BZ1" s="81"/>
      <c r="CA1" s="81"/>
      <c r="CB1" s="81"/>
      <c r="CC1" s="13"/>
      <c r="CD1" s="13"/>
      <c r="CE1" s="13"/>
      <c r="CF1" s="81"/>
      <c r="CG1" s="13"/>
      <c r="CH1" s="13"/>
      <c r="CI1" s="13"/>
      <c r="CJ1" s="13"/>
      <c r="CK1" s="13"/>
      <c r="CL1" s="13"/>
      <c r="CM1" s="13"/>
      <c r="CN1" s="13"/>
      <c r="CO1" s="13"/>
      <c r="CP1" s="13"/>
    </row>
    <row r="2" ht="24.75" customHeight="1">
      <c r="A2" s="112"/>
      <c r="B2" s="113" t="s">
        <v>158</v>
      </c>
      <c r="C2" s="114" t="str">
        <f t="array" ref="C2">XLOOKUP(vStaffSelected,List_StaffName,List_StaffID,"ยังไม่ได้เลือกพนักงาน")</f>
        <v>WMC-005</v>
      </c>
      <c r="D2" s="6"/>
      <c r="E2" s="9"/>
      <c r="F2" s="8"/>
      <c r="G2" s="8"/>
      <c r="H2" s="8"/>
      <c r="I2" s="8"/>
      <c r="J2" s="8"/>
      <c r="K2" s="8"/>
      <c r="L2" s="8"/>
      <c r="M2" s="9"/>
      <c r="O2" s="11"/>
      <c r="R2" s="13"/>
      <c r="S2" s="14"/>
      <c r="T2" s="15"/>
      <c r="V2" s="17" t="str">
        <f>IFERROR(__xludf.DUMMYFUNCTION("SPARKLINE(V$3,{""charttype"",""column"";""ymin"",MIN($V$3:$BE$3);""ymax"",MAX($V$3:$BE$3);""color"",""blue""})"),"")</f>
        <v/>
      </c>
      <c r="W2" s="17" t="str">
        <f>IFERROR(__xludf.DUMMYFUNCTION("SPARKLINE(W$3,{""charttype"",""column"";""ymin"",MIN($V$3:$BE$3);""ymax"",MAX($V$3:$BE$3);""color"",""blue""})"),"")</f>
        <v/>
      </c>
      <c r="X2" s="17" t="str">
        <f>IFERROR(__xludf.DUMMYFUNCTION("SPARKLINE(X$3,{""charttype"",""column"";""ymin"",MIN($V$3:$BE$3);""ymax"",MAX($V$3:$BE$3);""color"",""blue""})"),"")</f>
        <v/>
      </c>
      <c r="Y2" s="17" t="str">
        <f>IFERROR(__xludf.DUMMYFUNCTION("SPARKLINE(Y$3,{""charttype"",""column"";""ymin"",MIN($V$3:$BE$3);""ymax"",MAX($V$3:$BE$3);""color"",""blue""})"),"")</f>
        <v/>
      </c>
      <c r="Z2" s="17" t="str">
        <f>IFERROR(__xludf.DUMMYFUNCTION("SPARKLINE(Z$3,{""charttype"",""column"";""ymin"",MIN($V$3:$BE$3);""ymax"",MAX($V$3:$BE$3);""color"",""blue""})"),"")</f>
        <v/>
      </c>
      <c r="AA2" s="17" t="str">
        <f>IFERROR(__xludf.DUMMYFUNCTION("SPARKLINE(AA$3,{""charttype"",""column"";""ymin"",MIN($V$3:$BE$3);""ymax"",MAX($V$3:$BE$3);""color"",""blue""})"),"")</f>
        <v/>
      </c>
      <c r="AB2" s="17" t="str">
        <f>IFERROR(__xludf.DUMMYFUNCTION("SPARKLINE(AB$3,{""charttype"",""column"";""ymin"",MIN($V$3:$BE$3);""ymax"",MAX($V$3:$BE$3);""color"",""blue""})"),"")</f>
        <v/>
      </c>
      <c r="AC2" s="17" t="str">
        <f>IFERROR(__xludf.DUMMYFUNCTION("SPARKLINE(AC$3,{""charttype"",""column"";""ymin"",MIN($V$3:$BE$3);""ymax"",MAX($V$3:$BE$3);""color"",""blue""})"),"")</f>
        <v/>
      </c>
      <c r="AD2" s="17" t="str">
        <f>IFERROR(__xludf.DUMMYFUNCTION("SPARKLINE(AD$3,{""charttype"",""column"";""ymin"",MIN($V$3:$BE$3);""ymax"",MAX($V$3:$BE$3);""color"",""blue""})"),"")</f>
        <v/>
      </c>
      <c r="AE2" s="17" t="str">
        <f>IFERROR(__xludf.DUMMYFUNCTION("SPARKLINE(AE$3,{""charttype"",""column"";""ymin"",MIN($V$3:$BE$3);""ymax"",MAX($V$3:$BE$3);""color"",""blue""})"),"")</f>
        <v/>
      </c>
      <c r="AF2" s="17" t="str">
        <f>IFERROR(__xludf.DUMMYFUNCTION("SPARKLINE(AF$3,{""charttype"",""column"";""ymin"",MIN($V$3:$BE$3);""ymax"",MAX($V$3:$BE$3);""color"",""blue""})"),"")</f>
        <v/>
      </c>
      <c r="AG2" s="17" t="str">
        <f>IFERROR(__xludf.DUMMYFUNCTION("SPARKLINE(AG$3,{""charttype"",""column"";""ymin"",MIN($V$3:$BE$3);""ymax"",MAX($V$3:$BE$3);""color"",""blue""})"),"")</f>
        <v/>
      </c>
      <c r="AH2" s="17" t="str">
        <f>IFERROR(__xludf.DUMMYFUNCTION("SPARKLINE(AH$3,{""charttype"",""column"";""ymin"",MIN($V$3:$BE$3);""ymax"",MAX($V$3:$BE$3);""color"",""blue""})"),"")</f>
        <v/>
      </c>
      <c r="AI2" s="17" t="str">
        <f>IFERROR(__xludf.DUMMYFUNCTION("SPARKLINE(AI$3,{""charttype"",""column"";""ymin"",MIN($V$3:$BE$3);""ymax"",MAX($V$3:$BE$3);""color"",""blue""})"),"")</f>
        <v/>
      </c>
      <c r="AJ2" s="17" t="str">
        <f>IFERROR(__xludf.DUMMYFUNCTION("SPARKLINE(AJ$3,{""charttype"",""column"";""ymin"",MIN($V$3:$BE$3);""ymax"",MAX($V$3:$BE$3);""color"",""blue""})"),"")</f>
        <v/>
      </c>
      <c r="AK2" s="17" t="str">
        <f>IFERROR(__xludf.DUMMYFUNCTION("SPARKLINE(AK$3,{""charttype"",""column"";""ymin"",MIN($V$3:$BE$3);""ymax"",MAX($V$3:$BE$3);""color"",""blue""})"),"")</f>
        <v/>
      </c>
      <c r="AL2" s="17" t="str">
        <f>IFERROR(__xludf.DUMMYFUNCTION("SPARKLINE(AL$3,{""charttype"",""column"";""ymin"",MIN($V$3:$BE$3);""ymax"",MAX($V$3:$BE$3);""color"",""blue""})"),"")</f>
        <v/>
      </c>
      <c r="AM2" s="17" t="str">
        <f>IFERROR(__xludf.DUMMYFUNCTION("SPARKLINE(AM$3,{""charttype"",""column"";""ymin"",MIN($V$3:$BE$3);""ymax"",MAX($V$3:$BE$3);""color"",""blue""})"),"")</f>
        <v/>
      </c>
      <c r="AN2" s="17" t="str">
        <f>IFERROR(__xludf.DUMMYFUNCTION("SPARKLINE(AN$3,{""charttype"",""column"";""ymin"",MIN($V$3:$BE$3);""ymax"",MAX($V$3:$BE$3);""color"",""blue""})"),"")</f>
        <v/>
      </c>
      <c r="AO2" s="17" t="str">
        <f>IFERROR(__xludf.DUMMYFUNCTION("SPARKLINE(AO$3,{""charttype"",""column"";""ymin"",MIN($V$3:$BE$3);""ymax"",MAX($V$3:$BE$3);""color"",""blue""})"),"")</f>
        <v/>
      </c>
      <c r="AP2" s="17" t="str">
        <f>IFERROR(__xludf.DUMMYFUNCTION("SPARKLINE(AP$3,{""charttype"",""column"";""ymin"",MIN($V$3:$BE$3);""ymax"",MAX($V$3:$BE$3);""color"",""blue""})"),"")</f>
        <v/>
      </c>
      <c r="AQ2" s="17" t="str">
        <f>IFERROR(__xludf.DUMMYFUNCTION("SPARKLINE(AQ$3,{""charttype"",""column"";""ymin"",MIN($V$3:$BE$3);""ymax"",MAX($V$3:$BE$3);""color"",""blue""})"),"")</f>
        <v/>
      </c>
      <c r="AR2" s="17" t="str">
        <f>IFERROR(__xludf.DUMMYFUNCTION("SPARKLINE(AR$3,{""charttype"",""column"";""ymin"",MIN($V$3:$BE$3);""ymax"",MAX($V$3:$BE$3);""color"",""blue""})"),"")</f>
        <v/>
      </c>
      <c r="AS2" s="17" t="str">
        <f>IFERROR(__xludf.DUMMYFUNCTION("SPARKLINE(AS$3,{""charttype"",""column"";""ymin"",MIN($V$3:$BE$3);""ymax"",MAX($V$3:$BE$3);""color"",""blue""})"),"")</f>
        <v/>
      </c>
      <c r="AT2" s="17" t="str">
        <f>IFERROR(__xludf.DUMMYFUNCTION("SPARKLINE(AT$3,{""charttype"",""column"";""ymin"",MIN($V$3:$BE$3);""ymax"",MAX($V$3:$BE$3);""color"",""blue""})"),"")</f>
        <v/>
      </c>
      <c r="AU2" s="17" t="str">
        <f>IFERROR(__xludf.DUMMYFUNCTION("SPARKLINE(AU$3,{""charttype"",""column"";""ymin"",MIN($V$3:$BE$3);""ymax"",MAX($V$3:$BE$3);""color"",""blue""})"),"")</f>
        <v/>
      </c>
      <c r="AV2" s="17" t="str">
        <f>IFERROR(__xludf.DUMMYFUNCTION("SPARKLINE(AV$3,{""charttype"",""column"";""ymin"",MIN($V$3:$BE$3);""ymax"",MAX($V$3:$BE$3);""color"",""blue""})"),"")</f>
        <v/>
      </c>
      <c r="AW2" s="17" t="str">
        <f>IFERROR(__xludf.DUMMYFUNCTION("SPARKLINE(AW$3,{""charttype"",""column"";""ymin"",MIN($V$3:$BE$3);""ymax"",MAX($V$3:$BE$3);""color"",""blue""})"),"")</f>
        <v/>
      </c>
      <c r="AX2" s="17" t="str">
        <f>IFERROR(__xludf.DUMMYFUNCTION("SPARKLINE(AX$3,{""charttype"",""column"";""ymin"",MIN($V$3:$BE$3);""ymax"",MAX($V$3:$BE$3);""color"",""blue""})"),"")</f>
        <v/>
      </c>
      <c r="AY2" s="17" t="str">
        <f>IFERROR(__xludf.DUMMYFUNCTION("SPARKLINE(AY$3,{""charttype"",""column"";""ymin"",MIN($V$3:$BE$3);""ymax"",MAX($V$3:$BE$3);""color"",""blue""})"),"")</f>
        <v/>
      </c>
      <c r="AZ2" s="17" t="str">
        <f>IFERROR(__xludf.DUMMYFUNCTION("SPARKLINE(AZ$3,{""charttype"",""column"";""ymin"",MIN($V$3:$BE$3);""ymax"",MAX($V$3:$BE$3);""color"",""blue""})"),"")</f>
        <v/>
      </c>
      <c r="BA2" s="17" t="str">
        <f>IFERROR(__xludf.DUMMYFUNCTION("SPARKLINE(BA$3,{""charttype"",""column"";""ymin"",MIN($V$3:$BE$3);""ymax"",MAX($V$3:$BE$3);""color"",""blue""})"),"")</f>
        <v/>
      </c>
      <c r="BB2" s="17" t="str">
        <f>IFERROR(__xludf.DUMMYFUNCTION("SPARKLINE(BB$3,{""charttype"",""column"";""ymin"",MIN($V$3:$BE$3);""ymax"",MAX($V$3:$BE$3);""color"",""blue""})"),"")</f>
        <v/>
      </c>
      <c r="BC2" s="17" t="str">
        <f>IFERROR(__xludf.DUMMYFUNCTION("SPARKLINE(BC$3,{""charttype"",""column"";""ymin"",MIN($V$3:$BE$3);""ymax"",MAX($V$3:$BE$3);""color"",""blue""})"),"")</f>
        <v/>
      </c>
      <c r="BD2" s="17" t="str">
        <f>IFERROR(__xludf.DUMMYFUNCTION("SPARKLINE(BD$3,{""charttype"",""column"";""ymin"",MIN($V$3:$BE$3);""ymax"",MAX($V$3:$BE$3);""color"",""blue""})"),"")</f>
        <v/>
      </c>
      <c r="BE2" s="17" t="str">
        <f>IFERROR(__xludf.DUMMYFUNCTION("SPARKLINE(BE$3,{""charttype"",""column"";""ymin"",MIN($V$3:$BE$3);""ymax"",MAX($V$3:$BE$3);""color"",""blue""})"),"")</f>
        <v/>
      </c>
      <c r="BF2" s="17" t="str">
        <f>IFERROR(__xludf.DUMMYFUNCTION("SPARKLINE(BF$3,{""charttype"",""column"";""ymin"",MIN($V$3:$BE$3);""ymax"",MAX($V$3:$BE$3);""color"",""blue""})"),"")</f>
        <v/>
      </c>
      <c r="BG2" s="17" t="str">
        <f>IFERROR(__xludf.DUMMYFUNCTION("SPARKLINE(BG$3,{""charttype"",""column"";""ymin"",MIN($V$3:$BE$3);""ymax"",MAX($V$3:$BE$3);""color"",""blue""})"),"")</f>
        <v/>
      </c>
      <c r="BH2" s="17" t="str">
        <f>IFERROR(__xludf.DUMMYFUNCTION("SPARKLINE(BH$3,{""charttype"",""column"";""ymin"",MIN($V$3:$BE$3);""ymax"",MAX($V$3:$BE$3);""color"",""blue""})"),"")</f>
        <v/>
      </c>
      <c r="BI2" s="17" t="str">
        <f>IFERROR(__xludf.DUMMYFUNCTION("SPARKLINE(BI$3,{""charttype"",""column"";""ymin"",MIN($V$3:$BE$3);""ymax"",MAX($V$3:$BE$3);""color"",""blue""})"),"")</f>
        <v/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83"/>
      <c r="BU2" s="83"/>
      <c r="BV2" s="83"/>
      <c r="BW2" s="12"/>
      <c r="BX2" s="81"/>
      <c r="BY2" s="81"/>
      <c r="BZ2" s="81"/>
      <c r="CA2" s="81"/>
      <c r="CB2" s="81"/>
      <c r="CC2" s="13"/>
      <c r="CD2" s="13"/>
      <c r="CE2" s="13"/>
      <c r="CF2" s="81"/>
      <c r="CG2" s="13"/>
      <c r="CH2" s="13"/>
      <c r="CI2" s="50"/>
      <c r="CJ2" s="50"/>
      <c r="CK2" s="50"/>
      <c r="CL2" s="13"/>
      <c r="CM2" s="13"/>
      <c r="CN2" s="13"/>
      <c r="CO2" s="13"/>
      <c r="CP2" s="13"/>
    </row>
    <row r="3">
      <c r="A3" s="112"/>
      <c r="B3" s="113" t="s">
        <v>159</v>
      </c>
      <c r="C3" s="114" t="str">
        <f t="array" ref="C3">XLOOKUP(vStaffSelected,List_StaffName,List_FingerID,"ยังไม่ได้เลือกพนักงาน")</f>
        <v>FG_WMC-005</v>
      </c>
      <c r="D3" s="84"/>
      <c r="E3" s="9"/>
      <c r="F3" s="8"/>
      <c r="G3" s="8"/>
      <c r="H3" s="8"/>
      <c r="I3" s="8"/>
      <c r="J3" s="8"/>
      <c r="K3" s="8"/>
      <c r="L3" s="8"/>
      <c r="M3" s="9"/>
      <c r="P3" s="8"/>
      <c r="Q3" s="11"/>
      <c r="R3" s="13"/>
      <c r="S3" s="14"/>
      <c r="T3" s="15"/>
      <c r="V3" s="22">
        <f t="shared" ref="V3:BS3" si="1">SUMPRODUCT($R$6:$R1000,V6:V1000)</f>
        <v>32</v>
      </c>
      <c r="W3" s="22">
        <f t="shared" si="1"/>
        <v>32</v>
      </c>
      <c r="X3" s="22">
        <f t="shared" si="1"/>
        <v>2</v>
      </c>
      <c r="Y3" s="22">
        <f t="shared" si="1"/>
        <v>30</v>
      </c>
      <c r="Z3" s="22">
        <f t="shared" si="1"/>
        <v>2</v>
      </c>
      <c r="AA3" s="22">
        <f t="shared" si="1"/>
        <v>32</v>
      </c>
      <c r="AB3" s="22">
        <f t="shared" si="1"/>
        <v>0</v>
      </c>
      <c r="AC3" s="22">
        <f t="shared" si="1"/>
        <v>0</v>
      </c>
      <c r="AD3" s="22">
        <f t="shared" si="1"/>
        <v>2</v>
      </c>
      <c r="AE3" s="22">
        <f t="shared" si="1"/>
        <v>0</v>
      </c>
      <c r="AF3" s="22">
        <f t="shared" si="1"/>
        <v>0</v>
      </c>
      <c r="AG3" s="22">
        <f t="shared" si="1"/>
        <v>0</v>
      </c>
      <c r="AH3" s="22">
        <f t="shared" si="1"/>
        <v>0</v>
      </c>
      <c r="AI3" s="22">
        <f t="shared" si="1"/>
        <v>0</v>
      </c>
      <c r="AJ3" s="22">
        <f t="shared" si="1"/>
        <v>0</v>
      </c>
      <c r="AK3" s="22">
        <f t="shared" si="1"/>
        <v>30</v>
      </c>
      <c r="AL3" s="22">
        <f t="shared" si="1"/>
        <v>0</v>
      </c>
      <c r="AM3" s="22">
        <f t="shared" si="1"/>
        <v>0</v>
      </c>
      <c r="AN3" s="22">
        <f t="shared" si="1"/>
        <v>0</v>
      </c>
      <c r="AO3" s="22">
        <f t="shared" si="1"/>
        <v>0</v>
      </c>
      <c r="AP3" s="22">
        <f t="shared" si="1"/>
        <v>0</v>
      </c>
      <c r="AQ3" s="22">
        <f t="shared" si="1"/>
        <v>0</v>
      </c>
      <c r="AR3" s="22">
        <f t="shared" si="1"/>
        <v>0</v>
      </c>
      <c r="AS3" s="22">
        <f t="shared" si="1"/>
        <v>0</v>
      </c>
      <c r="AT3" s="22">
        <f t="shared" si="1"/>
        <v>30</v>
      </c>
      <c r="AU3" s="22">
        <f t="shared" si="1"/>
        <v>0</v>
      </c>
      <c r="AV3" s="22">
        <f t="shared" si="1"/>
        <v>0</v>
      </c>
      <c r="AW3" s="22">
        <f t="shared" si="1"/>
        <v>32</v>
      </c>
      <c r="AX3" s="22">
        <f t="shared" si="1"/>
        <v>0</v>
      </c>
      <c r="AY3" s="22">
        <f t="shared" si="1"/>
        <v>0</v>
      </c>
      <c r="AZ3" s="22">
        <f t="shared" si="1"/>
        <v>0</v>
      </c>
      <c r="BA3" s="22">
        <f t="shared" si="1"/>
        <v>0</v>
      </c>
      <c r="BB3" s="22">
        <f t="shared" si="1"/>
        <v>0</v>
      </c>
      <c r="BC3" s="22">
        <f t="shared" si="1"/>
        <v>0</v>
      </c>
      <c r="BD3" s="22">
        <f t="shared" si="1"/>
        <v>0</v>
      </c>
      <c r="BE3" s="22">
        <f t="shared" si="1"/>
        <v>0</v>
      </c>
      <c r="BF3" s="22">
        <f t="shared" si="1"/>
        <v>0</v>
      </c>
      <c r="BG3" s="22">
        <f t="shared" si="1"/>
        <v>0</v>
      </c>
      <c r="BH3" s="22">
        <f t="shared" si="1"/>
        <v>0</v>
      </c>
      <c r="BI3" s="22">
        <f t="shared" si="1"/>
        <v>0</v>
      </c>
      <c r="BJ3" s="22">
        <f t="shared" si="1"/>
        <v>0</v>
      </c>
      <c r="BK3" s="22">
        <f t="shared" si="1"/>
        <v>0</v>
      </c>
      <c r="BL3" s="22">
        <f t="shared" si="1"/>
        <v>0</v>
      </c>
      <c r="BM3" s="22">
        <f t="shared" si="1"/>
        <v>0</v>
      </c>
      <c r="BN3" s="22">
        <f t="shared" si="1"/>
        <v>0</v>
      </c>
      <c r="BO3" s="22">
        <f t="shared" si="1"/>
        <v>0</v>
      </c>
      <c r="BP3" s="22">
        <f t="shared" si="1"/>
        <v>0</v>
      </c>
      <c r="BQ3" s="22">
        <f t="shared" si="1"/>
        <v>0</v>
      </c>
      <c r="BR3" s="22">
        <f t="shared" si="1"/>
        <v>0</v>
      </c>
      <c r="BS3" s="22">
        <f t="shared" si="1"/>
        <v>0</v>
      </c>
      <c r="BT3" s="83"/>
      <c r="BU3" s="83"/>
      <c r="BV3" s="83"/>
      <c r="BW3" s="12"/>
      <c r="BX3" s="81"/>
      <c r="BY3" s="81"/>
      <c r="BZ3" s="81"/>
      <c r="CA3" s="81"/>
      <c r="CB3" s="81"/>
      <c r="CC3" s="13"/>
      <c r="CD3" s="13"/>
      <c r="CE3" s="13"/>
      <c r="CF3" s="81"/>
      <c r="CG3" s="13"/>
      <c r="CH3" s="13"/>
      <c r="CI3" s="50"/>
      <c r="CJ3" s="50"/>
      <c r="CK3" s="50"/>
      <c r="CL3" s="13"/>
      <c r="CM3" s="13"/>
      <c r="CN3" s="13"/>
      <c r="CO3" s="13"/>
      <c r="CP3" s="13"/>
    </row>
    <row r="4">
      <c r="A4" s="85"/>
      <c r="B4" s="115" t="s">
        <v>160</v>
      </c>
      <c r="C4" s="116" t="s">
        <v>161</v>
      </c>
      <c r="D4" s="87"/>
      <c r="E4" s="88"/>
      <c r="F4" s="89" t="s">
        <v>2</v>
      </c>
      <c r="G4" s="89" t="s">
        <v>3</v>
      </c>
      <c r="H4" s="89" t="s">
        <v>4</v>
      </c>
      <c r="I4" s="89" t="s">
        <v>5</v>
      </c>
      <c r="J4" s="89" t="s">
        <v>6</v>
      </c>
      <c r="K4" s="89" t="s">
        <v>7</v>
      </c>
      <c r="L4" s="89" t="s">
        <v>8</v>
      </c>
      <c r="M4" s="88"/>
      <c r="N4" s="90"/>
      <c r="O4" s="91"/>
      <c r="P4" s="90"/>
      <c r="Q4" s="91"/>
      <c r="R4" s="92"/>
      <c r="S4" s="93"/>
      <c r="T4" s="94"/>
      <c r="U4" s="95"/>
      <c r="V4" s="117" t="str">
        <f t="array" ref="V4">INDEX(List_Nickname,V$5)</f>
        <v>ตี๋</v>
      </c>
      <c r="W4" s="117" t="str">
        <f t="array" ref="W4">INDEX(List_Nickname,W$5)</f>
        <v>พี่หนู / ชาย</v>
      </c>
      <c r="X4" s="117" t="str">
        <f t="array" ref="X4">INDEX(List_Nickname,X$5)</f>
        <v>พี่ล้าน</v>
      </c>
      <c r="Y4" s="117" t="str">
        <f t="array" ref="Y4">INDEX(List_Nickname,Y$5)</f>
        <v>พี่บอล</v>
      </c>
      <c r="Z4" s="117" t="str">
        <f t="array" ref="Z4">INDEX(List_Nickname,Z$5)</f>
        <v>พี่เดี่ยว</v>
      </c>
      <c r="AA4" s="117" t="str">
        <f t="array" ref="AA4">INDEX(List_Nickname,AA$5)</f>
        <v>พี่ตุ๊ก</v>
      </c>
      <c r="AB4" s="117" t="str">
        <f t="array" ref="AB4">INDEX(List_Nickname,AB$5)</f>
        <v>แพร</v>
      </c>
      <c r="AC4" s="117" t="str">
        <f t="array" ref="AC4">INDEX(List_Nickname,AC$5)</f>
        <v>พี่เปิ้ล</v>
      </c>
      <c r="AD4" s="117" t="str">
        <f t="array" ref="AD4">INDEX(List_Nickname,AD$5)</f>
        <v>พี่กบ</v>
      </c>
      <c r="AE4" s="117" t="str">
        <f t="array" ref="AE4">INDEX(List_Nickname,AE$5)</f>
        <v>ลี</v>
      </c>
      <c r="AF4" s="117" t="str">
        <f t="array" ref="AF4">INDEX(List_Nickname,AF$5)</f>
        <v>พี่เล็ก</v>
      </c>
      <c r="AG4" s="117" t="str">
        <f t="array" ref="AG4">INDEX(List_Nickname,AG$5)</f>
        <v>พี่พงษ์</v>
      </c>
      <c r="AH4" s="117" t="str">
        <f t="array" ref="AH4">INDEX(List_Nickname,AH$5)</f>
        <v>พี่ทร</v>
      </c>
      <c r="AI4" s="117" t="str">
        <f t="array" ref="AI4">INDEX(List_Nickname,AI$5)</f>
        <v>พี่ไอซ์</v>
      </c>
      <c r="AJ4" s="117" t="str">
        <f t="array" ref="AJ4">INDEX(List_Nickname,AJ$5)</f>
        <v>ป้าพิณ</v>
      </c>
      <c r="AK4" s="117" t="str">
        <f t="array" ref="AK4">INDEX(List_Nickname,AK$5)</f>
        <v>พี่หนู / หญิง</v>
      </c>
      <c r="AL4" s="117" t="str">
        <f t="array" ref="AL4">INDEX(List_Nickname,AL$5)</f>
        <v>ชาติ</v>
      </c>
      <c r="AM4" s="117" t="str">
        <f t="array" ref="AM4">INDEX(List_Nickname,AM$5)</f>
        <v>ลุงมิตร</v>
      </c>
      <c r="AN4" s="117" t="str">
        <f t="array" ref="AN4">INDEX(List_Nickname,AN$5)</f>
        <v>พี่ทศ</v>
      </c>
      <c r="AO4" s="117" t="str">
        <f t="array" ref="AO4">INDEX(List_Nickname,AO$5)</f>
        <v>โม</v>
      </c>
      <c r="AP4" s="117" t="str">
        <f t="array" ref="AP4">INDEX(List_Nickname,AP$5)</f>
        <v>พี่เสริม</v>
      </c>
      <c r="AQ4" s="117" t="str">
        <f t="array" ref="AQ4">INDEX(List_Nickname,AQ$5)</f>
        <v>พี่หน่อง</v>
      </c>
      <c r="AR4" s="117" t="str">
        <f t="array" ref="AR4">INDEX(List_Nickname,AR$5)</f>
        <v>พี่เอ็กซ์</v>
      </c>
      <c r="AS4" s="117" t="str">
        <f t="array" ref="AS4">INDEX(List_Nickname,AS$5)</f>
        <v>พี่เวิน</v>
      </c>
      <c r="AT4" s="117" t="str">
        <f t="array" ref="AT4">INDEX(List_Nickname,AT$5)</f>
        <v>มอส</v>
      </c>
      <c r="AU4" s="117" t="str">
        <f t="array" ref="AU4">INDEX(List_Nickname,AU$5)</f>
        <v>อาโก้</v>
      </c>
      <c r="AV4" s="117" t="str">
        <f t="array" ref="AV4">INDEX(List_Nickname,AV$5)</f>
        <v>ฟิล์ม</v>
      </c>
      <c r="AW4" s="117" t="str">
        <f t="array" ref="AW4">INDEX(List_Nickname,AW$5)</f>
        <v>ลิตร</v>
      </c>
      <c r="AX4" s="117" t="str">
        <f t="array" ref="AX4">INDEX(List_Nickname,AX$5)</f>
        <v>สุข</v>
      </c>
      <c r="AY4" s="117" t="str">
        <f t="array" ref="AY4">INDEX(List_Nickname,AY$5)</f>
        <v>เพลง</v>
      </c>
      <c r="AZ4" s="117" t="str">
        <f t="array" ref="AZ4">INDEX(List_Nickname,AZ$5)</f>
        <v>เสือ</v>
      </c>
      <c r="BA4" s="117" t="str">
        <f t="array" ref="BA4">INDEX(List_Nickname,BA$5)</f>
        <v>ทีมนอกพงศกร</v>
      </c>
      <c r="BB4" s="117" t="str">
        <f t="array" ref="BB4">INDEX(List_Nickname,BB$5)</f>
        <v>ทีมนอกเบส</v>
      </c>
      <c r="BC4" s="117" t="str">
        <f t="array" ref="BC4">INDEX(List_Nickname,BC$5)</f>
        <v>ทีมนอกน้าป๋อง</v>
      </c>
      <c r="BD4" s="117" t="str">
        <f t="array" ref="BD4">INDEX(List_Nickname,BD$5)</f>
        <v/>
      </c>
      <c r="BE4" s="117" t="str">
        <f t="array" ref="BE4">INDEX(List_Nickname,BE$5)</f>
        <v/>
      </c>
      <c r="BF4" s="117" t="str">
        <f t="array" ref="BF4">INDEX(List_Nickname,BF$5)</f>
        <v/>
      </c>
      <c r="BG4" s="117" t="str">
        <f t="array" ref="BG4">INDEX(List_Nickname,BG$5)</f>
        <v/>
      </c>
      <c r="BH4" s="117" t="str">
        <f t="array" ref="BH4">INDEX(List_Nickname,BH$5)</f>
        <v/>
      </c>
      <c r="BI4" s="117" t="str">
        <f t="array" ref="BI4">INDEX(List_Nickname,BI$5)</f>
        <v/>
      </c>
      <c r="BJ4" s="117" t="str">
        <f t="array" ref="BJ4">INDEX(List_Nickname,BJ$5)</f>
        <v/>
      </c>
      <c r="BK4" s="117" t="str">
        <f t="array" ref="BK4">INDEX(List_Nickname,BK$5)</f>
        <v/>
      </c>
      <c r="BL4" s="117" t="str">
        <f t="array" ref="BL4">INDEX(List_Nickname,BL$5)</f>
        <v/>
      </c>
      <c r="BM4" s="117" t="str">
        <f t="array" ref="BM4">INDEX(List_Nickname,BM$5)</f>
        <v/>
      </c>
      <c r="BN4" s="117" t="str">
        <f t="array" ref="BN4">INDEX(List_Nickname,BN$5)</f>
        <v/>
      </c>
      <c r="BO4" s="117" t="str">
        <f t="array" ref="BO4">INDEX(List_Nickname,BO$5)</f>
        <v/>
      </c>
      <c r="BP4" s="117" t="str">
        <f t="array" ref="BP4">INDEX(List_Nickname,BP$5)</f>
        <v/>
      </c>
      <c r="BQ4" s="117" t="str">
        <f t="array" ref="BQ4">INDEX(List_Nickname,BQ$5)</f>
        <v/>
      </c>
      <c r="BR4" s="117" t="str">
        <f t="array" ref="BR4">INDEX(List_Nickname,BR$5)</f>
        <v/>
      </c>
      <c r="BS4" s="117" t="str">
        <f t="array" ref="BS4">INDEX(List_Nickname,BS$5)</f>
        <v/>
      </c>
      <c r="BT4" s="98"/>
      <c r="BU4" s="98"/>
      <c r="BV4" s="98"/>
      <c r="BW4" s="99"/>
      <c r="BX4" s="100"/>
      <c r="BY4" s="100"/>
      <c r="BZ4" s="100"/>
      <c r="CA4" s="100"/>
      <c r="CB4" s="100"/>
      <c r="CC4" s="92"/>
      <c r="CD4" s="92"/>
      <c r="CE4" s="92"/>
      <c r="CF4" s="100"/>
      <c r="CG4" s="92"/>
      <c r="CH4" s="92"/>
      <c r="CI4" s="101"/>
      <c r="CJ4" s="101"/>
      <c r="CK4" s="101"/>
      <c r="CL4" s="92"/>
      <c r="CM4" s="92"/>
      <c r="CN4" s="92"/>
      <c r="CO4" s="92"/>
      <c r="CP4" s="92"/>
    </row>
    <row r="5">
      <c r="A5" s="102" t="s">
        <v>141</v>
      </c>
      <c r="B5" s="31" t="s">
        <v>9</v>
      </c>
      <c r="C5" s="32" t="s">
        <v>10</v>
      </c>
      <c r="D5" s="31" t="s">
        <v>11</v>
      </c>
      <c r="E5" s="35" t="s">
        <v>12</v>
      </c>
      <c r="F5" s="34"/>
      <c r="G5" s="34"/>
      <c r="H5" s="34"/>
      <c r="I5" s="34"/>
      <c r="J5" s="34"/>
      <c r="K5" s="34"/>
      <c r="L5" s="34"/>
      <c r="M5" s="35" t="s">
        <v>13</v>
      </c>
      <c r="N5" s="35" t="s">
        <v>14</v>
      </c>
      <c r="O5" s="36" t="s">
        <v>15</v>
      </c>
      <c r="P5" s="35" t="s">
        <v>16</v>
      </c>
      <c r="Q5" s="36" t="s">
        <v>17</v>
      </c>
      <c r="R5" s="37" t="s">
        <v>18</v>
      </c>
      <c r="S5" s="38" t="s">
        <v>19</v>
      </c>
      <c r="T5" s="39" t="s">
        <v>20</v>
      </c>
      <c r="U5" s="40" t="s">
        <v>21</v>
      </c>
      <c r="V5" s="41">
        <v>1.0</v>
      </c>
      <c r="W5" s="41">
        <v>2.0</v>
      </c>
      <c r="X5" s="41">
        <v>3.0</v>
      </c>
      <c r="Y5" s="41">
        <v>4.0</v>
      </c>
      <c r="Z5" s="41">
        <v>5.0</v>
      </c>
      <c r="AA5" s="41">
        <v>6.0</v>
      </c>
      <c r="AB5" s="41">
        <v>7.0</v>
      </c>
      <c r="AC5" s="41">
        <v>8.0</v>
      </c>
      <c r="AD5" s="41">
        <v>9.0</v>
      </c>
      <c r="AE5" s="41">
        <v>10.0</v>
      </c>
      <c r="AF5" s="41">
        <v>11.0</v>
      </c>
      <c r="AG5" s="41">
        <v>12.0</v>
      </c>
      <c r="AH5" s="41">
        <v>13.0</v>
      </c>
      <c r="AI5" s="41">
        <v>14.0</v>
      </c>
      <c r="AJ5" s="41">
        <v>15.0</v>
      </c>
      <c r="AK5" s="41">
        <v>16.0</v>
      </c>
      <c r="AL5" s="41">
        <v>17.0</v>
      </c>
      <c r="AM5" s="41">
        <v>18.0</v>
      </c>
      <c r="AN5" s="41">
        <v>19.0</v>
      </c>
      <c r="AO5" s="41">
        <v>20.0</v>
      </c>
      <c r="AP5" s="41">
        <v>21.0</v>
      </c>
      <c r="AQ5" s="41">
        <v>22.0</v>
      </c>
      <c r="AR5" s="41">
        <v>23.0</v>
      </c>
      <c r="AS5" s="41">
        <v>24.0</v>
      </c>
      <c r="AT5" s="41">
        <v>25.0</v>
      </c>
      <c r="AU5" s="41">
        <v>26.0</v>
      </c>
      <c r="AV5" s="41">
        <v>27.0</v>
      </c>
      <c r="AW5" s="41">
        <v>28.0</v>
      </c>
      <c r="AX5" s="41">
        <v>29.0</v>
      </c>
      <c r="AY5" s="41">
        <v>30.0</v>
      </c>
      <c r="AZ5" s="41">
        <v>31.0</v>
      </c>
      <c r="BA5" s="41">
        <v>32.0</v>
      </c>
      <c r="BB5" s="41">
        <v>33.0</v>
      </c>
      <c r="BC5" s="41">
        <v>34.0</v>
      </c>
      <c r="BD5" s="41">
        <v>35.0</v>
      </c>
      <c r="BE5" s="41">
        <v>36.0</v>
      </c>
      <c r="BF5" s="41">
        <v>37.0</v>
      </c>
      <c r="BG5" s="41">
        <v>38.0</v>
      </c>
      <c r="BH5" s="41">
        <v>39.0</v>
      </c>
      <c r="BI5" s="41">
        <v>40.0</v>
      </c>
      <c r="BJ5" s="41">
        <v>41.0</v>
      </c>
      <c r="BK5" s="41">
        <v>42.0</v>
      </c>
      <c r="BL5" s="41">
        <v>43.0</v>
      </c>
      <c r="BM5" s="41">
        <v>44.0</v>
      </c>
      <c r="BN5" s="41">
        <v>45.0</v>
      </c>
      <c r="BO5" s="41">
        <v>46.0</v>
      </c>
      <c r="BP5" s="41">
        <v>47.0</v>
      </c>
      <c r="BQ5" s="41">
        <v>48.0</v>
      </c>
      <c r="BR5" s="41">
        <v>49.0</v>
      </c>
      <c r="BS5" s="41">
        <v>50.0</v>
      </c>
      <c r="BT5" s="103" t="s">
        <v>142</v>
      </c>
      <c r="BU5" s="103" t="s">
        <v>162</v>
      </c>
      <c r="BV5" s="103" t="s">
        <v>163</v>
      </c>
      <c r="BW5" s="104" t="s">
        <v>143</v>
      </c>
      <c r="BX5" s="104" t="s">
        <v>144</v>
      </c>
      <c r="BY5" s="105" t="s">
        <v>145</v>
      </c>
      <c r="BZ5" s="105" t="s">
        <v>146</v>
      </c>
      <c r="CA5" s="105" t="s">
        <v>147</v>
      </c>
      <c r="CB5" s="105" t="s">
        <v>148</v>
      </c>
      <c r="CC5" s="106" t="s">
        <v>149</v>
      </c>
      <c r="CD5" s="106" t="s">
        <v>150</v>
      </c>
      <c r="CE5" s="106" t="s">
        <v>151</v>
      </c>
      <c r="CF5" s="107">
        <v>0.75</v>
      </c>
      <c r="CG5" s="106" t="s">
        <v>152</v>
      </c>
      <c r="CH5" s="106" t="s">
        <v>153</v>
      </c>
      <c r="CI5" s="118" t="s">
        <v>154</v>
      </c>
      <c r="CJ5" s="118" t="s">
        <v>155</v>
      </c>
      <c r="CK5" s="118" t="s">
        <v>156</v>
      </c>
      <c r="CL5" s="106"/>
      <c r="CM5" s="106"/>
      <c r="CN5" s="106"/>
      <c r="CO5" s="106"/>
      <c r="CP5" s="106"/>
    </row>
    <row r="6">
      <c r="A6" s="108">
        <f t="shared" ref="A6:A1000" si="2">IF(ISBLANK(B6),,ROW(A6)-5)</f>
        <v>1</v>
      </c>
      <c r="B6" s="6">
        <f>IFERROR(__xludf.DUMMYFUNCTION("FILTER(dataJobIn,IF(ViewByMonth!$C$2="""",JobDate&lt;&gt;"""",IF(ViewByMonth!$C$3="""",YEAR(JobDate)=vYearSelected,IF(ViewByMonth!$C$4="""",MONTH(JobDate)=vMonthSelected,JobDate=vDateSelected))),CHOOSECOLS(dataJobIn,20+MATCH(vStaffSelected,List_StaffName,0)))"),1.0)</f>
        <v>1</v>
      </c>
      <c r="C6" s="119" t="str">
        <f>IFERROR(__xludf.DUMMYFUNCTION("""COMPUTED_VALUE"""),"QT2025080042")</f>
        <v>QT2025080042</v>
      </c>
      <c r="D6" s="120" t="str">
        <f>IFERROR(__xludf.DUMMYFUNCTION("""COMPUTED_VALUE"""),"บริษัทร้อกเวิธ")</f>
        <v>บริษัทร้อกเวิธ</v>
      </c>
      <c r="E6" s="47" t="str">
        <f>IFERROR(__xludf.DUMMYFUNCTION("""COMPUTED_VALUE"""),"TOYOTA บางบ่อHO3/HO2")</f>
        <v>TOYOTA บางบ่อHO3/HO2</v>
      </c>
      <c r="F6" s="45"/>
      <c r="G6" s="46"/>
      <c r="H6" s="46">
        <f>IFERROR(__xludf.DUMMYFUNCTION("""COMPUTED_VALUE"""),1.0)</f>
        <v>1</v>
      </c>
      <c r="I6" s="45"/>
      <c r="J6" s="45"/>
      <c r="K6" s="45"/>
      <c r="L6" s="45"/>
      <c r="M6" s="61" t="str">
        <f>IFERROR(__xludf.DUMMYFUNCTION("""COMPUTED_VALUE"""),"ติดตั้งชุดโต๊ะทำงาน")</f>
        <v>ติดตั้งชุดโต๊ะทำงาน</v>
      </c>
      <c r="N6" s="48">
        <f>IFERROR(__xludf.DUMMYFUNCTION("""COMPUTED_VALUE"""),46078.0)</f>
        <v>46078</v>
      </c>
      <c r="O6" s="49">
        <f>IFERROR(__xludf.DUMMYFUNCTION("""COMPUTED_VALUE"""),0.2916666666666667)</f>
        <v>0.2916666667</v>
      </c>
      <c r="P6" s="48">
        <f>IFERROR(__xludf.DUMMYFUNCTION("""COMPUTED_VALUE"""),46078.0)</f>
        <v>46078</v>
      </c>
      <c r="Q6" s="49">
        <f>IFERROR(__xludf.DUMMYFUNCTION("""COMPUTED_VALUE"""),0.375)</f>
        <v>0.375</v>
      </c>
      <c r="R6" s="50">
        <f>IFERROR(__xludf.DUMMYFUNCTION("""COMPUTED_VALUE"""),1.9999999999999996)</f>
        <v>2</v>
      </c>
      <c r="S6" s="51">
        <f>IFERROR(__xludf.DUMMYFUNCTION("""COMPUTED_VALUE"""),5.0)</f>
        <v>5</v>
      </c>
      <c r="T6" s="15">
        <f>IFERROR(__xludf.DUMMYFUNCTION("""COMPUTED_VALUE"""),13.999999999999996)</f>
        <v>14</v>
      </c>
      <c r="U6" s="14">
        <f>IFERROR(__xludf.DUMMYFUNCTION("""COMPUTED_VALUE"""),7.0)</f>
        <v>7</v>
      </c>
      <c r="V6" s="52">
        <f>IFERROR(__xludf.DUMMYFUNCTION("""COMPUTED_VALUE"""),1.0)</f>
        <v>1</v>
      </c>
      <c r="W6" s="52">
        <f>IFERROR(__xludf.DUMMYFUNCTION("""COMPUTED_VALUE"""),1.0)</f>
        <v>1</v>
      </c>
      <c r="X6" s="52">
        <f>IFERROR(__xludf.DUMMYFUNCTION("""COMPUTED_VALUE"""),1.0)</f>
        <v>1</v>
      </c>
      <c r="Y6" s="52"/>
      <c r="Z6" s="52">
        <f>IFERROR(__xludf.DUMMYFUNCTION("""COMPUTED_VALUE"""),1.0)</f>
        <v>1</v>
      </c>
      <c r="AA6" s="52">
        <f>IFERROR(__xludf.DUMMYFUNCTION("""COMPUTED_VALUE"""),1.0)</f>
        <v>1</v>
      </c>
      <c r="AB6" s="53"/>
      <c r="AC6" s="52"/>
      <c r="AD6" s="52">
        <f>IFERROR(__xludf.DUMMYFUNCTION("""COMPUTED_VALUE"""),1.0)</f>
        <v>1</v>
      </c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3"/>
      <c r="AP6" s="52"/>
      <c r="AQ6" s="52"/>
      <c r="AR6" s="53"/>
      <c r="AS6" s="53"/>
      <c r="AT6" s="53"/>
      <c r="AU6" s="52"/>
      <c r="AV6" s="52"/>
      <c r="AW6" s="53">
        <f>IFERROR(__xludf.DUMMYFUNCTION("""COMPUTED_VALUE"""),1.0)</f>
        <v>1</v>
      </c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83">
        <f>IF(ISBLANK(B6),,IF(IFNA(MATCH(N6,List_Holidays,0),0)=0,IF(IFNA(MATCH(WEEKDAY(N6),List_WeekHolidays,0),0),1,0),2))</f>
        <v>0</v>
      </c>
      <c r="BU6" s="83" t="str">
        <f t="array" ref="BU6">IF(ISBLANK(BT6),,INDEX(List_DayType,BT6+1))</f>
        <v>วันทำงานปกติ</v>
      </c>
      <c r="BV6" s="83" t="str">
        <f t="array" ref="BV6">IFS(BT6=0,,BT6=1,INDEX(List_Weekday,BT6),BT6=2,XLOOKUP(N6,List_Holidays,List_HolidaysDesc))</f>
        <v/>
      </c>
      <c r="BW6" s="109">
        <f t="shared" ref="BW6:BW1000" si="3">N6+O6</f>
        <v>46078.29167</v>
      </c>
      <c r="BX6" s="109">
        <f t="shared" ref="BX6:BX1000" si="4">P6+Q6</f>
        <v>46078.375</v>
      </c>
      <c r="BY6" s="109">
        <f>IF($BW6&gt;cLunchEnd+$N6,cLunchBegin+$N6+1,cLunchBegin+$N6)</f>
        <v>46078.5</v>
      </c>
      <c r="BZ6" s="109">
        <f>IF($BW6&gt;cLunchEnd+$N6,cLunchEnd+$N6+1,cLunchEnd+$N6)</f>
        <v>46078.54167</v>
      </c>
      <c r="CA6" s="109">
        <f>IF($BW6&gt;cDinnerEnd+$N6,cDinnerBegin+$N6+1,cDinnerBegin+$N6)</f>
        <v>46078.75</v>
      </c>
      <c r="CB6" s="109">
        <f>IF($BW6&gt;cDinnerEnd+$N6,cDinnerEnd+$N6+1,cDinnerEnd+$N6)</f>
        <v>46078.79167</v>
      </c>
      <c r="CC6" s="50" t="str">
        <f>IF((MIN($BX6,BZ6)-MAX($BW6,BY6))&gt;0,vDurationLunch,)</f>
        <v/>
      </c>
      <c r="CD6" s="50" t="str">
        <f>IF((MIN($BX6,CB6)-MAX($BW6,CA6))&gt;0,vDurationDinner,)</f>
        <v/>
      </c>
      <c r="CE6" s="50">
        <f t="shared" ref="CE6:CE1000" si="5">(BX6-BW6)*24-CC6-CD6</f>
        <v>2</v>
      </c>
      <c r="CF6" s="109">
        <f t="shared" ref="CF6:CF1000" si="6">INT(N6)+TIMEVALUE("18:00")</f>
        <v>46078.75</v>
      </c>
      <c r="CG6" s="50" t="str">
        <f t="shared" ref="CG6:CG1000" si="7">IF(CF6&gt;BX6,,(MIN(BX6,CF6)-BW6)*24)</f>
        <v/>
      </c>
      <c r="CH6" s="50" t="str">
        <f t="shared" ref="CH6:CH1000" si="8">IF(BX6-MAX(BW6,CF6)&lt;0,,(BX6-MAX(BW6,CF6))*24)</f>
        <v/>
      </c>
      <c r="CI6" s="50" t="str">
        <f t="shared" ref="CI6:CI1000" si="9">IF($BT6=0,$CH6,)</f>
        <v/>
      </c>
      <c r="CJ6" s="50" t="str">
        <f t="shared" ref="CJ6:CJ1000" si="10">IF($BT6=1,$CG6,)</f>
        <v/>
      </c>
      <c r="CK6" s="50" t="str">
        <f t="shared" ref="CK6:CK1000" si="11">IF($BT6=1,$CH6,)</f>
        <v/>
      </c>
      <c r="CL6" s="50"/>
      <c r="CM6" s="50"/>
      <c r="CN6" s="50"/>
      <c r="CO6" s="50"/>
      <c r="CP6" s="50"/>
    </row>
    <row r="7">
      <c r="A7" s="108">
        <f t="shared" si="2"/>
        <v>2</v>
      </c>
      <c r="B7" s="6">
        <f>IFERROR(__xludf.DUMMYFUNCTION("""COMPUTED_VALUE"""),13.0)</f>
        <v>13</v>
      </c>
      <c r="C7" s="19" t="str">
        <f>IFERROR(__xludf.DUMMYFUNCTION("""COMPUTED_VALUE"""),"QT2025080042")</f>
        <v>QT2025080042</v>
      </c>
      <c r="D7" s="121" t="str">
        <f>IFERROR(__xludf.DUMMYFUNCTION("""COMPUTED_VALUE"""),"บริษัทร้อกเวิธ")</f>
        <v>บริษัทร้อกเวิธ</v>
      </c>
      <c r="E7" s="47" t="str">
        <f>IFERROR(__xludf.DUMMYFUNCTION("""COMPUTED_VALUE""")," TOYOTA บางบ่อHO2")</f>
        <v> TOYOTA บางบ่อHO2</v>
      </c>
      <c r="F7" s="45"/>
      <c r="G7" s="45"/>
      <c r="H7" s="46">
        <f>IFERROR(__xludf.DUMMYFUNCTION("""COMPUTED_VALUE"""),1.0)</f>
        <v>1</v>
      </c>
      <c r="I7" s="45"/>
      <c r="J7" s="45"/>
      <c r="K7" s="45"/>
      <c r="L7" s="45"/>
      <c r="M7" s="61" t="str">
        <f>IFERROR(__xludf.DUMMYFUNCTION("""COMPUTED_VALUE""")," ติดตั้งชุดโต๊ะทำงาน ")</f>
        <v> ติดตั้งชุดโต๊ะทำงาน </v>
      </c>
      <c r="N7" s="48">
        <f>IFERROR(__xludf.DUMMYFUNCTION("""COMPUTED_VALUE"""),46079.0)</f>
        <v>46079</v>
      </c>
      <c r="O7" s="49">
        <f>IFERROR(__xludf.DUMMYFUNCTION("""COMPUTED_VALUE"""),0.2916666666666667)</f>
        <v>0.2916666667</v>
      </c>
      <c r="P7" s="48">
        <f>IFERROR(__xludf.DUMMYFUNCTION("""COMPUTED_VALUE"""),46079.0)</f>
        <v>46079</v>
      </c>
      <c r="Q7" s="49">
        <f>IFERROR(__xludf.DUMMYFUNCTION("""COMPUTED_VALUE"""),0.8333333333333334)</f>
        <v>0.8333333333</v>
      </c>
      <c r="R7" s="50">
        <f>IFERROR(__xludf.DUMMYFUNCTION("""COMPUTED_VALUE"""),13.000000000058206)</f>
        <v>13</v>
      </c>
      <c r="S7" s="51"/>
      <c r="T7" s="15">
        <f>IFERROR(__xludf.DUMMYFUNCTION("""COMPUTED_VALUE"""),91.00000000040744)</f>
        <v>91</v>
      </c>
      <c r="U7" s="14">
        <f>IFERROR(__xludf.DUMMYFUNCTION("""COMPUTED_VALUE"""),7.0)</f>
        <v>7</v>
      </c>
      <c r="V7" s="52">
        <f>IFERROR(__xludf.DUMMYFUNCTION("""COMPUTED_VALUE"""),1.0)</f>
        <v>1</v>
      </c>
      <c r="W7" s="52">
        <f>IFERROR(__xludf.DUMMYFUNCTION("""COMPUTED_VALUE"""),1.0)</f>
        <v>1</v>
      </c>
      <c r="X7" s="52"/>
      <c r="Y7" s="52">
        <f>IFERROR(__xludf.DUMMYFUNCTION("""COMPUTED_VALUE"""),1.0)</f>
        <v>1</v>
      </c>
      <c r="Z7" s="52"/>
      <c r="AA7" s="52">
        <f>IFERROR(__xludf.DUMMYFUNCTION("""COMPUTED_VALUE"""),1.0)</f>
        <v>1</v>
      </c>
      <c r="AB7" s="52"/>
      <c r="AC7" s="52"/>
      <c r="AD7" s="52"/>
      <c r="AE7" s="52"/>
      <c r="AF7" s="52"/>
      <c r="AG7" s="52"/>
      <c r="AH7" s="52"/>
      <c r="AI7" s="52"/>
      <c r="AJ7" s="52"/>
      <c r="AK7" s="52">
        <f>IFERROR(__xludf.DUMMYFUNCTION("""COMPUTED_VALUE"""),1.0)</f>
        <v>1</v>
      </c>
      <c r="AL7" s="52"/>
      <c r="AM7" s="52"/>
      <c r="AN7" s="52"/>
      <c r="AO7" s="52"/>
      <c r="AP7" s="52"/>
      <c r="AQ7" s="52"/>
      <c r="AR7" s="52"/>
      <c r="AS7" s="52"/>
      <c r="AT7" s="52">
        <f>IFERROR(__xludf.DUMMYFUNCTION("""COMPUTED_VALUE"""),1.0)</f>
        <v>1</v>
      </c>
      <c r="AU7" s="52"/>
      <c r="AV7" s="52"/>
      <c r="AW7" s="52">
        <f>IFERROR(__xludf.DUMMYFUNCTION("""COMPUTED_VALUE"""),1.0)</f>
        <v>1</v>
      </c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83">
        <f>IF(ISBLANK(B7),,IF(IFNA(MATCH(N7,List_Holidays,0),0)=0,IF(IFNA(MATCH(WEEKDAY(N7),List_WeekHolidays,0),0),1,0),2))</f>
        <v>0</v>
      </c>
      <c r="BU7" s="83" t="str">
        <f t="array" ref="BU7">IF(ISBLANK(BT7),,INDEX(List_DayType,BT7+1))</f>
        <v>วันทำงานปกติ</v>
      </c>
      <c r="BV7" s="83" t="str">
        <f t="array" ref="BV7">IFS(BT7=0,,BT7=1,INDEX(List_Weekday,BT7),BT7=2,XLOOKUP(N7,List_Holidays,List_HolidaysDesc))</f>
        <v/>
      </c>
      <c r="BW7" s="109">
        <f t="shared" si="3"/>
        <v>46079.29167</v>
      </c>
      <c r="BX7" s="109">
        <f t="shared" si="4"/>
        <v>46079.83333</v>
      </c>
      <c r="BY7" s="109">
        <f>IF($BW7&gt;cLunchEnd+$N7,cLunchBegin+$N7+1,cLunchBegin+$N7)</f>
        <v>46079.5</v>
      </c>
      <c r="BZ7" s="109">
        <f>IF($BW7&gt;cLunchEnd+$N7,cLunchEnd+$N7+1,cLunchEnd+$N7)</f>
        <v>46079.54167</v>
      </c>
      <c r="CA7" s="109">
        <f>IF($BW7&gt;cDinnerEnd+$N7,cDinnerBegin+$N7+1,cDinnerBegin+$N7)</f>
        <v>46079.75</v>
      </c>
      <c r="CB7" s="109">
        <f>IF($BW7&gt;cDinnerEnd+$N7,cDinnerEnd+$N7+1,cDinnerEnd+$N7)</f>
        <v>46079.79167</v>
      </c>
      <c r="CC7" s="50">
        <f>IF((MIN($BX7,BZ7)-MAX($BW7,BY7))&gt;0,vDurationLunch,)</f>
        <v>1</v>
      </c>
      <c r="CD7" s="50">
        <f>IF((MIN($BX7,CB7)-MAX($BW7,CA7))&gt;0,vDurationDinner,)</f>
        <v>1</v>
      </c>
      <c r="CE7" s="50">
        <f t="shared" si="5"/>
        <v>11</v>
      </c>
      <c r="CF7" s="109">
        <f t="shared" si="6"/>
        <v>46079.75</v>
      </c>
      <c r="CG7" s="50">
        <f t="shared" si="7"/>
        <v>11</v>
      </c>
      <c r="CH7" s="50">
        <f t="shared" si="8"/>
        <v>2</v>
      </c>
      <c r="CI7" s="50">
        <f t="shared" si="9"/>
        <v>2</v>
      </c>
      <c r="CJ7" s="50" t="str">
        <f t="shared" si="10"/>
        <v/>
      </c>
      <c r="CK7" s="50" t="str">
        <f t="shared" si="11"/>
        <v/>
      </c>
      <c r="CL7" s="50"/>
      <c r="CM7" s="50"/>
      <c r="CN7" s="50"/>
      <c r="CO7" s="50"/>
      <c r="CP7" s="50"/>
    </row>
    <row r="8">
      <c r="A8" s="108">
        <f t="shared" si="2"/>
        <v>3</v>
      </c>
      <c r="B8" s="6">
        <f>IFERROR(__xludf.DUMMYFUNCTION("""COMPUTED_VALUE"""),19.0)</f>
        <v>19</v>
      </c>
      <c r="C8" s="19" t="str">
        <f>IFERROR(__xludf.DUMMYFUNCTION("""COMPUTED_VALUE"""),"QT2025080042")</f>
        <v>QT2025080042</v>
      </c>
      <c r="D8" s="121" t="str">
        <f>IFERROR(__xludf.DUMMYFUNCTION("""COMPUTED_VALUE"""),"บริษัทร้อกเวิธ")</f>
        <v>บริษัทร้อกเวิธ</v>
      </c>
      <c r="E8" s="47" t="str">
        <f>IFERROR(__xludf.DUMMYFUNCTION("""COMPUTED_VALUE"""),"TOYOTA บางบ่อHO3/HO2")</f>
        <v>TOYOTA บางบ่อHO3/HO2</v>
      </c>
      <c r="F8" s="45"/>
      <c r="G8" s="45"/>
      <c r="H8" s="46">
        <f>IFERROR(__xludf.DUMMYFUNCTION("""COMPUTED_VALUE"""),1.0)</f>
        <v>1</v>
      </c>
      <c r="I8" s="45"/>
      <c r="J8" s="45"/>
      <c r="K8" s="45"/>
      <c r="L8" s="45"/>
      <c r="M8" s="61" t="str">
        <f>IFERROR(__xludf.DUMMYFUNCTION("""COMPUTED_VALUE"""),"ติดตั้ง")</f>
        <v>ติดตั้ง</v>
      </c>
      <c r="N8" s="48">
        <f>IFERROR(__xludf.DUMMYFUNCTION("""COMPUTED_VALUE"""),46080.0)</f>
        <v>46080</v>
      </c>
      <c r="O8" s="49">
        <f>IFERROR(__xludf.DUMMYFUNCTION("""COMPUTED_VALUE"""),0.375)</f>
        <v>0.375</v>
      </c>
      <c r="P8" s="48">
        <f>IFERROR(__xludf.DUMMYFUNCTION("""COMPUTED_VALUE"""),46080.0)</f>
        <v>46080</v>
      </c>
      <c r="Q8" s="49">
        <f>IFERROR(__xludf.DUMMYFUNCTION("""COMPUTED_VALUE"""),0.875)</f>
        <v>0.875</v>
      </c>
      <c r="R8" s="50">
        <f>IFERROR(__xludf.DUMMYFUNCTION("""COMPUTED_VALUE"""),12.0)</f>
        <v>12</v>
      </c>
      <c r="S8" s="51"/>
      <c r="T8" s="15">
        <f>IFERROR(__xludf.DUMMYFUNCTION("""COMPUTED_VALUE"""),84.0)</f>
        <v>84</v>
      </c>
      <c r="U8" s="14">
        <f>IFERROR(__xludf.DUMMYFUNCTION("""COMPUTED_VALUE"""),7.0)</f>
        <v>7</v>
      </c>
      <c r="V8" s="52">
        <f>IFERROR(__xludf.DUMMYFUNCTION("""COMPUTED_VALUE"""),1.0)</f>
        <v>1</v>
      </c>
      <c r="W8" s="52">
        <f>IFERROR(__xludf.DUMMYFUNCTION("""COMPUTED_VALUE"""),1.0)</f>
        <v>1</v>
      </c>
      <c r="X8" s="52"/>
      <c r="Y8" s="52">
        <f>IFERROR(__xludf.DUMMYFUNCTION("""COMPUTED_VALUE"""),1.0)</f>
        <v>1</v>
      </c>
      <c r="Z8" s="52"/>
      <c r="AA8" s="52">
        <f>IFERROR(__xludf.DUMMYFUNCTION("""COMPUTED_VALUE"""),1.0)</f>
        <v>1</v>
      </c>
      <c r="AB8" s="52"/>
      <c r="AC8" s="52"/>
      <c r="AD8" s="52"/>
      <c r="AE8" s="52"/>
      <c r="AF8" s="52"/>
      <c r="AG8" s="52"/>
      <c r="AH8" s="52"/>
      <c r="AI8" s="52"/>
      <c r="AJ8" s="52"/>
      <c r="AK8" s="52">
        <f>IFERROR(__xludf.DUMMYFUNCTION("""COMPUTED_VALUE"""),1.0)</f>
        <v>1</v>
      </c>
      <c r="AL8" s="52"/>
      <c r="AM8" s="52"/>
      <c r="AN8" s="52"/>
      <c r="AO8" s="52"/>
      <c r="AP8" s="52"/>
      <c r="AQ8" s="52"/>
      <c r="AR8" s="52"/>
      <c r="AS8" s="52"/>
      <c r="AT8" s="52">
        <f>IFERROR(__xludf.DUMMYFUNCTION("""COMPUTED_VALUE"""),1.0)</f>
        <v>1</v>
      </c>
      <c r="AU8" s="52"/>
      <c r="AV8" s="52"/>
      <c r="AW8" s="52">
        <f>IFERROR(__xludf.DUMMYFUNCTION("""COMPUTED_VALUE"""),1.0)</f>
        <v>1</v>
      </c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83">
        <f>IF(ISBLANK(B8),,IF(IFNA(MATCH(N8,List_Holidays,0),0)=0,IF(IFNA(MATCH(WEEKDAY(N8),List_WeekHolidays,0),0),1,0),2))</f>
        <v>0</v>
      </c>
      <c r="BU8" s="83" t="str">
        <f t="array" ref="BU8">IF(ISBLANK(BT8),,INDEX(List_DayType,BT8+1))</f>
        <v>วันทำงานปกติ</v>
      </c>
      <c r="BV8" s="83" t="str">
        <f t="array" ref="BV8">IFS(BT8=0,,BT8=1,INDEX(List_Weekday,BT8),BT8=2,XLOOKUP(N8,List_Holidays,List_HolidaysDesc))</f>
        <v/>
      </c>
      <c r="BW8" s="109">
        <f t="shared" si="3"/>
        <v>46080.375</v>
      </c>
      <c r="BX8" s="109">
        <f t="shared" si="4"/>
        <v>46080.875</v>
      </c>
      <c r="BY8" s="109">
        <f>IF($BW8&gt;cLunchEnd+$N8,cLunchBegin+$N8+1,cLunchBegin+$N8)</f>
        <v>46080.5</v>
      </c>
      <c r="BZ8" s="109">
        <f>IF($BW8&gt;cLunchEnd+$N8,cLunchEnd+$N8+1,cLunchEnd+$N8)</f>
        <v>46080.54167</v>
      </c>
      <c r="CA8" s="109">
        <f>IF($BW8&gt;cDinnerEnd+$N8,cDinnerBegin+$N8+1,cDinnerBegin+$N8)</f>
        <v>46080.75</v>
      </c>
      <c r="CB8" s="109">
        <f>IF($BW8&gt;cDinnerEnd+$N8,cDinnerEnd+$N8+1,cDinnerEnd+$N8)</f>
        <v>46080.79167</v>
      </c>
      <c r="CC8" s="50">
        <f>IF((MIN($BX8,BZ8)-MAX($BW8,BY8))&gt;0,vDurationLunch,)</f>
        <v>1</v>
      </c>
      <c r="CD8" s="50">
        <f>IF((MIN($BX8,CB8)-MAX($BW8,CA8))&gt;0,vDurationDinner,)</f>
        <v>1</v>
      </c>
      <c r="CE8" s="50">
        <f t="shared" si="5"/>
        <v>10</v>
      </c>
      <c r="CF8" s="109">
        <f t="shared" si="6"/>
        <v>46080.75</v>
      </c>
      <c r="CG8" s="50">
        <f t="shared" si="7"/>
        <v>9</v>
      </c>
      <c r="CH8" s="50">
        <f t="shared" si="8"/>
        <v>3</v>
      </c>
      <c r="CI8" s="50">
        <f t="shared" si="9"/>
        <v>3</v>
      </c>
      <c r="CJ8" s="50" t="str">
        <f t="shared" si="10"/>
        <v/>
      </c>
      <c r="CK8" s="50" t="str">
        <f t="shared" si="11"/>
        <v/>
      </c>
      <c r="CL8" s="50"/>
      <c r="CM8" s="50"/>
      <c r="CN8" s="50"/>
      <c r="CO8" s="50"/>
      <c r="CP8" s="50"/>
    </row>
    <row r="9">
      <c r="A9" s="108">
        <f t="shared" si="2"/>
        <v>4</v>
      </c>
      <c r="B9" s="6">
        <f>IFERROR(__xludf.DUMMYFUNCTION("""COMPUTED_VALUE"""),24.0)</f>
        <v>24</v>
      </c>
      <c r="C9" s="19" t="str">
        <f>IFERROR(__xludf.DUMMYFUNCTION("""COMPUTED_VALUE"""),"QT2025080042")</f>
        <v>QT2025080042</v>
      </c>
      <c r="D9" s="121" t="str">
        <f>IFERROR(__xludf.DUMMYFUNCTION("""COMPUTED_VALUE"""),"บริษัทร้อกเวิธ")</f>
        <v>บริษัทร้อกเวิธ</v>
      </c>
      <c r="E9" s="47" t="str">
        <f>IFERROR(__xludf.DUMMYFUNCTION("""COMPUTED_VALUE"""),"TOYOTA บางบ่อHO3/HO2")</f>
        <v>TOYOTA บางบ่อHO3/HO2</v>
      </c>
      <c r="F9" s="45"/>
      <c r="G9" s="45"/>
      <c r="H9" s="45">
        <f>IFERROR(__xludf.DUMMYFUNCTION("""COMPUTED_VALUE"""),1.0)</f>
        <v>1</v>
      </c>
      <c r="I9" s="45"/>
      <c r="J9" s="45"/>
      <c r="K9" s="45"/>
      <c r="L9" s="45"/>
      <c r="M9" s="47" t="str">
        <f>IFERROR(__xludf.DUMMYFUNCTION("""COMPUTED_VALUE"""),"ติดตั้ง")</f>
        <v>ติดตั้ง</v>
      </c>
      <c r="N9" s="48">
        <f>IFERROR(__xludf.DUMMYFUNCTION("""COMPUTED_VALUE"""),46081.0)</f>
        <v>46081</v>
      </c>
      <c r="O9" s="49">
        <f>IFERROR(__xludf.DUMMYFUNCTION("""COMPUTED_VALUE"""),0.75)</f>
        <v>0.75</v>
      </c>
      <c r="P9" s="48">
        <f>IFERROR(__xludf.DUMMYFUNCTION("""COMPUTED_VALUE"""),46081.0)</f>
        <v>46081</v>
      </c>
      <c r="Q9" s="49">
        <f>IFERROR(__xludf.DUMMYFUNCTION("""COMPUTED_VALUE"""),0.9583333333333334)</f>
        <v>0.9583333333</v>
      </c>
      <c r="R9" s="50">
        <f>IFERROR(__xludf.DUMMYFUNCTION("""COMPUTED_VALUE"""),5.000000000058208)</f>
        <v>5</v>
      </c>
      <c r="S9" s="51"/>
      <c r="T9" s="15">
        <f>IFERROR(__xludf.DUMMYFUNCTION("""COMPUTED_VALUE"""),35.000000000407454)</f>
        <v>35</v>
      </c>
      <c r="U9" s="14">
        <f>IFERROR(__xludf.DUMMYFUNCTION("""COMPUTED_VALUE"""),7.0)</f>
        <v>7</v>
      </c>
      <c r="V9" s="52">
        <f>IFERROR(__xludf.DUMMYFUNCTION("""COMPUTED_VALUE"""),1.0)</f>
        <v>1</v>
      </c>
      <c r="W9" s="52">
        <f>IFERROR(__xludf.DUMMYFUNCTION("""COMPUTED_VALUE"""),1.0)</f>
        <v>1</v>
      </c>
      <c r="X9" s="52"/>
      <c r="Y9" s="52">
        <f>IFERROR(__xludf.DUMMYFUNCTION("""COMPUTED_VALUE"""),1.0)</f>
        <v>1</v>
      </c>
      <c r="Z9" s="52"/>
      <c r="AA9" s="52">
        <f>IFERROR(__xludf.DUMMYFUNCTION("""COMPUTED_VALUE"""),1.0)</f>
        <v>1</v>
      </c>
      <c r="AB9" s="52"/>
      <c r="AC9" s="52"/>
      <c r="AD9" s="52"/>
      <c r="AE9" s="52"/>
      <c r="AF9" s="52"/>
      <c r="AG9" s="52"/>
      <c r="AH9" s="52"/>
      <c r="AI9" s="52"/>
      <c r="AJ9" s="52"/>
      <c r="AK9" s="52">
        <f>IFERROR(__xludf.DUMMYFUNCTION("""COMPUTED_VALUE"""),1.0)</f>
        <v>1</v>
      </c>
      <c r="AL9" s="52"/>
      <c r="AM9" s="52"/>
      <c r="AN9" s="52"/>
      <c r="AO9" s="52"/>
      <c r="AP9" s="52"/>
      <c r="AQ9" s="52"/>
      <c r="AR9" s="52"/>
      <c r="AS9" s="52"/>
      <c r="AT9" s="52">
        <f>IFERROR(__xludf.DUMMYFUNCTION("""COMPUTED_VALUE"""),1.0)</f>
        <v>1</v>
      </c>
      <c r="AU9" s="52"/>
      <c r="AV9" s="52"/>
      <c r="AW9" s="52">
        <f>IFERROR(__xludf.DUMMYFUNCTION("""COMPUTED_VALUE"""),1.0)</f>
        <v>1</v>
      </c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83">
        <f>IF(ISBLANK(B9),,IF(IFNA(MATCH(N9,List_Holidays,0),0)=0,IF(IFNA(MATCH(WEEKDAY(N9),List_WeekHolidays,0),0),1,0),2))</f>
        <v>0</v>
      </c>
      <c r="BU9" s="83" t="str">
        <f t="array" ref="BU9">IF(ISBLANK(BT9),,INDEX(List_DayType,BT9+1))</f>
        <v>วันทำงานปกติ</v>
      </c>
      <c r="BV9" s="83" t="str">
        <f t="array" ref="BV9">IFS(BT9=0,,BT9=1,INDEX(List_Weekday,BT9),BT9=2,XLOOKUP(N9,List_Holidays,List_HolidaysDesc))</f>
        <v/>
      </c>
      <c r="BW9" s="109">
        <f t="shared" si="3"/>
        <v>46081.75</v>
      </c>
      <c r="BX9" s="109">
        <f t="shared" si="4"/>
        <v>46081.95833</v>
      </c>
      <c r="BY9" s="109">
        <f>IF($BW9&gt;cLunchEnd+$N9,cLunchBegin+$N9+1,cLunchBegin+$N9)</f>
        <v>46082.5</v>
      </c>
      <c r="BZ9" s="109">
        <f>IF($BW9&gt;cLunchEnd+$N9,cLunchEnd+$N9+1,cLunchEnd+$N9)</f>
        <v>46082.54167</v>
      </c>
      <c r="CA9" s="109">
        <f>IF($BW9&gt;cDinnerEnd+$N9,cDinnerBegin+$N9+1,cDinnerBegin+$N9)</f>
        <v>46081.75</v>
      </c>
      <c r="CB9" s="109">
        <f>IF($BW9&gt;cDinnerEnd+$N9,cDinnerEnd+$N9+1,cDinnerEnd+$N9)</f>
        <v>46081.79167</v>
      </c>
      <c r="CC9" s="50" t="str">
        <f>IF((MIN($BX9,BZ9)-MAX($BW9,BY9))&gt;0,vDurationLunch,)</f>
        <v/>
      </c>
      <c r="CD9" s="50">
        <f>IF((MIN($BX9,CB9)-MAX($BW9,CA9))&gt;0,vDurationDinner,)</f>
        <v>1</v>
      </c>
      <c r="CE9" s="50">
        <f t="shared" si="5"/>
        <v>4</v>
      </c>
      <c r="CF9" s="109">
        <f t="shared" si="6"/>
        <v>46081.75</v>
      </c>
      <c r="CG9" s="50">
        <f t="shared" si="7"/>
        <v>0</v>
      </c>
      <c r="CH9" s="50">
        <f t="shared" si="8"/>
        <v>5</v>
      </c>
      <c r="CI9" s="50">
        <f t="shared" si="9"/>
        <v>5</v>
      </c>
      <c r="CJ9" s="50" t="str">
        <f t="shared" si="10"/>
        <v/>
      </c>
      <c r="CK9" s="50" t="str">
        <f t="shared" si="11"/>
        <v/>
      </c>
      <c r="CL9" s="50"/>
      <c r="CM9" s="50"/>
      <c r="CN9" s="50"/>
      <c r="CO9" s="50"/>
      <c r="CP9" s="50"/>
    </row>
    <row r="10">
      <c r="A10" s="108">
        <f t="shared" si="2"/>
        <v>5</v>
      </c>
      <c r="B10" s="6">
        <f>IFERROR(__xludf.DUMMYFUNCTION("""COMPUTED_VALUE"""),28.0)</f>
        <v>28</v>
      </c>
      <c r="C10" s="19"/>
      <c r="D10" s="121" t="str">
        <f>IFERROR(__xludf.DUMMYFUNCTION("""COMPUTED_VALUE"""),"บริษัทพาส 409")</f>
        <v>บริษัทพาส 409</v>
      </c>
      <c r="E10" s="47" t="str">
        <f>IFERROR(__xludf.DUMMYFUNCTION("""COMPUTED_VALUE"""),"พาส409-Exxon ")</f>
        <v>พาส409-Exxon </v>
      </c>
      <c r="F10" s="45"/>
      <c r="G10" s="45">
        <f>IFERROR(__xludf.DUMMYFUNCTION("""COMPUTED_VALUE"""),1.0)</f>
        <v>1</v>
      </c>
      <c r="H10" s="46"/>
      <c r="I10" s="45"/>
      <c r="J10" s="45"/>
      <c r="K10" s="45"/>
      <c r="L10" s="45"/>
      <c r="M10" s="47" t="str">
        <f>IFERROR(__xludf.DUMMYFUNCTION("""COMPUTED_VALUE"""),"รื้อตู้ล็อกเกอร์ 1 ใบที่ชั้น15 มาสลับกับชั้น6 ")</f>
        <v>รื้อตู้ล็อกเกอร์ 1 ใบที่ชั้น15 มาสลับกับชั้น6 </v>
      </c>
      <c r="N10" s="48">
        <f>IFERROR(__xludf.DUMMYFUNCTION("""COMPUTED_VALUE"""),46081.0)</f>
        <v>46081</v>
      </c>
      <c r="O10" s="49"/>
      <c r="P10" s="48">
        <f>IFERROR(__xludf.DUMMYFUNCTION("""COMPUTED_VALUE"""),46081.0)</f>
        <v>46081</v>
      </c>
      <c r="Q10" s="49"/>
      <c r="R10" s="50"/>
      <c r="S10" s="51"/>
      <c r="T10" s="15">
        <f>IFERROR(__xludf.DUMMYFUNCTION("""COMPUTED_VALUE"""),0.0)</f>
        <v>0</v>
      </c>
      <c r="U10" s="14">
        <f>IFERROR(__xludf.DUMMYFUNCTION("""COMPUTED_VALUE"""),3.0)</f>
        <v>3</v>
      </c>
      <c r="V10" s="52"/>
      <c r="W10" s="52">
        <f>IFERROR(__xludf.DUMMYFUNCTION("""COMPUTED_VALUE"""),1.0)</f>
        <v>1</v>
      </c>
      <c r="X10" s="52"/>
      <c r="Y10" s="52">
        <f>IFERROR(__xludf.DUMMYFUNCTION("""COMPUTED_VALUE"""),1.0)</f>
        <v>1</v>
      </c>
      <c r="Z10" s="52"/>
      <c r="AA10" s="52"/>
      <c r="AB10" s="53"/>
      <c r="AC10" s="52"/>
      <c r="AD10" s="52"/>
      <c r="AE10" s="52"/>
      <c r="AF10" s="52"/>
      <c r="AG10" s="52"/>
      <c r="AH10" s="52"/>
      <c r="AI10" s="52"/>
      <c r="AJ10" s="52"/>
      <c r="AK10" s="52">
        <f>IFERROR(__xludf.DUMMYFUNCTION("""COMPUTED_VALUE"""),1.0)</f>
        <v>1</v>
      </c>
      <c r="AL10" s="52"/>
      <c r="AM10" s="52"/>
      <c r="AN10" s="52"/>
      <c r="AO10" s="53"/>
      <c r="AP10" s="52"/>
      <c r="AQ10" s="52"/>
      <c r="AR10" s="53"/>
      <c r="AS10" s="52"/>
      <c r="AT10" s="52"/>
      <c r="AU10" s="52"/>
      <c r="AV10" s="52"/>
      <c r="AW10" s="53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83">
        <f>IF(ISBLANK(B10),,IF(IFNA(MATCH(N10,List_Holidays,0),0)=0,IF(IFNA(MATCH(WEEKDAY(N10),List_WeekHolidays,0),0),1,0),2))</f>
        <v>0</v>
      </c>
      <c r="BU10" s="83" t="str">
        <f t="array" ref="BU10">IF(ISBLANK(BT10),,INDEX(List_DayType,BT10+1))</f>
        <v>วันทำงานปกติ</v>
      </c>
      <c r="BV10" s="83" t="str">
        <f t="array" ref="BV10">IFS(BT10=0,,BT10=1,INDEX(List_Weekday,BT10),BT10=2,XLOOKUP(N10,List_Holidays,List_HolidaysDesc))</f>
        <v/>
      </c>
      <c r="BW10" s="109">
        <f t="shared" si="3"/>
        <v>46081</v>
      </c>
      <c r="BX10" s="109">
        <f t="shared" si="4"/>
        <v>46081</v>
      </c>
      <c r="BY10" s="109">
        <f>IF($BW10&gt;cLunchEnd+$N10,cLunchBegin+$N10+1,cLunchBegin+$N10)</f>
        <v>46081.5</v>
      </c>
      <c r="BZ10" s="109">
        <f>IF($BW10&gt;cLunchEnd+$N10,cLunchEnd+$N10+1,cLunchEnd+$N10)</f>
        <v>46081.54167</v>
      </c>
      <c r="CA10" s="109">
        <f>IF($BW10&gt;cDinnerEnd+$N10,cDinnerBegin+$N10+1,cDinnerBegin+$N10)</f>
        <v>46081.75</v>
      </c>
      <c r="CB10" s="109">
        <f>IF($BW10&gt;cDinnerEnd+$N10,cDinnerEnd+$N10+1,cDinnerEnd+$N10)</f>
        <v>46081.79167</v>
      </c>
      <c r="CC10" s="50" t="str">
        <f>IF((MIN($BX10,BZ10)-MAX($BW10,BY10))&gt;0,vDurationLunch,)</f>
        <v/>
      </c>
      <c r="CD10" s="50" t="str">
        <f>IF((MIN($BX10,CB10)-MAX($BW10,CA10))&gt;0,vDurationDinner,)</f>
        <v/>
      </c>
      <c r="CE10" s="50">
        <f t="shared" si="5"/>
        <v>0</v>
      </c>
      <c r="CF10" s="109">
        <f t="shared" si="6"/>
        <v>46081.75</v>
      </c>
      <c r="CG10" s="50" t="str">
        <f t="shared" si="7"/>
        <v/>
      </c>
      <c r="CH10" s="50" t="str">
        <f t="shared" si="8"/>
        <v/>
      </c>
      <c r="CI10" s="50" t="str">
        <f t="shared" si="9"/>
        <v/>
      </c>
      <c r="CJ10" s="50" t="str">
        <f t="shared" si="10"/>
        <v/>
      </c>
      <c r="CK10" s="50" t="str">
        <f t="shared" si="11"/>
        <v/>
      </c>
      <c r="CL10" s="50"/>
      <c r="CM10" s="50"/>
      <c r="CN10" s="50"/>
      <c r="CO10" s="50"/>
      <c r="CP10" s="50"/>
    </row>
    <row r="11">
      <c r="A11" s="108" t="str">
        <f t="shared" si="2"/>
        <v/>
      </c>
      <c r="B11" s="6"/>
      <c r="C11" s="19"/>
      <c r="D11" s="121"/>
      <c r="E11" s="47"/>
      <c r="F11" s="45"/>
      <c r="G11" s="45"/>
      <c r="H11" s="46"/>
      <c r="I11" s="45"/>
      <c r="J11" s="45"/>
      <c r="K11" s="45"/>
      <c r="L11" s="45"/>
      <c r="M11" s="47"/>
      <c r="N11" s="48"/>
      <c r="O11" s="49"/>
      <c r="P11" s="48"/>
      <c r="Q11" s="49"/>
      <c r="R11" s="50"/>
      <c r="S11" s="51"/>
      <c r="T11" s="15"/>
      <c r="U11" s="14"/>
      <c r="V11" s="52"/>
      <c r="W11" s="52"/>
      <c r="X11" s="52"/>
      <c r="Y11" s="52"/>
      <c r="Z11" s="52"/>
      <c r="AA11" s="52"/>
      <c r="AB11" s="53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3"/>
      <c r="AP11" s="52"/>
      <c r="AQ11" s="52"/>
      <c r="AR11" s="53"/>
      <c r="AS11" s="53"/>
      <c r="AT11" s="53"/>
      <c r="AU11" s="52"/>
      <c r="AV11" s="52"/>
      <c r="AW11" s="53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83" t="str">
        <f>IF(ISBLANK(B11),,IF(IFNA(MATCH(N11,List_Holidays,0),0)=0,IF(IFNA(MATCH(WEEKDAY(N11),List_WeekHolidays,0),0),1,0),2))</f>
        <v/>
      </c>
      <c r="BU11" s="83" t="str">
        <f t="array" ref="BU11">IF(ISBLANK(BT11),,INDEX(List_DayType,BT11+1))</f>
        <v/>
      </c>
      <c r="BV11" s="83" t="str">
        <f t="array" ref="BV11">IFS(BT11=0,,BT11=1,INDEX(List_Weekday,BT11),BT11=2,XLOOKUP(N11,List_Holidays,List_HolidaysDesc))</f>
        <v/>
      </c>
      <c r="BW11" s="109">
        <f t="shared" si="3"/>
        <v>0</v>
      </c>
      <c r="BX11" s="109">
        <f t="shared" si="4"/>
        <v>0</v>
      </c>
      <c r="BY11" s="109">
        <f>IF($BW11&gt;cLunchEnd+$N11,cLunchBegin+$N11+1,cLunchBegin+$N11)</f>
        <v>0.5</v>
      </c>
      <c r="BZ11" s="109">
        <f>IF($BW11&gt;cLunchEnd+$N11,cLunchEnd+$N11+1,cLunchEnd+$N11)</f>
        <v>0.5416666667</v>
      </c>
      <c r="CA11" s="109">
        <f>IF($BW11&gt;cDinnerEnd+$N11,cDinnerBegin+$N11+1,cDinnerBegin+$N11)</f>
        <v>0.75</v>
      </c>
      <c r="CB11" s="109">
        <f>IF($BW11&gt;cDinnerEnd+$N11,cDinnerEnd+$N11+1,cDinnerEnd+$N11)</f>
        <v>0.7916666667</v>
      </c>
      <c r="CC11" s="50" t="str">
        <f>IF((MIN($BX11,BZ11)-MAX($BW11,BY11))&gt;0,vDurationLunch,)</f>
        <v/>
      </c>
      <c r="CD11" s="50" t="str">
        <f>IF((MIN($BX11,CB11)-MAX($BW11,CA11))&gt;0,vDurationDinner,)</f>
        <v/>
      </c>
      <c r="CE11" s="50">
        <f t="shared" si="5"/>
        <v>0</v>
      </c>
      <c r="CF11" s="109">
        <f t="shared" si="6"/>
        <v>0.75</v>
      </c>
      <c r="CG11" s="50" t="str">
        <f t="shared" si="7"/>
        <v/>
      </c>
      <c r="CH11" s="50" t="str">
        <f t="shared" si="8"/>
        <v/>
      </c>
      <c r="CI11" s="50" t="str">
        <f t="shared" si="9"/>
        <v/>
      </c>
      <c r="CJ11" s="50" t="str">
        <f t="shared" si="10"/>
        <v/>
      </c>
      <c r="CK11" s="50" t="str">
        <f t="shared" si="11"/>
        <v/>
      </c>
      <c r="CL11" s="50"/>
      <c r="CM11" s="50"/>
      <c r="CN11" s="50"/>
      <c r="CO11" s="50"/>
      <c r="CP11" s="50"/>
    </row>
    <row r="12">
      <c r="A12" s="108" t="str">
        <f t="shared" si="2"/>
        <v/>
      </c>
      <c r="B12" s="6"/>
      <c r="C12" s="19"/>
      <c r="D12" s="121"/>
      <c r="E12" s="47"/>
      <c r="F12" s="45"/>
      <c r="G12" s="45"/>
      <c r="H12" s="46"/>
      <c r="I12" s="45"/>
      <c r="J12" s="45"/>
      <c r="K12" s="45"/>
      <c r="L12" s="45"/>
      <c r="M12" s="61"/>
      <c r="N12" s="48"/>
      <c r="O12" s="49"/>
      <c r="P12" s="48"/>
      <c r="Q12" s="49"/>
      <c r="R12" s="50"/>
      <c r="S12" s="51"/>
      <c r="T12" s="15"/>
      <c r="U12" s="14"/>
      <c r="V12" s="52"/>
      <c r="W12" s="52"/>
      <c r="X12" s="52"/>
      <c r="Y12" s="52"/>
      <c r="Z12" s="52"/>
      <c r="AA12" s="52"/>
      <c r="AB12" s="53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3"/>
      <c r="AP12" s="52"/>
      <c r="AQ12" s="52"/>
      <c r="AR12" s="53"/>
      <c r="AS12" s="53"/>
      <c r="AT12" s="53"/>
      <c r="AU12" s="52"/>
      <c r="AV12" s="52"/>
      <c r="AW12" s="53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83" t="str">
        <f>IF(ISBLANK(B12),,IF(IFNA(MATCH(N12,List_Holidays,0),0)=0,IF(IFNA(MATCH(WEEKDAY(N12),List_WeekHolidays,0),0),1,0),2))</f>
        <v/>
      </c>
      <c r="BU12" s="83" t="str">
        <f t="array" ref="BU12">IF(ISBLANK(BT12),,INDEX(List_DayType,BT12+1))</f>
        <v/>
      </c>
      <c r="BV12" s="83" t="str">
        <f t="array" ref="BV12">IFS(BT12=0,,BT12=1,INDEX(List_Weekday,BT12),BT12=2,XLOOKUP(N12,List_Holidays,List_HolidaysDesc))</f>
        <v/>
      </c>
      <c r="BW12" s="109">
        <f t="shared" si="3"/>
        <v>0</v>
      </c>
      <c r="BX12" s="109">
        <f t="shared" si="4"/>
        <v>0</v>
      </c>
      <c r="BY12" s="109">
        <f>IF($BW12&gt;cLunchEnd+$N12,cLunchBegin+$N12+1,cLunchBegin+$N12)</f>
        <v>0.5</v>
      </c>
      <c r="BZ12" s="109">
        <f>IF($BW12&gt;cLunchEnd+$N12,cLunchEnd+$N12+1,cLunchEnd+$N12)</f>
        <v>0.5416666667</v>
      </c>
      <c r="CA12" s="109">
        <f>IF($BW12&gt;cDinnerEnd+$N12,cDinnerBegin+$N12+1,cDinnerBegin+$N12)</f>
        <v>0.75</v>
      </c>
      <c r="CB12" s="109">
        <f>IF($BW12&gt;cDinnerEnd+$N12,cDinnerEnd+$N12+1,cDinnerEnd+$N12)</f>
        <v>0.7916666667</v>
      </c>
      <c r="CC12" s="50" t="str">
        <f>IF((MIN($BX12,BZ12)-MAX($BW12,BY12))&gt;0,vDurationLunch,)</f>
        <v/>
      </c>
      <c r="CD12" s="50" t="str">
        <f>IF((MIN($BX12,CB12)-MAX($BW12,CA12))&gt;0,vDurationDinner,)</f>
        <v/>
      </c>
      <c r="CE12" s="50">
        <f t="shared" si="5"/>
        <v>0</v>
      </c>
      <c r="CF12" s="109">
        <f t="shared" si="6"/>
        <v>0.75</v>
      </c>
      <c r="CG12" s="50" t="str">
        <f t="shared" si="7"/>
        <v/>
      </c>
      <c r="CH12" s="50" t="str">
        <f t="shared" si="8"/>
        <v/>
      </c>
      <c r="CI12" s="50" t="str">
        <f t="shared" si="9"/>
        <v/>
      </c>
      <c r="CJ12" s="50" t="str">
        <f t="shared" si="10"/>
        <v/>
      </c>
      <c r="CK12" s="50" t="str">
        <f t="shared" si="11"/>
        <v/>
      </c>
      <c r="CL12" s="50"/>
      <c r="CM12" s="50"/>
      <c r="CN12" s="50"/>
      <c r="CO12" s="50"/>
      <c r="CP12" s="50"/>
    </row>
    <row r="13">
      <c r="A13" s="108" t="str">
        <f t="shared" si="2"/>
        <v/>
      </c>
      <c r="B13" s="6"/>
      <c r="C13" s="19"/>
      <c r="D13" s="121"/>
      <c r="E13" s="61"/>
      <c r="F13" s="45"/>
      <c r="G13" s="46"/>
      <c r="H13" s="46"/>
      <c r="I13" s="45"/>
      <c r="J13" s="45"/>
      <c r="K13" s="45"/>
      <c r="L13" s="45"/>
      <c r="M13" s="61"/>
      <c r="N13" s="48"/>
      <c r="O13" s="49"/>
      <c r="P13" s="48"/>
      <c r="Q13" s="49"/>
      <c r="R13" s="50"/>
      <c r="S13" s="51"/>
      <c r="T13" s="15"/>
      <c r="U13" s="14"/>
      <c r="V13" s="52"/>
      <c r="W13" s="52"/>
      <c r="X13" s="52"/>
      <c r="Y13" s="52"/>
      <c r="Z13" s="52"/>
      <c r="AA13" s="52"/>
      <c r="AB13" s="53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3"/>
      <c r="AP13" s="52"/>
      <c r="AQ13" s="52"/>
      <c r="AR13" s="53"/>
      <c r="AS13" s="53"/>
      <c r="AT13" s="53"/>
      <c r="AU13" s="52"/>
      <c r="AV13" s="52"/>
      <c r="AW13" s="53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83" t="str">
        <f>IF(ISBLANK(B13),,IF(IFNA(MATCH(N13,List_Holidays,0),0)=0,IF(IFNA(MATCH(WEEKDAY(N13),List_WeekHolidays,0),0),1,0),2))</f>
        <v/>
      </c>
      <c r="BU13" s="83" t="str">
        <f t="array" ref="BU13">IF(ISBLANK(BT13),,INDEX(List_DayType,BT13+1))</f>
        <v/>
      </c>
      <c r="BV13" s="83" t="str">
        <f t="array" ref="BV13">IFS(BT13=0,,BT13=1,INDEX(List_Weekday,BT13),BT13=2,XLOOKUP(N13,List_Holidays,List_HolidaysDesc))</f>
        <v/>
      </c>
      <c r="BW13" s="109">
        <f t="shared" si="3"/>
        <v>0</v>
      </c>
      <c r="BX13" s="109">
        <f t="shared" si="4"/>
        <v>0</v>
      </c>
      <c r="BY13" s="109">
        <f>IF($BW13&gt;cLunchEnd+$N13,cLunchBegin+$N13+1,cLunchBegin+$N13)</f>
        <v>0.5</v>
      </c>
      <c r="BZ13" s="109">
        <f>IF($BW13&gt;cLunchEnd+$N13,cLunchEnd+$N13+1,cLunchEnd+$N13)</f>
        <v>0.5416666667</v>
      </c>
      <c r="CA13" s="109">
        <f>IF($BW13&gt;cDinnerEnd+$N13,cDinnerBegin+$N13+1,cDinnerBegin+$N13)</f>
        <v>0.75</v>
      </c>
      <c r="CB13" s="109">
        <f>IF($BW13&gt;cDinnerEnd+$N13,cDinnerEnd+$N13+1,cDinnerEnd+$N13)</f>
        <v>0.7916666667</v>
      </c>
      <c r="CC13" s="50" t="str">
        <f>IF((MIN($BX13,BZ13)-MAX($BW13,BY13))&gt;0,vDurationLunch,)</f>
        <v/>
      </c>
      <c r="CD13" s="50" t="str">
        <f>IF((MIN($BX13,CB13)-MAX($BW13,CA13))&gt;0,vDurationDinner,)</f>
        <v/>
      </c>
      <c r="CE13" s="50">
        <f t="shared" si="5"/>
        <v>0</v>
      </c>
      <c r="CF13" s="109">
        <f t="shared" si="6"/>
        <v>0.75</v>
      </c>
      <c r="CG13" s="50" t="str">
        <f t="shared" si="7"/>
        <v/>
      </c>
      <c r="CH13" s="50" t="str">
        <f t="shared" si="8"/>
        <v/>
      </c>
      <c r="CI13" s="50" t="str">
        <f t="shared" si="9"/>
        <v/>
      </c>
      <c r="CJ13" s="50" t="str">
        <f t="shared" si="10"/>
        <v/>
      </c>
      <c r="CK13" s="50" t="str">
        <f t="shared" si="11"/>
        <v/>
      </c>
      <c r="CL13" s="50"/>
      <c r="CM13" s="50"/>
      <c r="CN13" s="50"/>
      <c r="CO13" s="50"/>
      <c r="CP13" s="50"/>
    </row>
    <row r="14">
      <c r="A14" s="108" t="str">
        <f t="shared" si="2"/>
        <v/>
      </c>
      <c r="B14" s="6"/>
      <c r="C14" s="19"/>
      <c r="D14" s="121"/>
      <c r="E14" s="47"/>
      <c r="F14" s="45"/>
      <c r="G14" s="45"/>
      <c r="H14" s="46"/>
      <c r="I14" s="45"/>
      <c r="J14" s="45"/>
      <c r="K14" s="45"/>
      <c r="L14" s="45"/>
      <c r="M14" s="61"/>
      <c r="N14" s="48"/>
      <c r="O14" s="49"/>
      <c r="P14" s="48"/>
      <c r="Q14" s="49"/>
      <c r="R14" s="50"/>
      <c r="S14" s="51"/>
      <c r="T14" s="15"/>
      <c r="U14" s="14"/>
      <c r="V14" s="52"/>
      <c r="W14" s="52"/>
      <c r="X14" s="52"/>
      <c r="Y14" s="52"/>
      <c r="Z14" s="52"/>
      <c r="AA14" s="52"/>
      <c r="AB14" s="53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3"/>
      <c r="AP14" s="52"/>
      <c r="AQ14" s="52"/>
      <c r="AR14" s="53"/>
      <c r="AS14" s="53"/>
      <c r="AT14" s="53"/>
      <c r="AU14" s="52"/>
      <c r="AV14" s="52"/>
      <c r="AW14" s="53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83" t="str">
        <f>IF(ISBLANK(B14),,IF(IFNA(MATCH(N14,List_Holidays,0),0)=0,IF(IFNA(MATCH(WEEKDAY(N14),List_WeekHolidays,0),0),1,0),2))</f>
        <v/>
      </c>
      <c r="BU14" s="83" t="str">
        <f t="array" ref="BU14">IF(ISBLANK(BT14),,INDEX(List_DayType,BT14+1))</f>
        <v/>
      </c>
      <c r="BV14" s="83" t="str">
        <f t="array" ref="BV14">IFS(BT14=0,,BT14=1,INDEX(List_Weekday,BT14),BT14=2,XLOOKUP(N14,List_Holidays,List_HolidaysDesc))</f>
        <v/>
      </c>
      <c r="BW14" s="109">
        <f t="shared" si="3"/>
        <v>0</v>
      </c>
      <c r="BX14" s="109">
        <f t="shared" si="4"/>
        <v>0</v>
      </c>
      <c r="BY14" s="109">
        <f>IF($BW14&gt;cLunchEnd+$N14,cLunchBegin+$N14+1,cLunchBegin+$N14)</f>
        <v>0.5</v>
      </c>
      <c r="BZ14" s="109">
        <f>IF($BW14&gt;cLunchEnd+$N14,cLunchEnd+$N14+1,cLunchEnd+$N14)</f>
        <v>0.5416666667</v>
      </c>
      <c r="CA14" s="109">
        <f>IF($BW14&gt;cDinnerEnd+$N14,cDinnerBegin+$N14+1,cDinnerBegin+$N14)</f>
        <v>0.75</v>
      </c>
      <c r="CB14" s="109">
        <f>IF($BW14&gt;cDinnerEnd+$N14,cDinnerEnd+$N14+1,cDinnerEnd+$N14)</f>
        <v>0.7916666667</v>
      </c>
      <c r="CC14" s="50" t="str">
        <f>IF((MIN($BX14,BZ14)-MAX($BW14,BY14))&gt;0,vDurationLunch,)</f>
        <v/>
      </c>
      <c r="CD14" s="50" t="str">
        <f>IF((MIN($BX14,CB14)-MAX($BW14,CA14))&gt;0,vDurationDinner,)</f>
        <v/>
      </c>
      <c r="CE14" s="50">
        <f t="shared" si="5"/>
        <v>0</v>
      </c>
      <c r="CF14" s="109">
        <f t="shared" si="6"/>
        <v>0.75</v>
      </c>
      <c r="CG14" s="50" t="str">
        <f t="shared" si="7"/>
        <v/>
      </c>
      <c r="CH14" s="50" t="str">
        <f t="shared" si="8"/>
        <v/>
      </c>
      <c r="CI14" s="50" t="str">
        <f t="shared" si="9"/>
        <v/>
      </c>
      <c r="CJ14" s="50" t="str">
        <f t="shared" si="10"/>
        <v/>
      </c>
      <c r="CK14" s="50" t="str">
        <f t="shared" si="11"/>
        <v/>
      </c>
      <c r="CL14" s="50"/>
      <c r="CM14" s="50"/>
      <c r="CN14" s="50"/>
      <c r="CO14" s="50"/>
      <c r="CP14" s="50"/>
    </row>
    <row r="15">
      <c r="A15" s="108" t="str">
        <f t="shared" si="2"/>
        <v/>
      </c>
      <c r="B15" s="6"/>
      <c r="C15" s="19"/>
      <c r="D15" s="121"/>
      <c r="E15" s="61"/>
      <c r="F15" s="45"/>
      <c r="G15" s="45"/>
      <c r="H15" s="46"/>
      <c r="I15" s="45"/>
      <c r="J15" s="45"/>
      <c r="K15" s="45"/>
      <c r="L15" s="45"/>
      <c r="M15" s="61"/>
      <c r="N15" s="48"/>
      <c r="O15" s="49"/>
      <c r="P15" s="48"/>
      <c r="Q15" s="49"/>
      <c r="R15" s="50"/>
      <c r="S15" s="51"/>
      <c r="T15" s="15"/>
      <c r="U15" s="14"/>
      <c r="V15" s="52"/>
      <c r="W15" s="52"/>
      <c r="X15" s="52"/>
      <c r="Y15" s="52"/>
      <c r="Z15" s="52"/>
      <c r="AA15" s="52"/>
      <c r="AB15" s="53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3"/>
      <c r="AP15" s="52"/>
      <c r="AQ15" s="52"/>
      <c r="AR15" s="53"/>
      <c r="AS15" s="53"/>
      <c r="AT15" s="53"/>
      <c r="AU15" s="52"/>
      <c r="AV15" s="52"/>
      <c r="AW15" s="53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83" t="str">
        <f>IF(ISBLANK(B15),,IF(IFNA(MATCH(N15,List_Holidays,0),0)=0,IF(IFNA(MATCH(WEEKDAY(N15),List_WeekHolidays,0),0),1,0),2))</f>
        <v/>
      </c>
      <c r="BU15" s="83" t="str">
        <f t="array" ref="BU15">IF(ISBLANK(BT15),,INDEX(List_DayType,BT15+1))</f>
        <v/>
      </c>
      <c r="BV15" s="83" t="str">
        <f t="array" ref="BV15">IFS(BT15=0,,BT15=1,INDEX(List_Weekday,BT15),BT15=2,XLOOKUP(N15,List_Holidays,List_HolidaysDesc))</f>
        <v/>
      </c>
      <c r="BW15" s="109">
        <f t="shared" si="3"/>
        <v>0</v>
      </c>
      <c r="BX15" s="109">
        <f t="shared" si="4"/>
        <v>0</v>
      </c>
      <c r="BY15" s="109">
        <f>IF($BW15&gt;cLunchEnd+$N15,cLunchBegin+$N15+1,cLunchBegin+$N15)</f>
        <v>0.5</v>
      </c>
      <c r="BZ15" s="109">
        <f>IF($BW15&gt;cLunchEnd+$N15,cLunchEnd+$N15+1,cLunchEnd+$N15)</f>
        <v>0.5416666667</v>
      </c>
      <c r="CA15" s="109">
        <f>IF($BW15&gt;cDinnerEnd+$N15,cDinnerBegin+$N15+1,cDinnerBegin+$N15)</f>
        <v>0.75</v>
      </c>
      <c r="CB15" s="109">
        <f>IF($BW15&gt;cDinnerEnd+$N15,cDinnerEnd+$N15+1,cDinnerEnd+$N15)</f>
        <v>0.7916666667</v>
      </c>
      <c r="CC15" s="50" t="str">
        <f>IF((MIN($BX15,BZ15)-MAX($BW15,BY15))&gt;0,vDurationLunch,)</f>
        <v/>
      </c>
      <c r="CD15" s="50" t="str">
        <f>IF((MIN($BX15,CB15)-MAX($BW15,CA15))&gt;0,vDurationDinner,)</f>
        <v/>
      </c>
      <c r="CE15" s="50">
        <f t="shared" si="5"/>
        <v>0</v>
      </c>
      <c r="CF15" s="109">
        <f t="shared" si="6"/>
        <v>0.75</v>
      </c>
      <c r="CG15" s="50" t="str">
        <f t="shared" si="7"/>
        <v/>
      </c>
      <c r="CH15" s="50" t="str">
        <f t="shared" si="8"/>
        <v/>
      </c>
      <c r="CI15" s="50" t="str">
        <f t="shared" si="9"/>
        <v/>
      </c>
      <c r="CJ15" s="50" t="str">
        <f t="shared" si="10"/>
        <v/>
      </c>
      <c r="CK15" s="50" t="str">
        <f t="shared" si="11"/>
        <v/>
      </c>
      <c r="CL15" s="50"/>
      <c r="CM15" s="50"/>
      <c r="CN15" s="50"/>
      <c r="CO15" s="50"/>
      <c r="CP15" s="50"/>
    </row>
    <row r="16">
      <c r="A16" s="108" t="str">
        <f t="shared" si="2"/>
        <v/>
      </c>
      <c r="B16" s="6"/>
      <c r="C16" s="19"/>
      <c r="D16" s="121"/>
      <c r="E16" s="47"/>
      <c r="F16" s="45"/>
      <c r="G16" s="45"/>
      <c r="H16" s="45"/>
      <c r="I16" s="45"/>
      <c r="J16" s="46"/>
      <c r="K16" s="45"/>
      <c r="L16" s="45"/>
      <c r="M16" s="61"/>
      <c r="N16" s="48"/>
      <c r="O16" s="49"/>
      <c r="P16" s="48"/>
      <c r="Q16" s="49"/>
      <c r="R16" s="50"/>
      <c r="S16" s="51"/>
      <c r="T16" s="15"/>
      <c r="U16" s="14"/>
      <c r="V16" s="52"/>
      <c r="W16" s="52"/>
      <c r="X16" s="52"/>
      <c r="Y16" s="52"/>
      <c r="Z16" s="52"/>
      <c r="AA16" s="52"/>
      <c r="AB16" s="53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3"/>
      <c r="AP16" s="52"/>
      <c r="AQ16" s="52"/>
      <c r="AR16" s="53"/>
      <c r="AS16" s="53"/>
      <c r="AT16" s="53"/>
      <c r="AU16" s="52"/>
      <c r="AV16" s="52"/>
      <c r="AW16" s="53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83" t="str">
        <f>IF(ISBLANK(B16),,IF(IFNA(MATCH(N16,List_Holidays,0),0)=0,IF(IFNA(MATCH(WEEKDAY(N16),List_WeekHolidays,0),0),1,0),2))</f>
        <v/>
      </c>
      <c r="BU16" s="83" t="str">
        <f t="array" ref="BU16">IF(ISBLANK(BT16),,INDEX(List_DayType,BT16+1))</f>
        <v/>
      </c>
      <c r="BV16" s="83" t="str">
        <f t="array" ref="BV16">IFS(BT16=0,,BT16=1,INDEX(List_Weekday,BT16),BT16=2,XLOOKUP(N16,List_Holidays,List_HolidaysDesc))</f>
        <v/>
      </c>
      <c r="BW16" s="109">
        <f t="shared" si="3"/>
        <v>0</v>
      </c>
      <c r="BX16" s="109">
        <f t="shared" si="4"/>
        <v>0</v>
      </c>
      <c r="BY16" s="109">
        <f>IF($BW16&gt;cLunchEnd+$N16,cLunchBegin+$N16+1,cLunchBegin+$N16)</f>
        <v>0.5</v>
      </c>
      <c r="BZ16" s="109">
        <f>IF($BW16&gt;cLunchEnd+$N16,cLunchEnd+$N16+1,cLunchEnd+$N16)</f>
        <v>0.5416666667</v>
      </c>
      <c r="CA16" s="109">
        <f>IF($BW16&gt;cDinnerEnd+$N16,cDinnerBegin+$N16+1,cDinnerBegin+$N16)</f>
        <v>0.75</v>
      </c>
      <c r="CB16" s="109">
        <f>IF($BW16&gt;cDinnerEnd+$N16,cDinnerEnd+$N16+1,cDinnerEnd+$N16)</f>
        <v>0.7916666667</v>
      </c>
      <c r="CC16" s="50" t="str">
        <f>IF((MIN($BX16,BZ16)-MAX($BW16,BY16))&gt;0,vDurationLunch,)</f>
        <v/>
      </c>
      <c r="CD16" s="50" t="str">
        <f>IF((MIN($BX16,CB16)-MAX($BW16,CA16))&gt;0,vDurationDinner,)</f>
        <v/>
      </c>
      <c r="CE16" s="50">
        <f t="shared" si="5"/>
        <v>0</v>
      </c>
      <c r="CF16" s="109">
        <f t="shared" si="6"/>
        <v>0.75</v>
      </c>
      <c r="CG16" s="50" t="str">
        <f t="shared" si="7"/>
        <v/>
      </c>
      <c r="CH16" s="50" t="str">
        <f t="shared" si="8"/>
        <v/>
      </c>
      <c r="CI16" s="50" t="str">
        <f t="shared" si="9"/>
        <v/>
      </c>
      <c r="CJ16" s="50" t="str">
        <f t="shared" si="10"/>
        <v/>
      </c>
      <c r="CK16" s="50" t="str">
        <f t="shared" si="11"/>
        <v/>
      </c>
      <c r="CL16" s="50"/>
      <c r="CM16" s="50"/>
      <c r="CN16" s="50"/>
      <c r="CO16" s="50"/>
      <c r="CP16" s="50"/>
    </row>
    <row r="17">
      <c r="A17" s="108" t="str">
        <f t="shared" si="2"/>
        <v/>
      </c>
      <c r="B17" s="6"/>
      <c r="C17" s="19"/>
      <c r="D17" s="121"/>
      <c r="E17" s="47"/>
      <c r="F17" s="45"/>
      <c r="G17" s="45"/>
      <c r="H17" s="46"/>
      <c r="I17" s="45"/>
      <c r="J17" s="45"/>
      <c r="K17" s="45"/>
      <c r="L17" s="45"/>
      <c r="M17" s="61"/>
      <c r="N17" s="48"/>
      <c r="O17" s="49"/>
      <c r="P17" s="48"/>
      <c r="Q17" s="49"/>
      <c r="R17" s="50"/>
      <c r="S17" s="51"/>
      <c r="T17" s="15"/>
      <c r="U17" s="14"/>
      <c r="V17" s="52"/>
      <c r="W17" s="52"/>
      <c r="X17" s="52"/>
      <c r="Y17" s="52"/>
      <c r="Z17" s="52"/>
      <c r="AA17" s="52"/>
      <c r="AB17" s="53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3"/>
      <c r="AP17" s="52"/>
      <c r="AQ17" s="52"/>
      <c r="AR17" s="53"/>
      <c r="AS17" s="53"/>
      <c r="AT17" s="53"/>
      <c r="AU17" s="52"/>
      <c r="AV17" s="52"/>
      <c r="AW17" s="53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83" t="str">
        <f>IF(ISBLANK(B17),,IF(IFNA(MATCH(N17,List_Holidays,0),0)=0,IF(IFNA(MATCH(WEEKDAY(N17),List_WeekHolidays,0),0),1,0),2))</f>
        <v/>
      </c>
      <c r="BU17" s="83" t="str">
        <f t="array" ref="BU17">IF(ISBLANK(BT17),,INDEX(List_DayType,BT17+1))</f>
        <v/>
      </c>
      <c r="BV17" s="83" t="str">
        <f t="array" ref="BV17">IFS(BT17=0,,BT17=1,INDEX(List_Weekday,BT17),BT17=2,XLOOKUP(N17,List_Holidays,List_HolidaysDesc))</f>
        <v/>
      </c>
      <c r="BW17" s="109">
        <f t="shared" si="3"/>
        <v>0</v>
      </c>
      <c r="BX17" s="109">
        <f t="shared" si="4"/>
        <v>0</v>
      </c>
      <c r="BY17" s="109">
        <f>IF($BW17&gt;cLunchEnd+$N17,cLunchBegin+$N17+1,cLunchBegin+$N17)</f>
        <v>0.5</v>
      </c>
      <c r="BZ17" s="109">
        <f>IF($BW17&gt;cLunchEnd+$N17,cLunchEnd+$N17+1,cLunchEnd+$N17)</f>
        <v>0.5416666667</v>
      </c>
      <c r="CA17" s="109">
        <f>IF($BW17&gt;cDinnerEnd+$N17,cDinnerBegin+$N17+1,cDinnerBegin+$N17)</f>
        <v>0.75</v>
      </c>
      <c r="CB17" s="109">
        <f>IF($BW17&gt;cDinnerEnd+$N17,cDinnerEnd+$N17+1,cDinnerEnd+$N17)</f>
        <v>0.7916666667</v>
      </c>
      <c r="CC17" s="50" t="str">
        <f>IF((MIN($BX17,BZ17)-MAX($BW17,BY17))&gt;0,vDurationLunch,)</f>
        <v/>
      </c>
      <c r="CD17" s="50" t="str">
        <f>IF((MIN($BX17,CB17)-MAX($BW17,CA17))&gt;0,vDurationDinner,)</f>
        <v/>
      </c>
      <c r="CE17" s="50">
        <f t="shared" si="5"/>
        <v>0</v>
      </c>
      <c r="CF17" s="109">
        <f t="shared" si="6"/>
        <v>0.75</v>
      </c>
      <c r="CG17" s="50" t="str">
        <f t="shared" si="7"/>
        <v/>
      </c>
      <c r="CH17" s="50" t="str">
        <f t="shared" si="8"/>
        <v/>
      </c>
      <c r="CI17" s="50" t="str">
        <f t="shared" si="9"/>
        <v/>
      </c>
      <c r="CJ17" s="50" t="str">
        <f t="shared" si="10"/>
        <v/>
      </c>
      <c r="CK17" s="50" t="str">
        <f t="shared" si="11"/>
        <v/>
      </c>
      <c r="CL17" s="50"/>
      <c r="CM17" s="50"/>
      <c r="CN17" s="50"/>
      <c r="CO17" s="50"/>
      <c r="CP17" s="50"/>
    </row>
    <row r="18">
      <c r="A18" s="108" t="str">
        <f t="shared" si="2"/>
        <v/>
      </c>
      <c r="B18" s="6"/>
      <c r="C18" s="19"/>
      <c r="D18" s="121"/>
      <c r="E18" s="47"/>
      <c r="F18" s="45"/>
      <c r="G18" s="45"/>
      <c r="H18" s="46"/>
      <c r="I18" s="45"/>
      <c r="J18" s="45"/>
      <c r="K18" s="45"/>
      <c r="L18" s="45"/>
      <c r="M18" s="61"/>
      <c r="N18" s="48"/>
      <c r="O18" s="49"/>
      <c r="P18" s="48"/>
      <c r="Q18" s="49"/>
      <c r="R18" s="50"/>
      <c r="S18" s="51"/>
      <c r="T18" s="15"/>
      <c r="U18" s="14"/>
      <c r="V18" s="52"/>
      <c r="W18" s="52"/>
      <c r="X18" s="52"/>
      <c r="Y18" s="52"/>
      <c r="Z18" s="52"/>
      <c r="AA18" s="52"/>
      <c r="AB18" s="53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3"/>
      <c r="AP18" s="52"/>
      <c r="AQ18" s="52"/>
      <c r="AR18" s="53"/>
      <c r="AS18" s="53"/>
      <c r="AT18" s="53"/>
      <c r="AU18" s="52"/>
      <c r="AV18" s="52"/>
      <c r="AW18" s="53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83" t="str">
        <f>IF(ISBLANK(B18),,IF(IFNA(MATCH(N18,List_Holidays,0),0)=0,IF(IFNA(MATCH(WEEKDAY(N18),List_WeekHolidays,0),0),1,0),2))</f>
        <v/>
      </c>
      <c r="BU18" s="83" t="str">
        <f t="array" ref="BU18">IF(ISBLANK(BT18),,INDEX(List_DayType,BT18+1))</f>
        <v/>
      </c>
      <c r="BV18" s="83" t="str">
        <f t="array" ref="BV18">IFS(BT18=0,,BT18=1,INDEX(List_Weekday,BT18),BT18=2,XLOOKUP(N18,List_Holidays,List_HolidaysDesc))</f>
        <v/>
      </c>
      <c r="BW18" s="109">
        <f t="shared" si="3"/>
        <v>0</v>
      </c>
      <c r="BX18" s="109">
        <f t="shared" si="4"/>
        <v>0</v>
      </c>
      <c r="BY18" s="109">
        <f>IF($BW18&gt;cLunchEnd+$N18,cLunchBegin+$N18+1,cLunchBegin+$N18)</f>
        <v>0.5</v>
      </c>
      <c r="BZ18" s="109">
        <f>IF($BW18&gt;cLunchEnd+$N18,cLunchEnd+$N18+1,cLunchEnd+$N18)</f>
        <v>0.5416666667</v>
      </c>
      <c r="CA18" s="109">
        <f>IF($BW18&gt;cDinnerEnd+$N18,cDinnerBegin+$N18+1,cDinnerBegin+$N18)</f>
        <v>0.75</v>
      </c>
      <c r="CB18" s="109">
        <f>IF($BW18&gt;cDinnerEnd+$N18,cDinnerEnd+$N18+1,cDinnerEnd+$N18)</f>
        <v>0.7916666667</v>
      </c>
      <c r="CC18" s="50" t="str">
        <f>IF((MIN($BX18,BZ18)-MAX($BW18,BY18))&gt;0,vDurationLunch,)</f>
        <v/>
      </c>
      <c r="CD18" s="50" t="str">
        <f>IF((MIN($BX18,CB18)-MAX($BW18,CA18))&gt;0,vDurationDinner,)</f>
        <v/>
      </c>
      <c r="CE18" s="50">
        <f t="shared" si="5"/>
        <v>0</v>
      </c>
      <c r="CF18" s="109">
        <f t="shared" si="6"/>
        <v>0.75</v>
      </c>
      <c r="CG18" s="50" t="str">
        <f t="shared" si="7"/>
        <v/>
      </c>
      <c r="CH18" s="50" t="str">
        <f t="shared" si="8"/>
        <v/>
      </c>
      <c r="CI18" s="50" t="str">
        <f t="shared" si="9"/>
        <v/>
      </c>
      <c r="CJ18" s="50" t="str">
        <f t="shared" si="10"/>
        <v/>
      </c>
      <c r="CK18" s="50" t="str">
        <f t="shared" si="11"/>
        <v/>
      </c>
      <c r="CL18" s="50"/>
      <c r="CM18" s="50"/>
      <c r="CN18" s="50"/>
      <c r="CO18" s="50"/>
      <c r="CP18" s="50"/>
    </row>
    <row r="19">
      <c r="A19" s="108" t="str">
        <f t="shared" si="2"/>
        <v/>
      </c>
      <c r="B19" s="6"/>
      <c r="C19" s="19"/>
      <c r="D19" s="121"/>
      <c r="E19" s="61"/>
      <c r="F19" s="45"/>
      <c r="G19" s="45"/>
      <c r="H19" s="46"/>
      <c r="I19" s="45"/>
      <c r="J19" s="45"/>
      <c r="K19" s="45"/>
      <c r="L19" s="45"/>
      <c r="M19" s="61"/>
      <c r="N19" s="48"/>
      <c r="O19" s="49"/>
      <c r="P19" s="48"/>
      <c r="Q19" s="49"/>
      <c r="R19" s="50"/>
      <c r="S19" s="51"/>
      <c r="T19" s="15"/>
      <c r="U19" s="14"/>
      <c r="V19" s="52"/>
      <c r="W19" s="52"/>
      <c r="X19" s="52"/>
      <c r="Y19" s="52"/>
      <c r="Z19" s="52"/>
      <c r="AA19" s="52"/>
      <c r="AB19" s="53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3"/>
      <c r="AP19" s="52"/>
      <c r="AQ19" s="52"/>
      <c r="AR19" s="53"/>
      <c r="AS19" s="53"/>
      <c r="AT19" s="53"/>
      <c r="AU19" s="52"/>
      <c r="AV19" s="52"/>
      <c r="AW19" s="53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83" t="str">
        <f>IF(ISBLANK(B19),,IF(IFNA(MATCH(N19,List_Holidays,0),0)=0,IF(IFNA(MATCH(WEEKDAY(N19),List_WeekHolidays,0),0),1,0),2))</f>
        <v/>
      </c>
      <c r="BU19" s="83" t="str">
        <f t="array" ref="BU19">IF(ISBLANK(BT19),,INDEX(List_DayType,BT19+1))</f>
        <v/>
      </c>
      <c r="BV19" s="83" t="str">
        <f t="array" ref="BV19">IFS(BT19=0,,BT19=1,INDEX(List_Weekday,BT19),BT19=2,XLOOKUP(N19,List_Holidays,List_HolidaysDesc))</f>
        <v/>
      </c>
      <c r="BW19" s="109">
        <f t="shared" si="3"/>
        <v>0</v>
      </c>
      <c r="BX19" s="109">
        <f t="shared" si="4"/>
        <v>0</v>
      </c>
      <c r="BY19" s="109">
        <f>IF($BW19&gt;cLunchEnd+$N19,cLunchBegin+$N19+1,cLunchBegin+$N19)</f>
        <v>0.5</v>
      </c>
      <c r="BZ19" s="109">
        <f>IF($BW19&gt;cLunchEnd+$N19,cLunchEnd+$N19+1,cLunchEnd+$N19)</f>
        <v>0.5416666667</v>
      </c>
      <c r="CA19" s="109">
        <f>IF($BW19&gt;cDinnerEnd+$N19,cDinnerBegin+$N19+1,cDinnerBegin+$N19)</f>
        <v>0.75</v>
      </c>
      <c r="CB19" s="109">
        <f>IF($BW19&gt;cDinnerEnd+$N19,cDinnerEnd+$N19+1,cDinnerEnd+$N19)</f>
        <v>0.7916666667</v>
      </c>
      <c r="CC19" s="50" t="str">
        <f>IF((MIN($BX19,BZ19)-MAX($BW19,BY19))&gt;0,vDurationLunch,)</f>
        <v/>
      </c>
      <c r="CD19" s="50" t="str">
        <f>IF((MIN($BX19,CB19)-MAX($BW19,CA19))&gt;0,vDurationDinner,)</f>
        <v/>
      </c>
      <c r="CE19" s="50">
        <f t="shared" si="5"/>
        <v>0</v>
      </c>
      <c r="CF19" s="109">
        <f t="shared" si="6"/>
        <v>0.75</v>
      </c>
      <c r="CG19" s="50" t="str">
        <f t="shared" si="7"/>
        <v/>
      </c>
      <c r="CH19" s="50" t="str">
        <f t="shared" si="8"/>
        <v/>
      </c>
      <c r="CI19" s="50" t="str">
        <f t="shared" si="9"/>
        <v/>
      </c>
      <c r="CJ19" s="50" t="str">
        <f t="shared" si="10"/>
        <v/>
      </c>
      <c r="CK19" s="50" t="str">
        <f t="shared" si="11"/>
        <v/>
      </c>
      <c r="CL19" s="50"/>
      <c r="CM19" s="50"/>
      <c r="CN19" s="50"/>
      <c r="CO19" s="50"/>
      <c r="CP19" s="50"/>
    </row>
    <row r="20">
      <c r="A20" s="108" t="str">
        <f t="shared" si="2"/>
        <v/>
      </c>
      <c r="B20" s="6"/>
      <c r="C20" s="122"/>
      <c r="D20" s="121"/>
      <c r="E20" s="47"/>
      <c r="F20" s="45"/>
      <c r="G20" s="46"/>
      <c r="H20" s="46"/>
      <c r="I20" s="45"/>
      <c r="J20" s="45"/>
      <c r="K20" s="45"/>
      <c r="L20" s="45"/>
      <c r="M20" s="61"/>
      <c r="N20" s="48"/>
      <c r="O20" s="49"/>
      <c r="P20" s="48"/>
      <c r="Q20" s="49"/>
      <c r="R20" s="50"/>
      <c r="S20" s="51"/>
      <c r="T20" s="15"/>
      <c r="U20" s="14"/>
      <c r="V20" s="52"/>
      <c r="W20" s="52"/>
      <c r="X20" s="52"/>
      <c r="Y20" s="52"/>
      <c r="Z20" s="52"/>
      <c r="AA20" s="52"/>
      <c r="AB20" s="53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3"/>
      <c r="AP20" s="52"/>
      <c r="AQ20" s="52"/>
      <c r="AR20" s="53"/>
      <c r="AS20" s="53"/>
      <c r="AT20" s="53"/>
      <c r="AU20" s="52"/>
      <c r="AV20" s="52"/>
      <c r="AW20" s="53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83" t="str">
        <f>IF(ISBLANK(B20),,IF(IFNA(MATCH(N20,List_Holidays,0),0)=0,IF(IFNA(MATCH(WEEKDAY(N20),List_WeekHolidays,0),0),1,0),2))</f>
        <v/>
      </c>
      <c r="BU20" s="83" t="str">
        <f t="array" ref="BU20">IF(ISBLANK(BT20),,INDEX(List_DayType,BT20+1))</f>
        <v/>
      </c>
      <c r="BV20" s="83" t="str">
        <f t="array" ref="BV20">IFS(BT20=0,,BT20=1,INDEX(List_Weekday,BT20),BT20=2,XLOOKUP(N20,List_Holidays,List_HolidaysDesc))</f>
        <v/>
      </c>
      <c r="BW20" s="109">
        <f t="shared" si="3"/>
        <v>0</v>
      </c>
      <c r="BX20" s="109">
        <f t="shared" si="4"/>
        <v>0</v>
      </c>
      <c r="BY20" s="109">
        <f>IF($BW20&gt;cLunchEnd+$N20,cLunchBegin+$N20+1,cLunchBegin+$N20)</f>
        <v>0.5</v>
      </c>
      <c r="BZ20" s="109">
        <f>IF($BW20&gt;cLunchEnd+$N20,cLunchEnd+$N20+1,cLunchEnd+$N20)</f>
        <v>0.5416666667</v>
      </c>
      <c r="CA20" s="109">
        <f>IF($BW20&gt;cDinnerEnd+$N20,cDinnerBegin+$N20+1,cDinnerBegin+$N20)</f>
        <v>0.75</v>
      </c>
      <c r="CB20" s="109">
        <f>IF($BW20&gt;cDinnerEnd+$N20,cDinnerEnd+$N20+1,cDinnerEnd+$N20)</f>
        <v>0.7916666667</v>
      </c>
      <c r="CC20" s="50" t="str">
        <f>IF((MIN($BX20,BZ20)-MAX($BW20,BY20))&gt;0,vDurationLunch,)</f>
        <v/>
      </c>
      <c r="CD20" s="50" t="str">
        <f>IF((MIN($BX20,CB20)-MAX($BW20,CA20))&gt;0,vDurationDinner,)</f>
        <v/>
      </c>
      <c r="CE20" s="50">
        <f t="shared" si="5"/>
        <v>0</v>
      </c>
      <c r="CF20" s="109">
        <f t="shared" si="6"/>
        <v>0.75</v>
      </c>
      <c r="CG20" s="50" t="str">
        <f t="shared" si="7"/>
        <v/>
      </c>
      <c r="CH20" s="50" t="str">
        <f t="shared" si="8"/>
        <v/>
      </c>
      <c r="CI20" s="50" t="str">
        <f t="shared" si="9"/>
        <v/>
      </c>
      <c r="CJ20" s="50" t="str">
        <f t="shared" si="10"/>
        <v/>
      </c>
      <c r="CK20" s="50" t="str">
        <f t="shared" si="11"/>
        <v/>
      </c>
      <c r="CL20" s="50"/>
      <c r="CM20" s="50"/>
      <c r="CN20" s="50"/>
      <c r="CO20" s="50"/>
      <c r="CP20" s="50"/>
    </row>
    <row r="21">
      <c r="A21" s="108" t="str">
        <f t="shared" si="2"/>
        <v/>
      </c>
      <c r="B21" s="6"/>
      <c r="C21" s="19"/>
      <c r="D21" s="121"/>
      <c r="E21" s="61"/>
      <c r="F21" s="45"/>
      <c r="G21" s="45"/>
      <c r="H21" s="46"/>
      <c r="I21" s="45"/>
      <c r="J21" s="45"/>
      <c r="K21" s="45"/>
      <c r="L21" s="45"/>
      <c r="M21" s="61"/>
      <c r="N21" s="48"/>
      <c r="O21" s="49"/>
      <c r="P21" s="48"/>
      <c r="Q21" s="49"/>
      <c r="R21" s="50"/>
      <c r="S21" s="51"/>
      <c r="T21" s="15"/>
      <c r="U21" s="14"/>
      <c r="V21" s="52"/>
      <c r="W21" s="52"/>
      <c r="X21" s="52"/>
      <c r="Y21" s="52"/>
      <c r="Z21" s="52"/>
      <c r="AA21" s="52"/>
      <c r="AB21" s="53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3"/>
      <c r="AP21" s="52"/>
      <c r="AQ21" s="52"/>
      <c r="AR21" s="53"/>
      <c r="AS21" s="53"/>
      <c r="AT21" s="53"/>
      <c r="AU21" s="52"/>
      <c r="AV21" s="52"/>
      <c r="AW21" s="53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83" t="str">
        <f>IF(ISBLANK(B21),,IF(IFNA(MATCH(N21,List_Holidays,0),0)=0,IF(IFNA(MATCH(WEEKDAY(N21),List_WeekHolidays,0),0),1,0),2))</f>
        <v/>
      </c>
      <c r="BU21" s="83" t="str">
        <f t="array" ref="BU21">IF(ISBLANK(BT21),,INDEX(List_DayType,BT21+1))</f>
        <v/>
      </c>
      <c r="BV21" s="83" t="str">
        <f t="array" ref="BV21">IFS(BT21=0,,BT21=1,INDEX(List_Weekday,BT21),BT21=2,XLOOKUP(N21,List_Holidays,List_HolidaysDesc))</f>
        <v/>
      </c>
      <c r="BW21" s="109">
        <f t="shared" si="3"/>
        <v>0</v>
      </c>
      <c r="BX21" s="109">
        <f t="shared" si="4"/>
        <v>0</v>
      </c>
      <c r="BY21" s="109">
        <f>IF($BW21&gt;cLunchEnd+$N21,cLunchBegin+$N21+1,cLunchBegin+$N21)</f>
        <v>0.5</v>
      </c>
      <c r="BZ21" s="109">
        <f>IF($BW21&gt;cLunchEnd+$N21,cLunchEnd+$N21+1,cLunchEnd+$N21)</f>
        <v>0.5416666667</v>
      </c>
      <c r="CA21" s="109">
        <f>IF($BW21&gt;cDinnerEnd+$N21,cDinnerBegin+$N21+1,cDinnerBegin+$N21)</f>
        <v>0.75</v>
      </c>
      <c r="CB21" s="109">
        <f>IF($BW21&gt;cDinnerEnd+$N21,cDinnerEnd+$N21+1,cDinnerEnd+$N21)</f>
        <v>0.7916666667</v>
      </c>
      <c r="CC21" s="50" t="str">
        <f>IF((MIN($BX21,BZ21)-MAX($BW21,BY21))&gt;0,vDurationLunch,)</f>
        <v/>
      </c>
      <c r="CD21" s="50" t="str">
        <f>IF((MIN($BX21,CB21)-MAX($BW21,CA21))&gt;0,vDurationDinner,)</f>
        <v/>
      </c>
      <c r="CE21" s="50">
        <f t="shared" si="5"/>
        <v>0</v>
      </c>
      <c r="CF21" s="109">
        <f t="shared" si="6"/>
        <v>0.75</v>
      </c>
      <c r="CG21" s="50" t="str">
        <f t="shared" si="7"/>
        <v/>
      </c>
      <c r="CH21" s="50" t="str">
        <f t="shared" si="8"/>
        <v/>
      </c>
      <c r="CI21" s="50" t="str">
        <f t="shared" si="9"/>
        <v/>
      </c>
      <c r="CJ21" s="50" t="str">
        <f t="shared" si="10"/>
        <v/>
      </c>
      <c r="CK21" s="50" t="str">
        <f t="shared" si="11"/>
        <v/>
      </c>
      <c r="CL21" s="50"/>
      <c r="CM21" s="50"/>
      <c r="CN21" s="50"/>
      <c r="CO21" s="50"/>
      <c r="CP21" s="50"/>
    </row>
    <row r="22">
      <c r="A22" s="108" t="str">
        <f t="shared" si="2"/>
        <v/>
      </c>
      <c r="B22" s="6"/>
      <c r="C22" s="122"/>
      <c r="D22" s="121"/>
      <c r="E22" s="47"/>
      <c r="F22" s="45"/>
      <c r="G22" s="45"/>
      <c r="H22" s="46"/>
      <c r="I22" s="45"/>
      <c r="J22" s="45"/>
      <c r="K22" s="45"/>
      <c r="L22" s="45"/>
      <c r="M22" s="61"/>
      <c r="N22" s="48"/>
      <c r="O22" s="49"/>
      <c r="P22" s="48"/>
      <c r="Q22" s="49"/>
      <c r="R22" s="50"/>
      <c r="S22" s="58"/>
      <c r="T22" s="15"/>
      <c r="U22" s="14"/>
      <c r="V22" s="52"/>
      <c r="W22" s="52"/>
      <c r="X22" s="52"/>
      <c r="Y22" s="52"/>
      <c r="Z22" s="52"/>
      <c r="AA22" s="52"/>
      <c r="AB22" s="53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3"/>
      <c r="AP22" s="52"/>
      <c r="AQ22" s="52"/>
      <c r="AR22" s="53"/>
      <c r="AS22" s="53"/>
      <c r="AT22" s="53"/>
      <c r="AU22" s="52"/>
      <c r="AV22" s="52"/>
      <c r="AW22" s="53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83" t="str">
        <f>IF(ISBLANK(B22),,IF(IFNA(MATCH(N22,List_Holidays,0),0)=0,IF(IFNA(MATCH(WEEKDAY(N22),List_WeekHolidays,0),0),1,0),2))</f>
        <v/>
      </c>
      <c r="BU22" s="83" t="str">
        <f t="array" ref="BU22">IF(ISBLANK(BT22),,INDEX(List_DayType,BT22+1))</f>
        <v/>
      </c>
      <c r="BV22" s="83" t="str">
        <f t="array" ref="BV22">IFS(BT22=0,,BT22=1,INDEX(List_Weekday,BT22),BT22=2,XLOOKUP(N22,List_Holidays,List_HolidaysDesc))</f>
        <v/>
      </c>
      <c r="BW22" s="109">
        <f t="shared" si="3"/>
        <v>0</v>
      </c>
      <c r="BX22" s="109">
        <f t="shared" si="4"/>
        <v>0</v>
      </c>
      <c r="BY22" s="109">
        <f>IF($BW22&gt;cLunchEnd+$N22,cLunchBegin+$N22+1,cLunchBegin+$N22)</f>
        <v>0.5</v>
      </c>
      <c r="BZ22" s="109">
        <f>IF($BW22&gt;cLunchEnd+$N22,cLunchEnd+$N22+1,cLunchEnd+$N22)</f>
        <v>0.5416666667</v>
      </c>
      <c r="CA22" s="109">
        <f>IF($BW22&gt;cDinnerEnd+$N22,cDinnerBegin+$N22+1,cDinnerBegin+$N22)</f>
        <v>0.75</v>
      </c>
      <c r="CB22" s="109">
        <f>IF($BW22&gt;cDinnerEnd+$N22,cDinnerEnd+$N22+1,cDinnerEnd+$N22)</f>
        <v>0.7916666667</v>
      </c>
      <c r="CC22" s="50" t="str">
        <f>IF((MIN($BX22,BZ22)-MAX($BW22,BY22))&gt;0,vDurationLunch,)</f>
        <v/>
      </c>
      <c r="CD22" s="50" t="str">
        <f>IF((MIN($BX22,CB22)-MAX($BW22,CA22))&gt;0,vDurationDinner,)</f>
        <v/>
      </c>
      <c r="CE22" s="50">
        <f t="shared" si="5"/>
        <v>0</v>
      </c>
      <c r="CF22" s="109">
        <f t="shared" si="6"/>
        <v>0.75</v>
      </c>
      <c r="CG22" s="50" t="str">
        <f t="shared" si="7"/>
        <v/>
      </c>
      <c r="CH22" s="50" t="str">
        <f t="shared" si="8"/>
        <v/>
      </c>
      <c r="CI22" s="50" t="str">
        <f t="shared" si="9"/>
        <v/>
      </c>
      <c r="CJ22" s="50" t="str">
        <f t="shared" si="10"/>
        <v/>
      </c>
      <c r="CK22" s="50" t="str">
        <f t="shared" si="11"/>
        <v/>
      </c>
      <c r="CL22" s="50"/>
      <c r="CM22" s="50"/>
      <c r="CN22" s="50"/>
      <c r="CO22" s="50"/>
      <c r="CP22" s="50"/>
    </row>
    <row r="23">
      <c r="A23" s="108" t="str">
        <f t="shared" si="2"/>
        <v/>
      </c>
      <c r="B23" s="6"/>
      <c r="C23" s="19"/>
      <c r="D23" s="121"/>
      <c r="E23" s="47"/>
      <c r="F23" s="45"/>
      <c r="G23" s="45"/>
      <c r="H23" s="45"/>
      <c r="I23" s="45"/>
      <c r="J23" s="46"/>
      <c r="K23" s="45"/>
      <c r="L23" s="45"/>
      <c r="M23" s="61"/>
      <c r="N23" s="48"/>
      <c r="O23" s="49"/>
      <c r="P23" s="48"/>
      <c r="Q23" s="49"/>
      <c r="R23" s="50"/>
      <c r="S23" s="51"/>
      <c r="T23" s="15"/>
      <c r="U23" s="14"/>
      <c r="V23" s="52"/>
      <c r="W23" s="52"/>
      <c r="X23" s="52"/>
      <c r="Y23" s="52"/>
      <c r="Z23" s="52"/>
      <c r="AA23" s="52"/>
      <c r="AB23" s="53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3"/>
      <c r="AP23" s="52"/>
      <c r="AQ23" s="52"/>
      <c r="AR23" s="53"/>
      <c r="AS23" s="53"/>
      <c r="AT23" s="53"/>
      <c r="AU23" s="52"/>
      <c r="AV23" s="52"/>
      <c r="AW23" s="53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83" t="str">
        <f>IF(ISBLANK(B23),,IF(IFNA(MATCH(N23,List_Holidays,0),0)=0,IF(IFNA(MATCH(WEEKDAY(N23),List_WeekHolidays,0),0),1,0),2))</f>
        <v/>
      </c>
      <c r="BU23" s="83" t="str">
        <f t="array" ref="BU23">IF(ISBLANK(BT23),,INDEX(List_DayType,BT23+1))</f>
        <v/>
      </c>
      <c r="BV23" s="83" t="str">
        <f t="array" ref="BV23">IFS(BT23=0,,BT23=1,INDEX(List_Weekday,BT23),BT23=2,XLOOKUP(N23,List_Holidays,List_HolidaysDesc))</f>
        <v/>
      </c>
      <c r="BW23" s="109">
        <f t="shared" si="3"/>
        <v>0</v>
      </c>
      <c r="BX23" s="109">
        <f t="shared" si="4"/>
        <v>0</v>
      </c>
      <c r="BY23" s="109">
        <f>IF($BW23&gt;cLunchEnd+$N23,cLunchBegin+$N23+1,cLunchBegin+$N23)</f>
        <v>0.5</v>
      </c>
      <c r="BZ23" s="109">
        <f>IF($BW23&gt;cLunchEnd+$N23,cLunchEnd+$N23+1,cLunchEnd+$N23)</f>
        <v>0.5416666667</v>
      </c>
      <c r="CA23" s="109">
        <f>IF($BW23&gt;cDinnerEnd+$N23,cDinnerBegin+$N23+1,cDinnerBegin+$N23)</f>
        <v>0.75</v>
      </c>
      <c r="CB23" s="109">
        <f>IF($BW23&gt;cDinnerEnd+$N23,cDinnerEnd+$N23+1,cDinnerEnd+$N23)</f>
        <v>0.7916666667</v>
      </c>
      <c r="CC23" s="50" t="str">
        <f>IF((MIN($BX23,BZ23)-MAX($BW23,BY23))&gt;0,vDurationLunch,)</f>
        <v/>
      </c>
      <c r="CD23" s="50" t="str">
        <f>IF((MIN($BX23,CB23)-MAX($BW23,CA23))&gt;0,vDurationDinner,)</f>
        <v/>
      </c>
      <c r="CE23" s="50">
        <f t="shared" si="5"/>
        <v>0</v>
      </c>
      <c r="CF23" s="109">
        <f t="shared" si="6"/>
        <v>0.75</v>
      </c>
      <c r="CG23" s="50" t="str">
        <f t="shared" si="7"/>
        <v/>
      </c>
      <c r="CH23" s="50" t="str">
        <f t="shared" si="8"/>
        <v/>
      </c>
      <c r="CI23" s="50" t="str">
        <f t="shared" si="9"/>
        <v/>
      </c>
      <c r="CJ23" s="50" t="str">
        <f t="shared" si="10"/>
        <v/>
      </c>
      <c r="CK23" s="50" t="str">
        <f t="shared" si="11"/>
        <v/>
      </c>
      <c r="CL23" s="50"/>
      <c r="CM23" s="50"/>
      <c r="CN23" s="50"/>
      <c r="CO23" s="50"/>
      <c r="CP23" s="50"/>
    </row>
    <row r="24">
      <c r="A24" s="108" t="str">
        <f t="shared" si="2"/>
        <v/>
      </c>
      <c r="B24" s="6"/>
      <c r="C24" s="122"/>
      <c r="D24" s="121"/>
      <c r="E24" s="47"/>
      <c r="F24" s="45"/>
      <c r="G24" s="45"/>
      <c r="H24" s="46"/>
      <c r="I24" s="45"/>
      <c r="J24" s="45"/>
      <c r="K24" s="45"/>
      <c r="L24" s="45"/>
      <c r="M24" s="61"/>
      <c r="N24" s="48"/>
      <c r="O24" s="49"/>
      <c r="P24" s="48"/>
      <c r="Q24" s="49"/>
      <c r="R24" s="50"/>
      <c r="S24" s="51"/>
      <c r="T24" s="15"/>
      <c r="U24" s="14"/>
      <c r="V24" s="52"/>
      <c r="W24" s="52"/>
      <c r="X24" s="52"/>
      <c r="Y24" s="52"/>
      <c r="Z24" s="52"/>
      <c r="AA24" s="52"/>
      <c r="AB24" s="53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3"/>
      <c r="AP24" s="52"/>
      <c r="AQ24" s="52"/>
      <c r="AR24" s="53"/>
      <c r="AS24" s="53"/>
      <c r="AT24" s="53"/>
      <c r="AU24" s="52"/>
      <c r="AV24" s="52"/>
      <c r="AW24" s="53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83" t="str">
        <f>IF(ISBLANK(B24),,IF(IFNA(MATCH(N24,List_Holidays,0),0)=0,IF(IFNA(MATCH(WEEKDAY(N24),List_WeekHolidays,0),0),1,0),2))</f>
        <v/>
      </c>
      <c r="BU24" s="83" t="str">
        <f t="array" ref="BU24">IF(ISBLANK(BT24),,INDEX(List_DayType,BT24+1))</f>
        <v/>
      </c>
      <c r="BV24" s="83" t="str">
        <f t="array" ref="BV24">IFS(BT24=0,,BT24=1,INDEX(List_Weekday,BT24),BT24=2,XLOOKUP(N24,List_Holidays,List_HolidaysDesc))</f>
        <v/>
      </c>
      <c r="BW24" s="109">
        <f t="shared" si="3"/>
        <v>0</v>
      </c>
      <c r="BX24" s="109">
        <f t="shared" si="4"/>
        <v>0</v>
      </c>
      <c r="BY24" s="109">
        <f>IF($BW24&gt;cLunchEnd+$N24,cLunchBegin+$N24+1,cLunchBegin+$N24)</f>
        <v>0.5</v>
      </c>
      <c r="BZ24" s="109">
        <f>IF($BW24&gt;cLunchEnd+$N24,cLunchEnd+$N24+1,cLunchEnd+$N24)</f>
        <v>0.5416666667</v>
      </c>
      <c r="CA24" s="109">
        <f>IF($BW24&gt;cDinnerEnd+$N24,cDinnerBegin+$N24+1,cDinnerBegin+$N24)</f>
        <v>0.75</v>
      </c>
      <c r="CB24" s="109">
        <f>IF($BW24&gt;cDinnerEnd+$N24,cDinnerEnd+$N24+1,cDinnerEnd+$N24)</f>
        <v>0.7916666667</v>
      </c>
      <c r="CC24" s="50" t="str">
        <f>IF((MIN($BX24,BZ24)-MAX($BW24,BY24))&gt;0,vDurationLunch,)</f>
        <v/>
      </c>
      <c r="CD24" s="50" t="str">
        <f>IF((MIN($BX24,CB24)-MAX($BW24,CA24))&gt;0,vDurationDinner,)</f>
        <v/>
      </c>
      <c r="CE24" s="50">
        <f t="shared" si="5"/>
        <v>0</v>
      </c>
      <c r="CF24" s="109">
        <f t="shared" si="6"/>
        <v>0.75</v>
      </c>
      <c r="CG24" s="50" t="str">
        <f t="shared" si="7"/>
        <v/>
      </c>
      <c r="CH24" s="50" t="str">
        <f t="shared" si="8"/>
        <v/>
      </c>
      <c r="CI24" s="50" t="str">
        <f t="shared" si="9"/>
        <v/>
      </c>
      <c r="CJ24" s="50" t="str">
        <f t="shared" si="10"/>
        <v/>
      </c>
      <c r="CK24" s="50" t="str">
        <f t="shared" si="11"/>
        <v/>
      </c>
      <c r="CL24" s="50"/>
      <c r="CM24" s="50"/>
      <c r="CN24" s="50"/>
      <c r="CO24" s="50"/>
      <c r="CP24" s="50"/>
    </row>
    <row r="25">
      <c r="A25" s="108" t="str">
        <f t="shared" si="2"/>
        <v/>
      </c>
      <c r="B25" s="6"/>
      <c r="C25" s="19"/>
      <c r="D25" s="121"/>
      <c r="E25" s="61"/>
      <c r="F25" s="45"/>
      <c r="G25" s="45"/>
      <c r="H25" s="46"/>
      <c r="I25" s="45"/>
      <c r="J25" s="45"/>
      <c r="K25" s="45"/>
      <c r="L25" s="45"/>
      <c r="M25" s="61"/>
      <c r="N25" s="48"/>
      <c r="O25" s="49"/>
      <c r="P25" s="48"/>
      <c r="Q25" s="49"/>
      <c r="R25" s="50"/>
      <c r="S25" s="51"/>
      <c r="T25" s="15"/>
      <c r="U25" s="14"/>
      <c r="V25" s="52"/>
      <c r="W25" s="52"/>
      <c r="X25" s="52"/>
      <c r="Y25" s="52"/>
      <c r="Z25" s="52"/>
      <c r="AA25" s="52"/>
      <c r="AB25" s="53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3"/>
      <c r="AP25" s="52"/>
      <c r="AQ25" s="52"/>
      <c r="AR25" s="53"/>
      <c r="AS25" s="53"/>
      <c r="AT25" s="53"/>
      <c r="AU25" s="52"/>
      <c r="AV25" s="52"/>
      <c r="AW25" s="53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83" t="str">
        <f>IF(ISBLANK(B25),,IF(IFNA(MATCH(N25,List_Holidays,0),0)=0,IF(IFNA(MATCH(WEEKDAY(N25),List_WeekHolidays,0),0),1,0),2))</f>
        <v/>
      </c>
      <c r="BU25" s="83" t="str">
        <f t="array" ref="BU25">IF(ISBLANK(BT25),,INDEX(List_DayType,BT25+1))</f>
        <v/>
      </c>
      <c r="BV25" s="83" t="str">
        <f t="array" ref="BV25">IFS(BT25=0,,BT25=1,INDEX(List_Weekday,BT25),BT25=2,XLOOKUP(N25,List_Holidays,List_HolidaysDesc))</f>
        <v/>
      </c>
      <c r="BW25" s="109">
        <f t="shared" si="3"/>
        <v>0</v>
      </c>
      <c r="BX25" s="109">
        <f t="shared" si="4"/>
        <v>0</v>
      </c>
      <c r="BY25" s="109">
        <f>IF($BW25&gt;cLunchEnd+$N25,cLunchBegin+$N25+1,cLunchBegin+$N25)</f>
        <v>0.5</v>
      </c>
      <c r="BZ25" s="109">
        <f>IF($BW25&gt;cLunchEnd+$N25,cLunchEnd+$N25+1,cLunchEnd+$N25)</f>
        <v>0.5416666667</v>
      </c>
      <c r="CA25" s="109">
        <f>IF($BW25&gt;cDinnerEnd+$N25,cDinnerBegin+$N25+1,cDinnerBegin+$N25)</f>
        <v>0.75</v>
      </c>
      <c r="CB25" s="109">
        <f>IF($BW25&gt;cDinnerEnd+$N25,cDinnerEnd+$N25+1,cDinnerEnd+$N25)</f>
        <v>0.7916666667</v>
      </c>
      <c r="CC25" s="50" t="str">
        <f>IF((MIN($BX25,BZ25)-MAX($BW25,BY25))&gt;0,vDurationLunch,)</f>
        <v/>
      </c>
      <c r="CD25" s="50" t="str">
        <f>IF((MIN($BX25,CB25)-MAX($BW25,CA25))&gt;0,vDurationDinner,)</f>
        <v/>
      </c>
      <c r="CE25" s="50">
        <f t="shared" si="5"/>
        <v>0</v>
      </c>
      <c r="CF25" s="109">
        <f t="shared" si="6"/>
        <v>0.75</v>
      </c>
      <c r="CG25" s="50" t="str">
        <f t="shared" si="7"/>
        <v/>
      </c>
      <c r="CH25" s="50" t="str">
        <f t="shared" si="8"/>
        <v/>
      </c>
      <c r="CI25" s="50" t="str">
        <f t="shared" si="9"/>
        <v/>
      </c>
      <c r="CJ25" s="50" t="str">
        <f t="shared" si="10"/>
        <v/>
      </c>
      <c r="CK25" s="50" t="str">
        <f t="shared" si="11"/>
        <v/>
      </c>
      <c r="CL25" s="50"/>
      <c r="CM25" s="50"/>
      <c r="CN25" s="50"/>
      <c r="CO25" s="50"/>
      <c r="CP25" s="50"/>
    </row>
    <row r="26">
      <c r="A26" s="108" t="str">
        <f t="shared" si="2"/>
        <v/>
      </c>
      <c r="B26" s="6"/>
      <c r="C26" s="19"/>
      <c r="D26" s="121"/>
      <c r="E26" s="47"/>
      <c r="F26" s="45"/>
      <c r="G26" s="45"/>
      <c r="H26" s="46"/>
      <c r="I26" s="45"/>
      <c r="J26" s="45"/>
      <c r="K26" s="45"/>
      <c r="L26" s="45"/>
      <c r="M26" s="61"/>
      <c r="N26" s="48"/>
      <c r="O26" s="49"/>
      <c r="P26" s="48"/>
      <c r="Q26" s="49"/>
      <c r="R26" s="50"/>
      <c r="S26" s="51"/>
      <c r="T26" s="15"/>
      <c r="U26" s="14"/>
      <c r="V26" s="52"/>
      <c r="W26" s="52"/>
      <c r="X26" s="52"/>
      <c r="Y26" s="52"/>
      <c r="Z26" s="52"/>
      <c r="AA26" s="52"/>
      <c r="AB26" s="53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3"/>
      <c r="AP26" s="52"/>
      <c r="AQ26" s="52"/>
      <c r="AR26" s="53"/>
      <c r="AS26" s="53"/>
      <c r="AT26" s="53"/>
      <c r="AU26" s="52"/>
      <c r="AV26" s="52"/>
      <c r="AW26" s="53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83" t="str">
        <f>IF(ISBLANK(B26),,IF(IFNA(MATCH(N26,List_Holidays,0),0)=0,IF(IFNA(MATCH(WEEKDAY(N26),List_WeekHolidays,0),0),1,0),2))</f>
        <v/>
      </c>
      <c r="BU26" s="83" t="str">
        <f t="array" ref="BU26">IF(ISBLANK(BT26),,INDEX(List_DayType,BT26+1))</f>
        <v/>
      </c>
      <c r="BV26" s="83" t="str">
        <f t="array" ref="BV26">IFS(BT26=0,,BT26=1,INDEX(List_Weekday,BT26),BT26=2,XLOOKUP(N26,List_Holidays,List_HolidaysDesc))</f>
        <v/>
      </c>
      <c r="BW26" s="109">
        <f t="shared" si="3"/>
        <v>0</v>
      </c>
      <c r="BX26" s="109">
        <f t="shared" si="4"/>
        <v>0</v>
      </c>
      <c r="BY26" s="109">
        <f>IF($BW26&gt;cLunchEnd+$N26,cLunchBegin+$N26+1,cLunchBegin+$N26)</f>
        <v>0.5</v>
      </c>
      <c r="BZ26" s="109">
        <f>IF($BW26&gt;cLunchEnd+$N26,cLunchEnd+$N26+1,cLunchEnd+$N26)</f>
        <v>0.5416666667</v>
      </c>
      <c r="CA26" s="109">
        <f>IF($BW26&gt;cDinnerEnd+$N26,cDinnerBegin+$N26+1,cDinnerBegin+$N26)</f>
        <v>0.75</v>
      </c>
      <c r="CB26" s="109">
        <f>IF($BW26&gt;cDinnerEnd+$N26,cDinnerEnd+$N26+1,cDinnerEnd+$N26)</f>
        <v>0.7916666667</v>
      </c>
      <c r="CC26" s="50" t="str">
        <f>IF((MIN($BX26,BZ26)-MAX($BW26,BY26))&gt;0,vDurationLunch,)</f>
        <v/>
      </c>
      <c r="CD26" s="50" t="str">
        <f>IF((MIN($BX26,CB26)-MAX($BW26,CA26))&gt;0,vDurationDinner,)</f>
        <v/>
      </c>
      <c r="CE26" s="50">
        <f t="shared" si="5"/>
        <v>0</v>
      </c>
      <c r="CF26" s="109">
        <f t="shared" si="6"/>
        <v>0.75</v>
      </c>
      <c r="CG26" s="50" t="str">
        <f t="shared" si="7"/>
        <v/>
      </c>
      <c r="CH26" s="50" t="str">
        <f t="shared" si="8"/>
        <v/>
      </c>
      <c r="CI26" s="50" t="str">
        <f t="shared" si="9"/>
        <v/>
      </c>
      <c r="CJ26" s="50" t="str">
        <f t="shared" si="10"/>
        <v/>
      </c>
      <c r="CK26" s="50" t="str">
        <f t="shared" si="11"/>
        <v/>
      </c>
      <c r="CL26" s="50"/>
      <c r="CM26" s="50"/>
      <c r="CN26" s="50"/>
      <c r="CO26" s="50"/>
      <c r="CP26" s="50"/>
    </row>
    <row r="27">
      <c r="A27" s="108" t="str">
        <f t="shared" si="2"/>
        <v/>
      </c>
      <c r="B27" s="6"/>
      <c r="C27" s="122"/>
      <c r="D27" s="121"/>
      <c r="E27" s="47"/>
      <c r="F27" s="45"/>
      <c r="G27" s="46"/>
      <c r="H27" s="46"/>
      <c r="I27" s="45"/>
      <c r="J27" s="45"/>
      <c r="K27" s="45"/>
      <c r="L27" s="45"/>
      <c r="M27" s="61"/>
      <c r="N27" s="48"/>
      <c r="O27" s="49"/>
      <c r="P27" s="48"/>
      <c r="Q27" s="49"/>
      <c r="R27" s="50"/>
      <c r="S27" s="51"/>
      <c r="T27" s="15"/>
      <c r="U27" s="14"/>
      <c r="V27" s="52"/>
      <c r="W27" s="52"/>
      <c r="X27" s="52"/>
      <c r="Y27" s="52"/>
      <c r="Z27" s="52"/>
      <c r="AA27" s="52"/>
      <c r="AB27" s="53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3"/>
      <c r="AP27" s="52"/>
      <c r="AQ27" s="52"/>
      <c r="AR27" s="53"/>
      <c r="AS27" s="53"/>
      <c r="AT27" s="53"/>
      <c r="AU27" s="52"/>
      <c r="AV27" s="52"/>
      <c r="AW27" s="53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83" t="str">
        <f>IF(ISBLANK(B27),,IF(IFNA(MATCH(N27,List_Holidays,0),0)=0,IF(IFNA(MATCH(WEEKDAY(N27),List_WeekHolidays,0),0),1,0),2))</f>
        <v/>
      </c>
      <c r="BU27" s="83" t="str">
        <f t="array" ref="BU27">IF(ISBLANK(BT27),,INDEX(List_DayType,BT27+1))</f>
        <v/>
      </c>
      <c r="BV27" s="83" t="str">
        <f t="array" ref="BV27">IFS(BT27=0,,BT27=1,INDEX(List_Weekday,BT27),BT27=2,XLOOKUP(N27,List_Holidays,List_HolidaysDesc))</f>
        <v/>
      </c>
      <c r="BW27" s="109">
        <f t="shared" si="3"/>
        <v>0</v>
      </c>
      <c r="BX27" s="109">
        <f t="shared" si="4"/>
        <v>0</v>
      </c>
      <c r="BY27" s="109">
        <f>IF($BW27&gt;cLunchEnd+$N27,cLunchBegin+$N27+1,cLunchBegin+$N27)</f>
        <v>0.5</v>
      </c>
      <c r="BZ27" s="109">
        <f>IF($BW27&gt;cLunchEnd+$N27,cLunchEnd+$N27+1,cLunchEnd+$N27)</f>
        <v>0.5416666667</v>
      </c>
      <c r="CA27" s="109">
        <f>IF($BW27&gt;cDinnerEnd+$N27,cDinnerBegin+$N27+1,cDinnerBegin+$N27)</f>
        <v>0.75</v>
      </c>
      <c r="CB27" s="109">
        <f>IF($BW27&gt;cDinnerEnd+$N27,cDinnerEnd+$N27+1,cDinnerEnd+$N27)</f>
        <v>0.7916666667</v>
      </c>
      <c r="CC27" s="50" t="str">
        <f>IF((MIN($BX27,BZ27)-MAX($BW27,BY27))&gt;0,vDurationLunch,)</f>
        <v/>
      </c>
      <c r="CD27" s="50" t="str">
        <f>IF((MIN($BX27,CB27)-MAX($BW27,CA27))&gt;0,vDurationDinner,)</f>
        <v/>
      </c>
      <c r="CE27" s="50">
        <f t="shared" si="5"/>
        <v>0</v>
      </c>
      <c r="CF27" s="109">
        <f t="shared" si="6"/>
        <v>0.75</v>
      </c>
      <c r="CG27" s="50" t="str">
        <f t="shared" si="7"/>
        <v/>
      </c>
      <c r="CH27" s="50" t="str">
        <f t="shared" si="8"/>
        <v/>
      </c>
      <c r="CI27" s="50" t="str">
        <f t="shared" si="9"/>
        <v/>
      </c>
      <c r="CJ27" s="50" t="str">
        <f t="shared" si="10"/>
        <v/>
      </c>
      <c r="CK27" s="50" t="str">
        <f t="shared" si="11"/>
        <v/>
      </c>
      <c r="CL27" s="50"/>
      <c r="CM27" s="50"/>
      <c r="CN27" s="50"/>
      <c r="CO27" s="50"/>
      <c r="CP27" s="50"/>
    </row>
    <row r="28">
      <c r="A28" s="108" t="str">
        <f t="shared" si="2"/>
        <v/>
      </c>
      <c r="B28" s="6"/>
      <c r="C28" s="19"/>
      <c r="D28" s="121"/>
      <c r="E28" s="47"/>
      <c r="F28" s="45"/>
      <c r="G28" s="45"/>
      <c r="H28" s="46"/>
      <c r="I28" s="45"/>
      <c r="J28" s="45"/>
      <c r="K28" s="45"/>
      <c r="L28" s="45"/>
      <c r="M28" s="61"/>
      <c r="N28" s="48"/>
      <c r="O28" s="49"/>
      <c r="P28" s="48"/>
      <c r="Q28" s="49"/>
      <c r="R28" s="50"/>
      <c r="S28" s="51"/>
      <c r="T28" s="15"/>
      <c r="U28" s="14"/>
      <c r="V28" s="52"/>
      <c r="W28" s="52"/>
      <c r="X28" s="52"/>
      <c r="Y28" s="52"/>
      <c r="Z28" s="52"/>
      <c r="AA28" s="52"/>
      <c r="AB28" s="53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3"/>
      <c r="AP28" s="52"/>
      <c r="AQ28" s="52"/>
      <c r="AR28" s="53"/>
      <c r="AS28" s="53"/>
      <c r="AT28" s="53"/>
      <c r="AU28" s="52"/>
      <c r="AV28" s="52"/>
      <c r="AW28" s="53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83" t="str">
        <f>IF(ISBLANK(B28),,IF(IFNA(MATCH(N28,List_Holidays,0),0)=0,IF(IFNA(MATCH(WEEKDAY(N28),List_WeekHolidays,0),0),1,0),2))</f>
        <v/>
      </c>
      <c r="BU28" s="83" t="str">
        <f t="array" ref="BU28">IF(ISBLANK(BT28),,INDEX(List_DayType,BT28+1))</f>
        <v/>
      </c>
      <c r="BV28" s="83" t="str">
        <f t="array" ref="BV28">IFS(BT28=0,,BT28=1,INDEX(List_Weekday,BT28),BT28=2,XLOOKUP(N28,List_Holidays,List_HolidaysDesc))</f>
        <v/>
      </c>
      <c r="BW28" s="109">
        <f t="shared" si="3"/>
        <v>0</v>
      </c>
      <c r="BX28" s="109">
        <f t="shared" si="4"/>
        <v>0</v>
      </c>
      <c r="BY28" s="109">
        <f>IF($BW28&gt;cLunchEnd+$N28,cLunchBegin+$N28+1,cLunchBegin+$N28)</f>
        <v>0.5</v>
      </c>
      <c r="BZ28" s="109">
        <f>IF($BW28&gt;cLunchEnd+$N28,cLunchEnd+$N28+1,cLunchEnd+$N28)</f>
        <v>0.5416666667</v>
      </c>
      <c r="CA28" s="109">
        <f>IF($BW28&gt;cDinnerEnd+$N28,cDinnerBegin+$N28+1,cDinnerBegin+$N28)</f>
        <v>0.75</v>
      </c>
      <c r="CB28" s="109">
        <f>IF($BW28&gt;cDinnerEnd+$N28,cDinnerEnd+$N28+1,cDinnerEnd+$N28)</f>
        <v>0.7916666667</v>
      </c>
      <c r="CC28" s="50" t="str">
        <f>IF((MIN($BX28,BZ28)-MAX($BW28,BY28))&gt;0,vDurationLunch,)</f>
        <v/>
      </c>
      <c r="CD28" s="50" t="str">
        <f>IF((MIN($BX28,CB28)-MAX($BW28,CA28))&gt;0,vDurationDinner,)</f>
        <v/>
      </c>
      <c r="CE28" s="50">
        <f t="shared" si="5"/>
        <v>0</v>
      </c>
      <c r="CF28" s="109">
        <f t="shared" si="6"/>
        <v>0.75</v>
      </c>
      <c r="CG28" s="50" t="str">
        <f t="shared" si="7"/>
        <v/>
      </c>
      <c r="CH28" s="50" t="str">
        <f t="shared" si="8"/>
        <v/>
      </c>
      <c r="CI28" s="50" t="str">
        <f t="shared" si="9"/>
        <v/>
      </c>
      <c r="CJ28" s="50" t="str">
        <f t="shared" si="10"/>
        <v/>
      </c>
      <c r="CK28" s="50" t="str">
        <f t="shared" si="11"/>
        <v/>
      </c>
      <c r="CL28" s="50"/>
      <c r="CM28" s="50"/>
      <c r="CN28" s="50"/>
      <c r="CO28" s="50"/>
      <c r="CP28" s="50"/>
    </row>
    <row r="29">
      <c r="A29" s="108" t="str">
        <f t="shared" si="2"/>
        <v/>
      </c>
      <c r="B29" s="6"/>
      <c r="C29" s="122"/>
      <c r="D29" s="121"/>
      <c r="E29" s="61"/>
      <c r="F29" s="45"/>
      <c r="G29" s="45"/>
      <c r="H29" s="46"/>
      <c r="I29" s="45"/>
      <c r="J29" s="45"/>
      <c r="K29" s="45"/>
      <c r="L29" s="45"/>
      <c r="M29" s="61"/>
      <c r="N29" s="48"/>
      <c r="O29" s="49"/>
      <c r="P29" s="48"/>
      <c r="Q29" s="49"/>
      <c r="R29" s="50"/>
      <c r="S29" s="51"/>
      <c r="T29" s="15"/>
      <c r="U29" s="14"/>
      <c r="V29" s="52"/>
      <c r="W29" s="52"/>
      <c r="X29" s="52"/>
      <c r="Y29" s="52"/>
      <c r="Z29" s="52"/>
      <c r="AA29" s="52"/>
      <c r="AB29" s="53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3"/>
      <c r="AP29" s="52"/>
      <c r="AQ29" s="52"/>
      <c r="AR29" s="53"/>
      <c r="AS29" s="53"/>
      <c r="AT29" s="53"/>
      <c r="AU29" s="52"/>
      <c r="AV29" s="52"/>
      <c r="AW29" s="53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83" t="str">
        <f>IF(ISBLANK(B29),,IF(IFNA(MATCH(N29,List_Holidays,0),0)=0,IF(IFNA(MATCH(WEEKDAY(N29),List_WeekHolidays,0),0),1,0),2))</f>
        <v/>
      </c>
      <c r="BU29" s="83" t="str">
        <f t="array" ref="BU29">IF(ISBLANK(BT29),,INDEX(List_DayType,BT29+1))</f>
        <v/>
      </c>
      <c r="BV29" s="83" t="str">
        <f t="array" ref="BV29">IFS(BT29=0,,BT29=1,INDEX(List_Weekday,BT29),BT29=2,XLOOKUP(N29,List_Holidays,List_HolidaysDesc))</f>
        <v/>
      </c>
      <c r="BW29" s="109">
        <f t="shared" si="3"/>
        <v>0</v>
      </c>
      <c r="BX29" s="109">
        <f t="shared" si="4"/>
        <v>0</v>
      </c>
      <c r="BY29" s="109">
        <f>IF($BW29&gt;cLunchEnd+$N29,cLunchBegin+$N29+1,cLunchBegin+$N29)</f>
        <v>0.5</v>
      </c>
      <c r="BZ29" s="109">
        <f>IF($BW29&gt;cLunchEnd+$N29,cLunchEnd+$N29+1,cLunchEnd+$N29)</f>
        <v>0.5416666667</v>
      </c>
      <c r="CA29" s="109">
        <f>IF($BW29&gt;cDinnerEnd+$N29,cDinnerBegin+$N29+1,cDinnerBegin+$N29)</f>
        <v>0.75</v>
      </c>
      <c r="CB29" s="109">
        <f>IF($BW29&gt;cDinnerEnd+$N29,cDinnerEnd+$N29+1,cDinnerEnd+$N29)</f>
        <v>0.7916666667</v>
      </c>
      <c r="CC29" s="50" t="str">
        <f>IF((MIN($BX29,BZ29)-MAX($BW29,BY29))&gt;0,vDurationLunch,)</f>
        <v/>
      </c>
      <c r="CD29" s="50" t="str">
        <f>IF((MIN($BX29,CB29)-MAX($BW29,CA29))&gt;0,vDurationDinner,)</f>
        <v/>
      </c>
      <c r="CE29" s="50">
        <f t="shared" si="5"/>
        <v>0</v>
      </c>
      <c r="CF29" s="109">
        <f t="shared" si="6"/>
        <v>0.75</v>
      </c>
      <c r="CG29" s="50" t="str">
        <f t="shared" si="7"/>
        <v/>
      </c>
      <c r="CH29" s="50" t="str">
        <f t="shared" si="8"/>
        <v/>
      </c>
      <c r="CI29" s="50" t="str">
        <f t="shared" si="9"/>
        <v/>
      </c>
      <c r="CJ29" s="50" t="str">
        <f t="shared" si="10"/>
        <v/>
      </c>
      <c r="CK29" s="50" t="str">
        <f t="shared" si="11"/>
        <v/>
      </c>
      <c r="CL29" s="50"/>
      <c r="CM29" s="50"/>
      <c r="CN29" s="50"/>
      <c r="CO29" s="50"/>
      <c r="CP29" s="50"/>
    </row>
    <row r="30">
      <c r="A30" s="108" t="str">
        <f t="shared" si="2"/>
        <v/>
      </c>
      <c r="B30" s="6"/>
      <c r="C30" s="19"/>
      <c r="D30" s="121"/>
      <c r="E30" s="61"/>
      <c r="F30" s="45"/>
      <c r="G30" s="45"/>
      <c r="H30" s="45"/>
      <c r="I30" s="45"/>
      <c r="J30" s="46"/>
      <c r="K30" s="45"/>
      <c r="L30" s="45"/>
      <c r="M30" s="61"/>
      <c r="N30" s="48"/>
      <c r="O30" s="49"/>
      <c r="P30" s="48"/>
      <c r="Q30" s="49"/>
      <c r="R30" s="50"/>
      <c r="S30" s="51"/>
      <c r="T30" s="15"/>
      <c r="U30" s="14"/>
      <c r="V30" s="52"/>
      <c r="W30" s="52"/>
      <c r="X30" s="52"/>
      <c r="Y30" s="52"/>
      <c r="Z30" s="52"/>
      <c r="AA30" s="52"/>
      <c r="AB30" s="53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3"/>
      <c r="AP30" s="52"/>
      <c r="AQ30" s="52"/>
      <c r="AR30" s="53"/>
      <c r="AS30" s="53"/>
      <c r="AT30" s="53"/>
      <c r="AU30" s="52"/>
      <c r="AV30" s="52"/>
      <c r="AW30" s="53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83" t="str">
        <f>IF(ISBLANK(B30),,IF(IFNA(MATCH(N30,List_Holidays,0),0)=0,IF(IFNA(MATCH(WEEKDAY(N30),List_WeekHolidays,0),0),1,0),2))</f>
        <v/>
      </c>
      <c r="BU30" s="83" t="str">
        <f t="array" ref="BU30">IF(ISBLANK(BT30),,INDEX(List_DayType,BT30+1))</f>
        <v/>
      </c>
      <c r="BV30" s="83" t="str">
        <f t="array" ref="BV30">IFS(BT30=0,,BT30=1,INDEX(List_Weekday,BT30),BT30=2,XLOOKUP(N30,List_Holidays,List_HolidaysDesc))</f>
        <v/>
      </c>
      <c r="BW30" s="109">
        <f t="shared" si="3"/>
        <v>0</v>
      </c>
      <c r="BX30" s="109">
        <f t="shared" si="4"/>
        <v>0</v>
      </c>
      <c r="BY30" s="109">
        <f>IF($BW30&gt;cLunchEnd+$N30,cLunchBegin+$N30+1,cLunchBegin+$N30)</f>
        <v>0.5</v>
      </c>
      <c r="BZ30" s="109">
        <f>IF($BW30&gt;cLunchEnd+$N30,cLunchEnd+$N30+1,cLunchEnd+$N30)</f>
        <v>0.5416666667</v>
      </c>
      <c r="CA30" s="109">
        <f>IF($BW30&gt;cDinnerEnd+$N30,cDinnerBegin+$N30+1,cDinnerBegin+$N30)</f>
        <v>0.75</v>
      </c>
      <c r="CB30" s="109">
        <f>IF($BW30&gt;cDinnerEnd+$N30,cDinnerEnd+$N30+1,cDinnerEnd+$N30)</f>
        <v>0.7916666667</v>
      </c>
      <c r="CC30" s="50" t="str">
        <f>IF((MIN($BX30,BZ30)-MAX($BW30,BY30))&gt;0,vDurationLunch,)</f>
        <v/>
      </c>
      <c r="CD30" s="50" t="str">
        <f>IF((MIN($BX30,CB30)-MAX($BW30,CA30))&gt;0,vDurationDinner,)</f>
        <v/>
      </c>
      <c r="CE30" s="50">
        <f t="shared" si="5"/>
        <v>0</v>
      </c>
      <c r="CF30" s="109">
        <f t="shared" si="6"/>
        <v>0.75</v>
      </c>
      <c r="CG30" s="50" t="str">
        <f t="shared" si="7"/>
        <v/>
      </c>
      <c r="CH30" s="50" t="str">
        <f t="shared" si="8"/>
        <v/>
      </c>
      <c r="CI30" s="50" t="str">
        <f t="shared" si="9"/>
        <v/>
      </c>
      <c r="CJ30" s="50" t="str">
        <f t="shared" si="10"/>
        <v/>
      </c>
      <c r="CK30" s="50" t="str">
        <f t="shared" si="11"/>
        <v/>
      </c>
      <c r="CL30" s="50"/>
      <c r="CM30" s="50"/>
      <c r="CN30" s="50"/>
      <c r="CO30" s="50"/>
      <c r="CP30" s="50"/>
    </row>
    <row r="31">
      <c r="A31" s="108" t="str">
        <f t="shared" si="2"/>
        <v/>
      </c>
      <c r="B31" s="6"/>
      <c r="C31" s="19"/>
      <c r="D31" s="121"/>
      <c r="E31" s="47"/>
      <c r="F31" s="45"/>
      <c r="G31" s="45"/>
      <c r="H31" s="46"/>
      <c r="I31" s="45"/>
      <c r="J31" s="45"/>
      <c r="K31" s="45"/>
      <c r="L31" s="45"/>
      <c r="M31" s="61"/>
      <c r="N31" s="48"/>
      <c r="O31" s="49"/>
      <c r="P31" s="48"/>
      <c r="Q31" s="49"/>
      <c r="R31" s="50"/>
      <c r="S31" s="51"/>
      <c r="T31" s="15"/>
      <c r="U31" s="14"/>
      <c r="V31" s="52"/>
      <c r="W31" s="52"/>
      <c r="X31" s="52"/>
      <c r="Y31" s="52"/>
      <c r="Z31" s="52"/>
      <c r="AA31" s="52"/>
      <c r="AB31" s="53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3"/>
      <c r="AP31" s="52"/>
      <c r="AQ31" s="52"/>
      <c r="AR31" s="53"/>
      <c r="AS31" s="53"/>
      <c r="AT31" s="53"/>
      <c r="AU31" s="52"/>
      <c r="AV31" s="52"/>
      <c r="AW31" s="53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83" t="str">
        <f>IF(ISBLANK(B31),,IF(IFNA(MATCH(N31,List_Holidays,0),0)=0,IF(IFNA(MATCH(WEEKDAY(N31),List_WeekHolidays,0),0),1,0),2))</f>
        <v/>
      </c>
      <c r="BU31" s="83" t="str">
        <f t="array" ref="BU31">IF(ISBLANK(BT31),,INDEX(List_DayType,BT31+1))</f>
        <v/>
      </c>
      <c r="BV31" s="83" t="str">
        <f t="array" ref="BV31">IFS(BT31=0,,BT31=1,INDEX(List_Weekday,BT31),BT31=2,XLOOKUP(N31,List_Holidays,List_HolidaysDesc))</f>
        <v/>
      </c>
      <c r="BW31" s="109">
        <f t="shared" si="3"/>
        <v>0</v>
      </c>
      <c r="BX31" s="109">
        <f t="shared" si="4"/>
        <v>0</v>
      </c>
      <c r="BY31" s="109">
        <f>IF($BW31&gt;cLunchEnd+$N31,cLunchBegin+$N31+1,cLunchBegin+$N31)</f>
        <v>0.5</v>
      </c>
      <c r="BZ31" s="109">
        <f>IF($BW31&gt;cLunchEnd+$N31,cLunchEnd+$N31+1,cLunchEnd+$N31)</f>
        <v>0.5416666667</v>
      </c>
      <c r="CA31" s="109">
        <f>IF($BW31&gt;cDinnerEnd+$N31,cDinnerBegin+$N31+1,cDinnerBegin+$N31)</f>
        <v>0.75</v>
      </c>
      <c r="CB31" s="109">
        <f>IF($BW31&gt;cDinnerEnd+$N31,cDinnerEnd+$N31+1,cDinnerEnd+$N31)</f>
        <v>0.7916666667</v>
      </c>
      <c r="CC31" s="50" t="str">
        <f>IF((MIN($BX31,BZ31)-MAX($BW31,BY31))&gt;0,vDurationLunch,)</f>
        <v/>
      </c>
      <c r="CD31" s="50" t="str">
        <f>IF((MIN($BX31,CB31)-MAX($BW31,CA31))&gt;0,vDurationDinner,)</f>
        <v/>
      </c>
      <c r="CE31" s="50">
        <f t="shared" si="5"/>
        <v>0</v>
      </c>
      <c r="CF31" s="109">
        <f t="shared" si="6"/>
        <v>0.75</v>
      </c>
      <c r="CG31" s="50" t="str">
        <f t="shared" si="7"/>
        <v/>
      </c>
      <c r="CH31" s="50" t="str">
        <f t="shared" si="8"/>
        <v/>
      </c>
      <c r="CI31" s="50" t="str">
        <f t="shared" si="9"/>
        <v/>
      </c>
      <c r="CJ31" s="50" t="str">
        <f t="shared" si="10"/>
        <v/>
      </c>
      <c r="CK31" s="50" t="str">
        <f t="shared" si="11"/>
        <v/>
      </c>
      <c r="CL31" s="50"/>
      <c r="CM31" s="50"/>
      <c r="CN31" s="50"/>
      <c r="CO31" s="50"/>
      <c r="CP31" s="50"/>
    </row>
    <row r="32">
      <c r="A32" s="108" t="str">
        <f t="shared" si="2"/>
        <v/>
      </c>
      <c r="B32" s="6"/>
      <c r="C32" s="122"/>
      <c r="D32" s="120"/>
      <c r="E32" s="47"/>
      <c r="F32" s="45"/>
      <c r="G32" s="45"/>
      <c r="H32" s="46"/>
      <c r="I32" s="45"/>
      <c r="J32" s="45"/>
      <c r="K32" s="45"/>
      <c r="L32" s="45"/>
      <c r="M32" s="47"/>
      <c r="N32" s="48"/>
      <c r="O32" s="49"/>
      <c r="P32" s="48"/>
      <c r="Q32" s="49"/>
      <c r="R32" s="50"/>
      <c r="S32" s="51"/>
      <c r="T32" s="15"/>
      <c r="U32" s="14"/>
      <c r="V32" s="52"/>
      <c r="W32" s="52"/>
      <c r="X32" s="52"/>
      <c r="Y32" s="52"/>
      <c r="Z32" s="52"/>
      <c r="AA32" s="52"/>
      <c r="AB32" s="53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3"/>
      <c r="AP32" s="52"/>
      <c r="AQ32" s="52"/>
      <c r="AR32" s="53"/>
      <c r="AS32" s="53"/>
      <c r="AT32" s="53"/>
      <c r="AU32" s="52"/>
      <c r="AV32" s="52"/>
      <c r="AW32" s="53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83" t="str">
        <f>IF(ISBLANK(B32),,IF(IFNA(MATCH(N32,List_Holidays,0),0)=0,IF(IFNA(MATCH(WEEKDAY(N32),List_WeekHolidays,0),0),1,0),2))</f>
        <v/>
      </c>
      <c r="BU32" s="83" t="str">
        <f t="array" ref="BU32">IF(ISBLANK(BT32),,INDEX(List_DayType,BT32+1))</f>
        <v/>
      </c>
      <c r="BV32" s="83" t="str">
        <f t="array" ref="BV32">IFS(BT32=0,,BT32=1,INDEX(List_Weekday,BT32),BT32=2,XLOOKUP(N32,List_Holidays,List_HolidaysDesc))</f>
        <v/>
      </c>
      <c r="BW32" s="109">
        <f t="shared" si="3"/>
        <v>0</v>
      </c>
      <c r="BX32" s="109">
        <f t="shared" si="4"/>
        <v>0</v>
      </c>
      <c r="BY32" s="109">
        <f>IF($BW32&gt;cLunchEnd+$N32,cLunchBegin+$N32+1,cLunchBegin+$N32)</f>
        <v>0.5</v>
      </c>
      <c r="BZ32" s="109">
        <f>IF($BW32&gt;cLunchEnd+$N32,cLunchEnd+$N32+1,cLunchEnd+$N32)</f>
        <v>0.5416666667</v>
      </c>
      <c r="CA32" s="109">
        <f>IF($BW32&gt;cDinnerEnd+$N32,cDinnerBegin+$N32+1,cDinnerBegin+$N32)</f>
        <v>0.75</v>
      </c>
      <c r="CB32" s="109">
        <f>IF($BW32&gt;cDinnerEnd+$N32,cDinnerEnd+$N32+1,cDinnerEnd+$N32)</f>
        <v>0.7916666667</v>
      </c>
      <c r="CC32" s="50" t="str">
        <f>IF((MIN($BX32,BZ32)-MAX($BW32,BY32))&gt;0,vDurationLunch,)</f>
        <v/>
      </c>
      <c r="CD32" s="50" t="str">
        <f>IF((MIN($BX32,CB32)-MAX($BW32,CA32))&gt;0,vDurationDinner,)</f>
        <v/>
      </c>
      <c r="CE32" s="50">
        <f t="shared" si="5"/>
        <v>0</v>
      </c>
      <c r="CF32" s="109">
        <f t="shared" si="6"/>
        <v>0.75</v>
      </c>
      <c r="CG32" s="50" t="str">
        <f t="shared" si="7"/>
        <v/>
      </c>
      <c r="CH32" s="50" t="str">
        <f t="shared" si="8"/>
        <v/>
      </c>
      <c r="CI32" s="50" t="str">
        <f t="shared" si="9"/>
        <v/>
      </c>
      <c r="CJ32" s="50" t="str">
        <f t="shared" si="10"/>
        <v/>
      </c>
      <c r="CK32" s="50" t="str">
        <f t="shared" si="11"/>
        <v/>
      </c>
      <c r="CL32" s="50"/>
      <c r="CM32" s="50"/>
      <c r="CN32" s="50"/>
      <c r="CO32" s="50"/>
      <c r="CP32" s="50"/>
    </row>
    <row r="33">
      <c r="A33" s="108" t="str">
        <f t="shared" si="2"/>
        <v/>
      </c>
      <c r="B33" s="6"/>
      <c r="C33" s="123"/>
      <c r="D33" s="120"/>
      <c r="E33" s="47"/>
      <c r="F33" s="45"/>
      <c r="G33" s="45"/>
      <c r="H33" s="46"/>
      <c r="I33" s="45"/>
      <c r="J33" s="45"/>
      <c r="K33" s="45"/>
      <c r="L33" s="45"/>
      <c r="M33" s="61"/>
      <c r="N33" s="48"/>
      <c r="O33" s="49"/>
      <c r="P33" s="48"/>
      <c r="Q33" s="49"/>
      <c r="R33" s="50"/>
      <c r="S33" s="51"/>
      <c r="T33" s="15"/>
      <c r="U33" s="14"/>
      <c r="V33" s="52"/>
      <c r="W33" s="52"/>
      <c r="X33" s="52"/>
      <c r="Y33" s="52"/>
      <c r="Z33" s="52"/>
      <c r="AA33" s="52"/>
      <c r="AB33" s="53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3"/>
      <c r="AP33" s="52"/>
      <c r="AQ33" s="52"/>
      <c r="AR33" s="53"/>
      <c r="AS33" s="53"/>
      <c r="AT33" s="53"/>
      <c r="AU33" s="52"/>
      <c r="AV33" s="52"/>
      <c r="AW33" s="53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83" t="str">
        <f>IF(ISBLANK(B33),,IF(IFNA(MATCH(N33,List_Holidays,0),0)=0,IF(IFNA(MATCH(WEEKDAY(N33),List_WeekHolidays,0),0),1,0),2))</f>
        <v/>
      </c>
      <c r="BU33" s="83" t="str">
        <f t="array" ref="BU33">IF(ISBLANK(BT33),,INDEX(List_DayType,BT33+1))</f>
        <v/>
      </c>
      <c r="BV33" s="83" t="str">
        <f t="array" ref="BV33">IFS(BT33=0,,BT33=1,INDEX(List_Weekday,BT33),BT33=2,XLOOKUP(N33,List_Holidays,List_HolidaysDesc))</f>
        <v/>
      </c>
      <c r="BW33" s="109">
        <f t="shared" si="3"/>
        <v>0</v>
      </c>
      <c r="BX33" s="109">
        <f t="shared" si="4"/>
        <v>0</v>
      </c>
      <c r="BY33" s="109">
        <f>IF($BW33&gt;cLunchEnd+$N33,cLunchBegin+$N33+1,cLunchBegin+$N33)</f>
        <v>0.5</v>
      </c>
      <c r="BZ33" s="109">
        <f>IF($BW33&gt;cLunchEnd+$N33,cLunchEnd+$N33+1,cLunchEnd+$N33)</f>
        <v>0.5416666667</v>
      </c>
      <c r="CA33" s="109">
        <f>IF($BW33&gt;cDinnerEnd+$N33,cDinnerBegin+$N33+1,cDinnerBegin+$N33)</f>
        <v>0.75</v>
      </c>
      <c r="CB33" s="109">
        <f>IF($BW33&gt;cDinnerEnd+$N33,cDinnerEnd+$N33+1,cDinnerEnd+$N33)</f>
        <v>0.7916666667</v>
      </c>
      <c r="CC33" s="50" t="str">
        <f>IF((MIN($BX33,BZ33)-MAX($BW33,BY33))&gt;0,vDurationLunch,)</f>
        <v/>
      </c>
      <c r="CD33" s="50" t="str">
        <f>IF((MIN($BX33,CB33)-MAX($BW33,CA33))&gt;0,vDurationDinner,)</f>
        <v/>
      </c>
      <c r="CE33" s="50">
        <f t="shared" si="5"/>
        <v>0</v>
      </c>
      <c r="CF33" s="109">
        <f t="shared" si="6"/>
        <v>0.75</v>
      </c>
      <c r="CG33" s="50" t="str">
        <f t="shared" si="7"/>
        <v/>
      </c>
      <c r="CH33" s="50" t="str">
        <f t="shared" si="8"/>
        <v/>
      </c>
      <c r="CI33" s="50" t="str">
        <f t="shared" si="9"/>
        <v/>
      </c>
      <c r="CJ33" s="50" t="str">
        <f t="shared" si="10"/>
        <v/>
      </c>
      <c r="CK33" s="50" t="str">
        <f t="shared" si="11"/>
        <v/>
      </c>
      <c r="CL33" s="50"/>
      <c r="CM33" s="50"/>
      <c r="CN33" s="50"/>
      <c r="CO33" s="50"/>
      <c r="CP33" s="50"/>
    </row>
    <row r="34">
      <c r="A34" s="108" t="str">
        <f t="shared" si="2"/>
        <v/>
      </c>
      <c r="B34" s="6"/>
      <c r="C34" s="123"/>
      <c r="D34" s="120"/>
      <c r="E34" s="47"/>
      <c r="F34" s="45"/>
      <c r="G34" s="46"/>
      <c r="H34" s="46"/>
      <c r="I34" s="45"/>
      <c r="J34" s="45"/>
      <c r="K34" s="45"/>
      <c r="L34" s="45"/>
      <c r="M34" s="61"/>
      <c r="N34" s="48"/>
      <c r="O34" s="49"/>
      <c r="P34" s="48"/>
      <c r="Q34" s="49"/>
      <c r="R34" s="50"/>
      <c r="S34" s="51"/>
      <c r="T34" s="15"/>
      <c r="U34" s="14"/>
      <c r="V34" s="52"/>
      <c r="W34" s="52"/>
      <c r="X34" s="52"/>
      <c r="Y34" s="52"/>
      <c r="Z34" s="52"/>
      <c r="AA34" s="52"/>
      <c r="AB34" s="53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3"/>
      <c r="AP34" s="52"/>
      <c r="AQ34" s="52"/>
      <c r="AR34" s="53"/>
      <c r="AS34" s="53"/>
      <c r="AT34" s="53"/>
      <c r="AU34" s="52"/>
      <c r="AV34" s="52"/>
      <c r="AW34" s="53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83" t="str">
        <f>IF(ISBLANK(B34),,IF(IFNA(MATCH(N34,List_Holidays,0),0)=0,IF(IFNA(MATCH(WEEKDAY(N34),List_WeekHolidays,0),0),1,0),2))</f>
        <v/>
      </c>
      <c r="BU34" s="83" t="str">
        <f t="array" ref="BU34">IF(ISBLANK(BT34),,INDEX(List_DayType,BT34+1))</f>
        <v/>
      </c>
      <c r="BV34" s="83" t="str">
        <f t="array" ref="BV34">IFS(BT34=0,,BT34=1,INDEX(List_Weekday,BT34),BT34=2,XLOOKUP(N34,List_Holidays,List_HolidaysDesc))</f>
        <v/>
      </c>
      <c r="BW34" s="109">
        <f t="shared" si="3"/>
        <v>0</v>
      </c>
      <c r="BX34" s="109">
        <f t="shared" si="4"/>
        <v>0</v>
      </c>
      <c r="BY34" s="109">
        <f>IF($BW34&gt;cLunchEnd+$N34,cLunchBegin+$N34+1,cLunchBegin+$N34)</f>
        <v>0.5</v>
      </c>
      <c r="BZ34" s="109">
        <f>IF($BW34&gt;cLunchEnd+$N34,cLunchEnd+$N34+1,cLunchEnd+$N34)</f>
        <v>0.5416666667</v>
      </c>
      <c r="CA34" s="109">
        <f>IF($BW34&gt;cDinnerEnd+$N34,cDinnerBegin+$N34+1,cDinnerBegin+$N34)</f>
        <v>0.75</v>
      </c>
      <c r="CB34" s="109">
        <f>IF($BW34&gt;cDinnerEnd+$N34,cDinnerEnd+$N34+1,cDinnerEnd+$N34)</f>
        <v>0.7916666667</v>
      </c>
      <c r="CC34" s="50" t="str">
        <f>IF((MIN($BX34,BZ34)-MAX($BW34,BY34))&gt;0,vDurationLunch,)</f>
        <v/>
      </c>
      <c r="CD34" s="50" t="str">
        <f>IF((MIN($BX34,CB34)-MAX($BW34,CA34))&gt;0,vDurationDinner,)</f>
        <v/>
      </c>
      <c r="CE34" s="50">
        <f t="shared" si="5"/>
        <v>0</v>
      </c>
      <c r="CF34" s="109">
        <f t="shared" si="6"/>
        <v>0.75</v>
      </c>
      <c r="CG34" s="50" t="str">
        <f t="shared" si="7"/>
        <v/>
      </c>
      <c r="CH34" s="50" t="str">
        <f t="shared" si="8"/>
        <v/>
      </c>
      <c r="CI34" s="50" t="str">
        <f t="shared" si="9"/>
        <v/>
      </c>
      <c r="CJ34" s="50" t="str">
        <f t="shared" si="10"/>
        <v/>
      </c>
      <c r="CK34" s="50" t="str">
        <f t="shared" si="11"/>
        <v/>
      </c>
      <c r="CL34" s="50"/>
      <c r="CM34" s="50"/>
      <c r="CN34" s="50"/>
      <c r="CO34" s="50"/>
      <c r="CP34" s="50"/>
    </row>
    <row r="35">
      <c r="A35" s="108" t="str">
        <f t="shared" si="2"/>
        <v/>
      </c>
      <c r="B35" s="6"/>
      <c r="C35" s="123"/>
      <c r="D35" s="120"/>
      <c r="E35" s="47"/>
      <c r="F35" s="45"/>
      <c r="G35" s="45"/>
      <c r="H35" s="46"/>
      <c r="I35" s="45"/>
      <c r="J35" s="45"/>
      <c r="K35" s="45"/>
      <c r="L35" s="45"/>
      <c r="M35" s="61"/>
      <c r="N35" s="48"/>
      <c r="O35" s="49"/>
      <c r="P35" s="48"/>
      <c r="Q35" s="49"/>
      <c r="R35" s="50"/>
      <c r="S35" s="51"/>
      <c r="T35" s="15"/>
      <c r="U35" s="14"/>
      <c r="V35" s="52"/>
      <c r="W35" s="52"/>
      <c r="X35" s="52"/>
      <c r="Y35" s="52"/>
      <c r="Z35" s="52"/>
      <c r="AA35" s="52"/>
      <c r="AB35" s="53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3"/>
      <c r="AP35" s="52"/>
      <c r="AQ35" s="52"/>
      <c r="AR35" s="53"/>
      <c r="AS35" s="53"/>
      <c r="AT35" s="53"/>
      <c r="AU35" s="52"/>
      <c r="AV35" s="52"/>
      <c r="AW35" s="53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83" t="str">
        <f>IF(ISBLANK(B35),,IF(IFNA(MATCH(N35,List_Holidays,0),0)=0,IF(IFNA(MATCH(WEEKDAY(N35),List_WeekHolidays,0),0),1,0),2))</f>
        <v/>
      </c>
      <c r="BU35" s="83" t="str">
        <f t="array" ref="BU35">IF(ISBLANK(BT35),,INDEX(List_DayType,BT35+1))</f>
        <v/>
      </c>
      <c r="BV35" s="83" t="str">
        <f t="array" ref="BV35">IFS(BT35=0,,BT35=1,INDEX(List_Weekday,BT35),BT35=2,XLOOKUP(N35,List_Holidays,List_HolidaysDesc))</f>
        <v/>
      </c>
      <c r="BW35" s="109">
        <f t="shared" si="3"/>
        <v>0</v>
      </c>
      <c r="BX35" s="109">
        <f t="shared" si="4"/>
        <v>0</v>
      </c>
      <c r="BY35" s="109">
        <f>IF($BW35&gt;cLunchEnd+$N35,cLunchBegin+$N35+1,cLunchBegin+$N35)</f>
        <v>0.5</v>
      </c>
      <c r="BZ35" s="109">
        <f>IF($BW35&gt;cLunchEnd+$N35,cLunchEnd+$N35+1,cLunchEnd+$N35)</f>
        <v>0.5416666667</v>
      </c>
      <c r="CA35" s="109">
        <f>IF($BW35&gt;cDinnerEnd+$N35,cDinnerBegin+$N35+1,cDinnerBegin+$N35)</f>
        <v>0.75</v>
      </c>
      <c r="CB35" s="109">
        <f>IF($BW35&gt;cDinnerEnd+$N35,cDinnerEnd+$N35+1,cDinnerEnd+$N35)</f>
        <v>0.7916666667</v>
      </c>
      <c r="CC35" s="50" t="str">
        <f>IF((MIN($BX35,BZ35)-MAX($BW35,BY35))&gt;0,vDurationLunch,)</f>
        <v/>
      </c>
      <c r="CD35" s="50" t="str">
        <f>IF((MIN($BX35,CB35)-MAX($BW35,CA35))&gt;0,vDurationDinner,)</f>
        <v/>
      </c>
      <c r="CE35" s="50">
        <f t="shared" si="5"/>
        <v>0</v>
      </c>
      <c r="CF35" s="109">
        <f t="shared" si="6"/>
        <v>0.75</v>
      </c>
      <c r="CG35" s="50" t="str">
        <f t="shared" si="7"/>
        <v/>
      </c>
      <c r="CH35" s="50" t="str">
        <f t="shared" si="8"/>
        <v/>
      </c>
      <c r="CI35" s="50" t="str">
        <f t="shared" si="9"/>
        <v/>
      </c>
      <c r="CJ35" s="50" t="str">
        <f t="shared" si="10"/>
        <v/>
      </c>
      <c r="CK35" s="50" t="str">
        <f t="shared" si="11"/>
        <v/>
      </c>
      <c r="CL35" s="50"/>
      <c r="CM35" s="50"/>
      <c r="CN35" s="50"/>
      <c r="CO35" s="50"/>
      <c r="CP35" s="50"/>
    </row>
    <row r="36">
      <c r="A36" s="108" t="str">
        <f t="shared" si="2"/>
        <v/>
      </c>
      <c r="B36" s="6"/>
      <c r="C36" s="122"/>
      <c r="D36" s="120"/>
      <c r="E36" s="47"/>
      <c r="F36" s="45"/>
      <c r="G36" s="45"/>
      <c r="H36" s="46"/>
      <c r="I36" s="45"/>
      <c r="J36" s="45"/>
      <c r="K36" s="45"/>
      <c r="L36" s="45"/>
      <c r="M36" s="61"/>
      <c r="N36" s="48"/>
      <c r="O36" s="49"/>
      <c r="P36" s="48"/>
      <c r="Q36" s="49"/>
      <c r="R36" s="50"/>
      <c r="S36" s="51"/>
      <c r="T36" s="15"/>
      <c r="U36" s="14"/>
      <c r="V36" s="52"/>
      <c r="W36" s="52"/>
      <c r="X36" s="52"/>
      <c r="Y36" s="52"/>
      <c r="Z36" s="52"/>
      <c r="AA36" s="52"/>
      <c r="AB36" s="53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3"/>
      <c r="AP36" s="52"/>
      <c r="AQ36" s="52"/>
      <c r="AR36" s="53"/>
      <c r="AS36" s="53"/>
      <c r="AT36" s="53"/>
      <c r="AU36" s="52"/>
      <c r="AV36" s="52"/>
      <c r="AW36" s="53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83" t="str">
        <f>IF(ISBLANK(B36),,IF(IFNA(MATCH(N36,List_Holidays,0),0)=0,IF(IFNA(MATCH(WEEKDAY(N36),List_WeekHolidays,0),0),1,0),2))</f>
        <v/>
      </c>
      <c r="BU36" s="83" t="str">
        <f t="array" ref="BU36">IF(ISBLANK(BT36),,INDEX(List_DayType,BT36+1))</f>
        <v/>
      </c>
      <c r="BV36" s="83" t="str">
        <f t="array" ref="BV36">IFS(BT36=0,,BT36=1,INDEX(List_Weekday,BT36),BT36=2,XLOOKUP(N36,List_Holidays,List_HolidaysDesc))</f>
        <v/>
      </c>
      <c r="BW36" s="109">
        <f t="shared" si="3"/>
        <v>0</v>
      </c>
      <c r="BX36" s="109">
        <f t="shared" si="4"/>
        <v>0</v>
      </c>
      <c r="BY36" s="109">
        <f>IF($BW36&gt;cLunchEnd+$N36,cLunchBegin+$N36+1,cLunchBegin+$N36)</f>
        <v>0.5</v>
      </c>
      <c r="BZ36" s="109">
        <f>IF($BW36&gt;cLunchEnd+$N36,cLunchEnd+$N36+1,cLunchEnd+$N36)</f>
        <v>0.5416666667</v>
      </c>
      <c r="CA36" s="109">
        <f>IF($BW36&gt;cDinnerEnd+$N36,cDinnerBegin+$N36+1,cDinnerBegin+$N36)</f>
        <v>0.75</v>
      </c>
      <c r="CB36" s="109">
        <f>IF($BW36&gt;cDinnerEnd+$N36,cDinnerEnd+$N36+1,cDinnerEnd+$N36)</f>
        <v>0.7916666667</v>
      </c>
      <c r="CC36" s="50" t="str">
        <f>IF((MIN($BX36,BZ36)-MAX($BW36,BY36))&gt;0,vDurationLunch,)</f>
        <v/>
      </c>
      <c r="CD36" s="50" t="str">
        <f>IF((MIN($BX36,CB36)-MAX($BW36,CA36))&gt;0,vDurationDinner,)</f>
        <v/>
      </c>
      <c r="CE36" s="50">
        <f t="shared" si="5"/>
        <v>0</v>
      </c>
      <c r="CF36" s="109">
        <f t="shared" si="6"/>
        <v>0.75</v>
      </c>
      <c r="CG36" s="50" t="str">
        <f t="shared" si="7"/>
        <v/>
      </c>
      <c r="CH36" s="50" t="str">
        <f t="shared" si="8"/>
        <v/>
      </c>
      <c r="CI36" s="50" t="str">
        <f t="shared" si="9"/>
        <v/>
      </c>
      <c r="CJ36" s="50" t="str">
        <f t="shared" si="10"/>
        <v/>
      </c>
      <c r="CK36" s="50" t="str">
        <f t="shared" si="11"/>
        <v/>
      </c>
      <c r="CL36" s="50"/>
      <c r="CM36" s="50"/>
      <c r="CN36" s="50"/>
      <c r="CO36" s="50"/>
      <c r="CP36" s="50"/>
    </row>
    <row r="37">
      <c r="A37" s="108" t="str">
        <f t="shared" si="2"/>
        <v/>
      </c>
      <c r="B37" s="6"/>
      <c r="C37" s="123"/>
      <c r="D37" s="120"/>
      <c r="E37" s="47"/>
      <c r="F37" s="45"/>
      <c r="G37" s="45"/>
      <c r="H37" s="45"/>
      <c r="I37" s="45"/>
      <c r="J37" s="46"/>
      <c r="K37" s="45"/>
      <c r="L37" s="45"/>
      <c r="M37" s="61"/>
      <c r="N37" s="48"/>
      <c r="O37" s="49"/>
      <c r="P37" s="48"/>
      <c r="Q37" s="49"/>
      <c r="R37" s="50"/>
      <c r="S37" s="51"/>
      <c r="T37" s="15"/>
      <c r="U37" s="14"/>
      <c r="V37" s="52"/>
      <c r="W37" s="52"/>
      <c r="X37" s="52"/>
      <c r="Y37" s="52"/>
      <c r="Z37" s="52"/>
      <c r="AA37" s="52"/>
      <c r="AB37" s="53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3"/>
      <c r="AP37" s="52"/>
      <c r="AQ37" s="52"/>
      <c r="AR37" s="53"/>
      <c r="AS37" s="53"/>
      <c r="AT37" s="53"/>
      <c r="AU37" s="52"/>
      <c r="AV37" s="52"/>
      <c r="AW37" s="53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83" t="str">
        <f>IF(ISBLANK(B37),,IF(IFNA(MATCH(N37,List_Holidays,0),0)=0,IF(IFNA(MATCH(WEEKDAY(N37),List_WeekHolidays,0),0),1,0),2))</f>
        <v/>
      </c>
      <c r="BU37" s="83" t="str">
        <f t="array" ref="BU37">IF(ISBLANK(BT37),,INDEX(List_DayType,BT37+1))</f>
        <v/>
      </c>
      <c r="BV37" s="83" t="str">
        <f t="array" ref="BV37">IFS(BT37=0,,BT37=1,INDEX(List_Weekday,BT37),BT37=2,XLOOKUP(N37,List_Holidays,List_HolidaysDesc))</f>
        <v/>
      </c>
      <c r="BW37" s="109">
        <f t="shared" si="3"/>
        <v>0</v>
      </c>
      <c r="BX37" s="109">
        <f t="shared" si="4"/>
        <v>0</v>
      </c>
      <c r="BY37" s="109">
        <f>IF($BW37&gt;cLunchEnd+$N37,cLunchBegin+$N37+1,cLunchBegin+$N37)</f>
        <v>0.5</v>
      </c>
      <c r="BZ37" s="109">
        <f>IF($BW37&gt;cLunchEnd+$N37,cLunchEnd+$N37+1,cLunchEnd+$N37)</f>
        <v>0.5416666667</v>
      </c>
      <c r="CA37" s="109">
        <f>IF($BW37&gt;cDinnerEnd+$N37,cDinnerBegin+$N37+1,cDinnerBegin+$N37)</f>
        <v>0.75</v>
      </c>
      <c r="CB37" s="109">
        <f>IF($BW37&gt;cDinnerEnd+$N37,cDinnerEnd+$N37+1,cDinnerEnd+$N37)</f>
        <v>0.7916666667</v>
      </c>
      <c r="CC37" s="50" t="str">
        <f>IF((MIN($BX37,BZ37)-MAX($BW37,BY37))&gt;0,vDurationLunch,)</f>
        <v/>
      </c>
      <c r="CD37" s="50" t="str">
        <f>IF((MIN($BX37,CB37)-MAX($BW37,CA37))&gt;0,vDurationDinner,)</f>
        <v/>
      </c>
      <c r="CE37" s="50">
        <f t="shared" si="5"/>
        <v>0</v>
      </c>
      <c r="CF37" s="109">
        <f t="shared" si="6"/>
        <v>0.75</v>
      </c>
      <c r="CG37" s="50" t="str">
        <f t="shared" si="7"/>
        <v/>
      </c>
      <c r="CH37" s="50" t="str">
        <f t="shared" si="8"/>
        <v/>
      </c>
      <c r="CI37" s="50" t="str">
        <f t="shared" si="9"/>
        <v/>
      </c>
      <c r="CJ37" s="50" t="str">
        <f t="shared" si="10"/>
        <v/>
      </c>
      <c r="CK37" s="50" t="str">
        <f t="shared" si="11"/>
        <v/>
      </c>
      <c r="CL37" s="50"/>
      <c r="CM37" s="50"/>
      <c r="CN37" s="50"/>
      <c r="CO37" s="50"/>
      <c r="CP37" s="50"/>
    </row>
    <row r="38">
      <c r="A38" s="108" t="str">
        <f t="shared" si="2"/>
        <v/>
      </c>
      <c r="B38" s="6"/>
      <c r="C38" s="122"/>
      <c r="D38" s="120"/>
      <c r="E38" s="47"/>
      <c r="F38" s="45"/>
      <c r="G38" s="45"/>
      <c r="H38" s="46"/>
      <c r="I38" s="45"/>
      <c r="J38" s="45"/>
      <c r="K38" s="45"/>
      <c r="L38" s="45"/>
      <c r="M38" s="61"/>
      <c r="N38" s="48"/>
      <c r="O38" s="49"/>
      <c r="P38" s="48"/>
      <c r="Q38" s="49"/>
      <c r="R38" s="50"/>
      <c r="S38" s="51"/>
      <c r="T38" s="15"/>
      <c r="U38" s="14"/>
      <c r="V38" s="52"/>
      <c r="W38" s="52"/>
      <c r="X38" s="52"/>
      <c r="Y38" s="52"/>
      <c r="Z38" s="52"/>
      <c r="AA38" s="52"/>
      <c r="AB38" s="53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3"/>
      <c r="AP38" s="52"/>
      <c r="AQ38" s="52"/>
      <c r="AR38" s="53"/>
      <c r="AS38" s="53"/>
      <c r="AT38" s="53"/>
      <c r="AU38" s="52"/>
      <c r="AV38" s="52"/>
      <c r="AW38" s="53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83" t="str">
        <f>IF(ISBLANK(B38),,IF(IFNA(MATCH(N38,List_Holidays,0),0)=0,IF(IFNA(MATCH(WEEKDAY(N38),List_WeekHolidays,0),0),1,0),2))</f>
        <v/>
      </c>
      <c r="BU38" s="83" t="str">
        <f t="array" ref="BU38">IF(ISBLANK(BT38),,INDEX(List_DayType,BT38+1))</f>
        <v/>
      </c>
      <c r="BV38" s="83" t="str">
        <f t="array" ref="BV38">IFS(BT38=0,,BT38=1,INDEX(List_Weekday,BT38),BT38=2,XLOOKUP(N38,List_Holidays,List_HolidaysDesc))</f>
        <v/>
      </c>
      <c r="BW38" s="109">
        <f t="shared" si="3"/>
        <v>0</v>
      </c>
      <c r="BX38" s="109">
        <f t="shared" si="4"/>
        <v>0</v>
      </c>
      <c r="BY38" s="109">
        <f>IF($BW38&gt;cLunchEnd+$N38,cLunchBegin+$N38+1,cLunchBegin+$N38)</f>
        <v>0.5</v>
      </c>
      <c r="BZ38" s="109">
        <f>IF($BW38&gt;cLunchEnd+$N38,cLunchEnd+$N38+1,cLunchEnd+$N38)</f>
        <v>0.5416666667</v>
      </c>
      <c r="CA38" s="109">
        <f>IF($BW38&gt;cDinnerEnd+$N38,cDinnerBegin+$N38+1,cDinnerBegin+$N38)</f>
        <v>0.75</v>
      </c>
      <c r="CB38" s="109">
        <f>IF($BW38&gt;cDinnerEnd+$N38,cDinnerEnd+$N38+1,cDinnerEnd+$N38)</f>
        <v>0.7916666667</v>
      </c>
      <c r="CC38" s="50" t="str">
        <f>IF((MIN($BX38,BZ38)-MAX($BW38,BY38))&gt;0,vDurationLunch,)</f>
        <v/>
      </c>
      <c r="CD38" s="50" t="str">
        <f>IF((MIN($BX38,CB38)-MAX($BW38,CA38))&gt;0,vDurationDinner,)</f>
        <v/>
      </c>
      <c r="CE38" s="50">
        <f t="shared" si="5"/>
        <v>0</v>
      </c>
      <c r="CF38" s="109">
        <f t="shared" si="6"/>
        <v>0.75</v>
      </c>
      <c r="CG38" s="50" t="str">
        <f t="shared" si="7"/>
        <v/>
      </c>
      <c r="CH38" s="50" t="str">
        <f t="shared" si="8"/>
        <v/>
      </c>
      <c r="CI38" s="50" t="str">
        <f t="shared" si="9"/>
        <v/>
      </c>
      <c r="CJ38" s="50" t="str">
        <f t="shared" si="10"/>
        <v/>
      </c>
      <c r="CK38" s="50" t="str">
        <f t="shared" si="11"/>
        <v/>
      </c>
      <c r="CL38" s="50"/>
      <c r="CM38" s="50"/>
      <c r="CN38" s="50"/>
      <c r="CO38" s="50"/>
      <c r="CP38" s="50"/>
    </row>
    <row r="39">
      <c r="A39" s="108" t="str">
        <f t="shared" si="2"/>
        <v/>
      </c>
      <c r="B39" s="6"/>
      <c r="C39" s="123"/>
      <c r="D39" s="120"/>
      <c r="E39" s="47"/>
      <c r="F39" s="45"/>
      <c r="G39" s="45"/>
      <c r="H39" s="46"/>
      <c r="I39" s="45"/>
      <c r="J39" s="45"/>
      <c r="K39" s="45"/>
      <c r="L39" s="45"/>
      <c r="M39" s="61"/>
      <c r="N39" s="48"/>
      <c r="O39" s="49"/>
      <c r="P39" s="48"/>
      <c r="Q39" s="49"/>
      <c r="R39" s="50"/>
      <c r="S39" s="51"/>
      <c r="T39" s="15"/>
      <c r="U39" s="14"/>
      <c r="V39" s="52"/>
      <c r="W39" s="52"/>
      <c r="X39" s="52"/>
      <c r="Y39" s="52"/>
      <c r="Z39" s="52"/>
      <c r="AA39" s="52"/>
      <c r="AB39" s="53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3"/>
      <c r="AP39" s="52"/>
      <c r="AQ39" s="52"/>
      <c r="AR39" s="53"/>
      <c r="AS39" s="53"/>
      <c r="AT39" s="53"/>
      <c r="AU39" s="52"/>
      <c r="AV39" s="52"/>
      <c r="AW39" s="53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83" t="str">
        <f>IF(ISBLANK(B39),,IF(IFNA(MATCH(N39,List_Holidays,0),0)=0,IF(IFNA(MATCH(WEEKDAY(N39),List_WeekHolidays,0),0),1,0),2))</f>
        <v/>
      </c>
      <c r="BU39" s="83" t="str">
        <f t="array" ref="BU39">IF(ISBLANK(BT39),,INDEX(List_DayType,BT39+1))</f>
        <v/>
      </c>
      <c r="BV39" s="83" t="str">
        <f t="array" ref="BV39">IFS(BT39=0,,BT39=1,INDEX(List_Weekday,BT39),BT39=2,XLOOKUP(N39,List_Holidays,List_HolidaysDesc))</f>
        <v/>
      </c>
      <c r="BW39" s="109">
        <f t="shared" si="3"/>
        <v>0</v>
      </c>
      <c r="BX39" s="109">
        <f t="shared" si="4"/>
        <v>0</v>
      </c>
      <c r="BY39" s="109">
        <f>IF($BW39&gt;cLunchEnd+$N39,cLunchBegin+$N39+1,cLunchBegin+$N39)</f>
        <v>0.5</v>
      </c>
      <c r="BZ39" s="109">
        <f>IF($BW39&gt;cLunchEnd+$N39,cLunchEnd+$N39+1,cLunchEnd+$N39)</f>
        <v>0.5416666667</v>
      </c>
      <c r="CA39" s="109">
        <f>IF($BW39&gt;cDinnerEnd+$N39,cDinnerBegin+$N39+1,cDinnerBegin+$N39)</f>
        <v>0.75</v>
      </c>
      <c r="CB39" s="109">
        <f>IF($BW39&gt;cDinnerEnd+$N39,cDinnerEnd+$N39+1,cDinnerEnd+$N39)</f>
        <v>0.7916666667</v>
      </c>
      <c r="CC39" s="50" t="str">
        <f>IF((MIN($BX39,BZ39)-MAX($BW39,BY39))&gt;0,vDurationLunch,)</f>
        <v/>
      </c>
      <c r="CD39" s="50" t="str">
        <f>IF((MIN($BX39,CB39)-MAX($BW39,CA39))&gt;0,vDurationDinner,)</f>
        <v/>
      </c>
      <c r="CE39" s="50">
        <f t="shared" si="5"/>
        <v>0</v>
      </c>
      <c r="CF39" s="109">
        <f t="shared" si="6"/>
        <v>0.75</v>
      </c>
      <c r="CG39" s="50" t="str">
        <f t="shared" si="7"/>
        <v/>
      </c>
      <c r="CH39" s="50" t="str">
        <f t="shared" si="8"/>
        <v/>
      </c>
      <c r="CI39" s="50" t="str">
        <f t="shared" si="9"/>
        <v/>
      </c>
      <c r="CJ39" s="50" t="str">
        <f t="shared" si="10"/>
        <v/>
      </c>
      <c r="CK39" s="50" t="str">
        <f t="shared" si="11"/>
        <v/>
      </c>
      <c r="CL39" s="50"/>
      <c r="CM39" s="50"/>
      <c r="CN39" s="50"/>
      <c r="CO39" s="50"/>
      <c r="CP39" s="50"/>
    </row>
    <row r="40">
      <c r="A40" s="108" t="str">
        <f t="shared" si="2"/>
        <v/>
      </c>
      <c r="B40" s="6"/>
      <c r="C40" s="123"/>
      <c r="D40" s="120"/>
      <c r="E40" s="47"/>
      <c r="F40" s="45"/>
      <c r="G40" s="45"/>
      <c r="H40" s="46"/>
      <c r="I40" s="45"/>
      <c r="J40" s="45"/>
      <c r="K40" s="45"/>
      <c r="L40" s="45"/>
      <c r="M40" s="61"/>
      <c r="N40" s="48"/>
      <c r="O40" s="49"/>
      <c r="P40" s="48"/>
      <c r="Q40" s="49"/>
      <c r="R40" s="50"/>
      <c r="S40" s="51"/>
      <c r="T40" s="15"/>
      <c r="U40" s="14"/>
      <c r="V40" s="52"/>
      <c r="W40" s="52"/>
      <c r="X40" s="52"/>
      <c r="Y40" s="52"/>
      <c r="Z40" s="52"/>
      <c r="AA40" s="52"/>
      <c r="AB40" s="53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3"/>
      <c r="AP40" s="52"/>
      <c r="AQ40" s="52"/>
      <c r="AR40" s="53"/>
      <c r="AS40" s="53"/>
      <c r="AT40" s="53"/>
      <c r="AU40" s="52"/>
      <c r="AV40" s="52"/>
      <c r="AW40" s="53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83" t="str">
        <f>IF(ISBLANK(B40),,IF(IFNA(MATCH(N40,List_Holidays,0),0)=0,IF(IFNA(MATCH(WEEKDAY(N40),List_WeekHolidays,0),0),1,0),2))</f>
        <v/>
      </c>
      <c r="BU40" s="83" t="str">
        <f t="array" ref="BU40">IF(ISBLANK(BT40),,INDEX(List_DayType,BT40+1))</f>
        <v/>
      </c>
      <c r="BV40" s="83" t="str">
        <f t="array" ref="BV40">IFS(BT40=0,,BT40=1,INDEX(List_Weekday,BT40),BT40=2,XLOOKUP(N40,List_Holidays,List_HolidaysDesc))</f>
        <v/>
      </c>
      <c r="BW40" s="109">
        <f t="shared" si="3"/>
        <v>0</v>
      </c>
      <c r="BX40" s="109">
        <f t="shared" si="4"/>
        <v>0</v>
      </c>
      <c r="BY40" s="109">
        <f>IF($BW40&gt;cLunchEnd+$N40,cLunchBegin+$N40+1,cLunchBegin+$N40)</f>
        <v>0.5</v>
      </c>
      <c r="BZ40" s="109">
        <f>IF($BW40&gt;cLunchEnd+$N40,cLunchEnd+$N40+1,cLunchEnd+$N40)</f>
        <v>0.5416666667</v>
      </c>
      <c r="CA40" s="109">
        <f>IF($BW40&gt;cDinnerEnd+$N40,cDinnerBegin+$N40+1,cDinnerBegin+$N40)</f>
        <v>0.75</v>
      </c>
      <c r="CB40" s="109">
        <f>IF($BW40&gt;cDinnerEnd+$N40,cDinnerEnd+$N40+1,cDinnerEnd+$N40)</f>
        <v>0.7916666667</v>
      </c>
      <c r="CC40" s="50" t="str">
        <f>IF((MIN($BX40,BZ40)-MAX($BW40,BY40))&gt;0,vDurationLunch,)</f>
        <v/>
      </c>
      <c r="CD40" s="50" t="str">
        <f>IF((MIN($BX40,CB40)-MAX($BW40,CA40))&gt;0,vDurationDinner,)</f>
        <v/>
      </c>
      <c r="CE40" s="50">
        <f t="shared" si="5"/>
        <v>0</v>
      </c>
      <c r="CF40" s="109">
        <f t="shared" si="6"/>
        <v>0.75</v>
      </c>
      <c r="CG40" s="50" t="str">
        <f t="shared" si="7"/>
        <v/>
      </c>
      <c r="CH40" s="50" t="str">
        <f t="shared" si="8"/>
        <v/>
      </c>
      <c r="CI40" s="50" t="str">
        <f t="shared" si="9"/>
        <v/>
      </c>
      <c r="CJ40" s="50" t="str">
        <f t="shared" si="10"/>
        <v/>
      </c>
      <c r="CK40" s="50" t="str">
        <f t="shared" si="11"/>
        <v/>
      </c>
      <c r="CL40" s="50"/>
      <c r="CM40" s="50"/>
      <c r="CN40" s="50"/>
      <c r="CO40" s="50"/>
      <c r="CP40" s="50"/>
    </row>
    <row r="41">
      <c r="A41" s="108" t="str">
        <f t="shared" si="2"/>
        <v/>
      </c>
      <c r="B41" s="6"/>
      <c r="C41" s="122"/>
      <c r="D41" s="120"/>
      <c r="E41" s="47"/>
      <c r="F41" s="45"/>
      <c r="G41" s="46"/>
      <c r="H41" s="46"/>
      <c r="I41" s="45"/>
      <c r="J41" s="45"/>
      <c r="K41" s="45"/>
      <c r="L41" s="45"/>
      <c r="M41" s="61"/>
      <c r="N41" s="48"/>
      <c r="O41" s="49"/>
      <c r="P41" s="48"/>
      <c r="Q41" s="49"/>
      <c r="R41" s="50"/>
      <c r="S41" s="51"/>
      <c r="T41" s="15"/>
      <c r="U41" s="14"/>
      <c r="V41" s="52"/>
      <c r="W41" s="52"/>
      <c r="X41" s="52"/>
      <c r="Y41" s="52"/>
      <c r="Z41" s="52"/>
      <c r="AA41" s="52"/>
      <c r="AB41" s="53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3"/>
      <c r="AP41" s="52"/>
      <c r="AQ41" s="52"/>
      <c r="AR41" s="53"/>
      <c r="AS41" s="53"/>
      <c r="AT41" s="53"/>
      <c r="AU41" s="52"/>
      <c r="AV41" s="52"/>
      <c r="AW41" s="53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83" t="str">
        <f>IF(ISBLANK(B41),,IF(IFNA(MATCH(N41,List_Holidays,0),0)=0,IF(IFNA(MATCH(WEEKDAY(N41),List_WeekHolidays,0),0),1,0),2))</f>
        <v/>
      </c>
      <c r="BU41" s="83" t="str">
        <f t="array" ref="BU41">IF(ISBLANK(BT41),,INDEX(List_DayType,BT41+1))</f>
        <v/>
      </c>
      <c r="BV41" s="83" t="str">
        <f t="array" ref="BV41">IFS(BT41=0,,BT41=1,INDEX(List_Weekday,BT41),BT41=2,XLOOKUP(N41,List_Holidays,List_HolidaysDesc))</f>
        <v/>
      </c>
      <c r="BW41" s="109">
        <f t="shared" si="3"/>
        <v>0</v>
      </c>
      <c r="BX41" s="109">
        <f t="shared" si="4"/>
        <v>0</v>
      </c>
      <c r="BY41" s="109">
        <f>IF($BW41&gt;cLunchEnd+$N41,cLunchBegin+$N41+1,cLunchBegin+$N41)</f>
        <v>0.5</v>
      </c>
      <c r="BZ41" s="109">
        <f>IF($BW41&gt;cLunchEnd+$N41,cLunchEnd+$N41+1,cLunchEnd+$N41)</f>
        <v>0.5416666667</v>
      </c>
      <c r="CA41" s="109">
        <f>IF($BW41&gt;cDinnerEnd+$N41,cDinnerBegin+$N41+1,cDinnerBegin+$N41)</f>
        <v>0.75</v>
      </c>
      <c r="CB41" s="109">
        <f>IF($BW41&gt;cDinnerEnd+$N41,cDinnerEnd+$N41+1,cDinnerEnd+$N41)</f>
        <v>0.7916666667</v>
      </c>
      <c r="CC41" s="50" t="str">
        <f>IF((MIN($BX41,BZ41)-MAX($BW41,BY41))&gt;0,vDurationLunch,)</f>
        <v/>
      </c>
      <c r="CD41" s="50" t="str">
        <f>IF((MIN($BX41,CB41)-MAX($BW41,CA41))&gt;0,vDurationDinner,)</f>
        <v/>
      </c>
      <c r="CE41" s="50">
        <f t="shared" si="5"/>
        <v>0</v>
      </c>
      <c r="CF41" s="109">
        <f t="shared" si="6"/>
        <v>0.75</v>
      </c>
      <c r="CG41" s="50" t="str">
        <f t="shared" si="7"/>
        <v/>
      </c>
      <c r="CH41" s="50" t="str">
        <f t="shared" si="8"/>
        <v/>
      </c>
      <c r="CI41" s="50" t="str">
        <f t="shared" si="9"/>
        <v/>
      </c>
      <c r="CJ41" s="50" t="str">
        <f t="shared" si="10"/>
        <v/>
      </c>
      <c r="CK41" s="50" t="str">
        <f t="shared" si="11"/>
        <v/>
      </c>
      <c r="CL41" s="50"/>
      <c r="CM41" s="50"/>
      <c r="CN41" s="50"/>
      <c r="CO41" s="50"/>
      <c r="CP41" s="50"/>
    </row>
    <row r="42">
      <c r="A42" s="108" t="str">
        <f t="shared" si="2"/>
        <v/>
      </c>
      <c r="B42" s="6"/>
      <c r="C42" s="122"/>
      <c r="D42" s="124"/>
      <c r="E42" s="47"/>
      <c r="F42" s="45"/>
      <c r="G42" s="45"/>
      <c r="H42" s="46"/>
      <c r="I42" s="45"/>
      <c r="J42" s="45"/>
      <c r="K42" s="45"/>
      <c r="L42" s="45"/>
      <c r="M42" s="61"/>
      <c r="N42" s="48"/>
      <c r="O42" s="49"/>
      <c r="P42" s="48"/>
      <c r="Q42" s="49"/>
      <c r="R42" s="50"/>
      <c r="S42" s="51"/>
      <c r="T42" s="15"/>
      <c r="U42" s="14"/>
      <c r="V42" s="52"/>
      <c r="W42" s="52"/>
      <c r="X42" s="52"/>
      <c r="Y42" s="52"/>
      <c r="Z42" s="52"/>
      <c r="AA42" s="52"/>
      <c r="AB42" s="53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3"/>
      <c r="AP42" s="52"/>
      <c r="AQ42" s="52"/>
      <c r="AR42" s="53"/>
      <c r="AS42" s="53"/>
      <c r="AT42" s="53"/>
      <c r="AU42" s="52"/>
      <c r="AV42" s="52"/>
      <c r="AW42" s="53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83" t="str">
        <f>IF(ISBLANK(B42),,IF(IFNA(MATCH(N42,List_Holidays,0),0)=0,IF(IFNA(MATCH(WEEKDAY(N42),List_WeekHolidays,0),0),1,0),2))</f>
        <v/>
      </c>
      <c r="BU42" s="83" t="str">
        <f t="array" ref="BU42">IF(ISBLANK(BT42),,INDEX(List_DayType,BT42+1))</f>
        <v/>
      </c>
      <c r="BV42" s="83" t="str">
        <f t="array" ref="BV42">IFS(BT42=0,,BT42=1,INDEX(List_Weekday,BT42),BT42=2,XLOOKUP(N42,List_Holidays,List_HolidaysDesc))</f>
        <v/>
      </c>
      <c r="BW42" s="109">
        <f t="shared" si="3"/>
        <v>0</v>
      </c>
      <c r="BX42" s="109">
        <f t="shared" si="4"/>
        <v>0</v>
      </c>
      <c r="BY42" s="109">
        <f>IF($BW42&gt;cLunchEnd+$N42,cLunchBegin+$N42+1,cLunchBegin+$N42)</f>
        <v>0.5</v>
      </c>
      <c r="BZ42" s="109">
        <f>IF($BW42&gt;cLunchEnd+$N42,cLunchEnd+$N42+1,cLunchEnd+$N42)</f>
        <v>0.5416666667</v>
      </c>
      <c r="CA42" s="109">
        <f>IF($BW42&gt;cDinnerEnd+$N42,cDinnerBegin+$N42+1,cDinnerBegin+$N42)</f>
        <v>0.75</v>
      </c>
      <c r="CB42" s="109">
        <f>IF($BW42&gt;cDinnerEnd+$N42,cDinnerEnd+$N42+1,cDinnerEnd+$N42)</f>
        <v>0.7916666667</v>
      </c>
      <c r="CC42" s="50" t="str">
        <f>IF((MIN($BX42,BZ42)-MAX($BW42,BY42))&gt;0,vDurationLunch,)</f>
        <v/>
      </c>
      <c r="CD42" s="50" t="str">
        <f>IF((MIN($BX42,CB42)-MAX($BW42,CA42))&gt;0,vDurationDinner,)</f>
        <v/>
      </c>
      <c r="CE42" s="50">
        <f t="shared" si="5"/>
        <v>0</v>
      </c>
      <c r="CF42" s="109">
        <f t="shared" si="6"/>
        <v>0.75</v>
      </c>
      <c r="CG42" s="50" t="str">
        <f t="shared" si="7"/>
        <v/>
      </c>
      <c r="CH42" s="50" t="str">
        <f t="shared" si="8"/>
        <v/>
      </c>
      <c r="CI42" s="50" t="str">
        <f t="shared" si="9"/>
        <v/>
      </c>
      <c r="CJ42" s="50" t="str">
        <f t="shared" si="10"/>
        <v/>
      </c>
      <c r="CK42" s="50" t="str">
        <f t="shared" si="11"/>
        <v/>
      </c>
      <c r="CL42" s="50"/>
      <c r="CM42" s="50"/>
      <c r="CN42" s="50"/>
      <c r="CO42" s="50"/>
      <c r="CP42" s="50"/>
    </row>
    <row r="43">
      <c r="A43" s="108" t="str">
        <f t="shared" si="2"/>
        <v/>
      </c>
      <c r="B43" s="6"/>
      <c r="C43" s="123"/>
      <c r="D43" s="120"/>
      <c r="E43" s="61"/>
      <c r="F43" s="45"/>
      <c r="G43" s="45"/>
      <c r="H43" s="46"/>
      <c r="I43" s="45"/>
      <c r="J43" s="45"/>
      <c r="K43" s="45"/>
      <c r="L43" s="45"/>
      <c r="M43" s="61"/>
      <c r="N43" s="48"/>
      <c r="O43" s="49"/>
      <c r="P43" s="48"/>
      <c r="Q43" s="49"/>
      <c r="R43" s="50"/>
      <c r="S43" s="51"/>
      <c r="T43" s="15"/>
      <c r="U43" s="14"/>
      <c r="V43" s="52"/>
      <c r="W43" s="52"/>
      <c r="X43" s="52"/>
      <c r="Y43" s="52"/>
      <c r="Z43" s="52"/>
      <c r="AA43" s="52"/>
      <c r="AB43" s="53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3"/>
      <c r="AP43" s="52"/>
      <c r="AQ43" s="52"/>
      <c r="AR43" s="53"/>
      <c r="AS43" s="53"/>
      <c r="AT43" s="53"/>
      <c r="AU43" s="52"/>
      <c r="AV43" s="52"/>
      <c r="AW43" s="53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83" t="str">
        <f>IF(ISBLANK(B43),,IF(IFNA(MATCH(N43,List_Holidays,0),0)=0,IF(IFNA(MATCH(WEEKDAY(N43),List_WeekHolidays,0),0),1,0),2))</f>
        <v/>
      </c>
      <c r="BU43" s="83" t="str">
        <f t="array" ref="BU43">IF(ISBLANK(BT43),,INDEX(List_DayType,BT43+1))</f>
        <v/>
      </c>
      <c r="BV43" s="83" t="str">
        <f t="array" ref="BV43">IFS(BT43=0,,BT43=1,INDEX(List_Weekday,BT43),BT43=2,XLOOKUP(N43,List_Holidays,List_HolidaysDesc))</f>
        <v/>
      </c>
      <c r="BW43" s="109">
        <f t="shared" si="3"/>
        <v>0</v>
      </c>
      <c r="BX43" s="109">
        <f t="shared" si="4"/>
        <v>0</v>
      </c>
      <c r="BY43" s="109">
        <f>IF($BW43&gt;cLunchEnd+$N43,cLunchBegin+$N43+1,cLunchBegin+$N43)</f>
        <v>0.5</v>
      </c>
      <c r="BZ43" s="109">
        <f>IF($BW43&gt;cLunchEnd+$N43,cLunchEnd+$N43+1,cLunchEnd+$N43)</f>
        <v>0.5416666667</v>
      </c>
      <c r="CA43" s="109">
        <f>IF($BW43&gt;cDinnerEnd+$N43,cDinnerBegin+$N43+1,cDinnerBegin+$N43)</f>
        <v>0.75</v>
      </c>
      <c r="CB43" s="109">
        <f>IF($BW43&gt;cDinnerEnd+$N43,cDinnerEnd+$N43+1,cDinnerEnd+$N43)</f>
        <v>0.7916666667</v>
      </c>
      <c r="CC43" s="50" t="str">
        <f>IF((MIN($BX43,BZ43)-MAX($BW43,BY43))&gt;0,vDurationLunch,)</f>
        <v/>
      </c>
      <c r="CD43" s="50" t="str">
        <f>IF((MIN($BX43,CB43)-MAX($BW43,CA43))&gt;0,vDurationDinner,)</f>
        <v/>
      </c>
      <c r="CE43" s="50">
        <f t="shared" si="5"/>
        <v>0</v>
      </c>
      <c r="CF43" s="109">
        <f t="shared" si="6"/>
        <v>0.75</v>
      </c>
      <c r="CG43" s="50" t="str">
        <f t="shared" si="7"/>
        <v/>
      </c>
      <c r="CH43" s="50" t="str">
        <f t="shared" si="8"/>
        <v/>
      </c>
      <c r="CI43" s="50" t="str">
        <f t="shared" si="9"/>
        <v/>
      </c>
      <c r="CJ43" s="50" t="str">
        <f t="shared" si="10"/>
        <v/>
      </c>
      <c r="CK43" s="50" t="str">
        <f t="shared" si="11"/>
        <v/>
      </c>
      <c r="CL43" s="50"/>
      <c r="CM43" s="50"/>
      <c r="CN43" s="50"/>
      <c r="CO43" s="50"/>
      <c r="CP43" s="50"/>
    </row>
    <row r="44">
      <c r="A44" s="108" t="str">
        <f t="shared" si="2"/>
        <v/>
      </c>
      <c r="B44" s="6"/>
      <c r="C44" s="119"/>
      <c r="D44" s="120"/>
      <c r="E44" s="47"/>
      <c r="F44" s="45"/>
      <c r="G44" s="45"/>
      <c r="H44" s="45"/>
      <c r="I44" s="45"/>
      <c r="J44" s="46"/>
      <c r="K44" s="45"/>
      <c r="L44" s="45"/>
      <c r="M44" s="61"/>
      <c r="N44" s="48"/>
      <c r="O44" s="49"/>
      <c r="P44" s="48"/>
      <c r="Q44" s="49"/>
      <c r="R44" s="50"/>
      <c r="S44" s="51"/>
      <c r="T44" s="15"/>
      <c r="U44" s="14"/>
      <c r="V44" s="52"/>
      <c r="W44" s="52"/>
      <c r="X44" s="52"/>
      <c r="Y44" s="52"/>
      <c r="Z44" s="52"/>
      <c r="AA44" s="52"/>
      <c r="AB44" s="53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3"/>
      <c r="AP44" s="52"/>
      <c r="AQ44" s="52"/>
      <c r="AR44" s="53"/>
      <c r="AS44" s="53"/>
      <c r="AT44" s="53"/>
      <c r="AU44" s="52"/>
      <c r="AV44" s="52"/>
      <c r="AW44" s="53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83" t="str">
        <f>IF(ISBLANK(B44),,IF(IFNA(MATCH(N44,List_Holidays,0),0)=0,IF(IFNA(MATCH(WEEKDAY(N44),List_WeekHolidays,0),0),1,0),2))</f>
        <v/>
      </c>
      <c r="BU44" s="83" t="str">
        <f t="array" ref="BU44">IF(ISBLANK(BT44),,INDEX(List_DayType,BT44+1))</f>
        <v/>
      </c>
      <c r="BV44" s="83" t="str">
        <f t="array" ref="BV44">IFS(BT44=0,,BT44=1,INDEX(List_Weekday,BT44),BT44=2,XLOOKUP(N44,List_Holidays,List_HolidaysDesc))</f>
        <v/>
      </c>
      <c r="BW44" s="109">
        <f t="shared" si="3"/>
        <v>0</v>
      </c>
      <c r="BX44" s="109">
        <f t="shared" si="4"/>
        <v>0</v>
      </c>
      <c r="BY44" s="109">
        <f>IF($BW44&gt;cLunchEnd+$N44,cLunchBegin+$N44+1,cLunchBegin+$N44)</f>
        <v>0.5</v>
      </c>
      <c r="BZ44" s="109">
        <f>IF($BW44&gt;cLunchEnd+$N44,cLunchEnd+$N44+1,cLunchEnd+$N44)</f>
        <v>0.5416666667</v>
      </c>
      <c r="CA44" s="109">
        <f>IF($BW44&gt;cDinnerEnd+$N44,cDinnerBegin+$N44+1,cDinnerBegin+$N44)</f>
        <v>0.75</v>
      </c>
      <c r="CB44" s="109">
        <f>IF($BW44&gt;cDinnerEnd+$N44,cDinnerEnd+$N44+1,cDinnerEnd+$N44)</f>
        <v>0.7916666667</v>
      </c>
      <c r="CC44" s="50" t="str">
        <f>IF((MIN($BX44,BZ44)-MAX($BW44,BY44))&gt;0,vDurationLunch,)</f>
        <v/>
      </c>
      <c r="CD44" s="50" t="str">
        <f>IF((MIN($BX44,CB44)-MAX($BW44,CA44))&gt;0,vDurationDinner,)</f>
        <v/>
      </c>
      <c r="CE44" s="50">
        <f t="shared" si="5"/>
        <v>0</v>
      </c>
      <c r="CF44" s="109">
        <f t="shared" si="6"/>
        <v>0.75</v>
      </c>
      <c r="CG44" s="50" t="str">
        <f t="shared" si="7"/>
        <v/>
      </c>
      <c r="CH44" s="50" t="str">
        <f t="shared" si="8"/>
        <v/>
      </c>
      <c r="CI44" s="50" t="str">
        <f t="shared" si="9"/>
        <v/>
      </c>
      <c r="CJ44" s="50" t="str">
        <f t="shared" si="10"/>
        <v/>
      </c>
      <c r="CK44" s="50" t="str">
        <f t="shared" si="11"/>
        <v/>
      </c>
      <c r="CL44" s="50"/>
      <c r="CM44" s="50"/>
      <c r="CN44" s="50"/>
      <c r="CO44" s="50"/>
      <c r="CP44" s="50"/>
    </row>
    <row r="45">
      <c r="A45" s="108" t="str">
        <f t="shared" si="2"/>
        <v/>
      </c>
      <c r="B45" s="6"/>
      <c r="C45" s="19"/>
      <c r="D45" s="120"/>
      <c r="E45" s="47"/>
      <c r="F45" s="45"/>
      <c r="G45" s="45"/>
      <c r="H45" s="46"/>
      <c r="I45" s="45"/>
      <c r="J45" s="45"/>
      <c r="K45" s="45"/>
      <c r="L45" s="45"/>
      <c r="M45" s="61"/>
      <c r="N45" s="48"/>
      <c r="O45" s="49"/>
      <c r="P45" s="48"/>
      <c r="Q45" s="49"/>
      <c r="R45" s="50"/>
      <c r="S45" s="51"/>
      <c r="T45" s="15"/>
      <c r="U45" s="14"/>
      <c r="V45" s="52"/>
      <c r="W45" s="52"/>
      <c r="X45" s="52"/>
      <c r="Y45" s="52"/>
      <c r="Z45" s="52"/>
      <c r="AA45" s="52"/>
      <c r="AB45" s="53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3"/>
      <c r="AP45" s="52"/>
      <c r="AQ45" s="52"/>
      <c r="AR45" s="53"/>
      <c r="AS45" s="53"/>
      <c r="AT45" s="53"/>
      <c r="AU45" s="52"/>
      <c r="AV45" s="52"/>
      <c r="AW45" s="53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83" t="str">
        <f>IF(ISBLANK(B45),,IF(IFNA(MATCH(N45,List_Holidays,0),0)=0,IF(IFNA(MATCH(WEEKDAY(N45),List_WeekHolidays,0),0),1,0),2))</f>
        <v/>
      </c>
      <c r="BU45" s="83" t="str">
        <f t="array" ref="BU45">IF(ISBLANK(BT45),,INDEX(List_DayType,BT45+1))</f>
        <v/>
      </c>
      <c r="BV45" s="83" t="str">
        <f t="array" ref="BV45">IFS(BT45=0,,BT45=1,INDEX(List_Weekday,BT45),BT45=2,XLOOKUP(N45,List_Holidays,List_HolidaysDesc))</f>
        <v/>
      </c>
      <c r="BW45" s="109">
        <f t="shared" si="3"/>
        <v>0</v>
      </c>
      <c r="BX45" s="109">
        <f t="shared" si="4"/>
        <v>0</v>
      </c>
      <c r="BY45" s="109">
        <f>IF($BW45&gt;cLunchEnd+$N45,cLunchBegin+$N45+1,cLunchBegin+$N45)</f>
        <v>0.5</v>
      </c>
      <c r="BZ45" s="109">
        <f>IF($BW45&gt;cLunchEnd+$N45,cLunchEnd+$N45+1,cLunchEnd+$N45)</f>
        <v>0.5416666667</v>
      </c>
      <c r="CA45" s="109">
        <f>IF($BW45&gt;cDinnerEnd+$N45,cDinnerBegin+$N45+1,cDinnerBegin+$N45)</f>
        <v>0.75</v>
      </c>
      <c r="CB45" s="109">
        <f>IF($BW45&gt;cDinnerEnd+$N45,cDinnerEnd+$N45+1,cDinnerEnd+$N45)</f>
        <v>0.7916666667</v>
      </c>
      <c r="CC45" s="50" t="str">
        <f>IF((MIN($BX45,BZ45)-MAX($BW45,BY45))&gt;0,vDurationLunch,)</f>
        <v/>
      </c>
      <c r="CD45" s="50" t="str">
        <f>IF((MIN($BX45,CB45)-MAX($BW45,CA45))&gt;0,vDurationDinner,)</f>
        <v/>
      </c>
      <c r="CE45" s="50">
        <f t="shared" si="5"/>
        <v>0</v>
      </c>
      <c r="CF45" s="109">
        <f t="shared" si="6"/>
        <v>0.75</v>
      </c>
      <c r="CG45" s="50" t="str">
        <f t="shared" si="7"/>
        <v/>
      </c>
      <c r="CH45" s="50" t="str">
        <f t="shared" si="8"/>
        <v/>
      </c>
      <c r="CI45" s="50" t="str">
        <f t="shared" si="9"/>
        <v/>
      </c>
      <c r="CJ45" s="50" t="str">
        <f t="shared" si="10"/>
        <v/>
      </c>
      <c r="CK45" s="50" t="str">
        <f t="shared" si="11"/>
        <v/>
      </c>
      <c r="CL45" s="50"/>
      <c r="CM45" s="50"/>
      <c r="CN45" s="50"/>
      <c r="CO45" s="50"/>
      <c r="CP45" s="50"/>
    </row>
    <row r="46">
      <c r="A46" s="108" t="str">
        <f t="shared" si="2"/>
        <v/>
      </c>
      <c r="B46" s="6"/>
      <c r="C46" s="119"/>
      <c r="D46" s="120"/>
      <c r="E46" s="61"/>
      <c r="F46" s="45"/>
      <c r="G46" s="45"/>
      <c r="H46" s="46"/>
      <c r="I46" s="45"/>
      <c r="J46" s="45"/>
      <c r="K46" s="45"/>
      <c r="L46" s="45"/>
      <c r="M46" s="61"/>
      <c r="N46" s="48"/>
      <c r="O46" s="49"/>
      <c r="P46" s="48"/>
      <c r="Q46" s="49"/>
      <c r="R46" s="50"/>
      <c r="S46" s="51"/>
      <c r="T46" s="15"/>
      <c r="U46" s="14"/>
      <c r="V46" s="52"/>
      <c r="W46" s="52"/>
      <c r="X46" s="52"/>
      <c r="Y46" s="52"/>
      <c r="Z46" s="52"/>
      <c r="AA46" s="52"/>
      <c r="AB46" s="5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3"/>
      <c r="AP46" s="52"/>
      <c r="AQ46" s="52"/>
      <c r="AR46" s="53"/>
      <c r="AS46" s="53"/>
      <c r="AT46" s="53"/>
      <c r="AU46" s="52"/>
      <c r="AV46" s="52"/>
      <c r="AW46" s="53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83" t="str">
        <f>IF(ISBLANK(B46),,IF(IFNA(MATCH(N46,List_Holidays,0),0)=0,IF(IFNA(MATCH(WEEKDAY(N46),List_WeekHolidays,0),0),1,0),2))</f>
        <v/>
      </c>
      <c r="BU46" s="83" t="str">
        <f t="array" ref="BU46">IF(ISBLANK(BT46),,INDEX(List_DayType,BT46+1))</f>
        <v/>
      </c>
      <c r="BV46" s="83" t="str">
        <f t="array" ref="BV46">IFS(BT46=0,,BT46=1,INDEX(List_Weekday,BT46),BT46=2,XLOOKUP(N46,List_Holidays,List_HolidaysDesc))</f>
        <v/>
      </c>
      <c r="BW46" s="109">
        <f t="shared" si="3"/>
        <v>0</v>
      </c>
      <c r="BX46" s="109">
        <f t="shared" si="4"/>
        <v>0</v>
      </c>
      <c r="BY46" s="109">
        <f>IF($BW46&gt;cLunchEnd+$N46,cLunchBegin+$N46+1,cLunchBegin+$N46)</f>
        <v>0.5</v>
      </c>
      <c r="BZ46" s="109">
        <f>IF($BW46&gt;cLunchEnd+$N46,cLunchEnd+$N46+1,cLunchEnd+$N46)</f>
        <v>0.5416666667</v>
      </c>
      <c r="CA46" s="109">
        <f>IF($BW46&gt;cDinnerEnd+$N46,cDinnerBegin+$N46+1,cDinnerBegin+$N46)</f>
        <v>0.75</v>
      </c>
      <c r="CB46" s="109">
        <f>IF($BW46&gt;cDinnerEnd+$N46,cDinnerEnd+$N46+1,cDinnerEnd+$N46)</f>
        <v>0.7916666667</v>
      </c>
      <c r="CC46" s="50" t="str">
        <f>IF((MIN($BX46,BZ46)-MAX($BW46,BY46))&gt;0,vDurationLunch,)</f>
        <v/>
      </c>
      <c r="CD46" s="50" t="str">
        <f>IF((MIN($BX46,CB46)-MAX($BW46,CA46))&gt;0,vDurationDinner,)</f>
        <v/>
      </c>
      <c r="CE46" s="50">
        <f t="shared" si="5"/>
        <v>0</v>
      </c>
      <c r="CF46" s="109">
        <f t="shared" si="6"/>
        <v>0.75</v>
      </c>
      <c r="CG46" s="50" t="str">
        <f t="shared" si="7"/>
        <v/>
      </c>
      <c r="CH46" s="50" t="str">
        <f t="shared" si="8"/>
        <v/>
      </c>
      <c r="CI46" s="50" t="str">
        <f t="shared" si="9"/>
        <v/>
      </c>
      <c r="CJ46" s="50" t="str">
        <f t="shared" si="10"/>
        <v/>
      </c>
      <c r="CK46" s="50" t="str">
        <f t="shared" si="11"/>
        <v/>
      </c>
      <c r="CL46" s="50"/>
      <c r="CM46" s="50"/>
      <c r="CN46" s="50"/>
      <c r="CO46" s="50"/>
      <c r="CP46" s="50"/>
    </row>
    <row r="47">
      <c r="A47" s="108" t="str">
        <f t="shared" si="2"/>
        <v/>
      </c>
      <c r="B47" s="6"/>
      <c r="C47" s="119"/>
      <c r="D47" s="120"/>
      <c r="E47" s="47"/>
      <c r="F47" s="45"/>
      <c r="G47" s="45"/>
      <c r="H47" s="46"/>
      <c r="I47" s="45"/>
      <c r="J47" s="45"/>
      <c r="K47" s="45"/>
      <c r="L47" s="45"/>
      <c r="M47" s="61"/>
      <c r="N47" s="48"/>
      <c r="O47" s="49"/>
      <c r="P47" s="48"/>
      <c r="Q47" s="49"/>
      <c r="R47" s="50"/>
      <c r="S47" s="51"/>
      <c r="T47" s="15"/>
      <c r="U47" s="14"/>
      <c r="V47" s="52"/>
      <c r="W47" s="52"/>
      <c r="X47" s="52"/>
      <c r="Y47" s="52"/>
      <c r="Z47" s="52"/>
      <c r="AA47" s="52"/>
      <c r="AB47" s="53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3"/>
      <c r="AP47" s="52"/>
      <c r="AQ47" s="52"/>
      <c r="AR47" s="53"/>
      <c r="AS47" s="53"/>
      <c r="AT47" s="53"/>
      <c r="AU47" s="52"/>
      <c r="AV47" s="52"/>
      <c r="AW47" s="53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83" t="str">
        <f>IF(ISBLANK(B47),,IF(IFNA(MATCH(N47,List_Holidays,0),0)=0,IF(IFNA(MATCH(WEEKDAY(N47),List_WeekHolidays,0),0),1,0),2))</f>
        <v/>
      </c>
      <c r="BU47" s="83" t="str">
        <f t="array" ref="BU47">IF(ISBLANK(BT47),,INDEX(List_DayType,BT47+1))</f>
        <v/>
      </c>
      <c r="BV47" s="83" t="str">
        <f t="array" ref="BV47">IFS(BT47=0,,BT47=1,INDEX(List_Weekday,BT47),BT47=2,XLOOKUP(N47,List_Holidays,List_HolidaysDesc))</f>
        <v/>
      </c>
      <c r="BW47" s="109">
        <f t="shared" si="3"/>
        <v>0</v>
      </c>
      <c r="BX47" s="109">
        <f t="shared" si="4"/>
        <v>0</v>
      </c>
      <c r="BY47" s="109">
        <f>IF($BW47&gt;cLunchEnd+$N47,cLunchBegin+$N47+1,cLunchBegin+$N47)</f>
        <v>0.5</v>
      </c>
      <c r="BZ47" s="109">
        <f>IF($BW47&gt;cLunchEnd+$N47,cLunchEnd+$N47+1,cLunchEnd+$N47)</f>
        <v>0.5416666667</v>
      </c>
      <c r="CA47" s="109">
        <f>IF($BW47&gt;cDinnerEnd+$N47,cDinnerBegin+$N47+1,cDinnerBegin+$N47)</f>
        <v>0.75</v>
      </c>
      <c r="CB47" s="109">
        <f>IF($BW47&gt;cDinnerEnd+$N47,cDinnerEnd+$N47+1,cDinnerEnd+$N47)</f>
        <v>0.7916666667</v>
      </c>
      <c r="CC47" s="50" t="str">
        <f>IF((MIN($BX47,BZ47)-MAX($BW47,BY47))&gt;0,vDurationLunch,)</f>
        <v/>
      </c>
      <c r="CD47" s="50" t="str">
        <f>IF((MIN($BX47,CB47)-MAX($BW47,CA47))&gt;0,vDurationDinner,)</f>
        <v/>
      </c>
      <c r="CE47" s="50">
        <f t="shared" si="5"/>
        <v>0</v>
      </c>
      <c r="CF47" s="109">
        <f t="shared" si="6"/>
        <v>0.75</v>
      </c>
      <c r="CG47" s="50" t="str">
        <f t="shared" si="7"/>
        <v/>
      </c>
      <c r="CH47" s="50" t="str">
        <f t="shared" si="8"/>
        <v/>
      </c>
      <c r="CI47" s="50" t="str">
        <f t="shared" si="9"/>
        <v/>
      </c>
      <c r="CJ47" s="50" t="str">
        <f t="shared" si="10"/>
        <v/>
      </c>
      <c r="CK47" s="50" t="str">
        <f t="shared" si="11"/>
        <v/>
      </c>
      <c r="CL47" s="50"/>
      <c r="CM47" s="50"/>
      <c r="CN47" s="50"/>
      <c r="CO47" s="50"/>
      <c r="CP47" s="50"/>
    </row>
    <row r="48">
      <c r="A48" s="108" t="str">
        <f t="shared" si="2"/>
        <v/>
      </c>
      <c r="B48" s="6"/>
      <c r="C48" s="119"/>
      <c r="D48" s="120"/>
      <c r="E48" s="47"/>
      <c r="F48" s="45"/>
      <c r="G48" s="46"/>
      <c r="H48" s="46"/>
      <c r="I48" s="45"/>
      <c r="J48" s="45"/>
      <c r="K48" s="45"/>
      <c r="L48" s="45"/>
      <c r="M48" s="61"/>
      <c r="N48" s="48"/>
      <c r="O48" s="49"/>
      <c r="P48" s="48"/>
      <c r="Q48" s="49"/>
      <c r="R48" s="50"/>
      <c r="S48" s="51"/>
      <c r="T48" s="15"/>
      <c r="U48" s="14"/>
      <c r="V48" s="52"/>
      <c r="W48" s="52"/>
      <c r="X48" s="52"/>
      <c r="Y48" s="52"/>
      <c r="Z48" s="52"/>
      <c r="AA48" s="52"/>
      <c r="AB48" s="53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3"/>
      <c r="AP48" s="52"/>
      <c r="AQ48" s="52"/>
      <c r="AR48" s="53"/>
      <c r="AS48" s="53"/>
      <c r="AT48" s="53"/>
      <c r="AU48" s="52"/>
      <c r="AV48" s="52"/>
      <c r="AW48" s="53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83" t="str">
        <f>IF(ISBLANK(B48),,IF(IFNA(MATCH(N48,List_Holidays,0),0)=0,IF(IFNA(MATCH(WEEKDAY(N48),List_WeekHolidays,0),0),1,0),2))</f>
        <v/>
      </c>
      <c r="BU48" s="83" t="str">
        <f t="array" ref="BU48">IF(ISBLANK(BT48),,INDEX(List_DayType,BT48+1))</f>
        <v/>
      </c>
      <c r="BV48" s="83" t="str">
        <f t="array" ref="BV48">IFS(BT48=0,,BT48=1,INDEX(List_Weekday,BT48),BT48=2,XLOOKUP(N48,List_Holidays,List_HolidaysDesc))</f>
        <v/>
      </c>
      <c r="BW48" s="109">
        <f t="shared" si="3"/>
        <v>0</v>
      </c>
      <c r="BX48" s="109">
        <f t="shared" si="4"/>
        <v>0</v>
      </c>
      <c r="BY48" s="109">
        <f>IF($BW48&gt;cLunchEnd+$N48,cLunchBegin+$N48+1,cLunchBegin+$N48)</f>
        <v>0.5</v>
      </c>
      <c r="BZ48" s="109">
        <f>IF($BW48&gt;cLunchEnd+$N48,cLunchEnd+$N48+1,cLunchEnd+$N48)</f>
        <v>0.5416666667</v>
      </c>
      <c r="CA48" s="109">
        <f>IF($BW48&gt;cDinnerEnd+$N48,cDinnerBegin+$N48+1,cDinnerBegin+$N48)</f>
        <v>0.75</v>
      </c>
      <c r="CB48" s="109">
        <f>IF($BW48&gt;cDinnerEnd+$N48,cDinnerEnd+$N48+1,cDinnerEnd+$N48)</f>
        <v>0.7916666667</v>
      </c>
      <c r="CC48" s="50" t="str">
        <f>IF((MIN($BX48,BZ48)-MAX($BW48,BY48))&gt;0,vDurationLunch,)</f>
        <v/>
      </c>
      <c r="CD48" s="50" t="str">
        <f>IF((MIN($BX48,CB48)-MAX($BW48,CA48))&gt;0,vDurationDinner,)</f>
        <v/>
      </c>
      <c r="CE48" s="50">
        <f t="shared" si="5"/>
        <v>0</v>
      </c>
      <c r="CF48" s="109">
        <f t="shared" si="6"/>
        <v>0.75</v>
      </c>
      <c r="CG48" s="50" t="str">
        <f t="shared" si="7"/>
        <v/>
      </c>
      <c r="CH48" s="50" t="str">
        <f t="shared" si="8"/>
        <v/>
      </c>
      <c r="CI48" s="50" t="str">
        <f t="shared" si="9"/>
        <v/>
      </c>
      <c r="CJ48" s="50" t="str">
        <f t="shared" si="10"/>
        <v/>
      </c>
      <c r="CK48" s="50" t="str">
        <f t="shared" si="11"/>
        <v/>
      </c>
      <c r="CL48" s="50"/>
      <c r="CM48" s="50"/>
      <c r="CN48" s="50"/>
      <c r="CO48" s="50"/>
      <c r="CP48" s="50"/>
    </row>
    <row r="49">
      <c r="A49" s="108" t="str">
        <f t="shared" si="2"/>
        <v/>
      </c>
      <c r="B49" s="6"/>
      <c r="C49" s="123"/>
      <c r="D49" s="120"/>
      <c r="E49" s="47"/>
      <c r="F49" s="45"/>
      <c r="G49" s="45"/>
      <c r="H49" s="46"/>
      <c r="I49" s="45"/>
      <c r="J49" s="45"/>
      <c r="K49" s="45"/>
      <c r="L49" s="45"/>
      <c r="M49" s="61"/>
      <c r="N49" s="48"/>
      <c r="O49" s="49"/>
      <c r="P49" s="48"/>
      <c r="Q49" s="49"/>
      <c r="R49" s="50"/>
      <c r="S49" s="51"/>
      <c r="T49" s="15"/>
      <c r="U49" s="14"/>
      <c r="V49" s="52"/>
      <c r="W49" s="52"/>
      <c r="X49" s="52"/>
      <c r="Y49" s="52"/>
      <c r="Z49" s="52"/>
      <c r="AA49" s="52"/>
      <c r="AB49" s="53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3"/>
      <c r="AP49" s="52"/>
      <c r="AQ49" s="52"/>
      <c r="AR49" s="53"/>
      <c r="AS49" s="53"/>
      <c r="AT49" s="53"/>
      <c r="AU49" s="52"/>
      <c r="AV49" s="52"/>
      <c r="AW49" s="53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83" t="str">
        <f>IF(ISBLANK(B49),,IF(IFNA(MATCH(N49,List_Holidays,0),0)=0,IF(IFNA(MATCH(WEEKDAY(N49),List_WeekHolidays,0),0),1,0),2))</f>
        <v/>
      </c>
      <c r="BU49" s="83" t="str">
        <f t="array" ref="BU49">IF(ISBLANK(BT49),,INDEX(List_DayType,BT49+1))</f>
        <v/>
      </c>
      <c r="BV49" s="83" t="str">
        <f t="array" ref="BV49">IFS(BT49=0,,BT49=1,INDEX(List_Weekday,BT49),BT49=2,XLOOKUP(N49,List_Holidays,List_HolidaysDesc))</f>
        <v/>
      </c>
      <c r="BW49" s="109">
        <f t="shared" si="3"/>
        <v>0</v>
      </c>
      <c r="BX49" s="109">
        <f t="shared" si="4"/>
        <v>0</v>
      </c>
      <c r="BY49" s="109">
        <f>IF($BW49&gt;cLunchEnd+$N49,cLunchBegin+$N49+1,cLunchBegin+$N49)</f>
        <v>0.5</v>
      </c>
      <c r="BZ49" s="109">
        <f>IF($BW49&gt;cLunchEnd+$N49,cLunchEnd+$N49+1,cLunchEnd+$N49)</f>
        <v>0.5416666667</v>
      </c>
      <c r="CA49" s="109">
        <f>IF($BW49&gt;cDinnerEnd+$N49,cDinnerBegin+$N49+1,cDinnerBegin+$N49)</f>
        <v>0.75</v>
      </c>
      <c r="CB49" s="109">
        <f>IF($BW49&gt;cDinnerEnd+$N49,cDinnerEnd+$N49+1,cDinnerEnd+$N49)</f>
        <v>0.7916666667</v>
      </c>
      <c r="CC49" s="50" t="str">
        <f>IF((MIN($BX49,BZ49)-MAX($BW49,BY49))&gt;0,vDurationLunch,)</f>
        <v/>
      </c>
      <c r="CD49" s="50" t="str">
        <f>IF((MIN($BX49,CB49)-MAX($BW49,CA49))&gt;0,vDurationDinner,)</f>
        <v/>
      </c>
      <c r="CE49" s="50">
        <f t="shared" si="5"/>
        <v>0</v>
      </c>
      <c r="CF49" s="109">
        <f t="shared" si="6"/>
        <v>0.75</v>
      </c>
      <c r="CG49" s="50" t="str">
        <f t="shared" si="7"/>
        <v/>
      </c>
      <c r="CH49" s="50" t="str">
        <f t="shared" si="8"/>
        <v/>
      </c>
      <c r="CI49" s="50" t="str">
        <f t="shared" si="9"/>
        <v/>
      </c>
      <c r="CJ49" s="50" t="str">
        <f t="shared" si="10"/>
        <v/>
      </c>
      <c r="CK49" s="50" t="str">
        <f t="shared" si="11"/>
        <v/>
      </c>
      <c r="CL49" s="50"/>
      <c r="CM49" s="50"/>
      <c r="CN49" s="50"/>
      <c r="CO49" s="50"/>
      <c r="CP49" s="50"/>
    </row>
    <row r="50">
      <c r="A50" s="108" t="str">
        <f t="shared" si="2"/>
        <v/>
      </c>
      <c r="B50" s="6"/>
      <c r="C50" s="123"/>
      <c r="D50" s="120"/>
      <c r="E50" s="47"/>
      <c r="F50" s="45"/>
      <c r="G50" s="45"/>
      <c r="H50" s="46"/>
      <c r="I50" s="45"/>
      <c r="J50" s="45"/>
      <c r="K50" s="45"/>
      <c r="L50" s="45"/>
      <c r="M50" s="61"/>
      <c r="N50" s="48"/>
      <c r="O50" s="49"/>
      <c r="P50" s="48"/>
      <c r="Q50" s="49"/>
      <c r="R50" s="50"/>
      <c r="S50" s="51"/>
      <c r="T50" s="15"/>
      <c r="U50" s="14"/>
      <c r="V50" s="52"/>
      <c r="W50" s="52"/>
      <c r="X50" s="52"/>
      <c r="Y50" s="52"/>
      <c r="Z50" s="52"/>
      <c r="AA50" s="52"/>
      <c r="AB50" s="53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3"/>
      <c r="AP50" s="52"/>
      <c r="AQ50" s="52"/>
      <c r="AR50" s="53"/>
      <c r="AS50" s="53"/>
      <c r="AT50" s="53"/>
      <c r="AU50" s="52"/>
      <c r="AV50" s="52"/>
      <c r="AW50" s="53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83" t="str">
        <f>IF(ISBLANK(B50),,IF(IFNA(MATCH(N50,List_Holidays,0),0)=0,IF(IFNA(MATCH(WEEKDAY(N50),List_WeekHolidays,0),0),1,0),2))</f>
        <v/>
      </c>
      <c r="BU50" s="83" t="str">
        <f t="array" ref="BU50">IF(ISBLANK(BT50),,INDEX(List_DayType,BT50+1))</f>
        <v/>
      </c>
      <c r="BV50" s="83" t="str">
        <f t="array" ref="BV50">IFS(BT50=0,,BT50=1,INDEX(List_Weekday,BT50),BT50=2,XLOOKUP(N50,List_Holidays,List_HolidaysDesc))</f>
        <v/>
      </c>
      <c r="BW50" s="109">
        <f t="shared" si="3"/>
        <v>0</v>
      </c>
      <c r="BX50" s="109">
        <f t="shared" si="4"/>
        <v>0</v>
      </c>
      <c r="BY50" s="109">
        <f>IF($BW50&gt;cLunchEnd+$N50,cLunchBegin+$N50+1,cLunchBegin+$N50)</f>
        <v>0.5</v>
      </c>
      <c r="BZ50" s="109">
        <f>IF($BW50&gt;cLunchEnd+$N50,cLunchEnd+$N50+1,cLunchEnd+$N50)</f>
        <v>0.5416666667</v>
      </c>
      <c r="CA50" s="109">
        <f>IF($BW50&gt;cDinnerEnd+$N50,cDinnerBegin+$N50+1,cDinnerBegin+$N50)</f>
        <v>0.75</v>
      </c>
      <c r="CB50" s="109">
        <f>IF($BW50&gt;cDinnerEnd+$N50,cDinnerEnd+$N50+1,cDinnerEnd+$N50)</f>
        <v>0.7916666667</v>
      </c>
      <c r="CC50" s="50" t="str">
        <f>IF((MIN($BX50,BZ50)-MAX($BW50,BY50))&gt;0,vDurationLunch,)</f>
        <v/>
      </c>
      <c r="CD50" s="50" t="str">
        <f>IF((MIN($BX50,CB50)-MAX($BW50,CA50))&gt;0,vDurationDinner,)</f>
        <v/>
      </c>
      <c r="CE50" s="50">
        <f t="shared" si="5"/>
        <v>0</v>
      </c>
      <c r="CF50" s="109">
        <f t="shared" si="6"/>
        <v>0.75</v>
      </c>
      <c r="CG50" s="50" t="str">
        <f t="shared" si="7"/>
        <v/>
      </c>
      <c r="CH50" s="50" t="str">
        <f t="shared" si="8"/>
        <v/>
      </c>
      <c r="CI50" s="50" t="str">
        <f t="shared" si="9"/>
        <v/>
      </c>
      <c r="CJ50" s="50" t="str">
        <f t="shared" si="10"/>
        <v/>
      </c>
      <c r="CK50" s="50" t="str">
        <f t="shared" si="11"/>
        <v/>
      </c>
      <c r="CL50" s="50"/>
      <c r="CM50" s="50"/>
      <c r="CN50" s="50"/>
      <c r="CO50" s="50"/>
      <c r="CP50" s="50"/>
    </row>
    <row r="51">
      <c r="A51" s="108" t="str">
        <f t="shared" si="2"/>
        <v/>
      </c>
      <c r="B51" s="6"/>
      <c r="C51" s="19"/>
      <c r="D51" s="120"/>
      <c r="E51" s="47"/>
      <c r="F51" s="45"/>
      <c r="G51" s="45"/>
      <c r="H51" s="45"/>
      <c r="I51" s="45"/>
      <c r="J51" s="46"/>
      <c r="K51" s="45"/>
      <c r="L51" s="45"/>
      <c r="M51" s="61"/>
      <c r="N51" s="48"/>
      <c r="O51" s="49"/>
      <c r="P51" s="48"/>
      <c r="Q51" s="49"/>
      <c r="R51" s="50"/>
      <c r="S51" s="51"/>
      <c r="T51" s="15"/>
      <c r="U51" s="14"/>
      <c r="V51" s="52"/>
      <c r="W51" s="52"/>
      <c r="X51" s="52"/>
      <c r="Y51" s="52"/>
      <c r="Z51" s="52"/>
      <c r="AA51" s="52"/>
      <c r="AB51" s="53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3"/>
      <c r="AP51" s="52"/>
      <c r="AQ51" s="52"/>
      <c r="AR51" s="53"/>
      <c r="AS51" s="53"/>
      <c r="AT51" s="53"/>
      <c r="AU51" s="52"/>
      <c r="AV51" s="52"/>
      <c r="AW51" s="53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83" t="str">
        <f>IF(ISBLANK(B51),,IF(IFNA(MATCH(N51,List_Holidays,0),0)=0,IF(IFNA(MATCH(WEEKDAY(N51),List_WeekHolidays,0),0),1,0),2))</f>
        <v/>
      </c>
      <c r="BU51" s="83" t="str">
        <f t="array" ref="BU51">IF(ISBLANK(BT51),,INDEX(List_DayType,BT51+1))</f>
        <v/>
      </c>
      <c r="BV51" s="83" t="str">
        <f t="array" ref="BV51">IFS(BT51=0,,BT51=1,INDEX(List_Weekday,BT51),BT51=2,XLOOKUP(N51,List_Holidays,List_HolidaysDesc))</f>
        <v/>
      </c>
      <c r="BW51" s="109">
        <f t="shared" si="3"/>
        <v>0</v>
      </c>
      <c r="BX51" s="109">
        <f t="shared" si="4"/>
        <v>0</v>
      </c>
      <c r="BY51" s="109">
        <f>IF($BW51&gt;cLunchEnd+$N51,cLunchBegin+$N51+1,cLunchBegin+$N51)</f>
        <v>0.5</v>
      </c>
      <c r="BZ51" s="109">
        <f>IF($BW51&gt;cLunchEnd+$N51,cLunchEnd+$N51+1,cLunchEnd+$N51)</f>
        <v>0.5416666667</v>
      </c>
      <c r="CA51" s="109">
        <f>IF($BW51&gt;cDinnerEnd+$N51,cDinnerBegin+$N51+1,cDinnerBegin+$N51)</f>
        <v>0.75</v>
      </c>
      <c r="CB51" s="109">
        <f>IF($BW51&gt;cDinnerEnd+$N51,cDinnerEnd+$N51+1,cDinnerEnd+$N51)</f>
        <v>0.7916666667</v>
      </c>
      <c r="CC51" s="50" t="str">
        <f>IF((MIN($BX51,BZ51)-MAX($BW51,BY51))&gt;0,vDurationLunch,)</f>
        <v/>
      </c>
      <c r="CD51" s="50" t="str">
        <f>IF((MIN($BX51,CB51)-MAX($BW51,CA51))&gt;0,vDurationDinner,)</f>
        <v/>
      </c>
      <c r="CE51" s="50">
        <f t="shared" si="5"/>
        <v>0</v>
      </c>
      <c r="CF51" s="109">
        <f t="shared" si="6"/>
        <v>0.75</v>
      </c>
      <c r="CG51" s="50" t="str">
        <f t="shared" si="7"/>
        <v/>
      </c>
      <c r="CH51" s="50" t="str">
        <f t="shared" si="8"/>
        <v/>
      </c>
      <c r="CI51" s="50" t="str">
        <f t="shared" si="9"/>
        <v/>
      </c>
      <c r="CJ51" s="50" t="str">
        <f t="shared" si="10"/>
        <v/>
      </c>
      <c r="CK51" s="50" t="str">
        <f t="shared" si="11"/>
        <v/>
      </c>
      <c r="CL51" s="50"/>
      <c r="CM51" s="50"/>
      <c r="CN51" s="50"/>
      <c r="CO51" s="50"/>
      <c r="CP51" s="50"/>
    </row>
    <row r="52">
      <c r="A52" s="108" t="str">
        <f t="shared" si="2"/>
        <v/>
      </c>
      <c r="B52" s="6"/>
      <c r="C52" s="119"/>
      <c r="D52" s="120"/>
      <c r="E52" s="47"/>
      <c r="F52" s="45"/>
      <c r="G52" s="45"/>
      <c r="H52" s="46"/>
      <c r="I52" s="45"/>
      <c r="J52" s="45"/>
      <c r="K52" s="45"/>
      <c r="L52" s="45"/>
      <c r="M52" s="61"/>
      <c r="N52" s="48"/>
      <c r="O52" s="49"/>
      <c r="P52" s="48"/>
      <c r="Q52" s="49"/>
      <c r="R52" s="50"/>
      <c r="S52" s="51"/>
      <c r="T52" s="15"/>
      <c r="U52" s="14"/>
      <c r="V52" s="52"/>
      <c r="W52" s="52"/>
      <c r="X52" s="52"/>
      <c r="Y52" s="52"/>
      <c r="Z52" s="52"/>
      <c r="AA52" s="52"/>
      <c r="AB52" s="53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3"/>
      <c r="AP52" s="52"/>
      <c r="AQ52" s="52"/>
      <c r="AR52" s="53"/>
      <c r="AS52" s="53"/>
      <c r="AT52" s="53"/>
      <c r="AU52" s="52"/>
      <c r="AV52" s="52"/>
      <c r="AW52" s="53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83" t="str">
        <f>IF(ISBLANK(B52),,IF(IFNA(MATCH(N52,List_Holidays,0),0)=0,IF(IFNA(MATCH(WEEKDAY(N52),List_WeekHolidays,0),0),1,0),2))</f>
        <v/>
      </c>
      <c r="BU52" s="83" t="str">
        <f t="array" ref="BU52">IF(ISBLANK(BT52),,INDEX(List_DayType,BT52+1))</f>
        <v/>
      </c>
      <c r="BV52" s="83" t="str">
        <f t="array" ref="BV52">IFS(BT52=0,,BT52=1,INDEX(List_Weekday,BT52),BT52=2,XLOOKUP(N52,List_Holidays,List_HolidaysDesc))</f>
        <v/>
      </c>
      <c r="BW52" s="109">
        <f t="shared" si="3"/>
        <v>0</v>
      </c>
      <c r="BX52" s="109">
        <f t="shared" si="4"/>
        <v>0</v>
      </c>
      <c r="BY52" s="109">
        <f>IF($BW52&gt;cLunchEnd+$N52,cLunchBegin+$N52+1,cLunchBegin+$N52)</f>
        <v>0.5</v>
      </c>
      <c r="BZ52" s="109">
        <f>IF($BW52&gt;cLunchEnd+$N52,cLunchEnd+$N52+1,cLunchEnd+$N52)</f>
        <v>0.5416666667</v>
      </c>
      <c r="CA52" s="109">
        <f>IF($BW52&gt;cDinnerEnd+$N52,cDinnerBegin+$N52+1,cDinnerBegin+$N52)</f>
        <v>0.75</v>
      </c>
      <c r="CB52" s="109">
        <f>IF($BW52&gt;cDinnerEnd+$N52,cDinnerEnd+$N52+1,cDinnerEnd+$N52)</f>
        <v>0.7916666667</v>
      </c>
      <c r="CC52" s="50" t="str">
        <f>IF((MIN($BX52,BZ52)-MAX($BW52,BY52))&gt;0,vDurationLunch,)</f>
        <v/>
      </c>
      <c r="CD52" s="50" t="str">
        <f>IF((MIN($BX52,CB52)-MAX($BW52,CA52))&gt;0,vDurationDinner,)</f>
        <v/>
      </c>
      <c r="CE52" s="50">
        <f t="shared" si="5"/>
        <v>0</v>
      </c>
      <c r="CF52" s="109">
        <f t="shared" si="6"/>
        <v>0.75</v>
      </c>
      <c r="CG52" s="50" t="str">
        <f t="shared" si="7"/>
        <v/>
      </c>
      <c r="CH52" s="50" t="str">
        <f t="shared" si="8"/>
        <v/>
      </c>
      <c r="CI52" s="50" t="str">
        <f t="shared" si="9"/>
        <v/>
      </c>
      <c r="CJ52" s="50" t="str">
        <f t="shared" si="10"/>
        <v/>
      </c>
      <c r="CK52" s="50" t="str">
        <f t="shared" si="11"/>
        <v/>
      </c>
      <c r="CL52" s="50"/>
      <c r="CM52" s="50"/>
      <c r="CN52" s="50"/>
      <c r="CO52" s="50"/>
      <c r="CP52" s="50"/>
    </row>
    <row r="53">
      <c r="A53" s="108" t="str">
        <f t="shared" si="2"/>
        <v/>
      </c>
      <c r="B53" s="6"/>
      <c r="C53" s="123"/>
      <c r="D53" s="120"/>
      <c r="E53" s="47"/>
      <c r="F53" s="45"/>
      <c r="G53" s="45"/>
      <c r="H53" s="46"/>
      <c r="I53" s="45"/>
      <c r="J53" s="45"/>
      <c r="K53" s="45"/>
      <c r="L53" s="45"/>
      <c r="M53" s="61"/>
      <c r="N53" s="48"/>
      <c r="O53" s="49"/>
      <c r="P53" s="48"/>
      <c r="Q53" s="49"/>
      <c r="R53" s="50"/>
      <c r="S53" s="51"/>
      <c r="T53" s="15"/>
      <c r="U53" s="14"/>
      <c r="V53" s="52"/>
      <c r="W53" s="52"/>
      <c r="X53" s="52"/>
      <c r="Y53" s="52"/>
      <c r="Z53" s="52"/>
      <c r="AA53" s="52"/>
      <c r="AB53" s="53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3"/>
      <c r="AP53" s="52"/>
      <c r="AQ53" s="52"/>
      <c r="AR53" s="53"/>
      <c r="AS53" s="53"/>
      <c r="AT53" s="53"/>
      <c r="AU53" s="52"/>
      <c r="AV53" s="52"/>
      <c r="AW53" s="53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83" t="str">
        <f>IF(ISBLANK(B53),,IF(IFNA(MATCH(N53,List_Holidays,0),0)=0,IF(IFNA(MATCH(WEEKDAY(N53),List_WeekHolidays,0),0),1,0),2))</f>
        <v/>
      </c>
      <c r="BU53" s="83" t="str">
        <f t="array" ref="BU53">IF(ISBLANK(BT53),,INDEX(List_DayType,BT53+1))</f>
        <v/>
      </c>
      <c r="BV53" s="83" t="str">
        <f t="array" ref="BV53">IFS(BT53=0,,BT53=1,INDEX(List_Weekday,BT53),BT53=2,XLOOKUP(N53,List_Holidays,List_HolidaysDesc))</f>
        <v/>
      </c>
      <c r="BW53" s="109">
        <f t="shared" si="3"/>
        <v>0</v>
      </c>
      <c r="BX53" s="109">
        <f t="shared" si="4"/>
        <v>0</v>
      </c>
      <c r="BY53" s="109">
        <f>IF($BW53&gt;cLunchEnd+$N53,cLunchBegin+$N53+1,cLunchBegin+$N53)</f>
        <v>0.5</v>
      </c>
      <c r="BZ53" s="109">
        <f>IF($BW53&gt;cLunchEnd+$N53,cLunchEnd+$N53+1,cLunchEnd+$N53)</f>
        <v>0.5416666667</v>
      </c>
      <c r="CA53" s="109">
        <f>IF($BW53&gt;cDinnerEnd+$N53,cDinnerBegin+$N53+1,cDinnerBegin+$N53)</f>
        <v>0.75</v>
      </c>
      <c r="CB53" s="109">
        <f>IF($BW53&gt;cDinnerEnd+$N53,cDinnerEnd+$N53+1,cDinnerEnd+$N53)</f>
        <v>0.7916666667</v>
      </c>
      <c r="CC53" s="50" t="str">
        <f>IF((MIN($BX53,BZ53)-MAX($BW53,BY53))&gt;0,vDurationLunch,)</f>
        <v/>
      </c>
      <c r="CD53" s="50" t="str">
        <f>IF((MIN($BX53,CB53)-MAX($BW53,CA53))&gt;0,vDurationDinner,)</f>
        <v/>
      </c>
      <c r="CE53" s="50">
        <f t="shared" si="5"/>
        <v>0</v>
      </c>
      <c r="CF53" s="109">
        <f t="shared" si="6"/>
        <v>0.75</v>
      </c>
      <c r="CG53" s="50" t="str">
        <f t="shared" si="7"/>
        <v/>
      </c>
      <c r="CH53" s="50" t="str">
        <f t="shared" si="8"/>
        <v/>
      </c>
      <c r="CI53" s="50" t="str">
        <f t="shared" si="9"/>
        <v/>
      </c>
      <c r="CJ53" s="50" t="str">
        <f t="shared" si="10"/>
        <v/>
      </c>
      <c r="CK53" s="50" t="str">
        <f t="shared" si="11"/>
        <v/>
      </c>
      <c r="CL53" s="50"/>
      <c r="CM53" s="50"/>
      <c r="CN53" s="50"/>
      <c r="CO53" s="50"/>
      <c r="CP53" s="50"/>
    </row>
    <row r="54">
      <c r="A54" s="108" t="str">
        <f t="shared" si="2"/>
        <v/>
      </c>
      <c r="B54" s="6"/>
      <c r="C54" s="123"/>
      <c r="D54" s="120"/>
      <c r="E54" s="47"/>
      <c r="F54" s="45"/>
      <c r="G54" s="45"/>
      <c r="H54" s="46"/>
      <c r="I54" s="45"/>
      <c r="J54" s="45"/>
      <c r="K54" s="45"/>
      <c r="L54" s="45"/>
      <c r="M54" s="61"/>
      <c r="N54" s="48"/>
      <c r="O54" s="49"/>
      <c r="P54" s="48"/>
      <c r="Q54" s="49"/>
      <c r="R54" s="50"/>
      <c r="S54" s="51"/>
      <c r="T54" s="15"/>
      <c r="U54" s="14"/>
      <c r="V54" s="52"/>
      <c r="W54" s="52"/>
      <c r="X54" s="52"/>
      <c r="Y54" s="52"/>
      <c r="Z54" s="52"/>
      <c r="AA54" s="52"/>
      <c r="AB54" s="53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3"/>
      <c r="AP54" s="52"/>
      <c r="AQ54" s="52"/>
      <c r="AR54" s="53"/>
      <c r="AS54" s="53"/>
      <c r="AT54" s="53"/>
      <c r="AU54" s="52"/>
      <c r="AV54" s="52"/>
      <c r="AW54" s="53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83" t="str">
        <f>IF(ISBLANK(B54),,IF(IFNA(MATCH(N54,List_Holidays,0),0)=0,IF(IFNA(MATCH(WEEKDAY(N54),List_WeekHolidays,0),0),1,0),2))</f>
        <v/>
      </c>
      <c r="BU54" s="83" t="str">
        <f t="array" ref="BU54">IF(ISBLANK(BT54),,INDEX(List_DayType,BT54+1))</f>
        <v/>
      </c>
      <c r="BV54" s="83" t="str">
        <f t="array" ref="BV54">IFS(BT54=0,,BT54=1,INDEX(List_Weekday,BT54),BT54=2,XLOOKUP(N54,List_Holidays,List_HolidaysDesc))</f>
        <v/>
      </c>
      <c r="BW54" s="109">
        <f t="shared" si="3"/>
        <v>0</v>
      </c>
      <c r="BX54" s="109">
        <f t="shared" si="4"/>
        <v>0</v>
      </c>
      <c r="BY54" s="109">
        <f>IF($BW54&gt;cLunchEnd+$N54,cLunchBegin+$N54+1,cLunchBegin+$N54)</f>
        <v>0.5</v>
      </c>
      <c r="BZ54" s="109">
        <f>IF($BW54&gt;cLunchEnd+$N54,cLunchEnd+$N54+1,cLunchEnd+$N54)</f>
        <v>0.5416666667</v>
      </c>
      <c r="CA54" s="109">
        <f>IF($BW54&gt;cDinnerEnd+$N54,cDinnerBegin+$N54+1,cDinnerBegin+$N54)</f>
        <v>0.75</v>
      </c>
      <c r="CB54" s="109">
        <f>IF($BW54&gt;cDinnerEnd+$N54,cDinnerEnd+$N54+1,cDinnerEnd+$N54)</f>
        <v>0.7916666667</v>
      </c>
      <c r="CC54" s="50" t="str">
        <f>IF((MIN($BX54,BZ54)-MAX($BW54,BY54))&gt;0,vDurationLunch,)</f>
        <v/>
      </c>
      <c r="CD54" s="50" t="str">
        <f>IF((MIN($BX54,CB54)-MAX($BW54,CA54))&gt;0,vDurationDinner,)</f>
        <v/>
      </c>
      <c r="CE54" s="50">
        <f t="shared" si="5"/>
        <v>0</v>
      </c>
      <c r="CF54" s="109">
        <f t="shared" si="6"/>
        <v>0.75</v>
      </c>
      <c r="CG54" s="50" t="str">
        <f t="shared" si="7"/>
        <v/>
      </c>
      <c r="CH54" s="50" t="str">
        <f t="shared" si="8"/>
        <v/>
      </c>
      <c r="CI54" s="50" t="str">
        <f t="shared" si="9"/>
        <v/>
      </c>
      <c r="CJ54" s="50" t="str">
        <f t="shared" si="10"/>
        <v/>
      </c>
      <c r="CK54" s="50" t="str">
        <f t="shared" si="11"/>
        <v/>
      </c>
      <c r="CL54" s="50"/>
      <c r="CM54" s="50"/>
      <c r="CN54" s="50"/>
      <c r="CO54" s="50"/>
      <c r="CP54" s="50"/>
    </row>
    <row r="55">
      <c r="A55" s="108" t="str">
        <f t="shared" si="2"/>
        <v/>
      </c>
      <c r="B55" s="6"/>
      <c r="C55" s="123"/>
      <c r="D55" s="120"/>
      <c r="E55" s="47"/>
      <c r="F55" s="45"/>
      <c r="G55" s="46"/>
      <c r="H55" s="46"/>
      <c r="I55" s="45"/>
      <c r="J55" s="45"/>
      <c r="K55" s="45"/>
      <c r="L55" s="45"/>
      <c r="M55" s="61"/>
      <c r="N55" s="48"/>
      <c r="O55" s="49"/>
      <c r="P55" s="48"/>
      <c r="Q55" s="49"/>
      <c r="R55" s="50"/>
      <c r="S55" s="51"/>
      <c r="T55" s="15"/>
      <c r="U55" s="14"/>
      <c r="V55" s="52"/>
      <c r="W55" s="52"/>
      <c r="X55" s="52"/>
      <c r="Y55" s="52"/>
      <c r="Z55" s="52"/>
      <c r="AA55" s="52"/>
      <c r="AB55" s="53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3"/>
      <c r="AP55" s="52"/>
      <c r="AQ55" s="52"/>
      <c r="AR55" s="53"/>
      <c r="AS55" s="53"/>
      <c r="AT55" s="53"/>
      <c r="AU55" s="52"/>
      <c r="AV55" s="52"/>
      <c r="AW55" s="53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83" t="str">
        <f>IF(ISBLANK(B55),,IF(IFNA(MATCH(N55,List_Holidays,0),0)=0,IF(IFNA(MATCH(WEEKDAY(N55),List_WeekHolidays,0),0),1,0),2))</f>
        <v/>
      </c>
      <c r="BU55" s="83" t="str">
        <f t="array" ref="BU55">IF(ISBLANK(BT55),,INDEX(List_DayType,BT55+1))</f>
        <v/>
      </c>
      <c r="BV55" s="83" t="str">
        <f t="array" ref="BV55">IFS(BT55=0,,BT55=1,INDEX(List_Weekday,BT55),BT55=2,XLOOKUP(N55,List_Holidays,List_HolidaysDesc))</f>
        <v/>
      </c>
      <c r="BW55" s="109">
        <f t="shared" si="3"/>
        <v>0</v>
      </c>
      <c r="BX55" s="109">
        <f t="shared" si="4"/>
        <v>0</v>
      </c>
      <c r="BY55" s="109">
        <f>IF($BW55&gt;cLunchEnd+$N55,cLunchBegin+$N55+1,cLunchBegin+$N55)</f>
        <v>0.5</v>
      </c>
      <c r="BZ55" s="109">
        <f>IF($BW55&gt;cLunchEnd+$N55,cLunchEnd+$N55+1,cLunchEnd+$N55)</f>
        <v>0.5416666667</v>
      </c>
      <c r="CA55" s="109">
        <f>IF($BW55&gt;cDinnerEnd+$N55,cDinnerBegin+$N55+1,cDinnerBegin+$N55)</f>
        <v>0.75</v>
      </c>
      <c r="CB55" s="109">
        <f>IF($BW55&gt;cDinnerEnd+$N55,cDinnerEnd+$N55+1,cDinnerEnd+$N55)</f>
        <v>0.7916666667</v>
      </c>
      <c r="CC55" s="50" t="str">
        <f>IF((MIN($BX55,BZ55)-MAX($BW55,BY55))&gt;0,vDurationLunch,)</f>
        <v/>
      </c>
      <c r="CD55" s="50" t="str">
        <f>IF((MIN($BX55,CB55)-MAX($BW55,CA55))&gt;0,vDurationDinner,)</f>
        <v/>
      </c>
      <c r="CE55" s="50">
        <f t="shared" si="5"/>
        <v>0</v>
      </c>
      <c r="CF55" s="109">
        <f t="shared" si="6"/>
        <v>0.75</v>
      </c>
      <c r="CG55" s="50" t="str">
        <f t="shared" si="7"/>
        <v/>
      </c>
      <c r="CH55" s="50" t="str">
        <f t="shared" si="8"/>
        <v/>
      </c>
      <c r="CI55" s="50" t="str">
        <f t="shared" si="9"/>
        <v/>
      </c>
      <c r="CJ55" s="50" t="str">
        <f t="shared" si="10"/>
        <v/>
      </c>
      <c r="CK55" s="50" t="str">
        <f t="shared" si="11"/>
        <v/>
      </c>
      <c r="CL55" s="50"/>
      <c r="CM55" s="50"/>
      <c r="CN55" s="50"/>
      <c r="CO55" s="50"/>
      <c r="CP55" s="50"/>
    </row>
    <row r="56">
      <c r="A56" s="108" t="str">
        <f t="shared" si="2"/>
        <v/>
      </c>
      <c r="B56" s="6"/>
      <c r="C56" s="119"/>
      <c r="D56" s="120"/>
      <c r="E56" s="47"/>
      <c r="F56" s="45"/>
      <c r="G56" s="45"/>
      <c r="H56" s="46"/>
      <c r="I56" s="45"/>
      <c r="J56" s="45"/>
      <c r="K56" s="45"/>
      <c r="L56" s="45"/>
      <c r="M56" s="61"/>
      <c r="N56" s="48"/>
      <c r="O56" s="49"/>
      <c r="P56" s="48"/>
      <c r="Q56" s="49"/>
      <c r="R56" s="50"/>
      <c r="S56" s="51"/>
      <c r="T56" s="15"/>
      <c r="U56" s="14"/>
      <c r="V56" s="52"/>
      <c r="W56" s="52"/>
      <c r="X56" s="52"/>
      <c r="Y56" s="52"/>
      <c r="Z56" s="52"/>
      <c r="AA56" s="52"/>
      <c r="AB56" s="53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3"/>
      <c r="AP56" s="52"/>
      <c r="AQ56" s="52"/>
      <c r="AR56" s="53"/>
      <c r="AS56" s="53"/>
      <c r="AT56" s="53"/>
      <c r="AU56" s="52"/>
      <c r="AV56" s="52"/>
      <c r="AW56" s="53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83" t="str">
        <f>IF(ISBLANK(B56),,IF(IFNA(MATCH(N56,List_Holidays,0),0)=0,IF(IFNA(MATCH(WEEKDAY(N56),List_WeekHolidays,0),0),1,0),2))</f>
        <v/>
      </c>
      <c r="BU56" s="83" t="str">
        <f t="array" ref="BU56">IF(ISBLANK(BT56),,INDEX(List_DayType,BT56+1))</f>
        <v/>
      </c>
      <c r="BV56" s="83" t="str">
        <f t="array" ref="BV56">IFS(BT56=0,,BT56=1,INDEX(List_Weekday,BT56),BT56=2,XLOOKUP(N56,List_Holidays,List_HolidaysDesc))</f>
        <v/>
      </c>
      <c r="BW56" s="109">
        <f t="shared" si="3"/>
        <v>0</v>
      </c>
      <c r="BX56" s="109">
        <f t="shared" si="4"/>
        <v>0</v>
      </c>
      <c r="BY56" s="109">
        <f>IF($BW56&gt;cLunchEnd+$N56,cLunchBegin+$N56+1,cLunchBegin+$N56)</f>
        <v>0.5</v>
      </c>
      <c r="BZ56" s="109">
        <f>IF($BW56&gt;cLunchEnd+$N56,cLunchEnd+$N56+1,cLunchEnd+$N56)</f>
        <v>0.5416666667</v>
      </c>
      <c r="CA56" s="109">
        <f>IF($BW56&gt;cDinnerEnd+$N56,cDinnerBegin+$N56+1,cDinnerBegin+$N56)</f>
        <v>0.75</v>
      </c>
      <c r="CB56" s="109">
        <f>IF($BW56&gt;cDinnerEnd+$N56,cDinnerEnd+$N56+1,cDinnerEnd+$N56)</f>
        <v>0.7916666667</v>
      </c>
      <c r="CC56" s="50" t="str">
        <f>IF((MIN($BX56,BZ56)-MAX($BW56,BY56))&gt;0,vDurationLunch,)</f>
        <v/>
      </c>
      <c r="CD56" s="50" t="str">
        <f>IF((MIN($BX56,CB56)-MAX($BW56,CA56))&gt;0,vDurationDinner,)</f>
        <v/>
      </c>
      <c r="CE56" s="50">
        <f t="shared" si="5"/>
        <v>0</v>
      </c>
      <c r="CF56" s="109">
        <f t="shared" si="6"/>
        <v>0.75</v>
      </c>
      <c r="CG56" s="50" t="str">
        <f t="shared" si="7"/>
        <v/>
      </c>
      <c r="CH56" s="50" t="str">
        <f t="shared" si="8"/>
        <v/>
      </c>
      <c r="CI56" s="50" t="str">
        <f t="shared" si="9"/>
        <v/>
      </c>
      <c r="CJ56" s="50" t="str">
        <f t="shared" si="10"/>
        <v/>
      </c>
      <c r="CK56" s="50" t="str">
        <f t="shared" si="11"/>
        <v/>
      </c>
      <c r="CL56" s="50"/>
      <c r="CM56" s="50"/>
      <c r="CN56" s="50"/>
      <c r="CO56" s="50"/>
      <c r="CP56" s="50"/>
    </row>
    <row r="57">
      <c r="A57" s="108" t="str">
        <f t="shared" si="2"/>
        <v/>
      </c>
      <c r="B57" s="6"/>
      <c r="C57" s="123"/>
      <c r="D57" s="120"/>
      <c r="E57" s="61"/>
      <c r="F57" s="45"/>
      <c r="G57" s="45"/>
      <c r="H57" s="46"/>
      <c r="I57" s="45"/>
      <c r="J57" s="45"/>
      <c r="K57" s="45"/>
      <c r="L57" s="45"/>
      <c r="M57" s="61"/>
      <c r="N57" s="48"/>
      <c r="O57" s="49"/>
      <c r="P57" s="48"/>
      <c r="Q57" s="49"/>
      <c r="R57" s="50"/>
      <c r="S57" s="51"/>
      <c r="T57" s="15"/>
      <c r="U57" s="14"/>
      <c r="V57" s="52"/>
      <c r="W57" s="52"/>
      <c r="X57" s="52"/>
      <c r="Y57" s="52"/>
      <c r="Z57" s="52"/>
      <c r="AA57" s="52"/>
      <c r="AB57" s="53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3"/>
      <c r="AP57" s="52"/>
      <c r="AQ57" s="52"/>
      <c r="AR57" s="53"/>
      <c r="AS57" s="53"/>
      <c r="AT57" s="53"/>
      <c r="AU57" s="52"/>
      <c r="AV57" s="52"/>
      <c r="AW57" s="53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83" t="str">
        <f>IF(ISBLANK(B57),,IF(IFNA(MATCH(N57,List_Holidays,0),0)=0,IF(IFNA(MATCH(WEEKDAY(N57),List_WeekHolidays,0),0),1,0),2))</f>
        <v/>
      </c>
      <c r="BU57" s="83" t="str">
        <f t="array" ref="BU57">IF(ISBLANK(BT57),,INDEX(List_DayType,BT57+1))</f>
        <v/>
      </c>
      <c r="BV57" s="83" t="str">
        <f t="array" ref="BV57">IFS(BT57=0,,BT57=1,INDEX(List_Weekday,BT57),BT57=2,XLOOKUP(N57,List_Holidays,List_HolidaysDesc))</f>
        <v/>
      </c>
      <c r="BW57" s="109">
        <f t="shared" si="3"/>
        <v>0</v>
      </c>
      <c r="BX57" s="109">
        <f t="shared" si="4"/>
        <v>0</v>
      </c>
      <c r="BY57" s="109">
        <f>IF($BW57&gt;cLunchEnd+$N57,cLunchBegin+$N57+1,cLunchBegin+$N57)</f>
        <v>0.5</v>
      </c>
      <c r="BZ57" s="109">
        <f>IF($BW57&gt;cLunchEnd+$N57,cLunchEnd+$N57+1,cLunchEnd+$N57)</f>
        <v>0.5416666667</v>
      </c>
      <c r="CA57" s="109">
        <f>IF($BW57&gt;cDinnerEnd+$N57,cDinnerBegin+$N57+1,cDinnerBegin+$N57)</f>
        <v>0.75</v>
      </c>
      <c r="CB57" s="109">
        <f>IF($BW57&gt;cDinnerEnd+$N57,cDinnerEnd+$N57+1,cDinnerEnd+$N57)</f>
        <v>0.7916666667</v>
      </c>
      <c r="CC57" s="50" t="str">
        <f>IF((MIN($BX57,BZ57)-MAX($BW57,BY57))&gt;0,vDurationLunch,)</f>
        <v/>
      </c>
      <c r="CD57" s="50" t="str">
        <f>IF((MIN($BX57,CB57)-MAX($BW57,CA57))&gt;0,vDurationDinner,)</f>
        <v/>
      </c>
      <c r="CE57" s="50">
        <f t="shared" si="5"/>
        <v>0</v>
      </c>
      <c r="CF57" s="109">
        <f t="shared" si="6"/>
        <v>0.75</v>
      </c>
      <c r="CG57" s="50" t="str">
        <f t="shared" si="7"/>
        <v/>
      </c>
      <c r="CH57" s="50" t="str">
        <f t="shared" si="8"/>
        <v/>
      </c>
      <c r="CI57" s="50" t="str">
        <f t="shared" si="9"/>
        <v/>
      </c>
      <c r="CJ57" s="50" t="str">
        <f t="shared" si="10"/>
        <v/>
      </c>
      <c r="CK57" s="50" t="str">
        <f t="shared" si="11"/>
        <v/>
      </c>
      <c r="CL57" s="50"/>
      <c r="CM57" s="50"/>
      <c r="CN57" s="50"/>
      <c r="CO57" s="50"/>
      <c r="CP57" s="50"/>
    </row>
    <row r="58">
      <c r="A58" s="108" t="str">
        <f t="shared" si="2"/>
        <v/>
      </c>
      <c r="B58" s="6"/>
      <c r="C58" s="123"/>
      <c r="D58" s="120"/>
      <c r="E58" s="47"/>
      <c r="F58" s="45"/>
      <c r="G58" s="45"/>
      <c r="H58" s="45"/>
      <c r="I58" s="45"/>
      <c r="J58" s="46"/>
      <c r="K58" s="45"/>
      <c r="L58" s="45"/>
      <c r="M58" s="61"/>
      <c r="N58" s="48"/>
      <c r="O58" s="49"/>
      <c r="P58" s="48"/>
      <c r="Q58" s="49"/>
      <c r="R58" s="50"/>
      <c r="S58" s="51"/>
      <c r="T58" s="15"/>
      <c r="U58" s="14"/>
      <c r="V58" s="52"/>
      <c r="W58" s="52"/>
      <c r="X58" s="52"/>
      <c r="Y58" s="52"/>
      <c r="Z58" s="52"/>
      <c r="AA58" s="52"/>
      <c r="AB58" s="53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3"/>
      <c r="AP58" s="52"/>
      <c r="AQ58" s="52"/>
      <c r="AR58" s="53"/>
      <c r="AS58" s="53"/>
      <c r="AT58" s="53"/>
      <c r="AU58" s="52"/>
      <c r="AV58" s="52"/>
      <c r="AW58" s="53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83" t="str">
        <f>IF(ISBLANK(B58),,IF(IFNA(MATCH(N58,List_Holidays,0),0)=0,IF(IFNA(MATCH(WEEKDAY(N58),List_WeekHolidays,0),0),1,0),2))</f>
        <v/>
      </c>
      <c r="BU58" s="83" t="str">
        <f t="array" ref="BU58">IF(ISBLANK(BT58),,INDEX(List_DayType,BT58+1))</f>
        <v/>
      </c>
      <c r="BV58" s="83" t="str">
        <f t="array" ref="BV58">IFS(BT58=0,,BT58=1,INDEX(List_Weekday,BT58),BT58=2,XLOOKUP(N58,List_Holidays,List_HolidaysDesc))</f>
        <v/>
      </c>
      <c r="BW58" s="109">
        <f t="shared" si="3"/>
        <v>0</v>
      </c>
      <c r="BX58" s="109">
        <f t="shared" si="4"/>
        <v>0</v>
      </c>
      <c r="BY58" s="109">
        <f>IF($BW58&gt;cLunchEnd+$N58,cLunchBegin+$N58+1,cLunchBegin+$N58)</f>
        <v>0.5</v>
      </c>
      <c r="BZ58" s="109">
        <f>IF($BW58&gt;cLunchEnd+$N58,cLunchEnd+$N58+1,cLunchEnd+$N58)</f>
        <v>0.5416666667</v>
      </c>
      <c r="CA58" s="109">
        <f>IF($BW58&gt;cDinnerEnd+$N58,cDinnerBegin+$N58+1,cDinnerBegin+$N58)</f>
        <v>0.75</v>
      </c>
      <c r="CB58" s="109">
        <f>IF($BW58&gt;cDinnerEnd+$N58,cDinnerEnd+$N58+1,cDinnerEnd+$N58)</f>
        <v>0.7916666667</v>
      </c>
      <c r="CC58" s="50" t="str">
        <f>IF((MIN($BX58,BZ58)-MAX($BW58,BY58))&gt;0,vDurationLunch,)</f>
        <v/>
      </c>
      <c r="CD58" s="50" t="str">
        <f>IF((MIN($BX58,CB58)-MAX($BW58,CA58))&gt;0,vDurationDinner,)</f>
        <v/>
      </c>
      <c r="CE58" s="50">
        <f t="shared" si="5"/>
        <v>0</v>
      </c>
      <c r="CF58" s="109">
        <f t="shared" si="6"/>
        <v>0.75</v>
      </c>
      <c r="CG58" s="50" t="str">
        <f t="shared" si="7"/>
        <v/>
      </c>
      <c r="CH58" s="50" t="str">
        <f t="shared" si="8"/>
        <v/>
      </c>
      <c r="CI58" s="50" t="str">
        <f t="shared" si="9"/>
        <v/>
      </c>
      <c r="CJ58" s="50" t="str">
        <f t="shared" si="10"/>
        <v/>
      </c>
      <c r="CK58" s="50" t="str">
        <f t="shared" si="11"/>
        <v/>
      </c>
      <c r="CL58" s="50"/>
      <c r="CM58" s="50"/>
      <c r="CN58" s="50"/>
      <c r="CO58" s="50"/>
      <c r="CP58" s="50"/>
    </row>
    <row r="59">
      <c r="A59" s="108" t="str">
        <f t="shared" si="2"/>
        <v/>
      </c>
      <c r="B59" s="6"/>
      <c r="C59" s="123"/>
      <c r="D59" s="120"/>
      <c r="E59" s="47"/>
      <c r="F59" s="45"/>
      <c r="G59" s="45"/>
      <c r="H59" s="46"/>
      <c r="I59" s="45"/>
      <c r="J59" s="45"/>
      <c r="K59" s="45"/>
      <c r="L59" s="45"/>
      <c r="M59" s="61"/>
      <c r="N59" s="48"/>
      <c r="O59" s="49"/>
      <c r="P59" s="48"/>
      <c r="Q59" s="49"/>
      <c r="R59" s="50"/>
      <c r="S59" s="51"/>
      <c r="T59" s="15"/>
      <c r="U59" s="14"/>
      <c r="V59" s="52"/>
      <c r="W59" s="52"/>
      <c r="X59" s="52"/>
      <c r="Y59" s="52"/>
      <c r="Z59" s="52"/>
      <c r="AA59" s="52"/>
      <c r="AB59" s="53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3"/>
      <c r="AP59" s="52"/>
      <c r="AQ59" s="52"/>
      <c r="AR59" s="53"/>
      <c r="AS59" s="53"/>
      <c r="AT59" s="53"/>
      <c r="AU59" s="52"/>
      <c r="AV59" s="52"/>
      <c r="AW59" s="53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83" t="str">
        <f>IF(ISBLANK(B59),,IF(IFNA(MATCH(N59,List_Holidays,0),0)=0,IF(IFNA(MATCH(WEEKDAY(N59),List_WeekHolidays,0),0),1,0),2))</f>
        <v/>
      </c>
      <c r="BU59" s="83" t="str">
        <f t="array" ref="BU59">IF(ISBLANK(BT59),,INDEX(List_DayType,BT59+1))</f>
        <v/>
      </c>
      <c r="BV59" s="83" t="str">
        <f t="array" ref="BV59">IFS(BT59=0,,BT59=1,INDEX(List_Weekday,BT59),BT59=2,XLOOKUP(N59,List_Holidays,List_HolidaysDesc))</f>
        <v/>
      </c>
      <c r="BW59" s="109">
        <f t="shared" si="3"/>
        <v>0</v>
      </c>
      <c r="BX59" s="109">
        <f t="shared" si="4"/>
        <v>0</v>
      </c>
      <c r="BY59" s="109">
        <f>IF($BW59&gt;cLunchEnd+$N59,cLunchBegin+$N59+1,cLunchBegin+$N59)</f>
        <v>0.5</v>
      </c>
      <c r="BZ59" s="109">
        <f>IF($BW59&gt;cLunchEnd+$N59,cLunchEnd+$N59+1,cLunchEnd+$N59)</f>
        <v>0.5416666667</v>
      </c>
      <c r="CA59" s="109">
        <f>IF($BW59&gt;cDinnerEnd+$N59,cDinnerBegin+$N59+1,cDinnerBegin+$N59)</f>
        <v>0.75</v>
      </c>
      <c r="CB59" s="109">
        <f>IF($BW59&gt;cDinnerEnd+$N59,cDinnerEnd+$N59+1,cDinnerEnd+$N59)</f>
        <v>0.7916666667</v>
      </c>
      <c r="CC59" s="50" t="str">
        <f>IF((MIN($BX59,BZ59)-MAX($BW59,BY59))&gt;0,vDurationLunch,)</f>
        <v/>
      </c>
      <c r="CD59" s="50" t="str">
        <f>IF((MIN($BX59,CB59)-MAX($BW59,CA59))&gt;0,vDurationDinner,)</f>
        <v/>
      </c>
      <c r="CE59" s="50">
        <f t="shared" si="5"/>
        <v>0</v>
      </c>
      <c r="CF59" s="109">
        <f t="shared" si="6"/>
        <v>0.75</v>
      </c>
      <c r="CG59" s="50" t="str">
        <f t="shared" si="7"/>
        <v/>
      </c>
      <c r="CH59" s="50" t="str">
        <f t="shared" si="8"/>
        <v/>
      </c>
      <c r="CI59" s="50" t="str">
        <f t="shared" si="9"/>
        <v/>
      </c>
      <c r="CJ59" s="50" t="str">
        <f t="shared" si="10"/>
        <v/>
      </c>
      <c r="CK59" s="50" t="str">
        <f t="shared" si="11"/>
        <v/>
      </c>
      <c r="CL59" s="50"/>
      <c r="CM59" s="50"/>
      <c r="CN59" s="50"/>
      <c r="CO59" s="50"/>
      <c r="CP59" s="50"/>
    </row>
    <row r="60">
      <c r="A60" s="108" t="str">
        <f t="shared" si="2"/>
        <v/>
      </c>
      <c r="B60" s="6"/>
      <c r="C60" s="119"/>
      <c r="D60" s="120"/>
      <c r="E60" s="47"/>
      <c r="F60" s="45"/>
      <c r="G60" s="45"/>
      <c r="H60" s="46"/>
      <c r="I60" s="45"/>
      <c r="J60" s="45"/>
      <c r="K60" s="45"/>
      <c r="L60" s="45"/>
      <c r="M60" s="61"/>
      <c r="N60" s="48"/>
      <c r="O60" s="49"/>
      <c r="P60" s="48"/>
      <c r="Q60" s="49"/>
      <c r="R60" s="50"/>
      <c r="S60" s="51"/>
      <c r="T60" s="15"/>
      <c r="U60" s="14"/>
      <c r="V60" s="52"/>
      <c r="W60" s="52"/>
      <c r="X60" s="52"/>
      <c r="Y60" s="52"/>
      <c r="Z60" s="52"/>
      <c r="AA60" s="52"/>
      <c r="AB60" s="53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3"/>
      <c r="AP60" s="52"/>
      <c r="AQ60" s="52"/>
      <c r="AR60" s="53"/>
      <c r="AS60" s="53"/>
      <c r="AT60" s="53"/>
      <c r="AU60" s="52"/>
      <c r="AV60" s="52"/>
      <c r="AW60" s="53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83" t="str">
        <f>IF(ISBLANK(B60),,IF(IFNA(MATCH(N60,List_Holidays,0),0)=0,IF(IFNA(MATCH(WEEKDAY(N60),List_WeekHolidays,0),0),1,0),2))</f>
        <v/>
      </c>
      <c r="BU60" s="83" t="str">
        <f t="array" ref="BU60">IF(ISBLANK(BT60),,INDEX(List_DayType,BT60+1))</f>
        <v/>
      </c>
      <c r="BV60" s="83" t="str">
        <f t="array" ref="BV60">IFS(BT60=0,,BT60=1,INDEX(List_Weekday,BT60),BT60=2,XLOOKUP(N60,List_Holidays,List_HolidaysDesc))</f>
        <v/>
      </c>
      <c r="BW60" s="109">
        <f t="shared" si="3"/>
        <v>0</v>
      </c>
      <c r="BX60" s="109">
        <f t="shared" si="4"/>
        <v>0</v>
      </c>
      <c r="BY60" s="109">
        <f>IF($BW60&gt;cLunchEnd+$N60,cLunchBegin+$N60+1,cLunchBegin+$N60)</f>
        <v>0.5</v>
      </c>
      <c r="BZ60" s="109">
        <f>IF($BW60&gt;cLunchEnd+$N60,cLunchEnd+$N60+1,cLunchEnd+$N60)</f>
        <v>0.5416666667</v>
      </c>
      <c r="CA60" s="109">
        <f>IF($BW60&gt;cDinnerEnd+$N60,cDinnerBegin+$N60+1,cDinnerBegin+$N60)</f>
        <v>0.75</v>
      </c>
      <c r="CB60" s="109">
        <f>IF($BW60&gt;cDinnerEnd+$N60,cDinnerEnd+$N60+1,cDinnerEnd+$N60)</f>
        <v>0.7916666667</v>
      </c>
      <c r="CC60" s="50" t="str">
        <f>IF((MIN($BX60,BZ60)-MAX($BW60,BY60))&gt;0,vDurationLunch,)</f>
        <v/>
      </c>
      <c r="CD60" s="50" t="str">
        <f>IF((MIN($BX60,CB60)-MAX($BW60,CA60))&gt;0,vDurationDinner,)</f>
        <v/>
      </c>
      <c r="CE60" s="50">
        <f t="shared" si="5"/>
        <v>0</v>
      </c>
      <c r="CF60" s="109">
        <f t="shared" si="6"/>
        <v>0.75</v>
      </c>
      <c r="CG60" s="50" t="str">
        <f t="shared" si="7"/>
        <v/>
      </c>
      <c r="CH60" s="50" t="str">
        <f t="shared" si="8"/>
        <v/>
      </c>
      <c r="CI60" s="50" t="str">
        <f t="shared" si="9"/>
        <v/>
      </c>
      <c r="CJ60" s="50" t="str">
        <f t="shared" si="10"/>
        <v/>
      </c>
      <c r="CK60" s="50" t="str">
        <f t="shared" si="11"/>
        <v/>
      </c>
      <c r="CL60" s="50"/>
      <c r="CM60" s="50"/>
      <c r="CN60" s="50"/>
      <c r="CO60" s="50"/>
      <c r="CP60" s="50"/>
    </row>
    <row r="61">
      <c r="A61" s="108" t="str">
        <f t="shared" si="2"/>
        <v/>
      </c>
      <c r="B61" s="6"/>
      <c r="C61" s="119"/>
      <c r="D61" s="120"/>
      <c r="E61" s="47"/>
      <c r="F61" s="45"/>
      <c r="G61" s="45"/>
      <c r="H61" s="46"/>
      <c r="I61" s="45"/>
      <c r="J61" s="45"/>
      <c r="K61" s="45"/>
      <c r="L61" s="45"/>
      <c r="M61" s="61"/>
      <c r="N61" s="48"/>
      <c r="O61" s="49"/>
      <c r="P61" s="48"/>
      <c r="Q61" s="49"/>
      <c r="R61" s="50"/>
      <c r="S61" s="51"/>
      <c r="T61" s="15"/>
      <c r="U61" s="14"/>
      <c r="V61" s="52"/>
      <c r="W61" s="52"/>
      <c r="X61" s="52"/>
      <c r="Y61" s="52"/>
      <c r="Z61" s="52"/>
      <c r="AA61" s="52"/>
      <c r="AB61" s="53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3"/>
      <c r="AP61" s="52"/>
      <c r="AQ61" s="52"/>
      <c r="AR61" s="53"/>
      <c r="AS61" s="53"/>
      <c r="AT61" s="53"/>
      <c r="AU61" s="52"/>
      <c r="AV61" s="52"/>
      <c r="AW61" s="53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83" t="str">
        <f>IF(ISBLANK(B61),,IF(IFNA(MATCH(N61,List_Holidays,0),0)=0,IF(IFNA(MATCH(WEEKDAY(N61),List_WeekHolidays,0),0),1,0),2))</f>
        <v/>
      </c>
      <c r="BU61" s="83" t="str">
        <f t="array" ref="BU61">IF(ISBLANK(BT61),,INDEX(List_DayType,BT61+1))</f>
        <v/>
      </c>
      <c r="BV61" s="83" t="str">
        <f t="array" ref="BV61">IFS(BT61=0,,BT61=1,INDEX(List_Weekday,BT61),BT61=2,XLOOKUP(N61,List_Holidays,List_HolidaysDesc))</f>
        <v/>
      </c>
      <c r="BW61" s="109">
        <f t="shared" si="3"/>
        <v>0</v>
      </c>
      <c r="BX61" s="109">
        <f t="shared" si="4"/>
        <v>0</v>
      </c>
      <c r="BY61" s="109">
        <f>IF($BW61&gt;cLunchEnd+$N61,cLunchBegin+$N61+1,cLunchBegin+$N61)</f>
        <v>0.5</v>
      </c>
      <c r="BZ61" s="109">
        <f>IF($BW61&gt;cLunchEnd+$N61,cLunchEnd+$N61+1,cLunchEnd+$N61)</f>
        <v>0.5416666667</v>
      </c>
      <c r="CA61" s="109">
        <f>IF($BW61&gt;cDinnerEnd+$N61,cDinnerBegin+$N61+1,cDinnerBegin+$N61)</f>
        <v>0.75</v>
      </c>
      <c r="CB61" s="109">
        <f>IF($BW61&gt;cDinnerEnd+$N61,cDinnerEnd+$N61+1,cDinnerEnd+$N61)</f>
        <v>0.7916666667</v>
      </c>
      <c r="CC61" s="50" t="str">
        <f>IF((MIN($BX61,BZ61)-MAX($BW61,BY61))&gt;0,vDurationLunch,)</f>
        <v/>
      </c>
      <c r="CD61" s="50" t="str">
        <f>IF((MIN($BX61,CB61)-MAX($BW61,CA61))&gt;0,vDurationDinner,)</f>
        <v/>
      </c>
      <c r="CE61" s="50">
        <f t="shared" si="5"/>
        <v>0</v>
      </c>
      <c r="CF61" s="109">
        <f t="shared" si="6"/>
        <v>0.75</v>
      </c>
      <c r="CG61" s="50" t="str">
        <f t="shared" si="7"/>
        <v/>
      </c>
      <c r="CH61" s="50" t="str">
        <f t="shared" si="8"/>
        <v/>
      </c>
      <c r="CI61" s="50" t="str">
        <f t="shared" si="9"/>
        <v/>
      </c>
      <c r="CJ61" s="50" t="str">
        <f t="shared" si="10"/>
        <v/>
      </c>
      <c r="CK61" s="50" t="str">
        <f t="shared" si="11"/>
        <v/>
      </c>
      <c r="CL61" s="50"/>
      <c r="CM61" s="50"/>
      <c r="CN61" s="50"/>
      <c r="CO61" s="50"/>
      <c r="CP61" s="50"/>
    </row>
    <row r="62">
      <c r="A62" s="108" t="str">
        <f t="shared" si="2"/>
        <v/>
      </c>
      <c r="B62" s="6"/>
      <c r="C62" s="119"/>
      <c r="D62" s="120"/>
      <c r="E62" s="47"/>
      <c r="F62" s="45"/>
      <c r="G62" s="46"/>
      <c r="H62" s="46"/>
      <c r="I62" s="45"/>
      <c r="J62" s="45"/>
      <c r="K62" s="45"/>
      <c r="L62" s="45"/>
      <c r="M62" s="61"/>
      <c r="N62" s="48"/>
      <c r="O62" s="49"/>
      <c r="P62" s="48"/>
      <c r="Q62" s="49"/>
      <c r="R62" s="50"/>
      <c r="S62" s="51"/>
      <c r="T62" s="15"/>
      <c r="U62" s="14"/>
      <c r="V62" s="52"/>
      <c r="W62" s="52"/>
      <c r="X62" s="52"/>
      <c r="Y62" s="52"/>
      <c r="Z62" s="52"/>
      <c r="AA62" s="52"/>
      <c r="AB62" s="53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3"/>
      <c r="AP62" s="52"/>
      <c r="AQ62" s="52"/>
      <c r="AR62" s="53"/>
      <c r="AS62" s="53"/>
      <c r="AT62" s="53"/>
      <c r="AU62" s="52"/>
      <c r="AV62" s="52"/>
      <c r="AW62" s="53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83" t="str">
        <f>IF(ISBLANK(B62),,IF(IFNA(MATCH(N62,List_Holidays,0),0)=0,IF(IFNA(MATCH(WEEKDAY(N62),List_WeekHolidays,0),0),1,0),2))</f>
        <v/>
      </c>
      <c r="BU62" s="83" t="str">
        <f t="array" ref="BU62">IF(ISBLANK(BT62),,INDEX(List_DayType,BT62+1))</f>
        <v/>
      </c>
      <c r="BV62" s="83" t="str">
        <f t="array" ref="BV62">IFS(BT62=0,,BT62=1,INDEX(List_Weekday,BT62),BT62=2,XLOOKUP(N62,List_Holidays,List_HolidaysDesc))</f>
        <v/>
      </c>
      <c r="BW62" s="109">
        <f t="shared" si="3"/>
        <v>0</v>
      </c>
      <c r="BX62" s="109">
        <f t="shared" si="4"/>
        <v>0</v>
      </c>
      <c r="BY62" s="109">
        <f>IF($BW62&gt;cLunchEnd+$N62,cLunchBegin+$N62+1,cLunchBegin+$N62)</f>
        <v>0.5</v>
      </c>
      <c r="BZ62" s="109">
        <f>IF($BW62&gt;cLunchEnd+$N62,cLunchEnd+$N62+1,cLunchEnd+$N62)</f>
        <v>0.5416666667</v>
      </c>
      <c r="CA62" s="109">
        <f>IF($BW62&gt;cDinnerEnd+$N62,cDinnerBegin+$N62+1,cDinnerBegin+$N62)</f>
        <v>0.75</v>
      </c>
      <c r="CB62" s="109">
        <f>IF($BW62&gt;cDinnerEnd+$N62,cDinnerEnd+$N62+1,cDinnerEnd+$N62)</f>
        <v>0.7916666667</v>
      </c>
      <c r="CC62" s="50" t="str">
        <f>IF((MIN($BX62,BZ62)-MAX($BW62,BY62))&gt;0,vDurationLunch,)</f>
        <v/>
      </c>
      <c r="CD62" s="50" t="str">
        <f>IF((MIN($BX62,CB62)-MAX($BW62,CA62))&gt;0,vDurationDinner,)</f>
        <v/>
      </c>
      <c r="CE62" s="50">
        <f t="shared" si="5"/>
        <v>0</v>
      </c>
      <c r="CF62" s="109">
        <f t="shared" si="6"/>
        <v>0.75</v>
      </c>
      <c r="CG62" s="50" t="str">
        <f t="shared" si="7"/>
        <v/>
      </c>
      <c r="CH62" s="50" t="str">
        <f t="shared" si="8"/>
        <v/>
      </c>
      <c r="CI62" s="50" t="str">
        <f t="shared" si="9"/>
        <v/>
      </c>
      <c r="CJ62" s="50" t="str">
        <f t="shared" si="10"/>
        <v/>
      </c>
      <c r="CK62" s="50" t="str">
        <f t="shared" si="11"/>
        <v/>
      </c>
      <c r="CL62" s="50"/>
      <c r="CM62" s="50"/>
      <c r="CN62" s="50"/>
      <c r="CO62" s="50"/>
      <c r="CP62" s="50"/>
    </row>
    <row r="63">
      <c r="A63" s="108" t="str">
        <f t="shared" si="2"/>
        <v/>
      </c>
      <c r="B63" s="6"/>
      <c r="C63" s="123"/>
      <c r="D63" s="120"/>
      <c r="E63" s="47"/>
      <c r="F63" s="45"/>
      <c r="G63" s="45"/>
      <c r="H63" s="46"/>
      <c r="I63" s="45"/>
      <c r="J63" s="45"/>
      <c r="K63" s="45"/>
      <c r="L63" s="45"/>
      <c r="M63" s="61"/>
      <c r="N63" s="48"/>
      <c r="O63" s="49"/>
      <c r="P63" s="48"/>
      <c r="Q63" s="49"/>
      <c r="R63" s="50"/>
      <c r="S63" s="58"/>
      <c r="T63" s="15"/>
      <c r="U63" s="14"/>
      <c r="V63" s="52"/>
      <c r="W63" s="52"/>
      <c r="X63" s="52"/>
      <c r="Y63" s="52"/>
      <c r="Z63" s="52"/>
      <c r="AA63" s="52"/>
      <c r="AB63" s="53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3"/>
      <c r="AP63" s="52"/>
      <c r="AQ63" s="52"/>
      <c r="AR63" s="53"/>
      <c r="AS63" s="53"/>
      <c r="AT63" s="53"/>
      <c r="AU63" s="52"/>
      <c r="AV63" s="52"/>
      <c r="AW63" s="53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83" t="str">
        <f>IF(ISBLANK(B63),,IF(IFNA(MATCH(N63,List_Holidays,0),0)=0,IF(IFNA(MATCH(WEEKDAY(N63),List_WeekHolidays,0),0),1,0),2))</f>
        <v/>
      </c>
      <c r="BU63" s="83" t="str">
        <f t="array" ref="BU63">IF(ISBLANK(BT63),,INDEX(List_DayType,BT63+1))</f>
        <v/>
      </c>
      <c r="BV63" s="83" t="str">
        <f t="array" ref="BV63">IFS(BT63=0,,BT63=1,INDEX(List_Weekday,BT63),BT63=2,XLOOKUP(N63,List_Holidays,List_HolidaysDesc))</f>
        <v/>
      </c>
      <c r="BW63" s="109">
        <f t="shared" si="3"/>
        <v>0</v>
      </c>
      <c r="BX63" s="109">
        <f t="shared" si="4"/>
        <v>0</v>
      </c>
      <c r="BY63" s="109">
        <f>IF($BW63&gt;cLunchEnd+$N63,cLunchBegin+$N63+1,cLunchBegin+$N63)</f>
        <v>0.5</v>
      </c>
      <c r="BZ63" s="109">
        <f>IF($BW63&gt;cLunchEnd+$N63,cLunchEnd+$N63+1,cLunchEnd+$N63)</f>
        <v>0.5416666667</v>
      </c>
      <c r="CA63" s="109">
        <f>IF($BW63&gt;cDinnerEnd+$N63,cDinnerBegin+$N63+1,cDinnerBegin+$N63)</f>
        <v>0.75</v>
      </c>
      <c r="CB63" s="109">
        <f>IF($BW63&gt;cDinnerEnd+$N63,cDinnerEnd+$N63+1,cDinnerEnd+$N63)</f>
        <v>0.7916666667</v>
      </c>
      <c r="CC63" s="50" t="str">
        <f>IF((MIN($BX63,BZ63)-MAX($BW63,BY63))&gt;0,vDurationLunch,)</f>
        <v/>
      </c>
      <c r="CD63" s="50" t="str">
        <f>IF((MIN($BX63,CB63)-MAX($BW63,CA63))&gt;0,vDurationDinner,)</f>
        <v/>
      </c>
      <c r="CE63" s="50">
        <f t="shared" si="5"/>
        <v>0</v>
      </c>
      <c r="CF63" s="109">
        <f t="shared" si="6"/>
        <v>0.75</v>
      </c>
      <c r="CG63" s="50" t="str">
        <f t="shared" si="7"/>
        <v/>
      </c>
      <c r="CH63" s="50" t="str">
        <f t="shared" si="8"/>
        <v/>
      </c>
      <c r="CI63" s="50" t="str">
        <f t="shared" si="9"/>
        <v/>
      </c>
      <c r="CJ63" s="50" t="str">
        <f t="shared" si="10"/>
        <v/>
      </c>
      <c r="CK63" s="50" t="str">
        <f t="shared" si="11"/>
        <v/>
      </c>
      <c r="CL63" s="50"/>
      <c r="CM63" s="50"/>
      <c r="CN63" s="50"/>
      <c r="CO63" s="50"/>
      <c r="CP63" s="50"/>
    </row>
    <row r="64">
      <c r="A64" s="108" t="str">
        <f t="shared" si="2"/>
        <v/>
      </c>
      <c r="B64" s="6"/>
      <c r="C64" s="123"/>
      <c r="D64" s="120"/>
      <c r="E64" s="47"/>
      <c r="F64" s="45"/>
      <c r="G64" s="45"/>
      <c r="H64" s="46"/>
      <c r="I64" s="45"/>
      <c r="J64" s="45"/>
      <c r="K64" s="45"/>
      <c r="L64" s="45"/>
      <c r="M64" s="61"/>
      <c r="N64" s="48"/>
      <c r="O64" s="49"/>
      <c r="P64" s="48"/>
      <c r="Q64" s="49"/>
      <c r="R64" s="50"/>
      <c r="S64" s="51"/>
      <c r="T64" s="15"/>
      <c r="U64" s="14"/>
      <c r="V64" s="52"/>
      <c r="W64" s="52"/>
      <c r="X64" s="52"/>
      <c r="Y64" s="52"/>
      <c r="Z64" s="52"/>
      <c r="AA64" s="52"/>
      <c r="AB64" s="53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3"/>
      <c r="AP64" s="52"/>
      <c r="AQ64" s="52"/>
      <c r="AR64" s="53"/>
      <c r="AS64" s="53"/>
      <c r="AT64" s="53"/>
      <c r="AU64" s="52"/>
      <c r="AV64" s="52"/>
      <c r="AW64" s="53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83" t="str">
        <f>IF(ISBLANK(B64),,IF(IFNA(MATCH(N64,List_Holidays,0),0)=0,IF(IFNA(MATCH(WEEKDAY(N64),List_WeekHolidays,0),0),1,0),2))</f>
        <v/>
      </c>
      <c r="BU64" s="83" t="str">
        <f t="array" ref="BU64">IF(ISBLANK(BT64),,INDEX(List_DayType,BT64+1))</f>
        <v/>
      </c>
      <c r="BV64" s="83" t="str">
        <f t="array" ref="BV64">IFS(BT64=0,,BT64=1,INDEX(List_Weekday,BT64),BT64=2,XLOOKUP(N64,List_Holidays,List_HolidaysDesc))</f>
        <v/>
      </c>
      <c r="BW64" s="109">
        <f t="shared" si="3"/>
        <v>0</v>
      </c>
      <c r="BX64" s="109">
        <f t="shared" si="4"/>
        <v>0</v>
      </c>
      <c r="BY64" s="109">
        <f>IF($BW64&gt;cLunchEnd+$N64,cLunchBegin+$N64+1,cLunchBegin+$N64)</f>
        <v>0.5</v>
      </c>
      <c r="BZ64" s="109">
        <f>IF($BW64&gt;cLunchEnd+$N64,cLunchEnd+$N64+1,cLunchEnd+$N64)</f>
        <v>0.5416666667</v>
      </c>
      <c r="CA64" s="109">
        <f>IF($BW64&gt;cDinnerEnd+$N64,cDinnerBegin+$N64+1,cDinnerBegin+$N64)</f>
        <v>0.75</v>
      </c>
      <c r="CB64" s="109">
        <f>IF($BW64&gt;cDinnerEnd+$N64,cDinnerEnd+$N64+1,cDinnerEnd+$N64)</f>
        <v>0.7916666667</v>
      </c>
      <c r="CC64" s="50" t="str">
        <f>IF((MIN($BX64,BZ64)-MAX($BW64,BY64))&gt;0,vDurationLunch,)</f>
        <v/>
      </c>
      <c r="CD64" s="50" t="str">
        <f>IF((MIN($BX64,CB64)-MAX($BW64,CA64))&gt;0,vDurationDinner,)</f>
        <v/>
      </c>
      <c r="CE64" s="50">
        <f t="shared" si="5"/>
        <v>0</v>
      </c>
      <c r="CF64" s="109">
        <f t="shared" si="6"/>
        <v>0.75</v>
      </c>
      <c r="CG64" s="50" t="str">
        <f t="shared" si="7"/>
        <v/>
      </c>
      <c r="CH64" s="50" t="str">
        <f t="shared" si="8"/>
        <v/>
      </c>
      <c r="CI64" s="50" t="str">
        <f t="shared" si="9"/>
        <v/>
      </c>
      <c r="CJ64" s="50" t="str">
        <f t="shared" si="10"/>
        <v/>
      </c>
      <c r="CK64" s="50" t="str">
        <f t="shared" si="11"/>
        <v/>
      </c>
      <c r="CL64" s="50"/>
      <c r="CM64" s="50"/>
      <c r="CN64" s="50"/>
      <c r="CO64" s="50"/>
      <c r="CP64" s="50"/>
    </row>
    <row r="65">
      <c r="A65" s="108" t="str">
        <f t="shared" si="2"/>
        <v/>
      </c>
      <c r="B65" s="6"/>
      <c r="C65" s="125"/>
      <c r="D65" s="120"/>
      <c r="E65" s="47"/>
      <c r="F65" s="45"/>
      <c r="G65" s="45"/>
      <c r="H65" s="45"/>
      <c r="I65" s="45"/>
      <c r="J65" s="46"/>
      <c r="K65" s="45"/>
      <c r="L65" s="45"/>
      <c r="M65" s="61"/>
      <c r="N65" s="48"/>
      <c r="O65" s="49"/>
      <c r="P65" s="48"/>
      <c r="Q65" s="49"/>
      <c r="R65" s="50"/>
      <c r="S65" s="51"/>
      <c r="T65" s="15"/>
      <c r="U65" s="14"/>
      <c r="V65" s="52"/>
      <c r="W65" s="52"/>
      <c r="X65" s="52"/>
      <c r="Y65" s="52"/>
      <c r="Z65" s="52"/>
      <c r="AA65" s="52"/>
      <c r="AB65" s="53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3"/>
      <c r="AP65" s="52"/>
      <c r="AQ65" s="52"/>
      <c r="AR65" s="53"/>
      <c r="AS65" s="53"/>
      <c r="AT65" s="53"/>
      <c r="AU65" s="52"/>
      <c r="AV65" s="52"/>
      <c r="AW65" s="53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83" t="str">
        <f>IF(ISBLANK(B65),,IF(IFNA(MATCH(N65,List_Holidays,0),0)=0,IF(IFNA(MATCH(WEEKDAY(N65),List_WeekHolidays,0),0),1,0),2))</f>
        <v/>
      </c>
      <c r="BU65" s="83" t="str">
        <f t="array" ref="BU65">IF(ISBLANK(BT65),,INDEX(List_DayType,BT65+1))</f>
        <v/>
      </c>
      <c r="BV65" s="83" t="str">
        <f t="array" ref="BV65">IFS(BT65=0,,BT65=1,INDEX(List_Weekday,BT65),BT65=2,XLOOKUP(N65,List_Holidays,List_HolidaysDesc))</f>
        <v/>
      </c>
      <c r="BW65" s="109">
        <f t="shared" si="3"/>
        <v>0</v>
      </c>
      <c r="BX65" s="109">
        <f t="shared" si="4"/>
        <v>0</v>
      </c>
      <c r="BY65" s="109">
        <f>IF($BW65&gt;cLunchEnd+$N65,cLunchBegin+$N65+1,cLunchBegin+$N65)</f>
        <v>0.5</v>
      </c>
      <c r="BZ65" s="109">
        <f>IF($BW65&gt;cLunchEnd+$N65,cLunchEnd+$N65+1,cLunchEnd+$N65)</f>
        <v>0.5416666667</v>
      </c>
      <c r="CA65" s="109">
        <f>IF($BW65&gt;cDinnerEnd+$N65,cDinnerBegin+$N65+1,cDinnerBegin+$N65)</f>
        <v>0.75</v>
      </c>
      <c r="CB65" s="109">
        <f>IF($BW65&gt;cDinnerEnd+$N65,cDinnerEnd+$N65+1,cDinnerEnd+$N65)</f>
        <v>0.7916666667</v>
      </c>
      <c r="CC65" s="50" t="str">
        <f>IF((MIN($BX65,BZ65)-MAX($BW65,BY65))&gt;0,vDurationLunch,)</f>
        <v/>
      </c>
      <c r="CD65" s="50" t="str">
        <f>IF((MIN($BX65,CB65)-MAX($BW65,CA65))&gt;0,vDurationDinner,)</f>
        <v/>
      </c>
      <c r="CE65" s="50">
        <f t="shared" si="5"/>
        <v>0</v>
      </c>
      <c r="CF65" s="109">
        <f t="shared" si="6"/>
        <v>0.75</v>
      </c>
      <c r="CG65" s="50" t="str">
        <f t="shared" si="7"/>
        <v/>
      </c>
      <c r="CH65" s="50" t="str">
        <f t="shared" si="8"/>
        <v/>
      </c>
      <c r="CI65" s="50" t="str">
        <f t="shared" si="9"/>
        <v/>
      </c>
      <c r="CJ65" s="50" t="str">
        <f t="shared" si="10"/>
        <v/>
      </c>
      <c r="CK65" s="50" t="str">
        <f t="shared" si="11"/>
        <v/>
      </c>
      <c r="CL65" s="50"/>
      <c r="CM65" s="50"/>
      <c r="CN65" s="50"/>
      <c r="CO65" s="50"/>
      <c r="CP65" s="50"/>
    </row>
    <row r="66">
      <c r="A66" s="108" t="str">
        <f t="shared" si="2"/>
        <v/>
      </c>
      <c r="B66" s="6"/>
      <c r="C66" s="119"/>
      <c r="D66" s="120"/>
      <c r="E66" s="61"/>
      <c r="F66" s="45"/>
      <c r="G66" s="45"/>
      <c r="H66" s="46"/>
      <c r="I66" s="45"/>
      <c r="J66" s="45"/>
      <c r="K66" s="45"/>
      <c r="L66" s="45"/>
      <c r="M66" s="61"/>
      <c r="N66" s="48"/>
      <c r="O66" s="49"/>
      <c r="P66" s="48"/>
      <c r="Q66" s="49"/>
      <c r="R66" s="50"/>
      <c r="S66" s="51"/>
      <c r="T66" s="15"/>
      <c r="U66" s="14"/>
      <c r="V66" s="52"/>
      <c r="W66" s="52"/>
      <c r="X66" s="52"/>
      <c r="Y66" s="52"/>
      <c r="Z66" s="52"/>
      <c r="AA66" s="52"/>
      <c r="AB66" s="53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3"/>
      <c r="AP66" s="52"/>
      <c r="AQ66" s="52"/>
      <c r="AR66" s="53"/>
      <c r="AS66" s="53"/>
      <c r="AT66" s="53"/>
      <c r="AU66" s="52"/>
      <c r="AV66" s="52"/>
      <c r="AW66" s="53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83" t="str">
        <f>IF(ISBLANK(B66),,IF(IFNA(MATCH(N66,List_Holidays,0),0)=0,IF(IFNA(MATCH(WEEKDAY(N66),List_WeekHolidays,0),0),1,0),2))</f>
        <v/>
      </c>
      <c r="BU66" s="83" t="str">
        <f t="array" ref="BU66">IF(ISBLANK(BT66),,INDEX(List_DayType,BT66+1))</f>
        <v/>
      </c>
      <c r="BV66" s="83" t="str">
        <f t="array" ref="BV66">IFS(BT66=0,,BT66=1,INDEX(List_Weekday,BT66),BT66=2,XLOOKUP(N66,List_Holidays,List_HolidaysDesc))</f>
        <v/>
      </c>
      <c r="BW66" s="109">
        <f t="shared" si="3"/>
        <v>0</v>
      </c>
      <c r="BX66" s="109">
        <f t="shared" si="4"/>
        <v>0</v>
      </c>
      <c r="BY66" s="109">
        <f>IF($BW66&gt;cLunchEnd+$N66,cLunchBegin+$N66+1,cLunchBegin+$N66)</f>
        <v>0.5</v>
      </c>
      <c r="BZ66" s="109">
        <f>IF($BW66&gt;cLunchEnd+$N66,cLunchEnd+$N66+1,cLunchEnd+$N66)</f>
        <v>0.5416666667</v>
      </c>
      <c r="CA66" s="109">
        <f>IF($BW66&gt;cDinnerEnd+$N66,cDinnerBegin+$N66+1,cDinnerBegin+$N66)</f>
        <v>0.75</v>
      </c>
      <c r="CB66" s="109">
        <f>IF($BW66&gt;cDinnerEnd+$N66,cDinnerEnd+$N66+1,cDinnerEnd+$N66)</f>
        <v>0.7916666667</v>
      </c>
      <c r="CC66" s="50" t="str">
        <f>IF((MIN($BX66,BZ66)-MAX($BW66,BY66))&gt;0,vDurationLunch,)</f>
        <v/>
      </c>
      <c r="CD66" s="50" t="str">
        <f>IF((MIN($BX66,CB66)-MAX($BW66,CA66))&gt;0,vDurationDinner,)</f>
        <v/>
      </c>
      <c r="CE66" s="50">
        <f t="shared" si="5"/>
        <v>0</v>
      </c>
      <c r="CF66" s="109">
        <f t="shared" si="6"/>
        <v>0.75</v>
      </c>
      <c r="CG66" s="50" t="str">
        <f t="shared" si="7"/>
        <v/>
      </c>
      <c r="CH66" s="50" t="str">
        <f t="shared" si="8"/>
        <v/>
      </c>
      <c r="CI66" s="50" t="str">
        <f t="shared" si="9"/>
        <v/>
      </c>
      <c r="CJ66" s="50" t="str">
        <f t="shared" si="10"/>
        <v/>
      </c>
      <c r="CK66" s="50" t="str">
        <f t="shared" si="11"/>
        <v/>
      </c>
      <c r="CL66" s="50"/>
      <c r="CM66" s="50"/>
      <c r="CN66" s="50"/>
      <c r="CO66" s="50"/>
      <c r="CP66" s="50"/>
    </row>
    <row r="67">
      <c r="A67" s="108" t="str">
        <f t="shared" si="2"/>
        <v/>
      </c>
      <c r="B67" s="6"/>
      <c r="C67" s="119"/>
      <c r="D67" s="120"/>
      <c r="E67" s="47"/>
      <c r="F67" s="45"/>
      <c r="G67" s="45"/>
      <c r="H67" s="46"/>
      <c r="I67" s="45"/>
      <c r="J67" s="45"/>
      <c r="K67" s="45"/>
      <c r="L67" s="45"/>
      <c r="M67" s="61"/>
      <c r="N67" s="48"/>
      <c r="O67" s="49"/>
      <c r="P67" s="48"/>
      <c r="Q67" s="49"/>
      <c r="R67" s="50"/>
      <c r="S67" s="51"/>
      <c r="T67" s="15"/>
      <c r="U67" s="14"/>
      <c r="V67" s="52"/>
      <c r="W67" s="52"/>
      <c r="X67" s="52"/>
      <c r="Y67" s="52"/>
      <c r="Z67" s="52"/>
      <c r="AA67" s="52"/>
      <c r="AB67" s="53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3"/>
      <c r="AP67" s="52"/>
      <c r="AQ67" s="52"/>
      <c r="AR67" s="53"/>
      <c r="AS67" s="53"/>
      <c r="AT67" s="53"/>
      <c r="AU67" s="52"/>
      <c r="AV67" s="52"/>
      <c r="AW67" s="53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83" t="str">
        <f>IF(ISBLANK(B67),,IF(IFNA(MATCH(N67,List_Holidays,0),0)=0,IF(IFNA(MATCH(WEEKDAY(N67),List_WeekHolidays,0),0),1,0),2))</f>
        <v/>
      </c>
      <c r="BU67" s="83" t="str">
        <f t="array" ref="BU67">IF(ISBLANK(BT67),,INDEX(List_DayType,BT67+1))</f>
        <v/>
      </c>
      <c r="BV67" s="83" t="str">
        <f t="array" ref="BV67">IFS(BT67=0,,BT67=1,INDEX(List_Weekday,BT67),BT67=2,XLOOKUP(N67,List_Holidays,List_HolidaysDesc))</f>
        <v/>
      </c>
      <c r="BW67" s="109">
        <f t="shared" si="3"/>
        <v>0</v>
      </c>
      <c r="BX67" s="109">
        <f t="shared" si="4"/>
        <v>0</v>
      </c>
      <c r="BY67" s="109">
        <f>IF($BW67&gt;cLunchEnd+$N67,cLunchBegin+$N67+1,cLunchBegin+$N67)</f>
        <v>0.5</v>
      </c>
      <c r="BZ67" s="109">
        <f>IF($BW67&gt;cLunchEnd+$N67,cLunchEnd+$N67+1,cLunchEnd+$N67)</f>
        <v>0.5416666667</v>
      </c>
      <c r="CA67" s="109">
        <f>IF($BW67&gt;cDinnerEnd+$N67,cDinnerBegin+$N67+1,cDinnerBegin+$N67)</f>
        <v>0.75</v>
      </c>
      <c r="CB67" s="109">
        <f>IF($BW67&gt;cDinnerEnd+$N67,cDinnerEnd+$N67+1,cDinnerEnd+$N67)</f>
        <v>0.7916666667</v>
      </c>
      <c r="CC67" s="50" t="str">
        <f>IF((MIN($BX67,BZ67)-MAX($BW67,BY67))&gt;0,vDurationLunch,)</f>
        <v/>
      </c>
      <c r="CD67" s="50" t="str">
        <f>IF((MIN($BX67,CB67)-MAX($BW67,CA67))&gt;0,vDurationDinner,)</f>
        <v/>
      </c>
      <c r="CE67" s="50">
        <f t="shared" si="5"/>
        <v>0</v>
      </c>
      <c r="CF67" s="109">
        <f t="shared" si="6"/>
        <v>0.75</v>
      </c>
      <c r="CG67" s="50" t="str">
        <f t="shared" si="7"/>
        <v/>
      </c>
      <c r="CH67" s="50" t="str">
        <f t="shared" si="8"/>
        <v/>
      </c>
      <c r="CI67" s="50" t="str">
        <f t="shared" si="9"/>
        <v/>
      </c>
      <c r="CJ67" s="50" t="str">
        <f t="shared" si="10"/>
        <v/>
      </c>
      <c r="CK67" s="50" t="str">
        <f t="shared" si="11"/>
        <v/>
      </c>
      <c r="CL67" s="50"/>
      <c r="CM67" s="50"/>
      <c r="CN67" s="50"/>
      <c r="CO67" s="50"/>
      <c r="CP67" s="50"/>
    </row>
    <row r="68">
      <c r="A68" s="108" t="str">
        <f t="shared" si="2"/>
        <v/>
      </c>
      <c r="B68" s="6"/>
      <c r="C68" s="119"/>
      <c r="D68" s="120"/>
      <c r="E68" s="61"/>
      <c r="F68" s="45"/>
      <c r="G68" s="45"/>
      <c r="H68" s="46"/>
      <c r="I68" s="45"/>
      <c r="J68" s="45"/>
      <c r="K68" s="45"/>
      <c r="L68" s="45"/>
      <c r="M68" s="61"/>
      <c r="N68" s="48"/>
      <c r="O68" s="49"/>
      <c r="P68" s="48"/>
      <c r="Q68" s="49"/>
      <c r="R68" s="50"/>
      <c r="S68" s="51"/>
      <c r="T68" s="15"/>
      <c r="U68" s="14"/>
      <c r="V68" s="52"/>
      <c r="W68" s="52"/>
      <c r="X68" s="52"/>
      <c r="Y68" s="52"/>
      <c r="Z68" s="52"/>
      <c r="AA68" s="52"/>
      <c r="AB68" s="53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3"/>
      <c r="AP68" s="52"/>
      <c r="AQ68" s="52"/>
      <c r="AR68" s="53"/>
      <c r="AS68" s="53"/>
      <c r="AT68" s="53"/>
      <c r="AU68" s="52"/>
      <c r="AV68" s="52"/>
      <c r="AW68" s="53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83" t="str">
        <f>IF(ISBLANK(B68),,IF(IFNA(MATCH(N68,List_Holidays,0),0)=0,IF(IFNA(MATCH(WEEKDAY(N68),List_WeekHolidays,0),0),1,0),2))</f>
        <v/>
      </c>
      <c r="BU68" s="83" t="str">
        <f t="array" ref="BU68">IF(ISBLANK(BT68),,INDEX(List_DayType,BT68+1))</f>
        <v/>
      </c>
      <c r="BV68" s="83" t="str">
        <f t="array" ref="BV68">IFS(BT68=0,,BT68=1,INDEX(List_Weekday,BT68),BT68=2,XLOOKUP(N68,List_Holidays,List_HolidaysDesc))</f>
        <v/>
      </c>
      <c r="BW68" s="109">
        <f t="shared" si="3"/>
        <v>0</v>
      </c>
      <c r="BX68" s="109">
        <f t="shared" si="4"/>
        <v>0</v>
      </c>
      <c r="BY68" s="109">
        <f>IF($BW68&gt;cLunchEnd+$N68,cLunchBegin+$N68+1,cLunchBegin+$N68)</f>
        <v>0.5</v>
      </c>
      <c r="BZ68" s="109">
        <f>IF($BW68&gt;cLunchEnd+$N68,cLunchEnd+$N68+1,cLunchEnd+$N68)</f>
        <v>0.5416666667</v>
      </c>
      <c r="CA68" s="109">
        <f>IF($BW68&gt;cDinnerEnd+$N68,cDinnerBegin+$N68+1,cDinnerBegin+$N68)</f>
        <v>0.75</v>
      </c>
      <c r="CB68" s="109">
        <f>IF($BW68&gt;cDinnerEnd+$N68,cDinnerEnd+$N68+1,cDinnerEnd+$N68)</f>
        <v>0.7916666667</v>
      </c>
      <c r="CC68" s="50" t="str">
        <f>IF((MIN($BX68,BZ68)-MAX($BW68,BY68))&gt;0,vDurationLunch,)</f>
        <v/>
      </c>
      <c r="CD68" s="50" t="str">
        <f>IF((MIN($BX68,CB68)-MAX($BW68,CA68))&gt;0,vDurationDinner,)</f>
        <v/>
      </c>
      <c r="CE68" s="50">
        <f t="shared" si="5"/>
        <v>0</v>
      </c>
      <c r="CF68" s="109">
        <f t="shared" si="6"/>
        <v>0.75</v>
      </c>
      <c r="CG68" s="50" t="str">
        <f t="shared" si="7"/>
        <v/>
      </c>
      <c r="CH68" s="50" t="str">
        <f t="shared" si="8"/>
        <v/>
      </c>
      <c r="CI68" s="50" t="str">
        <f t="shared" si="9"/>
        <v/>
      </c>
      <c r="CJ68" s="50" t="str">
        <f t="shared" si="10"/>
        <v/>
      </c>
      <c r="CK68" s="50" t="str">
        <f t="shared" si="11"/>
        <v/>
      </c>
      <c r="CL68" s="50"/>
      <c r="CM68" s="50"/>
      <c r="CN68" s="50"/>
      <c r="CO68" s="50"/>
      <c r="CP68" s="50"/>
    </row>
    <row r="69">
      <c r="A69" s="108" t="str">
        <f t="shared" si="2"/>
        <v/>
      </c>
      <c r="B69" s="6"/>
      <c r="C69" s="119"/>
      <c r="D69" s="120"/>
      <c r="E69" s="47"/>
      <c r="F69" s="45"/>
      <c r="G69" s="46"/>
      <c r="H69" s="46"/>
      <c r="I69" s="45"/>
      <c r="J69" s="45"/>
      <c r="K69" s="45"/>
      <c r="L69" s="45"/>
      <c r="M69" s="61"/>
      <c r="N69" s="48"/>
      <c r="O69" s="49"/>
      <c r="P69" s="48"/>
      <c r="Q69" s="49"/>
      <c r="R69" s="50"/>
      <c r="S69" s="58"/>
      <c r="T69" s="15"/>
      <c r="U69" s="14"/>
      <c r="V69" s="52"/>
      <c r="W69" s="52"/>
      <c r="X69" s="52"/>
      <c r="Y69" s="52"/>
      <c r="Z69" s="52"/>
      <c r="AA69" s="52"/>
      <c r="AB69" s="53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3"/>
      <c r="AP69" s="52"/>
      <c r="AQ69" s="52"/>
      <c r="AR69" s="53"/>
      <c r="AS69" s="53"/>
      <c r="AT69" s="53"/>
      <c r="AU69" s="52"/>
      <c r="AV69" s="52"/>
      <c r="AW69" s="53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83" t="str">
        <f>IF(ISBLANK(B69),,IF(IFNA(MATCH(N69,List_Holidays,0),0)=0,IF(IFNA(MATCH(WEEKDAY(N69),List_WeekHolidays,0),0),1,0),2))</f>
        <v/>
      </c>
      <c r="BU69" s="83" t="str">
        <f t="array" ref="BU69">IF(ISBLANK(BT69),,INDEX(List_DayType,BT69+1))</f>
        <v/>
      </c>
      <c r="BV69" s="83" t="str">
        <f t="array" ref="BV69">IFS(BT69=0,,BT69=1,INDEX(List_Weekday,BT69),BT69=2,XLOOKUP(N69,List_Holidays,List_HolidaysDesc))</f>
        <v/>
      </c>
      <c r="BW69" s="109">
        <f t="shared" si="3"/>
        <v>0</v>
      </c>
      <c r="BX69" s="109">
        <f t="shared" si="4"/>
        <v>0</v>
      </c>
      <c r="BY69" s="109">
        <f>IF($BW69&gt;cLunchEnd+$N69,cLunchBegin+$N69+1,cLunchBegin+$N69)</f>
        <v>0.5</v>
      </c>
      <c r="BZ69" s="109">
        <f>IF($BW69&gt;cLunchEnd+$N69,cLunchEnd+$N69+1,cLunchEnd+$N69)</f>
        <v>0.5416666667</v>
      </c>
      <c r="CA69" s="109">
        <f>IF($BW69&gt;cDinnerEnd+$N69,cDinnerBegin+$N69+1,cDinnerBegin+$N69)</f>
        <v>0.75</v>
      </c>
      <c r="CB69" s="109">
        <f>IF($BW69&gt;cDinnerEnd+$N69,cDinnerEnd+$N69+1,cDinnerEnd+$N69)</f>
        <v>0.7916666667</v>
      </c>
      <c r="CC69" s="50" t="str">
        <f>IF((MIN($BX69,BZ69)-MAX($BW69,BY69))&gt;0,vDurationLunch,)</f>
        <v/>
      </c>
      <c r="CD69" s="50" t="str">
        <f>IF((MIN($BX69,CB69)-MAX($BW69,CA69))&gt;0,vDurationDinner,)</f>
        <v/>
      </c>
      <c r="CE69" s="50">
        <f t="shared" si="5"/>
        <v>0</v>
      </c>
      <c r="CF69" s="109">
        <f t="shared" si="6"/>
        <v>0.75</v>
      </c>
      <c r="CG69" s="50" t="str">
        <f t="shared" si="7"/>
        <v/>
      </c>
      <c r="CH69" s="50" t="str">
        <f t="shared" si="8"/>
        <v/>
      </c>
      <c r="CI69" s="50" t="str">
        <f t="shared" si="9"/>
        <v/>
      </c>
      <c r="CJ69" s="50" t="str">
        <f t="shared" si="10"/>
        <v/>
      </c>
      <c r="CK69" s="50" t="str">
        <f t="shared" si="11"/>
        <v/>
      </c>
      <c r="CL69" s="50"/>
      <c r="CM69" s="50"/>
      <c r="CN69" s="50"/>
      <c r="CO69" s="50"/>
      <c r="CP69" s="50"/>
    </row>
    <row r="70">
      <c r="A70" s="108" t="str">
        <f t="shared" si="2"/>
        <v/>
      </c>
      <c r="B70" s="6"/>
      <c r="C70" s="119"/>
      <c r="D70" s="120"/>
      <c r="E70" s="61"/>
      <c r="F70" s="45"/>
      <c r="G70" s="45"/>
      <c r="H70" s="46"/>
      <c r="I70" s="45"/>
      <c r="J70" s="45"/>
      <c r="K70" s="45"/>
      <c r="L70" s="45"/>
      <c r="M70" s="61"/>
      <c r="N70" s="48"/>
      <c r="O70" s="49"/>
      <c r="P70" s="48"/>
      <c r="Q70" s="49"/>
      <c r="R70" s="50"/>
      <c r="S70" s="58"/>
      <c r="T70" s="15"/>
      <c r="U70" s="14"/>
      <c r="V70" s="52"/>
      <c r="W70" s="52"/>
      <c r="X70" s="52"/>
      <c r="Y70" s="52"/>
      <c r="Z70" s="52"/>
      <c r="AA70" s="52"/>
      <c r="AB70" s="53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3"/>
      <c r="AP70" s="52"/>
      <c r="AQ70" s="52"/>
      <c r="AR70" s="53"/>
      <c r="AS70" s="53"/>
      <c r="AT70" s="53"/>
      <c r="AU70" s="52"/>
      <c r="AV70" s="52"/>
      <c r="AW70" s="53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83" t="str">
        <f>IF(ISBLANK(B70),,IF(IFNA(MATCH(N70,List_Holidays,0),0)=0,IF(IFNA(MATCH(WEEKDAY(N70),List_WeekHolidays,0),0),1,0),2))</f>
        <v/>
      </c>
      <c r="BU70" s="83" t="str">
        <f t="array" ref="BU70">IF(ISBLANK(BT70),,INDEX(List_DayType,BT70+1))</f>
        <v/>
      </c>
      <c r="BV70" s="83" t="str">
        <f t="array" ref="BV70">IFS(BT70=0,,BT70=1,INDEX(List_Weekday,BT70),BT70=2,XLOOKUP(N70,List_Holidays,List_HolidaysDesc))</f>
        <v/>
      </c>
      <c r="BW70" s="109">
        <f t="shared" si="3"/>
        <v>0</v>
      </c>
      <c r="BX70" s="109">
        <f t="shared" si="4"/>
        <v>0</v>
      </c>
      <c r="BY70" s="109">
        <f>IF($BW70&gt;cLunchEnd+$N70,cLunchBegin+$N70+1,cLunchBegin+$N70)</f>
        <v>0.5</v>
      </c>
      <c r="BZ70" s="109">
        <f>IF($BW70&gt;cLunchEnd+$N70,cLunchEnd+$N70+1,cLunchEnd+$N70)</f>
        <v>0.5416666667</v>
      </c>
      <c r="CA70" s="109">
        <f>IF($BW70&gt;cDinnerEnd+$N70,cDinnerBegin+$N70+1,cDinnerBegin+$N70)</f>
        <v>0.75</v>
      </c>
      <c r="CB70" s="109">
        <f>IF($BW70&gt;cDinnerEnd+$N70,cDinnerEnd+$N70+1,cDinnerEnd+$N70)</f>
        <v>0.7916666667</v>
      </c>
      <c r="CC70" s="50" t="str">
        <f>IF((MIN($BX70,BZ70)-MAX($BW70,BY70))&gt;0,vDurationLunch,)</f>
        <v/>
      </c>
      <c r="CD70" s="50" t="str">
        <f>IF((MIN($BX70,CB70)-MAX($BW70,CA70))&gt;0,vDurationDinner,)</f>
        <v/>
      </c>
      <c r="CE70" s="50">
        <f t="shared" si="5"/>
        <v>0</v>
      </c>
      <c r="CF70" s="109">
        <f t="shared" si="6"/>
        <v>0.75</v>
      </c>
      <c r="CG70" s="50" t="str">
        <f t="shared" si="7"/>
        <v/>
      </c>
      <c r="CH70" s="50" t="str">
        <f t="shared" si="8"/>
        <v/>
      </c>
      <c r="CI70" s="50" t="str">
        <f t="shared" si="9"/>
        <v/>
      </c>
      <c r="CJ70" s="50" t="str">
        <f t="shared" si="10"/>
        <v/>
      </c>
      <c r="CK70" s="50" t="str">
        <f t="shared" si="11"/>
        <v/>
      </c>
      <c r="CL70" s="50"/>
      <c r="CM70" s="50"/>
      <c r="CN70" s="50"/>
      <c r="CO70" s="50"/>
      <c r="CP70" s="50"/>
    </row>
    <row r="71">
      <c r="A71" s="108" t="str">
        <f t="shared" si="2"/>
        <v/>
      </c>
      <c r="B71" s="6"/>
      <c r="C71" s="119"/>
      <c r="D71" s="120"/>
      <c r="E71" s="61"/>
      <c r="F71" s="45"/>
      <c r="G71" s="45"/>
      <c r="H71" s="46"/>
      <c r="I71" s="45"/>
      <c r="J71" s="45"/>
      <c r="K71" s="45"/>
      <c r="L71" s="45"/>
      <c r="M71" s="61"/>
      <c r="N71" s="48"/>
      <c r="O71" s="49"/>
      <c r="P71" s="48"/>
      <c r="Q71" s="49"/>
      <c r="R71" s="50"/>
      <c r="S71" s="51"/>
      <c r="T71" s="15"/>
      <c r="U71" s="14"/>
      <c r="V71" s="52"/>
      <c r="W71" s="52"/>
      <c r="X71" s="52"/>
      <c r="Y71" s="52"/>
      <c r="Z71" s="52"/>
      <c r="AA71" s="52"/>
      <c r="AB71" s="53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3"/>
      <c r="AP71" s="52"/>
      <c r="AQ71" s="52"/>
      <c r="AR71" s="53"/>
      <c r="AS71" s="53"/>
      <c r="AT71" s="53"/>
      <c r="AU71" s="52"/>
      <c r="AV71" s="52"/>
      <c r="AW71" s="53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83" t="str">
        <f>IF(ISBLANK(B71),,IF(IFNA(MATCH(N71,List_Holidays,0),0)=0,IF(IFNA(MATCH(WEEKDAY(N71),List_WeekHolidays,0),0),1,0),2))</f>
        <v/>
      </c>
      <c r="BU71" s="83" t="str">
        <f t="array" ref="BU71">IF(ISBLANK(BT71),,INDEX(List_DayType,BT71+1))</f>
        <v/>
      </c>
      <c r="BV71" s="83" t="str">
        <f t="array" ref="BV71">IFS(BT71=0,,BT71=1,INDEX(List_Weekday,BT71),BT71=2,XLOOKUP(N71,List_Holidays,List_HolidaysDesc))</f>
        <v/>
      </c>
      <c r="BW71" s="109">
        <f t="shared" si="3"/>
        <v>0</v>
      </c>
      <c r="BX71" s="109">
        <f t="shared" si="4"/>
        <v>0</v>
      </c>
      <c r="BY71" s="109">
        <f>IF($BW71&gt;cLunchEnd+$N71,cLunchBegin+$N71+1,cLunchBegin+$N71)</f>
        <v>0.5</v>
      </c>
      <c r="BZ71" s="109">
        <f>IF($BW71&gt;cLunchEnd+$N71,cLunchEnd+$N71+1,cLunchEnd+$N71)</f>
        <v>0.5416666667</v>
      </c>
      <c r="CA71" s="109">
        <f>IF($BW71&gt;cDinnerEnd+$N71,cDinnerBegin+$N71+1,cDinnerBegin+$N71)</f>
        <v>0.75</v>
      </c>
      <c r="CB71" s="109">
        <f>IF($BW71&gt;cDinnerEnd+$N71,cDinnerEnd+$N71+1,cDinnerEnd+$N71)</f>
        <v>0.7916666667</v>
      </c>
      <c r="CC71" s="50" t="str">
        <f>IF((MIN($BX71,BZ71)-MAX($BW71,BY71))&gt;0,vDurationLunch,)</f>
        <v/>
      </c>
      <c r="CD71" s="50" t="str">
        <f>IF((MIN($BX71,CB71)-MAX($BW71,CA71))&gt;0,vDurationDinner,)</f>
        <v/>
      </c>
      <c r="CE71" s="50">
        <f t="shared" si="5"/>
        <v>0</v>
      </c>
      <c r="CF71" s="109">
        <f t="shared" si="6"/>
        <v>0.75</v>
      </c>
      <c r="CG71" s="50" t="str">
        <f t="shared" si="7"/>
        <v/>
      </c>
      <c r="CH71" s="50" t="str">
        <f t="shared" si="8"/>
        <v/>
      </c>
      <c r="CI71" s="50" t="str">
        <f t="shared" si="9"/>
        <v/>
      </c>
      <c r="CJ71" s="50" t="str">
        <f t="shared" si="10"/>
        <v/>
      </c>
      <c r="CK71" s="50" t="str">
        <f t="shared" si="11"/>
        <v/>
      </c>
      <c r="CL71" s="50"/>
      <c r="CM71" s="50"/>
      <c r="CN71" s="50"/>
      <c r="CO71" s="50"/>
      <c r="CP71" s="50"/>
    </row>
    <row r="72">
      <c r="A72" s="108" t="str">
        <f t="shared" si="2"/>
        <v/>
      </c>
      <c r="B72" s="6"/>
      <c r="C72" s="119"/>
      <c r="D72" s="120"/>
      <c r="E72" s="47"/>
      <c r="F72" s="45"/>
      <c r="G72" s="45"/>
      <c r="H72" s="45"/>
      <c r="I72" s="45"/>
      <c r="J72" s="46"/>
      <c r="K72" s="45"/>
      <c r="L72" s="45"/>
      <c r="M72" s="61"/>
      <c r="N72" s="48"/>
      <c r="O72" s="49"/>
      <c r="P72" s="48"/>
      <c r="Q72" s="49"/>
      <c r="R72" s="50"/>
      <c r="S72" s="51"/>
      <c r="T72" s="15"/>
      <c r="U72" s="14"/>
      <c r="V72" s="52"/>
      <c r="W72" s="52"/>
      <c r="X72" s="52"/>
      <c r="Y72" s="52"/>
      <c r="Z72" s="52"/>
      <c r="AA72" s="52"/>
      <c r="AB72" s="53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3"/>
      <c r="AP72" s="52"/>
      <c r="AQ72" s="52"/>
      <c r="AR72" s="53"/>
      <c r="AS72" s="53"/>
      <c r="AT72" s="53"/>
      <c r="AU72" s="52"/>
      <c r="AV72" s="52"/>
      <c r="AW72" s="53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83" t="str">
        <f>IF(ISBLANK(B72),,IF(IFNA(MATCH(N72,List_Holidays,0),0)=0,IF(IFNA(MATCH(WEEKDAY(N72),List_WeekHolidays,0),0),1,0),2))</f>
        <v/>
      </c>
      <c r="BU72" s="83" t="str">
        <f t="array" ref="BU72">IF(ISBLANK(BT72),,INDEX(List_DayType,BT72+1))</f>
        <v/>
      </c>
      <c r="BV72" s="83" t="str">
        <f t="array" ref="BV72">IFS(BT72=0,,BT72=1,INDEX(List_Weekday,BT72),BT72=2,XLOOKUP(N72,List_Holidays,List_HolidaysDesc))</f>
        <v/>
      </c>
      <c r="BW72" s="109">
        <f t="shared" si="3"/>
        <v>0</v>
      </c>
      <c r="BX72" s="109">
        <f t="shared" si="4"/>
        <v>0</v>
      </c>
      <c r="BY72" s="109">
        <f>IF($BW72&gt;cLunchEnd+$N72,cLunchBegin+$N72+1,cLunchBegin+$N72)</f>
        <v>0.5</v>
      </c>
      <c r="BZ72" s="109">
        <f>IF($BW72&gt;cLunchEnd+$N72,cLunchEnd+$N72+1,cLunchEnd+$N72)</f>
        <v>0.5416666667</v>
      </c>
      <c r="CA72" s="109">
        <f>IF($BW72&gt;cDinnerEnd+$N72,cDinnerBegin+$N72+1,cDinnerBegin+$N72)</f>
        <v>0.75</v>
      </c>
      <c r="CB72" s="109">
        <f>IF($BW72&gt;cDinnerEnd+$N72,cDinnerEnd+$N72+1,cDinnerEnd+$N72)</f>
        <v>0.7916666667</v>
      </c>
      <c r="CC72" s="50" t="str">
        <f>IF((MIN($BX72,BZ72)-MAX($BW72,BY72))&gt;0,vDurationLunch,)</f>
        <v/>
      </c>
      <c r="CD72" s="50" t="str">
        <f>IF((MIN($BX72,CB72)-MAX($BW72,CA72))&gt;0,vDurationDinner,)</f>
        <v/>
      </c>
      <c r="CE72" s="50">
        <f t="shared" si="5"/>
        <v>0</v>
      </c>
      <c r="CF72" s="109">
        <f t="shared" si="6"/>
        <v>0.75</v>
      </c>
      <c r="CG72" s="50" t="str">
        <f t="shared" si="7"/>
        <v/>
      </c>
      <c r="CH72" s="50" t="str">
        <f t="shared" si="8"/>
        <v/>
      </c>
      <c r="CI72" s="50" t="str">
        <f t="shared" si="9"/>
        <v/>
      </c>
      <c r="CJ72" s="50" t="str">
        <f t="shared" si="10"/>
        <v/>
      </c>
      <c r="CK72" s="50" t="str">
        <f t="shared" si="11"/>
        <v/>
      </c>
      <c r="CL72" s="50"/>
      <c r="CM72" s="50"/>
      <c r="CN72" s="50"/>
      <c r="CO72" s="50"/>
      <c r="CP72" s="50"/>
    </row>
    <row r="73">
      <c r="A73" s="108" t="str">
        <f t="shared" si="2"/>
        <v/>
      </c>
      <c r="B73" s="6"/>
      <c r="C73" s="119"/>
      <c r="D73" s="120"/>
      <c r="E73" s="61"/>
      <c r="F73" s="45"/>
      <c r="G73" s="45"/>
      <c r="H73" s="46"/>
      <c r="I73" s="45"/>
      <c r="J73" s="45"/>
      <c r="K73" s="45"/>
      <c r="L73" s="45"/>
      <c r="M73" s="61"/>
      <c r="N73" s="48"/>
      <c r="O73" s="49"/>
      <c r="P73" s="48"/>
      <c r="Q73" s="49"/>
      <c r="R73" s="50"/>
      <c r="S73" s="58"/>
      <c r="T73" s="15"/>
      <c r="U73" s="14"/>
      <c r="V73" s="52"/>
      <c r="W73" s="52"/>
      <c r="X73" s="52"/>
      <c r="Y73" s="52"/>
      <c r="Z73" s="52"/>
      <c r="AA73" s="52"/>
      <c r="AB73" s="53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3"/>
      <c r="AP73" s="52"/>
      <c r="AQ73" s="52"/>
      <c r="AR73" s="53"/>
      <c r="AS73" s="53"/>
      <c r="AT73" s="53"/>
      <c r="AU73" s="52"/>
      <c r="AV73" s="52"/>
      <c r="AW73" s="53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83" t="str">
        <f>IF(ISBLANK(B73),,IF(IFNA(MATCH(N73,List_Holidays,0),0)=0,IF(IFNA(MATCH(WEEKDAY(N73),List_WeekHolidays,0),0),1,0),2))</f>
        <v/>
      </c>
      <c r="BU73" s="83" t="str">
        <f t="array" ref="BU73">IF(ISBLANK(BT73),,INDEX(List_DayType,BT73+1))</f>
        <v/>
      </c>
      <c r="BV73" s="83" t="str">
        <f t="array" ref="BV73">IFS(BT73=0,,BT73=1,INDEX(List_Weekday,BT73),BT73=2,XLOOKUP(N73,List_Holidays,List_HolidaysDesc))</f>
        <v/>
      </c>
      <c r="BW73" s="109">
        <f t="shared" si="3"/>
        <v>0</v>
      </c>
      <c r="BX73" s="109">
        <f t="shared" si="4"/>
        <v>0</v>
      </c>
      <c r="BY73" s="109">
        <f>IF($BW73&gt;cLunchEnd+$N73,cLunchBegin+$N73+1,cLunchBegin+$N73)</f>
        <v>0.5</v>
      </c>
      <c r="BZ73" s="109">
        <f>IF($BW73&gt;cLunchEnd+$N73,cLunchEnd+$N73+1,cLunchEnd+$N73)</f>
        <v>0.5416666667</v>
      </c>
      <c r="CA73" s="109">
        <f>IF($BW73&gt;cDinnerEnd+$N73,cDinnerBegin+$N73+1,cDinnerBegin+$N73)</f>
        <v>0.75</v>
      </c>
      <c r="CB73" s="109">
        <f>IF($BW73&gt;cDinnerEnd+$N73,cDinnerEnd+$N73+1,cDinnerEnd+$N73)</f>
        <v>0.7916666667</v>
      </c>
      <c r="CC73" s="50" t="str">
        <f>IF((MIN($BX73,BZ73)-MAX($BW73,BY73))&gt;0,vDurationLunch,)</f>
        <v/>
      </c>
      <c r="CD73" s="50" t="str">
        <f>IF((MIN($BX73,CB73)-MAX($BW73,CA73))&gt;0,vDurationDinner,)</f>
        <v/>
      </c>
      <c r="CE73" s="50">
        <f t="shared" si="5"/>
        <v>0</v>
      </c>
      <c r="CF73" s="109">
        <f t="shared" si="6"/>
        <v>0.75</v>
      </c>
      <c r="CG73" s="50" t="str">
        <f t="shared" si="7"/>
        <v/>
      </c>
      <c r="CH73" s="50" t="str">
        <f t="shared" si="8"/>
        <v/>
      </c>
      <c r="CI73" s="50" t="str">
        <f t="shared" si="9"/>
        <v/>
      </c>
      <c r="CJ73" s="50" t="str">
        <f t="shared" si="10"/>
        <v/>
      </c>
      <c r="CK73" s="50" t="str">
        <f t="shared" si="11"/>
        <v/>
      </c>
      <c r="CL73" s="50"/>
      <c r="CM73" s="50"/>
      <c r="CN73" s="50"/>
      <c r="CO73" s="50"/>
      <c r="CP73" s="50"/>
    </row>
    <row r="74">
      <c r="A74" s="108" t="str">
        <f t="shared" si="2"/>
        <v/>
      </c>
      <c r="B74" s="6"/>
      <c r="C74" s="119"/>
      <c r="D74" s="120"/>
      <c r="E74" s="61"/>
      <c r="F74" s="45"/>
      <c r="G74" s="45"/>
      <c r="H74" s="46"/>
      <c r="I74" s="45"/>
      <c r="J74" s="45"/>
      <c r="K74" s="45"/>
      <c r="L74" s="45"/>
      <c r="M74" s="61"/>
      <c r="N74" s="48"/>
      <c r="O74" s="49"/>
      <c r="P74" s="48"/>
      <c r="Q74" s="49"/>
      <c r="R74" s="50"/>
      <c r="S74" s="58"/>
      <c r="T74" s="15"/>
      <c r="U74" s="14"/>
      <c r="V74" s="52"/>
      <c r="W74" s="52"/>
      <c r="X74" s="52"/>
      <c r="Y74" s="52"/>
      <c r="Z74" s="52"/>
      <c r="AA74" s="52"/>
      <c r="AB74" s="53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3"/>
      <c r="AP74" s="52"/>
      <c r="AQ74" s="52"/>
      <c r="AR74" s="53"/>
      <c r="AS74" s="53"/>
      <c r="AT74" s="53"/>
      <c r="AU74" s="52"/>
      <c r="AV74" s="52"/>
      <c r="AW74" s="53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83" t="str">
        <f>IF(ISBLANK(B74),,IF(IFNA(MATCH(N74,List_Holidays,0),0)=0,IF(IFNA(MATCH(WEEKDAY(N74),List_WeekHolidays,0),0),1,0),2))</f>
        <v/>
      </c>
      <c r="BU74" s="83" t="str">
        <f t="array" ref="BU74">IF(ISBLANK(BT74),,INDEX(List_DayType,BT74+1))</f>
        <v/>
      </c>
      <c r="BV74" s="83" t="str">
        <f t="array" ref="BV74">IFS(BT74=0,,BT74=1,INDEX(List_Weekday,BT74),BT74=2,XLOOKUP(N74,List_Holidays,List_HolidaysDesc))</f>
        <v/>
      </c>
      <c r="BW74" s="109">
        <f t="shared" si="3"/>
        <v>0</v>
      </c>
      <c r="BX74" s="109">
        <f t="shared" si="4"/>
        <v>0</v>
      </c>
      <c r="BY74" s="109">
        <f>IF($BW74&gt;cLunchEnd+$N74,cLunchBegin+$N74+1,cLunchBegin+$N74)</f>
        <v>0.5</v>
      </c>
      <c r="BZ74" s="109">
        <f>IF($BW74&gt;cLunchEnd+$N74,cLunchEnd+$N74+1,cLunchEnd+$N74)</f>
        <v>0.5416666667</v>
      </c>
      <c r="CA74" s="109">
        <f>IF($BW74&gt;cDinnerEnd+$N74,cDinnerBegin+$N74+1,cDinnerBegin+$N74)</f>
        <v>0.75</v>
      </c>
      <c r="CB74" s="109">
        <f>IF($BW74&gt;cDinnerEnd+$N74,cDinnerEnd+$N74+1,cDinnerEnd+$N74)</f>
        <v>0.7916666667</v>
      </c>
      <c r="CC74" s="50" t="str">
        <f>IF((MIN($BX74,BZ74)-MAX($BW74,BY74))&gt;0,vDurationLunch,)</f>
        <v/>
      </c>
      <c r="CD74" s="50" t="str">
        <f>IF((MIN($BX74,CB74)-MAX($BW74,CA74))&gt;0,vDurationDinner,)</f>
        <v/>
      </c>
      <c r="CE74" s="50">
        <f t="shared" si="5"/>
        <v>0</v>
      </c>
      <c r="CF74" s="109">
        <f t="shared" si="6"/>
        <v>0.75</v>
      </c>
      <c r="CG74" s="50" t="str">
        <f t="shared" si="7"/>
        <v/>
      </c>
      <c r="CH74" s="50" t="str">
        <f t="shared" si="8"/>
        <v/>
      </c>
      <c r="CI74" s="50" t="str">
        <f t="shared" si="9"/>
        <v/>
      </c>
      <c r="CJ74" s="50" t="str">
        <f t="shared" si="10"/>
        <v/>
      </c>
      <c r="CK74" s="50" t="str">
        <f t="shared" si="11"/>
        <v/>
      </c>
      <c r="CL74" s="50"/>
      <c r="CM74" s="50"/>
      <c r="CN74" s="50"/>
      <c r="CO74" s="50"/>
      <c r="CP74" s="50"/>
    </row>
    <row r="75">
      <c r="A75" s="108" t="str">
        <f t="shared" si="2"/>
        <v/>
      </c>
      <c r="B75" s="6"/>
      <c r="C75" s="119"/>
      <c r="D75" s="120"/>
      <c r="E75" s="61"/>
      <c r="F75" s="45"/>
      <c r="G75" s="45"/>
      <c r="H75" s="46"/>
      <c r="I75" s="45"/>
      <c r="J75" s="45"/>
      <c r="K75" s="45"/>
      <c r="L75" s="45"/>
      <c r="M75" s="61"/>
      <c r="N75" s="48"/>
      <c r="O75" s="49"/>
      <c r="P75" s="48"/>
      <c r="Q75" s="49"/>
      <c r="R75" s="50"/>
      <c r="S75" s="58"/>
      <c r="T75" s="15"/>
      <c r="U75" s="14"/>
      <c r="V75" s="52"/>
      <c r="W75" s="52"/>
      <c r="X75" s="52"/>
      <c r="Y75" s="52"/>
      <c r="Z75" s="52"/>
      <c r="AA75" s="52"/>
      <c r="AB75" s="53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3"/>
      <c r="AP75" s="52"/>
      <c r="AQ75" s="52"/>
      <c r="AR75" s="53"/>
      <c r="AS75" s="53"/>
      <c r="AT75" s="53"/>
      <c r="AU75" s="52"/>
      <c r="AV75" s="52"/>
      <c r="AW75" s="53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83" t="str">
        <f>IF(ISBLANK(B75),,IF(IFNA(MATCH(N75,List_Holidays,0),0)=0,IF(IFNA(MATCH(WEEKDAY(N75),List_WeekHolidays,0),0),1,0),2))</f>
        <v/>
      </c>
      <c r="BU75" s="83" t="str">
        <f t="array" ref="BU75">IF(ISBLANK(BT75),,INDEX(List_DayType,BT75+1))</f>
        <v/>
      </c>
      <c r="BV75" s="83" t="str">
        <f t="array" ref="BV75">IFS(BT75=0,,BT75=1,INDEX(List_Weekday,BT75),BT75=2,XLOOKUP(N75,List_Holidays,List_HolidaysDesc))</f>
        <v/>
      </c>
      <c r="BW75" s="109">
        <f t="shared" si="3"/>
        <v>0</v>
      </c>
      <c r="BX75" s="109">
        <f t="shared" si="4"/>
        <v>0</v>
      </c>
      <c r="BY75" s="109">
        <f>IF($BW75&gt;cLunchEnd+$N75,cLunchBegin+$N75+1,cLunchBegin+$N75)</f>
        <v>0.5</v>
      </c>
      <c r="BZ75" s="109">
        <f>IF($BW75&gt;cLunchEnd+$N75,cLunchEnd+$N75+1,cLunchEnd+$N75)</f>
        <v>0.5416666667</v>
      </c>
      <c r="CA75" s="109">
        <f>IF($BW75&gt;cDinnerEnd+$N75,cDinnerBegin+$N75+1,cDinnerBegin+$N75)</f>
        <v>0.75</v>
      </c>
      <c r="CB75" s="109">
        <f>IF($BW75&gt;cDinnerEnd+$N75,cDinnerEnd+$N75+1,cDinnerEnd+$N75)</f>
        <v>0.7916666667</v>
      </c>
      <c r="CC75" s="50" t="str">
        <f>IF((MIN($BX75,BZ75)-MAX($BW75,BY75))&gt;0,vDurationLunch,)</f>
        <v/>
      </c>
      <c r="CD75" s="50" t="str">
        <f>IF((MIN($BX75,CB75)-MAX($BW75,CA75))&gt;0,vDurationDinner,)</f>
        <v/>
      </c>
      <c r="CE75" s="50">
        <f t="shared" si="5"/>
        <v>0</v>
      </c>
      <c r="CF75" s="109">
        <f t="shared" si="6"/>
        <v>0.75</v>
      </c>
      <c r="CG75" s="50" t="str">
        <f t="shared" si="7"/>
        <v/>
      </c>
      <c r="CH75" s="50" t="str">
        <f t="shared" si="8"/>
        <v/>
      </c>
      <c r="CI75" s="50" t="str">
        <f t="shared" si="9"/>
        <v/>
      </c>
      <c r="CJ75" s="50" t="str">
        <f t="shared" si="10"/>
        <v/>
      </c>
      <c r="CK75" s="50" t="str">
        <f t="shared" si="11"/>
        <v/>
      </c>
      <c r="CL75" s="50"/>
      <c r="CM75" s="50"/>
      <c r="CN75" s="50"/>
      <c r="CO75" s="50"/>
      <c r="CP75" s="50"/>
    </row>
    <row r="76">
      <c r="A76" s="108" t="str">
        <f t="shared" si="2"/>
        <v/>
      </c>
      <c r="B76" s="6"/>
      <c r="C76" s="119"/>
      <c r="D76" s="120"/>
      <c r="E76" s="61"/>
      <c r="F76" s="45"/>
      <c r="G76" s="46"/>
      <c r="H76" s="46"/>
      <c r="I76" s="45"/>
      <c r="J76" s="45"/>
      <c r="K76" s="45"/>
      <c r="L76" s="45"/>
      <c r="M76" s="61"/>
      <c r="N76" s="48"/>
      <c r="O76" s="49"/>
      <c r="P76" s="48"/>
      <c r="Q76" s="49"/>
      <c r="R76" s="50"/>
      <c r="S76" s="58"/>
      <c r="T76" s="15"/>
      <c r="U76" s="14"/>
      <c r="V76" s="52"/>
      <c r="W76" s="52"/>
      <c r="X76" s="52"/>
      <c r="Y76" s="52"/>
      <c r="Z76" s="52"/>
      <c r="AA76" s="52"/>
      <c r="AB76" s="53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3"/>
      <c r="AP76" s="52"/>
      <c r="AQ76" s="52"/>
      <c r="AR76" s="53"/>
      <c r="AS76" s="53"/>
      <c r="AT76" s="53"/>
      <c r="AU76" s="52"/>
      <c r="AV76" s="52"/>
      <c r="AW76" s="53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83" t="str">
        <f>IF(ISBLANK(B76),,IF(IFNA(MATCH(N76,List_Holidays,0),0)=0,IF(IFNA(MATCH(WEEKDAY(N76),List_WeekHolidays,0),0),1,0),2))</f>
        <v/>
      </c>
      <c r="BU76" s="83" t="str">
        <f t="array" ref="BU76">IF(ISBLANK(BT76),,INDEX(List_DayType,BT76+1))</f>
        <v/>
      </c>
      <c r="BV76" s="83" t="str">
        <f t="array" ref="BV76">IFS(BT76=0,,BT76=1,INDEX(List_Weekday,BT76),BT76=2,XLOOKUP(N76,List_Holidays,List_HolidaysDesc))</f>
        <v/>
      </c>
      <c r="BW76" s="109">
        <f t="shared" si="3"/>
        <v>0</v>
      </c>
      <c r="BX76" s="109">
        <f t="shared" si="4"/>
        <v>0</v>
      </c>
      <c r="BY76" s="109">
        <f>IF($BW76&gt;cLunchEnd+$N76,cLunchBegin+$N76+1,cLunchBegin+$N76)</f>
        <v>0.5</v>
      </c>
      <c r="BZ76" s="109">
        <f>IF($BW76&gt;cLunchEnd+$N76,cLunchEnd+$N76+1,cLunchEnd+$N76)</f>
        <v>0.5416666667</v>
      </c>
      <c r="CA76" s="109">
        <f>IF($BW76&gt;cDinnerEnd+$N76,cDinnerBegin+$N76+1,cDinnerBegin+$N76)</f>
        <v>0.75</v>
      </c>
      <c r="CB76" s="109">
        <f>IF($BW76&gt;cDinnerEnd+$N76,cDinnerEnd+$N76+1,cDinnerEnd+$N76)</f>
        <v>0.7916666667</v>
      </c>
      <c r="CC76" s="50" t="str">
        <f>IF((MIN($BX76,BZ76)-MAX($BW76,BY76))&gt;0,vDurationLunch,)</f>
        <v/>
      </c>
      <c r="CD76" s="50" t="str">
        <f>IF((MIN($BX76,CB76)-MAX($BW76,CA76))&gt;0,vDurationDinner,)</f>
        <v/>
      </c>
      <c r="CE76" s="50">
        <f t="shared" si="5"/>
        <v>0</v>
      </c>
      <c r="CF76" s="109">
        <f t="shared" si="6"/>
        <v>0.75</v>
      </c>
      <c r="CG76" s="50" t="str">
        <f t="shared" si="7"/>
        <v/>
      </c>
      <c r="CH76" s="50" t="str">
        <f t="shared" si="8"/>
        <v/>
      </c>
      <c r="CI76" s="50" t="str">
        <f t="shared" si="9"/>
        <v/>
      </c>
      <c r="CJ76" s="50" t="str">
        <f t="shared" si="10"/>
        <v/>
      </c>
      <c r="CK76" s="50" t="str">
        <f t="shared" si="11"/>
        <v/>
      </c>
      <c r="CL76" s="50"/>
      <c r="CM76" s="50"/>
      <c r="CN76" s="50"/>
      <c r="CO76" s="50"/>
      <c r="CP76" s="50"/>
    </row>
    <row r="77">
      <c r="A77" s="108" t="str">
        <f t="shared" si="2"/>
        <v/>
      </c>
      <c r="B77" s="6"/>
      <c r="C77" s="119"/>
      <c r="D77" s="120"/>
      <c r="E77" s="61"/>
      <c r="F77" s="45"/>
      <c r="G77" s="45"/>
      <c r="H77" s="46"/>
      <c r="I77" s="45"/>
      <c r="J77" s="45"/>
      <c r="K77" s="45"/>
      <c r="L77" s="45"/>
      <c r="M77" s="61"/>
      <c r="N77" s="48"/>
      <c r="O77" s="49"/>
      <c r="P77" s="48"/>
      <c r="Q77" s="49"/>
      <c r="R77" s="50"/>
      <c r="S77" s="58"/>
      <c r="T77" s="15"/>
      <c r="U77" s="14"/>
      <c r="V77" s="52"/>
      <c r="W77" s="52"/>
      <c r="X77" s="52"/>
      <c r="Y77" s="52"/>
      <c r="Z77" s="52"/>
      <c r="AA77" s="52"/>
      <c r="AB77" s="53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3"/>
      <c r="AP77" s="52"/>
      <c r="AQ77" s="52"/>
      <c r="AR77" s="53"/>
      <c r="AS77" s="53"/>
      <c r="AT77" s="53"/>
      <c r="AU77" s="52"/>
      <c r="AV77" s="52"/>
      <c r="AW77" s="53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83" t="str">
        <f>IF(ISBLANK(B77),,IF(IFNA(MATCH(N77,List_Holidays,0),0)=0,IF(IFNA(MATCH(WEEKDAY(N77),List_WeekHolidays,0),0),1,0),2))</f>
        <v/>
      </c>
      <c r="BU77" s="83" t="str">
        <f t="array" ref="BU77">IF(ISBLANK(BT77),,INDEX(List_DayType,BT77+1))</f>
        <v/>
      </c>
      <c r="BV77" s="83" t="str">
        <f t="array" ref="BV77">IFS(BT77=0,,BT77=1,INDEX(List_Weekday,BT77),BT77=2,XLOOKUP(N77,List_Holidays,List_HolidaysDesc))</f>
        <v/>
      </c>
      <c r="BW77" s="109">
        <f t="shared" si="3"/>
        <v>0</v>
      </c>
      <c r="BX77" s="109">
        <f t="shared" si="4"/>
        <v>0</v>
      </c>
      <c r="BY77" s="109">
        <f>IF($BW77&gt;cLunchEnd+$N77,cLunchBegin+$N77+1,cLunchBegin+$N77)</f>
        <v>0.5</v>
      </c>
      <c r="BZ77" s="109">
        <f>IF($BW77&gt;cLunchEnd+$N77,cLunchEnd+$N77+1,cLunchEnd+$N77)</f>
        <v>0.5416666667</v>
      </c>
      <c r="CA77" s="109">
        <f>IF($BW77&gt;cDinnerEnd+$N77,cDinnerBegin+$N77+1,cDinnerBegin+$N77)</f>
        <v>0.75</v>
      </c>
      <c r="CB77" s="109">
        <f>IF($BW77&gt;cDinnerEnd+$N77,cDinnerEnd+$N77+1,cDinnerEnd+$N77)</f>
        <v>0.7916666667</v>
      </c>
      <c r="CC77" s="50" t="str">
        <f>IF((MIN($BX77,BZ77)-MAX($BW77,BY77))&gt;0,vDurationLunch,)</f>
        <v/>
      </c>
      <c r="CD77" s="50" t="str">
        <f>IF((MIN($BX77,CB77)-MAX($BW77,CA77))&gt;0,vDurationDinner,)</f>
        <v/>
      </c>
      <c r="CE77" s="50">
        <f t="shared" si="5"/>
        <v>0</v>
      </c>
      <c r="CF77" s="109">
        <f t="shared" si="6"/>
        <v>0.75</v>
      </c>
      <c r="CG77" s="50" t="str">
        <f t="shared" si="7"/>
        <v/>
      </c>
      <c r="CH77" s="50" t="str">
        <f t="shared" si="8"/>
        <v/>
      </c>
      <c r="CI77" s="50" t="str">
        <f t="shared" si="9"/>
        <v/>
      </c>
      <c r="CJ77" s="50" t="str">
        <f t="shared" si="10"/>
        <v/>
      </c>
      <c r="CK77" s="50" t="str">
        <f t="shared" si="11"/>
        <v/>
      </c>
      <c r="CL77" s="50"/>
      <c r="CM77" s="50"/>
      <c r="CN77" s="50"/>
      <c r="CO77" s="50"/>
      <c r="CP77" s="50"/>
    </row>
    <row r="78">
      <c r="A78" s="108" t="str">
        <f t="shared" si="2"/>
        <v/>
      </c>
      <c r="B78" s="6"/>
      <c r="C78" s="119"/>
      <c r="D78" s="120"/>
      <c r="E78" s="61"/>
      <c r="F78" s="45"/>
      <c r="G78" s="45"/>
      <c r="H78" s="46"/>
      <c r="I78" s="45"/>
      <c r="J78" s="45"/>
      <c r="K78" s="45"/>
      <c r="L78" s="45"/>
      <c r="M78" s="61"/>
      <c r="N78" s="48"/>
      <c r="O78" s="49"/>
      <c r="P78" s="48"/>
      <c r="Q78" s="49"/>
      <c r="R78" s="50"/>
      <c r="S78" s="51"/>
      <c r="T78" s="15"/>
      <c r="U78" s="14"/>
      <c r="V78" s="52"/>
      <c r="W78" s="52"/>
      <c r="X78" s="52"/>
      <c r="Y78" s="52"/>
      <c r="Z78" s="52"/>
      <c r="AA78" s="52"/>
      <c r="AB78" s="53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3"/>
      <c r="AP78" s="52"/>
      <c r="AQ78" s="52"/>
      <c r="AR78" s="53"/>
      <c r="AS78" s="53"/>
      <c r="AT78" s="53"/>
      <c r="AU78" s="52"/>
      <c r="AV78" s="52"/>
      <c r="AW78" s="53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83" t="str">
        <f>IF(ISBLANK(B78),,IF(IFNA(MATCH(N78,List_Holidays,0),0)=0,IF(IFNA(MATCH(WEEKDAY(N78),List_WeekHolidays,0),0),1,0),2))</f>
        <v/>
      </c>
      <c r="BU78" s="83" t="str">
        <f t="array" ref="BU78">IF(ISBLANK(BT78),,INDEX(List_DayType,BT78+1))</f>
        <v/>
      </c>
      <c r="BV78" s="83" t="str">
        <f t="array" ref="BV78">IFS(BT78=0,,BT78=1,INDEX(List_Weekday,BT78),BT78=2,XLOOKUP(N78,List_Holidays,List_HolidaysDesc))</f>
        <v/>
      </c>
      <c r="BW78" s="109">
        <f t="shared" si="3"/>
        <v>0</v>
      </c>
      <c r="BX78" s="109">
        <f t="shared" si="4"/>
        <v>0</v>
      </c>
      <c r="BY78" s="109">
        <f>IF($BW78&gt;cLunchEnd+$N78,cLunchBegin+$N78+1,cLunchBegin+$N78)</f>
        <v>0.5</v>
      </c>
      <c r="BZ78" s="109">
        <f>IF($BW78&gt;cLunchEnd+$N78,cLunchEnd+$N78+1,cLunchEnd+$N78)</f>
        <v>0.5416666667</v>
      </c>
      <c r="CA78" s="109">
        <f>IF($BW78&gt;cDinnerEnd+$N78,cDinnerBegin+$N78+1,cDinnerBegin+$N78)</f>
        <v>0.75</v>
      </c>
      <c r="CB78" s="109">
        <f>IF($BW78&gt;cDinnerEnd+$N78,cDinnerEnd+$N78+1,cDinnerEnd+$N78)</f>
        <v>0.7916666667</v>
      </c>
      <c r="CC78" s="50" t="str">
        <f>IF((MIN($BX78,BZ78)-MAX($BW78,BY78))&gt;0,vDurationLunch,)</f>
        <v/>
      </c>
      <c r="CD78" s="50" t="str">
        <f>IF((MIN($BX78,CB78)-MAX($BW78,CA78))&gt;0,vDurationDinner,)</f>
        <v/>
      </c>
      <c r="CE78" s="50">
        <f t="shared" si="5"/>
        <v>0</v>
      </c>
      <c r="CF78" s="109">
        <f t="shared" si="6"/>
        <v>0.75</v>
      </c>
      <c r="CG78" s="50" t="str">
        <f t="shared" si="7"/>
        <v/>
      </c>
      <c r="CH78" s="50" t="str">
        <f t="shared" si="8"/>
        <v/>
      </c>
      <c r="CI78" s="50" t="str">
        <f t="shared" si="9"/>
        <v/>
      </c>
      <c r="CJ78" s="50" t="str">
        <f t="shared" si="10"/>
        <v/>
      </c>
      <c r="CK78" s="50" t="str">
        <f t="shared" si="11"/>
        <v/>
      </c>
      <c r="CL78" s="50"/>
      <c r="CM78" s="50"/>
      <c r="CN78" s="50"/>
      <c r="CO78" s="50"/>
      <c r="CP78" s="50"/>
    </row>
    <row r="79">
      <c r="A79" s="108" t="str">
        <f t="shared" si="2"/>
        <v/>
      </c>
      <c r="B79" s="6"/>
      <c r="C79" s="126"/>
      <c r="D79" s="120"/>
      <c r="E79" s="61"/>
      <c r="F79" s="45"/>
      <c r="G79" s="45"/>
      <c r="H79" s="45"/>
      <c r="I79" s="45"/>
      <c r="J79" s="46"/>
      <c r="K79" s="45"/>
      <c r="L79" s="45"/>
      <c r="M79" s="61"/>
      <c r="N79" s="48"/>
      <c r="O79" s="49"/>
      <c r="P79" s="48"/>
      <c r="Q79" s="49"/>
      <c r="R79" s="50"/>
      <c r="S79" s="58"/>
      <c r="T79" s="15"/>
      <c r="U79" s="14"/>
      <c r="V79" s="52"/>
      <c r="W79" s="52"/>
      <c r="X79" s="52"/>
      <c r="Y79" s="52"/>
      <c r="Z79" s="52"/>
      <c r="AA79" s="52"/>
      <c r="AB79" s="53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3"/>
      <c r="AP79" s="52"/>
      <c r="AQ79" s="52"/>
      <c r="AR79" s="53"/>
      <c r="AS79" s="53"/>
      <c r="AT79" s="53"/>
      <c r="AU79" s="52"/>
      <c r="AV79" s="52"/>
      <c r="AW79" s="53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83" t="str">
        <f>IF(ISBLANK(B79),,IF(IFNA(MATCH(N79,List_Holidays,0),0)=0,IF(IFNA(MATCH(WEEKDAY(N79),List_WeekHolidays,0),0),1,0),2))</f>
        <v/>
      </c>
      <c r="BU79" s="83" t="str">
        <f t="array" ref="BU79">IF(ISBLANK(BT79),,INDEX(List_DayType,BT79+1))</f>
        <v/>
      </c>
      <c r="BV79" s="83" t="str">
        <f t="array" ref="BV79">IFS(BT79=0,,BT79=1,INDEX(List_Weekday,BT79),BT79=2,XLOOKUP(N79,List_Holidays,List_HolidaysDesc))</f>
        <v/>
      </c>
      <c r="BW79" s="109">
        <f t="shared" si="3"/>
        <v>0</v>
      </c>
      <c r="BX79" s="109">
        <f t="shared" si="4"/>
        <v>0</v>
      </c>
      <c r="BY79" s="109">
        <f>IF($BW79&gt;cLunchEnd+$N79,cLunchBegin+$N79+1,cLunchBegin+$N79)</f>
        <v>0.5</v>
      </c>
      <c r="BZ79" s="109">
        <f>IF($BW79&gt;cLunchEnd+$N79,cLunchEnd+$N79+1,cLunchEnd+$N79)</f>
        <v>0.5416666667</v>
      </c>
      <c r="CA79" s="109">
        <f>IF($BW79&gt;cDinnerEnd+$N79,cDinnerBegin+$N79+1,cDinnerBegin+$N79)</f>
        <v>0.75</v>
      </c>
      <c r="CB79" s="109">
        <f>IF($BW79&gt;cDinnerEnd+$N79,cDinnerEnd+$N79+1,cDinnerEnd+$N79)</f>
        <v>0.7916666667</v>
      </c>
      <c r="CC79" s="50" t="str">
        <f>IF((MIN($BX79,BZ79)-MAX($BW79,BY79))&gt;0,vDurationLunch,)</f>
        <v/>
      </c>
      <c r="CD79" s="50" t="str">
        <f>IF((MIN($BX79,CB79)-MAX($BW79,CA79))&gt;0,vDurationDinner,)</f>
        <v/>
      </c>
      <c r="CE79" s="50">
        <f t="shared" si="5"/>
        <v>0</v>
      </c>
      <c r="CF79" s="109">
        <f t="shared" si="6"/>
        <v>0.75</v>
      </c>
      <c r="CG79" s="50" t="str">
        <f t="shared" si="7"/>
        <v/>
      </c>
      <c r="CH79" s="50" t="str">
        <f t="shared" si="8"/>
        <v/>
      </c>
      <c r="CI79" s="50" t="str">
        <f t="shared" si="9"/>
        <v/>
      </c>
      <c r="CJ79" s="50" t="str">
        <f t="shared" si="10"/>
        <v/>
      </c>
      <c r="CK79" s="50" t="str">
        <f t="shared" si="11"/>
        <v/>
      </c>
      <c r="CL79" s="50"/>
      <c r="CM79" s="50"/>
      <c r="CN79" s="50"/>
      <c r="CO79" s="50"/>
      <c r="CP79" s="50"/>
    </row>
    <row r="80">
      <c r="A80" s="108" t="str">
        <f t="shared" si="2"/>
        <v/>
      </c>
      <c r="B80" s="6"/>
      <c r="C80" s="119"/>
      <c r="D80" s="120"/>
      <c r="E80" s="47"/>
      <c r="F80" s="45"/>
      <c r="G80" s="45"/>
      <c r="H80" s="46"/>
      <c r="I80" s="45"/>
      <c r="J80" s="45"/>
      <c r="K80" s="45"/>
      <c r="L80" s="45"/>
      <c r="M80" s="61"/>
      <c r="N80" s="48"/>
      <c r="O80" s="49"/>
      <c r="P80" s="48"/>
      <c r="Q80" s="49"/>
      <c r="R80" s="50"/>
      <c r="S80" s="58"/>
      <c r="T80" s="15"/>
      <c r="U80" s="14"/>
      <c r="V80" s="52"/>
      <c r="W80" s="52"/>
      <c r="X80" s="52"/>
      <c r="Y80" s="52"/>
      <c r="Z80" s="52"/>
      <c r="AA80" s="52"/>
      <c r="AB80" s="53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3"/>
      <c r="AP80" s="52"/>
      <c r="AQ80" s="52"/>
      <c r="AR80" s="53"/>
      <c r="AS80" s="53"/>
      <c r="AT80" s="53"/>
      <c r="AU80" s="52"/>
      <c r="AV80" s="52"/>
      <c r="AW80" s="53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83" t="str">
        <f>IF(ISBLANK(B80),,IF(IFNA(MATCH(N80,List_Holidays,0),0)=0,IF(IFNA(MATCH(WEEKDAY(N80),List_WeekHolidays,0),0),1,0),2))</f>
        <v/>
      </c>
      <c r="BU80" s="83" t="str">
        <f t="array" ref="BU80">IF(ISBLANK(BT80),,INDEX(List_DayType,BT80+1))</f>
        <v/>
      </c>
      <c r="BV80" s="83" t="str">
        <f t="array" ref="BV80">IFS(BT80=0,,BT80=1,INDEX(List_Weekday,BT80),BT80=2,XLOOKUP(N80,List_Holidays,List_HolidaysDesc))</f>
        <v/>
      </c>
      <c r="BW80" s="109">
        <f t="shared" si="3"/>
        <v>0</v>
      </c>
      <c r="BX80" s="109">
        <f t="shared" si="4"/>
        <v>0</v>
      </c>
      <c r="BY80" s="109">
        <f>IF($BW80&gt;cLunchEnd+$N80,cLunchBegin+$N80+1,cLunchBegin+$N80)</f>
        <v>0.5</v>
      </c>
      <c r="BZ80" s="109">
        <f>IF($BW80&gt;cLunchEnd+$N80,cLunchEnd+$N80+1,cLunchEnd+$N80)</f>
        <v>0.5416666667</v>
      </c>
      <c r="CA80" s="109">
        <f>IF($BW80&gt;cDinnerEnd+$N80,cDinnerBegin+$N80+1,cDinnerBegin+$N80)</f>
        <v>0.75</v>
      </c>
      <c r="CB80" s="109">
        <f>IF($BW80&gt;cDinnerEnd+$N80,cDinnerEnd+$N80+1,cDinnerEnd+$N80)</f>
        <v>0.7916666667</v>
      </c>
      <c r="CC80" s="50" t="str">
        <f>IF((MIN($BX80,BZ80)-MAX($BW80,BY80))&gt;0,vDurationLunch,)</f>
        <v/>
      </c>
      <c r="CD80" s="50" t="str">
        <f>IF((MIN($BX80,CB80)-MAX($BW80,CA80))&gt;0,vDurationDinner,)</f>
        <v/>
      </c>
      <c r="CE80" s="50">
        <f t="shared" si="5"/>
        <v>0</v>
      </c>
      <c r="CF80" s="109">
        <f t="shared" si="6"/>
        <v>0.75</v>
      </c>
      <c r="CG80" s="50" t="str">
        <f t="shared" si="7"/>
        <v/>
      </c>
      <c r="CH80" s="50" t="str">
        <f t="shared" si="8"/>
        <v/>
      </c>
      <c r="CI80" s="50" t="str">
        <f t="shared" si="9"/>
        <v/>
      </c>
      <c r="CJ80" s="50" t="str">
        <f t="shared" si="10"/>
        <v/>
      </c>
      <c r="CK80" s="50" t="str">
        <f t="shared" si="11"/>
        <v/>
      </c>
      <c r="CL80" s="50"/>
      <c r="CM80" s="50"/>
      <c r="CN80" s="50"/>
      <c r="CO80" s="50"/>
      <c r="CP80" s="50"/>
    </row>
    <row r="81">
      <c r="A81" s="108" t="str">
        <f t="shared" si="2"/>
        <v/>
      </c>
      <c r="B81" s="6"/>
      <c r="C81" s="119"/>
      <c r="D81" s="120"/>
      <c r="E81" s="61"/>
      <c r="F81" s="45"/>
      <c r="G81" s="45"/>
      <c r="H81" s="46"/>
      <c r="I81" s="45"/>
      <c r="J81" s="45"/>
      <c r="K81" s="45"/>
      <c r="L81" s="45"/>
      <c r="M81" s="61"/>
      <c r="N81" s="48"/>
      <c r="O81" s="49"/>
      <c r="P81" s="48"/>
      <c r="Q81" s="49"/>
      <c r="R81" s="50"/>
      <c r="S81" s="58"/>
      <c r="T81" s="15"/>
      <c r="U81" s="14"/>
      <c r="V81" s="52"/>
      <c r="W81" s="52"/>
      <c r="X81" s="52"/>
      <c r="Y81" s="52"/>
      <c r="Z81" s="52"/>
      <c r="AA81" s="52"/>
      <c r="AB81" s="53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3"/>
      <c r="AP81" s="52"/>
      <c r="AQ81" s="52"/>
      <c r="AR81" s="53"/>
      <c r="AS81" s="53"/>
      <c r="AT81" s="53"/>
      <c r="AU81" s="52"/>
      <c r="AV81" s="52"/>
      <c r="AW81" s="53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83" t="str">
        <f>IF(ISBLANK(B81),,IF(IFNA(MATCH(N81,List_Holidays,0),0)=0,IF(IFNA(MATCH(WEEKDAY(N81),List_WeekHolidays,0),0),1,0),2))</f>
        <v/>
      </c>
      <c r="BU81" s="83" t="str">
        <f t="array" ref="BU81">IF(ISBLANK(BT81),,INDEX(List_DayType,BT81+1))</f>
        <v/>
      </c>
      <c r="BV81" s="83" t="str">
        <f t="array" ref="BV81">IFS(BT81=0,,BT81=1,INDEX(List_Weekday,BT81),BT81=2,XLOOKUP(N81,List_Holidays,List_HolidaysDesc))</f>
        <v/>
      </c>
      <c r="BW81" s="109">
        <f t="shared" si="3"/>
        <v>0</v>
      </c>
      <c r="BX81" s="109">
        <f t="shared" si="4"/>
        <v>0</v>
      </c>
      <c r="BY81" s="109">
        <f>IF($BW81&gt;cLunchEnd+$N81,cLunchBegin+$N81+1,cLunchBegin+$N81)</f>
        <v>0.5</v>
      </c>
      <c r="BZ81" s="109">
        <f>IF($BW81&gt;cLunchEnd+$N81,cLunchEnd+$N81+1,cLunchEnd+$N81)</f>
        <v>0.5416666667</v>
      </c>
      <c r="CA81" s="109">
        <f>IF($BW81&gt;cDinnerEnd+$N81,cDinnerBegin+$N81+1,cDinnerBegin+$N81)</f>
        <v>0.75</v>
      </c>
      <c r="CB81" s="109">
        <f>IF($BW81&gt;cDinnerEnd+$N81,cDinnerEnd+$N81+1,cDinnerEnd+$N81)</f>
        <v>0.7916666667</v>
      </c>
      <c r="CC81" s="50" t="str">
        <f>IF((MIN($BX81,BZ81)-MAX($BW81,BY81))&gt;0,vDurationLunch,)</f>
        <v/>
      </c>
      <c r="CD81" s="50" t="str">
        <f>IF((MIN($BX81,CB81)-MAX($BW81,CA81))&gt;0,vDurationDinner,)</f>
        <v/>
      </c>
      <c r="CE81" s="50">
        <f t="shared" si="5"/>
        <v>0</v>
      </c>
      <c r="CF81" s="109">
        <f t="shared" si="6"/>
        <v>0.75</v>
      </c>
      <c r="CG81" s="50" t="str">
        <f t="shared" si="7"/>
        <v/>
      </c>
      <c r="CH81" s="50" t="str">
        <f t="shared" si="8"/>
        <v/>
      </c>
      <c r="CI81" s="50" t="str">
        <f t="shared" si="9"/>
        <v/>
      </c>
      <c r="CJ81" s="50" t="str">
        <f t="shared" si="10"/>
        <v/>
      </c>
      <c r="CK81" s="50" t="str">
        <f t="shared" si="11"/>
        <v/>
      </c>
      <c r="CL81" s="50"/>
      <c r="CM81" s="50"/>
      <c r="CN81" s="50"/>
      <c r="CO81" s="50"/>
      <c r="CP81" s="50"/>
    </row>
    <row r="82">
      <c r="A82" s="108" t="str">
        <f t="shared" si="2"/>
        <v/>
      </c>
      <c r="B82" s="6"/>
      <c r="C82" s="119"/>
      <c r="D82" s="120"/>
      <c r="E82" s="47"/>
      <c r="F82" s="45"/>
      <c r="G82" s="45"/>
      <c r="H82" s="46"/>
      <c r="I82" s="45"/>
      <c r="J82" s="45"/>
      <c r="K82" s="45"/>
      <c r="L82" s="45"/>
      <c r="M82" s="61"/>
      <c r="N82" s="48"/>
      <c r="O82" s="49"/>
      <c r="P82" s="48"/>
      <c r="Q82" s="49"/>
      <c r="R82" s="50"/>
      <c r="S82" s="51"/>
      <c r="T82" s="15"/>
      <c r="U82" s="14"/>
      <c r="V82" s="52"/>
      <c r="W82" s="52"/>
      <c r="X82" s="52"/>
      <c r="Y82" s="52"/>
      <c r="Z82" s="52"/>
      <c r="AA82" s="52"/>
      <c r="AB82" s="53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3"/>
      <c r="AP82" s="52"/>
      <c r="AQ82" s="52"/>
      <c r="AR82" s="53"/>
      <c r="AS82" s="53"/>
      <c r="AT82" s="53"/>
      <c r="AU82" s="52"/>
      <c r="AV82" s="52"/>
      <c r="AW82" s="53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83" t="str">
        <f>IF(ISBLANK(B82),,IF(IFNA(MATCH(N82,List_Holidays,0),0)=0,IF(IFNA(MATCH(WEEKDAY(N82),List_WeekHolidays,0),0),1,0),2))</f>
        <v/>
      </c>
      <c r="BU82" s="83" t="str">
        <f t="array" ref="BU82">IF(ISBLANK(BT82),,INDEX(List_DayType,BT82+1))</f>
        <v/>
      </c>
      <c r="BV82" s="83" t="str">
        <f t="array" ref="BV82">IFS(BT82=0,,BT82=1,INDEX(List_Weekday,BT82),BT82=2,XLOOKUP(N82,List_Holidays,List_HolidaysDesc))</f>
        <v/>
      </c>
      <c r="BW82" s="109">
        <f t="shared" si="3"/>
        <v>0</v>
      </c>
      <c r="BX82" s="109">
        <f t="shared" si="4"/>
        <v>0</v>
      </c>
      <c r="BY82" s="109">
        <f>IF($BW82&gt;cLunchEnd+$N82,cLunchBegin+$N82+1,cLunchBegin+$N82)</f>
        <v>0.5</v>
      </c>
      <c r="BZ82" s="109">
        <f>IF($BW82&gt;cLunchEnd+$N82,cLunchEnd+$N82+1,cLunchEnd+$N82)</f>
        <v>0.5416666667</v>
      </c>
      <c r="CA82" s="109">
        <f>IF($BW82&gt;cDinnerEnd+$N82,cDinnerBegin+$N82+1,cDinnerBegin+$N82)</f>
        <v>0.75</v>
      </c>
      <c r="CB82" s="109">
        <f>IF($BW82&gt;cDinnerEnd+$N82,cDinnerEnd+$N82+1,cDinnerEnd+$N82)</f>
        <v>0.7916666667</v>
      </c>
      <c r="CC82" s="50" t="str">
        <f>IF((MIN($BX82,BZ82)-MAX($BW82,BY82))&gt;0,vDurationLunch,)</f>
        <v/>
      </c>
      <c r="CD82" s="50" t="str">
        <f>IF((MIN($BX82,CB82)-MAX($BW82,CA82))&gt;0,vDurationDinner,)</f>
        <v/>
      </c>
      <c r="CE82" s="50">
        <f t="shared" si="5"/>
        <v>0</v>
      </c>
      <c r="CF82" s="109">
        <f t="shared" si="6"/>
        <v>0.75</v>
      </c>
      <c r="CG82" s="50" t="str">
        <f t="shared" si="7"/>
        <v/>
      </c>
      <c r="CH82" s="50" t="str">
        <f t="shared" si="8"/>
        <v/>
      </c>
      <c r="CI82" s="50" t="str">
        <f t="shared" si="9"/>
        <v/>
      </c>
      <c r="CJ82" s="50" t="str">
        <f t="shared" si="10"/>
        <v/>
      </c>
      <c r="CK82" s="50" t="str">
        <f t="shared" si="11"/>
        <v/>
      </c>
      <c r="CL82" s="50"/>
      <c r="CM82" s="50"/>
      <c r="CN82" s="50"/>
      <c r="CO82" s="50"/>
      <c r="CP82" s="50"/>
    </row>
    <row r="83">
      <c r="A83" s="108" t="str">
        <f t="shared" si="2"/>
        <v/>
      </c>
      <c r="B83" s="6"/>
      <c r="C83" s="119"/>
      <c r="D83" s="120"/>
      <c r="E83" s="61"/>
      <c r="F83" s="45"/>
      <c r="G83" s="46"/>
      <c r="H83" s="46"/>
      <c r="I83" s="45"/>
      <c r="J83" s="45"/>
      <c r="K83" s="45"/>
      <c r="L83" s="45"/>
      <c r="M83" s="61"/>
      <c r="N83" s="48"/>
      <c r="O83" s="49"/>
      <c r="P83" s="48"/>
      <c r="Q83" s="49"/>
      <c r="R83" s="50"/>
      <c r="S83" s="58"/>
      <c r="T83" s="15"/>
      <c r="U83" s="14"/>
      <c r="V83" s="52"/>
      <c r="W83" s="52"/>
      <c r="X83" s="52"/>
      <c r="Y83" s="52"/>
      <c r="Z83" s="52"/>
      <c r="AA83" s="52"/>
      <c r="AB83" s="53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3"/>
      <c r="AP83" s="52"/>
      <c r="AQ83" s="52"/>
      <c r="AR83" s="53"/>
      <c r="AS83" s="53"/>
      <c r="AT83" s="53"/>
      <c r="AU83" s="52"/>
      <c r="AV83" s="52"/>
      <c r="AW83" s="53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83" t="str">
        <f>IF(ISBLANK(B83),,IF(IFNA(MATCH(N83,List_Holidays,0),0)=0,IF(IFNA(MATCH(WEEKDAY(N83),List_WeekHolidays,0),0),1,0),2))</f>
        <v/>
      </c>
      <c r="BU83" s="83" t="str">
        <f t="array" ref="BU83">IF(ISBLANK(BT83),,INDEX(List_DayType,BT83+1))</f>
        <v/>
      </c>
      <c r="BV83" s="83" t="str">
        <f t="array" ref="BV83">IFS(BT83=0,,BT83=1,INDEX(List_Weekday,BT83),BT83=2,XLOOKUP(N83,List_Holidays,List_HolidaysDesc))</f>
        <v/>
      </c>
      <c r="BW83" s="109">
        <f t="shared" si="3"/>
        <v>0</v>
      </c>
      <c r="BX83" s="109">
        <f t="shared" si="4"/>
        <v>0</v>
      </c>
      <c r="BY83" s="109">
        <f>IF($BW83&gt;cLunchEnd+$N83,cLunchBegin+$N83+1,cLunchBegin+$N83)</f>
        <v>0.5</v>
      </c>
      <c r="BZ83" s="109">
        <f>IF($BW83&gt;cLunchEnd+$N83,cLunchEnd+$N83+1,cLunchEnd+$N83)</f>
        <v>0.5416666667</v>
      </c>
      <c r="CA83" s="109">
        <f>IF($BW83&gt;cDinnerEnd+$N83,cDinnerBegin+$N83+1,cDinnerBegin+$N83)</f>
        <v>0.75</v>
      </c>
      <c r="CB83" s="109">
        <f>IF($BW83&gt;cDinnerEnd+$N83,cDinnerEnd+$N83+1,cDinnerEnd+$N83)</f>
        <v>0.7916666667</v>
      </c>
      <c r="CC83" s="50" t="str">
        <f>IF((MIN($BX83,BZ83)-MAX($BW83,BY83))&gt;0,vDurationLunch,)</f>
        <v/>
      </c>
      <c r="CD83" s="50" t="str">
        <f>IF((MIN($BX83,CB83)-MAX($BW83,CA83))&gt;0,vDurationDinner,)</f>
        <v/>
      </c>
      <c r="CE83" s="50">
        <f t="shared" si="5"/>
        <v>0</v>
      </c>
      <c r="CF83" s="109">
        <f t="shared" si="6"/>
        <v>0.75</v>
      </c>
      <c r="CG83" s="50" t="str">
        <f t="shared" si="7"/>
        <v/>
      </c>
      <c r="CH83" s="50" t="str">
        <f t="shared" si="8"/>
        <v/>
      </c>
      <c r="CI83" s="50" t="str">
        <f t="shared" si="9"/>
        <v/>
      </c>
      <c r="CJ83" s="50" t="str">
        <f t="shared" si="10"/>
        <v/>
      </c>
      <c r="CK83" s="50" t="str">
        <f t="shared" si="11"/>
        <v/>
      </c>
      <c r="CL83" s="50"/>
      <c r="CM83" s="50"/>
      <c r="CN83" s="50"/>
      <c r="CO83" s="50"/>
      <c r="CP83" s="50"/>
    </row>
    <row r="84">
      <c r="A84" s="108" t="str">
        <f t="shared" si="2"/>
        <v/>
      </c>
      <c r="B84" s="6"/>
      <c r="C84" s="119"/>
      <c r="D84" s="120"/>
      <c r="E84" s="61"/>
      <c r="F84" s="45"/>
      <c r="G84" s="45"/>
      <c r="H84" s="46"/>
      <c r="I84" s="45"/>
      <c r="J84" s="45"/>
      <c r="K84" s="45"/>
      <c r="L84" s="45"/>
      <c r="M84" s="61"/>
      <c r="N84" s="48"/>
      <c r="O84" s="49"/>
      <c r="P84" s="48"/>
      <c r="Q84" s="49"/>
      <c r="R84" s="50"/>
      <c r="S84" s="51"/>
      <c r="T84" s="15"/>
      <c r="U84" s="14"/>
      <c r="V84" s="52"/>
      <c r="W84" s="52"/>
      <c r="X84" s="52"/>
      <c r="Y84" s="52"/>
      <c r="Z84" s="52"/>
      <c r="AA84" s="52"/>
      <c r="AB84" s="53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3"/>
      <c r="AP84" s="52"/>
      <c r="AQ84" s="52"/>
      <c r="AR84" s="53"/>
      <c r="AS84" s="53"/>
      <c r="AT84" s="53"/>
      <c r="AU84" s="52"/>
      <c r="AV84" s="52"/>
      <c r="AW84" s="53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83" t="str">
        <f>IF(ISBLANK(B84),,IF(IFNA(MATCH(N84,List_Holidays,0),0)=0,IF(IFNA(MATCH(WEEKDAY(N84),List_WeekHolidays,0),0),1,0),2))</f>
        <v/>
      </c>
      <c r="BU84" s="83" t="str">
        <f t="array" ref="BU84">IF(ISBLANK(BT84),,INDEX(List_DayType,BT84+1))</f>
        <v/>
      </c>
      <c r="BV84" s="83" t="str">
        <f t="array" ref="BV84">IFS(BT84=0,,BT84=1,INDEX(List_Weekday,BT84),BT84=2,XLOOKUP(N84,List_Holidays,List_HolidaysDesc))</f>
        <v/>
      </c>
      <c r="BW84" s="109">
        <f t="shared" si="3"/>
        <v>0</v>
      </c>
      <c r="BX84" s="109">
        <f t="shared" si="4"/>
        <v>0</v>
      </c>
      <c r="BY84" s="109">
        <f>IF($BW84&gt;cLunchEnd+$N84,cLunchBegin+$N84+1,cLunchBegin+$N84)</f>
        <v>0.5</v>
      </c>
      <c r="BZ84" s="109">
        <f>IF($BW84&gt;cLunchEnd+$N84,cLunchEnd+$N84+1,cLunchEnd+$N84)</f>
        <v>0.5416666667</v>
      </c>
      <c r="CA84" s="109">
        <f>IF($BW84&gt;cDinnerEnd+$N84,cDinnerBegin+$N84+1,cDinnerBegin+$N84)</f>
        <v>0.75</v>
      </c>
      <c r="CB84" s="109">
        <f>IF($BW84&gt;cDinnerEnd+$N84,cDinnerEnd+$N84+1,cDinnerEnd+$N84)</f>
        <v>0.7916666667</v>
      </c>
      <c r="CC84" s="50" t="str">
        <f>IF((MIN($BX84,BZ84)-MAX($BW84,BY84))&gt;0,vDurationLunch,)</f>
        <v/>
      </c>
      <c r="CD84" s="50" t="str">
        <f>IF((MIN($BX84,CB84)-MAX($BW84,CA84))&gt;0,vDurationDinner,)</f>
        <v/>
      </c>
      <c r="CE84" s="50">
        <f t="shared" si="5"/>
        <v>0</v>
      </c>
      <c r="CF84" s="109">
        <f t="shared" si="6"/>
        <v>0.75</v>
      </c>
      <c r="CG84" s="50" t="str">
        <f t="shared" si="7"/>
        <v/>
      </c>
      <c r="CH84" s="50" t="str">
        <f t="shared" si="8"/>
        <v/>
      </c>
      <c r="CI84" s="50" t="str">
        <f t="shared" si="9"/>
        <v/>
      </c>
      <c r="CJ84" s="50" t="str">
        <f t="shared" si="10"/>
        <v/>
      </c>
      <c r="CK84" s="50" t="str">
        <f t="shared" si="11"/>
        <v/>
      </c>
      <c r="CL84" s="50"/>
      <c r="CM84" s="50"/>
      <c r="CN84" s="50"/>
      <c r="CO84" s="50"/>
      <c r="CP84" s="50"/>
    </row>
    <row r="85">
      <c r="A85" s="108" t="str">
        <f t="shared" si="2"/>
        <v/>
      </c>
      <c r="B85" s="6"/>
      <c r="C85" s="119"/>
      <c r="D85" s="120"/>
      <c r="E85" s="61"/>
      <c r="F85" s="45"/>
      <c r="G85" s="45"/>
      <c r="H85" s="46"/>
      <c r="I85" s="45"/>
      <c r="J85" s="45"/>
      <c r="K85" s="45"/>
      <c r="L85" s="45"/>
      <c r="M85" s="61"/>
      <c r="N85" s="48"/>
      <c r="O85" s="49"/>
      <c r="P85" s="48"/>
      <c r="Q85" s="49"/>
      <c r="R85" s="50"/>
      <c r="S85" s="58"/>
      <c r="T85" s="15"/>
      <c r="U85" s="14"/>
      <c r="V85" s="52"/>
      <c r="W85" s="52"/>
      <c r="X85" s="52"/>
      <c r="Y85" s="52"/>
      <c r="Z85" s="52"/>
      <c r="AA85" s="52"/>
      <c r="AB85" s="53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3"/>
      <c r="AP85" s="52"/>
      <c r="AQ85" s="52"/>
      <c r="AR85" s="53"/>
      <c r="AS85" s="53"/>
      <c r="AT85" s="53"/>
      <c r="AU85" s="52"/>
      <c r="AV85" s="52"/>
      <c r="AW85" s="53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83" t="str">
        <f>IF(ISBLANK(B85),,IF(IFNA(MATCH(N85,List_Holidays,0),0)=0,IF(IFNA(MATCH(WEEKDAY(N85),List_WeekHolidays,0),0),1,0),2))</f>
        <v/>
      </c>
      <c r="BU85" s="83" t="str">
        <f t="array" ref="BU85">IF(ISBLANK(BT85),,INDEX(List_DayType,BT85+1))</f>
        <v/>
      </c>
      <c r="BV85" s="83" t="str">
        <f t="array" ref="BV85">IFS(BT85=0,,BT85=1,INDEX(List_Weekday,BT85),BT85=2,XLOOKUP(N85,List_Holidays,List_HolidaysDesc))</f>
        <v/>
      </c>
      <c r="BW85" s="109">
        <f t="shared" si="3"/>
        <v>0</v>
      </c>
      <c r="BX85" s="109">
        <f t="shared" si="4"/>
        <v>0</v>
      </c>
      <c r="BY85" s="109">
        <f>IF($BW85&gt;cLunchEnd+$N85,cLunchBegin+$N85+1,cLunchBegin+$N85)</f>
        <v>0.5</v>
      </c>
      <c r="BZ85" s="109">
        <f>IF($BW85&gt;cLunchEnd+$N85,cLunchEnd+$N85+1,cLunchEnd+$N85)</f>
        <v>0.5416666667</v>
      </c>
      <c r="CA85" s="109">
        <f>IF($BW85&gt;cDinnerEnd+$N85,cDinnerBegin+$N85+1,cDinnerBegin+$N85)</f>
        <v>0.75</v>
      </c>
      <c r="CB85" s="109">
        <f>IF($BW85&gt;cDinnerEnd+$N85,cDinnerEnd+$N85+1,cDinnerEnd+$N85)</f>
        <v>0.7916666667</v>
      </c>
      <c r="CC85" s="50" t="str">
        <f>IF((MIN($BX85,BZ85)-MAX($BW85,BY85))&gt;0,vDurationLunch,)</f>
        <v/>
      </c>
      <c r="CD85" s="50" t="str">
        <f>IF((MIN($BX85,CB85)-MAX($BW85,CA85))&gt;0,vDurationDinner,)</f>
        <v/>
      </c>
      <c r="CE85" s="50">
        <f t="shared" si="5"/>
        <v>0</v>
      </c>
      <c r="CF85" s="109">
        <f t="shared" si="6"/>
        <v>0.75</v>
      </c>
      <c r="CG85" s="50" t="str">
        <f t="shared" si="7"/>
        <v/>
      </c>
      <c r="CH85" s="50" t="str">
        <f t="shared" si="8"/>
        <v/>
      </c>
      <c r="CI85" s="50" t="str">
        <f t="shared" si="9"/>
        <v/>
      </c>
      <c r="CJ85" s="50" t="str">
        <f t="shared" si="10"/>
        <v/>
      </c>
      <c r="CK85" s="50" t="str">
        <f t="shared" si="11"/>
        <v/>
      </c>
      <c r="CL85" s="50"/>
      <c r="CM85" s="50"/>
      <c r="CN85" s="50"/>
      <c r="CO85" s="50"/>
      <c r="CP85" s="50"/>
    </row>
    <row r="86">
      <c r="A86" s="108" t="str">
        <f t="shared" si="2"/>
        <v/>
      </c>
      <c r="B86" s="6"/>
      <c r="C86" s="119"/>
      <c r="D86" s="120"/>
      <c r="E86" s="61"/>
      <c r="F86" s="45"/>
      <c r="G86" s="45"/>
      <c r="H86" s="45"/>
      <c r="I86" s="45"/>
      <c r="J86" s="46"/>
      <c r="K86" s="45"/>
      <c r="L86" s="45"/>
      <c r="M86" s="61"/>
      <c r="N86" s="48"/>
      <c r="O86" s="49"/>
      <c r="P86" s="48"/>
      <c r="Q86" s="49"/>
      <c r="R86" s="50"/>
      <c r="S86" s="51"/>
      <c r="T86" s="15"/>
      <c r="U86" s="14"/>
      <c r="V86" s="52"/>
      <c r="W86" s="52"/>
      <c r="X86" s="52"/>
      <c r="Y86" s="52"/>
      <c r="Z86" s="52"/>
      <c r="AA86" s="52"/>
      <c r="AB86" s="53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3"/>
      <c r="AP86" s="52"/>
      <c r="AQ86" s="52"/>
      <c r="AR86" s="53"/>
      <c r="AS86" s="53"/>
      <c r="AT86" s="53"/>
      <c r="AU86" s="52"/>
      <c r="AV86" s="52"/>
      <c r="AW86" s="53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83" t="str">
        <f>IF(ISBLANK(B86),,IF(IFNA(MATCH(N86,List_Holidays,0),0)=0,IF(IFNA(MATCH(WEEKDAY(N86),List_WeekHolidays,0),0),1,0),2))</f>
        <v/>
      </c>
      <c r="BU86" s="83" t="str">
        <f t="array" ref="BU86">IF(ISBLANK(BT86),,INDEX(List_DayType,BT86+1))</f>
        <v/>
      </c>
      <c r="BV86" s="83" t="str">
        <f t="array" ref="BV86">IFS(BT86=0,,BT86=1,INDEX(List_Weekday,BT86),BT86=2,XLOOKUP(N86,List_Holidays,List_HolidaysDesc))</f>
        <v/>
      </c>
      <c r="BW86" s="109">
        <f t="shared" si="3"/>
        <v>0</v>
      </c>
      <c r="BX86" s="109">
        <f t="shared" si="4"/>
        <v>0</v>
      </c>
      <c r="BY86" s="109">
        <f>IF($BW86&gt;cLunchEnd+$N86,cLunchBegin+$N86+1,cLunchBegin+$N86)</f>
        <v>0.5</v>
      </c>
      <c r="BZ86" s="109">
        <f>IF($BW86&gt;cLunchEnd+$N86,cLunchEnd+$N86+1,cLunchEnd+$N86)</f>
        <v>0.5416666667</v>
      </c>
      <c r="CA86" s="109">
        <f>IF($BW86&gt;cDinnerEnd+$N86,cDinnerBegin+$N86+1,cDinnerBegin+$N86)</f>
        <v>0.75</v>
      </c>
      <c r="CB86" s="109">
        <f>IF($BW86&gt;cDinnerEnd+$N86,cDinnerEnd+$N86+1,cDinnerEnd+$N86)</f>
        <v>0.7916666667</v>
      </c>
      <c r="CC86" s="50" t="str">
        <f>IF((MIN($BX86,BZ86)-MAX($BW86,BY86))&gt;0,vDurationLunch,)</f>
        <v/>
      </c>
      <c r="CD86" s="50" t="str">
        <f>IF((MIN($BX86,CB86)-MAX($BW86,CA86))&gt;0,vDurationDinner,)</f>
        <v/>
      </c>
      <c r="CE86" s="50">
        <f t="shared" si="5"/>
        <v>0</v>
      </c>
      <c r="CF86" s="109">
        <f t="shared" si="6"/>
        <v>0.75</v>
      </c>
      <c r="CG86" s="50" t="str">
        <f t="shared" si="7"/>
        <v/>
      </c>
      <c r="CH86" s="50" t="str">
        <f t="shared" si="8"/>
        <v/>
      </c>
      <c r="CI86" s="50" t="str">
        <f t="shared" si="9"/>
        <v/>
      </c>
      <c r="CJ86" s="50" t="str">
        <f t="shared" si="10"/>
        <v/>
      </c>
      <c r="CK86" s="50" t="str">
        <f t="shared" si="11"/>
        <v/>
      </c>
      <c r="CL86" s="50"/>
      <c r="CM86" s="50"/>
      <c r="CN86" s="50"/>
      <c r="CO86" s="50"/>
      <c r="CP86" s="50"/>
    </row>
    <row r="87">
      <c r="A87" s="108" t="str">
        <f t="shared" si="2"/>
        <v/>
      </c>
      <c r="B87" s="6"/>
      <c r="C87" s="122"/>
      <c r="D87" s="122"/>
      <c r="E87" s="61"/>
      <c r="F87" s="45"/>
      <c r="G87" s="45"/>
      <c r="H87" s="46"/>
      <c r="I87" s="45"/>
      <c r="J87" s="45"/>
      <c r="K87" s="45"/>
      <c r="L87" s="45"/>
      <c r="M87" s="61"/>
      <c r="N87" s="48"/>
      <c r="O87" s="49"/>
      <c r="P87" s="48"/>
      <c r="Q87" s="49"/>
      <c r="R87" s="50"/>
      <c r="S87" s="51"/>
      <c r="T87" s="15"/>
      <c r="U87" s="14"/>
      <c r="V87" s="52"/>
      <c r="W87" s="52"/>
      <c r="X87" s="52"/>
      <c r="Y87" s="52"/>
      <c r="Z87" s="52"/>
      <c r="AA87" s="52"/>
      <c r="AB87" s="53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3"/>
      <c r="AP87" s="52"/>
      <c r="AQ87" s="52"/>
      <c r="AR87" s="53"/>
      <c r="AS87" s="53"/>
      <c r="AT87" s="53"/>
      <c r="AU87" s="52"/>
      <c r="AV87" s="52"/>
      <c r="AW87" s="53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83" t="str">
        <f>IF(ISBLANK(B87),,IF(IFNA(MATCH(N87,List_Holidays,0),0)=0,IF(IFNA(MATCH(WEEKDAY(N87),List_WeekHolidays,0),0),1,0),2))</f>
        <v/>
      </c>
      <c r="BU87" s="83" t="str">
        <f t="array" ref="BU87">IF(ISBLANK(BT87),,INDEX(List_DayType,BT87+1))</f>
        <v/>
      </c>
      <c r="BV87" s="83" t="str">
        <f t="array" ref="BV87">IFS(BT87=0,,BT87=1,INDEX(List_Weekday,BT87),BT87=2,XLOOKUP(N87,List_Holidays,List_HolidaysDesc))</f>
        <v/>
      </c>
      <c r="BW87" s="109">
        <f t="shared" si="3"/>
        <v>0</v>
      </c>
      <c r="BX87" s="109">
        <f t="shared" si="4"/>
        <v>0</v>
      </c>
      <c r="BY87" s="109">
        <f>IF($BW87&gt;cLunchEnd+$N87,cLunchBegin+$N87+1,cLunchBegin+$N87)</f>
        <v>0.5</v>
      </c>
      <c r="BZ87" s="109">
        <f>IF($BW87&gt;cLunchEnd+$N87,cLunchEnd+$N87+1,cLunchEnd+$N87)</f>
        <v>0.5416666667</v>
      </c>
      <c r="CA87" s="109">
        <f>IF($BW87&gt;cDinnerEnd+$N87,cDinnerBegin+$N87+1,cDinnerBegin+$N87)</f>
        <v>0.75</v>
      </c>
      <c r="CB87" s="109">
        <f>IF($BW87&gt;cDinnerEnd+$N87,cDinnerEnd+$N87+1,cDinnerEnd+$N87)</f>
        <v>0.7916666667</v>
      </c>
      <c r="CC87" s="50" t="str">
        <f>IF((MIN($BX87,BZ87)-MAX($BW87,BY87))&gt;0,vDurationLunch,)</f>
        <v/>
      </c>
      <c r="CD87" s="50" t="str">
        <f>IF((MIN($BX87,CB87)-MAX($BW87,CA87))&gt;0,vDurationDinner,)</f>
        <v/>
      </c>
      <c r="CE87" s="50">
        <f t="shared" si="5"/>
        <v>0</v>
      </c>
      <c r="CF87" s="109">
        <f t="shared" si="6"/>
        <v>0.75</v>
      </c>
      <c r="CG87" s="50" t="str">
        <f t="shared" si="7"/>
        <v/>
      </c>
      <c r="CH87" s="50" t="str">
        <f t="shared" si="8"/>
        <v/>
      </c>
      <c r="CI87" s="50" t="str">
        <f t="shared" si="9"/>
        <v/>
      </c>
      <c r="CJ87" s="50" t="str">
        <f t="shared" si="10"/>
        <v/>
      </c>
      <c r="CK87" s="50" t="str">
        <f t="shared" si="11"/>
        <v/>
      </c>
      <c r="CL87" s="50"/>
      <c r="CM87" s="50"/>
      <c r="CN87" s="50"/>
      <c r="CO87" s="50"/>
      <c r="CP87" s="50"/>
    </row>
    <row r="88">
      <c r="A88" s="108" t="str">
        <f t="shared" si="2"/>
        <v/>
      </c>
      <c r="B88" s="6"/>
      <c r="C88" s="119"/>
      <c r="D88" s="120"/>
      <c r="E88" s="61"/>
      <c r="F88" s="45"/>
      <c r="G88" s="45"/>
      <c r="H88" s="46"/>
      <c r="I88" s="45"/>
      <c r="J88" s="45"/>
      <c r="K88" s="45"/>
      <c r="L88" s="45"/>
      <c r="M88" s="61"/>
      <c r="N88" s="48"/>
      <c r="O88" s="49"/>
      <c r="P88" s="48"/>
      <c r="Q88" s="49"/>
      <c r="R88" s="50"/>
      <c r="S88" s="51"/>
      <c r="T88" s="15"/>
      <c r="U88" s="14"/>
      <c r="V88" s="52"/>
      <c r="W88" s="52"/>
      <c r="X88" s="52"/>
      <c r="Y88" s="52"/>
      <c r="Z88" s="52"/>
      <c r="AA88" s="52"/>
      <c r="AB88" s="53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3"/>
      <c r="AP88" s="52"/>
      <c r="AQ88" s="52"/>
      <c r="AR88" s="53"/>
      <c r="AS88" s="53"/>
      <c r="AT88" s="53"/>
      <c r="AU88" s="52"/>
      <c r="AV88" s="52"/>
      <c r="AW88" s="53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83" t="str">
        <f>IF(ISBLANK(B88),,IF(IFNA(MATCH(N88,List_Holidays,0),0)=0,IF(IFNA(MATCH(WEEKDAY(N88),List_WeekHolidays,0),0),1,0),2))</f>
        <v/>
      </c>
      <c r="BU88" s="83" t="str">
        <f t="array" ref="BU88">IF(ISBLANK(BT88),,INDEX(List_DayType,BT88+1))</f>
        <v/>
      </c>
      <c r="BV88" s="83" t="str">
        <f t="array" ref="BV88">IFS(BT88=0,,BT88=1,INDEX(List_Weekday,BT88),BT88=2,XLOOKUP(N88,List_Holidays,List_HolidaysDesc))</f>
        <v/>
      </c>
      <c r="BW88" s="109">
        <f t="shared" si="3"/>
        <v>0</v>
      </c>
      <c r="BX88" s="109">
        <f t="shared" si="4"/>
        <v>0</v>
      </c>
      <c r="BY88" s="109">
        <f>IF($BW88&gt;cLunchEnd+$N88,cLunchBegin+$N88+1,cLunchBegin+$N88)</f>
        <v>0.5</v>
      </c>
      <c r="BZ88" s="109">
        <f>IF($BW88&gt;cLunchEnd+$N88,cLunchEnd+$N88+1,cLunchEnd+$N88)</f>
        <v>0.5416666667</v>
      </c>
      <c r="CA88" s="109">
        <f>IF($BW88&gt;cDinnerEnd+$N88,cDinnerBegin+$N88+1,cDinnerBegin+$N88)</f>
        <v>0.75</v>
      </c>
      <c r="CB88" s="109">
        <f>IF($BW88&gt;cDinnerEnd+$N88,cDinnerEnd+$N88+1,cDinnerEnd+$N88)</f>
        <v>0.7916666667</v>
      </c>
      <c r="CC88" s="50" t="str">
        <f>IF((MIN($BX88,BZ88)-MAX($BW88,BY88))&gt;0,vDurationLunch,)</f>
        <v/>
      </c>
      <c r="CD88" s="50" t="str">
        <f>IF((MIN($BX88,CB88)-MAX($BW88,CA88))&gt;0,vDurationDinner,)</f>
        <v/>
      </c>
      <c r="CE88" s="50">
        <f t="shared" si="5"/>
        <v>0</v>
      </c>
      <c r="CF88" s="109">
        <f t="shared" si="6"/>
        <v>0.75</v>
      </c>
      <c r="CG88" s="50" t="str">
        <f t="shared" si="7"/>
        <v/>
      </c>
      <c r="CH88" s="50" t="str">
        <f t="shared" si="8"/>
        <v/>
      </c>
      <c r="CI88" s="50" t="str">
        <f t="shared" si="9"/>
        <v/>
      </c>
      <c r="CJ88" s="50" t="str">
        <f t="shared" si="10"/>
        <v/>
      </c>
      <c r="CK88" s="50" t="str">
        <f t="shared" si="11"/>
        <v/>
      </c>
      <c r="CL88" s="50"/>
      <c r="CM88" s="50"/>
      <c r="CN88" s="50"/>
      <c r="CO88" s="50"/>
      <c r="CP88" s="50"/>
    </row>
    <row r="89">
      <c r="A89" s="108" t="str">
        <f t="shared" si="2"/>
        <v/>
      </c>
      <c r="B89" s="6"/>
      <c r="C89" s="119"/>
      <c r="D89" s="120"/>
      <c r="E89" s="61"/>
      <c r="F89" s="45"/>
      <c r="G89" s="45"/>
      <c r="H89" s="46"/>
      <c r="I89" s="45"/>
      <c r="J89" s="45"/>
      <c r="K89" s="45"/>
      <c r="L89" s="45"/>
      <c r="M89" s="61"/>
      <c r="N89" s="48"/>
      <c r="O89" s="49"/>
      <c r="P89" s="48"/>
      <c r="Q89" s="49"/>
      <c r="R89" s="50"/>
      <c r="S89" s="51"/>
      <c r="T89" s="15"/>
      <c r="U89" s="14"/>
      <c r="V89" s="52"/>
      <c r="W89" s="52"/>
      <c r="X89" s="52"/>
      <c r="Y89" s="52"/>
      <c r="Z89" s="52"/>
      <c r="AA89" s="52"/>
      <c r="AB89" s="53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3"/>
      <c r="AP89" s="52"/>
      <c r="AQ89" s="52"/>
      <c r="AR89" s="53"/>
      <c r="AS89" s="53"/>
      <c r="AT89" s="53"/>
      <c r="AU89" s="52"/>
      <c r="AV89" s="52"/>
      <c r="AW89" s="53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83" t="str">
        <f>IF(ISBLANK(B89),,IF(IFNA(MATCH(N89,List_Holidays,0),0)=0,IF(IFNA(MATCH(WEEKDAY(N89),List_WeekHolidays,0),0),1,0),2))</f>
        <v/>
      </c>
      <c r="BU89" s="83" t="str">
        <f t="array" ref="BU89">IF(ISBLANK(BT89),,INDEX(List_DayType,BT89+1))</f>
        <v/>
      </c>
      <c r="BV89" s="83" t="str">
        <f t="array" ref="BV89">IFS(BT89=0,,BT89=1,INDEX(List_Weekday,BT89),BT89=2,XLOOKUP(N89,List_Holidays,List_HolidaysDesc))</f>
        <v/>
      </c>
      <c r="BW89" s="109">
        <f t="shared" si="3"/>
        <v>0</v>
      </c>
      <c r="BX89" s="109">
        <f t="shared" si="4"/>
        <v>0</v>
      </c>
      <c r="BY89" s="109">
        <f>IF($BW89&gt;cLunchEnd+$N89,cLunchBegin+$N89+1,cLunchBegin+$N89)</f>
        <v>0.5</v>
      </c>
      <c r="BZ89" s="109">
        <f>IF($BW89&gt;cLunchEnd+$N89,cLunchEnd+$N89+1,cLunchEnd+$N89)</f>
        <v>0.5416666667</v>
      </c>
      <c r="CA89" s="109">
        <f>IF($BW89&gt;cDinnerEnd+$N89,cDinnerBegin+$N89+1,cDinnerBegin+$N89)</f>
        <v>0.75</v>
      </c>
      <c r="CB89" s="109">
        <f>IF($BW89&gt;cDinnerEnd+$N89,cDinnerEnd+$N89+1,cDinnerEnd+$N89)</f>
        <v>0.7916666667</v>
      </c>
      <c r="CC89" s="50" t="str">
        <f>IF((MIN($BX89,BZ89)-MAX($BW89,BY89))&gt;0,vDurationLunch,)</f>
        <v/>
      </c>
      <c r="CD89" s="50" t="str">
        <f>IF((MIN($BX89,CB89)-MAX($BW89,CA89))&gt;0,vDurationDinner,)</f>
        <v/>
      </c>
      <c r="CE89" s="50">
        <f t="shared" si="5"/>
        <v>0</v>
      </c>
      <c r="CF89" s="109">
        <f t="shared" si="6"/>
        <v>0.75</v>
      </c>
      <c r="CG89" s="50" t="str">
        <f t="shared" si="7"/>
        <v/>
      </c>
      <c r="CH89" s="50" t="str">
        <f t="shared" si="8"/>
        <v/>
      </c>
      <c r="CI89" s="50" t="str">
        <f t="shared" si="9"/>
        <v/>
      </c>
      <c r="CJ89" s="50" t="str">
        <f t="shared" si="10"/>
        <v/>
      </c>
      <c r="CK89" s="50" t="str">
        <f t="shared" si="11"/>
        <v/>
      </c>
      <c r="CL89" s="50"/>
      <c r="CM89" s="50"/>
      <c r="CN89" s="50"/>
      <c r="CO89" s="50"/>
      <c r="CP89" s="50"/>
    </row>
    <row r="90">
      <c r="A90" s="108" t="str">
        <f t="shared" si="2"/>
        <v/>
      </c>
      <c r="B90" s="6"/>
      <c r="C90" s="122"/>
      <c r="D90" s="122"/>
      <c r="E90" s="47"/>
      <c r="F90" s="45"/>
      <c r="G90" s="46"/>
      <c r="H90" s="46"/>
      <c r="I90" s="45"/>
      <c r="J90" s="45"/>
      <c r="K90" s="45"/>
      <c r="L90" s="45"/>
      <c r="M90" s="61"/>
      <c r="N90" s="48"/>
      <c r="O90" s="49"/>
      <c r="P90" s="48"/>
      <c r="Q90" s="49"/>
      <c r="R90" s="50"/>
      <c r="S90" s="51"/>
      <c r="T90" s="15"/>
      <c r="U90" s="14"/>
      <c r="V90" s="52"/>
      <c r="W90" s="52"/>
      <c r="X90" s="52"/>
      <c r="Y90" s="52"/>
      <c r="Z90" s="52"/>
      <c r="AA90" s="52"/>
      <c r="AB90" s="53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3"/>
      <c r="AP90" s="52"/>
      <c r="AQ90" s="52"/>
      <c r="AR90" s="53"/>
      <c r="AS90" s="53"/>
      <c r="AT90" s="53"/>
      <c r="AU90" s="52"/>
      <c r="AV90" s="52"/>
      <c r="AW90" s="53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83" t="str">
        <f>IF(ISBLANK(B90),,IF(IFNA(MATCH(N90,List_Holidays,0),0)=0,IF(IFNA(MATCH(WEEKDAY(N90),List_WeekHolidays,0),0),1,0),2))</f>
        <v/>
      </c>
      <c r="BU90" s="83" t="str">
        <f t="array" ref="BU90">IF(ISBLANK(BT90),,INDEX(List_DayType,BT90+1))</f>
        <v/>
      </c>
      <c r="BV90" s="83" t="str">
        <f t="array" ref="BV90">IFS(BT90=0,,BT90=1,INDEX(List_Weekday,BT90),BT90=2,XLOOKUP(N90,List_Holidays,List_HolidaysDesc))</f>
        <v/>
      </c>
      <c r="BW90" s="109">
        <f t="shared" si="3"/>
        <v>0</v>
      </c>
      <c r="BX90" s="109">
        <f t="shared" si="4"/>
        <v>0</v>
      </c>
      <c r="BY90" s="109">
        <f>IF($BW90&gt;cLunchEnd+$N90,cLunchBegin+$N90+1,cLunchBegin+$N90)</f>
        <v>0.5</v>
      </c>
      <c r="BZ90" s="109">
        <f>IF($BW90&gt;cLunchEnd+$N90,cLunchEnd+$N90+1,cLunchEnd+$N90)</f>
        <v>0.5416666667</v>
      </c>
      <c r="CA90" s="109">
        <f>IF($BW90&gt;cDinnerEnd+$N90,cDinnerBegin+$N90+1,cDinnerBegin+$N90)</f>
        <v>0.75</v>
      </c>
      <c r="CB90" s="109">
        <f>IF($BW90&gt;cDinnerEnd+$N90,cDinnerEnd+$N90+1,cDinnerEnd+$N90)</f>
        <v>0.7916666667</v>
      </c>
      <c r="CC90" s="50" t="str">
        <f>IF((MIN($BX90,BZ90)-MAX($BW90,BY90))&gt;0,vDurationLunch,)</f>
        <v/>
      </c>
      <c r="CD90" s="50" t="str">
        <f>IF((MIN($BX90,CB90)-MAX($BW90,CA90))&gt;0,vDurationDinner,)</f>
        <v/>
      </c>
      <c r="CE90" s="50">
        <f t="shared" si="5"/>
        <v>0</v>
      </c>
      <c r="CF90" s="109">
        <f t="shared" si="6"/>
        <v>0.75</v>
      </c>
      <c r="CG90" s="50" t="str">
        <f t="shared" si="7"/>
        <v/>
      </c>
      <c r="CH90" s="50" t="str">
        <f t="shared" si="8"/>
        <v/>
      </c>
      <c r="CI90" s="50" t="str">
        <f t="shared" si="9"/>
        <v/>
      </c>
      <c r="CJ90" s="50" t="str">
        <f t="shared" si="10"/>
        <v/>
      </c>
      <c r="CK90" s="50" t="str">
        <f t="shared" si="11"/>
        <v/>
      </c>
      <c r="CL90" s="50"/>
      <c r="CM90" s="50"/>
      <c r="CN90" s="50"/>
      <c r="CO90" s="50"/>
      <c r="CP90" s="50"/>
    </row>
    <row r="91">
      <c r="A91" s="108" t="str">
        <f t="shared" si="2"/>
        <v/>
      </c>
      <c r="B91" s="6"/>
      <c r="C91" s="122"/>
      <c r="D91" s="122"/>
      <c r="E91" s="47"/>
      <c r="F91" s="45"/>
      <c r="G91" s="45"/>
      <c r="H91" s="46"/>
      <c r="I91" s="45"/>
      <c r="J91" s="45"/>
      <c r="K91" s="45"/>
      <c r="L91" s="45"/>
      <c r="M91" s="61"/>
      <c r="N91" s="48"/>
      <c r="O91" s="49"/>
      <c r="P91" s="48"/>
      <c r="Q91" s="49"/>
      <c r="R91" s="50"/>
      <c r="S91" s="51"/>
      <c r="T91" s="15"/>
      <c r="U91" s="14"/>
      <c r="V91" s="52"/>
      <c r="W91" s="52"/>
      <c r="X91" s="52"/>
      <c r="Y91" s="52"/>
      <c r="Z91" s="52"/>
      <c r="AA91" s="52"/>
      <c r="AB91" s="53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3"/>
      <c r="AP91" s="52"/>
      <c r="AQ91" s="52"/>
      <c r="AR91" s="53"/>
      <c r="AS91" s="53"/>
      <c r="AT91" s="53"/>
      <c r="AU91" s="52"/>
      <c r="AV91" s="52"/>
      <c r="AW91" s="53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83" t="str">
        <f>IF(ISBLANK(B91),,IF(IFNA(MATCH(N91,List_Holidays,0),0)=0,IF(IFNA(MATCH(WEEKDAY(N91),List_WeekHolidays,0),0),1,0),2))</f>
        <v/>
      </c>
      <c r="BU91" s="83" t="str">
        <f t="array" ref="BU91">IF(ISBLANK(BT91),,INDEX(List_DayType,BT91+1))</f>
        <v/>
      </c>
      <c r="BV91" s="83" t="str">
        <f t="array" ref="BV91">IFS(BT91=0,,BT91=1,INDEX(List_Weekday,BT91),BT91=2,XLOOKUP(N91,List_Holidays,List_HolidaysDesc))</f>
        <v/>
      </c>
      <c r="BW91" s="109">
        <f t="shared" si="3"/>
        <v>0</v>
      </c>
      <c r="BX91" s="109">
        <f t="shared" si="4"/>
        <v>0</v>
      </c>
      <c r="BY91" s="109">
        <f>IF($BW91&gt;cLunchEnd+$N91,cLunchBegin+$N91+1,cLunchBegin+$N91)</f>
        <v>0.5</v>
      </c>
      <c r="BZ91" s="109">
        <f>IF($BW91&gt;cLunchEnd+$N91,cLunchEnd+$N91+1,cLunchEnd+$N91)</f>
        <v>0.5416666667</v>
      </c>
      <c r="CA91" s="109">
        <f>IF($BW91&gt;cDinnerEnd+$N91,cDinnerBegin+$N91+1,cDinnerBegin+$N91)</f>
        <v>0.75</v>
      </c>
      <c r="CB91" s="109">
        <f>IF($BW91&gt;cDinnerEnd+$N91,cDinnerEnd+$N91+1,cDinnerEnd+$N91)</f>
        <v>0.7916666667</v>
      </c>
      <c r="CC91" s="50" t="str">
        <f>IF((MIN($BX91,BZ91)-MAX($BW91,BY91))&gt;0,vDurationLunch,)</f>
        <v/>
      </c>
      <c r="CD91" s="50" t="str">
        <f>IF((MIN($BX91,CB91)-MAX($BW91,CA91))&gt;0,vDurationDinner,)</f>
        <v/>
      </c>
      <c r="CE91" s="50">
        <f t="shared" si="5"/>
        <v>0</v>
      </c>
      <c r="CF91" s="109">
        <f t="shared" si="6"/>
        <v>0.75</v>
      </c>
      <c r="CG91" s="50" t="str">
        <f t="shared" si="7"/>
        <v/>
      </c>
      <c r="CH91" s="50" t="str">
        <f t="shared" si="8"/>
        <v/>
      </c>
      <c r="CI91" s="50" t="str">
        <f t="shared" si="9"/>
        <v/>
      </c>
      <c r="CJ91" s="50" t="str">
        <f t="shared" si="10"/>
        <v/>
      </c>
      <c r="CK91" s="50" t="str">
        <f t="shared" si="11"/>
        <v/>
      </c>
      <c r="CL91" s="50"/>
      <c r="CM91" s="50"/>
      <c r="CN91" s="50"/>
      <c r="CO91" s="50"/>
      <c r="CP91" s="50"/>
    </row>
    <row r="92">
      <c r="A92" s="108" t="str">
        <f t="shared" si="2"/>
        <v/>
      </c>
      <c r="B92" s="6"/>
      <c r="C92" s="119"/>
      <c r="D92" s="120"/>
      <c r="E92" s="61"/>
      <c r="F92" s="45"/>
      <c r="G92" s="45"/>
      <c r="H92" s="46"/>
      <c r="I92" s="45"/>
      <c r="J92" s="45"/>
      <c r="K92" s="45"/>
      <c r="L92" s="45"/>
      <c r="M92" s="61"/>
      <c r="N92" s="48"/>
      <c r="O92" s="49"/>
      <c r="P92" s="48"/>
      <c r="Q92" s="49"/>
      <c r="R92" s="50"/>
      <c r="S92" s="51"/>
      <c r="T92" s="15"/>
      <c r="U92" s="14"/>
      <c r="V92" s="52"/>
      <c r="W92" s="52"/>
      <c r="X92" s="52"/>
      <c r="Y92" s="52"/>
      <c r="Z92" s="52"/>
      <c r="AA92" s="52"/>
      <c r="AB92" s="53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3"/>
      <c r="AP92" s="52"/>
      <c r="AQ92" s="52"/>
      <c r="AR92" s="53"/>
      <c r="AS92" s="53"/>
      <c r="AT92" s="53"/>
      <c r="AU92" s="52"/>
      <c r="AV92" s="52"/>
      <c r="AW92" s="53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83" t="str">
        <f>IF(ISBLANK(B92),,IF(IFNA(MATCH(N92,List_Holidays,0),0)=0,IF(IFNA(MATCH(WEEKDAY(N92),List_WeekHolidays,0),0),1,0),2))</f>
        <v/>
      </c>
      <c r="BU92" s="83" t="str">
        <f t="array" ref="BU92">IF(ISBLANK(BT92),,INDEX(List_DayType,BT92+1))</f>
        <v/>
      </c>
      <c r="BV92" s="83" t="str">
        <f t="array" ref="BV92">IFS(BT92=0,,BT92=1,INDEX(List_Weekday,BT92),BT92=2,XLOOKUP(N92,List_Holidays,List_HolidaysDesc))</f>
        <v/>
      </c>
      <c r="BW92" s="109">
        <f t="shared" si="3"/>
        <v>0</v>
      </c>
      <c r="BX92" s="109">
        <f t="shared" si="4"/>
        <v>0</v>
      </c>
      <c r="BY92" s="109">
        <f>IF($BW92&gt;cLunchEnd+$N92,cLunchBegin+$N92+1,cLunchBegin+$N92)</f>
        <v>0.5</v>
      </c>
      <c r="BZ92" s="109">
        <f>IF($BW92&gt;cLunchEnd+$N92,cLunchEnd+$N92+1,cLunchEnd+$N92)</f>
        <v>0.5416666667</v>
      </c>
      <c r="CA92" s="109">
        <f>IF($BW92&gt;cDinnerEnd+$N92,cDinnerBegin+$N92+1,cDinnerBegin+$N92)</f>
        <v>0.75</v>
      </c>
      <c r="CB92" s="109">
        <f>IF($BW92&gt;cDinnerEnd+$N92,cDinnerEnd+$N92+1,cDinnerEnd+$N92)</f>
        <v>0.7916666667</v>
      </c>
      <c r="CC92" s="50" t="str">
        <f>IF((MIN($BX92,BZ92)-MAX($BW92,BY92))&gt;0,vDurationLunch,)</f>
        <v/>
      </c>
      <c r="CD92" s="50" t="str">
        <f>IF((MIN($BX92,CB92)-MAX($BW92,CA92))&gt;0,vDurationDinner,)</f>
        <v/>
      </c>
      <c r="CE92" s="50">
        <f t="shared" si="5"/>
        <v>0</v>
      </c>
      <c r="CF92" s="109">
        <f t="shared" si="6"/>
        <v>0.75</v>
      </c>
      <c r="CG92" s="50" t="str">
        <f t="shared" si="7"/>
        <v/>
      </c>
      <c r="CH92" s="50" t="str">
        <f t="shared" si="8"/>
        <v/>
      </c>
      <c r="CI92" s="50" t="str">
        <f t="shared" si="9"/>
        <v/>
      </c>
      <c r="CJ92" s="50" t="str">
        <f t="shared" si="10"/>
        <v/>
      </c>
      <c r="CK92" s="50" t="str">
        <f t="shared" si="11"/>
        <v/>
      </c>
      <c r="CL92" s="50"/>
      <c r="CM92" s="50"/>
      <c r="CN92" s="50"/>
      <c r="CO92" s="50"/>
      <c r="CP92" s="50"/>
    </row>
    <row r="93">
      <c r="A93" s="108" t="str">
        <f t="shared" si="2"/>
        <v/>
      </c>
      <c r="B93" s="6"/>
      <c r="C93" s="119"/>
      <c r="D93" s="120"/>
      <c r="E93" s="61"/>
      <c r="F93" s="45"/>
      <c r="G93" s="45"/>
      <c r="H93" s="45"/>
      <c r="I93" s="45"/>
      <c r="J93" s="46"/>
      <c r="K93" s="45"/>
      <c r="L93" s="45"/>
      <c r="M93" s="61"/>
      <c r="N93" s="48"/>
      <c r="O93" s="49"/>
      <c r="P93" s="48"/>
      <c r="Q93" s="49"/>
      <c r="R93" s="50"/>
      <c r="S93" s="51"/>
      <c r="T93" s="15"/>
      <c r="U93" s="14"/>
      <c r="V93" s="52"/>
      <c r="W93" s="52"/>
      <c r="X93" s="52"/>
      <c r="Y93" s="52"/>
      <c r="Z93" s="52"/>
      <c r="AA93" s="52"/>
      <c r="AB93" s="53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3"/>
      <c r="AP93" s="52"/>
      <c r="AQ93" s="52"/>
      <c r="AR93" s="53"/>
      <c r="AS93" s="53"/>
      <c r="AT93" s="53"/>
      <c r="AU93" s="52"/>
      <c r="AV93" s="52"/>
      <c r="AW93" s="53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83" t="str">
        <f>IF(ISBLANK(B93),,IF(IFNA(MATCH(N93,List_Holidays,0),0)=0,IF(IFNA(MATCH(WEEKDAY(N93),List_WeekHolidays,0),0),1,0),2))</f>
        <v/>
      </c>
      <c r="BU93" s="83" t="str">
        <f t="array" ref="BU93">IF(ISBLANK(BT93),,INDEX(List_DayType,BT93+1))</f>
        <v/>
      </c>
      <c r="BV93" s="83" t="str">
        <f t="array" ref="BV93">IFS(BT93=0,,BT93=1,INDEX(List_Weekday,BT93),BT93=2,XLOOKUP(N93,List_Holidays,List_HolidaysDesc))</f>
        <v/>
      </c>
      <c r="BW93" s="109">
        <f t="shared" si="3"/>
        <v>0</v>
      </c>
      <c r="BX93" s="109">
        <f t="shared" si="4"/>
        <v>0</v>
      </c>
      <c r="BY93" s="109">
        <f>IF($BW93&gt;cLunchEnd+$N93,cLunchBegin+$N93+1,cLunchBegin+$N93)</f>
        <v>0.5</v>
      </c>
      <c r="BZ93" s="109">
        <f>IF($BW93&gt;cLunchEnd+$N93,cLunchEnd+$N93+1,cLunchEnd+$N93)</f>
        <v>0.5416666667</v>
      </c>
      <c r="CA93" s="109">
        <f>IF($BW93&gt;cDinnerEnd+$N93,cDinnerBegin+$N93+1,cDinnerBegin+$N93)</f>
        <v>0.75</v>
      </c>
      <c r="CB93" s="109">
        <f>IF($BW93&gt;cDinnerEnd+$N93,cDinnerEnd+$N93+1,cDinnerEnd+$N93)</f>
        <v>0.7916666667</v>
      </c>
      <c r="CC93" s="50" t="str">
        <f>IF((MIN($BX93,BZ93)-MAX($BW93,BY93))&gt;0,vDurationLunch,)</f>
        <v/>
      </c>
      <c r="CD93" s="50" t="str">
        <f>IF((MIN($BX93,CB93)-MAX($BW93,CA93))&gt;0,vDurationDinner,)</f>
        <v/>
      </c>
      <c r="CE93" s="50">
        <f t="shared" si="5"/>
        <v>0</v>
      </c>
      <c r="CF93" s="109">
        <f t="shared" si="6"/>
        <v>0.75</v>
      </c>
      <c r="CG93" s="50" t="str">
        <f t="shared" si="7"/>
        <v/>
      </c>
      <c r="CH93" s="50" t="str">
        <f t="shared" si="8"/>
        <v/>
      </c>
      <c r="CI93" s="50" t="str">
        <f t="shared" si="9"/>
        <v/>
      </c>
      <c r="CJ93" s="50" t="str">
        <f t="shared" si="10"/>
        <v/>
      </c>
      <c r="CK93" s="50" t="str">
        <f t="shared" si="11"/>
        <v/>
      </c>
      <c r="CL93" s="50"/>
      <c r="CM93" s="50"/>
      <c r="CN93" s="50"/>
      <c r="CO93" s="50"/>
      <c r="CP93" s="50"/>
    </row>
    <row r="94">
      <c r="A94" s="108" t="str">
        <f t="shared" si="2"/>
        <v/>
      </c>
      <c r="B94" s="6"/>
      <c r="C94" s="119"/>
      <c r="D94" s="120"/>
      <c r="E94" s="61"/>
      <c r="F94" s="45"/>
      <c r="G94" s="45"/>
      <c r="H94" s="46"/>
      <c r="I94" s="45"/>
      <c r="J94" s="45"/>
      <c r="K94" s="45"/>
      <c r="L94" s="45"/>
      <c r="M94" s="61"/>
      <c r="N94" s="48"/>
      <c r="O94" s="49"/>
      <c r="P94" s="48"/>
      <c r="Q94" s="49"/>
      <c r="R94" s="50"/>
      <c r="S94" s="51"/>
      <c r="T94" s="15"/>
      <c r="U94" s="14"/>
      <c r="V94" s="52"/>
      <c r="W94" s="52"/>
      <c r="X94" s="52"/>
      <c r="Y94" s="52"/>
      <c r="Z94" s="52"/>
      <c r="AA94" s="52"/>
      <c r="AB94" s="53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3"/>
      <c r="AP94" s="52"/>
      <c r="AQ94" s="52"/>
      <c r="AR94" s="53"/>
      <c r="AS94" s="53"/>
      <c r="AT94" s="53"/>
      <c r="AU94" s="52"/>
      <c r="AV94" s="52"/>
      <c r="AW94" s="53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83" t="str">
        <f>IF(ISBLANK(B94),,IF(IFNA(MATCH(N94,List_Holidays,0),0)=0,IF(IFNA(MATCH(WEEKDAY(N94),List_WeekHolidays,0),0),1,0),2))</f>
        <v/>
      </c>
      <c r="BU94" s="83" t="str">
        <f t="array" ref="BU94">IF(ISBLANK(BT94),,INDEX(List_DayType,BT94+1))</f>
        <v/>
      </c>
      <c r="BV94" s="83" t="str">
        <f t="array" ref="BV94">IFS(BT94=0,,BT94=1,INDEX(List_Weekday,BT94),BT94=2,XLOOKUP(N94,List_Holidays,List_HolidaysDesc))</f>
        <v/>
      </c>
      <c r="BW94" s="109">
        <f t="shared" si="3"/>
        <v>0</v>
      </c>
      <c r="BX94" s="109">
        <f t="shared" si="4"/>
        <v>0</v>
      </c>
      <c r="BY94" s="109">
        <f>IF($BW94&gt;cLunchEnd+$N94,cLunchBegin+$N94+1,cLunchBegin+$N94)</f>
        <v>0.5</v>
      </c>
      <c r="BZ94" s="109">
        <f>IF($BW94&gt;cLunchEnd+$N94,cLunchEnd+$N94+1,cLunchEnd+$N94)</f>
        <v>0.5416666667</v>
      </c>
      <c r="CA94" s="109">
        <f>IF($BW94&gt;cDinnerEnd+$N94,cDinnerBegin+$N94+1,cDinnerBegin+$N94)</f>
        <v>0.75</v>
      </c>
      <c r="CB94" s="109">
        <f>IF($BW94&gt;cDinnerEnd+$N94,cDinnerEnd+$N94+1,cDinnerEnd+$N94)</f>
        <v>0.7916666667</v>
      </c>
      <c r="CC94" s="50" t="str">
        <f>IF((MIN($BX94,BZ94)-MAX($BW94,BY94))&gt;0,vDurationLunch,)</f>
        <v/>
      </c>
      <c r="CD94" s="50" t="str">
        <f>IF((MIN($BX94,CB94)-MAX($BW94,CA94))&gt;0,vDurationDinner,)</f>
        <v/>
      </c>
      <c r="CE94" s="50">
        <f t="shared" si="5"/>
        <v>0</v>
      </c>
      <c r="CF94" s="109">
        <f t="shared" si="6"/>
        <v>0.75</v>
      </c>
      <c r="CG94" s="50" t="str">
        <f t="shared" si="7"/>
        <v/>
      </c>
      <c r="CH94" s="50" t="str">
        <f t="shared" si="8"/>
        <v/>
      </c>
      <c r="CI94" s="50" t="str">
        <f t="shared" si="9"/>
        <v/>
      </c>
      <c r="CJ94" s="50" t="str">
        <f t="shared" si="10"/>
        <v/>
      </c>
      <c r="CK94" s="50" t="str">
        <f t="shared" si="11"/>
        <v/>
      </c>
      <c r="CL94" s="50"/>
      <c r="CM94" s="50"/>
      <c r="CN94" s="50"/>
      <c r="CO94" s="50"/>
      <c r="CP94" s="50"/>
    </row>
    <row r="95">
      <c r="A95" s="108" t="str">
        <f t="shared" si="2"/>
        <v/>
      </c>
      <c r="B95" s="6"/>
      <c r="C95" s="119"/>
      <c r="D95" s="120"/>
      <c r="E95" s="61"/>
      <c r="F95" s="45"/>
      <c r="G95" s="45"/>
      <c r="H95" s="46"/>
      <c r="I95" s="45"/>
      <c r="J95" s="45"/>
      <c r="K95" s="45"/>
      <c r="L95" s="45"/>
      <c r="M95" s="61"/>
      <c r="N95" s="48"/>
      <c r="O95" s="49"/>
      <c r="P95" s="48"/>
      <c r="Q95" s="49"/>
      <c r="R95" s="50"/>
      <c r="S95" s="51"/>
      <c r="T95" s="15"/>
      <c r="U95" s="14"/>
      <c r="V95" s="52"/>
      <c r="W95" s="52"/>
      <c r="X95" s="52"/>
      <c r="Y95" s="52"/>
      <c r="Z95" s="52"/>
      <c r="AA95" s="52"/>
      <c r="AB95" s="53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3"/>
      <c r="AP95" s="52"/>
      <c r="AQ95" s="52"/>
      <c r="AR95" s="53"/>
      <c r="AS95" s="53"/>
      <c r="AT95" s="53"/>
      <c r="AU95" s="52"/>
      <c r="AV95" s="52"/>
      <c r="AW95" s="53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83" t="str">
        <f>IF(ISBLANK(B95),,IF(IFNA(MATCH(N95,List_Holidays,0),0)=0,IF(IFNA(MATCH(WEEKDAY(N95),List_WeekHolidays,0),0),1,0),2))</f>
        <v/>
      </c>
      <c r="BU95" s="83" t="str">
        <f t="array" ref="BU95">IF(ISBLANK(BT95),,INDEX(List_DayType,BT95+1))</f>
        <v/>
      </c>
      <c r="BV95" s="83" t="str">
        <f t="array" ref="BV95">IFS(BT95=0,,BT95=1,INDEX(List_Weekday,BT95),BT95=2,XLOOKUP(N95,List_Holidays,List_HolidaysDesc))</f>
        <v/>
      </c>
      <c r="BW95" s="109">
        <f t="shared" si="3"/>
        <v>0</v>
      </c>
      <c r="BX95" s="109">
        <f t="shared" si="4"/>
        <v>0</v>
      </c>
      <c r="BY95" s="109">
        <f>IF($BW95&gt;cLunchEnd+$N95,cLunchBegin+$N95+1,cLunchBegin+$N95)</f>
        <v>0.5</v>
      </c>
      <c r="BZ95" s="109">
        <f>IF($BW95&gt;cLunchEnd+$N95,cLunchEnd+$N95+1,cLunchEnd+$N95)</f>
        <v>0.5416666667</v>
      </c>
      <c r="CA95" s="109">
        <f>IF($BW95&gt;cDinnerEnd+$N95,cDinnerBegin+$N95+1,cDinnerBegin+$N95)</f>
        <v>0.75</v>
      </c>
      <c r="CB95" s="109">
        <f>IF($BW95&gt;cDinnerEnd+$N95,cDinnerEnd+$N95+1,cDinnerEnd+$N95)</f>
        <v>0.7916666667</v>
      </c>
      <c r="CC95" s="50" t="str">
        <f>IF((MIN($BX95,BZ95)-MAX($BW95,BY95))&gt;0,vDurationLunch,)</f>
        <v/>
      </c>
      <c r="CD95" s="50" t="str">
        <f>IF((MIN($BX95,CB95)-MAX($BW95,CA95))&gt;0,vDurationDinner,)</f>
        <v/>
      </c>
      <c r="CE95" s="50">
        <f t="shared" si="5"/>
        <v>0</v>
      </c>
      <c r="CF95" s="109">
        <f t="shared" si="6"/>
        <v>0.75</v>
      </c>
      <c r="CG95" s="50" t="str">
        <f t="shared" si="7"/>
        <v/>
      </c>
      <c r="CH95" s="50" t="str">
        <f t="shared" si="8"/>
        <v/>
      </c>
      <c r="CI95" s="50" t="str">
        <f t="shared" si="9"/>
        <v/>
      </c>
      <c r="CJ95" s="50" t="str">
        <f t="shared" si="10"/>
        <v/>
      </c>
      <c r="CK95" s="50" t="str">
        <f t="shared" si="11"/>
        <v/>
      </c>
      <c r="CL95" s="50"/>
      <c r="CM95" s="50"/>
      <c r="CN95" s="50"/>
      <c r="CO95" s="50"/>
      <c r="CP95" s="50"/>
    </row>
    <row r="96">
      <c r="A96" s="108" t="str">
        <f t="shared" si="2"/>
        <v/>
      </c>
      <c r="B96" s="6"/>
      <c r="C96" s="119"/>
      <c r="D96" s="120"/>
      <c r="E96" s="61"/>
      <c r="F96" s="45"/>
      <c r="G96" s="45"/>
      <c r="H96" s="46"/>
      <c r="I96" s="45"/>
      <c r="J96" s="45"/>
      <c r="K96" s="45"/>
      <c r="L96" s="45"/>
      <c r="M96" s="61"/>
      <c r="N96" s="48"/>
      <c r="O96" s="49"/>
      <c r="P96" s="48"/>
      <c r="Q96" s="49"/>
      <c r="R96" s="50"/>
      <c r="S96" s="51"/>
      <c r="T96" s="15"/>
      <c r="U96" s="14"/>
      <c r="V96" s="52"/>
      <c r="W96" s="52"/>
      <c r="X96" s="52"/>
      <c r="Y96" s="52"/>
      <c r="Z96" s="52"/>
      <c r="AA96" s="52"/>
      <c r="AB96" s="53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3"/>
      <c r="AP96" s="52"/>
      <c r="AQ96" s="52"/>
      <c r="AR96" s="53"/>
      <c r="AS96" s="53"/>
      <c r="AT96" s="53"/>
      <c r="AU96" s="52"/>
      <c r="AV96" s="52"/>
      <c r="AW96" s="53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83" t="str">
        <f>IF(ISBLANK(B96),,IF(IFNA(MATCH(N96,List_Holidays,0),0)=0,IF(IFNA(MATCH(WEEKDAY(N96),List_WeekHolidays,0),0),1,0),2))</f>
        <v/>
      </c>
      <c r="BU96" s="83" t="str">
        <f t="array" ref="BU96">IF(ISBLANK(BT96),,INDEX(List_DayType,BT96+1))</f>
        <v/>
      </c>
      <c r="BV96" s="83" t="str">
        <f t="array" ref="BV96">IFS(BT96=0,,BT96=1,INDEX(List_Weekday,BT96),BT96=2,XLOOKUP(N96,List_Holidays,List_HolidaysDesc))</f>
        <v/>
      </c>
      <c r="BW96" s="109">
        <f t="shared" si="3"/>
        <v>0</v>
      </c>
      <c r="BX96" s="109">
        <f t="shared" si="4"/>
        <v>0</v>
      </c>
      <c r="BY96" s="109">
        <f>IF($BW96&gt;cLunchEnd+$N96,cLunchBegin+$N96+1,cLunchBegin+$N96)</f>
        <v>0.5</v>
      </c>
      <c r="BZ96" s="109">
        <f>IF($BW96&gt;cLunchEnd+$N96,cLunchEnd+$N96+1,cLunchEnd+$N96)</f>
        <v>0.5416666667</v>
      </c>
      <c r="CA96" s="109">
        <f>IF($BW96&gt;cDinnerEnd+$N96,cDinnerBegin+$N96+1,cDinnerBegin+$N96)</f>
        <v>0.75</v>
      </c>
      <c r="CB96" s="109">
        <f>IF($BW96&gt;cDinnerEnd+$N96,cDinnerEnd+$N96+1,cDinnerEnd+$N96)</f>
        <v>0.7916666667</v>
      </c>
      <c r="CC96" s="50" t="str">
        <f>IF((MIN($BX96,BZ96)-MAX($BW96,BY96))&gt;0,vDurationLunch,)</f>
        <v/>
      </c>
      <c r="CD96" s="50" t="str">
        <f>IF((MIN($BX96,CB96)-MAX($BW96,CA96))&gt;0,vDurationDinner,)</f>
        <v/>
      </c>
      <c r="CE96" s="50">
        <f t="shared" si="5"/>
        <v>0</v>
      </c>
      <c r="CF96" s="109">
        <f t="shared" si="6"/>
        <v>0.75</v>
      </c>
      <c r="CG96" s="50" t="str">
        <f t="shared" si="7"/>
        <v/>
      </c>
      <c r="CH96" s="50" t="str">
        <f t="shared" si="8"/>
        <v/>
      </c>
      <c r="CI96" s="50" t="str">
        <f t="shared" si="9"/>
        <v/>
      </c>
      <c r="CJ96" s="50" t="str">
        <f t="shared" si="10"/>
        <v/>
      </c>
      <c r="CK96" s="50" t="str">
        <f t="shared" si="11"/>
        <v/>
      </c>
      <c r="CL96" s="50"/>
      <c r="CM96" s="50"/>
      <c r="CN96" s="50"/>
      <c r="CO96" s="50"/>
      <c r="CP96" s="50"/>
    </row>
    <row r="97">
      <c r="A97" s="108" t="str">
        <f t="shared" si="2"/>
        <v/>
      </c>
      <c r="B97" s="6"/>
      <c r="C97" s="119"/>
      <c r="D97" s="120"/>
      <c r="E97" s="61"/>
      <c r="F97" s="45"/>
      <c r="G97" s="46"/>
      <c r="H97" s="46"/>
      <c r="I97" s="45"/>
      <c r="J97" s="45"/>
      <c r="K97" s="45"/>
      <c r="L97" s="45"/>
      <c r="M97" s="61"/>
      <c r="N97" s="48"/>
      <c r="O97" s="49"/>
      <c r="P97" s="48"/>
      <c r="Q97" s="49"/>
      <c r="R97" s="50"/>
      <c r="S97" s="51"/>
      <c r="T97" s="15"/>
      <c r="U97" s="14"/>
      <c r="V97" s="52"/>
      <c r="W97" s="52"/>
      <c r="X97" s="52"/>
      <c r="Y97" s="52"/>
      <c r="Z97" s="52"/>
      <c r="AA97" s="52"/>
      <c r="AB97" s="53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3"/>
      <c r="AP97" s="52"/>
      <c r="AQ97" s="52"/>
      <c r="AR97" s="53"/>
      <c r="AS97" s="53"/>
      <c r="AT97" s="53"/>
      <c r="AU97" s="52"/>
      <c r="AV97" s="52"/>
      <c r="AW97" s="53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83" t="str">
        <f>IF(ISBLANK(B97),,IF(IFNA(MATCH(N97,List_Holidays,0),0)=0,IF(IFNA(MATCH(WEEKDAY(N97),List_WeekHolidays,0),0),1,0),2))</f>
        <v/>
      </c>
      <c r="BU97" s="83" t="str">
        <f t="array" ref="BU97">IF(ISBLANK(BT97),,INDEX(List_DayType,BT97+1))</f>
        <v/>
      </c>
      <c r="BV97" s="83" t="str">
        <f t="array" ref="BV97">IFS(BT97=0,,BT97=1,INDEX(List_Weekday,BT97),BT97=2,XLOOKUP(N97,List_Holidays,List_HolidaysDesc))</f>
        <v/>
      </c>
      <c r="BW97" s="109">
        <f t="shared" si="3"/>
        <v>0</v>
      </c>
      <c r="BX97" s="109">
        <f t="shared" si="4"/>
        <v>0</v>
      </c>
      <c r="BY97" s="109">
        <f>IF($BW97&gt;cLunchEnd+$N97,cLunchBegin+$N97+1,cLunchBegin+$N97)</f>
        <v>0.5</v>
      </c>
      <c r="BZ97" s="109">
        <f>IF($BW97&gt;cLunchEnd+$N97,cLunchEnd+$N97+1,cLunchEnd+$N97)</f>
        <v>0.5416666667</v>
      </c>
      <c r="CA97" s="109">
        <f>IF($BW97&gt;cDinnerEnd+$N97,cDinnerBegin+$N97+1,cDinnerBegin+$N97)</f>
        <v>0.75</v>
      </c>
      <c r="CB97" s="109">
        <f>IF($BW97&gt;cDinnerEnd+$N97,cDinnerEnd+$N97+1,cDinnerEnd+$N97)</f>
        <v>0.7916666667</v>
      </c>
      <c r="CC97" s="50" t="str">
        <f>IF((MIN($BX97,BZ97)-MAX($BW97,BY97))&gt;0,vDurationLunch,)</f>
        <v/>
      </c>
      <c r="CD97" s="50" t="str">
        <f>IF((MIN($BX97,CB97)-MAX($BW97,CA97))&gt;0,vDurationDinner,)</f>
        <v/>
      </c>
      <c r="CE97" s="50">
        <f t="shared" si="5"/>
        <v>0</v>
      </c>
      <c r="CF97" s="109">
        <f t="shared" si="6"/>
        <v>0.75</v>
      </c>
      <c r="CG97" s="50" t="str">
        <f t="shared" si="7"/>
        <v/>
      </c>
      <c r="CH97" s="50" t="str">
        <f t="shared" si="8"/>
        <v/>
      </c>
      <c r="CI97" s="50" t="str">
        <f t="shared" si="9"/>
        <v/>
      </c>
      <c r="CJ97" s="50" t="str">
        <f t="shared" si="10"/>
        <v/>
      </c>
      <c r="CK97" s="50" t="str">
        <f t="shared" si="11"/>
        <v/>
      </c>
      <c r="CL97" s="50"/>
      <c r="CM97" s="50"/>
      <c r="CN97" s="50"/>
      <c r="CO97" s="50"/>
      <c r="CP97" s="50"/>
    </row>
    <row r="98">
      <c r="A98" s="108" t="str">
        <f t="shared" si="2"/>
        <v/>
      </c>
      <c r="B98" s="6"/>
      <c r="C98" s="119"/>
      <c r="D98" s="120"/>
      <c r="E98" s="61"/>
      <c r="F98" s="45"/>
      <c r="G98" s="45"/>
      <c r="H98" s="46"/>
      <c r="I98" s="45"/>
      <c r="J98" s="45"/>
      <c r="K98" s="45"/>
      <c r="L98" s="45"/>
      <c r="M98" s="61"/>
      <c r="N98" s="48"/>
      <c r="O98" s="49"/>
      <c r="P98" s="48"/>
      <c r="Q98" s="49"/>
      <c r="R98" s="50"/>
      <c r="S98" s="51"/>
      <c r="T98" s="15"/>
      <c r="U98" s="14"/>
      <c r="V98" s="52"/>
      <c r="W98" s="52"/>
      <c r="X98" s="52"/>
      <c r="Y98" s="52"/>
      <c r="Z98" s="52"/>
      <c r="AA98" s="52"/>
      <c r="AB98" s="53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3"/>
      <c r="AP98" s="52"/>
      <c r="AQ98" s="52"/>
      <c r="AR98" s="53"/>
      <c r="AS98" s="53"/>
      <c r="AT98" s="53"/>
      <c r="AU98" s="52"/>
      <c r="AV98" s="52"/>
      <c r="AW98" s="53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83" t="str">
        <f>IF(ISBLANK(B98),,IF(IFNA(MATCH(N98,List_Holidays,0),0)=0,IF(IFNA(MATCH(WEEKDAY(N98),List_WeekHolidays,0),0),1,0),2))</f>
        <v/>
      </c>
      <c r="BU98" s="83" t="str">
        <f t="array" ref="BU98">IF(ISBLANK(BT98),,INDEX(List_DayType,BT98+1))</f>
        <v/>
      </c>
      <c r="BV98" s="83" t="str">
        <f t="array" ref="BV98">IFS(BT98=0,,BT98=1,INDEX(List_Weekday,BT98),BT98=2,XLOOKUP(N98,List_Holidays,List_HolidaysDesc))</f>
        <v/>
      </c>
      <c r="BW98" s="109">
        <f t="shared" si="3"/>
        <v>0</v>
      </c>
      <c r="BX98" s="109">
        <f t="shared" si="4"/>
        <v>0</v>
      </c>
      <c r="BY98" s="109">
        <f>IF($BW98&gt;cLunchEnd+$N98,cLunchBegin+$N98+1,cLunchBegin+$N98)</f>
        <v>0.5</v>
      </c>
      <c r="BZ98" s="109">
        <f>IF($BW98&gt;cLunchEnd+$N98,cLunchEnd+$N98+1,cLunchEnd+$N98)</f>
        <v>0.5416666667</v>
      </c>
      <c r="CA98" s="109">
        <f>IF($BW98&gt;cDinnerEnd+$N98,cDinnerBegin+$N98+1,cDinnerBegin+$N98)</f>
        <v>0.75</v>
      </c>
      <c r="CB98" s="109">
        <f>IF($BW98&gt;cDinnerEnd+$N98,cDinnerEnd+$N98+1,cDinnerEnd+$N98)</f>
        <v>0.7916666667</v>
      </c>
      <c r="CC98" s="50" t="str">
        <f>IF((MIN($BX98,BZ98)-MAX($BW98,BY98))&gt;0,vDurationLunch,)</f>
        <v/>
      </c>
      <c r="CD98" s="50" t="str">
        <f>IF((MIN($BX98,CB98)-MAX($BW98,CA98))&gt;0,vDurationDinner,)</f>
        <v/>
      </c>
      <c r="CE98" s="50">
        <f t="shared" si="5"/>
        <v>0</v>
      </c>
      <c r="CF98" s="109">
        <f t="shared" si="6"/>
        <v>0.75</v>
      </c>
      <c r="CG98" s="50" t="str">
        <f t="shared" si="7"/>
        <v/>
      </c>
      <c r="CH98" s="50" t="str">
        <f t="shared" si="8"/>
        <v/>
      </c>
      <c r="CI98" s="50" t="str">
        <f t="shared" si="9"/>
        <v/>
      </c>
      <c r="CJ98" s="50" t="str">
        <f t="shared" si="10"/>
        <v/>
      </c>
      <c r="CK98" s="50" t="str">
        <f t="shared" si="11"/>
        <v/>
      </c>
      <c r="CL98" s="50"/>
      <c r="CM98" s="50"/>
      <c r="CN98" s="50"/>
      <c r="CO98" s="50"/>
      <c r="CP98" s="50"/>
    </row>
    <row r="99">
      <c r="A99" s="108" t="str">
        <f t="shared" si="2"/>
        <v/>
      </c>
      <c r="B99" s="6"/>
      <c r="C99" s="119"/>
      <c r="D99" s="120"/>
      <c r="E99" s="61"/>
      <c r="F99" s="45"/>
      <c r="G99" s="45"/>
      <c r="H99" s="46"/>
      <c r="I99" s="45"/>
      <c r="J99" s="45"/>
      <c r="K99" s="45"/>
      <c r="L99" s="45"/>
      <c r="M99" s="61"/>
      <c r="N99" s="48"/>
      <c r="O99" s="49"/>
      <c r="P99" s="48"/>
      <c r="Q99" s="49"/>
      <c r="R99" s="50"/>
      <c r="S99" s="51"/>
      <c r="T99" s="15"/>
      <c r="U99" s="14"/>
      <c r="V99" s="52"/>
      <c r="W99" s="52"/>
      <c r="X99" s="52"/>
      <c r="Y99" s="52"/>
      <c r="Z99" s="52"/>
      <c r="AA99" s="52"/>
      <c r="AB99" s="53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3"/>
      <c r="AP99" s="52"/>
      <c r="AQ99" s="52"/>
      <c r="AR99" s="53"/>
      <c r="AS99" s="53"/>
      <c r="AT99" s="53"/>
      <c r="AU99" s="52"/>
      <c r="AV99" s="52"/>
      <c r="AW99" s="53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83" t="str">
        <f>IF(ISBLANK(B99),,IF(IFNA(MATCH(N99,List_Holidays,0),0)=0,IF(IFNA(MATCH(WEEKDAY(N99),List_WeekHolidays,0),0),1,0),2))</f>
        <v/>
      </c>
      <c r="BU99" s="83" t="str">
        <f t="array" ref="BU99">IF(ISBLANK(BT99),,INDEX(List_DayType,BT99+1))</f>
        <v/>
      </c>
      <c r="BV99" s="83" t="str">
        <f t="array" ref="BV99">IFS(BT99=0,,BT99=1,INDEX(List_Weekday,BT99),BT99=2,XLOOKUP(N99,List_Holidays,List_HolidaysDesc))</f>
        <v/>
      </c>
      <c r="BW99" s="109">
        <f t="shared" si="3"/>
        <v>0</v>
      </c>
      <c r="BX99" s="109">
        <f t="shared" si="4"/>
        <v>0</v>
      </c>
      <c r="BY99" s="109">
        <f>IF($BW99&gt;cLunchEnd+$N99,cLunchBegin+$N99+1,cLunchBegin+$N99)</f>
        <v>0.5</v>
      </c>
      <c r="BZ99" s="109">
        <f>IF($BW99&gt;cLunchEnd+$N99,cLunchEnd+$N99+1,cLunchEnd+$N99)</f>
        <v>0.5416666667</v>
      </c>
      <c r="CA99" s="109">
        <f>IF($BW99&gt;cDinnerEnd+$N99,cDinnerBegin+$N99+1,cDinnerBegin+$N99)</f>
        <v>0.75</v>
      </c>
      <c r="CB99" s="109">
        <f>IF($BW99&gt;cDinnerEnd+$N99,cDinnerEnd+$N99+1,cDinnerEnd+$N99)</f>
        <v>0.7916666667</v>
      </c>
      <c r="CC99" s="50" t="str">
        <f>IF((MIN($BX99,BZ99)-MAX($BW99,BY99))&gt;0,vDurationLunch,)</f>
        <v/>
      </c>
      <c r="CD99" s="50" t="str">
        <f>IF((MIN($BX99,CB99)-MAX($BW99,CA99))&gt;0,vDurationDinner,)</f>
        <v/>
      </c>
      <c r="CE99" s="50">
        <f t="shared" si="5"/>
        <v>0</v>
      </c>
      <c r="CF99" s="109">
        <f t="shared" si="6"/>
        <v>0.75</v>
      </c>
      <c r="CG99" s="50" t="str">
        <f t="shared" si="7"/>
        <v/>
      </c>
      <c r="CH99" s="50" t="str">
        <f t="shared" si="8"/>
        <v/>
      </c>
      <c r="CI99" s="50" t="str">
        <f t="shared" si="9"/>
        <v/>
      </c>
      <c r="CJ99" s="50" t="str">
        <f t="shared" si="10"/>
        <v/>
      </c>
      <c r="CK99" s="50" t="str">
        <f t="shared" si="11"/>
        <v/>
      </c>
      <c r="CL99" s="50"/>
      <c r="CM99" s="50"/>
      <c r="CN99" s="50"/>
      <c r="CO99" s="50"/>
      <c r="CP99" s="50"/>
    </row>
    <row r="100">
      <c r="A100" s="108" t="str">
        <f t="shared" si="2"/>
        <v/>
      </c>
      <c r="B100" s="6"/>
      <c r="C100" s="122"/>
      <c r="D100" s="122"/>
      <c r="E100" s="61"/>
      <c r="F100" s="45"/>
      <c r="G100" s="45"/>
      <c r="H100" s="45"/>
      <c r="I100" s="45"/>
      <c r="J100" s="46"/>
      <c r="K100" s="45"/>
      <c r="L100" s="45"/>
      <c r="M100" s="61"/>
      <c r="N100" s="48"/>
      <c r="O100" s="49"/>
      <c r="P100" s="48"/>
      <c r="Q100" s="49"/>
      <c r="R100" s="50"/>
      <c r="S100" s="51"/>
      <c r="T100" s="15"/>
      <c r="U100" s="14"/>
      <c r="V100" s="52"/>
      <c r="W100" s="52"/>
      <c r="X100" s="52"/>
      <c r="Y100" s="52"/>
      <c r="Z100" s="52"/>
      <c r="AA100" s="52"/>
      <c r="AB100" s="53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3"/>
      <c r="AP100" s="52"/>
      <c r="AQ100" s="52"/>
      <c r="AR100" s="53"/>
      <c r="AS100" s="53"/>
      <c r="AT100" s="53"/>
      <c r="AU100" s="52"/>
      <c r="AV100" s="52"/>
      <c r="AW100" s="53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83" t="str">
        <f>IF(ISBLANK(B100),,IF(IFNA(MATCH(N100,List_Holidays,0),0)=0,IF(IFNA(MATCH(WEEKDAY(N100),List_WeekHolidays,0),0),1,0),2))</f>
        <v/>
      </c>
      <c r="BU100" s="83" t="str">
        <f t="array" ref="BU100">IF(ISBLANK(BT100),,INDEX(List_DayType,BT100+1))</f>
        <v/>
      </c>
      <c r="BV100" s="83" t="str">
        <f t="array" ref="BV100">IFS(BT100=0,,BT100=1,INDEX(List_Weekday,BT100),BT100=2,XLOOKUP(N100,List_Holidays,List_HolidaysDesc))</f>
        <v/>
      </c>
      <c r="BW100" s="109">
        <f t="shared" si="3"/>
        <v>0</v>
      </c>
      <c r="BX100" s="109">
        <f t="shared" si="4"/>
        <v>0</v>
      </c>
      <c r="BY100" s="109">
        <f>IF($BW100&gt;cLunchEnd+$N100,cLunchBegin+$N100+1,cLunchBegin+$N100)</f>
        <v>0.5</v>
      </c>
      <c r="BZ100" s="109">
        <f>IF($BW100&gt;cLunchEnd+$N100,cLunchEnd+$N100+1,cLunchEnd+$N100)</f>
        <v>0.5416666667</v>
      </c>
      <c r="CA100" s="109">
        <f>IF($BW100&gt;cDinnerEnd+$N100,cDinnerBegin+$N100+1,cDinnerBegin+$N100)</f>
        <v>0.75</v>
      </c>
      <c r="CB100" s="109">
        <f>IF($BW100&gt;cDinnerEnd+$N100,cDinnerEnd+$N100+1,cDinnerEnd+$N100)</f>
        <v>0.7916666667</v>
      </c>
      <c r="CC100" s="50" t="str">
        <f>IF((MIN($BX100,BZ100)-MAX($BW100,BY100))&gt;0,vDurationLunch,)</f>
        <v/>
      </c>
      <c r="CD100" s="50" t="str">
        <f>IF((MIN($BX100,CB100)-MAX($BW100,CA100))&gt;0,vDurationDinner,)</f>
        <v/>
      </c>
      <c r="CE100" s="50">
        <f t="shared" si="5"/>
        <v>0</v>
      </c>
      <c r="CF100" s="109">
        <f t="shared" si="6"/>
        <v>0.75</v>
      </c>
      <c r="CG100" s="50" t="str">
        <f t="shared" si="7"/>
        <v/>
      </c>
      <c r="CH100" s="50" t="str">
        <f t="shared" si="8"/>
        <v/>
      </c>
      <c r="CI100" s="50" t="str">
        <f t="shared" si="9"/>
        <v/>
      </c>
      <c r="CJ100" s="50" t="str">
        <f t="shared" si="10"/>
        <v/>
      </c>
      <c r="CK100" s="50" t="str">
        <f t="shared" si="11"/>
        <v/>
      </c>
      <c r="CL100" s="50"/>
      <c r="CM100" s="50"/>
      <c r="CN100" s="50"/>
      <c r="CO100" s="50"/>
      <c r="CP100" s="50"/>
    </row>
    <row r="101">
      <c r="A101" s="108" t="str">
        <f t="shared" si="2"/>
        <v/>
      </c>
      <c r="B101" s="6"/>
      <c r="C101" s="122"/>
      <c r="D101" s="122"/>
      <c r="E101" s="61"/>
      <c r="F101" s="45"/>
      <c r="G101" s="45"/>
      <c r="H101" s="46"/>
      <c r="I101" s="45"/>
      <c r="J101" s="45"/>
      <c r="K101" s="45"/>
      <c r="L101" s="45"/>
      <c r="M101" s="61"/>
      <c r="N101" s="48"/>
      <c r="O101" s="49"/>
      <c r="P101" s="48"/>
      <c r="Q101" s="49"/>
      <c r="R101" s="50"/>
      <c r="S101" s="51"/>
      <c r="T101" s="15"/>
      <c r="U101" s="14"/>
      <c r="V101" s="52"/>
      <c r="W101" s="52"/>
      <c r="X101" s="52"/>
      <c r="Y101" s="52"/>
      <c r="Z101" s="52"/>
      <c r="AA101" s="52"/>
      <c r="AB101" s="53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3"/>
      <c r="AP101" s="52"/>
      <c r="AQ101" s="52"/>
      <c r="AR101" s="53"/>
      <c r="AS101" s="53"/>
      <c r="AT101" s="53"/>
      <c r="AU101" s="52"/>
      <c r="AV101" s="52"/>
      <c r="AW101" s="53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83" t="str">
        <f>IF(ISBLANK(B101),,IF(IFNA(MATCH(N101,List_Holidays,0),0)=0,IF(IFNA(MATCH(WEEKDAY(N101),List_WeekHolidays,0),0),1,0),2))</f>
        <v/>
      </c>
      <c r="BU101" s="83" t="str">
        <f t="array" ref="BU101">IF(ISBLANK(BT101),,INDEX(List_DayType,BT101+1))</f>
        <v/>
      </c>
      <c r="BV101" s="83" t="str">
        <f t="array" ref="BV101">IFS(BT101=0,,BT101=1,INDEX(List_Weekday,BT101),BT101=2,XLOOKUP(N101,List_Holidays,List_HolidaysDesc))</f>
        <v/>
      </c>
      <c r="BW101" s="109">
        <f t="shared" si="3"/>
        <v>0</v>
      </c>
      <c r="BX101" s="109">
        <f t="shared" si="4"/>
        <v>0</v>
      </c>
      <c r="BY101" s="109">
        <f>IF($BW101&gt;cLunchEnd+$N101,cLunchBegin+$N101+1,cLunchBegin+$N101)</f>
        <v>0.5</v>
      </c>
      <c r="BZ101" s="109">
        <f>IF($BW101&gt;cLunchEnd+$N101,cLunchEnd+$N101+1,cLunchEnd+$N101)</f>
        <v>0.5416666667</v>
      </c>
      <c r="CA101" s="109">
        <f>IF($BW101&gt;cDinnerEnd+$N101,cDinnerBegin+$N101+1,cDinnerBegin+$N101)</f>
        <v>0.75</v>
      </c>
      <c r="CB101" s="109">
        <f>IF($BW101&gt;cDinnerEnd+$N101,cDinnerEnd+$N101+1,cDinnerEnd+$N101)</f>
        <v>0.7916666667</v>
      </c>
      <c r="CC101" s="50" t="str">
        <f>IF((MIN($BX101,BZ101)-MAX($BW101,BY101))&gt;0,vDurationLunch,)</f>
        <v/>
      </c>
      <c r="CD101" s="50" t="str">
        <f>IF((MIN($BX101,CB101)-MAX($BW101,CA101))&gt;0,vDurationDinner,)</f>
        <v/>
      </c>
      <c r="CE101" s="50">
        <f t="shared" si="5"/>
        <v>0</v>
      </c>
      <c r="CF101" s="109">
        <f t="shared" si="6"/>
        <v>0.75</v>
      </c>
      <c r="CG101" s="50" t="str">
        <f t="shared" si="7"/>
        <v/>
      </c>
      <c r="CH101" s="50" t="str">
        <f t="shared" si="8"/>
        <v/>
      </c>
      <c r="CI101" s="50" t="str">
        <f t="shared" si="9"/>
        <v/>
      </c>
      <c r="CJ101" s="50" t="str">
        <f t="shared" si="10"/>
        <v/>
      </c>
      <c r="CK101" s="50" t="str">
        <f t="shared" si="11"/>
        <v/>
      </c>
      <c r="CL101" s="50"/>
      <c r="CM101" s="50"/>
      <c r="CN101" s="50"/>
      <c r="CO101" s="50"/>
      <c r="CP101" s="50"/>
    </row>
    <row r="102">
      <c r="A102" s="108" t="str">
        <f t="shared" si="2"/>
        <v/>
      </c>
      <c r="B102" s="6"/>
      <c r="C102" s="119"/>
      <c r="D102" s="120"/>
      <c r="E102" s="61"/>
      <c r="F102" s="45"/>
      <c r="G102" s="45"/>
      <c r="H102" s="46"/>
      <c r="I102" s="45"/>
      <c r="J102" s="45"/>
      <c r="K102" s="45"/>
      <c r="L102" s="45"/>
      <c r="M102" s="61"/>
      <c r="N102" s="48"/>
      <c r="O102" s="49"/>
      <c r="P102" s="48"/>
      <c r="Q102" s="49"/>
      <c r="R102" s="50"/>
      <c r="S102" s="51"/>
      <c r="T102" s="15"/>
      <c r="U102" s="14"/>
      <c r="V102" s="52"/>
      <c r="W102" s="52"/>
      <c r="X102" s="52"/>
      <c r="Y102" s="52"/>
      <c r="Z102" s="52"/>
      <c r="AA102" s="52"/>
      <c r="AB102" s="53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3"/>
      <c r="AP102" s="52"/>
      <c r="AQ102" s="52"/>
      <c r="AR102" s="53"/>
      <c r="AS102" s="53"/>
      <c r="AT102" s="53"/>
      <c r="AU102" s="52"/>
      <c r="AV102" s="52"/>
      <c r="AW102" s="53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83" t="str">
        <f>IF(ISBLANK(B102),,IF(IFNA(MATCH(N102,List_Holidays,0),0)=0,IF(IFNA(MATCH(WEEKDAY(N102),List_WeekHolidays,0),0),1,0),2))</f>
        <v/>
      </c>
      <c r="BU102" s="83" t="str">
        <f t="array" ref="BU102">IF(ISBLANK(BT102),,INDEX(List_DayType,BT102+1))</f>
        <v/>
      </c>
      <c r="BV102" s="83" t="str">
        <f t="array" ref="BV102">IFS(BT102=0,,BT102=1,INDEX(List_Weekday,BT102),BT102=2,XLOOKUP(N102,List_Holidays,List_HolidaysDesc))</f>
        <v/>
      </c>
      <c r="BW102" s="109">
        <f t="shared" si="3"/>
        <v>0</v>
      </c>
      <c r="BX102" s="109">
        <f t="shared" si="4"/>
        <v>0</v>
      </c>
      <c r="BY102" s="109">
        <f>IF($BW102&gt;cLunchEnd+$N102,cLunchBegin+$N102+1,cLunchBegin+$N102)</f>
        <v>0.5</v>
      </c>
      <c r="BZ102" s="109">
        <f>IF($BW102&gt;cLunchEnd+$N102,cLunchEnd+$N102+1,cLunchEnd+$N102)</f>
        <v>0.5416666667</v>
      </c>
      <c r="CA102" s="109">
        <f>IF($BW102&gt;cDinnerEnd+$N102,cDinnerBegin+$N102+1,cDinnerBegin+$N102)</f>
        <v>0.75</v>
      </c>
      <c r="CB102" s="109">
        <f>IF($BW102&gt;cDinnerEnd+$N102,cDinnerEnd+$N102+1,cDinnerEnd+$N102)</f>
        <v>0.7916666667</v>
      </c>
      <c r="CC102" s="50" t="str">
        <f>IF((MIN($BX102,BZ102)-MAX($BW102,BY102))&gt;0,vDurationLunch,)</f>
        <v/>
      </c>
      <c r="CD102" s="50" t="str">
        <f>IF((MIN($BX102,CB102)-MAX($BW102,CA102))&gt;0,vDurationDinner,)</f>
        <v/>
      </c>
      <c r="CE102" s="50">
        <f t="shared" si="5"/>
        <v>0</v>
      </c>
      <c r="CF102" s="109">
        <f t="shared" si="6"/>
        <v>0.75</v>
      </c>
      <c r="CG102" s="50" t="str">
        <f t="shared" si="7"/>
        <v/>
      </c>
      <c r="CH102" s="50" t="str">
        <f t="shared" si="8"/>
        <v/>
      </c>
      <c r="CI102" s="50" t="str">
        <f t="shared" si="9"/>
        <v/>
      </c>
      <c r="CJ102" s="50" t="str">
        <f t="shared" si="10"/>
        <v/>
      </c>
      <c r="CK102" s="50" t="str">
        <f t="shared" si="11"/>
        <v/>
      </c>
      <c r="CL102" s="50"/>
      <c r="CM102" s="50"/>
      <c r="CN102" s="50"/>
      <c r="CO102" s="50"/>
      <c r="CP102" s="50"/>
    </row>
    <row r="103">
      <c r="A103" s="108" t="str">
        <f t="shared" si="2"/>
        <v/>
      </c>
      <c r="B103" s="6"/>
      <c r="C103" s="119"/>
      <c r="D103" s="120"/>
      <c r="E103" s="47"/>
      <c r="F103" s="45"/>
      <c r="G103" s="45"/>
      <c r="H103" s="46"/>
      <c r="I103" s="45"/>
      <c r="J103" s="45"/>
      <c r="K103" s="45"/>
      <c r="L103" s="45"/>
      <c r="M103" s="61"/>
      <c r="N103" s="48"/>
      <c r="O103" s="49"/>
      <c r="P103" s="48"/>
      <c r="Q103" s="49"/>
      <c r="R103" s="50"/>
      <c r="S103" s="51"/>
      <c r="T103" s="15"/>
      <c r="U103" s="14"/>
      <c r="V103" s="52"/>
      <c r="W103" s="52"/>
      <c r="X103" s="52"/>
      <c r="Y103" s="52"/>
      <c r="Z103" s="52"/>
      <c r="AA103" s="52"/>
      <c r="AB103" s="53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3"/>
      <c r="AP103" s="52"/>
      <c r="AQ103" s="52"/>
      <c r="AR103" s="53"/>
      <c r="AS103" s="53"/>
      <c r="AT103" s="53"/>
      <c r="AU103" s="52"/>
      <c r="AV103" s="52"/>
      <c r="AW103" s="53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83" t="str">
        <f>IF(ISBLANK(B103),,IF(IFNA(MATCH(N103,List_Holidays,0),0)=0,IF(IFNA(MATCH(WEEKDAY(N103),List_WeekHolidays,0),0),1,0),2))</f>
        <v/>
      </c>
      <c r="BU103" s="83" t="str">
        <f t="array" ref="BU103">IF(ISBLANK(BT103),,INDEX(List_DayType,BT103+1))</f>
        <v/>
      </c>
      <c r="BV103" s="83" t="str">
        <f t="array" ref="BV103">IFS(BT103=0,,BT103=1,INDEX(List_Weekday,BT103),BT103=2,XLOOKUP(N103,List_Holidays,List_HolidaysDesc))</f>
        <v/>
      </c>
      <c r="BW103" s="109">
        <f t="shared" si="3"/>
        <v>0</v>
      </c>
      <c r="BX103" s="109">
        <f t="shared" si="4"/>
        <v>0</v>
      </c>
      <c r="BY103" s="109">
        <f>IF($BW103&gt;cLunchEnd+$N103,cLunchBegin+$N103+1,cLunchBegin+$N103)</f>
        <v>0.5</v>
      </c>
      <c r="BZ103" s="109">
        <f>IF($BW103&gt;cLunchEnd+$N103,cLunchEnd+$N103+1,cLunchEnd+$N103)</f>
        <v>0.5416666667</v>
      </c>
      <c r="CA103" s="109">
        <f>IF($BW103&gt;cDinnerEnd+$N103,cDinnerBegin+$N103+1,cDinnerBegin+$N103)</f>
        <v>0.75</v>
      </c>
      <c r="CB103" s="109">
        <f>IF($BW103&gt;cDinnerEnd+$N103,cDinnerEnd+$N103+1,cDinnerEnd+$N103)</f>
        <v>0.7916666667</v>
      </c>
      <c r="CC103" s="50" t="str">
        <f>IF((MIN($BX103,BZ103)-MAX($BW103,BY103))&gt;0,vDurationLunch,)</f>
        <v/>
      </c>
      <c r="CD103" s="50" t="str">
        <f>IF((MIN($BX103,CB103)-MAX($BW103,CA103))&gt;0,vDurationDinner,)</f>
        <v/>
      </c>
      <c r="CE103" s="50">
        <f t="shared" si="5"/>
        <v>0</v>
      </c>
      <c r="CF103" s="109">
        <f t="shared" si="6"/>
        <v>0.75</v>
      </c>
      <c r="CG103" s="50" t="str">
        <f t="shared" si="7"/>
        <v/>
      </c>
      <c r="CH103" s="50" t="str">
        <f t="shared" si="8"/>
        <v/>
      </c>
      <c r="CI103" s="50" t="str">
        <f t="shared" si="9"/>
        <v/>
      </c>
      <c r="CJ103" s="50" t="str">
        <f t="shared" si="10"/>
        <v/>
      </c>
      <c r="CK103" s="50" t="str">
        <f t="shared" si="11"/>
        <v/>
      </c>
      <c r="CL103" s="50"/>
      <c r="CM103" s="50"/>
      <c r="CN103" s="50"/>
      <c r="CO103" s="50"/>
      <c r="CP103" s="50"/>
    </row>
    <row r="104">
      <c r="A104" s="108" t="str">
        <f t="shared" si="2"/>
        <v/>
      </c>
      <c r="B104" s="6"/>
      <c r="C104" s="119"/>
      <c r="D104" s="120"/>
      <c r="E104" s="61"/>
      <c r="F104" s="45"/>
      <c r="G104" s="46"/>
      <c r="H104" s="46"/>
      <c r="I104" s="45"/>
      <c r="J104" s="45"/>
      <c r="K104" s="45"/>
      <c r="L104" s="45"/>
      <c r="M104" s="61"/>
      <c r="N104" s="48"/>
      <c r="O104" s="49"/>
      <c r="P104" s="48"/>
      <c r="Q104" s="49"/>
      <c r="R104" s="50"/>
      <c r="S104" s="51"/>
      <c r="T104" s="15"/>
      <c r="U104" s="14"/>
      <c r="V104" s="52"/>
      <c r="W104" s="52"/>
      <c r="X104" s="52"/>
      <c r="Y104" s="52"/>
      <c r="Z104" s="52"/>
      <c r="AA104" s="52"/>
      <c r="AB104" s="53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3"/>
      <c r="AP104" s="52"/>
      <c r="AQ104" s="52"/>
      <c r="AR104" s="53"/>
      <c r="AS104" s="53"/>
      <c r="AT104" s="53"/>
      <c r="AU104" s="52"/>
      <c r="AV104" s="52"/>
      <c r="AW104" s="53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83" t="str">
        <f>IF(ISBLANK(B104),,IF(IFNA(MATCH(N104,List_Holidays,0),0)=0,IF(IFNA(MATCH(WEEKDAY(N104),List_WeekHolidays,0),0),1,0),2))</f>
        <v/>
      </c>
      <c r="BU104" s="83" t="str">
        <f t="array" ref="BU104">IF(ISBLANK(BT104),,INDEX(List_DayType,BT104+1))</f>
        <v/>
      </c>
      <c r="BV104" s="83" t="str">
        <f t="array" ref="BV104">IFS(BT104=0,,BT104=1,INDEX(List_Weekday,BT104),BT104=2,XLOOKUP(N104,List_Holidays,List_HolidaysDesc))</f>
        <v/>
      </c>
      <c r="BW104" s="109">
        <f t="shared" si="3"/>
        <v>0</v>
      </c>
      <c r="BX104" s="109">
        <f t="shared" si="4"/>
        <v>0</v>
      </c>
      <c r="BY104" s="109">
        <f>IF($BW104&gt;cLunchEnd+$N104,cLunchBegin+$N104+1,cLunchBegin+$N104)</f>
        <v>0.5</v>
      </c>
      <c r="BZ104" s="109">
        <f>IF($BW104&gt;cLunchEnd+$N104,cLunchEnd+$N104+1,cLunchEnd+$N104)</f>
        <v>0.5416666667</v>
      </c>
      <c r="CA104" s="109">
        <f>IF($BW104&gt;cDinnerEnd+$N104,cDinnerBegin+$N104+1,cDinnerBegin+$N104)</f>
        <v>0.75</v>
      </c>
      <c r="CB104" s="109">
        <f>IF($BW104&gt;cDinnerEnd+$N104,cDinnerEnd+$N104+1,cDinnerEnd+$N104)</f>
        <v>0.7916666667</v>
      </c>
      <c r="CC104" s="50" t="str">
        <f>IF((MIN($BX104,BZ104)-MAX($BW104,BY104))&gt;0,vDurationLunch,)</f>
        <v/>
      </c>
      <c r="CD104" s="50" t="str">
        <f>IF((MIN($BX104,CB104)-MAX($BW104,CA104))&gt;0,vDurationDinner,)</f>
        <v/>
      </c>
      <c r="CE104" s="50">
        <f t="shared" si="5"/>
        <v>0</v>
      </c>
      <c r="CF104" s="109">
        <f t="shared" si="6"/>
        <v>0.75</v>
      </c>
      <c r="CG104" s="50" t="str">
        <f t="shared" si="7"/>
        <v/>
      </c>
      <c r="CH104" s="50" t="str">
        <f t="shared" si="8"/>
        <v/>
      </c>
      <c r="CI104" s="50" t="str">
        <f t="shared" si="9"/>
        <v/>
      </c>
      <c r="CJ104" s="50" t="str">
        <f t="shared" si="10"/>
        <v/>
      </c>
      <c r="CK104" s="50" t="str">
        <f t="shared" si="11"/>
        <v/>
      </c>
      <c r="CL104" s="50"/>
      <c r="CM104" s="50"/>
      <c r="CN104" s="50"/>
      <c r="CO104" s="50"/>
      <c r="CP104" s="50"/>
    </row>
    <row r="105">
      <c r="A105" s="108" t="str">
        <f t="shared" si="2"/>
        <v/>
      </c>
      <c r="B105" s="6"/>
      <c r="C105" s="119"/>
      <c r="D105" s="120"/>
      <c r="E105" s="61"/>
      <c r="F105" s="45"/>
      <c r="G105" s="45"/>
      <c r="H105" s="46"/>
      <c r="I105" s="45"/>
      <c r="J105" s="45"/>
      <c r="K105" s="45"/>
      <c r="L105" s="45"/>
      <c r="M105" s="61"/>
      <c r="N105" s="48"/>
      <c r="O105" s="49"/>
      <c r="P105" s="48"/>
      <c r="Q105" s="49"/>
      <c r="R105" s="50"/>
      <c r="S105" s="51"/>
      <c r="T105" s="15"/>
      <c r="U105" s="14"/>
      <c r="V105" s="52"/>
      <c r="W105" s="52"/>
      <c r="X105" s="52"/>
      <c r="Y105" s="52"/>
      <c r="Z105" s="52"/>
      <c r="AA105" s="52"/>
      <c r="AB105" s="53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3"/>
      <c r="AP105" s="52"/>
      <c r="AQ105" s="52"/>
      <c r="AR105" s="53"/>
      <c r="AS105" s="53"/>
      <c r="AT105" s="53"/>
      <c r="AU105" s="52"/>
      <c r="AV105" s="52"/>
      <c r="AW105" s="53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83" t="str">
        <f>IF(ISBLANK(B105),,IF(IFNA(MATCH(N105,List_Holidays,0),0)=0,IF(IFNA(MATCH(WEEKDAY(N105),List_WeekHolidays,0),0),1,0),2))</f>
        <v/>
      </c>
      <c r="BU105" s="83" t="str">
        <f t="array" ref="BU105">IF(ISBLANK(BT105),,INDEX(List_DayType,BT105+1))</f>
        <v/>
      </c>
      <c r="BV105" s="83" t="str">
        <f t="array" ref="BV105">IFS(BT105=0,,BT105=1,INDEX(List_Weekday,BT105),BT105=2,XLOOKUP(N105,List_Holidays,List_HolidaysDesc))</f>
        <v/>
      </c>
      <c r="BW105" s="109">
        <f t="shared" si="3"/>
        <v>0</v>
      </c>
      <c r="BX105" s="109">
        <f t="shared" si="4"/>
        <v>0</v>
      </c>
      <c r="BY105" s="109">
        <f>IF($BW105&gt;cLunchEnd+$N105,cLunchBegin+$N105+1,cLunchBegin+$N105)</f>
        <v>0.5</v>
      </c>
      <c r="BZ105" s="109">
        <f>IF($BW105&gt;cLunchEnd+$N105,cLunchEnd+$N105+1,cLunchEnd+$N105)</f>
        <v>0.5416666667</v>
      </c>
      <c r="CA105" s="109">
        <f>IF($BW105&gt;cDinnerEnd+$N105,cDinnerBegin+$N105+1,cDinnerBegin+$N105)</f>
        <v>0.75</v>
      </c>
      <c r="CB105" s="109">
        <f>IF($BW105&gt;cDinnerEnd+$N105,cDinnerEnd+$N105+1,cDinnerEnd+$N105)</f>
        <v>0.7916666667</v>
      </c>
      <c r="CC105" s="50" t="str">
        <f>IF((MIN($BX105,BZ105)-MAX($BW105,BY105))&gt;0,vDurationLunch,)</f>
        <v/>
      </c>
      <c r="CD105" s="50" t="str">
        <f>IF((MIN($BX105,CB105)-MAX($BW105,CA105))&gt;0,vDurationDinner,)</f>
        <v/>
      </c>
      <c r="CE105" s="50">
        <f t="shared" si="5"/>
        <v>0</v>
      </c>
      <c r="CF105" s="109">
        <f t="shared" si="6"/>
        <v>0.75</v>
      </c>
      <c r="CG105" s="50" t="str">
        <f t="shared" si="7"/>
        <v/>
      </c>
      <c r="CH105" s="50" t="str">
        <f t="shared" si="8"/>
        <v/>
      </c>
      <c r="CI105" s="50" t="str">
        <f t="shared" si="9"/>
        <v/>
      </c>
      <c r="CJ105" s="50" t="str">
        <f t="shared" si="10"/>
        <v/>
      </c>
      <c r="CK105" s="50" t="str">
        <f t="shared" si="11"/>
        <v/>
      </c>
      <c r="CL105" s="50"/>
      <c r="CM105" s="50"/>
      <c r="CN105" s="50"/>
      <c r="CO105" s="50"/>
      <c r="CP105" s="50"/>
    </row>
    <row r="106">
      <c r="A106" s="108" t="str">
        <f t="shared" si="2"/>
        <v/>
      </c>
      <c r="B106" s="6"/>
      <c r="C106" s="119"/>
      <c r="D106" s="120"/>
      <c r="E106" s="61"/>
      <c r="F106" s="45"/>
      <c r="G106" s="45"/>
      <c r="H106" s="46"/>
      <c r="I106" s="45"/>
      <c r="J106" s="45"/>
      <c r="K106" s="45"/>
      <c r="L106" s="45"/>
      <c r="M106" s="61"/>
      <c r="N106" s="48"/>
      <c r="O106" s="49"/>
      <c r="P106" s="48"/>
      <c r="Q106" s="49"/>
      <c r="R106" s="50"/>
      <c r="S106" s="51"/>
      <c r="T106" s="15"/>
      <c r="U106" s="14"/>
      <c r="V106" s="52"/>
      <c r="W106" s="52"/>
      <c r="X106" s="52"/>
      <c r="Y106" s="52"/>
      <c r="Z106" s="52"/>
      <c r="AA106" s="52"/>
      <c r="AB106" s="53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3"/>
      <c r="AP106" s="52"/>
      <c r="AQ106" s="52"/>
      <c r="AR106" s="53"/>
      <c r="AS106" s="53"/>
      <c r="AT106" s="53"/>
      <c r="AU106" s="52"/>
      <c r="AV106" s="52"/>
      <c r="AW106" s="53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83" t="str">
        <f>IF(ISBLANK(B106),,IF(IFNA(MATCH(N106,List_Holidays,0),0)=0,IF(IFNA(MATCH(WEEKDAY(N106),List_WeekHolidays,0),0),1,0),2))</f>
        <v/>
      </c>
      <c r="BU106" s="83" t="str">
        <f t="array" ref="BU106">IF(ISBLANK(BT106),,INDEX(List_DayType,BT106+1))</f>
        <v/>
      </c>
      <c r="BV106" s="83" t="str">
        <f t="array" ref="BV106">IFS(BT106=0,,BT106=1,INDEX(List_Weekday,BT106),BT106=2,XLOOKUP(N106,List_Holidays,List_HolidaysDesc))</f>
        <v/>
      </c>
      <c r="BW106" s="109">
        <f t="shared" si="3"/>
        <v>0</v>
      </c>
      <c r="BX106" s="109">
        <f t="shared" si="4"/>
        <v>0</v>
      </c>
      <c r="BY106" s="109">
        <f>IF($BW106&gt;cLunchEnd+$N106,cLunchBegin+$N106+1,cLunchBegin+$N106)</f>
        <v>0.5</v>
      </c>
      <c r="BZ106" s="109">
        <f>IF($BW106&gt;cLunchEnd+$N106,cLunchEnd+$N106+1,cLunchEnd+$N106)</f>
        <v>0.5416666667</v>
      </c>
      <c r="CA106" s="109">
        <f>IF($BW106&gt;cDinnerEnd+$N106,cDinnerBegin+$N106+1,cDinnerBegin+$N106)</f>
        <v>0.75</v>
      </c>
      <c r="CB106" s="109">
        <f>IF($BW106&gt;cDinnerEnd+$N106,cDinnerEnd+$N106+1,cDinnerEnd+$N106)</f>
        <v>0.7916666667</v>
      </c>
      <c r="CC106" s="50" t="str">
        <f>IF((MIN($BX106,BZ106)-MAX($BW106,BY106))&gt;0,vDurationLunch,)</f>
        <v/>
      </c>
      <c r="CD106" s="50" t="str">
        <f>IF((MIN($BX106,CB106)-MAX($BW106,CA106))&gt;0,vDurationDinner,)</f>
        <v/>
      </c>
      <c r="CE106" s="50">
        <f t="shared" si="5"/>
        <v>0</v>
      </c>
      <c r="CF106" s="109">
        <f t="shared" si="6"/>
        <v>0.75</v>
      </c>
      <c r="CG106" s="50" t="str">
        <f t="shared" si="7"/>
        <v/>
      </c>
      <c r="CH106" s="50" t="str">
        <f t="shared" si="8"/>
        <v/>
      </c>
      <c r="CI106" s="50" t="str">
        <f t="shared" si="9"/>
        <v/>
      </c>
      <c r="CJ106" s="50" t="str">
        <f t="shared" si="10"/>
        <v/>
      </c>
      <c r="CK106" s="50" t="str">
        <f t="shared" si="11"/>
        <v/>
      </c>
      <c r="CL106" s="50"/>
      <c r="CM106" s="50"/>
      <c r="CN106" s="50"/>
      <c r="CO106" s="50"/>
      <c r="CP106" s="50"/>
    </row>
    <row r="107">
      <c r="A107" s="108" t="str">
        <f t="shared" si="2"/>
        <v/>
      </c>
      <c r="B107" s="6"/>
      <c r="C107" s="119"/>
      <c r="D107" s="120"/>
      <c r="E107" s="61"/>
      <c r="F107" s="45"/>
      <c r="G107" s="45"/>
      <c r="H107" s="45"/>
      <c r="I107" s="45"/>
      <c r="J107" s="46"/>
      <c r="K107" s="45"/>
      <c r="L107" s="45"/>
      <c r="M107" s="61"/>
      <c r="N107" s="48"/>
      <c r="O107" s="49"/>
      <c r="P107" s="48"/>
      <c r="Q107" s="49"/>
      <c r="R107" s="50"/>
      <c r="S107" s="51"/>
      <c r="T107" s="15"/>
      <c r="U107" s="14"/>
      <c r="V107" s="52"/>
      <c r="W107" s="52"/>
      <c r="X107" s="52"/>
      <c r="Y107" s="52"/>
      <c r="Z107" s="52"/>
      <c r="AA107" s="52"/>
      <c r="AB107" s="53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3"/>
      <c r="AP107" s="52"/>
      <c r="AQ107" s="52"/>
      <c r="AR107" s="53"/>
      <c r="AS107" s="53"/>
      <c r="AT107" s="53"/>
      <c r="AU107" s="52"/>
      <c r="AV107" s="52"/>
      <c r="AW107" s="53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83" t="str">
        <f>IF(ISBLANK(B107),,IF(IFNA(MATCH(N107,List_Holidays,0),0)=0,IF(IFNA(MATCH(WEEKDAY(N107),List_WeekHolidays,0),0),1,0),2))</f>
        <v/>
      </c>
      <c r="BU107" s="83" t="str">
        <f t="array" ref="BU107">IF(ISBLANK(BT107),,INDEX(List_DayType,BT107+1))</f>
        <v/>
      </c>
      <c r="BV107" s="83" t="str">
        <f t="array" ref="BV107">IFS(BT107=0,,BT107=1,INDEX(List_Weekday,BT107),BT107=2,XLOOKUP(N107,List_Holidays,List_HolidaysDesc))</f>
        <v/>
      </c>
      <c r="BW107" s="109">
        <f t="shared" si="3"/>
        <v>0</v>
      </c>
      <c r="BX107" s="109">
        <f t="shared" si="4"/>
        <v>0</v>
      </c>
      <c r="BY107" s="109">
        <f>IF($BW107&gt;cLunchEnd+$N107,cLunchBegin+$N107+1,cLunchBegin+$N107)</f>
        <v>0.5</v>
      </c>
      <c r="BZ107" s="109">
        <f>IF($BW107&gt;cLunchEnd+$N107,cLunchEnd+$N107+1,cLunchEnd+$N107)</f>
        <v>0.5416666667</v>
      </c>
      <c r="CA107" s="109">
        <f>IF($BW107&gt;cDinnerEnd+$N107,cDinnerBegin+$N107+1,cDinnerBegin+$N107)</f>
        <v>0.75</v>
      </c>
      <c r="CB107" s="109">
        <f>IF($BW107&gt;cDinnerEnd+$N107,cDinnerEnd+$N107+1,cDinnerEnd+$N107)</f>
        <v>0.7916666667</v>
      </c>
      <c r="CC107" s="50" t="str">
        <f>IF((MIN($BX107,BZ107)-MAX($BW107,BY107))&gt;0,vDurationLunch,)</f>
        <v/>
      </c>
      <c r="CD107" s="50" t="str">
        <f>IF((MIN($BX107,CB107)-MAX($BW107,CA107))&gt;0,vDurationDinner,)</f>
        <v/>
      </c>
      <c r="CE107" s="50">
        <f t="shared" si="5"/>
        <v>0</v>
      </c>
      <c r="CF107" s="109">
        <f t="shared" si="6"/>
        <v>0.75</v>
      </c>
      <c r="CG107" s="50" t="str">
        <f t="shared" si="7"/>
        <v/>
      </c>
      <c r="CH107" s="50" t="str">
        <f t="shared" si="8"/>
        <v/>
      </c>
      <c r="CI107" s="50" t="str">
        <f t="shared" si="9"/>
        <v/>
      </c>
      <c r="CJ107" s="50" t="str">
        <f t="shared" si="10"/>
        <v/>
      </c>
      <c r="CK107" s="50" t="str">
        <f t="shared" si="11"/>
        <v/>
      </c>
      <c r="CL107" s="50"/>
      <c r="CM107" s="50"/>
      <c r="CN107" s="50"/>
      <c r="CO107" s="50"/>
      <c r="CP107" s="50"/>
    </row>
    <row r="108">
      <c r="A108" s="108" t="str">
        <f t="shared" si="2"/>
        <v/>
      </c>
      <c r="B108" s="6"/>
      <c r="C108" s="119"/>
      <c r="D108" s="120"/>
      <c r="E108" s="61"/>
      <c r="F108" s="45"/>
      <c r="G108" s="45"/>
      <c r="H108" s="46"/>
      <c r="I108" s="45"/>
      <c r="J108" s="45"/>
      <c r="K108" s="45"/>
      <c r="L108" s="45"/>
      <c r="M108" s="61"/>
      <c r="N108" s="48"/>
      <c r="O108" s="49"/>
      <c r="P108" s="48"/>
      <c r="Q108" s="49"/>
      <c r="R108" s="50"/>
      <c r="S108" s="51"/>
      <c r="T108" s="15"/>
      <c r="U108" s="14"/>
      <c r="V108" s="52"/>
      <c r="W108" s="52"/>
      <c r="X108" s="52"/>
      <c r="Y108" s="52"/>
      <c r="Z108" s="52"/>
      <c r="AA108" s="52"/>
      <c r="AB108" s="53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3"/>
      <c r="AP108" s="52"/>
      <c r="AQ108" s="52"/>
      <c r="AR108" s="53"/>
      <c r="AS108" s="53"/>
      <c r="AT108" s="53"/>
      <c r="AU108" s="52"/>
      <c r="AV108" s="52"/>
      <c r="AW108" s="53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83" t="str">
        <f>IF(ISBLANK(B108),,IF(IFNA(MATCH(N108,List_Holidays,0),0)=0,IF(IFNA(MATCH(WEEKDAY(N108),List_WeekHolidays,0),0),1,0),2))</f>
        <v/>
      </c>
      <c r="BU108" s="83" t="str">
        <f t="array" ref="BU108">IF(ISBLANK(BT108),,INDEX(List_DayType,BT108+1))</f>
        <v/>
      </c>
      <c r="BV108" s="83" t="str">
        <f t="array" ref="BV108">IFS(BT108=0,,BT108=1,INDEX(List_Weekday,BT108),BT108=2,XLOOKUP(N108,List_Holidays,List_HolidaysDesc))</f>
        <v/>
      </c>
      <c r="BW108" s="109">
        <f t="shared" si="3"/>
        <v>0</v>
      </c>
      <c r="BX108" s="109">
        <f t="shared" si="4"/>
        <v>0</v>
      </c>
      <c r="BY108" s="109">
        <f>IF($BW108&gt;cLunchEnd+$N108,cLunchBegin+$N108+1,cLunchBegin+$N108)</f>
        <v>0.5</v>
      </c>
      <c r="BZ108" s="109">
        <f>IF($BW108&gt;cLunchEnd+$N108,cLunchEnd+$N108+1,cLunchEnd+$N108)</f>
        <v>0.5416666667</v>
      </c>
      <c r="CA108" s="109">
        <f>IF($BW108&gt;cDinnerEnd+$N108,cDinnerBegin+$N108+1,cDinnerBegin+$N108)</f>
        <v>0.75</v>
      </c>
      <c r="CB108" s="109">
        <f>IF($BW108&gt;cDinnerEnd+$N108,cDinnerEnd+$N108+1,cDinnerEnd+$N108)</f>
        <v>0.7916666667</v>
      </c>
      <c r="CC108" s="50" t="str">
        <f>IF((MIN($BX108,BZ108)-MAX($BW108,BY108))&gt;0,vDurationLunch,)</f>
        <v/>
      </c>
      <c r="CD108" s="50" t="str">
        <f>IF((MIN($BX108,CB108)-MAX($BW108,CA108))&gt;0,vDurationDinner,)</f>
        <v/>
      </c>
      <c r="CE108" s="50">
        <f t="shared" si="5"/>
        <v>0</v>
      </c>
      <c r="CF108" s="109">
        <f t="shared" si="6"/>
        <v>0.75</v>
      </c>
      <c r="CG108" s="50" t="str">
        <f t="shared" si="7"/>
        <v/>
      </c>
      <c r="CH108" s="50" t="str">
        <f t="shared" si="8"/>
        <v/>
      </c>
      <c r="CI108" s="50" t="str">
        <f t="shared" si="9"/>
        <v/>
      </c>
      <c r="CJ108" s="50" t="str">
        <f t="shared" si="10"/>
        <v/>
      </c>
      <c r="CK108" s="50" t="str">
        <f t="shared" si="11"/>
        <v/>
      </c>
      <c r="CL108" s="50"/>
      <c r="CM108" s="50"/>
      <c r="CN108" s="50"/>
      <c r="CO108" s="50"/>
      <c r="CP108" s="50"/>
    </row>
    <row r="109">
      <c r="A109" s="108" t="str">
        <f t="shared" si="2"/>
        <v/>
      </c>
      <c r="B109" s="6"/>
      <c r="C109" s="119"/>
      <c r="D109" s="120"/>
      <c r="E109" s="47"/>
      <c r="F109" s="45"/>
      <c r="G109" s="45"/>
      <c r="H109" s="46"/>
      <c r="I109" s="45"/>
      <c r="J109" s="45"/>
      <c r="K109" s="45"/>
      <c r="L109" s="45"/>
      <c r="M109" s="61"/>
      <c r="N109" s="48"/>
      <c r="O109" s="49"/>
      <c r="P109" s="48"/>
      <c r="Q109" s="49"/>
      <c r="R109" s="50"/>
      <c r="S109" s="51"/>
      <c r="T109" s="15"/>
      <c r="U109" s="14"/>
      <c r="V109" s="52"/>
      <c r="W109" s="52"/>
      <c r="X109" s="52"/>
      <c r="Y109" s="52"/>
      <c r="Z109" s="52"/>
      <c r="AA109" s="52"/>
      <c r="AB109" s="53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3"/>
      <c r="AP109" s="52"/>
      <c r="AQ109" s="52"/>
      <c r="AR109" s="53"/>
      <c r="AS109" s="53"/>
      <c r="AT109" s="53"/>
      <c r="AU109" s="52"/>
      <c r="AV109" s="52"/>
      <c r="AW109" s="53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83" t="str">
        <f>IF(ISBLANK(B109),,IF(IFNA(MATCH(N109,List_Holidays,0),0)=0,IF(IFNA(MATCH(WEEKDAY(N109),List_WeekHolidays,0),0),1,0),2))</f>
        <v/>
      </c>
      <c r="BU109" s="83" t="str">
        <f t="array" ref="BU109">IF(ISBLANK(BT109),,INDEX(List_DayType,BT109+1))</f>
        <v/>
      </c>
      <c r="BV109" s="83" t="str">
        <f t="array" ref="BV109">IFS(BT109=0,,BT109=1,INDEX(List_Weekday,BT109),BT109=2,XLOOKUP(N109,List_Holidays,List_HolidaysDesc))</f>
        <v/>
      </c>
      <c r="BW109" s="109">
        <f t="shared" si="3"/>
        <v>0</v>
      </c>
      <c r="BX109" s="109">
        <f t="shared" si="4"/>
        <v>0</v>
      </c>
      <c r="BY109" s="109">
        <f>IF($BW109&gt;cLunchEnd+$N109,cLunchBegin+$N109+1,cLunchBegin+$N109)</f>
        <v>0.5</v>
      </c>
      <c r="BZ109" s="109">
        <f>IF($BW109&gt;cLunchEnd+$N109,cLunchEnd+$N109+1,cLunchEnd+$N109)</f>
        <v>0.5416666667</v>
      </c>
      <c r="CA109" s="109">
        <f>IF($BW109&gt;cDinnerEnd+$N109,cDinnerBegin+$N109+1,cDinnerBegin+$N109)</f>
        <v>0.75</v>
      </c>
      <c r="CB109" s="109">
        <f>IF($BW109&gt;cDinnerEnd+$N109,cDinnerEnd+$N109+1,cDinnerEnd+$N109)</f>
        <v>0.7916666667</v>
      </c>
      <c r="CC109" s="50" t="str">
        <f>IF((MIN($BX109,BZ109)-MAX($BW109,BY109))&gt;0,vDurationLunch,)</f>
        <v/>
      </c>
      <c r="CD109" s="50" t="str">
        <f>IF((MIN($BX109,CB109)-MAX($BW109,CA109))&gt;0,vDurationDinner,)</f>
        <v/>
      </c>
      <c r="CE109" s="50">
        <f t="shared" si="5"/>
        <v>0</v>
      </c>
      <c r="CF109" s="109">
        <f t="shared" si="6"/>
        <v>0.75</v>
      </c>
      <c r="CG109" s="50" t="str">
        <f t="shared" si="7"/>
        <v/>
      </c>
      <c r="CH109" s="50" t="str">
        <f t="shared" si="8"/>
        <v/>
      </c>
      <c r="CI109" s="50" t="str">
        <f t="shared" si="9"/>
        <v/>
      </c>
      <c r="CJ109" s="50" t="str">
        <f t="shared" si="10"/>
        <v/>
      </c>
      <c r="CK109" s="50" t="str">
        <f t="shared" si="11"/>
        <v/>
      </c>
      <c r="CL109" s="50"/>
      <c r="CM109" s="50"/>
      <c r="CN109" s="50"/>
      <c r="CO109" s="50"/>
      <c r="CP109" s="50"/>
    </row>
    <row r="110">
      <c r="A110" s="108" t="str">
        <f t="shared" si="2"/>
        <v/>
      </c>
      <c r="B110" s="6"/>
      <c r="C110" s="127"/>
      <c r="D110" s="120"/>
      <c r="E110" s="61"/>
      <c r="F110" s="45"/>
      <c r="G110" s="45"/>
      <c r="H110" s="46"/>
      <c r="I110" s="45"/>
      <c r="J110" s="45"/>
      <c r="K110" s="45"/>
      <c r="L110" s="45"/>
      <c r="M110" s="61"/>
      <c r="N110" s="48"/>
      <c r="O110" s="49"/>
      <c r="P110" s="48"/>
      <c r="Q110" s="49"/>
      <c r="R110" s="50"/>
      <c r="S110" s="51"/>
      <c r="T110" s="15"/>
      <c r="U110" s="14"/>
      <c r="V110" s="52"/>
      <c r="W110" s="52"/>
      <c r="X110" s="52"/>
      <c r="Y110" s="52"/>
      <c r="Z110" s="52"/>
      <c r="AA110" s="52"/>
      <c r="AB110" s="53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3"/>
      <c r="AP110" s="52"/>
      <c r="AQ110" s="52"/>
      <c r="AR110" s="53"/>
      <c r="AS110" s="53"/>
      <c r="AT110" s="53"/>
      <c r="AU110" s="52"/>
      <c r="AV110" s="52"/>
      <c r="AW110" s="53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83" t="str">
        <f>IF(ISBLANK(B110),,IF(IFNA(MATCH(N110,List_Holidays,0),0)=0,IF(IFNA(MATCH(WEEKDAY(N110),List_WeekHolidays,0),0),1,0),2))</f>
        <v/>
      </c>
      <c r="BU110" s="83" t="str">
        <f t="array" ref="BU110">IF(ISBLANK(BT110),,INDEX(List_DayType,BT110+1))</f>
        <v/>
      </c>
      <c r="BV110" s="83" t="str">
        <f t="array" ref="BV110">IFS(BT110=0,,BT110=1,INDEX(List_Weekday,BT110),BT110=2,XLOOKUP(N110,List_Holidays,List_HolidaysDesc))</f>
        <v/>
      </c>
      <c r="BW110" s="109">
        <f t="shared" si="3"/>
        <v>0</v>
      </c>
      <c r="BX110" s="109">
        <f t="shared" si="4"/>
        <v>0</v>
      </c>
      <c r="BY110" s="109">
        <f>IF($BW110&gt;cLunchEnd+$N110,cLunchBegin+$N110+1,cLunchBegin+$N110)</f>
        <v>0.5</v>
      </c>
      <c r="BZ110" s="109">
        <f>IF($BW110&gt;cLunchEnd+$N110,cLunchEnd+$N110+1,cLunchEnd+$N110)</f>
        <v>0.5416666667</v>
      </c>
      <c r="CA110" s="109">
        <f>IF($BW110&gt;cDinnerEnd+$N110,cDinnerBegin+$N110+1,cDinnerBegin+$N110)</f>
        <v>0.75</v>
      </c>
      <c r="CB110" s="109">
        <f>IF($BW110&gt;cDinnerEnd+$N110,cDinnerEnd+$N110+1,cDinnerEnd+$N110)</f>
        <v>0.7916666667</v>
      </c>
      <c r="CC110" s="50" t="str">
        <f>IF((MIN($BX110,BZ110)-MAX($BW110,BY110))&gt;0,vDurationLunch,)</f>
        <v/>
      </c>
      <c r="CD110" s="50" t="str">
        <f>IF((MIN($BX110,CB110)-MAX($BW110,CA110))&gt;0,vDurationDinner,)</f>
        <v/>
      </c>
      <c r="CE110" s="50">
        <f t="shared" si="5"/>
        <v>0</v>
      </c>
      <c r="CF110" s="109">
        <f t="shared" si="6"/>
        <v>0.75</v>
      </c>
      <c r="CG110" s="50" t="str">
        <f t="shared" si="7"/>
        <v/>
      </c>
      <c r="CH110" s="50" t="str">
        <f t="shared" si="8"/>
        <v/>
      </c>
      <c r="CI110" s="50" t="str">
        <f t="shared" si="9"/>
        <v/>
      </c>
      <c r="CJ110" s="50" t="str">
        <f t="shared" si="10"/>
        <v/>
      </c>
      <c r="CK110" s="50" t="str">
        <f t="shared" si="11"/>
        <v/>
      </c>
      <c r="CL110" s="50"/>
      <c r="CM110" s="50"/>
      <c r="CN110" s="50"/>
      <c r="CO110" s="50"/>
      <c r="CP110" s="50"/>
    </row>
    <row r="111">
      <c r="A111" s="108" t="str">
        <f t="shared" si="2"/>
        <v/>
      </c>
      <c r="B111" s="6"/>
      <c r="C111" s="119"/>
      <c r="D111" s="120"/>
      <c r="E111" s="47"/>
      <c r="F111" s="45"/>
      <c r="G111" s="46"/>
      <c r="H111" s="46"/>
      <c r="I111" s="45"/>
      <c r="J111" s="45"/>
      <c r="K111" s="45"/>
      <c r="L111" s="45"/>
      <c r="M111" s="61"/>
      <c r="N111" s="48"/>
      <c r="O111" s="49"/>
      <c r="P111" s="48"/>
      <c r="Q111" s="49"/>
      <c r="R111" s="50"/>
      <c r="S111" s="51"/>
      <c r="T111" s="15"/>
      <c r="U111" s="14"/>
      <c r="V111" s="52"/>
      <c r="W111" s="52"/>
      <c r="X111" s="52"/>
      <c r="Y111" s="52"/>
      <c r="Z111" s="52"/>
      <c r="AA111" s="52"/>
      <c r="AB111" s="53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3"/>
      <c r="AP111" s="52"/>
      <c r="AQ111" s="52"/>
      <c r="AR111" s="53"/>
      <c r="AS111" s="53"/>
      <c r="AT111" s="53"/>
      <c r="AU111" s="52"/>
      <c r="AV111" s="52"/>
      <c r="AW111" s="53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83" t="str">
        <f>IF(ISBLANK(B111),,IF(IFNA(MATCH(N111,List_Holidays,0),0)=0,IF(IFNA(MATCH(WEEKDAY(N111),List_WeekHolidays,0),0),1,0),2))</f>
        <v/>
      </c>
      <c r="BU111" s="83" t="str">
        <f t="array" ref="BU111">IF(ISBLANK(BT111),,INDEX(List_DayType,BT111+1))</f>
        <v/>
      </c>
      <c r="BV111" s="83" t="str">
        <f t="array" ref="BV111">IFS(BT111=0,,BT111=1,INDEX(List_Weekday,BT111),BT111=2,XLOOKUP(N111,List_Holidays,List_HolidaysDesc))</f>
        <v/>
      </c>
      <c r="BW111" s="109">
        <f t="shared" si="3"/>
        <v>0</v>
      </c>
      <c r="BX111" s="109">
        <f t="shared" si="4"/>
        <v>0</v>
      </c>
      <c r="BY111" s="109">
        <f>IF($BW111&gt;cLunchEnd+$N111,cLunchBegin+$N111+1,cLunchBegin+$N111)</f>
        <v>0.5</v>
      </c>
      <c r="BZ111" s="109">
        <f>IF($BW111&gt;cLunchEnd+$N111,cLunchEnd+$N111+1,cLunchEnd+$N111)</f>
        <v>0.5416666667</v>
      </c>
      <c r="CA111" s="109">
        <f>IF($BW111&gt;cDinnerEnd+$N111,cDinnerBegin+$N111+1,cDinnerBegin+$N111)</f>
        <v>0.75</v>
      </c>
      <c r="CB111" s="109">
        <f>IF($BW111&gt;cDinnerEnd+$N111,cDinnerEnd+$N111+1,cDinnerEnd+$N111)</f>
        <v>0.7916666667</v>
      </c>
      <c r="CC111" s="50" t="str">
        <f>IF((MIN($BX111,BZ111)-MAX($BW111,BY111))&gt;0,vDurationLunch,)</f>
        <v/>
      </c>
      <c r="CD111" s="50" t="str">
        <f>IF((MIN($BX111,CB111)-MAX($BW111,CA111))&gt;0,vDurationDinner,)</f>
        <v/>
      </c>
      <c r="CE111" s="50">
        <f t="shared" si="5"/>
        <v>0</v>
      </c>
      <c r="CF111" s="109">
        <f t="shared" si="6"/>
        <v>0.75</v>
      </c>
      <c r="CG111" s="50" t="str">
        <f t="shared" si="7"/>
        <v/>
      </c>
      <c r="CH111" s="50" t="str">
        <f t="shared" si="8"/>
        <v/>
      </c>
      <c r="CI111" s="50" t="str">
        <f t="shared" si="9"/>
        <v/>
      </c>
      <c r="CJ111" s="50" t="str">
        <f t="shared" si="10"/>
        <v/>
      </c>
      <c r="CK111" s="50" t="str">
        <f t="shared" si="11"/>
        <v/>
      </c>
      <c r="CL111" s="50"/>
      <c r="CM111" s="50"/>
      <c r="CN111" s="50"/>
      <c r="CO111" s="50"/>
      <c r="CP111" s="50"/>
    </row>
    <row r="112">
      <c r="A112" s="108" t="str">
        <f t="shared" si="2"/>
        <v/>
      </c>
      <c r="B112" s="6"/>
      <c r="C112" s="119"/>
      <c r="D112" s="120"/>
      <c r="E112" s="61"/>
      <c r="F112" s="45"/>
      <c r="G112" s="45"/>
      <c r="H112" s="46"/>
      <c r="I112" s="45"/>
      <c r="J112" s="45"/>
      <c r="K112" s="45"/>
      <c r="L112" s="45"/>
      <c r="M112" s="61"/>
      <c r="N112" s="48"/>
      <c r="O112" s="49"/>
      <c r="P112" s="48"/>
      <c r="Q112" s="49"/>
      <c r="R112" s="50"/>
      <c r="S112" s="51"/>
      <c r="T112" s="15"/>
      <c r="U112" s="14"/>
      <c r="V112" s="52"/>
      <c r="W112" s="52"/>
      <c r="X112" s="52"/>
      <c r="Y112" s="52"/>
      <c r="Z112" s="52"/>
      <c r="AA112" s="52"/>
      <c r="AB112" s="53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3"/>
      <c r="AP112" s="52"/>
      <c r="AQ112" s="52"/>
      <c r="AR112" s="53"/>
      <c r="AS112" s="53"/>
      <c r="AT112" s="53"/>
      <c r="AU112" s="52"/>
      <c r="AV112" s="52"/>
      <c r="AW112" s="53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83" t="str">
        <f>IF(ISBLANK(B112),,IF(IFNA(MATCH(N112,List_Holidays,0),0)=0,IF(IFNA(MATCH(WEEKDAY(N112),List_WeekHolidays,0),0),1,0),2))</f>
        <v/>
      </c>
      <c r="BU112" s="83" t="str">
        <f t="array" ref="BU112">IF(ISBLANK(BT112),,INDEX(List_DayType,BT112+1))</f>
        <v/>
      </c>
      <c r="BV112" s="83" t="str">
        <f t="array" ref="BV112">IFS(BT112=0,,BT112=1,INDEX(List_Weekday,BT112),BT112=2,XLOOKUP(N112,List_Holidays,List_HolidaysDesc))</f>
        <v/>
      </c>
      <c r="BW112" s="109">
        <f t="shared" si="3"/>
        <v>0</v>
      </c>
      <c r="BX112" s="109">
        <f t="shared" si="4"/>
        <v>0</v>
      </c>
      <c r="BY112" s="109">
        <f>IF($BW112&gt;cLunchEnd+$N112,cLunchBegin+$N112+1,cLunchBegin+$N112)</f>
        <v>0.5</v>
      </c>
      <c r="BZ112" s="109">
        <f>IF($BW112&gt;cLunchEnd+$N112,cLunchEnd+$N112+1,cLunchEnd+$N112)</f>
        <v>0.5416666667</v>
      </c>
      <c r="CA112" s="109">
        <f>IF($BW112&gt;cDinnerEnd+$N112,cDinnerBegin+$N112+1,cDinnerBegin+$N112)</f>
        <v>0.75</v>
      </c>
      <c r="CB112" s="109">
        <f>IF($BW112&gt;cDinnerEnd+$N112,cDinnerEnd+$N112+1,cDinnerEnd+$N112)</f>
        <v>0.7916666667</v>
      </c>
      <c r="CC112" s="50" t="str">
        <f>IF((MIN($BX112,BZ112)-MAX($BW112,BY112))&gt;0,vDurationLunch,)</f>
        <v/>
      </c>
      <c r="CD112" s="50" t="str">
        <f>IF((MIN($BX112,CB112)-MAX($BW112,CA112))&gt;0,vDurationDinner,)</f>
        <v/>
      </c>
      <c r="CE112" s="50">
        <f t="shared" si="5"/>
        <v>0</v>
      </c>
      <c r="CF112" s="109">
        <f t="shared" si="6"/>
        <v>0.75</v>
      </c>
      <c r="CG112" s="50" t="str">
        <f t="shared" si="7"/>
        <v/>
      </c>
      <c r="CH112" s="50" t="str">
        <f t="shared" si="8"/>
        <v/>
      </c>
      <c r="CI112" s="50" t="str">
        <f t="shared" si="9"/>
        <v/>
      </c>
      <c r="CJ112" s="50" t="str">
        <f t="shared" si="10"/>
        <v/>
      </c>
      <c r="CK112" s="50" t="str">
        <f t="shared" si="11"/>
        <v/>
      </c>
      <c r="CL112" s="50"/>
      <c r="CM112" s="50"/>
      <c r="CN112" s="50"/>
      <c r="CO112" s="50"/>
      <c r="CP112" s="50"/>
    </row>
    <row r="113">
      <c r="A113" s="108" t="str">
        <f t="shared" si="2"/>
        <v/>
      </c>
      <c r="B113" s="6"/>
      <c r="C113" s="119"/>
      <c r="D113" s="120"/>
      <c r="E113" s="61"/>
      <c r="F113" s="45"/>
      <c r="G113" s="45"/>
      <c r="H113" s="46"/>
      <c r="I113" s="45"/>
      <c r="J113" s="45"/>
      <c r="K113" s="45"/>
      <c r="L113" s="45"/>
      <c r="M113" s="61"/>
      <c r="N113" s="48"/>
      <c r="O113" s="49"/>
      <c r="P113" s="48"/>
      <c r="Q113" s="49"/>
      <c r="R113" s="50"/>
      <c r="S113" s="51"/>
      <c r="T113" s="15"/>
      <c r="U113" s="14"/>
      <c r="V113" s="52"/>
      <c r="W113" s="52"/>
      <c r="X113" s="52"/>
      <c r="Y113" s="52"/>
      <c r="Z113" s="52"/>
      <c r="AA113" s="52"/>
      <c r="AB113" s="53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3"/>
      <c r="AP113" s="52"/>
      <c r="AQ113" s="52"/>
      <c r="AR113" s="53"/>
      <c r="AS113" s="53"/>
      <c r="AT113" s="53"/>
      <c r="AU113" s="52"/>
      <c r="AV113" s="52"/>
      <c r="AW113" s="53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83" t="str">
        <f>IF(ISBLANK(B113),,IF(IFNA(MATCH(N113,List_Holidays,0),0)=0,IF(IFNA(MATCH(WEEKDAY(N113),List_WeekHolidays,0),0),1,0),2))</f>
        <v/>
      </c>
      <c r="BU113" s="83" t="str">
        <f t="array" ref="BU113">IF(ISBLANK(BT113),,INDEX(List_DayType,BT113+1))</f>
        <v/>
      </c>
      <c r="BV113" s="83" t="str">
        <f t="array" ref="BV113">IFS(BT113=0,,BT113=1,INDEX(List_Weekday,BT113),BT113=2,XLOOKUP(N113,List_Holidays,List_HolidaysDesc))</f>
        <v/>
      </c>
      <c r="BW113" s="109">
        <f t="shared" si="3"/>
        <v>0</v>
      </c>
      <c r="BX113" s="109">
        <f t="shared" si="4"/>
        <v>0</v>
      </c>
      <c r="BY113" s="109">
        <f>IF($BW113&gt;cLunchEnd+$N113,cLunchBegin+$N113+1,cLunchBegin+$N113)</f>
        <v>0.5</v>
      </c>
      <c r="BZ113" s="109">
        <f>IF($BW113&gt;cLunchEnd+$N113,cLunchEnd+$N113+1,cLunchEnd+$N113)</f>
        <v>0.5416666667</v>
      </c>
      <c r="CA113" s="109">
        <f>IF($BW113&gt;cDinnerEnd+$N113,cDinnerBegin+$N113+1,cDinnerBegin+$N113)</f>
        <v>0.75</v>
      </c>
      <c r="CB113" s="109">
        <f>IF($BW113&gt;cDinnerEnd+$N113,cDinnerEnd+$N113+1,cDinnerEnd+$N113)</f>
        <v>0.7916666667</v>
      </c>
      <c r="CC113" s="50" t="str">
        <f>IF((MIN($BX113,BZ113)-MAX($BW113,BY113))&gt;0,vDurationLunch,)</f>
        <v/>
      </c>
      <c r="CD113" s="50" t="str">
        <f>IF((MIN($BX113,CB113)-MAX($BW113,CA113))&gt;0,vDurationDinner,)</f>
        <v/>
      </c>
      <c r="CE113" s="50">
        <f t="shared" si="5"/>
        <v>0</v>
      </c>
      <c r="CF113" s="109">
        <f t="shared" si="6"/>
        <v>0.75</v>
      </c>
      <c r="CG113" s="50" t="str">
        <f t="shared" si="7"/>
        <v/>
      </c>
      <c r="CH113" s="50" t="str">
        <f t="shared" si="8"/>
        <v/>
      </c>
      <c r="CI113" s="50" t="str">
        <f t="shared" si="9"/>
        <v/>
      </c>
      <c r="CJ113" s="50" t="str">
        <f t="shared" si="10"/>
        <v/>
      </c>
      <c r="CK113" s="50" t="str">
        <f t="shared" si="11"/>
        <v/>
      </c>
      <c r="CL113" s="50"/>
      <c r="CM113" s="50"/>
      <c r="CN113" s="50"/>
      <c r="CO113" s="50"/>
      <c r="CP113" s="50"/>
    </row>
    <row r="114">
      <c r="A114" s="108" t="str">
        <f t="shared" si="2"/>
        <v/>
      </c>
      <c r="B114" s="6"/>
      <c r="C114" s="119"/>
      <c r="D114" s="120"/>
      <c r="E114" s="61"/>
      <c r="F114" s="45"/>
      <c r="G114" s="45"/>
      <c r="H114" s="45"/>
      <c r="I114" s="45"/>
      <c r="J114" s="46"/>
      <c r="K114" s="45"/>
      <c r="L114" s="45"/>
      <c r="M114" s="61"/>
      <c r="N114" s="48"/>
      <c r="O114" s="49"/>
      <c r="P114" s="48"/>
      <c r="Q114" s="49"/>
      <c r="R114" s="50"/>
      <c r="S114" s="51"/>
      <c r="T114" s="15"/>
      <c r="U114" s="14"/>
      <c r="V114" s="52"/>
      <c r="W114" s="52"/>
      <c r="X114" s="52"/>
      <c r="Y114" s="52"/>
      <c r="Z114" s="52"/>
      <c r="AA114" s="52"/>
      <c r="AB114" s="53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3"/>
      <c r="AP114" s="52"/>
      <c r="AQ114" s="52"/>
      <c r="AR114" s="53"/>
      <c r="AS114" s="53"/>
      <c r="AT114" s="53"/>
      <c r="AU114" s="52"/>
      <c r="AV114" s="52"/>
      <c r="AW114" s="53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83" t="str">
        <f>IF(ISBLANK(B114),,IF(IFNA(MATCH(N114,List_Holidays,0),0)=0,IF(IFNA(MATCH(WEEKDAY(N114),List_WeekHolidays,0),0),1,0),2))</f>
        <v/>
      </c>
      <c r="BU114" s="83" t="str">
        <f t="array" ref="BU114">IF(ISBLANK(BT114),,INDEX(List_DayType,BT114+1))</f>
        <v/>
      </c>
      <c r="BV114" s="83" t="str">
        <f t="array" ref="BV114">IFS(BT114=0,,BT114=1,INDEX(List_Weekday,BT114),BT114=2,XLOOKUP(N114,List_Holidays,List_HolidaysDesc))</f>
        <v/>
      </c>
      <c r="BW114" s="109">
        <f t="shared" si="3"/>
        <v>0</v>
      </c>
      <c r="BX114" s="109">
        <f t="shared" si="4"/>
        <v>0</v>
      </c>
      <c r="BY114" s="109">
        <f>IF($BW114&gt;cLunchEnd+$N114,cLunchBegin+$N114+1,cLunchBegin+$N114)</f>
        <v>0.5</v>
      </c>
      <c r="BZ114" s="109">
        <f>IF($BW114&gt;cLunchEnd+$N114,cLunchEnd+$N114+1,cLunchEnd+$N114)</f>
        <v>0.5416666667</v>
      </c>
      <c r="CA114" s="109">
        <f>IF($BW114&gt;cDinnerEnd+$N114,cDinnerBegin+$N114+1,cDinnerBegin+$N114)</f>
        <v>0.75</v>
      </c>
      <c r="CB114" s="109">
        <f>IF($BW114&gt;cDinnerEnd+$N114,cDinnerEnd+$N114+1,cDinnerEnd+$N114)</f>
        <v>0.7916666667</v>
      </c>
      <c r="CC114" s="50" t="str">
        <f>IF((MIN($BX114,BZ114)-MAX($BW114,BY114))&gt;0,vDurationLunch,)</f>
        <v/>
      </c>
      <c r="CD114" s="50" t="str">
        <f>IF((MIN($BX114,CB114)-MAX($BW114,CA114))&gt;0,vDurationDinner,)</f>
        <v/>
      </c>
      <c r="CE114" s="50">
        <f t="shared" si="5"/>
        <v>0</v>
      </c>
      <c r="CF114" s="109">
        <f t="shared" si="6"/>
        <v>0.75</v>
      </c>
      <c r="CG114" s="50" t="str">
        <f t="shared" si="7"/>
        <v/>
      </c>
      <c r="CH114" s="50" t="str">
        <f t="shared" si="8"/>
        <v/>
      </c>
      <c r="CI114" s="50" t="str">
        <f t="shared" si="9"/>
        <v/>
      </c>
      <c r="CJ114" s="50" t="str">
        <f t="shared" si="10"/>
        <v/>
      </c>
      <c r="CK114" s="50" t="str">
        <f t="shared" si="11"/>
        <v/>
      </c>
      <c r="CL114" s="50"/>
      <c r="CM114" s="50"/>
      <c r="CN114" s="50"/>
      <c r="CO114" s="50"/>
      <c r="CP114" s="50"/>
    </row>
    <row r="115">
      <c r="A115" s="108" t="str">
        <f t="shared" si="2"/>
        <v/>
      </c>
      <c r="B115" s="6"/>
      <c r="C115" s="119"/>
      <c r="D115" s="120"/>
      <c r="E115" s="47"/>
      <c r="F115" s="45"/>
      <c r="G115" s="45"/>
      <c r="H115" s="46"/>
      <c r="I115" s="45"/>
      <c r="J115" s="45"/>
      <c r="K115" s="45"/>
      <c r="L115" s="45"/>
      <c r="M115" s="61"/>
      <c r="N115" s="48"/>
      <c r="O115" s="49"/>
      <c r="P115" s="48"/>
      <c r="Q115" s="49"/>
      <c r="R115" s="50"/>
      <c r="S115" s="51"/>
      <c r="T115" s="15"/>
      <c r="U115" s="14"/>
      <c r="V115" s="52"/>
      <c r="W115" s="52"/>
      <c r="X115" s="52"/>
      <c r="Y115" s="52"/>
      <c r="Z115" s="52"/>
      <c r="AA115" s="52"/>
      <c r="AB115" s="53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3"/>
      <c r="AP115" s="52"/>
      <c r="AQ115" s="52"/>
      <c r="AR115" s="53"/>
      <c r="AS115" s="53"/>
      <c r="AT115" s="53"/>
      <c r="AU115" s="52"/>
      <c r="AV115" s="52"/>
      <c r="AW115" s="53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83" t="str">
        <f>IF(ISBLANK(B115),,IF(IFNA(MATCH(N115,List_Holidays,0),0)=0,IF(IFNA(MATCH(WEEKDAY(N115),List_WeekHolidays,0),0),1,0),2))</f>
        <v/>
      </c>
      <c r="BU115" s="83" t="str">
        <f t="array" ref="BU115">IF(ISBLANK(BT115),,INDEX(List_DayType,BT115+1))</f>
        <v/>
      </c>
      <c r="BV115" s="83" t="str">
        <f t="array" ref="BV115">IFS(BT115=0,,BT115=1,INDEX(List_Weekday,BT115),BT115=2,XLOOKUP(N115,List_Holidays,List_HolidaysDesc))</f>
        <v/>
      </c>
      <c r="BW115" s="109">
        <f t="shared" si="3"/>
        <v>0</v>
      </c>
      <c r="BX115" s="109">
        <f t="shared" si="4"/>
        <v>0</v>
      </c>
      <c r="BY115" s="109">
        <f>IF($BW115&gt;cLunchEnd+$N115,cLunchBegin+$N115+1,cLunchBegin+$N115)</f>
        <v>0.5</v>
      </c>
      <c r="BZ115" s="109">
        <f>IF($BW115&gt;cLunchEnd+$N115,cLunchEnd+$N115+1,cLunchEnd+$N115)</f>
        <v>0.5416666667</v>
      </c>
      <c r="CA115" s="109">
        <f>IF($BW115&gt;cDinnerEnd+$N115,cDinnerBegin+$N115+1,cDinnerBegin+$N115)</f>
        <v>0.75</v>
      </c>
      <c r="CB115" s="109">
        <f>IF($BW115&gt;cDinnerEnd+$N115,cDinnerEnd+$N115+1,cDinnerEnd+$N115)</f>
        <v>0.7916666667</v>
      </c>
      <c r="CC115" s="50" t="str">
        <f>IF((MIN($BX115,BZ115)-MAX($BW115,BY115))&gt;0,vDurationLunch,)</f>
        <v/>
      </c>
      <c r="CD115" s="50" t="str">
        <f>IF((MIN($BX115,CB115)-MAX($BW115,CA115))&gt;0,vDurationDinner,)</f>
        <v/>
      </c>
      <c r="CE115" s="50">
        <f t="shared" si="5"/>
        <v>0</v>
      </c>
      <c r="CF115" s="109">
        <f t="shared" si="6"/>
        <v>0.75</v>
      </c>
      <c r="CG115" s="50" t="str">
        <f t="shared" si="7"/>
        <v/>
      </c>
      <c r="CH115" s="50" t="str">
        <f t="shared" si="8"/>
        <v/>
      </c>
      <c r="CI115" s="50" t="str">
        <f t="shared" si="9"/>
        <v/>
      </c>
      <c r="CJ115" s="50" t="str">
        <f t="shared" si="10"/>
        <v/>
      </c>
      <c r="CK115" s="50" t="str">
        <f t="shared" si="11"/>
        <v/>
      </c>
      <c r="CL115" s="50"/>
      <c r="CM115" s="50"/>
      <c r="CN115" s="50"/>
      <c r="CO115" s="50"/>
      <c r="CP115" s="50"/>
    </row>
    <row r="116">
      <c r="A116" s="108" t="str">
        <f t="shared" si="2"/>
        <v/>
      </c>
      <c r="B116" s="6"/>
      <c r="C116" s="127"/>
      <c r="D116" s="120"/>
      <c r="E116" s="61"/>
      <c r="F116" s="45"/>
      <c r="G116" s="45"/>
      <c r="H116" s="46"/>
      <c r="I116" s="45"/>
      <c r="J116" s="45"/>
      <c r="K116" s="45"/>
      <c r="L116" s="45"/>
      <c r="M116" s="61"/>
      <c r="N116" s="48"/>
      <c r="O116" s="49"/>
      <c r="P116" s="48"/>
      <c r="Q116" s="49"/>
      <c r="R116" s="50"/>
      <c r="S116" s="51"/>
      <c r="T116" s="15"/>
      <c r="U116" s="14"/>
      <c r="V116" s="52"/>
      <c r="W116" s="52"/>
      <c r="X116" s="52"/>
      <c r="Y116" s="52"/>
      <c r="Z116" s="52"/>
      <c r="AA116" s="52"/>
      <c r="AB116" s="53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3"/>
      <c r="AP116" s="52"/>
      <c r="AQ116" s="52"/>
      <c r="AR116" s="53"/>
      <c r="AS116" s="53"/>
      <c r="AT116" s="53"/>
      <c r="AU116" s="52"/>
      <c r="AV116" s="52"/>
      <c r="AW116" s="53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83" t="str">
        <f>IF(ISBLANK(B116),,IF(IFNA(MATCH(N116,List_Holidays,0),0)=0,IF(IFNA(MATCH(WEEKDAY(N116),List_WeekHolidays,0),0),1,0),2))</f>
        <v/>
      </c>
      <c r="BU116" s="83" t="str">
        <f t="array" ref="BU116">IF(ISBLANK(BT116),,INDEX(List_DayType,BT116+1))</f>
        <v/>
      </c>
      <c r="BV116" s="83" t="str">
        <f t="array" ref="BV116">IFS(BT116=0,,BT116=1,INDEX(List_Weekday,BT116),BT116=2,XLOOKUP(N116,List_Holidays,List_HolidaysDesc))</f>
        <v/>
      </c>
      <c r="BW116" s="109">
        <f t="shared" si="3"/>
        <v>0</v>
      </c>
      <c r="BX116" s="109">
        <f t="shared" si="4"/>
        <v>0</v>
      </c>
      <c r="BY116" s="109">
        <f>IF($BW116&gt;cLunchEnd+$N116,cLunchBegin+$N116+1,cLunchBegin+$N116)</f>
        <v>0.5</v>
      </c>
      <c r="BZ116" s="109">
        <f>IF($BW116&gt;cLunchEnd+$N116,cLunchEnd+$N116+1,cLunchEnd+$N116)</f>
        <v>0.5416666667</v>
      </c>
      <c r="CA116" s="109">
        <f>IF($BW116&gt;cDinnerEnd+$N116,cDinnerBegin+$N116+1,cDinnerBegin+$N116)</f>
        <v>0.75</v>
      </c>
      <c r="CB116" s="109">
        <f>IF($BW116&gt;cDinnerEnd+$N116,cDinnerEnd+$N116+1,cDinnerEnd+$N116)</f>
        <v>0.7916666667</v>
      </c>
      <c r="CC116" s="50" t="str">
        <f>IF((MIN($BX116,BZ116)-MAX($BW116,BY116))&gt;0,vDurationLunch,)</f>
        <v/>
      </c>
      <c r="CD116" s="50" t="str">
        <f>IF((MIN($BX116,CB116)-MAX($BW116,CA116))&gt;0,vDurationDinner,)</f>
        <v/>
      </c>
      <c r="CE116" s="50">
        <f t="shared" si="5"/>
        <v>0</v>
      </c>
      <c r="CF116" s="109">
        <f t="shared" si="6"/>
        <v>0.75</v>
      </c>
      <c r="CG116" s="50" t="str">
        <f t="shared" si="7"/>
        <v/>
      </c>
      <c r="CH116" s="50" t="str">
        <f t="shared" si="8"/>
        <v/>
      </c>
      <c r="CI116" s="50" t="str">
        <f t="shared" si="9"/>
        <v/>
      </c>
      <c r="CJ116" s="50" t="str">
        <f t="shared" si="10"/>
        <v/>
      </c>
      <c r="CK116" s="50" t="str">
        <f t="shared" si="11"/>
        <v/>
      </c>
      <c r="CL116" s="50"/>
      <c r="CM116" s="50"/>
      <c r="CN116" s="50"/>
      <c r="CO116" s="50"/>
      <c r="CP116" s="50"/>
    </row>
    <row r="117">
      <c r="A117" s="108" t="str">
        <f t="shared" si="2"/>
        <v/>
      </c>
      <c r="B117" s="6"/>
      <c r="C117" s="119"/>
      <c r="D117" s="120"/>
      <c r="E117" s="61"/>
      <c r="F117" s="45"/>
      <c r="G117" s="45"/>
      <c r="H117" s="46"/>
      <c r="I117" s="45"/>
      <c r="J117" s="45"/>
      <c r="K117" s="45"/>
      <c r="L117" s="45"/>
      <c r="M117" s="61"/>
      <c r="N117" s="48"/>
      <c r="O117" s="49"/>
      <c r="P117" s="48"/>
      <c r="Q117" s="49"/>
      <c r="R117" s="50"/>
      <c r="S117" s="51"/>
      <c r="T117" s="15"/>
      <c r="U117" s="14"/>
      <c r="V117" s="52"/>
      <c r="W117" s="52"/>
      <c r="X117" s="52"/>
      <c r="Y117" s="52"/>
      <c r="Z117" s="52"/>
      <c r="AA117" s="52"/>
      <c r="AB117" s="53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3"/>
      <c r="AP117" s="52"/>
      <c r="AQ117" s="52"/>
      <c r="AR117" s="53"/>
      <c r="AS117" s="53"/>
      <c r="AT117" s="53"/>
      <c r="AU117" s="52"/>
      <c r="AV117" s="52"/>
      <c r="AW117" s="53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83" t="str">
        <f>IF(ISBLANK(B117),,IF(IFNA(MATCH(N117,List_Holidays,0),0)=0,IF(IFNA(MATCH(WEEKDAY(N117),List_WeekHolidays,0),0),1,0),2))</f>
        <v/>
      </c>
      <c r="BU117" s="83" t="str">
        <f t="array" ref="BU117">IF(ISBLANK(BT117),,INDEX(List_DayType,BT117+1))</f>
        <v/>
      </c>
      <c r="BV117" s="83" t="str">
        <f t="array" ref="BV117">IFS(BT117=0,,BT117=1,INDEX(List_Weekday,BT117),BT117=2,XLOOKUP(N117,List_Holidays,List_HolidaysDesc))</f>
        <v/>
      </c>
      <c r="BW117" s="109">
        <f t="shared" si="3"/>
        <v>0</v>
      </c>
      <c r="BX117" s="109">
        <f t="shared" si="4"/>
        <v>0</v>
      </c>
      <c r="BY117" s="109">
        <f>IF($BW117&gt;cLunchEnd+$N117,cLunchBegin+$N117+1,cLunchBegin+$N117)</f>
        <v>0.5</v>
      </c>
      <c r="BZ117" s="109">
        <f>IF($BW117&gt;cLunchEnd+$N117,cLunchEnd+$N117+1,cLunchEnd+$N117)</f>
        <v>0.5416666667</v>
      </c>
      <c r="CA117" s="109">
        <f>IF($BW117&gt;cDinnerEnd+$N117,cDinnerBegin+$N117+1,cDinnerBegin+$N117)</f>
        <v>0.75</v>
      </c>
      <c r="CB117" s="109">
        <f>IF($BW117&gt;cDinnerEnd+$N117,cDinnerEnd+$N117+1,cDinnerEnd+$N117)</f>
        <v>0.7916666667</v>
      </c>
      <c r="CC117" s="50" t="str">
        <f>IF((MIN($BX117,BZ117)-MAX($BW117,BY117))&gt;0,vDurationLunch,)</f>
        <v/>
      </c>
      <c r="CD117" s="50" t="str">
        <f>IF((MIN($BX117,CB117)-MAX($BW117,CA117))&gt;0,vDurationDinner,)</f>
        <v/>
      </c>
      <c r="CE117" s="50">
        <f t="shared" si="5"/>
        <v>0</v>
      </c>
      <c r="CF117" s="109">
        <f t="shared" si="6"/>
        <v>0.75</v>
      </c>
      <c r="CG117" s="50" t="str">
        <f t="shared" si="7"/>
        <v/>
      </c>
      <c r="CH117" s="50" t="str">
        <f t="shared" si="8"/>
        <v/>
      </c>
      <c r="CI117" s="50" t="str">
        <f t="shared" si="9"/>
        <v/>
      </c>
      <c r="CJ117" s="50" t="str">
        <f t="shared" si="10"/>
        <v/>
      </c>
      <c r="CK117" s="50" t="str">
        <f t="shared" si="11"/>
        <v/>
      </c>
      <c r="CL117" s="50"/>
      <c r="CM117" s="50"/>
      <c r="CN117" s="50"/>
      <c r="CO117" s="50"/>
      <c r="CP117" s="50"/>
    </row>
    <row r="118">
      <c r="A118" s="108" t="str">
        <f t="shared" si="2"/>
        <v/>
      </c>
      <c r="B118" s="6"/>
      <c r="C118" s="119"/>
      <c r="D118" s="120"/>
      <c r="E118" s="47"/>
      <c r="F118" s="45"/>
      <c r="G118" s="46"/>
      <c r="H118" s="46"/>
      <c r="I118" s="45"/>
      <c r="J118" s="45"/>
      <c r="K118" s="45"/>
      <c r="L118" s="45"/>
      <c r="M118" s="61"/>
      <c r="N118" s="48"/>
      <c r="O118" s="49"/>
      <c r="P118" s="48"/>
      <c r="Q118" s="49"/>
      <c r="R118" s="50"/>
      <c r="S118" s="51"/>
      <c r="T118" s="15"/>
      <c r="U118" s="14"/>
      <c r="V118" s="52"/>
      <c r="W118" s="52"/>
      <c r="X118" s="52"/>
      <c r="Y118" s="52"/>
      <c r="Z118" s="52"/>
      <c r="AA118" s="52"/>
      <c r="AB118" s="53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3"/>
      <c r="AP118" s="52"/>
      <c r="AQ118" s="52"/>
      <c r="AR118" s="53"/>
      <c r="AS118" s="53"/>
      <c r="AT118" s="53"/>
      <c r="AU118" s="52"/>
      <c r="AV118" s="52"/>
      <c r="AW118" s="53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83" t="str">
        <f>IF(ISBLANK(B118),,IF(IFNA(MATCH(N118,List_Holidays,0),0)=0,IF(IFNA(MATCH(WEEKDAY(N118),List_WeekHolidays,0),0),1,0),2))</f>
        <v/>
      </c>
      <c r="BU118" s="83" t="str">
        <f t="array" ref="BU118">IF(ISBLANK(BT118),,INDEX(List_DayType,BT118+1))</f>
        <v/>
      </c>
      <c r="BV118" s="83" t="str">
        <f t="array" ref="BV118">IFS(BT118=0,,BT118=1,INDEX(List_Weekday,BT118),BT118=2,XLOOKUP(N118,List_Holidays,List_HolidaysDesc))</f>
        <v/>
      </c>
      <c r="BW118" s="109">
        <f t="shared" si="3"/>
        <v>0</v>
      </c>
      <c r="BX118" s="109">
        <f t="shared" si="4"/>
        <v>0</v>
      </c>
      <c r="BY118" s="109">
        <f>IF($BW118&gt;cLunchEnd+$N118,cLunchBegin+$N118+1,cLunchBegin+$N118)</f>
        <v>0.5</v>
      </c>
      <c r="BZ118" s="109">
        <f>IF($BW118&gt;cLunchEnd+$N118,cLunchEnd+$N118+1,cLunchEnd+$N118)</f>
        <v>0.5416666667</v>
      </c>
      <c r="CA118" s="109">
        <f>IF($BW118&gt;cDinnerEnd+$N118,cDinnerBegin+$N118+1,cDinnerBegin+$N118)</f>
        <v>0.75</v>
      </c>
      <c r="CB118" s="109">
        <f>IF($BW118&gt;cDinnerEnd+$N118,cDinnerEnd+$N118+1,cDinnerEnd+$N118)</f>
        <v>0.7916666667</v>
      </c>
      <c r="CC118" s="50" t="str">
        <f>IF((MIN($BX118,BZ118)-MAX($BW118,BY118))&gt;0,vDurationLunch,)</f>
        <v/>
      </c>
      <c r="CD118" s="50" t="str">
        <f>IF((MIN($BX118,CB118)-MAX($BW118,CA118))&gt;0,vDurationDinner,)</f>
        <v/>
      </c>
      <c r="CE118" s="50">
        <f t="shared" si="5"/>
        <v>0</v>
      </c>
      <c r="CF118" s="109">
        <f t="shared" si="6"/>
        <v>0.75</v>
      </c>
      <c r="CG118" s="50" t="str">
        <f t="shared" si="7"/>
        <v/>
      </c>
      <c r="CH118" s="50" t="str">
        <f t="shared" si="8"/>
        <v/>
      </c>
      <c r="CI118" s="50" t="str">
        <f t="shared" si="9"/>
        <v/>
      </c>
      <c r="CJ118" s="50" t="str">
        <f t="shared" si="10"/>
        <v/>
      </c>
      <c r="CK118" s="50" t="str">
        <f t="shared" si="11"/>
        <v/>
      </c>
      <c r="CL118" s="50"/>
      <c r="CM118" s="50"/>
      <c r="CN118" s="50"/>
      <c r="CO118" s="50"/>
      <c r="CP118" s="50"/>
    </row>
    <row r="119">
      <c r="A119" s="108" t="str">
        <f t="shared" si="2"/>
        <v/>
      </c>
      <c r="B119" s="6"/>
      <c r="C119" s="119"/>
      <c r="D119" s="120"/>
      <c r="E119" s="61"/>
      <c r="F119" s="45"/>
      <c r="G119" s="45"/>
      <c r="H119" s="46"/>
      <c r="I119" s="45"/>
      <c r="J119" s="45"/>
      <c r="K119" s="45"/>
      <c r="L119" s="45"/>
      <c r="M119" s="61"/>
      <c r="N119" s="48"/>
      <c r="O119" s="49"/>
      <c r="P119" s="48"/>
      <c r="Q119" s="49"/>
      <c r="R119" s="50"/>
      <c r="S119" s="51"/>
      <c r="T119" s="15"/>
      <c r="U119" s="14"/>
      <c r="V119" s="52"/>
      <c r="W119" s="52"/>
      <c r="X119" s="52"/>
      <c r="Y119" s="52"/>
      <c r="Z119" s="52"/>
      <c r="AA119" s="52"/>
      <c r="AB119" s="53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3"/>
      <c r="AP119" s="52"/>
      <c r="AQ119" s="52"/>
      <c r="AR119" s="53"/>
      <c r="AS119" s="53"/>
      <c r="AT119" s="53"/>
      <c r="AU119" s="52"/>
      <c r="AV119" s="52"/>
      <c r="AW119" s="53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83" t="str">
        <f>IF(ISBLANK(B119),,IF(IFNA(MATCH(N119,List_Holidays,0),0)=0,IF(IFNA(MATCH(WEEKDAY(N119),List_WeekHolidays,0),0),1,0),2))</f>
        <v/>
      </c>
      <c r="BU119" s="83" t="str">
        <f t="array" ref="BU119">IF(ISBLANK(BT119),,INDEX(List_DayType,BT119+1))</f>
        <v/>
      </c>
      <c r="BV119" s="83" t="str">
        <f t="array" ref="BV119">IFS(BT119=0,,BT119=1,INDEX(List_Weekday,BT119),BT119=2,XLOOKUP(N119,List_Holidays,List_HolidaysDesc))</f>
        <v/>
      </c>
      <c r="BW119" s="109">
        <f t="shared" si="3"/>
        <v>0</v>
      </c>
      <c r="BX119" s="109">
        <f t="shared" si="4"/>
        <v>0</v>
      </c>
      <c r="BY119" s="109">
        <f>IF($BW119&gt;cLunchEnd+$N119,cLunchBegin+$N119+1,cLunchBegin+$N119)</f>
        <v>0.5</v>
      </c>
      <c r="BZ119" s="109">
        <f>IF($BW119&gt;cLunchEnd+$N119,cLunchEnd+$N119+1,cLunchEnd+$N119)</f>
        <v>0.5416666667</v>
      </c>
      <c r="CA119" s="109">
        <f>IF($BW119&gt;cDinnerEnd+$N119,cDinnerBegin+$N119+1,cDinnerBegin+$N119)</f>
        <v>0.75</v>
      </c>
      <c r="CB119" s="109">
        <f>IF($BW119&gt;cDinnerEnd+$N119,cDinnerEnd+$N119+1,cDinnerEnd+$N119)</f>
        <v>0.7916666667</v>
      </c>
      <c r="CC119" s="50" t="str">
        <f>IF((MIN($BX119,BZ119)-MAX($BW119,BY119))&gt;0,vDurationLunch,)</f>
        <v/>
      </c>
      <c r="CD119" s="50" t="str">
        <f>IF((MIN($BX119,CB119)-MAX($BW119,CA119))&gt;0,vDurationDinner,)</f>
        <v/>
      </c>
      <c r="CE119" s="50">
        <f t="shared" si="5"/>
        <v>0</v>
      </c>
      <c r="CF119" s="109">
        <f t="shared" si="6"/>
        <v>0.75</v>
      </c>
      <c r="CG119" s="50" t="str">
        <f t="shared" si="7"/>
        <v/>
      </c>
      <c r="CH119" s="50" t="str">
        <f t="shared" si="8"/>
        <v/>
      </c>
      <c r="CI119" s="50" t="str">
        <f t="shared" si="9"/>
        <v/>
      </c>
      <c r="CJ119" s="50" t="str">
        <f t="shared" si="10"/>
        <v/>
      </c>
      <c r="CK119" s="50" t="str">
        <f t="shared" si="11"/>
        <v/>
      </c>
      <c r="CL119" s="50"/>
      <c r="CM119" s="50"/>
      <c r="CN119" s="50"/>
      <c r="CO119" s="50"/>
      <c r="CP119" s="50"/>
    </row>
    <row r="120">
      <c r="A120" s="108" t="str">
        <f t="shared" si="2"/>
        <v/>
      </c>
      <c r="B120" s="6"/>
      <c r="C120" s="119"/>
      <c r="D120" s="120"/>
      <c r="E120" s="61"/>
      <c r="F120" s="45"/>
      <c r="G120" s="45"/>
      <c r="H120" s="46"/>
      <c r="I120" s="45"/>
      <c r="J120" s="45"/>
      <c r="K120" s="45"/>
      <c r="L120" s="45"/>
      <c r="M120" s="61"/>
      <c r="N120" s="48"/>
      <c r="O120" s="49"/>
      <c r="P120" s="48"/>
      <c r="Q120" s="49"/>
      <c r="R120" s="50"/>
      <c r="S120" s="51"/>
      <c r="T120" s="15"/>
      <c r="U120" s="14"/>
      <c r="V120" s="52"/>
      <c r="W120" s="52"/>
      <c r="X120" s="52"/>
      <c r="Y120" s="52"/>
      <c r="Z120" s="52"/>
      <c r="AA120" s="52"/>
      <c r="AB120" s="53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3"/>
      <c r="AP120" s="52"/>
      <c r="AQ120" s="52"/>
      <c r="AR120" s="53"/>
      <c r="AS120" s="53"/>
      <c r="AT120" s="53"/>
      <c r="AU120" s="52"/>
      <c r="AV120" s="52"/>
      <c r="AW120" s="53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83" t="str">
        <f>IF(ISBLANK(B120),,IF(IFNA(MATCH(N120,List_Holidays,0),0)=0,IF(IFNA(MATCH(WEEKDAY(N120),List_WeekHolidays,0),0),1,0),2))</f>
        <v/>
      </c>
      <c r="BU120" s="83" t="str">
        <f t="array" ref="BU120">IF(ISBLANK(BT120),,INDEX(List_DayType,BT120+1))</f>
        <v/>
      </c>
      <c r="BV120" s="83" t="str">
        <f t="array" ref="BV120">IFS(BT120=0,,BT120=1,INDEX(List_Weekday,BT120),BT120=2,XLOOKUP(N120,List_Holidays,List_HolidaysDesc))</f>
        <v/>
      </c>
      <c r="BW120" s="109">
        <f t="shared" si="3"/>
        <v>0</v>
      </c>
      <c r="BX120" s="109">
        <f t="shared" si="4"/>
        <v>0</v>
      </c>
      <c r="BY120" s="109">
        <f>IF($BW120&gt;cLunchEnd+$N120,cLunchBegin+$N120+1,cLunchBegin+$N120)</f>
        <v>0.5</v>
      </c>
      <c r="BZ120" s="109">
        <f>IF($BW120&gt;cLunchEnd+$N120,cLunchEnd+$N120+1,cLunchEnd+$N120)</f>
        <v>0.5416666667</v>
      </c>
      <c r="CA120" s="109">
        <f>IF($BW120&gt;cDinnerEnd+$N120,cDinnerBegin+$N120+1,cDinnerBegin+$N120)</f>
        <v>0.75</v>
      </c>
      <c r="CB120" s="109">
        <f>IF($BW120&gt;cDinnerEnd+$N120,cDinnerEnd+$N120+1,cDinnerEnd+$N120)</f>
        <v>0.7916666667</v>
      </c>
      <c r="CC120" s="50" t="str">
        <f>IF((MIN($BX120,BZ120)-MAX($BW120,BY120))&gt;0,vDurationLunch,)</f>
        <v/>
      </c>
      <c r="CD120" s="50" t="str">
        <f>IF((MIN($BX120,CB120)-MAX($BW120,CA120))&gt;0,vDurationDinner,)</f>
        <v/>
      </c>
      <c r="CE120" s="50">
        <f t="shared" si="5"/>
        <v>0</v>
      </c>
      <c r="CF120" s="109">
        <f t="shared" si="6"/>
        <v>0.75</v>
      </c>
      <c r="CG120" s="50" t="str">
        <f t="shared" si="7"/>
        <v/>
      </c>
      <c r="CH120" s="50" t="str">
        <f t="shared" si="8"/>
        <v/>
      </c>
      <c r="CI120" s="50" t="str">
        <f t="shared" si="9"/>
        <v/>
      </c>
      <c r="CJ120" s="50" t="str">
        <f t="shared" si="10"/>
        <v/>
      </c>
      <c r="CK120" s="50" t="str">
        <f t="shared" si="11"/>
        <v/>
      </c>
      <c r="CL120" s="50"/>
      <c r="CM120" s="50"/>
      <c r="CN120" s="50"/>
      <c r="CO120" s="50"/>
      <c r="CP120" s="50"/>
    </row>
    <row r="121">
      <c r="A121" s="108" t="str">
        <f t="shared" si="2"/>
        <v/>
      </c>
      <c r="B121" s="6"/>
      <c r="C121" s="119"/>
      <c r="D121" s="120"/>
      <c r="E121" s="61"/>
      <c r="F121" s="45"/>
      <c r="G121" s="45"/>
      <c r="H121" s="45"/>
      <c r="I121" s="45"/>
      <c r="J121" s="46"/>
      <c r="K121" s="45"/>
      <c r="L121" s="45"/>
      <c r="M121" s="61"/>
      <c r="N121" s="48"/>
      <c r="O121" s="49"/>
      <c r="P121" s="48"/>
      <c r="Q121" s="49"/>
      <c r="R121" s="50"/>
      <c r="S121" s="51"/>
      <c r="T121" s="15"/>
      <c r="U121" s="14"/>
      <c r="V121" s="52"/>
      <c r="W121" s="52"/>
      <c r="X121" s="52"/>
      <c r="Y121" s="52"/>
      <c r="Z121" s="52"/>
      <c r="AA121" s="52"/>
      <c r="AB121" s="53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3"/>
      <c r="AP121" s="52"/>
      <c r="AQ121" s="52"/>
      <c r="AR121" s="53"/>
      <c r="AS121" s="53"/>
      <c r="AT121" s="53"/>
      <c r="AU121" s="52"/>
      <c r="AV121" s="52"/>
      <c r="AW121" s="53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83" t="str">
        <f>IF(ISBLANK(B121),,IF(IFNA(MATCH(N121,List_Holidays,0),0)=0,IF(IFNA(MATCH(WEEKDAY(N121),List_WeekHolidays,0),0),1,0),2))</f>
        <v/>
      </c>
      <c r="BU121" s="83" t="str">
        <f t="array" ref="BU121">IF(ISBLANK(BT121),,INDEX(List_DayType,BT121+1))</f>
        <v/>
      </c>
      <c r="BV121" s="83" t="str">
        <f t="array" ref="BV121">IFS(BT121=0,,BT121=1,INDEX(List_Weekday,BT121),BT121=2,XLOOKUP(N121,List_Holidays,List_HolidaysDesc))</f>
        <v/>
      </c>
      <c r="BW121" s="109">
        <f t="shared" si="3"/>
        <v>0</v>
      </c>
      <c r="BX121" s="109">
        <f t="shared" si="4"/>
        <v>0</v>
      </c>
      <c r="BY121" s="109">
        <f>IF($BW121&gt;cLunchEnd+$N121,cLunchBegin+$N121+1,cLunchBegin+$N121)</f>
        <v>0.5</v>
      </c>
      <c r="BZ121" s="109">
        <f>IF($BW121&gt;cLunchEnd+$N121,cLunchEnd+$N121+1,cLunchEnd+$N121)</f>
        <v>0.5416666667</v>
      </c>
      <c r="CA121" s="109">
        <f>IF($BW121&gt;cDinnerEnd+$N121,cDinnerBegin+$N121+1,cDinnerBegin+$N121)</f>
        <v>0.75</v>
      </c>
      <c r="CB121" s="109">
        <f>IF($BW121&gt;cDinnerEnd+$N121,cDinnerEnd+$N121+1,cDinnerEnd+$N121)</f>
        <v>0.7916666667</v>
      </c>
      <c r="CC121" s="50" t="str">
        <f>IF((MIN($BX121,BZ121)-MAX($BW121,BY121))&gt;0,vDurationLunch,)</f>
        <v/>
      </c>
      <c r="CD121" s="50" t="str">
        <f>IF((MIN($BX121,CB121)-MAX($BW121,CA121))&gt;0,vDurationDinner,)</f>
        <v/>
      </c>
      <c r="CE121" s="50">
        <f t="shared" si="5"/>
        <v>0</v>
      </c>
      <c r="CF121" s="109">
        <f t="shared" si="6"/>
        <v>0.75</v>
      </c>
      <c r="CG121" s="50" t="str">
        <f t="shared" si="7"/>
        <v/>
      </c>
      <c r="CH121" s="50" t="str">
        <f t="shared" si="8"/>
        <v/>
      </c>
      <c r="CI121" s="50" t="str">
        <f t="shared" si="9"/>
        <v/>
      </c>
      <c r="CJ121" s="50" t="str">
        <f t="shared" si="10"/>
        <v/>
      </c>
      <c r="CK121" s="50" t="str">
        <f t="shared" si="11"/>
        <v/>
      </c>
      <c r="CL121" s="50"/>
      <c r="CM121" s="50"/>
      <c r="CN121" s="50"/>
      <c r="CO121" s="50"/>
      <c r="CP121" s="50"/>
    </row>
    <row r="122">
      <c r="A122" s="108" t="str">
        <f t="shared" si="2"/>
        <v/>
      </c>
      <c r="B122" s="6"/>
      <c r="C122" s="119"/>
      <c r="D122" s="120"/>
      <c r="E122" s="61"/>
      <c r="F122" s="45"/>
      <c r="G122" s="45"/>
      <c r="H122" s="46"/>
      <c r="I122" s="45"/>
      <c r="J122" s="45"/>
      <c r="K122" s="45"/>
      <c r="L122" s="45"/>
      <c r="M122" s="61"/>
      <c r="N122" s="48"/>
      <c r="O122" s="49"/>
      <c r="P122" s="48"/>
      <c r="Q122" s="49"/>
      <c r="R122" s="50"/>
      <c r="S122" s="51"/>
      <c r="T122" s="15"/>
      <c r="U122" s="14"/>
      <c r="V122" s="52"/>
      <c r="W122" s="52"/>
      <c r="X122" s="52"/>
      <c r="Y122" s="52"/>
      <c r="Z122" s="52"/>
      <c r="AA122" s="52"/>
      <c r="AB122" s="53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3"/>
      <c r="AP122" s="52"/>
      <c r="AQ122" s="52"/>
      <c r="AR122" s="53"/>
      <c r="AS122" s="53"/>
      <c r="AT122" s="53"/>
      <c r="AU122" s="52"/>
      <c r="AV122" s="52"/>
      <c r="AW122" s="53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83" t="str">
        <f>IF(ISBLANK(B122),,IF(IFNA(MATCH(N122,List_Holidays,0),0)=0,IF(IFNA(MATCH(WEEKDAY(N122),List_WeekHolidays,0),0),1,0),2))</f>
        <v/>
      </c>
      <c r="BU122" s="83" t="str">
        <f t="array" ref="BU122">IF(ISBLANK(BT122),,INDEX(List_DayType,BT122+1))</f>
        <v/>
      </c>
      <c r="BV122" s="83" t="str">
        <f t="array" ref="BV122">IFS(BT122=0,,BT122=1,INDEX(List_Weekday,BT122),BT122=2,XLOOKUP(N122,List_Holidays,List_HolidaysDesc))</f>
        <v/>
      </c>
      <c r="BW122" s="109">
        <f t="shared" si="3"/>
        <v>0</v>
      </c>
      <c r="BX122" s="109">
        <f t="shared" si="4"/>
        <v>0</v>
      </c>
      <c r="BY122" s="109">
        <f>IF($BW122&gt;cLunchEnd+$N122,cLunchBegin+$N122+1,cLunchBegin+$N122)</f>
        <v>0.5</v>
      </c>
      <c r="BZ122" s="109">
        <f>IF($BW122&gt;cLunchEnd+$N122,cLunchEnd+$N122+1,cLunchEnd+$N122)</f>
        <v>0.5416666667</v>
      </c>
      <c r="CA122" s="109">
        <f>IF($BW122&gt;cDinnerEnd+$N122,cDinnerBegin+$N122+1,cDinnerBegin+$N122)</f>
        <v>0.75</v>
      </c>
      <c r="CB122" s="109">
        <f>IF($BW122&gt;cDinnerEnd+$N122,cDinnerEnd+$N122+1,cDinnerEnd+$N122)</f>
        <v>0.7916666667</v>
      </c>
      <c r="CC122" s="50" t="str">
        <f>IF((MIN($BX122,BZ122)-MAX($BW122,BY122))&gt;0,vDurationLunch,)</f>
        <v/>
      </c>
      <c r="CD122" s="50" t="str">
        <f>IF((MIN($BX122,CB122)-MAX($BW122,CA122))&gt;0,vDurationDinner,)</f>
        <v/>
      </c>
      <c r="CE122" s="50">
        <f t="shared" si="5"/>
        <v>0</v>
      </c>
      <c r="CF122" s="109">
        <f t="shared" si="6"/>
        <v>0.75</v>
      </c>
      <c r="CG122" s="50" t="str">
        <f t="shared" si="7"/>
        <v/>
      </c>
      <c r="CH122" s="50" t="str">
        <f t="shared" si="8"/>
        <v/>
      </c>
      <c r="CI122" s="50" t="str">
        <f t="shared" si="9"/>
        <v/>
      </c>
      <c r="CJ122" s="50" t="str">
        <f t="shared" si="10"/>
        <v/>
      </c>
      <c r="CK122" s="50" t="str">
        <f t="shared" si="11"/>
        <v/>
      </c>
      <c r="CL122" s="50"/>
      <c r="CM122" s="50"/>
      <c r="CN122" s="50"/>
      <c r="CO122" s="50"/>
      <c r="CP122" s="50"/>
    </row>
    <row r="123">
      <c r="A123" s="108" t="str">
        <f t="shared" si="2"/>
        <v/>
      </c>
      <c r="B123" s="6"/>
      <c r="C123" s="119"/>
      <c r="D123" s="120"/>
      <c r="E123" s="61"/>
      <c r="F123" s="45"/>
      <c r="G123" s="45"/>
      <c r="H123" s="46"/>
      <c r="I123" s="45"/>
      <c r="J123" s="45"/>
      <c r="K123" s="45"/>
      <c r="L123" s="45"/>
      <c r="M123" s="61"/>
      <c r="N123" s="48"/>
      <c r="O123" s="49"/>
      <c r="P123" s="48"/>
      <c r="Q123" s="49"/>
      <c r="R123" s="50"/>
      <c r="S123" s="51"/>
      <c r="T123" s="15"/>
      <c r="U123" s="14"/>
      <c r="V123" s="52"/>
      <c r="W123" s="52"/>
      <c r="X123" s="52"/>
      <c r="Y123" s="52"/>
      <c r="Z123" s="52"/>
      <c r="AA123" s="52"/>
      <c r="AB123" s="53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3"/>
      <c r="AP123" s="52"/>
      <c r="AQ123" s="52"/>
      <c r="AR123" s="53"/>
      <c r="AS123" s="53"/>
      <c r="AT123" s="53"/>
      <c r="AU123" s="52"/>
      <c r="AV123" s="52"/>
      <c r="AW123" s="53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83" t="str">
        <f>IF(ISBLANK(B123),,IF(IFNA(MATCH(N123,List_Holidays,0),0)=0,IF(IFNA(MATCH(WEEKDAY(N123),List_WeekHolidays,0),0),1,0),2))</f>
        <v/>
      </c>
      <c r="BU123" s="83" t="str">
        <f t="array" ref="BU123">IF(ISBLANK(BT123),,INDEX(List_DayType,BT123+1))</f>
        <v/>
      </c>
      <c r="BV123" s="83" t="str">
        <f t="array" ref="BV123">IFS(BT123=0,,BT123=1,INDEX(List_Weekday,BT123),BT123=2,XLOOKUP(N123,List_Holidays,List_HolidaysDesc))</f>
        <v/>
      </c>
      <c r="BW123" s="109">
        <f t="shared" si="3"/>
        <v>0</v>
      </c>
      <c r="BX123" s="109">
        <f t="shared" si="4"/>
        <v>0</v>
      </c>
      <c r="BY123" s="109">
        <f>IF($BW123&gt;cLunchEnd+$N123,cLunchBegin+$N123+1,cLunchBegin+$N123)</f>
        <v>0.5</v>
      </c>
      <c r="BZ123" s="109">
        <f>IF($BW123&gt;cLunchEnd+$N123,cLunchEnd+$N123+1,cLunchEnd+$N123)</f>
        <v>0.5416666667</v>
      </c>
      <c r="CA123" s="109">
        <f>IF($BW123&gt;cDinnerEnd+$N123,cDinnerBegin+$N123+1,cDinnerBegin+$N123)</f>
        <v>0.75</v>
      </c>
      <c r="CB123" s="109">
        <f>IF($BW123&gt;cDinnerEnd+$N123,cDinnerEnd+$N123+1,cDinnerEnd+$N123)</f>
        <v>0.7916666667</v>
      </c>
      <c r="CC123" s="50" t="str">
        <f>IF((MIN($BX123,BZ123)-MAX($BW123,BY123))&gt;0,vDurationLunch,)</f>
        <v/>
      </c>
      <c r="CD123" s="50" t="str">
        <f>IF((MIN($BX123,CB123)-MAX($BW123,CA123))&gt;0,vDurationDinner,)</f>
        <v/>
      </c>
      <c r="CE123" s="50">
        <f t="shared" si="5"/>
        <v>0</v>
      </c>
      <c r="CF123" s="109">
        <f t="shared" si="6"/>
        <v>0.75</v>
      </c>
      <c r="CG123" s="50" t="str">
        <f t="shared" si="7"/>
        <v/>
      </c>
      <c r="CH123" s="50" t="str">
        <f t="shared" si="8"/>
        <v/>
      </c>
      <c r="CI123" s="50" t="str">
        <f t="shared" si="9"/>
        <v/>
      </c>
      <c r="CJ123" s="50" t="str">
        <f t="shared" si="10"/>
        <v/>
      </c>
      <c r="CK123" s="50" t="str">
        <f t="shared" si="11"/>
        <v/>
      </c>
      <c r="CL123" s="50"/>
      <c r="CM123" s="50"/>
      <c r="CN123" s="50"/>
      <c r="CO123" s="50"/>
      <c r="CP123" s="50"/>
    </row>
    <row r="124">
      <c r="A124" s="108" t="str">
        <f t="shared" si="2"/>
        <v/>
      </c>
      <c r="B124" s="6"/>
      <c r="C124" s="119"/>
      <c r="D124" s="120"/>
      <c r="E124" s="61"/>
      <c r="F124" s="45"/>
      <c r="G124" s="45"/>
      <c r="H124" s="46"/>
      <c r="I124" s="45"/>
      <c r="J124" s="45"/>
      <c r="K124" s="45"/>
      <c r="L124" s="45"/>
      <c r="M124" s="61"/>
      <c r="N124" s="48"/>
      <c r="O124" s="49"/>
      <c r="P124" s="48"/>
      <c r="Q124" s="49"/>
      <c r="R124" s="50"/>
      <c r="S124" s="51"/>
      <c r="T124" s="15"/>
      <c r="U124" s="14"/>
      <c r="V124" s="52"/>
      <c r="W124" s="52"/>
      <c r="X124" s="52"/>
      <c r="Y124" s="52"/>
      <c r="Z124" s="52"/>
      <c r="AA124" s="52"/>
      <c r="AB124" s="53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3"/>
      <c r="AP124" s="52"/>
      <c r="AQ124" s="52"/>
      <c r="AR124" s="53"/>
      <c r="AS124" s="53"/>
      <c r="AT124" s="53"/>
      <c r="AU124" s="52"/>
      <c r="AV124" s="52"/>
      <c r="AW124" s="53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83" t="str">
        <f>IF(ISBLANK(B124),,IF(IFNA(MATCH(N124,List_Holidays,0),0)=0,IF(IFNA(MATCH(WEEKDAY(N124),List_WeekHolidays,0),0),1,0),2))</f>
        <v/>
      </c>
      <c r="BU124" s="83" t="str">
        <f t="array" ref="BU124">IF(ISBLANK(BT124),,INDEX(List_DayType,BT124+1))</f>
        <v/>
      </c>
      <c r="BV124" s="83" t="str">
        <f t="array" ref="BV124">IFS(BT124=0,,BT124=1,INDEX(List_Weekday,BT124),BT124=2,XLOOKUP(N124,List_Holidays,List_HolidaysDesc))</f>
        <v/>
      </c>
      <c r="BW124" s="109">
        <f t="shared" si="3"/>
        <v>0</v>
      </c>
      <c r="BX124" s="109">
        <f t="shared" si="4"/>
        <v>0</v>
      </c>
      <c r="BY124" s="109">
        <f>IF($BW124&gt;cLunchEnd+$N124,cLunchBegin+$N124+1,cLunchBegin+$N124)</f>
        <v>0.5</v>
      </c>
      <c r="BZ124" s="109">
        <f>IF($BW124&gt;cLunchEnd+$N124,cLunchEnd+$N124+1,cLunchEnd+$N124)</f>
        <v>0.5416666667</v>
      </c>
      <c r="CA124" s="109">
        <f>IF($BW124&gt;cDinnerEnd+$N124,cDinnerBegin+$N124+1,cDinnerBegin+$N124)</f>
        <v>0.75</v>
      </c>
      <c r="CB124" s="109">
        <f>IF($BW124&gt;cDinnerEnd+$N124,cDinnerEnd+$N124+1,cDinnerEnd+$N124)</f>
        <v>0.7916666667</v>
      </c>
      <c r="CC124" s="50" t="str">
        <f>IF((MIN($BX124,BZ124)-MAX($BW124,BY124))&gt;0,vDurationLunch,)</f>
        <v/>
      </c>
      <c r="CD124" s="50" t="str">
        <f>IF((MIN($BX124,CB124)-MAX($BW124,CA124))&gt;0,vDurationDinner,)</f>
        <v/>
      </c>
      <c r="CE124" s="50">
        <f t="shared" si="5"/>
        <v>0</v>
      </c>
      <c r="CF124" s="109">
        <f t="shared" si="6"/>
        <v>0.75</v>
      </c>
      <c r="CG124" s="50" t="str">
        <f t="shared" si="7"/>
        <v/>
      </c>
      <c r="CH124" s="50" t="str">
        <f t="shared" si="8"/>
        <v/>
      </c>
      <c r="CI124" s="50" t="str">
        <f t="shared" si="9"/>
        <v/>
      </c>
      <c r="CJ124" s="50" t="str">
        <f t="shared" si="10"/>
        <v/>
      </c>
      <c r="CK124" s="50" t="str">
        <f t="shared" si="11"/>
        <v/>
      </c>
      <c r="CL124" s="50"/>
      <c r="CM124" s="50"/>
      <c r="CN124" s="50"/>
      <c r="CO124" s="50"/>
      <c r="CP124" s="50"/>
    </row>
    <row r="125">
      <c r="A125" s="108" t="str">
        <f t="shared" si="2"/>
        <v/>
      </c>
      <c r="B125" s="6"/>
      <c r="C125" s="119"/>
      <c r="D125" s="120"/>
      <c r="E125" s="61"/>
      <c r="F125" s="45"/>
      <c r="G125" s="46"/>
      <c r="H125" s="46"/>
      <c r="I125" s="45"/>
      <c r="J125" s="45"/>
      <c r="K125" s="45"/>
      <c r="L125" s="45"/>
      <c r="M125" s="61"/>
      <c r="N125" s="48"/>
      <c r="O125" s="49"/>
      <c r="P125" s="48"/>
      <c r="Q125" s="49"/>
      <c r="R125" s="50"/>
      <c r="S125" s="51"/>
      <c r="T125" s="15"/>
      <c r="U125" s="14"/>
      <c r="V125" s="52"/>
      <c r="W125" s="52"/>
      <c r="X125" s="52"/>
      <c r="Y125" s="52"/>
      <c r="Z125" s="52"/>
      <c r="AA125" s="52"/>
      <c r="AB125" s="53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3"/>
      <c r="AP125" s="52"/>
      <c r="AQ125" s="52"/>
      <c r="AR125" s="53"/>
      <c r="AS125" s="53"/>
      <c r="AT125" s="53"/>
      <c r="AU125" s="52"/>
      <c r="AV125" s="52"/>
      <c r="AW125" s="53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83" t="str">
        <f>IF(ISBLANK(B125),,IF(IFNA(MATCH(N125,List_Holidays,0),0)=0,IF(IFNA(MATCH(WEEKDAY(N125),List_WeekHolidays,0),0),1,0),2))</f>
        <v/>
      </c>
      <c r="BU125" s="83" t="str">
        <f t="array" ref="BU125">IF(ISBLANK(BT125),,INDEX(List_DayType,BT125+1))</f>
        <v/>
      </c>
      <c r="BV125" s="83" t="str">
        <f t="array" ref="BV125">IFS(BT125=0,,BT125=1,INDEX(List_Weekday,BT125),BT125=2,XLOOKUP(N125,List_Holidays,List_HolidaysDesc))</f>
        <v/>
      </c>
      <c r="BW125" s="109">
        <f t="shared" si="3"/>
        <v>0</v>
      </c>
      <c r="BX125" s="109">
        <f t="shared" si="4"/>
        <v>0</v>
      </c>
      <c r="BY125" s="109">
        <f>IF($BW125&gt;cLunchEnd+$N125,cLunchBegin+$N125+1,cLunchBegin+$N125)</f>
        <v>0.5</v>
      </c>
      <c r="BZ125" s="109">
        <f>IF($BW125&gt;cLunchEnd+$N125,cLunchEnd+$N125+1,cLunchEnd+$N125)</f>
        <v>0.5416666667</v>
      </c>
      <c r="CA125" s="109">
        <f>IF($BW125&gt;cDinnerEnd+$N125,cDinnerBegin+$N125+1,cDinnerBegin+$N125)</f>
        <v>0.75</v>
      </c>
      <c r="CB125" s="109">
        <f>IF($BW125&gt;cDinnerEnd+$N125,cDinnerEnd+$N125+1,cDinnerEnd+$N125)</f>
        <v>0.7916666667</v>
      </c>
      <c r="CC125" s="50" t="str">
        <f>IF((MIN($BX125,BZ125)-MAX($BW125,BY125))&gt;0,vDurationLunch,)</f>
        <v/>
      </c>
      <c r="CD125" s="50" t="str">
        <f>IF((MIN($BX125,CB125)-MAX($BW125,CA125))&gt;0,vDurationDinner,)</f>
        <v/>
      </c>
      <c r="CE125" s="50">
        <f t="shared" si="5"/>
        <v>0</v>
      </c>
      <c r="CF125" s="109">
        <f t="shared" si="6"/>
        <v>0.75</v>
      </c>
      <c r="CG125" s="50" t="str">
        <f t="shared" si="7"/>
        <v/>
      </c>
      <c r="CH125" s="50" t="str">
        <f t="shared" si="8"/>
        <v/>
      </c>
      <c r="CI125" s="50" t="str">
        <f t="shared" si="9"/>
        <v/>
      </c>
      <c r="CJ125" s="50" t="str">
        <f t="shared" si="10"/>
        <v/>
      </c>
      <c r="CK125" s="50" t="str">
        <f t="shared" si="11"/>
        <v/>
      </c>
      <c r="CL125" s="50"/>
      <c r="CM125" s="50"/>
      <c r="CN125" s="50"/>
      <c r="CO125" s="50"/>
      <c r="CP125" s="50"/>
    </row>
    <row r="126">
      <c r="A126" s="108" t="str">
        <f t="shared" si="2"/>
        <v/>
      </c>
      <c r="B126" s="6"/>
      <c r="C126" s="119"/>
      <c r="D126" s="120"/>
      <c r="E126" s="61"/>
      <c r="F126" s="45"/>
      <c r="G126" s="45"/>
      <c r="H126" s="46"/>
      <c r="I126" s="45"/>
      <c r="J126" s="45"/>
      <c r="K126" s="45"/>
      <c r="L126" s="45"/>
      <c r="M126" s="61"/>
      <c r="N126" s="48"/>
      <c r="O126" s="49"/>
      <c r="P126" s="48"/>
      <c r="Q126" s="49"/>
      <c r="R126" s="50"/>
      <c r="S126" s="51"/>
      <c r="T126" s="15"/>
      <c r="U126" s="14"/>
      <c r="V126" s="52"/>
      <c r="W126" s="52"/>
      <c r="X126" s="52"/>
      <c r="Y126" s="52"/>
      <c r="Z126" s="52"/>
      <c r="AA126" s="52"/>
      <c r="AB126" s="53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3"/>
      <c r="AP126" s="52"/>
      <c r="AQ126" s="52"/>
      <c r="AR126" s="53"/>
      <c r="AS126" s="53"/>
      <c r="AT126" s="53"/>
      <c r="AU126" s="52"/>
      <c r="AV126" s="52"/>
      <c r="AW126" s="53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83" t="str">
        <f>IF(ISBLANK(B126),,IF(IFNA(MATCH(N126,List_Holidays,0),0)=0,IF(IFNA(MATCH(WEEKDAY(N126),List_WeekHolidays,0),0),1,0),2))</f>
        <v/>
      </c>
      <c r="BU126" s="83" t="str">
        <f t="array" ref="BU126">IF(ISBLANK(BT126),,INDEX(List_DayType,BT126+1))</f>
        <v/>
      </c>
      <c r="BV126" s="83" t="str">
        <f t="array" ref="BV126">IFS(BT126=0,,BT126=1,INDEX(List_Weekday,BT126),BT126=2,XLOOKUP(N126,List_Holidays,List_HolidaysDesc))</f>
        <v/>
      </c>
      <c r="BW126" s="109">
        <f t="shared" si="3"/>
        <v>0</v>
      </c>
      <c r="BX126" s="109">
        <f t="shared" si="4"/>
        <v>0</v>
      </c>
      <c r="BY126" s="109">
        <f>IF($BW126&gt;cLunchEnd+$N126,cLunchBegin+$N126+1,cLunchBegin+$N126)</f>
        <v>0.5</v>
      </c>
      <c r="BZ126" s="109">
        <f>IF($BW126&gt;cLunchEnd+$N126,cLunchEnd+$N126+1,cLunchEnd+$N126)</f>
        <v>0.5416666667</v>
      </c>
      <c r="CA126" s="109">
        <f>IF($BW126&gt;cDinnerEnd+$N126,cDinnerBegin+$N126+1,cDinnerBegin+$N126)</f>
        <v>0.75</v>
      </c>
      <c r="CB126" s="109">
        <f>IF($BW126&gt;cDinnerEnd+$N126,cDinnerEnd+$N126+1,cDinnerEnd+$N126)</f>
        <v>0.7916666667</v>
      </c>
      <c r="CC126" s="50" t="str">
        <f>IF((MIN($BX126,BZ126)-MAX($BW126,BY126))&gt;0,vDurationLunch,)</f>
        <v/>
      </c>
      <c r="CD126" s="50" t="str">
        <f>IF((MIN($BX126,CB126)-MAX($BW126,CA126))&gt;0,vDurationDinner,)</f>
        <v/>
      </c>
      <c r="CE126" s="50">
        <f t="shared" si="5"/>
        <v>0</v>
      </c>
      <c r="CF126" s="109">
        <f t="shared" si="6"/>
        <v>0.75</v>
      </c>
      <c r="CG126" s="50" t="str">
        <f t="shared" si="7"/>
        <v/>
      </c>
      <c r="CH126" s="50" t="str">
        <f t="shared" si="8"/>
        <v/>
      </c>
      <c r="CI126" s="50" t="str">
        <f t="shared" si="9"/>
        <v/>
      </c>
      <c r="CJ126" s="50" t="str">
        <f t="shared" si="10"/>
        <v/>
      </c>
      <c r="CK126" s="50" t="str">
        <f t="shared" si="11"/>
        <v/>
      </c>
      <c r="CL126" s="50"/>
      <c r="CM126" s="50"/>
      <c r="CN126" s="50"/>
      <c r="CO126" s="50"/>
      <c r="CP126" s="50"/>
    </row>
    <row r="127">
      <c r="A127" s="108" t="str">
        <f t="shared" si="2"/>
        <v/>
      </c>
      <c r="B127" s="6"/>
      <c r="C127" s="119"/>
      <c r="D127" s="120"/>
      <c r="E127" s="61"/>
      <c r="F127" s="45"/>
      <c r="G127" s="45"/>
      <c r="H127" s="46"/>
      <c r="I127" s="45"/>
      <c r="J127" s="45"/>
      <c r="K127" s="45"/>
      <c r="L127" s="45"/>
      <c r="M127" s="61"/>
      <c r="N127" s="48"/>
      <c r="O127" s="49"/>
      <c r="P127" s="48"/>
      <c r="Q127" s="49"/>
      <c r="R127" s="50"/>
      <c r="S127" s="51"/>
      <c r="T127" s="15"/>
      <c r="U127" s="14"/>
      <c r="V127" s="52"/>
      <c r="W127" s="52"/>
      <c r="X127" s="52"/>
      <c r="Y127" s="52"/>
      <c r="Z127" s="52"/>
      <c r="AA127" s="52"/>
      <c r="AB127" s="53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3"/>
      <c r="AP127" s="52"/>
      <c r="AQ127" s="52"/>
      <c r="AR127" s="53"/>
      <c r="AS127" s="53"/>
      <c r="AT127" s="53"/>
      <c r="AU127" s="52"/>
      <c r="AV127" s="52"/>
      <c r="AW127" s="53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83" t="str">
        <f>IF(ISBLANK(B127),,IF(IFNA(MATCH(N127,List_Holidays,0),0)=0,IF(IFNA(MATCH(WEEKDAY(N127),List_WeekHolidays,0),0),1,0),2))</f>
        <v/>
      </c>
      <c r="BU127" s="83" t="str">
        <f t="array" ref="BU127">IF(ISBLANK(BT127),,INDEX(List_DayType,BT127+1))</f>
        <v/>
      </c>
      <c r="BV127" s="83" t="str">
        <f t="array" ref="BV127">IFS(BT127=0,,BT127=1,INDEX(List_Weekday,BT127),BT127=2,XLOOKUP(N127,List_Holidays,List_HolidaysDesc))</f>
        <v/>
      </c>
      <c r="BW127" s="109">
        <f t="shared" si="3"/>
        <v>0</v>
      </c>
      <c r="BX127" s="109">
        <f t="shared" si="4"/>
        <v>0</v>
      </c>
      <c r="BY127" s="109">
        <f>IF($BW127&gt;cLunchEnd+$N127,cLunchBegin+$N127+1,cLunchBegin+$N127)</f>
        <v>0.5</v>
      </c>
      <c r="BZ127" s="109">
        <f>IF($BW127&gt;cLunchEnd+$N127,cLunchEnd+$N127+1,cLunchEnd+$N127)</f>
        <v>0.5416666667</v>
      </c>
      <c r="CA127" s="109">
        <f>IF($BW127&gt;cDinnerEnd+$N127,cDinnerBegin+$N127+1,cDinnerBegin+$N127)</f>
        <v>0.75</v>
      </c>
      <c r="CB127" s="109">
        <f>IF($BW127&gt;cDinnerEnd+$N127,cDinnerEnd+$N127+1,cDinnerEnd+$N127)</f>
        <v>0.7916666667</v>
      </c>
      <c r="CC127" s="50" t="str">
        <f>IF((MIN($BX127,BZ127)-MAX($BW127,BY127))&gt;0,vDurationLunch,)</f>
        <v/>
      </c>
      <c r="CD127" s="50" t="str">
        <f>IF((MIN($BX127,CB127)-MAX($BW127,CA127))&gt;0,vDurationDinner,)</f>
        <v/>
      </c>
      <c r="CE127" s="50">
        <f t="shared" si="5"/>
        <v>0</v>
      </c>
      <c r="CF127" s="109">
        <f t="shared" si="6"/>
        <v>0.75</v>
      </c>
      <c r="CG127" s="50" t="str">
        <f t="shared" si="7"/>
        <v/>
      </c>
      <c r="CH127" s="50" t="str">
        <f t="shared" si="8"/>
        <v/>
      </c>
      <c r="CI127" s="50" t="str">
        <f t="shared" si="9"/>
        <v/>
      </c>
      <c r="CJ127" s="50" t="str">
        <f t="shared" si="10"/>
        <v/>
      </c>
      <c r="CK127" s="50" t="str">
        <f t="shared" si="11"/>
        <v/>
      </c>
      <c r="CL127" s="50"/>
      <c r="CM127" s="50"/>
      <c r="CN127" s="50"/>
      <c r="CO127" s="50"/>
      <c r="CP127" s="50"/>
    </row>
    <row r="128">
      <c r="A128" s="108" t="str">
        <f t="shared" si="2"/>
        <v/>
      </c>
      <c r="B128" s="6"/>
      <c r="C128" s="119"/>
      <c r="D128" s="120"/>
      <c r="E128" s="61"/>
      <c r="F128" s="45"/>
      <c r="G128" s="45"/>
      <c r="H128" s="45"/>
      <c r="I128" s="45"/>
      <c r="J128" s="46"/>
      <c r="K128" s="45"/>
      <c r="L128" s="45"/>
      <c r="M128" s="61"/>
      <c r="N128" s="48"/>
      <c r="O128" s="49"/>
      <c r="P128" s="48"/>
      <c r="Q128" s="49"/>
      <c r="R128" s="50"/>
      <c r="S128" s="51"/>
      <c r="T128" s="15"/>
      <c r="U128" s="14"/>
      <c r="V128" s="52"/>
      <c r="W128" s="52"/>
      <c r="X128" s="52"/>
      <c r="Y128" s="52"/>
      <c r="Z128" s="52"/>
      <c r="AA128" s="52"/>
      <c r="AB128" s="53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3"/>
      <c r="AP128" s="52"/>
      <c r="AQ128" s="52"/>
      <c r="AR128" s="53"/>
      <c r="AS128" s="53"/>
      <c r="AT128" s="53"/>
      <c r="AU128" s="52"/>
      <c r="AV128" s="52"/>
      <c r="AW128" s="53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83" t="str">
        <f>IF(ISBLANK(B128),,IF(IFNA(MATCH(N128,List_Holidays,0),0)=0,IF(IFNA(MATCH(WEEKDAY(N128),List_WeekHolidays,0),0),1,0),2))</f>
        <v/>
      </c>
      <c r="BU128" s="83" t="str">
        <f t="array" ref="BU128">IF(ISBLANK(BT128),,INDEX(List_DayType,BT128+1))</f>
        <v/>
      </c>
      <c r="BV128" s="83" t="str">
        <f t="array" ref="BV128">IFS(BT128=0,,BT128=1,INDEX(List_Weekday,BT128),BT128=2,XLOOKUP(N128,List_Holidays,List_HolidaysDesc))</f>
        <v/>
      </c>
      <c r="BW128" s="109">
        <f t="shared" si="3"/>
        <v>0</v>
      </c>
      <c r="BX128" s="109">
        <f t="shared" si="4"/>
        <v>0</v>
      </c>
      <c r="BY128" s="109">
        <f>IF($BW128&gt;cLunchEnd+$N128,cLunchBegin+$N128+1,cLunchBegin+$N128)</f>
        <v>0.5</v>
      </c>
      <c r="BZ128" s="109">
        <f>IF($BW128&gt;cLunchEnd+$N128,cLunchEnd+$N128+1,cLunchEnd+$N128)</f>
        <v>0.5416666667</v>
      </c>
      <c r="CA128" s="109">
        <f>IF($BW128&gt;cDinnerEnd+$N128,cDinnerBegin+$N128+1,cDinnerBegin+$N128)</f>
        <v>0.75</v>
      </c>
      <c r="CB128" s="109">
        <f>IF($BW128&gt;cDinnerEnd+$N128,cDinnerEnd+$N128+1,cDinnerEnd+$N128)</f>
        <v>0.7916666667</v>
      </c>
      <c r="CC128" s="50" t="str">
        <f>IF((MIN($BX128,BZ128)-MAX($BW128,BY128))&gt;0,vDurationLunch,)</f>
        <v/>
      </c>
      <c r="CD128" s="50" t="str">
        <f>IF((MIN($BX128,CB128)-MAX($BW128,CA128))&gt;0,vDurationDinner,)</f>
        <v/>
      </c>
      <c r="CE128" s="50">
        <f t="shared" si="5"/>
        <v>0</v>
      </c>
      <c r="CF128" s="109">
        <f t="shared" si="6"/>
        <v>0.75</v>
      </c>
      <c r="CG128" s="50" t="str">
        <f t="shared" si="7"/>
        <v/>
      </c>
      <c r="CH128" s="50" t="str">
        <f t="shared" si="8"/>
        <v/>
      </c>
      <c r="CI128" s="50" t="str">
        <f t="shared" si="9"/>
        <v/>
      </c>
      <c r="CJ128" s="50" t="str">
        <f t="shared" si="10"/>
        <v/>
      </c>
      <c r="CK128" s="50" t="str">
        <f t="shared" si="11"/>
        <v/>
      </c>
      <c r="CL128" s="50"/>
      <c r="CM128" s="50"/>
      <c r="CN128" s="50"/>
      <c r="CO128" s="50"/>
      <c r="CP128" s="50"/>
    </row>
    <row r="129">
      <c r="A129" s="108" t="str">
        <f t="shared" si="2"/>
        <v/>
      </c>
      <c r="B129" s="6"/>
      <c r="C129" s="119"/>
      <c r="D129" s="120"/>
      <c r="E129" s="61"/>
      <c r="F129" s="45"/>
      <c r="G129" s="45"/>
      <c r="H129" s="46"/>
      <c r="I129" s="45"/>
      <c r="J129" s="45"/>
      <c r="K129" s="45"/>
      <c r="L129" s="45"/>
      <c r="M129" s="61"/>
      <c r="N129" s="48"/>
      <c r="O129" s="49"/>
      <c r="P129" s="48"/>
      <c r="Q129" s="49"/>
      <c r="R129" s="50"/>
      <c r="S129" s="51"/>
      <c r="T129" s="15"/>
      <c r="U129" s="14"/>
      <c r="V129" s="52"/>
      <c r="W129" s="52"/>
      <c r="X129" s="52"/>
      <c r="Y129" s="52"/>
      <c r="Z129" s="52"/>
      <c r="AA129" s="52"/>
      <c r="AB129" s="53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3"/>
      <c r="AP129" s="52"/>
      <c r="AQ129" s="52"/>
      <c r="AR129" s="53"/>
      <c r="AS129" s="53"/>
      <c r="AT129" s="53"/>
      <c r="AU129" s="52"/>
      <c r="AV129" s="52"/>
      <c r="AW129" s="53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83" t="str">
        <f>IF(ISBLANK(B129),,IF(IFNA(MATCH(N129,List_Holidays,0),0)=0,IF(IFNA(MATCH(WEEKDAY(N129),List_WeekHolidays,0),0),1,0),2))</f>
        <v/>
      </c>
      <c r="BU129" s="83" t="str">
        <f t="array" ref="BU129">IF(ISBLANK(BT129),,INDEX(List_DayType,BT129+1))</f>
        <v/>
      </c>
      <c r="BV129" s="83" t="str">
        <f t="array" ref="BV129">IFS(BT129=0,,BT129=1,INDEX(List_Weekday,BT129),BT129=2,XLOOKUP(N129,List_Holidays,List_HolidaysDesc))</f>
        <v/>
      </c>
      <c r="BW129" s="109">
        <f t="shared" si="3"/>
        <v>0</v>
      </c>
      <c r="BX129" s="109">
        <f t="shared" si="4"/>
        <v>0</v>
      </c>
      <c r="BY129" s="109">
        <f>IF($BW129&gt;cLunchEnd+$N129,cLunchBegin+$N129+1,cLunchBegin+$N129)</f>
        <v>0.5</v>
      </c>
      <c r="BZ129" s="109">
        <f>IF($BW129&gt;cLunchEnd+$N129,cLunchEnd+$N129+1,cLunchEnd+$N129)</f>
        <v>0.5416666667</v>
      </c>
      <c r="CA129" s="109">
        <f>IF($BW129&gt;cDinnerEnd+$N129,cDinnerBegin+$N129+1,cDinnerBegin+$N129)</f>
        <v>0.75</v>
      </c>
      <c r="CB129" s="109">
        <f>IF($BW129&gt;cDinnerEnd+$N129,cDinnerEnd+$N129+1,cDinnerEnd+$N129)</f>
        <v>0.7916666667</v>
      </c>
      <c r="CC129" s="50" t="str">
        <f>IF((MIN($BX129,BZ129)-MAX($BW129,BY129))&gt;0,vDurationLunch,)</f>
        <v/>
      </c>
      <c r="CD129" s="50" t="str">
        <f>IF((MIN($BX129,CB129)-MAX($BW129,CA129))&gt;0,vDurationDinner,)</f>
        <v/>
      </c>
      <c r="CE129" s="50">
        <f t="shared" si="5"/>
        <v>0</v>
      </c>
      <c r="CF129" s="109">
        <f t="shared" si="6"/>
        <v>0.75</v>
      </c>
      <c r="CG129" s="50" t="str">
        <f t="shared" si="7"/>
        <v/>
      </c>
      <c r="CH129" s="50" t="str">
        <f t="shared" si="8"/>
        <v/>
      </c>
      <c r="CI129" s="50" t="str">
        <f t="shared" si="9"/>
        <v/>
      </c>
      <c r="CJ129" s="50" t="str">
        <f t="shared" si="10"/>
        <v/>
      </c>
      <c r="CK129" s="50" t="str">
        <f t="shared" si="11"/>
        <v/>
      </c>
      <c r="CL129" s="50"/>
      <c r="CM129" s="50"/>
      <c r="CN129" s="50"/>
      <c r="CO129" s="50"/>
      <c r="CP129" s="50"/>
    </row>
    <row r="130">
      <c r="A130" s="108" t="str">
        <f t="shared" si="2"/>
        <v/>
      </c>
      <c r="B130" s="6"/>
      <c r="C130" s="119"/>
      <c r="D130" s="120"/>
      <c r="E130" s="61"/>
      <c r="F130" s="45"/>
      <c r="G130" s="45"/>
      <c r="H130" s="46"/>
      <c r="I130" s="45"/>
      <c r="J130" s="45"/>
      <c r="K130" s="45"/>
      <c r="L130" s="45"/>
      <c r="M130" s="61"/>
      <c r="N130" s="48"/>
      <c r="O130" s="49"/>
      <c r="P130" s="48"/>
      <c r="Q130" s="49"/>
      <c r="R130" s="50"/>
      <c r="S130" s="51"/>
      <c r="T130" s="15"/>
      <c r="U130" s="14"/>
      <c r="V130" s="52"/>
      <c r="W130" s="52"/>
      <c r="X130" s="52"/>
      <c r="Y130" s="52"/>
      <c r="Z130" s="52"/>
      <c r="AA130" s="52"/>
      <c r="AB130" s="53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3"/>
      <c r="AP130" s="52"/>
      <c r="AQ130" s="52"/>
      <c r="AR130" s="53"/>
      <c r="AS130" s="53"/>
      <c r="AT130" s="53"/>
      <c r="AU130" s="52"/>
      <c r="AV130" s="52"/>
      <c r="AW130" s="53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83" t="str">
        <f>IF(ISBLANK(B130),,IF(IFNA(MATCH(N130,List_Holidays,0),0)=0,IF(IFNA(MATCH(WEEKDAY(N130),List_WeekHolidays,0),0),1,0),2))</f>
        <v/>
      </c>
      <c r="BU130" s="83" t="str">
        <f t="array" ref="BU130">IF(ISBLANK(BT130),,INDEX(List_DayType,BT130+1))</f>
        <v/>
      </c>
      <c r="BV130" s="83" t="str">
        <f t="array" ref="BV130">IFS(BT130=0,,BT130=1,INDEX(List_Weekday,BT130),BT130=2,XLOOKUP(N130,List_Holidays,List_HolidaysDesc))</f>
        <v/>
      </c>
      <c r="BW130" s="109">
        <f t="shared" si="3"/>
        <v>0</v>
      </c>
      <c r="BX130" s="109">
        <f t="shared" si="4"/>
        <v>0</v>
      </c>
      <c r="BY130" s="109">
        <f>IF($BW130&gt;cLunchEnd+$N130,cLunchBegin+$N130+1,cLunchBegin+$N130)</f>
        <v>0.5</v>
      </c>
      <c r="BZ130" s="109">
        <f>IF($BW130&gt;cLunchEnd+$N130,cLunchEnd+$N130+1,cLunchEnd+$N130)</f>
        <v>0.5416666667</v>
      </c>
      <c r="CA130" s="109">
        <f>IF($BW130&gt;cDinnerEnd+$N130,cDinnerBegin+$N130+1,cDinnerBegin+$N130)</f>
        <v>0.75</v>
      </c>
      <c r="CB130" s="109">
        <f>IF($BW130&gt;cDinnerEnd+$N130,cDinnerEnd+$N130+1,cDinnerEnd+$N130)</f>
        <v>0.7916666667</v>
      </c>
      <c r="CC130" s="50" t="str">
        <f>IF((MIN($BX130,BZ130)-MAX($BW130,BY130))&gt;0,vDurationLunch,)</f>
        <v/>
      </c>
      <c r="CD130" s="50" t="str">
        <f>IF((MIN($BX130,CB130)-MAX($BW130,CA130))&gt;0,vDurationDinner,)</f>
        <v/>
      </c>
      <c r="CE130" s="50">
        <f t="shared" si="5"/>
        <v>0</v>
      </c>
      <c r="CF130" s="109">
        <f t="shared" si="6"/>
        <v>0.75</v>
      </c>
      <c r="CG130" s="50" t="str">
        <f t="shared" si="7"/>
        <v/>
      </c>
      <c r="CH130" s="50" t="str">
        <f t="shared" si="8"/>
        <v/>
      </c>
      <c r="CI130" s="50" t="str">
        <f t="shared" si="9"/>
        <v/>
      </c>
      <c r="CJ130" s="50" t="str">
        <f t="shared" si="10"/>
        <v/>
      </c>
      <c r="CK130" s="50" t="str">
        <f t="shared" si="11"/>
        <v/>
      </c>
      <c r="CL130" s="50"/>
      <c r="CM130" s="50"/>
      <c r="CN130" s="50"/>
      <c r="CO130" s="50"/>
      <c r="CP130" s="50"/>
    </row>
    <row r="131">
      <c r="A131" s="108" t="str">
        <f t="shared" si="2"/>
        <v/>
      </c>
      <c r="B131" s="6"/>
      <c r="C131" s="119"/>
      <c r="D131" s="120"/>
      <c r="E131" s="47"/>
      <c r="F131" s="45"/>
      <c r="G131" s="45"/>
      <c r="H131" s="46"/>
      <c r="I131" s="45"/>
      <c r="J131" s="45"/>
      <c r="K131" s="45"/>
      <c r="L131" s="45"/>
      <c r="M131" s="61"/>
      <c r="N131" s="48"/>
      <c r="O131" s="49"/>
      <c r="P131" s="48"/>
      <c r="Q131" s="49"/>
      <c r="R131" s="50"/>
      <c r="S131" s="51"/>
      <c r="T131" s="15"/>
      <c r="U131" s="14"/>
      <c r="V131" s="52"/>
      <c r="W131" s="52"/>
      <c r="X131" s="52"/>
      <c r="Y131" s="52"/>
      <c r="Z131" s="52"/>
      <c r="AA131" s="52"/>
      <c r="AB131" s="53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3"/>
      <c r="AP131" s="52"/>
      <c r="AQ131" s="52"/>
      <c r="AR131" s="53"/>
      <c r="AS131" s="53"/>
      <c r="AT131" s="53"/>
      <c r="AU131" s="52"/>
      <c r="AV131" s="52"/>
      <c r="AW131" s="53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83" t="str">
        <f>IF(ISBLANK(B131),,IF(IFNA(MATCH(N131,List_Holidays,0),0)=0,IF(IFNA(MATCH(WEEKDAY(N131),List_WeekHolidays,0),0),1,0),2))</f>
        <v/>
      </c>
      <c r="BU131" s="83" t="str">
        <f t="array" ref="BU131">IF(ISBLANK(BT131),,INDEX(List_DayType,BT131+1))</f>
        <v/>
      </c>
      <c r="BV131" s="83" t="str">
        <f t="array" ref="BV131">IFS(BT131=0,,BT131=1,INDEX(List_Weekday,BT131),BT131=2,XLOOKUP(N131,List_Holidays,List_HolidaysDesc))</f>
        <v/>
      </c>
      <c r="BW131" s="109">
        <f t="shared" si="3"/>
        <v>0</v>
      </c>
      <c r="BX131" s="109">
        <f t="shared" si="4"/>
        <v>0</v>
      </c>
      <c r="BY131" s="109">
        <f>IF($BW131&gt;cLunchEnd+$N131,cLunchBegin+$N131+1,cLunchBegin+$N131)</f>
        <v>0.5</v>
      </c>
      <c r="BZ131" s="109">
        <f>IF($BW131&gt;cLunchEnd+$N131,cLunchEnd+$N131+1,cLunchEnd+$N131)</f>
        <v>0.5416666667</v>
      </c>
      <c r="CA131" s="109">
        <f>IF($BW131&gt;cDinnerEnd+$N131,cDinnerBegin+$N131+1,cDinnerBegin+$N131)</f>
        <v>0.75</v>
      </c>
      <c r="CB131" s="109">
        <f>IF($BW131&gt;cDinnerEnd+$N131,cDinnerEnd+$N131+1,cDinnerEnd+$N131)</f>
        <v>0.7916666667</v>
      </c>
      <c r="CC131" s="50" t="str">
        <f>IF((MIN($BX131,BZ131)-MAX($BW131,BY131))&gt;0,vDurationLunch,)</f>
        <v/>
      </c>
      <c r="CD131" s="50" t="str">
        <f>IF((MIN($BX131,CB131)-MAX($BW131,CA131))&gt;0,vDurationDinner,)</f>
        <v/>
      </c>
      <c r="CE131" s="50">
        <f t="shared" si="5"/>
        <v>0</v>
      </c>
      <c r="CF131" s="109">
        <f t="shared" si="6"/>
        <v>0.75</v>
      </c>
      <c r="CG131" s="50" t="str">
        <f t="shared" si="7"/>
        <v/>
      </c>
      <c r="CH131" s="50" t="str">
        <f t="shared" si="8"/>
        <v/>
      </c>
      <c r="CI131" s="50" t="str">
        <f t="shared" si="9"/>
        <v/>
      </c>
      <c r="CJ131" s="50" t="str">
        <f t="shared" si="10"/>
        <v/>
      </c>
      <c r="CK131" s="50" t="str">
        <f t="shared" si="11"/>
        <v/>
      </c>
      <c r="CL131" s="50"/>
      <c r="CM131" s="50"/>
      <c r="CN131" s="50"/>
      <c r="CO131" s="50"/>
      <c r="CP131" s="50"/>
    </row>
    <row r="132">
      <c r="A132" s="108" t="str">
        <f t="shared" si="2"/>
        <v/>
      </c>
      <c r="B132" s="6"/>
      <c r="C132" s="119"/>
      <c r="D132" s="120"/>
      <c r="E132" s="61"/>
      <c r="F132" s="45"/>
      <c r="G132" s="46"/>
      <c r="H132" s="46"/>
      <c r="I132" s="45"/>
      <c r="J132" s="45"/>
      <c r="K132" s="45"/>
      <c r="L132" s="45"/>
      <c r="M132" s="61"/>
      <c r="N132" s="48"/>
      <c r="O132" s="49"/>
      <c r="P132" s="48"/>
      <c r="Q132" s="49"/>
      <c r="R132" s="50"/>
      <c r="S132" s="51"/>
      <c r="T132" s="15"/>
      <c r="U132" s="14"/>
      <c r="V132" s="52"/>
      <c r="W132" s="52"/>
      <c r="X132" s="52"/>
      <c r="Y132" s="52"/>
      <c r="Z132" s="52"/>
      <c r="AA132" s="52"/>
      <c r="AB132" s="53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3"/>
      <c r="AP132" s="52"/>
      <c r="AQ132" s="52"/>
      <c r="AR132" s="53"/>
      <c r="AS132" s="53"/>
      <c r="AT132" s="53"/>
      <c r="AU132" s="52"/>
      <c r="AV132" s="52"/>
      <c r="AW132" s="53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83" t="str">
        <f>IF(ISBLANK(B132),,IF(IFNA(MATCH(N132,List_Holidays,0),0)=0,IF(IFNA(MATCH(WEEKDAY(N132),List_WeekHolidays,0),0),1,0),2))</f>
        <v/>
      </c>
      <c r="BU132" s="83" t="str">
        <f t="array" ref="BU132">IF(ISBLANK(BT132),,INDEX(List_DayType,BT132+1))</f>
        <v/>
      </c>
      <c r="BV132" s="83" t="str">
        <f t="array" ref="BV132">IFS(BT132=0,,BT132=1,INDEX(List_Weekday,BT132),BT132=2,XLOOKUP(N132,List_Holidays,List_HolidaysDesc))</f>
        <v/>
      </c>
      <c r="BW132" s="109">
        <f t="shared" si="3"/>
        <v>0</v>
      </c>
      <c r="BX132" s="109">
        <f t="shared" si="4"/>
        <v>0</v>
      </c>
      <c r="BY132" s="109">
        <f>IF($BW132&gt;cLunchEnd+$N132,cLunchBegin+$N132+1,cLunchBegin+$N132)</f>
        <v>0.5</v>
      </c>
      <c r="BZ132" s="109">
        <f>IF($BW132&gt;cLunchEnd+$N132,cLunchEnd+$N132+1,cLunchEnd+$N132)</f>
        <v>0.5416666667</v>
      </c>
      <c r="CA132" s="109">
        <f>IF($BW132&gt;cDinnerEnd+$N132,cDinnerBegin+$N132+1,cDinnerBegin+$N132)</f>
        <v>0.75</v>
      </c>
      <c r="CB132" s="109">
        <f>IF($BW132&gt;cDinnerEnd+$N132,cDinnerEnd+$N132+1,cDinnerEnd+$N132)</f>
        <v>0.7916666667</v>
      </c>
      <c r="CC132" s="50" t="str">
        <f>IF((MIN($BX132,BZ132)-MAX($BW132,BY132))&gt;0,vDurationLunch,)</f>
        <v/>
      </c>
      <c r="CD132" s="50" t="str">
        <f>IF((MIN($BX132,CB132)-MAX($BW132,CA132))&gt;0,vDurationDinner,)</f>
        <v/>
      </c>
      <c r="CE132" s="50">
        <f t="shared" si="5"/>
        <v>0</v>
      </c>
      <c r="CF132" s="109">
        <f t="shared" si="6"/>
        <v>0.75</v>
      </c>
      <c r="CG132" s="50" t="str">
        <f t="shared" si="7"/>
        <v/>
      </c>
      <c r="CH132" s="50" t="str">
        <f t="shared" si="8"/>
        <v/>
      </c>
      <c r="CI132" s="50" t="str">
        <f t="shared" si="9"/>
        <v/>
      </c>
      <c r="CJ132" s="50" t="str">
        <f t="shared" si="10"/>
        <v/>
      </c>
      <c r="CK132" s="50" t="str">
        <f t="shared" si="11"/>
        <v/>
      </c>
      <c r="CL132" s="50"/>
      <c r="CM132" s="50"/>
      <c r="CN132" s="50"/>
      <c r="CO132" s="50"/>
      <c r="CP132" s="50"/>
    </row>
    <row r="133">
      <c r="A133" s="108" t="str">
        <f t="shared" si="2"/>
        <v/>
      </c>
      <c r="B133" s="6"/>
      <c r="C133" s="119"/>
      <c r="D133" s="120"/>
      <c r="E133" s="61"/>
      <c r="F133" s="45"/>
      <c r="G133" s="45"/>
      <c r="H133" s="46"/>
      <c r="I133" s="45"/>
      <c r="J133" s="45"/>
      <c r="K133" s="45"/>
      <c r="L133" s="45"/>
      <c r="M133" s="61"/>
      <c r="N133" s="48"/>
      <c r="O133" s="49"/>
      <c r="P133" s="48"/>
      <c r="Q133" s="49"/>
      <c r="R133" s="50"/>
      <c r="S133" s="51"/>
      <c r="T133" s="15"/>
      <c r="U133" s="14"/>
      <c r="V133" s="52"/>
      <c r="W133" s="52"/>
      <c r="X133" s="52"/>
      <c r="Y133" s="52"/>
      <c r="Z133" s="52"/>
      <c r="AA133" s="52"/>
      <c r="AB133" s="53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3"/>
      <c r="AP133" s="52"/>
      <c r="AQ133" s="52"/>
      <c r="AR133" s="53"/>
      <c r="AS133" s="53"/>
      <c r="AT133" s="53"/>
      <c r="AU133" s="52"/>
      <c r="AV133" s="52"/>
      <c r="AW133" s="53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83" t="str">
        <f>IF(ISBLANK(B133),,IF(IFNA(MATCH(N133,List_Holidays,0),0)=0,IF(IFNA(MATCH(WEEKDAY(N133),List_WeekHolidays,0),0),1,0),2))</f>
        <v/>
      </c>
      <c r="BU133" s="83" t="str">
        <f t="array" ref="BU133">IF(ISBLANK(BT133),,INDEX(List_DayType,BT133+1))</f>
        <v/>
      </c>
      <c r="BV133" s="83" t="str">
        <f t="array" ref="BV133">IFS(BT133=0,,BT133=1,INDEX(List_Weekday,BT133),BT133=2,XLOOKUP(N133,List_Holidays,List_HolidaysDesc))</f>
        <v/>
      </c>
      <c r="BW133" s="109">
        <f t="shared" si="3"/>
        <v>0</v>
      </c>
      <c r="BX133" s="109">
        <f t="shared" si="4"/>
        <v>0</v>
      </c>
      <c r="BY133" s="109">
        <f>IF($BW133&gt;cLunchEnd+$N133,cLunchBegin+$N133+1,cLunchBegin+$N133)</f>
        <v>0.5</v>
      </c>
      <c r="BZ133" s="109">
        <f>IF($BW133&gt;cLunchEnd+$N133,cLunchEnd+$N133+1,cLunchEnd+$N133)</f>
        <v>0.5416666667</v>
      </c>
      <c r="CA133" s="109">
        <f>IF($BW133&gt;cDinnerEnd+$N133,cDinnerBegin+$N133+1,cDinnerBegin+$N133)</f>
        <v>0.75</v>
      </c>
      <c r="CB133" s="109">
        <f>IF($BW133&gt;cDinnerEnd+$N133,cDinnerEnd+$N133+1,cDinnerEnd+$N133)</f>
        <v>0.7916666667</v>
      </c>
      <c r="CC133" s="50" t="str">
        <f>IF((MIN($BX133,BZ133)-MAX($BW133,BY133))&gt;0,vDurationLunch,)</f>
        <v/>
      </c>
      <c r="CD133" s="50" t="str">
        <f>IF((MIN($BX133,CB133)-MAX($BW133,CA133))&gt;0,vDurationDinner,)</f>
        <v/>
      </c>
      <c r="CE133" s="50">
        <f t="shared" si="5"/>
        <v>0</v>
      </c>
      <c r="CF133" s="109">
        <f t="shared" si="6"/>
        <v>0.75</v>
      </c>
      <c r="CG133" s="50" t="str">
        <f t="shared" si="7"/>
        <v/>
      </c>
      <c r="CH133" s="50" t="str">
        <f t="shared" si="8"/>
        <v/>
      </c>
      <c r="CI133" s="50" t="str">
        <f t="shared" si="9"/>
        <v/>
      </c>
      <c r="CJ133" s="50" t="str">
        <f t="shared" si="10"/>
        <v/>
      </c>
      <c r="CK133" s="50" t="str">
        <f t="shared" si="11"/>
        <v/>
      </c>
      <c r="CL133" s="50"/>
      <c r="CM133" s="50"/>
      <c r="CN133" s="50"/>
      <c r="CO133" s="50"/>
      <c r="CP133" s="50"/>
    </row>
    <row r="134">
      <c r="A134" s="108" t="str">
        <f t="shared" si="2"/>
        <v/>
      </c>
      <c r="B134" s="6"/>
      <c r="C134" s="119"/>
      <c r="D134" s="120"/>
      <c r="E134" s="61"/>
      <c r="F134" s="45"/>
      <c r="G134" s="45"/>
      <c r="H134" s="46"/>
      <c r="I134" s="45"/>
      <c r="J134" s="45"/>
      <c r="K134" s="45"/>
      <c r="L134" s="45"/>
      <c r="M134" s="61"/>
      <c r="N134" s="48"/>
      <c r="O134" s="49"/>
      <c r="P134" s="48"/>
      <c r="Q134" s="49"/>
      <c r="R134" s="50"/>
      <c r="S134" s="51"/>
      <c r="T134" s="15"/>
      <c r="U134" s="14"/>
      <c r="V134" s="52"/>
      <c r="W134" s="52"/>
      <c r="X134" s="52"/>
      <c r="Y134" s="52"/>
      <c r="Z134" s="52"/>
      <c r="AA134" s="52"/>
      <c r="AB134" s="53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3"/>
      <c r="AP134" s="52"/>
      <c r="AQ134" s="52"/>
      <c r="AR134" s="53"/>
      <c r="AS134" s="53"/>
      <c r="AT134" s="53"/>
      <c r="AU134" s="52"/>
      <c r="AV134" s="52"/>
      <c r="AW134" s="53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83" t="str">
        <f>IF(ISBLANK(B134),,IF(IFNA(MATCH(N134,List_Holidays,0),0)=0,IF(IFNA(MATCH(WEEKDAY(N134),List_WeekHolidays,0),0),1,0),2))</f>
        <v/>
      </c>
      <c r="BU134" s="83" t="str">
        <f t="array" ref="BU134">IF(ISBLANK(BT134),,INDEX(List_DayType,BT134+1))</f>
        <v/>
      </c>
      <c r="BV134" s="83" t="str">
        <f t="array" ref="BV134">IFS(BT134=0,,BT134=1,INDEX(List_Weekday,BT134),BT134=2,XLOOKUP(N134,List_Holidays,List_HolidaysDesc))</f>
        <v/>
      </c>
      <c r="BW134" s="109">
        <f t="shared" si="3"/>
        <v>0</v>
      </c>
      <c r="BX134" s="109">
        <f t="shared" si="4"/>
        <v>0</v>
      </c>
      <c r="BY134" s="109">
        <f>IF($BW134&gt;cLunchEnd+$N134,cLunchBegin+$N134+1,cLunchBegin+$N134)</f>
        <v>0.5</v>
      </c>
      <c r="BZ134" s="109">
        <f>IF($BW134&gt;cLunchEnd+$N134,cLunchEnd+$N134+1,cLunchEnd+$N134)</f>
        <v>0.5416666667</v>
      </c>
      <c r="CA134" s="109">
        <f>IF($BW134&gt;cDinnerEnd+$N134,cDinnerBegin+$N134+1,cDinnerBegin+$N134)</f>
        <v>0.75</v>
      </c>
      <c r="CB134" s="109">
        <f>IF($BW134&gt;cDinnerEnd+$N134,cDinnerEnd+$N134+1,cDinnerEnd+$N134)</f>
        <v>0.7916666667</v>
      </c>
      <c r="CC134" s="50" t="str">
        <f>IF((MIN($BX134,BZ134)-MAX($BW134,BY134))&gt;0,vDurationLunch,)</f>
        <v/>
      </c>
      <c r="CD134" s="50" t="str">
        <f>IF((MIN($BX134,CB134)-MAX($BW134,CA134))&gt;0,vDurationDinner,)</f>
        <v/>
      </c>
      <c r="CE134" s="50">
        <f t="shared" si="5"/>
        <v>0</v>
      </c>
      <c r="CF134" s="109">
        <f t="shared" si="6"/>
        <v>0.75</v>
      </c>
      <c r="CG134" s="50" t="str">
        <f t="shared" si="7"/>
        <v/>
      </c>
      <c r="CH134" s="50" t="str">
        <f t="shared" si="8"/>
        <v/>
      </c>
      <c r="CI134" s="50" t="str">
        <f t="shared" si="9"/>
        <v/>
      </c>
      <c r="CJ134" s="50" t="str">
        <f t="shared" si="10"/>
        <v/>
      </c>
      <c r="CK134" s="50" t="str">
        <f t="shared" si="11"/>
        <v/>
      </c>
      <c r="CL134" s="50"/>
      <c r="CM134" s="50"/>
      <c r="CN134" s="50"/>
      <c r="CO134" s="50"/>
      <c r="CP134" s="50"/>
    </row>
    <row r="135">
      <c r="A135" s="108" t="str">
        <f t="shared" si="2"/>
        <v/>
      </c>
      <c r="B135" s="6"/>
      <c r="C135" s="119"/>
      <c r="D135" s="120"/>
      <c r="E135" s="61"/>
      <c r="F135" s="45"/>
      <c r="G135" s="45"/>
      <c r="H135" s="45"/>
      <c r="I135" s="45"/>
      <c r="J135" s="46"/>
      <c r="K135" s="45"/>
      <c r="L135" s="45"/>
      <c r="M135" s="61"/>
      <c r="N135" s="48"/>
      <c r="O135" s="49"/>
      <c r="P135" s="48"/>
      <c r="Q135" s="49"/>
      <c r="R135" s="50"/>
      <c r="S135" s="51"/>
      <c r="T135" s="15"/>
      <c r="U135" s="14"/>
      <c r="V135" s="52"/>
      <c r="W135" s="52"/>
      <c r="X135" s="52"/>
      <c r="Y135" s="52"/>
      <c r="Z135" s="52"/>
      <c r="AA135" s="52"/>
      <c r="AB135" s="53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3"/>
      <c r="AP135" s="52"/>
      <c r="AQ135" s="52"/>
      <c r="AR135" s="53"/>
      <c r="AS135" s="53"/>
      <c r="AT135" s="53"/>
      <c r="AU135" s="52"/>
      <c r="AV135" s="52"/>
      <c r="AW135" s="53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83" t="str">
        <f>IF(ISBLANK(B135),,IF(IFNA(MATCH(N135,List_Holidays,0),0)=0,IF(IFNA(MATCH(WEEKDAY(N135),List_WeekHolidays,0),0),1,0),2))</f>
        <v/>
      </c>
      <c r="BU135" s="83" t="str">
        <f t="array" ref="BU135">IF(ISBLANK(BT135),,INDEX(List_DayType,BT135+1))</f>
        <v/>
      </c>
      <c r="BV135" s="83" t="str">
        <f t="array" ref="BV135">IFS(BT135=0,,BT135=1,INDEX(List_Weekday,BT135),BT135=2,XLOOKUP(N135,List_Holidays,List_HolidaysDesc))</f>
        <v/>
      </c>
      <c r="BW135" s="109">
        <f t="shared" si="3"/>
        <v>0</v>
      </c>
      <c r="BX135" s="109">
        <f t="shared" si="4"/>
        <v>0</v>
      </c>
      <c r="BY135" s="109">
        <f>IF($BW135&gt;cLunchEnd+$N135,cLunchBegin+$N135+1,cLunchBegin+$N135)</f>
        <v>0.5</v>
      </c>
      <c r="BZ135" s="109">
        <f>IF($BW135&gt;cLunchEnd+$N135,cLunchEnd+$N135+1,cLunchEnd+$N135)</f>
        <v>0.5416666667</v>
      </c>
      <c r="CA135" s="109">
        <f>IF($BW135&gt;cDinnerEnd+$N135,cDinnerBegin+$N135+1,cDinnerBegin+$N135)</f>
        <v>0.75</v>
      </c>
      <c r="CB135" s="109">
        <f>IF($BW135&gt;cDinnerEnd+$N135,cDinnerEnd+$N135+1,cDinnerEnd+$N135)</f>
        <v>0.7916666667</v>
      </c>
      <c r="CC135" s="50" t="str">
        <f>IF((MIN($BX135,BZ135)-MAX($BW135,BY135))&gt;0,vDurationLunch,)</f>
        <v/>
      </c>
      <c r="CD135" s="50" t="str">
        <f>IF((MIN($BX135,CB135)-MAX($BW135,CA135))&gt;0,vDurationDinner,)</f>
        <v/>
      </c>
      <c r="CE135" s="50">
        <f t="shared" si="5"/>
        <v>0</v>
      </c>
      <c r="CF135" s="109">
        <f t="shared" si="6"/>
        <v>0.75</v>
      </c>
      <c r="CG135" s="50" t="str">
        <f t="shared" si="7"/>
        <v/>
      </c>
      <c r="CH135" s="50" t="str">
        <f t="shared" si="8"/>
        <v/>
      </c>
      <c r="CI135" s="50" t="str">
        <f t="shared" si="9"/>
        <v/>
      </c>
      <c r="CJ135" s="50" t="str">
        <f t="shared" si="10"/>
        <v/>
      </c>
      <c r="CK135" s="50" t="str">
        <f t="shared" si="11"/>
        <v/>
      </c>
      <c r="CL135" s="50"/>
      <c r="CM135" s="50"/>
      <c r="CN135" s="50"/>
      <c r="CO135" s="50"/>
      <c r="CP135" s="50"/>
    </row>
    <row r="136">
      <c r="A136" s="108" t="str">
        <f t="shared" si="2"/>
        <v/>
      </c>
      <c r="B136" s="6"/>
      <c r="C136" s="119"/>
      <c r="D136" s="120"/>
      <c r="E136" s="47"/>
      <c r="F136" s="45"/>
      <c r="G136" s="45"/>
      <c r="H136" s="46"/>
      <c r="I136" s="45"/>
      <c r="J136" s="45"/>
      <c r="K136" s="45"/>
      <c r="L136" s="45"/>
      <c r="M136" s="61"/>
      <c r="N136" s="48"/>
      <c r="O136" s="49"/>
      <c r="P136" s="48"/>
      <c r="Q136" s="49"/>
      <c r="R136" s="50"/>
      <c r="S136" s="51"/>
      <c r="T136" s="15"/>
      <c r="U136" s="14"/>
      <c r="V136" s="52"/>
      <c r="W136" s="52"/>
      <c r="X136" s="52"/>
      <c r="Y136" s="52"/>
      <c r="Z136" s="52"/>
      <c r="AA136" s="52"/>
      <c r="AB136" s="53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3"/>
      <c r="AP136" s="52"/>
      <c r="AQ136" s="52"/>
      <c r="AR136" s="53"/>
      <c r="AS136" s="53"/>
      <c r="AT136" s="53"/>
      <c r="AU136" s="52"/>
      <c r="AV136" s="52"/>
      <c r="AW136" s="53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83" t="str">
        <f>IF(ISBLANK(B136),,IF(IFNA(MATCH(N136,List_Holidays,0),0)=0,IF(IFNA(MATCH(WEEKDAY(N136),List_WeekHolidays,0),0),1,0),2))</f>
        <v/>
      </c>
      <c r="BU136" s="83" t="str">
        <f t="array" ref="BU136">IF(ISBLANK(BT136),,INDEX(List_DayType,BT136+1))</f>
        <v/>
      </c>
      <c r="BV136" s="83" t="str">
        <f t="array" ref="BV136">IFS(BT136=0,,BT136=1,INDEX(List_Weekday,BT136),BT136=2,XLOOKUP(N136,List_Holidays,List_HolidaysDesc))</f>
        <v/>
      </c>
      <c r="BW136" s="109">
        <f t="shared" si="3"/>
        <v>0</v>
      </c>
      <c r="BX136" s="109">
        <f t="shared" si="4"/>
        <v>0</v>
      </c>
      <c r="BY136" s="109">
        <f>IF($BW136&gt;cLunchEnd+$N136,cLunchBegin+$N136+1,cLunchBegin+$N136)</f>
        <v>0.5</v>
      </c>
      <c r="BZ136" s="109">
        <f>IF($BW136&gt;cLunchEnd+$N136,cLunchEnd+$N136+1,cLunchEnd+$N136)</f>
        <v>0.5416666667</v>
      </c>
      <c r="CA136" s="109">
        <f>IF($BW136&gt;cDinnerEnd+$N136,cDinnerBegin+$N136+1,cDinnerBegin+$N136)</f>
        <v>0.75</v>
      </c>
      <c r="CB136" s="109">
        <f>IF($BW136&gt;cDinnerEnd+$N136,cDinnerEnd+$N136+1,cDinnerEnd+$N136)</f>
        <v>0.7916666667</v>
      </c>
      <c r="CC136" s="50" t="str">
        <f>IF((MIN($BX136,BZ136)-MAX($BW136,BY136))&gt;0,vDurationLunch,)</f>
        <v/>
      </c>
      <c r="CD136" s="50" t="str">
        <f>IF((MIN($BX136,CB136)-MAX($BW136,CA136))&gt;0,vDurationDinner,)</f>
        <v/>
      </c>
      <c r="CE136" s="50">
        <f t="shared" si="5"/>
        <v>0</v>
      </c>
      <c r="CF136" s="109">
        <f t="shared" si="6"/>
        <v>0.75</v>
      </c>
      <c r="CG136" s="50" t="str">
        <f t="shared" si="7"/>
        <v/>
      </c>
      <c r="CH136" s="50" t="str">
        <f t="shared" si="8"/>
        <v/>
      </c>
      <c r="CI136" s="50" t="str">
        <f t="shared" si="9"/>
        <v/>
      </c>
      <c r="CJ136" s="50" t="str">
        <f t="shared" si="10"/>
        <v/>
      </c>
      <c r="CK136" s="50" t="str">
        <f t="shared" si="11"/>
        <v/>
      </c>
      <c r="CL136" s="50"/>
      <c r="CM136" s="50"/>
      <c r="CN136" s="50"/>
      <c r="CO136" s="50"/>
      <c r="CP136" s="50"/>
    </row>
    <row r="137">
      <c r="A137" s="108" t="str">
        <f t="shared" si="2"/>
        <v/>
      </c>
      <c r="B137" s="6"/>
      <c r="C137" s="119"/>
      <c r="D137" s="120"/>
      <c r="E137" s="61"/>
      <c r="F137" s="45"/>
      <c r="G137" s="45"/>
      <c r="H137" s="46"/>
      <c r="I137" s="45"/>
      <c r="J137" s="45"/>
      <c r="K137" s="45"/>
      <c r="L137" s="45"/>
      <c r="M137" s="61"/>
      <c r="N137" s="48"/>
      <c r="O137" s="49"/>
      <c r="P137" s="48"/>
      <c r="Q137" s="49"/>
      <c r="R137" s="50"/>
      <c r="S137" s="51"/>
      <c r="T137" s="15"/>
      <c r="U137" s="14"/>
      <c r="V137" s="52"/>
      <c r="W137" s="52"/>
      <c r="X137" s="52"/>
      <c r="Y137" s="52"/>
      <c r="Z137" s="52"/>
      <c r="AA137" s="52"/>
      <c r="AB137" s="53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3"/>
      <c r="AP137" s="52"/>
      <c r="AQ137" s="52"/>
      <c r="AR137" s="53"/>
      <c r="AS137" s="53"/>
      <c r="AT137" s="53"/>
      <c r="AU137" s="52"/>
      <c r="AV137" s="52"/>
      <c r="AW137" s="53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83" t="str">
        <f>IF(ISBLANK(B137),,IF(IFNA(MATCH(N137,List_Holidays,0),0)=0,IF(IFNA(MATCH(WEEKDAY(N137),List_WeekHolidays,0),0),1,0),2))</f>
        <v/>
      </c>
      <c r="BU137" s="83" t="str">
        <f t="array" ref="BU137">IF(ISBLANK(BT137),,INDEX(List_DayType,BT137+1))</f>
        <v/>
      </c>
      <c r="BV137" s="83" t="str">
        <f t="array" ref="BV137">IFS(BT137=0,,BT137=1,INDEX(List_Weekday,BT137),BT137=2,XLOOKUP(N137,List_Holidays,List_HolidaysDesc))</f>
        <v/>
      </c>
      <c r="BW137" s="109">
        <f t="shared" si="3"/>
        <v>0</v>
      </c>
      <c r="BX137" s="109">
        <f t="shared" si="4"/>
        <v>0</v>
      </c>
      <c r="BY137" s="109">
        <f>IF($BW137&gt;cLunchEnd+$N137,cLunchBegin+$N137+1,cLunchBegin+$N137)</f>
        <v>0.5</v>
      </c>
      <c r="BZ137" s="109">
        <f>IF($BW137&gt;cLunchEnd+$N137,cLunchEnd+$N137+1,cLunchEnd+$N137)</f>
        <v>0.5416666667</v>
      </c>
      <c r="CA137" s="109">
        <f>IF($BW137&gt;cDinnerEnd+$N137,cDinnerBegin+$N137+1,cDinnerBegin+$N137)</f>
        <v>0.75</v>
      </c>
      <c r="CB137" s="109">
        <f>IF($BW137&gt;cDinnerEnd+$N137,cDinnerEnd+$N137+1,cDinnerEnd+$N137)</f>
        <v>0.7916666667</v>
      </c>
      <c r="CC137" s="50" t="str">
        <f>IF((MIN($BX137,BZ137)-MAX($BW137,BY137))&gt;0,vDurationLunch,)</f>
        <v/>
      </c>
      <c r="CD137" s="50" t="str">
        <f>IF((MIN($BX137,CB137)-MAX($BW137,CA137))&gt;0,vDurationDinner,)</f>
        <v/>
      </c>
      <c r="CE137" s="50">
        <f t="shared" si="5"/>
        <v>0</v>
      </c>
      <c r="CF137" s="109">
        <f t="shared" si="6"/>
        <v>0.75</v>
      </c>
      <c r="CG137" s="50" t="str">
        <f t="shared" si="7"/>
        <v/>
      </c>
      <c r="CH137" s="50" t="str">
        <f t="shared" si="8"/>
        <v/>
      </c>
      <c r="CI137" s="50" t="str">
        <f t="shared" si="9"/>
        <v/>
      </c>
      <c r="CJ137" s="50" t="str">
        <f t="shared" si="10"/>
        <v/>
      </c>
      <c r="CK137" s="50" t="str">
        <f t="shared" si="11"/>
        <v/>
      </c>
      <c r="CL137" s="50"/>
      <c r="CM137" s="50"/>
      <c r="CN137" s="50"/>
      <c r="CO137" s="50"/>
      <c r="CP137" s="50"/>
    </row>
    <row r="138">
      <c r="A138" s="108" t="str">
        <f t="shared" si="2"/>
        <v/>
      </c>
      <c r="B138" s="6"/>
      <c r="C138" s="119"/>
      <c r="D138" s="120"/>
      <c r="E138" s="61"/>
      <c r="F138" s="45"/>
      <c r="G138" s="45"/>
      <c r="H138" s="46"/>
      <c r="I138" s="45"/>
      <c r="J138" s="45"/>
      <c r="K138" s="45"/>
      <c r="L138" s="45"/>
      <c r="M138" s="61"/>
      <c r="N138" s="48"/>
      <c r="O138" s="49"/>
      <c r="P138" s="48"/>
      <c r="Q138" s="49"/>
      <c r="R138" s="50"/>
      <c r="S138" s="51"/>
      <c r="T138" s="15"/>
      <c r="U138" s="14"/>
      <c r="V138" s="52"/>
      <c r="W138" s="52"/>
      <c r="X138" s="52"/>
      <c r="Y138" s="52"/>
      <c r="Z138" s="52"/>
      <c r="AA138" s="52"/>
      <c r="AB138" s="53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3"/>
      <c r="AP138" s="52"/>
      <c r="AQ138" s="52"/>
      <c r="AR138" s="53"/>
      <c r="AS138" s="53"/>
      <c r="AT138" s="53"/>
      <c r="AU138" s="52"/>
      <c r="AV138" s="52"/>
      <c r="AW138" s="53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83" t="str">
        <f>IF(ISBLANK(B138),,IF(IFNA(MATCH(N138,List_Holidays,0),0)=0,IF(IFNA(MATCH(WEEKDAY(N138),List_WeekHolidays,0),0),1,0),2))</f>
        <v/>
      </c>
      <c r="BU138" s="83" t="str">
        <f t="array" ref="BU138">IF(ISBLANK(BT138),,INDEX(List_DayType,BT138+1))</f>
        <v/>
      </c>
      <c r="BV138" s="83" t="str">
        <f t="array" ref="BV138">IFS(BT138=0,,BT138=1,INDEX(List_Weekday,BT138),BT138=2,XLOOKUP(N138,List_Holidays,List_HolidaysDesc))</f>
        <v/>
      </c>
      <c r="BW138" s="109">
        <f t="shared" si="3"/>
        <v>0</v>
      </c>
      <c r="BX138" s="109">
        <f t="shared" si="4"/>
        <v>0</v>
      </c>
      <c r="BY138" s="109">
        <f>IF($BW138&gt;cLunchEnd+$N138,cLunchBegin+$N138+1,cLunchBegin+$N138)</f>
        <v>0.5</v>
      </c>
      <c r="BZ138" s="109">
        <f>IF($BW138&gt;cLunchEnd+$N138,cLunchEnd+$N138+1,cLunchEnd+$N138)</f>
        <v>0.5416666667</v>
      </c>
      <c r="CA138" s="109">
        <f>IF($BW138&gt;cDinnerEnd+$N138,cDinnerBegin+$N138+1,cDinnerBegin+$N138)</f>
        <v>0.75</v>
      </c>
      <c r="CB138" s="109">
        <f>IF($BW138&gt;cDinnerEnd+$N138,cDinnerEnd+$N138+1,cDinnerEnd+$N138)</f>
        <v>0.7916666667</v>
      </c>
      <c r="CC138" s="50" t="str">
        <f>IF((MIN($BX138,BZ138)-MAX($BW138,BY138))&gt;0,vDurationLunch,)</f>
        <v/>
      </c>
      <c r="CD138" s="50" t="str">
        <f>IF((MIN($BX138,CB138)-MAX($BW138,CA138))&gt;0,vDurationDinner,)</f>
        <v/>
      </c>
      <c r="CE138" s="50">
        <f t="shared" si="5"/>
        <v>0</v>
      </c>
      <c r="CF138" s="109">
        <f t="shared" si="6"/>
        <v>0.75</v>
      </c>
      <c r="CG138" s="50" t="str">
        <f t="shared" si="7"/>
        <v/>
      </c>
      <c r="CH138" s="50" t="str">
        <f t="shared" si="8"/>
        <v/>
      </c>
      <c r="CI138" s="50" t="str">
        <f t="shared" si="9"/>
        <v/>
      </c>
      <c r="CJ138" s="50" t="str">
        <f t="shared" si="10"/>
        <v/>
      </c>
      <c r="CK138" s="50" t="str">
        <f t="shared" si="11"/>
        <v/>
      </c>
      <c r="CL138" s="50"/>
      <c r="CM138" s="50"/>
      <c r="CN138" s="50"/>
      <c r="CO138" s="50"/>
      <c r="CP138" s="50"/>
    </row>
    <row r="139">
      <c r="A139" s="108" t="str">
        <f t="shared" si="2"/>
        <v/>
      </c>
      <c r="B139" s="6"/>
      <c r="C139" s="119"/>
      <c r="D139" s="120"/>
      <c r="E139" s="61"/>
      <c r="F139" s="45"/>
      <c r="G139" s="46"/>
      <c r="H139" s="46"/>
      <c r="I139" s="45"/>
      <c r="J139" s="45"/>
      <c r="K139" s="45"/>
      <c r="L139" s="45"/>
      <c r="M139" s="61"/>
      <c r="N139" s="48"/>
      <c r="O139" s="49"/>
      <c r="P139" s="48"/>
      <c r="Q139" s="49"/>
      <c r="R139" s="50"/>
      <c r="S139" s="51"/>
      <c r="T139" s="15"/>
      <c r="U139" s="14"/>
      <c r="V139" s="52"/>
      <c r="W139" s="52"/>
      <c r="X139" s="52"/>
      <c r="Y139" s="52"/>
      <c r="Z139" s="52"/>
      <c r="AA139" s="52"/>
      <c r="AB139" s="53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3"/>
      <c r="AP139" s="52"/>
      <c r="AQ139" s="52"/>
      <c r="AR139" s="53"/>
      <c r="AS139" s="53"/>
      <c r="AT139" s="53"/>
      <c r="AU139" s="52"/>
      <c r="AV139" s="52"/>
      <c r="AW139" s="53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83" t="str">
        <f>IF(ISBLANK(B139),,IF(IFNA(MATCH(N139,List_Holidays,0),0)=0,IF(IFNA(MATCH(WEEKDAY(N139),List_WeekHolidays,0),0),1,0),2))</f>
        <v/>
      </c>
      <c r="BU139" s="83" t="str">
        <f t="array" ref="BU139">IF(ISBLANK(BT139),,INDEX(List_DayType,BT139+1))</f>
        <v/>
      </c>
      <c r="BV139" s="83" t="str">
        <f t="array" ref="BV139">IFS(BT139=0,,BT139=1,INDEX(List_Weekday,BT139),BT139=2,XLOOKUP(N139,List_Holidays,List_HolidaysDesc))</f>
        <v/>
      </c>
      <c r="BW139" s="109">
        <f t="shared" si="3"/>
        <v>0</v>
      </c>
      <c r="BX139" s="109">
        <f t="shared" si="4"/>
        <v>0</v>
      </c>
      <c r="BY139" s="109">
        <f>IF($BW139&gt;cLunchEnd+$N139,cLunchBegin+$N139+1,cLunchBegin+$N139)</f>
        <v>0.5</v>
      </c>
      <c r="BZ139" s="109">
        <f>IF($BW139&gt;cLunchEnd+$N139,cLunchEnd+$N139+1,cLunchEnd+$N139)</f>
        <v>0.5416666667</v>
      </c>
      <c r="CA139" s="109">
        <f>IF($BW139&gt;cDinnerEnd+$N139,cDinnerBegin+$N139+1,cDinnerBegin+$N139)</f>
        <v>0.75</v>
      </c>
      <c r="CB139" s="109">
        <f>IF($BW139&gt;cDinnerEnd+$N139,cDinnerEnd+$N139+1,cDinnerEnd+$N139)</f>
        <v>0.7916666667</v>
      </c>
      <c r="CC139" s="50" t="str">
        <f>IF((MIN($BX139,BZ139)-MAX($BW139,BY139))&gt;0,vDurationLunch,)</f>
        <v/>
      </c>
      <c r="CD139" s="50" t="str">
        <f>IF((MIN($BX139,CB139)-MAX($BW139,CA139))&gt;0,vDurationDinner,)</f>
        <v/>
      </c>
      <c r="CE139" s="50">
        <f t="shared" si="5"/>
        <v>0</v>
      </c>
      <c r="CF139" s="109">
        <f t="shared" si="6"/>
        <v>0.75</v>
      </c>
      <c r="CG139" s="50" t="str">
        <f t="shared" si="7"/>
        <v/>
      </c>
      <c r="CH139" s="50" t="str">
        <f t="shared" si="8"/>
        <v/>
      </c>
      <c r="CI139" s="50" t="str">
        <f t="shared" si="9"/>
        <v/>
      </c>
      <c r="CJ139" s="50" t="str">
        <f t="shared" si="10"/>
        <v/>
      </c>
      <c r="CK139" s="50" t="str">
        <f t="shared" si="11"/>
        <v/>
      </c>
      <c r="CL139" s="50"/>
      <c r="CM139" s="50"/>
      <c r="CN139" s="50"/>
      <c r="CO139" s="50"/>
      <c r="CP139" s="50"/>
    </row>
    <row r="140">
      <c r="A140" s="108" t="str">
        <f t="shared" si="2"/>
        <v/>
      </c>
      <c r="B140" s="6"/>
      <c r="C140" s="119"/>
      <c r="D140" s="120"/>
      <c r="E140" s="61"/>
      <c r="F140" s="45"/>
      <c r="G140" s="45"/>
      <c r="H140" s="46"/>
      <c r="I140" s="45"/>
      <c r="J140" s="45"/>
      <c r="K140" s="45"/>
      <c r="L140" s="45"/>
      <c r="M140" s="61"/>
      <c r="N140" s="48"/>
      <c r="O140" s="49"/>
      <c r="P140" s="48"/>
      <c r="Q140" s="49"/>
      <c r="R140" s="50"/>
      <c r="S140" s="51"/>
      <c r="T140" s="15"/>
      <c r="U140" s="14"/>
      <c r="V140" s="52"/>
      <c r="W140" s="52"/>
      <c r="X140" s="52"/>
      <c r="Y140" s="52"/>
      <c r="Z140" s="52"/>
      <c r="AA140" s="52"/>
      <c r="AB140" s="53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3"/>
      <c r="AP140" s="52"/>
      <c r="AQ140" s="52"/>
      <c r="AR140" s="53"/>
      <c r="AS140" s="53"/>
      <c r="AT140" s="53"/>
      <c r="AU140" s="52"/>
      <c r="AV140" s="52"/>
      <c r="AW140" s="53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83" t="str">
        <f>IF(ISBLANK(B140),,IF(IFNA(MATCH(N140,List_Holidays,0),0)=0,IF(IFNA(MATCH(WEEKDAY(N140),List_WeekHolidays,0),0),1,0),2))</f>
        <v/>
      </c>
      <c r="BU140" s="83" t="str">
        <f t="array" ref="BU140">IF(ISBLANK(BT140),,INDEX(List_DayType,BT140+1))</f>
        <v/>
      </c>
      <c r="BV140" s="83" t="str">
        <f t="array" ref="BV140">IFS(BT140=0,,BT140=1,INDEX(List_Weekday,BT140),BT140=2,XLOOKUP(N140,List_Holidays,List_HolidaysDesc))</f>
        <v/>
      </c>
      <c r="BW140" s="109">
        <f t="shared" si="3"/>
        <v>0</v>
      </c>
      <c r="BX140" s="109">
        <f t="shared" si="4"/>
        <v>0</v>
      </c>
      <c r="BY140" s="109">
        <f>IF($BW140&gt;cLunchEnd+$N140,cLunchBegin+$N140+1,cLunchBegin+$N140)</f>
        <v>0.5</v>
      </c>
      <c r="BZ140" s="109">
        <f>IF($BW140&gt;cLunchEnd+$N140,cLunchEnd+$N140+1,cLunchEnd+$N140)</f>
        <v>0.5416666667</v>
      </c>
      <c r="CA140" s="109">
        <f>IF($BW140&gt;cDinnerEnd+$N140,cDinnerBegin+$N140+1,cDinnerBegin+$N140)</f>
        <v>0.75</v>
      </c>
      <c r="CB140" s="109">
        <f>IF($BW140&gt;cDinnerEnd+$N140,cDinnerEnd+$N140+1,cDinnerEnd+$N140)</f>
        <v>0.7916666667</v>
      </c>
      <c r="CC140" s="50" t="str">
        <f>IF((MIN($BX140,BZ140)-MAX($BW140,BY140))&gt;0,vDurationLunch,)</f>
        <v/>
      </c>
      <c r="CD140" s="50" t="str">
        <f>IF((MIN($BX140,CB140)-MAX($BW140,CA140))&gt;0,vDurationDinner,)</f>
        <v/>
      </c>
      <c r="CE140" s="50">
        <f t="shared" si="5"/>
        <v>0</v>
      </c>
      <c r="CF140" s="109">
        <f t="shared" si="6"/>
        <v>0.75</v>
      </c>
      <c r="CG140" s="50" t="str">
        <f t="shared" si="7"/>
        <v/>
      </c>
      <c r="CH140" s="50" t="str">
        <f t="shared" si="8"/>
        <v/>
      </c>
      <c r="CI140" s="50" t="str">
        <f t="shared" si="9"/>
        <v/>
      </c>
      <c r="CJ140" s="50" t="str">
        <f t="shared" si="10"/>
        <v/>
      </c>
      <c r="CK140" s="50" t="str">
        <f t="shared" si="11"/>
        <v/>
      </c>
      <c r="CL140" s="50"/>
      <c r="CM140" s="50"/>
      <c r="CN140" s="50"/>
      <c r="CO140" s="50"/>
      <c r="CP140" s="50"/>
    </row>
    <row r="141">
      <c r="A141" s="108" t="str">
        <f t="shared" si="2"/>
        <v/>
      </c>
      <c r="B141" s="6"/>
      <c r="C141" s="119"/>
      <c r="D141" s="120"/>
      <c r="E141" s="61"/>
      <c r="F141" s="45"/>
      <c r="G141" s="45"/>
      <c r="H141" s="46"/>
      <c r="I141" s="45"/>
      <c r="J141" s="45"/>
      <c r="K141" s="45"/>
      <c r="L141" s="45"/>
      <c r="M141" s="61"/>
      <c r="N141" s="48"/>
      <c r="O141" s="49"/>
      <c r="P141" s="48"/>
      <c r="Q141" s="49"/>
      <c r="R141" s="50"/>
      <c r="S141" s="51"/>
      <c r="T141" s="15"/>
      <c r="U141" s="14"/>
      <c r="V141" s="52"/>
      <c r="W141" s="52"/>
      <c r="X141" s="52"/>
      <c r="Y141" s="52"/>
      <c r="Z141" s="52"/>
      <c r="AA141" s="52"/>
      <c r="AB141" s="53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3"/>
      <c r="AP141" s="52"/>
      <c r="AQ141" s="52"/>
      <c r="AR141" s="53"/>
      <c r="AS141" s="53"/>
      <c r="AT141" s="53"/>
      <c r="AU141" s="52"/>
      <c r="AV141" s="52"/>
      <c r="AW141" s="53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83" t="str">
        <f>IF(ISBLANK(B141),,IF(IFNA(MATCH(N141,List_Holidays,0),0)=0,IF(IFNA(MATCH(WEEKDAY(N141),List_WeekHolidays,0),0),1,0),2))</f>
        <v/>
      </c>
      <c r="BU141" s="83" t="str">
        <f t="array" ref="BU141">IF(ISBLANK(BT141),,INDEX(List_DayType,BT141+1))</f>
        <v/>
      </c>
      <c r="BV141" s="83" t="str">
        <f t="array" ref="BV141">IFS(BT141=0,,BT141=1,INDEX(List_Weekday,BT141),BT141=2,XLOOKUP(N141,List_Holidays,List_HolidaysDesc))</f>
        <v/>
      </c>
      <c r="BW141" s="109">
        <f t="shared" si="3"/>
        <v>0</v>
      </c>
      <c r="BX141" s="109">
        <f t="shared" si="4"/>
        <v>0</v>
      </c>
      <c r="BY141" s="109">
        <f>IF($BW141&gt;cLunchEnd+$N141,cLunchBegin+$N141+1,cLunchBegin+$N141)</f>
        <v>0.5</v>
      </c>
      <c r="BZ141" s="109">
        <f>IF($BW141&gt;cLunchEnd+$N141,cLunchEnd+$N141+1,cLunchEnd+$N141)</f>
        <v>0.5416666667</v>
      </c>
      <c r="CA141" s="109">
        <f>IF($BW141&gt;cDinnerEnd+$N141,cDinnerBegin+$N141+1,cDinnerBegin+$N141)</f>
        <v>0.75</v>
      </c>
      <c r="CB141" s="109">
        <f>IF($BW141&gt;cDinnerEnd+$N141,cDinnerEnd+$N141+1,cDinnerEnd+$N141)</f>
        <v>0.7916666667</v>
      </c>
      <c r="CC141" s="50" t="str">
        <f>IF((MIN($BX141,BZ141)-MAX($BW141,BY141))&gt;0,vDurationLunch,)</f>
        <v/>
      </c>
      <c r="CD141" s="50" t="str">
        <f>IF((MIN($BX141,CB141)-MAX($BW141,CA141))&gt;0,vDurationDinner,)</f>
        <v/>
      </c>
      <c r="CE141" s="50">
        <f t="shared" si="5"/>
        <v>0</v>
      </c>
      <c r="CF141" s="109">
        <f t="shared" si="6"/>
        <v>0.75</v>
      </c>
      <c r="CG141" s="50" t="str">
        <f t="shared" si="7"/>
        <v/>
      </c>
      <c r="CH141" s="50" t="str">
        <f t="shared" si="8"/>
        <v/>
      </c>
      <c r="CI141" s="50" t="str">
        <f t="shared" si="9"/>
        <v/>
      </c>
      <c r="CJ141" s="50" t="str">
        <f t="shared" si="10"/>
        <v/>
      </c>
      <c r="CK141" s="50" t="str">
        <f t="shared" si="11"/>
        <v/>
      </c>
      <c r="CL141" s="50"/>
      <c r="CM141" s="50"/>
      <c r="CN141" s="50"/>
      <c r="CO141" s="50"/>
      <c r="CP141" s="50"/>
    </row>
    <row r="142">
      <c r="A142" s="108" t="str">
        <f t="shared" si="2"/>
        <v/>
      </c>
      <c r="B142" s="6"/>
      <c r="C142" s="119"/>
      <c r="D142" s="120"/>
      <c r="E142" s="47"/>
      <c r="F142" s="45"/>
      <c r="G142" s="45"/>
      <c r="H142" s="45"/>
      <c r="I142" s="45"/>
      <c r="J142" s="46"/>
      <c r="K142" s="45"/>
      <c r="L142" s="45"/>
      <c r="M142" s="61"/>
      <c r="N142" s="48"/>
      <c r="O142" s="49"/>
      <c r="P142" s="48"/>
      <c r="Q142" s="49"/>
      <c r="R142" s="50"/>
      <c r="S142" s="51"/>
      <c r="T142" s="15"/>
      <c r="U142" s="14"/>
      <c r="V142" s="52"/>
      <c r="W142" s="52"/>
      <c r="X142" s="52"/>
      <c r="Y142" s="52"/>
      <c r="Z142" s="52"/>
      <c r="AA142" s="52"/>
      <c r="AB142" s="53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3"/>
      <c r="AP142" s="52"/>
      <c r="AQ142" s="52"/>
      <c r="AR142" s="53"/>
      <c r="AS142" s="53"/>
      <c r="AT142" s="53"/>
      <c r="AU142" s="52"/>
      <c r="AV142" s="52"/>
      <c r="AW142" s="53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83" t="str">
        <f>IF(ISBLANK(B142),,IF(IFNA(MATCH(N142,List_Holidays,0),0)=0,IF(IFNA(MATCH(WEEKDAY(N142),List_WeekHolidays,0),0),1,0),2))</f>
        <v/>
      </c>
      <c r="BU142" s="83" t="str">
        <f t="array" ref="BU142">IF(ISBLANK(BT142),,INDEX(List_DayType,BT142+1))</f>
        <v/>
      </c>
      <c r="BV142" s="83" t="str">
        <f t="array" ref="BV142">IFS(BT142=0,,BT142=1,INDEX(List_Weekday,BT142),BT142=2,XLOOKUP(N142,List_Holidays,List_HolidaysDesc))</f>
        <v/>
      </c>
      <c r="BW142" s="109">
        <f t="shared" si="3"/>
        <v>0</v>
      </c>
      <c r="BX142" s="109">
        <f t="shared" si="4"/>
        <v>0</v>
      </c>
      <c r="BY142" s="109">
        <f>IF($BW142&gt;cLunchEnd+$N142,cLunchBegin+$N142+1,cLunchBegin+$N142)</f>
        <v>0.5</v>
      </c>
      <c r="BZ142" s="109">
        <f>IF($BW142&gt;cLunchEnd+$N142,cLunchEnd+$N142+1,cLunchEnd+$N142)</f>
        <v>0.5416666667</v>
      </c>
      <c r="CA142" s="109">
        <f>IF($BW142&gt;cDinnerEnd+$N142,cDinnerBegin+$N142+1,cDinnerBegin+$N142)</f>
        <v>0.75</v>
      </c>
      <c r="CB142" s="109">
        <f>IF($BW142&gt;cDinnerEnd+$N142,cDinnerEnd+$N142+1,cDinnerEnd+$N142)</f>
        <v>0.7916666667</v>
      </c>
      <c r="CC142" s="50" t="str">
        <f>IF((MIN($BX142,BZ142)-MAX($BW142,BY142))&gt;0,vDurationLunch,)</f>
        <v/>
      </c>
      <c r="CD142" s="50" t="str">
        <f>IF((MIN($BX142,CB142)-MAX($BW142,CA142))&gt;0,vDurationDinner,)</f>
        <v/>
      </c>
      <c r="CE142" s="50">
        <f t="shared" si="5"/>
        <v>0</v>
      </c>
      <c r="CF142" s="109">
        <f t="shared" si="6"/>
        <v>0.75</v>
      </c>
      <c r="CG142" s="50" t="str">
        <f t="shared" si="7"/>
        <v/>
      </c>
      <c r="CH142" s="50" t="str">
        <f t="shared" si="8"/>
        <v/>
      </c>
      <c r="CI142" s="50" t="str">
        <f t="shared" si="9"/>
        <v/>
      </c>
      <c r="CJ142" s="50" t="str">
        <f t="shared" si="10"/>
        <v/>
      </c>
      <c r="CK142" s="50" t="str">
        <f t="shared" si="11"/>
        <v/>
      </c>
      <c r="CL142" s="50"/>
      <c r="CM142" s="50"/>
      <c r="CN142" s="50"/>
      <c r="CO142" s="50"/>
      <c r="CP142" s="50"/>
    </row>
    <row r="143">
      <c r="A143" s="108" t="str">
        <f t="shared" si="2"/>
        <v/>
      </c>
      <c r="B143" s="6"/>
      <c r="C143" s="119"/>
      <c r="D143" s="120"/>
      <c r="E143" s="61"/>
      <c r="F143" s="45"/>
      <c r="G143" s="45"/>
      <c r="H143" s="46"/>
      <c r="I143" s="45"/>
      <c r="J143" s="45"/>
      <c r="K143" s="45"/>
      <c r="L143" s="45"/>
      <c r="M143" s="61"/>
      <c r="N143" s="48"/>
      <c r="O143" s="49"/>
      <c r="P143" s="48"/>
      <c r="Q143" s="49"/>
      <c r="R143" s="50"/>
      <c r="S143" s="51"/>
      <c r="T143" s="15"/>
      <c r="U143" s="14"/>
      <c r="V143" s="52"/>
      <c r="W143" s="52"/>
      <c r="X143" s="52"/>
      <c r="Y143" s="52"/>
      <c r="Z143" s="52"/>
      <c r="AA143" s="52"/>
      <c r="AB143" s="53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3"/>
      <c r="AP143" s="52"/>
      <c r="AQ143" s="52"/>
      <c r="AR143" s="53"/>
      <c r="AS143" s="53"/>
      <c r="AT143" s="53"/>
      <c r="AU143" s="52"/>
      <c r="AV143" s="52"/>
      <c r="AW143" s="53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83" t="str">
        <f>IF(ISBLANK(B143),,IF(IFNA(MATCH(N143,List_Holidays,0),0)=0,IF(IFNA(MATCH(WEEKDAY(N143),List_WeekHolidays,0),0),1,0),2))</f>
        <v/>
      </c>
      <c r="BU143" s="83" t="str">
        <f t="array" ref="BU143">IF(ISBLANK(BT143),,INDEX(List_DayType,BT143+1))</f>
        <v/>
      </c>
      <c r="BV143" s="83" t="str">
        <f t="array" ref="BV143">IFS(BT143=0,,BT143=1,INDEX(List_Weekday,BT143),BT143=2,XLOOKUP(N143,List_Holidays,List_HolidaysDesc))</f>
        <v/>
      </c>
      <c r="BW143" s="109">
        <f t="shared" si="3"/>
        <v>0</v>
      </c>
      <c r="BX143" s="109">
        <f t="shared" si="4"/>
        <v>0</v>
      </c>
      <c r="BY143" s="109">
        <f>IF($BW143&gt;cLunchEnd+$N143,cLunchBegin+$N143+1,cLunchBegin+$N143)</f>
        <v>0.5</v>
      </c>
      <c r="BZ143" s="109">
        <f>IF($BW143&gt;cLunchEnd+$N143,cLunchEnd+$N143+1,cLunchEnd+$N143)</f>
        <v>0.5416666667</v>
      </c>
      <c r="CA143" s="109">
        <f>IF($BW143&gt;cDinnerEnd+$N143,cDinnerBegin+$N143+1,cDinnerBegin+$N143)</f>
        <v>0.75</v>
      </c>
      <c r="CB143" s="109">
        <f>IF($BW143&gt;cDinnerEnd+$N143,cDinnerEnd+$N143+1,cDinnerEnd+$N143)</f>
        <v>0.7916666667</v>
      </c>
      <c r="CC143" s="50" t="str">
        <f>IF((MIN($BX143,BZ143)-MAX($BW143,BY143))&gt;0,vDurationLunch,)</f>
        <v/>
      </c>
      <c r="CD143" s="50" t="str">
        <f>IF((MIN($BX143,CB143)-MAX($BW143,CA143))&gt;0,vDurationDinner,)</f>
        <v/>
      </c>
      <c r="CE143" s="50">
        <f t="shared" si="5"/>
        <v>0</v>
      </c>
      <c r="CF143" s="109">
        <f t="shared" si="6"/>
        <v>0.75</v>
      </c>
      <c r="CG143" s="50" t="str">
        <f t="shared" si="7"/>
        <v/>
      </c>
      <c r="CH143" s="50" t="str">
        <f t="shared" si="8"/>
        <v/>
      </c>
      <c r="CI143" s="50" t="str">
        <f t="shared" si="9"/>
        <v/>
      </c>
      <c r="CJ143" s="50" t="str">
        <f t="shared" si="10"/>
        <v/>
      </c>
      <c r="CK143" s="50" t="str">
        <f t="shared" si="11"/>
        <v/>
      </c>
      <c r="CL143" s="50"/>
      <c r="CM143" s="50"/>
      <c r="CN143" s="50"/>
      <c r="CO143" s="50"/>
      <c r="CP143" s="50"/>
    </row>
    <row r="144">
      <c r="A144" s="108" t="str">
        <f t="shared" si="2"/>
        <v/>
      </c>
      <c r="B144" s="6"/>
      <c r="C144" s="119"/>
      <c r="D144" s="120"/>
      <c r="E144" s="61"/>
      <c r="F144" s="45"/>
      <c r="G144" s="45"/>
      <c r="H144" s="46"/>
      <c r="I144" s="45"/>
      <c r="J144" s="45"/>
      <c r="K144" s="45"/>
      <c r="L144" s="45"/>
      <c r="M144" s="61"/>
      <c r="N144" s="48"/>
      <c r="O144" s="49"/>
      <c r="P144" s="48"/>
      <c r="Q144" s="49"/>
      <c r="R144" s="50"/>
      <c r="S144" s="51"/>
      <c r="T144" s="15"/>
      <c r="U144" s="14"/>
      <c r="V144" s="52"/>
      <c r="W144" s="52"/>
      <c r="X144" s="52"/>
      <c r="Y144" s="52"/>
      <c r="Z144" s="52"/>
      <c r="AA144" s="52"/>
      <c r="AB144" s="53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3"/>
      <c r="AP144" s="52"/>
      <c r="AQ144" s="52"/>
      <c r="AR144" s="53"/>
      <c r="AS144" s="53"/>
      <c r="AT144" s="53"/>
      <c r="AU144" s="52"/>
      <c r="AV144" s="52"/>
      <c r="AW144" s="53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83" t="str">
        <f>IF(ISBLANK(B144),,IF(IFNA(MATCH(N144,List_Holidays,0),0)=0,IF(IFNA(MATCH(WEEKDAY(N144),List_WeekHolidays,0),0),1,0),2))</f>
        <v/>
      </c>
      <c r="BU144" s="83" t="str">
        <f t="array" ref="BU144">IF(ISBLANK(BT144),,INDEX(List_DayType,BT144+1))</f>
        <v/>
      </c>
      <c r="BV144" s="83" t="str">
        <f t="array" ref="BV144">IFS(BT144=0,,BT144=1,INDEX(List_Weekday,BT144),BT144=2,XLOOKUP(N144,List_Holidays,List_HolidaysDesc))</f>
        <v/>
      </c>
      <c r="BW144" s="109">
        <f t="shared" si="3"/>
        <v>0</v>
      </c>
      <c r="BX144" s="109">
        <f t="shared" si="4"/>
        <v>0</v>
      </c>
      <c r="BY144" s="109">
        <f>IF($BW144&gt;cLunchEnd+$N144,cLunchBegin+$N144+1,cLunchBegin+$N144)</f>
        <v>0.5</v>
      </c>
      <c r="BZ144" s="109">
        <f>IF($BW144&gt;cLunchEnd+$N144,cLunchEnd+$N144+1,cLunchEnd+$N144)</f>
        <v>0.5416666667</v>
      </c>
      <c r="CA144" s="109">
        <f>IF($BW144&gt;cDinnerEnd+$N144,cDinnerBegin+$N144+1,cDinnerBegin+$N144)</f>
        <v>0.75</v>
      </c>
      <c r="CB144" s="109">
        <f>IF($BW144&gt;cDinnerEnd+$N144,cDinnerEnd+$N144+1,cDinnerEnd+$N144)</f>
        <v>0.7916666667</v>
      </c>
      <c r="CC144" s="50" t="str">
        <f>IF((MIN($BX144,BZ144)-MAX($BW144,BY144))&gt;0,vDurationLunch,)</f>
        <v/>
      </c>
      <c r="CD144" s="50" t="str">
        <f>IF((MIN($BX144,CB144)-MAX($BW144,CA144))&gt;0,vDurationDinner,)</f>
        <v/>
      </c>
      <c r="CE144" s="50">
        <f t="shared" si="5"/>
        <v>0</v>
      </c>
      <c r="CF144" s="109">
        <f t="shared" si="6"/>
        <v>0.75</v>
      </c>
      <c r="CG144" s="50" t="str">
        <f t="shared" si="7"/>
        <v/>
      </c>
      <c r="CH144" s="50" t="str">
        <f t="shared" si="8"/>
        <v/>
      </c>
      <c r="CI144" s="50" t="str">
        <f t="shared" si="9"/>
        <v/>
      </c>
      <c r="CJ144" s="50" t="str">
        <f t="shared" si="10"/>
        <v/>
      </c>
      <c r="CK144" s="50" t="str">
        <f t="shared" si="11"/>
        <v/>
      </c>
      <c r="CL144" s="50"/>
      <c r="CM144" s="50"/>
      <c r="CN144" s="50"/>
      <c r="CO144" s="50"/>
      <c r="CP144" s="50"/>
    </row>
    <row r="145">
      <c r="A145" s="108" t="str">
        <f t="shared" si="2"/>
        <v/>
      </c>
      <c r="B145" s="6"/>
      <c r="C145" s="119"/>
      <c r="D145" s="120"/>
      <c r="E145" s="61"/>
      <c r="F145" s="45"/>
      <c r="G145" s="45"/>
      <c r="H145" s="46"/>
      <c r="I145" s="45"/>
      <c r="J145" s="45"/>
      <c r="K145" s="45"/>
      <c r="L145" s="45"/>
      <c r="M145" s="61"/>
      <c r="N145" s="48"/>
      <c r="O145" s="49"/>
      <c r="P145" s="48"/>
      <c r="Q145" s="49"/>
      <c r="R145" s="50"/>
      <c r="S145" s="51"/>
      <c r="T145" s="15"/>
      <c r="U145" s="14"/>
      <c r="V145" s="52"/>
      <c r="W145" s="52"/>
      <c r="X145" s="52"/>
      <c r="Y145" s="52"/>
      <c r="Z145" s="52"/>
      <c r="AA145" s="52"/>
      <c r="AB145" s="53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3"/>
      <c r="AP145" s="52"/>
      <c r="AQ145" s="52"/>
      <c r="AR145" s="53"/>
      <c r="AS145" s="53"/>
      <c r="AT145" s="53"/>
      <c r="AU145" s="52"/>
      <c r="AV145" s="52"/>
      <c r="AW145" s="53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83" t="str">
        <f>IF(ISBLANK(B145),,IF(IFNA(MATCH(N145,List_Holidays,0),0)=0,IF(IFNA(MATCH(WEEKDAY(N145),List_WeekHolidays,0),0),1,0),2))</f>
        <v/>
      </c>
      <c r="BU145" s="83" t="str">
        <f t="array" ref="BU145">IF(ISBLANK(BT145),,INDEX(List_DayType,BT145+1))</f>
        <v/>
      </c>
      <c r="BV145" s="83" t="str">
        <f t="array" ref="BV145">IFS(BT145=0,,BT145=1,INDEX(List_Weekday,BT145),BT145=2,XLOOKUP(N145,List_Holidays,List_HolidaysDesc))</f>
        <v/>
      </c>
      <c r="BW145" s="109">
        <f t="shared" si="3"/>
        <v>0</v>
      </c>
      <c r="BX145" s="109">
        <f t="shared" si="4"/>
        <v>0</v>
      </c>
      <c r="BY145" s="109">
        <f>IF($BW145&gt;cLunchEnd+$N145,cLunchBegin+$N145+1,cLunchBegin+$N145)</f>
        <v>0.5</v>
      </c>
      <c r="BZ145" s="109">
        <f>IF($BW145&gt;cLunchEnd+$N145,cLunchEnd+$N145+1,cLunchEnd+$N145)</f>
        <v>0.5416666667</v>
      </c>
      <c r="CA145" s="109">
        <f>IF($BW145&gt;cDinnerEnd+$N145,cDinnerBegin+$N145+1,cDinnerBegin+$N145)</f>
        <v>0.75</v>
      </c>
      <c r="CB145" s="109">
        <f>IF($BW145&gt;cDinnerEnd+$N145,cDinnerEnd+$N145+1,cDinnerEnd+$N145)</f>
        <v>0.7916666667</v>
      </c>
      <c r="CC145" s="50" t="str">
        <f>IF((MIN($BX145,BZ145)-MAX($BW145,BY145))&gt;0,vDurationLunch,)</f>
        <v/>
      </c>
      <c r="CD145" s="50" t="str">
        <f>IF((MIN($BX145,CB145)-MAX($BW145,CA145))&gt;0,vDurationDinner,)</f>
        <v/>
      </c>
      <c r="CE145" s="50">
        <f t="shared" si="5"/>
        <v>0</v>
      </c>
      <c r="CF145" s="109">
        <f t="shared" si="6"/>
        <v>0.75</v>
      </c>
      <c r="CG145" s="50" t="str">
        <f t="shared" si="7"/>
        <v/>
      </c>
      <c r="CH145" s="50" t="str">
        <f t="shared" si="8"/>
        <v/>
      </c>
      <c r="CI145" s="50" t="str">
        <f t="shared" si="9"/>
        <v/>
      </c>
      <c r="CJ145" s="50" t="str">
        <f t="shared" si="10"/>
        <v/>
      </c>
      <c r="CK145" s="50" t="str">
        <f t="shared" si="11"/>
        <v/>
      </c>
      <c r="CL145" s="50"/>
      <c r="CM145" s="50"/>
      <c r="CN145" s="50"/>
      <c r="CO145" s="50"/>
      <c r="CP145" s="50"/>
    </row>
    <row r="146">
      <c r="A146" s="108" t="str">
        <f t="shared" si="2"/>
        <v/>
      </c>
      <c r="B146" s="6"/>
      <c r="C146" s="119"/>
      <c r="D146" s="120"/>
      <c r="E146" s="61"/>
      <c r="F146" s="45"/>
      <c r="G146" s="46"/>
      <c r="H146" s="46"/>
      <c r="I146" s="45"/>
      <c r="J146" s="45"/>
      <c r="K146" s="45"/>
      <c r="L146" s="45"/>
      <c r="M146" s="61"/>
      <c r="N146" s="48"/>
      <c r="O146" s="49"/>
      <c r="P146" s="48"/>
      <c r="Q146" s="49"/>
      <c r="R146" s="50"/>
      <c r="S146" s="51"/>
      <c r="T146" s="15"/>
      <c r="U146" s="14"/>
      <c r="V146" s="52"/>
      <c r="W146" s="52"/>
      <c r="X146" s="52"/>
      <c r="Y146" s="52"/>
      <c r="Z146" s="52"/>
      <c r="AA146" s="52"/>
      <c r="AB146" s="53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3"/>
      <c r="AP146" s="52"/>
      <c r="AQ146" s="52"/>
      <c r="AR146" s="53"/>
      <c r="AS146" s="53"/>
      <c r="AT146" s="53"/>
      <c r="AU146" s="52"/>
      <c r="AV146" s="52"/>
      <c r="AW146" s="53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83" t="str">
        <f>IF(ISBLANK(B146),,IF(IFNA(MATCH(N146,List_Holidays,0),0)=0,IF(IFNA(MATCH(WEEKDAY(N146),List_WeekHolidays,0),0),1,0),2))</f>
        <v/>
      </c>
      <c r="BU146" s="83" t="str">
        <f t="array" ref="BU146">IF(ISBLANK(BT146),,INDEX(List_DayType,BT146+1))</f>
        <v/>
      </c>
      <c r="BV146" s="83" t="str">
        <f t="array" ref="BV146">IFS(BT146=0,,BT146=1,INDEX(List_Weekday,BT146),BT146=2,XLOOKUP(N146,List_Holidays,List_HolidaysDesc))</f>
        <v/>
      </c>
      <c r="BW146" s="109">
        <f t="shared" si="3"/>
        <v>0</v>
      </c>
      <c r="BX146" s="109">
        <f t="shared" si="4"/>
        <v>0</v>
      </c>
      <c r="BY146" s="109">
        <f>IF($BW146&gt;cLunchEnd+$N146,cLunchBegin+$N146+1,cLunchBegin+$N146)</f>
        <v>0.5</v>
      </c>
      <c r="BZ146" s="109">
        <f>IF($BW146&gt;cLunchEnd+$N146,cLunchEnd+$N146+1,cLunchEnd+$N146)</f>
        <v>0.5416666667</v>
      </c>
      <c r="CA146" s="109">
        <f>IF($BW146&gt;cDinnerEnd+$N146,cDinnerBegin+$N146+1,cDinnerBegin+$N146)</f>
        <v>0.75</v>
      </c>
      <c r="CB146" s="109">
        <f>IF($BW146&gt;cDinnerEnd+$N146,cDinnerEnd+$N146+1,cDinnerEnd+$N146)</f>
        <v>0.7916666667</v>
      </c>
      <c r="CC146" s="50" t="str">
        <f>IF((MIN($BX146,BZ146)-MAX($BW146,BY146))&gt;0,vDurationLunch,)</f>
        <v/>
      </c>
      <c r="CD146" s="50" t="str">
        <f>IF((MIN($BX146,CB146)-MAX($BW146,CA146))&gt;0,vDurationDinner,)</f>
        <v/>
      </c>
      <c r="CE146" s="50">
        <f t="shared" si="5"/>
        <v>0</v>
      </c>
      <c r="CF146" s="109">
        <f t="shared" si="6"/>
        <v>0.75</v>
      </c>
      <c r="CG146" s="50" t="str">
        <f t="shared" si="7"/>
        <v/>
      </c>
      <c r="CH146" s="50" t="str">
        <f t="shared" si="8"/>
        <v/>
      </c>
      <c r="CI146" s="50" t="str">
        <f t="shared" si="9"/>
        <v/>
      </c>
      <c r="CJ146" s="50" t="str">
        <f t="shared" si="10"/>
        <v/>
      </c>
      <c r="CK146" s="50" t="str">
        <f t="shared" si="11"/>
        <v/>
      </c>
      <c r="CL146" s="50"/>
      <c r="CM146" s="50"/>
      <c r="CN146" s="50"/>
      <c r="CO146" s="50"/>
      <c r="CP146" s="50"/>
    </row>
    <row r="147">
      <c r="A147" s="108" t="str">
        <f t="shared" si="2"/>
        <v/>
      </c>
      <c r="B147" s="6"/>
      <c r="C147" s="119"/>
      <c r="D147" s="120"/>
      <c r="E147" s="61"/>
      <c r="F147" s="45"/>
      <c r="G147" s="45"/>
      <c r="H147" s="46"/>
      <c r="I147" s="45"/>
      <c r="J147" s="45"/>
      <c r="K147" s="45"/>
      <c r="L147" s="45"/>
      <c r="M147" s="61"/>
      <c r="N147" s="48"/>
      <c r="O147" s="49"/>
      <c r="P147" s="48"/>
      <c r="Q147" s="49"/>
      <c r="R147" s="50"/>
      <c r="S147" s="51"/>
      <c r="T147" s="15"/>
      <c r="U147" s="14"/>
      <c r="V147" s="52"/>
      <c r="W147" s="52"/>
      <c r="X147" s="52"/>
      <c r="Y147" s="52"/>
      <c r="Z147" s="52"/>
      <c r="AA147" s="52"/>
      <c r="AB147" s="53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83" t="str">
        <f>IF(ISBLANK(B147),,IF(IFNA(MATCH(N147,List_Holidays,0),0)=0,IF(IFNA(MATCH(WEEKDAY(N147),List_WeekHolidays,0),0),1,0),2))</f>
        <v/>
      </c>
      <c r="BU147" s="83" t="str">
        <f t="array" ref="BU147">IF(ISBLANK(BT147),,INDEX(List_DayType,BT147+1))</f>
        <v/>
      </c>
      <c r="BV147" s="83" t="str">
        <f t="array" ref="BV147">IFS(BT147=0,,BT147=1,INDEX(List_Weekday,BT147),BT147=2,XLOOKUP(N147,List_Holidays,List_HolidaysDesc))</f>
        <v/>
      </c>
      <c r="BW147" s="109">
        <f t="shared" si="3"/>
        <v>0</v>
      </c>
      <c r="BX147" s="109">
        <f t="shared" si="4"/>
        <v>0</v>
      </c>
      <c r="BY147" s="109">
        <f>IF($BW147&gt;cLunchEnd+$N147,cLunchBegin+$N147+1,cLunchBegin+$N147)</f>
        <v>0.5</v>
      </c>
      <c r="BZ147" s="109">
        <f>IF($BW147&gt;cLunchEnd+$N147,cLunchEnd+$N147+1,cLunchEnd+$N147)</f>
        <v>0.5416666667</v>
      </c>
      <c r="CA147" s="109">
        <f>IF($BW147&gt;cDinnerEnd+$N147,cDinnerBegin+$N147+1,cDinnerBegin+$N147)</f>
        <v>0.75</v>
      </c>
      <c r="CB147" s="109">
        <f>IF($BW147&gt;cDinnerEnd+$N147,cDinnerEnd+$N147+1,cDinnerEnd+$N147)</f>
        <v>0.7916666667</v>
      </c>
      <c r="CC147" s="50" t="str">
        <f>IF((MIN($BX147,BZ147)-MAX($BW147,BY147))&gt;0,vDurationLunch,)</f>
        <v/>
      </c>
      <c r="CD147" s="50" t="str">
        <f>IF((MIN($BX147,CB147)-MAX($BW147,CA147))&gt;0,vDurationDinner,)</f>
        <v/>
      </c>
      <c r="CE147" s="50">
        <f t="shared" si="5"/>
        <v>0</v>
      </c>
      <c r="CF147" s="109">
        <f t="shared" si="6"/>
        <v>0.75</v>
      </c>
      <c r="CG147" s="50" t="str">
        <f t="shared" si="7"/>
        <v/>
      </c>
      <c r="CH147" s="50" t="str">
        <f t="shared" si="8"/>
        <v/>
      </c>
      <c r="CI147" s="50" t="str">
        <f t="shared" si="9"/>
        <v/>
      </c>
      <c r="CJ147" s="50" t="str">
        <f t="shared" si="10"/>
        <v/>
      </c>
      <c r="CK147" s="50" t="str">
        <f t="shared" si="11"/>
        <v/>
      </c>
      <c r="CL147" s="50"/>
      <c r="CM147" s="50"/>
      <c r="CN147" s="50"/>
      <c r="CO147" s="50"/>
      <c r="CP147" s="50"/>
    </row>
    <row r="148">
      <c r="A148" s="108" t="str">
        <f t="shared" si="2"/>
        <v/>
      </c>
      <c r="B148" s="6"/>
      <c r="C148" s="119"/>
      <c r="D148" s="120"/>
      <c r="E148" s="61"/>
      <c r="F148" s="45"/>
      <c r="G148" s="45"/>
      <c r="H148" s="46"/>
      <c r="I148" s="45"/>
      <c r="J148" s="45"/>
      <c r="K148" s="45"/>
      <c r="L148" s="45"/>
      <c r="M148" s="61"/>
      <c r="N148" s="48"/>
      <c r="O148" s="49"/>
      <c r="P148" s="48"/>
      <c r="Q148" s="49"/>
      <c r="R148" s="50"/>
      <c r="S148" s="51"/>
      <c r="T148" s="15"/>
      <c r="U148" s="14"/>
      <c r="V148" s="52"/>
      <c r="W148" s="52"/>
      <c r="X148" s="52"/>
      <c r="Y148" s="52"/>
      <c r="Z148" s="52"/>
      <c r="AA148" s="52"/>
      <c r="AB148" s="53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3"/>
      <c r="AP148" s="52"/>
      <c r="AQ148" s="52"/>
      <c r="AR148" s="53"/>
      <c r="AS148" s="53"/>
      <c r="AT148" s="53"/>
      <c r="AU148" s="52"/>
      <c r="AV148" s="52"/>
      <c r="AW148" s="53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83" t="str">
        <f>IF(ISBLANK(B148),,IF(IFNA(MATCH(N148,List_Holidays,0),0)=0,IF(IFNA(MATCH(WEEKDAY(N148),List_WeekHolidays,0),0),1,0),2))</f>
        <v/>
      </c>
      <c r="BU148" s="83" t="str">
        <f t="array" ref="BU148">IF(ISBLANK(BT148),,INDEX(List_DayType,BT148+1))</f>
        <v/>
      </c>
      <c r="BV148" s="83" t="str">
        <f t="array" ref="BV148">IFS(BT148=0,,BT148=1,INDEX(List_Weekday,BT148),BT148=2,XLOOKUP(N148,List_Holidays,List_HolidaysDesc))</f>
        <v/>
      </c>
      <c r="BW148" s="109">
        <f t="shared" si="3"/>
        <v>0</v>
      </c>
      <c r="BX148" s="109">
        <f t="shared" si="4"/>
        <v>0</v>
      </c>
      <c r="BY148" s="109">
        <f>IF($BW148&gt;cLunchEnd+$N148,cLunchBegin+$N148+1,cLunchBegin+$N148)</f>
        <v>0.5</v>
      </c>
      <c r="BZ148" s="109">
        <f>IF($BW148&gt;cLunchEnd+$N148,cLunchEnd+$N148+1,cLunchEnd+$N148)</f>
        <v>0.5416666667</v>
      </c>
      <c r="CA148" s="109">
        <f>IF($BW148&gt;cDinnerEnd+$N148,cDinnerBegin+$N148+1,cDinnerBegin+$N148)</f>
        <v>0.75</v>
      </c>
      <c r="CB148" s="109">
        <f>IF($BW148&gt;cDinnerEnd+$N148,cDinnerEnd+$N148+1,cDinnerEnd+$N148)</f>
        <v>0.7916666667</v>
      </c>
      <c r="CC148" s="50" t="str">
        <f>IF((MIN($BX148,BZ148)-MAX($BW148,BY148))&gt;0,vDurationLunch,)</f>
        <v/>
      </c>
      <c r="CD148" s="50" t="str">
        <f>IF((MIN($BX148,CB148)-MAX($BW148,CA148))&gt;0,vDurationDinner,)</f>
        <v/>
      </c>
      <c r="CE148" s="50">
        <f t="shared" si="5"/>
        <v>0</v>
      </c>
      <c r="CF148" s="109">
        <f t="shared" si="6"/>
        <v>0.75</v>
      </c>
      <c r="CG148" s="50" t="str">
        <f t="shared" si="7"/>
        <v/>
      </c>
      <c r="CH148" s="50" t="str">
        <f t="shared" si="8"/>
        <v/>
      </c>
      <c r="CI148" s="50" t="str">
        <f t="shared" si="9"/>
        <v/>
      </c>
      <c r="CJ148" s="50" t="str">
        <f t="shared" si="10"/>
        <v/>
      </c>
      <c r="CK148" s="50" t="str">
        <f t="shared" si="11"/>
        <v/>
      </c>
      <c r="CL148" s="50"/>
      <c r="CM148" s="50"/>
      <c r="CN148" s="50"/>
      <c r="CO148" s="50"/>
      <c r="CP148" s="50"/>
    </row>
    <row r="149">
      <c r="A149" s="108" t="str">
        <f t="shared" si="2"/>
        <v/>
      </c>
      <c r="B149" s="6"/>
      <c r="C149" s="119"/>
      <c r="D149" s="120"/>
      <c r="E149" s="61"/>
      <c r="F149" s="45"/>
      <c r="G149" s="45"/>
      <c r="H149" s="45"/>
      <c r="I149" s="45"/>
      <c r="J149" s="46"/>
      <c r="K149" s="45"/>
      <c r="L149" s="45"/>
      <c r="M149" s="61"/>
      <c r="N149" s="48"/>
      <c r="O149" s="49"/>
      <c r="P149" s="48"/>
      <c r="Q149" s="49"/>
      <c r="R149" s="50"/>
      <c r="S149" s="51"/>
      <c r="T149" s="15"/>
      <c r="U149" s="14"/>
      <c r="V149" s="52"/>
      <c r="W149" s="52"/>
      <c r="X149" s="52"/>
      <c r="Y149" s="52"/>
      <c r="Z149" s="52"/>
      <c r="AA149" s="52"/>
      <c r="AB149" s="53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3"/>
      <c r="AP149" s="52"/>
      <c r="AQ149" s="52"/>
      <c r="AR149" s="53"/>
      <c r="AS149" s="53"/>
      <c r="AT149" s="53"/>
      <c r="AU149" s="52"/>
      <c r="AV149" s="52"/>
      <c r="AW149" s="53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83" t="str">
        <f>IF(ISBLANK(B149),,IF(IFNA(MATCH(N149,List_Holidays,0),0)=0,IF(IFNA(MATCH(WEEKDAY(N149),List_WeekHolidays,0),0),1,0),2))</f>
        <v/>
      </c>
      <c r="BU149" s="83" t="str">
        <f t="array" ref="BU149">IF(ISBLANK(BT149),,INDEX(List_DayType,BT149+1))</f>
        <v/>
      </c>
      <c r="BV149" s="83" t="str">
        <f t="array" ref="BV149">IFS(BT149=0,,BT149=1,INDEX(List_Weekday,BT149),BT149=2,XLOOKUP(N149,List_Holidays,List_HolidaysDesc))</f>
        <v/>
      </c>
      <c r="BW149" s="109">
        <f t="shared" si="3"/>
        <v>0</v>
      </c>
      <c r="BX149" s="109">
        <f t="shared" si="4"/>
        <v>0</v>
      </c>
      <c r="BY149" s="109">
        <f>IF($BW149&gt;cLunchEnd+$N149,cLunchBegin+$N149+1,cLunchBegin+$N149)</f>
        <v>0.5</v>
      </c>
      <c r="BZ149" s="109">
        <f>IF($BW149&gt;cLunchEnd+$N149,cLunchEnd+$N149+1,cLunchEnd+$N149)</f>
        <v>0.5416666667</v>
      </c>
      <c r="CA149" s="109">
        <f>IF($BW149&gt;cDinnerEnd+$N149,cDinnerBegin+$N149+1,cDinnerBegin+$N149)</f>
        <v>0.75</v>
      </c>
      <c r="CB149" s="109">
        <f>IF($BW149&gt;cDinnerEnd+$N149,cDinnerEnd+$N149+1,cDinnerEnd+$N149)</f>
        <v>0.7916666667</v>
      </c>
      <c r="CC149" s="50" t="str">
        <f>IF((MIN($BX149,BZ149)-MAX($BW149,BY149))&gt;0,vDurationLunch,)</f>
        <v/>
      </c>
      <c r="CD149" s="50" t="str">
        <f>IF((MIN($BX149,CB149)-MAX($BW149,CA149))&gt;0,vDurationDinner,)</f>
        <v/>
      </c>
      <c r="CE149" s="50">
        <f t="shared" si="5"/>
        <v>0</v>
      </c>
      <c r="CF149" s="109">
        <f t="shared" si="6"/>
        <v>0.75</v>
      </c>
      <c r="CG149" s="50" t="str">
        <f t="shared" si="7"/>
        <v/>
      </c>
      <c r="CH149" s="50" t="str">
        <f t="shared" si="8"/>
        <v/>
      </c>
      <c r="CI149" s="50" t="str">
        <f t="shared" si="9"/>
        <v/>
      </c>
      <c r="CJ149" s="50" t="str">
        <f t="shared" si="10"/>
        <v/>
      </c>
      <c r="CK149" s="50" t="str">
        <f t="shared" si="11"/>
        <v/>
      </c>
      <c r="CL149" s="50"/>
      <c r="CM149" s="50"/>
      <c r="CN149" s="50"/>
      <c r="CO149" s="50"/>
      <c r="CP149" s="50"/>
    </row>
    <row r="150">
      <c r="A150" s="108" t="str">
        <f t="shared" si="2"/>
        <v/>
      </c>
      <c r="B150" s="6"/>
      <c r="C150" s="119"/>
      <c r="D150" s="120"/>
      <c r="E150" s="61"/>
      <c r="F150" s="45"/>
      <c r="G150" s="45"/>
      <c r="H150" s="46"/>
      <c r="I150" s="45"/>
      <c r="J150" s="45"/>
      <c r="K150" s="45"/>
      <c r="L150" s="45"/>
      <c r="M150" s="61"/>
      <c r="N150" s="48"/>
      <c r="O150" s="49"/>
      <c r="P150" s="48"/>
      <c r="Q150" s="49"/>
      <c r="R150" s="50"/>
      <c r="S150" s="51"/>
      <c r="T150" s="15"/>
      <c r="U150" s="14"/>
      <c r="V150" s="52"/>
      <c r="W150" s="52"/>
      <c r="X150" s="52"/>
      <c r="Y150" s="52"/>
      <c r="Z150" s="52"/>
      <c r="AA150" s="52"/>
      <c r="AB150" s="53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3"/>
      <c r="AP150" s="52"/>
      <c r="AQ150" s="52"/>
      <c r="AR150" s="53"/>
      <c r="AS150" s="53"/>
      <c r="AT150" s="53"/>
      <c r="AU150" s="52"/>
      <c r="AV150" s="52"/>
      <c r="AW150" s="53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83" t="str">
        <f>IF(ISBLANK(B150),,IF(IFNA(MATCH(N150,List_Holidays,0),0)=0,IF(IFNA(MATCH(WEEKDAY(N150),List_WeekHolidays,0),0),1,0),2))</f>
        <v/>
      </c>
      <c r="BU150" s="83" t="str">
        <f t="array" ref="BU150">IF(ISBLANK(BT150),,INDEX(List_DayType,BT150+1))</f>
        <v/>
      </c>
      <c r="BV150" s="83" t="str">
        <f t="array" ref="BV150">IFS(BT150=0,,BT150=1,INDEX(List_Weekday,BT150),BT150=2,XLOOKUP(N150,List_Holidays,List_HolidaysDesc))</f>
        <v/>
      </c>
      <c r="BW150" s="109">
        <f t="shared" si="3"/>
        <v>0</v>
      </c>
      <c r="BX150" s="109">
        <f t="shared" si="4"/>
        <v>0</v>
      </c>
      <c r="BY150" s="109">
        <f>IF($BW150&gt;cLunchEnd+$N150,cLunchBegin+$N150+1,cLunchBegin+$N150)</f>
        <v>0.5</v>
      </c>
      <c r="BZ150" s="109">
        <f>IF($BW150&gt;cLunchEnd+$N150,cLunchEnd+$N150+1,cLunchEnd+$N150)</f>
        <v>0.5416666667</v>
      </c>
      <c r="CA150" s="109">
        <f>IF($BW150&gt;cDinnerEnd+$N150,cDinnerBegin+$N150+1,cDinnerBegin+$N150)</f>
        <v>0.75</v>
      </c>
      <c r="CB150" s="109">
        <f>IF($BW150&gt;cDinnerEnd+$N150,cDinnerEnd+$N150+1,cDinnerEnd+$N150)</f>
        <v>0.7916666667</v>
      </c>
      <c r="CC150" s="50" t="str">
        <f>IF((MIN($BX150,BZ150)-MAX($BW150,BY150))&gt;0,vDurationLunch,)</f>
        <v/>
      </c>
      <c r="CD150" s="50" t="str">
        <f>IF((MIN($BX150,CB150)-MAX($BW150,CA150))&gt;0,vDurationDinner,)</f>
        <v/>
      </c>
      <c r="CE150" s="50">
        <f t="shared" si="5"/>
        <v>0</v>
      </c>
      <c r="CF150" s="109">
        <f t="shared" si="6"/>
        <v>0.75</v>
      </c>
      <c r="CG150" s="50" t="str">
        <f t="shared" si="7"/>
        <v/>
      </c>
      <c r="CH150" s="50" t="str">
        <f t="shared" si="8"/>
        <v/>
      </c>
      <c r="CI150" s="50" t="str">
        <f t="shared" si="9"/>
        <v/>
      </c>
      <c r="CJ150" s="50" t="str">
        <f t="shared" si="10"/>
        <v/>
      </c>
      <c r="CK150" s="50" t="str">
        <f t="shared" si="11"/>
        <v/>
      </c>
      <c r="CL150" s="50"/>
      <c r="CM150" s="50"/>
      <c r="CN150" s="50"/>
      <c r="CO150" s="50"/>
      <c r="CP150" s="50"/>
    </row>
    <row r="151">
      <c r="A151" s="108" t="str">
        <f t="shared" si="2"/>
        <v/>
      </c>
      <c r="B151" s="6"/>
      <c r="C151" s="119"/>
      <c r="D151" s="120"/>
      <c r="E151" s="61"/>
      <c r="F151" s="45"/>
      <c r="G151" s="45"/>
      <c r="H151" s="46"/>
      <c r="I151" s="45"/>
      <c r="J151" s="45"/>
      <c r="K151" s="45"/>
      <c r="L151" s="45"/>
      <c r="M151" s="61"/>
      <c r="N151" s="48"/>
      <c r="O151" s="49"/>
      <c r="P151" s="48"/>
      <c r="Q151" s="49"/>
      <c r="R151" s="50"/>
      <c r="S151" s="51"/>
      <c r="T151" s="15"/>
      <c r="U151" s="14"/>
      <c r="V151" s="52"/>
      <c r="W151" s="52"/>
      <c r="X151" s="52"/>
      <c r="Y151" s="52"/>
      <c r="Z151" s="52"/>
      <c r="AA151" s="52"/>
      <c r="AB151" s="53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3"/>
      <c r="AP151" s="52"/>
      <c r="AQ151" s="52"/>
      <c r="AR151" s="53"/>
      <c r="AS151" s="53"/>
      <c r="AT151" s="53"/>
      <c r="AU151" s="52"/>
      <c r="AV151" s="52"/>
      <c r="AW151" s="53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83" t="str">
        <f>IF(ISBLANK(B151),,IF(IFNA(MATCH(N151,List_Holidays,0),0)=0,IF(IFNA(MATCH(WEEKDAY(N151),List_WeekHolidays,0),0),1,0),2))</f>
        <v/>
      </c>
      <c r="BU151" s="83" t="str">
        <f t="array" ref="BU151">IF(ISBLANK(BT151),,INDEX(List_DayType,BT151+1))</f>
        <v/>
      </c>
      <c r="BV151" s="83" t="str">
        <f t="array" ref="BV151">IFS(BT151=0,,BT151=1,INDEX(List_Weekday,BT151),BT151=2,XLOOKUP(N151,List_Holidays,List_HolidaysDesc))</f>
        <v/>
      </c>
      <c r="BW151" s="109">
        <f t="shared" si="3"/>
        <v>0</v>
      </c>
      <c r="BX151" s="109">
        <f t="shared" si="4"/>
        <v>0</v>
      </c>
      <c r="BY151" s="109">
        <f>IF($BW151&gt;cLunchEnd+$N151,cLunchBegin+$N151+1,cLunchBegin+$N151)</f>
        <v>0.5</v>
      </c>
      <c r="BZ151" s="109">
        <f>IF($BW151&gt;cLunchEnd+$N151,cLunchEnd+$N151+1,cLunchEnd+$N151)</f>
        <v>0.5416666667</v>
      </c>
      <c r="CA151" s="109">
        <f>IF($BW151&gt;cDinnerEnd+$N151,cDinnerBegin+$N151+1,cDinnerBegin+$N151)</f>
        <v>0.75</v>
      </c>
      <c r="CB151" s="109">
        <f>IF($BW151&gt;cDinnerEnd+$N151,cDinnerEnd+$N151+1,cDinnerEnd+$N151)</f>
        <v>0.7916666667</v>
      </c>
      <c r="CC151" s="50" t="str">
        <f>IF((MIN($BX151,BZ151)-MAX($BW151,BY151))&gt;0,vDurationLunch,)</f>
        <v/>
      </c>
      <c r="CD151" s="50" t="str">
        <f>IF((MIN($BX151,CB151)-MAX($BW151,CA151))&gt;0,vDurationDinner,)</f>
        <v/>
      </c>
      <c r="CE151" s="50">
        <f t="shared" si="5"/>
        <v>0</v>
      </c>
      <c r="CF151" s="109">
        <f t="shared" si="6"/>
        <v>0.75</v>
      </c>
      <c r="CG151" s="50" t="str">
        <f t="shared" si="7"/>
        <v/>
      </c>
      <c r="CH151" s="50" t="str">
        <f t="shared" si="8"/>
        <v/>
      </c>
      <c r="CI151" s="50" t="str">
        <f t="shared" si="9"/>
        <v/>
      </c>
      <c r="CJ151" s="50" t="str">
        <f t="shared" si="10"/>
        <v/>
      </c>
      <c r="CK151" s="50" t="str">
        <f t="shared" si="11"/>
        <v/>
      </c>
      <c r="CL151" s="50"/>
      <c r="CM151" s="50"/>
      <c r="CN151" s="50"/>
      <c r="CO151" s="50"/>
      <c r="CP151" s="50"/>
    </row>
    <row r="152">
      <c r="A152" s="108" t="str">
        <f t="shared" si="2"/>
        <v/>
      </c>
      <c r="B152" s="6"/>
      <c r="C152" s="119"/>
      <c r="D152" s="120"/>
      <c r="E152" s="61"/>
      <c r="F152" s="45"/>
      <c r="G152" s="45"/>
      <c r="H152" s="46"/>
      <c r="I152" s="45"/>
      <c r="J152" s="45"/>
      <c r="K152" s="45"/>
      <c r="L152" s="45"/>
      <c r="M152" s="61"/>
      <c r="N152" s="48"/>
      <c r="O152" s="49"/>
      <c r="P152" s="48"/>
      <c r="Q152" s="49"/>
      <c r="R152" s="50"/>
      <c r="S152" s="51"/>
      <c r="T152" s="15"/>
      <c r="U152" s="14"/>
      <c r="V152" s="52"/>
      <c r="W152" s="52"/>
      <c r="X152" s="52"/>
      <c r="Y152" s="52"/>
      <c r="Z152" s="52"/>
      <c r="AA152" s="52"/>
      <c r="AB152" s="53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3"/>
      <c r="AP152" s="52"/>
      <c r="AQ152" s="52"/>
      <c r="AR152" s="53"/>
      <c r="AS152" s="53"/>
      <c r="AT152" s="53"/>
      <c r="AU152" s="52"/>
      <c r="AV152" s="52"/>
      <c r="AW152" s="53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83" t="str">
        <f>IF(ISBLANK(B152),,IF(IFNA(MATCH(N152,List_Holidays,0),0)=0,IF(IFNA(MATCH(WEEKDAY(N152),List_WeekHolidays,0),0),1,0),2))</f>
        <v/>
      </c>
      <c r="BU152" s="83" t="str">
        <f t="array" ref="BU152">IF(ISBLANK(BT152),,INDEX(List_DayType,BT152+1))</f>
        <v/>
      </c>
      <c r="BV152" s="83" t="str">
        <f t="array" ref="BV152">IFS(BT152=0,,BT152=1,INDEX(List_Weekday,BT152),BT152=2,XLOOKUP(N152,List_Holidays,List_HolidaysDesc))</f>
        <v/>
      </c>
      <c r="BW152" s="109">
        <f t="shared" si="3"/>
        <v>0</v>
      </c>
      <c r="BX152" s="109">
        <f t="shared" si="4"/>
        <v>0</v>
      </c>
      <c r="BY152" s="109">
        <f>IF($BW152&gt;cLunchEnd+$N152,cLunchBegin+$N152+1,cLunchBegin+$N152)</f>
        <v>0.5</v>
      </c>
      <c r="BZ152" s="109">
        <f>IF($BW152&gt;cLunchEnd+$N152,cLunchEnd+$N152+1,cLunchEnd+$N152)</f>
        <v>0.5416666667</v>
      </c>
      <c r="CA152" s="109">
        <f>IF($BW152&gt;cDinnerEnd+$N152,cDinnerBegin+$N152+1,cDinnerBegin+$N152)</f>
        <v>0.75</v>
      </c>
      <c r="CB152" s="109">
        <f>IF($BW152&gt;cDinnerEnd+$N152,cDinnerEnd+$N152+1,cDinnerEnd+$N152)</f>
        <v>0.7916666667</v>
      </c>
      <c r="CC152" s="50" t="str">
        <f>IF((MIN($BX152,BZ152)-MAX($BW152,BY152))&gt;0,vDurationLunch,)</f>
        <v/>
      </c>
      <c r="CD152" s="50" t="str">
        <f>IF((MIN($BX152,CB152)-MAX($BW152,CA152))&gt;0,vDurationDinner,)</f>
        <v/>
      </c>
      <c r="CE152" s="50">
        <f t="shared" si="5"/>
        <v>0</v>
      </c>
      <c r="CF152" s="109">
        <f t="shared" si="6"/>
        <v>0.75</v>
      </c>
      <c r="CG152" s="50" t="str">
        <f t="shared" si="7"/>
        <v/>
      </c>
      <c r="CH152" s="50" t="str">
        <f t="shared" si="8"/>
        <v/>
      </c>
      <c r="CI152" s="50" t="str">
        <f t="shared" si="9"/>
        <v/>
      </c>
      <c r="CJ152" s="50" t="str">
        <f t="shared" si="10"/>
        <v/>
      </c>
      <c r="CK152" s="50" t="str">
        <f t="shared" si="11"/>
        <v/>
      </c>
      <c r="CL152" s="50"/>
      <c r="CM152" s="50"/>
      <c r="CN152" s="50"/>
      <c r="CO152" s="50"/>
      <c r="CP152" s="50"/>
    </row>
    <row r="153">
      <c r="A153" s="108" t="str">
        <f t="shared" si="2"/>
        <v/>
      </c>
      <c r="B153" s="6"/>
      <c r="C153" s="119"/>
      <c r="D153" s="120"/>
      <c r="E153" s="61"/>
      <c r="F153" s="45"/>
      <c r="G153" s="46"/>
      <c r="H153" s="46"/>
      <c r="I153" s="45"/>
      <c r="J153" s="45"/>
      <c r="K153" s="45"/>
      <c r="L153" s="45"/>
      <c r="M153" s="61"/>
      <c r="N153" s="48"/>
      <c r="O153" s="49"/>
      <c r="P153" s="48"/>
      <c r="Q153" s="49"/>
      <c r="R153" s="50"/>
      <c r="S153" s="51"/>
      <c r="T153" s="15"/>
      <c r="U153" s="14"/>
      <c r="V153" s="52"/>
      <c r="W153" s="52"/>
      <c r="X153" s="52"/>
      <c r="Y153" s="52"/>
      <c r="Z153" s="52"/>
      <c r="AA153" s="52"/>
      <c r="AB153" s="53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3"/>
      <c r="AP153" s="52"/>
      <c r="AQ153" s="52"/>
      <c r="AR153" s="53"/>
      <c r="AS153" s="53"/>
      <c r="AT153" s="53"/>
      <c r="AU153" s="52"/>
      <c r="AV153" s="52"/>
      <c r="AW153" s="53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83" t="str">
        <f>IF(ISBLANK(B153),,IF(IFNA(MATCH(N153,List_Holidays,0),0)=0,IF(IFNA(MATCH(WEEKDAY(N153),List_WeekHolidays,0),0),1,0),2))</f>
        <v/>
      </c>
      <c r="BU153" s="83" t="str">
        <f t="array" ref="BU153">IF(ISBLANK(BT153),,INDEX(List_DayType,BT153+1))</f>
        <v/>
      </c>
      <c r="BV153" s="83" t="str">
        <f t="array" ref="BV153">IFS(BT153=0,,BT153=1,INDEX(List_Weekday,BT153),BT153=2,XLOOKUP(N153,List_Holidays,List_HolidaysDesc))</f>
        <v/>
      </c>
      <c r="BW153" s="109">
        <f t="shared" si="3"/>
        <v>0</v>
      </c>
      <c r="BX153" s="109">
        <f t="shared" si="4"/>
        <v>0</v>
      </c>
      <c r="BY153" s="109">
        <f>IF($BW153&gt;cLunchEnd+$N153,cLunchBegin+$N153+1,cLunchBegin+$N153)</f>
        <v>0.5</v>
      </c>
      <c r="BZ153" s="109">
        <f>IF($BW153&gt;cLunchEnd+$N153,cLunchEnd+$N153+1,cLunchEnd+$N153)</f>
        <v>0.5416666667</v>
      </c>
      <c r="CA153" s="109">
        <f>IF($BW153&gt;cDinnerEnd+$N153,cDinnerBegin+$N153+1,cDinnerBegin+$N153)</f>
        <v>0.75</v>
      </c>
      <c r="CB153" s="109">
        <f>IF($BW153&gt;cDinnerEnd+$N153,cDinnerEnd+$N153+1,cDinnerEnd+$N153)</f>
        <v>0.7916666667</v>
      </c>
      <c r="CC153" s="50" t="str">
        <f>IF((MIN($BX153,BZ153)-MAX($BW153,BY153))&gt;0,vDurationLunch,)</f>
        <v/>
      </c>
      <c r="CD153" s="50" t="str">
        <f>IF((MIN($BX153,CB153)-MAX($BW153,CA153))&gt;0,vDurationDinner,)</f>
        <v/>
      </c>
      <c r="CE153" s="50">
        <f t="shared" si="5"/>
        <v>0</v>
      </c>
      <c r="CF153" s="109">
        <f t="shared" si="6"/>
        <v>0.75</v>
      </c>
      <c r="CG153" s="50" t="str">
        <f t="shared" si="7"/>
        <v/>
      </c>
      <c r="CH153" s="50" t="str">
        <f t="shared" si="8"/>
        <v/>
      </c>
      <c r="CI153" s="50" t="str">
        <f t="shared" si="9"/>
        <v/>
      </c>
      <c r="CJ153" s="50" t="str">
        <f t="shared" si="10"/>
        <v/>
      </c>
      <c r="CK153" s="50" t="str">
        <f t="shared" si="11"/>
        <v/>
      </c>
      <c r="CL153" s="50"/>
      <c r="CM153" s="50"/>
      <c r="CN153" s="50"/>
      <c r="CO153" s="50"/>
      <c r="CP153" s="50"/>
    </row>
    <row r="154">
      <c r="A154" s="108" t="str">
        <f t="shared" si="2"/>
        <v/>
      </c>
      <c r="B154" s="6"/>
      <c r="C154" s="119"/>
      <c r="D154" s="120"/>
      <c r="E154" s="61"/>
      <c r="F154" s="45"/>
      <c r="G154" s="45"/>
      <c r="H154" s="46"/>
      <c r="I154" s="45"/>
      <c r="J154" s="45"/>
      <c r="K154" s="45"/>
      <c r="L154" s="45"/>
      <c r="M154" s="61"/>
      <c r="N154" s="48"/>
      <c r="O154" s="49"/>
      <c r="P154" s="48"/>
      <c r="Q154" s="49"/>
      <c r="R154" s="50"/>
      <c r="S154" s="51"/>
      <c r="T154" s="15"/>
      <c r="U154" s="14"/>
      <c r="V154" s="52"/>
      <c r="W154" s="52"/>
      <c r="X154" s="52"/>
      <c r="Y154" s="52"/>
      <c r="Z154" s="52"/>
      <c r="AA154" s="52"/>
      <c r="AB154" s="53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3"/>
      <c r="AP154" s="52"/>
      <c r="AQ154" s="52"/>
      <c r="AR154" s="53"/>
      <c r="AS154" s="53"/>
      <c r="AT154" s="53"/>
      <c r="AU154" s="52"/>
      <c r="AV154" s="52"/>
      <c r="AW154" s="53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83" t="str">
        <f>IF(ISBLANK(B154),,IF(IFNA(MATCH(N154,List_Holidays,0),0)=0,IF(IFNA(MATCH(WEEKDAY(N154),List_WeekHolidays,0),0),1,0),2))</f>
        <v/>
      </c>
      <c r="BU154" s="83" t="str">
        <f t="array" ref="BU154">IF(ISBLANK(BT154),,INDEX(List_DayType,BT154+1))</f>
        <v/>
      </c>
      <c r="BV154" s="83" t="str">
        <f t="array" ref="BV154">IFS(BT154=0,,BT154=1,INDEX(List_Weekday,BT154),BT154=2,XLOOKUP(N154,List_Holidays,List_HolidaysDesc))</f>
        <v/>
      </c>
      <c r="BW154" s="109">
        <f t="shared" si="3"/>
        <v>0</v>
      </c>
      <c r="BX154" s="109">
        <f t="shared" si="4"/>
        <v>0</v>
      </c>
      <c r="BY154" s="109">
        <f>IF($BW154&gt;cLunchEnd+$N154,cLunchBegin+$N154+1,cLunchBegin+$N154)</f>
        <v>0.5</v>
      </c>
      <c r="BZ154" s="109">
        <f>IF($BW154&gt;cLunchEnd+$N154,cLunchEnd+$N154+1,cLunchEnd+$N154)</f>
        <v>0.5416666667</v>
      </c>
      <c r="CA154" s="109">
        <f>IF($BW154&gt;cDinnerEnd+$N154,cDinnerBegin+$N154+1,cDinnerBegin+$N154)</f>
        <v>0.75</v>
      </c>
      <c r="CB154" s="109">
        <f>IF($BW154&gt;cDinnerEnd+$N154,cDinnerEnd+$N154+1,cDinnerEnd+$N154)</f>
        <v>0.7916666667</v>
      </c>
      <c r="CC154" s="50" t="str">
        <f>IF((MIN($BX154,BZ154)-MAX($BW154,BY154))&gt;0,vDurationLunch,)</f>
        <v/>
      </c>
      <c r="CD154" s="50" t="str">
        <f>IF((MIN($BX154,CB154)-MAX($BW154,CA154))&gt;0,vDurationDinner,)</f>
        <v/>
      </c>
      <c r="CE154" s="50">
        <f t="shared" si="5"/>
        <v>0</v>
      </c>
      <c r="CF154" s="109">
        <f t="shared" si="6"/>
        <v>0.75</v>
      </c>
      <c r="CG154" s="50" t="str">
        <f t="shared" si="7"/>
        <v/>
      </c>
      <c r="CH154" s="50" t="str">
        <f t="shared" si="8"/>
        <v/>
      </c>
      <c r="CI154" s="50" t="str">
        <f t="shared" si="9"/>
        <v/>
      </c>
      <c r="CJ154" s="50" t="str">
        <f t="shared" si="10"/>
        <v/>
      </c>
      <c r="CK154" s="50" t="str">
        <f t="shared" si="11"/>
        <v/>
      </c>
      <c r="CL154" s="50"/>
      <c r="CM154" s="50"/>
      <c r="CN154" s="50"/>
      <c r="CO154" s="50"/>
      <c r="CP154" s="50"/>
    </row>
    <row r="155">
      <c r="A155" s="108" t="str">
        <f t="shared" si="2"/>
        <v/>
      </c>
      <c r="B155" s="6"/>
      <c r="C155" s="119"/>
      <c r="D155" s="120"/>
      <c r="E155" s="61"/>
      <c r="F155" s="45"/>
      <c r="G155" s="45"/>
      <c r="H155" s="46"/>
      <c r="I155" s="45"/>
      <c r="J155" s="45"/>
      <c r="K155" s="45"/>
      <c r="L155" s="45"/>
      <c r="M155" s="61"/>
      <c r="N155" s="48"/>
      <c r="O155" s="49"/>
      <c r="P155" s="48"/>
      <c r="Q155" s="49"/>
      <c r="R155" s="50"/>
      <c r="S155" s="51"/>
      <c r="T155" s="15"/>
      <c r="U155" s="14"/>
      <c r="V155" s="52"/>
      <c r="W155" s="52"/>
      <c r="X155" s="52"/>
      <c r="Y155" s="52"/>
      <c r="Z155" s="52"/>
      <c r="AA155" s="52"/>
      <c r="AB155" s="53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3"/>
      <c r="AP155" s="52"/>
      <c r="AQ155" s="52"/>
      <c r="AR155" s="53"/>
      <c r="AS155" s="53"/>
      <c r="AT155" s="53"/>
      <c r="AU155" s="52"/>
      <c r="AV155" s="52"/>
      <c r="AW155" s="53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83" t="str">
        <f>IF(ISBLANK(B155),,IF(IFNA(MATCH(N155,List_Holidays,0),0)=0,IF(IFNA(MATCH(WEEKDAY(N155),List_WeekHolidays,0),0),1,0),2))</f>
        <v/>
      </c>
      <c r="BU155" s="83" t="str">
        <f t="array" ref="BU155">IF(ISBLANK(BT155),,INDEX(List_DayType,BT155+1))</f>
        <v/>
      </c>
      <c r="BV155" s="83" t="str">
        <f t="array" ref="BV155">IFS(BT155=0,,BT155=1,INDEX(List_Weekday,BT155),BT155=2,XLOOKUP(N155,List_Holidays,List_HolidaysDesc))</f>
        <v/>
      </c>
      <c r="BW155" s="109">
        <f t="shared" si="3"/>
        <v>0</v>
      </c>
      <c r="BX155" s="109">
        <f t="shared" si="4"/>
        <v>0</v>
      </c>
      <c r="BY155" s="109">
        <f>IF($BW155&gt;cLunchEnd+$N155,cLunchBegin+$N155+1,cLunchBegin+$N155)</f>
        <v>0.5</v>
      </c>
      <c r="BZ155" s="109">
        <f>IF($BW155&gt;cLunchEnd+$N155,cLunchEnd+$N155+1,cLunchEnd+$N155)</f>
        <v>0.5416666667</v>
      </c>
      <c r="CA155" s="109">
        <f>IF($BW155&gt;cDinnerEnd+$N155,cDinnerBegin+$N155+1,cDinnerBegin+$N155)</f>
        <v>0.75</v>
      </c>
      <c r="CB155" s="109">
        <f>IF($BW155&gt;cDinnerEnd+$N155,cDinnerEnd+$N155+1,cDinnerEnd+$N155)</f>
        <v>0.7916666667</v>
      </c>
      <c r="CC155" s="50" t="str">
        <f>IF((MIN($BX155,BZ155)-MAX($BW155,BY155))&gt;0,vDurationLunch,)</f>
        <v/>
      </c>
      <c r="CD155" s="50" t="str">
        <f>IF((MIN($BX155,CB155)-MAX($BW155,CA155))&gt;0,vDurationDinner,)</f>
        <v/>
      </c>
      <c r="CE155" s="50">
        <f t="shared" si="5"/>
        <v>0</v>
      </c>
      <c r="CF155" s="109">
        <f t="shared" si="6"/>
        <v>0.75</v>
      </c>
      <c r="CG155" s="50" t="str">
        <f t="shared" si="7"/>
        <v/>
      </c>
      <c r="CH155" s="50" t="str">
        <f t="shared" si="8"/>
        <v/>
      </c>
      <c r="CI155" s="50" t="str">
        <f t="shared" si="9"/>
        <v/>
      </c>
      <c r="CJ155" s="50" t="str">
        <f t="shared" si="10"/>
        <v/>
      </c>
      <c r="CK155" s="50" t="str">
        <f t="shared" si="11"/>
        <v/>
      </c>
      <c r="CL155" s="50"/>
      <c r="CM155" s="50"/>
      <c r="CN155" s="50"/>
      <c r="CO155" s="50"/>
      <c r="CP155" s="50"/>
    </row>
    <row r="156">
      <c r="A156" s="108" t="str">
        <f t="shared" si="2"/>
        <v/>
      </c>
      <c r="B156" s="6"/>
      <c r="C156" s="119"/>
      <c r="D156" s="120"/>
      <c r="E156" s="61"/>
      <c r="F156" s="45"/>
      <c r="G156" s="45"/>
      <c r="H156" s="45"/>
      <c r="I156" s="45"/>
      <c r="J156" s="46"/>
      <c r="K156" s="45"/>
      <c r="L156" s="45"/>
      <c r="M156" s="61"/>
      <c r="N156" s="48"/>
      <c r="O156" s="49"/>
      <c r="P156" s="48"/>
      <c r="Q156" s="49"/>
      <c r="R156" s="50"/>
      <c r="S156" s="51"/>
      <c r="T156" s="15"/>
      <c r="U156" s="14"/>
      <c r="V156" s="52"/>
      <c r="W156" s="52"/>
      <c r="X156" s="52"/>
      <c r="Y156" s="52"/>
      <c r="Z156" s="52"/>
      <c r="AA156" s="52"/>
      <c r="AB156" s="53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3"/>
      <c r="AP156" s="52"/>
      <c r="AQ156" s="52"/>
      <c r="AR156" s="53"/>
      <c r="AS156" s="53"/>
      <c r="AT156" s="53"/>
      <c r="AU156" s="52"/>
      <c r="AV156" s="52"/>
      <c r="AW156" s="53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83" t="str">
        <f>IF(ISBLANK(B156),,IF(IFNA(MATCH(N156,List_Holidays,0),0)=0,IF(IFNA(MATCH(WEEKDAY(N156),List_WeekHolidays,0),0),1,0),2))</f>
        <v/>
      </c>
      <c r="BU156" s="83" t="str">
        <f t="array" ref="BU156">IF(ISBLANK(BT156),,INDEX(List_DayType,BT156+1))</f>
        <v/>
      </c>
      <c r="BV156" s="83" t="str">
        <f t="array" ref="BV156">IFS(BT156=0,,BT156=1,INDEX(List_Weekday,BT156),BT156=2,XLOOKUP(N156,List_Holidays,List_HolidaysDesc))</f>
        <v/>
      </c>
      <c r="BW156" s="109">
        <f t="shared" si="3"/>
        <v>0</v>
      </c>
      <c r="BX156" s="109">
        <f t="shared" si="4"/>
        <v>0</v>
      </c>
      <c r="BY156" s="109">
        <f>IF($BW156&gt;cLunchEnd+$N156,cLunchBegin+$N156+1,cLunchBegin+$N156)</f>
        <v>0.5</v>
      </c>
      <c r="BZ156" s="109">
        <f>IF($BW156&gt;cLunchEnd+$N156,cLunchEnd+$N156+1,cLunchEnd+$N156)</f>
        <v>0.5416666667</v>
      </c>
      <c r="CA156" s="109">
        <f>IF($BW156&gt;cDinnerEnd+$N156,cDinnerBegin+$N156+1,cDinnerBegin+$N156)</f>
        <v>0.75</v>
      </c>
      <c r="CB156" s="109">
        <f>IF($BW156&gt;cDinnerEnd+$N156,cDinnerEnd+$N156+1,cDinnerEnd+$N156)</f>
        <v>0.7916666667</v>
      </c>
      <c r="CC156" s="50" t="str">
        <f>IF((MIN($BX156,BZ156)-MAX($BW156,BY156))&gt;0,vDurationLunch,)</f>
        <v/>
      </c>
      <c r="CD156" s="50" t="str">
        <f>IF((MIN($BX156,CB156)-MAX($BW156,CA156))&gt;0,vDurationDinner,)</f>
        <v/>
      </c>
      <c r="CE156" s="50">
        <f t="shared" si="5"/>
        <v>0</v>
      </c>
      <c r="CF156" s="109">
        <f t="shared" si="6"/>
        <v>0.75</v>
      </c>
      <c r="CG156" s="50" t="str">
        <f t="shared" si="7"/>
        <v/>
      </c>
      <c r="CH156" s="50" t="str">
        <f t="shared" si="8"/>
        <v/>
      </c>
      <c r="CI156" s="50" t="str">
        <f t="shared" si="9"/>
        <v/>
      </c>
      <c r="CJ156" s="50" t="str">
        <f t="shared" si="10"/>
        <v/>
      </c>
      <c r="CK156" s="50" t="str">
        <f t="shared" si="11"/>
        <v/>
      </c>
      <c r="CL156" s="50"/>
      <c r="CM156" s="50"/>
      <c r="CN156" s="50"/>
      <c r="CO156" s="50"/>
      <c r="CP156" s="50"/>
    </row>
    <row r="157">
      <c r="A157" s="108" t="str">
        <f t="shared" si="2"/>
        <v/>
      </c>
      <c r="B157" s="6"/>
      <c r="C157" s="119"/>
      <c r="D157" s="120"/>
      <c r="E157" s="61"/>
      <c r="F157" s="45"/>
      <c r="G157" s="45"/>
      <c r="H157" s="46"/>
      <c r="I157" s="45"/>
      <c r="J157" s="45"/>
      <c r="K157" s="45"/>
      <c r="L157" s="45"/>
      <c r="M157" s="61"/>
      <c r="N157" s="48"/>
      <c r="O157" s="49"/>
      <c r="P157" s="48"/>
      <c r="Q157" s="49"/>
      <c r="R157" s="50"/>
      <c r="S157" s="51"/>
      <c r="T157" s="15"/>
      <c r="U157" s="14"/>
      <c r="V157" s="52"/>
      <c r="W157" s="52"/>
      <c r="X157" s="52"/>
      <c r="Y157" s="52"/>
      <c r="Z157" s="52"/>
      <c r="AA157" s="52"/>
      <c r="AB157" s="53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3"/>
      <c r="AP157" s="52"/>
      <c r="AQ157" s="52"/>
      <c r="AR157" s="53"/>
      <c r="AS157" s="53"/>
      <c r="AT157" s="53"/>
      <c r="AU157" s="52"/>
      <c r="AV157" s="52"/>
      <c r="AW157" s="53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83" t="str">
        <f>IF(ISBLANK(B157),,IF(IFNA(MATCH(N157,List_Holidays,0),0)=0,IF(IFNA(MATCH(WEEKDAY(N157),List_WeekHolidays,0),0),1,0),2))</f>
        <v/>
      </c>
      <c r="BU157" s="83" t="str">
        <f t="array" ref="BU157">IF(ISBLANK(BT157),,INDEX(List_DayType,BT157+1))</f>
        <v/>
      </c>
      <c r="BV157" s="83" t="str">
        <f t="array" ref="BV157">IFS(BT157=0,,BT157=1,INDEX(List_Weekday,BT157),BT157=2,XLOOKUP(N157,List_Holidays,List_HolidaysDesc))</f>
        <v/>
      </c>
      <c r="BW157" s="109">
        <f t="shared" si="3"/>
        <v>0</v>
      </c>
      <c r="BX157" s="109">
        <f t="shared" si="4"/>
        <v>0</v>
      </c>
      <c r="BY157" s="109">
        <f>IF($BW157&gt;cLunchEnd+$N157,cLunchBegin+$N157+1,cLunchBegin+$N157)</f>
        <v>0.5</v>
      </c>
      <c r="BZ157" s="109">
        <f>IF($BW157&gt;cLunchEnd+$N157,cLunchEnd+$N157+1,cLunchEnd+$N157)</f>
        <v>0.5416666667</v>
      </c>
      <c r="CA157" s="109">
        <f>IF($BW157&gt;cDinnerEnd+$N157,cDinnerBegin+$N157+1,cDinnerBegin+$N157)</f>
        <v>0.75</v>
      </c>
      <c r="CB157" s="109">
        <f>IF($BW157&gt;cDinnerEnd+$N157,cDinnerEnd+$N157+1,cDinnerEnd+$N157)</f>
        <v>0.7916666667</v>
      </c>
      <c r="CC157" s="50" t="str">
        <f>IF((MIN($BX157,BZ157)-MAX($BW157,BY157))&gt;0,vDurationLunch,)</f>
        <v/>
      </c>
      <c r="CD157" s="50" t="str">
        <f>IF((MIN($BX157,CB157)-MAX($BW157,CA157))&gt;0,vDurationDinner,)</f>
        <v/>
      </c>
      <c r="CE157" s="50">
        <f t="shared" si="5"/>
        <v>0</v>
      </c>
      <c r="CF157" s="109">
        <f t="shared" si="6"/>
        <v>0.75</v>
      </c>
      <c r="CG157" s="50" t="str">
        <f t="shared" si="7"/>
        <v/>
      </c>
      <c r="CH157" s="50" t="str">
        <f t="shared" si="8"/>
        <v/>
      </c>
      <c r="CI157" s="50" t="str">
        <f t="shared" si="9"/>
        <v/>
      </c>
      <c r="CJ157" s="50" t="str">
        <f t="shared" si="10"/>
        <v/>
      </c>
      <c r="CK157" s="50" t="str">
        <f t="shared" si="11"/>
        <v/>
      </c>
      <c r="CL157" s="50"/>
      <c r="CM157" s="50"/>
      <c r="CN157" s="50"/>
      <c r="CO157" s="50"/>
      <c r="CP157" s="50"/>
    </row>
    <row r="158">
      <c r="A158" s="108" t="str">
        <f t="shared" si="2"/>
        <v/>
      </c>
      <c r="B158" s="6"/>
      <c r="C158" s="119"/>
      <c r="D158" s="120"/>
      <c r="E158" s="61"/>
      <c r="F158" s="45"/>
      <c r="G158" s="45"/>
      <c r="H158" s="46"/>
      <c r="I158" s="45"/>
      <c r="J158" s="45"/>
      <c r="K158" s="45"/>
      <c r="L158" s="45"/>
      <c r="M158" s="61"/>
      <c r="N158" s="48"/>
      <c r="O158" s="49"/>
      <c r="P158" s="48"/>
      <c r="Q158" s="49"/>
      <c r="R158" s="50"/>
      <c r="S158" s="51"/>
      <c r="T158" s="15"/>
      <c r="U158" s="14"/>
      <c r="V158" s="52"/>
      <c r="W158" s="52"/>
      <c r="X158" s="52"/>
      <c r="Y158" s="52"/>
      <c r="Z158" s="52"/>
      <c r="AA158" s="52"/>
      <c r="AB158" s="53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3"/>
      <c r="AP158" s="52"/>
      <c r="AQ158" s="52"/>
      <c r="AR158" s="53"/>
      <c r="AS158" s="53"/>
      <c r="AT158" s="53"/>
      <c r="AU158" s="52"/>
      <c r="AV158" s="52"/>
      <c r="AW158" s="53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83" t="str">
        <f>IF(ISBLANK(B158),,IF(IFNA(MATCH(N158,List_Holidays,0),0)=0,IF(IFNA(MATCH(WEEKDAY(N158),List_WeekHolidays,0),0),1,0),2))</f>
        <v/>
      </c>
      <c r="BU158" s="83" t="str">
        <f t="array" ref="BU158">IF(ISBLANK(BT158),,INDEX(List_DayType,BT158+1))</f>
        <v/>
      </c>
      <c r="BV158" s="83" t="str">
        <f t="array" ref="BV158">IFS(BT158=0,,BT158=1,INDEX(List_Weekday,BT158),BT158=2,XLOOKUP(N158,List_Holidays,List_HolidaysDesc))</f>
        <v/>
      </c>
      <c r="BW158" s="109">
        <f t="shared" si="3"/>
        <v>0</v>
      </c>
      <c r="BX158" s="109">
        <f t="shared" si="4"/>
        <v>0</v>
      </c>
      <c r="BY158" s="109">
        <f>IF($BW158&gt;cLunchEnd+$N158,cLunchBegin+$N158+1,cLunchBegin+$N158)</f>
        <v>0.5</v>
      </c>
      <c r="BZ158" s="109">
        <f>IF($BW158&gt;cLunchEnd+$N158,cLunchEnd+$N158+1,cLunchEnd+$N158)</f>
        <v>0.5416666667</v>
      </c>
      <c r="CA158" s="109">
        <f>IF($BW158&gt;cDinnerEnd+$N158,cDinnerBegin+$N158+1,cDinnerBegin+$N158)</f>
        <v>0.75</v>
      </c>
      <c r="CB158" s="109">
        <f>IF($BW158&gt;cDinnerEnd+$N158,cDinnerEnd+$N158+1,cDinnerEnd+$N158)</f>
        <v>0.7916666667</v>
      </c>
      <c r="CC158" s="50" t="str">
        <f>IF((MIN($BX158,BZ158)-MAX($BW158,BY158))&gt;0,vDurationLunch,)</f>
        <v/>
      </c>
      <c r="CD158" s="50" t="str">
        <f>IF((MIN($BX158,CB158)-MAX($BW158,CA158))&gt;0,vDurationDinner,)</f>
        <v/>
      </c>
      <c r="CE158" s="50">
        <f t="shared" si="5"/>
        <v>0</v>
      </c>
      <c r="CF158" s="109">
        <f t="shared" si="6"/>
        <v>0.75</v>
      </c>
      <c r="CG158" s="50" t="str">
        <f t="shared" si="7"/>
        <v/>
      </c>
      <c r="CH158" s="50" t="str">
        <f t="shared" si="8"/>
        <v/>
      </c>
      <c r="CI158" s="50" t="str">
        <f t="shared" si="9"/>
        <v/>
      </c>
      <c r="CJ158" s="50" t="str">
        <f t="shared" si="10"/>
        <v/>
      </c>
      <c r="CK158" s="50" t="str">
        <f t="shared" si="11"/>
        <v/>
      </c>
      <c r="CL158" s="50"/>
      <c r="CM158" s="50"/>
      <c r="CN158" s="50"/>
      <c r="CO158" s="50"/>
      <c r="CP158" s="50"/>
    </row>
    <row r="159">
      <c r="A159" s="108" t="str">
        <f t="shared" si="2"/>
        <v/>
      </c>
      <c r="B159" s="6"/>
      <c r="C159" s="119"/>
      <c r="D159" s="120"/>
      <c r="E159" s="61"/>
      <c r="F159" s="45"/>
      <c r="G159" s="45"/>
      <c r="H159" s="46"/>
      <c r="I159" s="45"/>
      <c r="J159" s="45"/>
      <c r="K159" s="45"/>
      <c r="L159" s="45"/>
      <c r="M159" s="61"/>
      <c r="N159" s="48"/>
      <c r="O159" s="49"/>
      <c r="P159" s="48"/>
      <c r="Q159" s="49"/>
      <c r="R159" s="50"/>
      <c r="S159" s="51"/>
      <c r="T159" s="15"/>
      <c r="U159" s="14"/>
      <c r="V159" s="52"/>
      <c r="W159" s="52"/>
      <c r="X159" s="52"/>
      <c r="Y159" s="52"/>
      <c r="Z159" s="52"/>
      <c r="AA159" s="52"/>
      <c r="AB159" s="53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3"/>
      <c r="AP159" s="52"/>
      <c r="AQ159" s="52"/>
      <c r="AR159" s="53"/>
      <c r="AS159" s="53"/>
      <c r="AT159" s="53"/>
      <c r="AU159" s="52"/>
      <c r="AV159" s="52"/>
      <c r="AW159" s="53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83" t="str">
        <f>IF(ISBLANK(B159),,IF(IFNA(MATCH(N159,List_Holidays,0),0)=0,IF(IFNA(MATCH(WEEKDAY(N159),List_WeekHolidays,0),0),1,0),2))</f>
        <v/>
      </c>
      <c r="BU159" s="83" t="str">
        <f t="array" ref="BU159">IF(ISBLANK(BT159),,INDEX(List_DayType,BT159+1))</f>
        <v/>
      </c>
      <c r="BV159" s="83" t="str">
        <f t="array" ref="BV159">IFS(BT159=0,,BT159=1,INDEX(List_Weekday,BT159),BT159=2,XLOOKUP(N159,List_Holidays,List_HolidaysDesc))</f>
        <v/>
      </c>
      <c r="BW159" s="109">
        <f t="shared" si="3"/>
        <v>0</v>
      </c>
      <c r="BX159" s="109">
        <f t="shared" si="4"/>
        <v>0</v>
      </c>
      <c r="BY159" s="109">
        <f>IF($BW159&gt;cLunchEnd+$N159,cLunchBegin+$N159+1,cLunchBegin+$N159)</f>
        <v>0.5</v>
      </c>
      <c r="BZ159" s="109">
        <f>IF($BW159&gt;cLunchEnd+$N159,cLunchEnd+$N159+1,cLunchEnd+$N159)</f>
        <v>0.5416666667</v>
      </c>
      <c r="CA159" s="109">
        <f>IF($BW159&gt;cDinnerEnd+$N159,cDinnerBegin+$N159+1,cDinnerBegin+$N159)</f>
        <v>0.75</v>
      </c>
      <c r="CB159" s="109">
        <f>IF($BW159&gt;cDinnerEnd+$N159,cDinnerEnd+$N159+1,cDinnerEnd+$N159)</f>
        <v>0.7916666667</v>
      </c>
      <c r="CC159" s="50" t="str">
        <f>IF((MIN($BX159,BZ159)-MAX($BW159,BY159))&gt;0,vDurationLunch,)</f>
        <v/>
      </c>
      <c r="CD159" s="50" t="str">
        <f>IF((MIN($BX159,CB159)-MAX($BW159,CA159))&gt;0,vDurationDinner,)</f>
        <v/>
      </c>
      <c r="CE159" s="50">
        <f t="shared" si="5"/>
        <v>0</v>
      </c>
      <c r="CF159" s="109">
        <f t="shared" si="6"/>
        <v>0.75</v>
      </c>
      <c r="CG159" s="50" t="str">
        <f t="shared" si="7"/>
        <v/>
      </c>
      <c r="CH159" s="50" t="str">
        <f t="shared" si="8"/>
        <v/>
      </c>
      <c r="CI159" s="50" t="str">
        <f t="shared" si="9"/>
        <v/>
      </c>
      <c r="CJ159" s="50" t="str">
        <f t="shared" si="10"/>
        <v/>
      </c>
      <c r="CK159" s="50" t="str">
        <f t="shared" si="11"/>
        <v/>
      </c>
      <c r="CL159" s="50"/>
      <c r="CM159" s="50"/>
      <c r="CN159" s="50"/>
      <c r="CO159" s="50"/>
      <c r="CP159" s="50"/>
    </row>
    <row r="160">
      <c r="A160" s="108" t="str">
        <f t="shared" si="2"/>
        <v/>
      </c>
      <c r="B160" s="6"/>
      <c r="C160" s="127"/>
      <c r="D160" s="120"/>
      <c r="E160" s="61"/>
      <c r="F160" s="45"/>
      <c r="G160" s="46"/>
      <c r="H160" s="46"/>
      <c r="I160" s="45"/>
      <c r="J160" s="45"/>
      <c r="K160" s="45"/>
      <c r="L160" s="45"/>
      <c r="M160" s="61"/>
      <c r="N160" s="48"/>
      <c r="O160" s="49"/>
      <c r="P160" s="48"/>
      <c r="Q160" s="49"/>
      <c r="R160" s="50"/>
      <c r="S160" s="51"/>
      <c r="T160" s="15"/>
      <c r="U160" s="14"/>
      <c r="V160" s="52"/>
      <c r="W160" s="52"/>
      <c r="X160" s="52"/>
      <c r="Y160" s="52"/>
      <c r="Z160" s="52"/>
      <c r="AA160" s="52"/>
      <c r="AB160" s="53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3"/>
      <c r="AP160" s="52"/>
      <c r="AQ160" s="52"/>
      <c r="AR160" s="53"/>
      <c r="AS160" s="53"/>
      <c r="AT160" s="53"/>
      <c r="AU160" s="52"/>
      <c r="AV160" s="52"/>
      <c r="AW160" s="53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83" t="str">
        <f>IF(ISBLANK(B160),,IF(IFNA(MATCH(N160,List_Holidays,0),0)=0,IF(IFNA(MATCH(WEEKDAY(N160),List_WeekHolidays,0),0),1,0),2))</f>
        <v/>
      </c>
      <c r="BU160" s="83" t="str">
        <f t="array" ref="BU160">IF(ISBLANK(BT160),,INDEX(List_DayType,BT160+1))</f>
        <v/>
      </c>
      <c r="BV160" s="83" t="str">
        <f t="array" ref="BV160">IFS(BT160=0,,BT160=1,INDEX(List_Weekday,BT160),BT160=2,XLOOKUP(N160,List_Holidays,List_HolidaysDesc))</f>
        <v/>
      </c>
      <c r="BW160" s="109">
        <f t="shared" si="3"/>
        <v>0</v>
      </c>
      <c r="BX160" s="109">
        <f t="shared" si="4"/>
        <v>0</v>
      </c>
      <c r="BY160" s="109">
        <f>IF($BW160&gt;cLunchEnd+$N160,cLunchBegin+$N160+1,cLunchBegin+$N160)</f>
        <v>0.5</v>
      </c>
      <c r="BZ160" s="109">
        <f>IF($BW160&gt;cLunchEnd+$N160,cLunchEnd+$N160+1,cLunchEnd+$N160)</f>
        <v>0.5416666667</v>
      </c>
      <c r="CA160" s="109">
        <f>IF($BW160&gt;cDinnerEnd+$N160,cDinnerBegin+$N160+1,cDinnerBegin+$N160)</f>
        <v>0.75</v>
      </c>
      <c r="CB160" s="109">
        <f>IF($BW160&gt;cDinnerEnd+$N160,cDinnerEnd+$N160+1,cDinnerEnd+$N160)</f>
        <v>0.7916666667</v>
      </c>
      <c r="CC160" s="50" t="str">
        <f>IF((MIN($BX160,BZ160)-MAX($BW160,BY160))&gt;0,vDurationLunch,)</f>
        <v/>
      </c>
      <c r="CD160" s="50" t="str">
        <f>IF((MIN($BX160,CB160)-MAX($BW160,CA160))&gt;0,vDurationDinner,)</f>
        <v/>
      </c>
      <c r="CE160" s="50">
        <f t="shared" si="5"/>
        <v>0</v>
      </c>
      <c r="CF160" s="109">
        <f t="shared" si="6"/>
        <v>0.75</v>
      </c>
      <c r="CG160" s="50" t="str">
        <f t="shared" si="7"/>
        <v/>
      </c>
      <c r="CH160" s="50" t="str">
        <f t="shared" si="8"/>
        <v/>
      </c>
      <c r="CI160" s="50" t="str">
        <f t="shared" si="9"/>
        <v/>
      </c>
      <c r="CJ160" s="50" t="str">
        <f t="shared" si="10"/>
        <v/>
      </c>
      <c r="CK160" s="50" t="str">
        <f t="shared" si="11"/>
        <v/>
      </c>
      <c r="CL160" s="50"/>
      <c r="CM160" s="50"/>
      <c r="CN160" s="50"/>
      <c r="CO160" s="50"/>
      <c r="CP160" s="50"/>
    </row>
    <row r="161">
      <c r="A161" s="108" t="str">
        <f t="shared" si="2"/>
        <v/>
      </c>
      <c r="B161" s="6"/>
      <c r="C161" s="119"/>
      <c r="D161" s="120"/>
      <c r="E161" s="61"/>
      <c r="F161" s="45"/>
      <c r="G161" s="45"/>
      <c r="H161" s="46"/>
      <c r="I161" s="45"/>
      <c r="J161" s="45"/>
      <c r="K161" s="45"/>
      <c r="L161" s="45"/>
      <c r="M161" s="61"/>
      <c r="N161" s="48"/>
      <c r="O161" s="49"/>
      <c r="P161" s="48"/>
      <c r="Q161" s="49"/>
      <c r="R161" s="50"/>
      <c r="S161" s="51"/>
      <c r="T161" s="15"/>
      <c r="U161" s="14"/>
      <c r="V161" s="52"/>
      <c r="W161" s="52"/>
      <c r="X161" s="52"/>
      <c r="Y161" s="52"/>
      <c r="Z161" s="52"/>
      <c r="AA161" s="52"/>
      <c r="AB161" s="53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3"/>
      <c r="AP161" s="52"/>
      <c r="AQ161" s="52"/>
      <c r="AR161" s="53"/>
      <c r="AS161" s="53"/>
      <c r="AT161" s="53"/>
      <c r="AU161" s="52"/>
      <c r="AV161" s="52"/>
      <c r="AW161" s="53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83" t="str">
        <f>IF(ISBLANK(B161),,IF(IFNA(MATCH(N161,List_Holidays,0),0)=0,IF(IFNA(MATCH(WEEKDAY(N161),List_WeekHolidays,0),0),1,0),2))</f>
        <v/>
      </c>
      <c r="BU161" s="83" t="str">
        <f t="array" ref="BU161">IF(ISBLANK(BT161),,INDEX(List_DayType,BT161+1))</f>
        <v/>
      </c>
      <c r="BV161" s="83" t="str">
        <f t="array" ref="BV161">IFS(BT161=0,,BT161=1,INDEX(List_Weekday,BT161),BT161=2,XLOOKUP(N161,List_Holidays,List_HolidaysDesc))</f>
        <v/>
      </c>
      <c r="BW161" s="109">
        <f t="shared" si="3"/>
        <v>0</v>
      </c>
      <c r="BX161" s="109">
        <f t="shared" si="4"/>
        <v>0</v>
      </c>
      <c r="BY161" s="109">
        <f>IF($BW161&gt;cLunchEnd+$N161,cLunchBegin+$N161+1,cLunchBegin+$N161)</f>
        <v>0.5</v>
      </c>
      <c r="BZ161" s="109">
        <f>IF($BW161&gt;cLunchEnd+$N161,cLunchEnd+$N161+1,cLunchEnd+$N161)</f>
        <v>0.5416666667</v>
      </c>
      <c r="CA161" s="109">
        <f>IF($BW161&gt;cDinnerEnd+$N161,cDinnerBegin+$N161+1,cDinnerBegin+$N161)</f>
        <v>0.75</v>
      </c>
      <c r="CB161" s="109">
        <f>IF($BW161&gt;cDinnerEnd+$N161,cDinnerEnd+$N161+1,cDinnerEnd+$N161)</f>
        <v>0.7916666667</v>
      </c>
      <c r="CC161" s="50" t="str">
        <f>IF((MIN($BX161,BZ161)-MAX($BW161,BY161))&gt;0,vDurationLunch,)</f>
        <v/>
      </c>
      <c r="CD161" s="50" t="str">
        <f>IF((MIN($BX161,CB161)-MAX($BW161,CA161))&gt;0,vDurationDinner,)</f>
        <v/>
      </c>
      <c r="CE161" s="50">
        <f t="shared" si="5"/>
        <v>0</v>
      </c>
      <c r="CF161" s="109">
        <f t="shared" si="6"/>
        <v>0.75</v>
      </c>
      <c r="CG161" s="50" t="str">
        <f t="shared" si="7"/>
        <v/>
      </c>
      <c r="CH161" s="50" t="str">
        <f t="shared" si="8"/>
        <v/>
      </c>
      <c r="CI161" s="50" t="str">
        <f t="shared" si="9"/>
        <v/>
      </c>
      <c r="CJ161" s="50" t="str">
        <f t="shared" si="10"/>
        <v/>
      </c>
      <c r="CK161" s="50" t="str">
        <f t="shared" si="11"/>
        <v/>
      </c>
      <c r="CL161" s="50"/>
      <c r="CM161" s="50"/>
      <c r="CN161" s="50"/>
      <c r="CO161" s="50"/>
      <c r="CP161" s="50"/>
    </row>
    <row r="162">
      <c r="A162" s="108" t="str">
        <f t="shared" si="2"/>
        <v/>
      </c>
      <c r="B162" s="6"/>
      <c r="C162" s="119"/>
      <c r="D162" s="120"/>
      <c r="E162" s="47"/>
      <c r="F162" s="45"/>
      <c r="G162" s="45"/>
      <c r="H162" s="46"/>
      <c r="I162" s="45"/>
      <c r="J162" s="45"/>
      <c r="K162" s="45"/>
      <c r="L162" s="45"/>
      <c r="M162" s="61"/>
      <c r="N162" s="48"/>
      <c r="O162" s="49"/>
      <c r="P162" s="48"/>
      <c r="Q162" s="49"/>
      <c r="R162" s="50"/>
      <c r="S162" s="51"/>
      <c r="T162" s="15"/>
      <c r="U162" s="14"/>
      <c r="V162" s="52"/>
      <c r="W162" s="52"/>
      <c r="X162" s="52"/>
      <c r="Y162" s="52"/>
      <c r="Z162" s="52"/>
      <c r="AA162" s="52"/>
      <c r="AB162" s="53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3"/>
      <c r="AP162" s="52"/>
      <c r="AQ162" s="52"/>
      <c r="AR162" s="53"/>
      <c r="AS162" s="53"/>
      <c r="AT162" s="53"/>
      <c r="AU162" s="52"/>
      <c r="AV162" s="52"/>
      <c r="AW162" s="53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83" t="str">
        <f>IF(ISBLANK(B162),,IF(IFNA(MATCH(N162,List_Holidays,0),0)=0,IF(IFNA(MATCH(WEEKDAY(N162),List_WeekHolidays,0),0),1,0),2))</f>
        <v/>
      </c>
      <c r="BU162" s="83" t="str">
        <f t="array" ref="BU162">IF(ISBLANK(BT162),,INDEX(List_DayType,BT162+1))</f>
        <v/>
      </c>
      <c r="BV162" s="83" t="str">
        <f t="array" ref="BV162">IFS(BT162=0,,BT162=1,INDEX(List_Weekday,BT162),BT162=2,XLOOKUP(N162,List_Holidays,List_HolidaysDesc))</f>
        <v/>
      </c>
      <c r="BW162" s="109">
        <f t="shared" si="3"/>
        <v>0</v>
      </c>
      <c r="BX162" s="109">
        <f t="shared" si="4"/>
        <v>0</v>
      </c>
      <c r="BY162" s="109">
        <f>IF($BW162&gt;cLunchEnd+$N162,cLunchBegin+$N162+1,cLunchBegin+$N162)</f>
        <v>0.5</v>
      </c>
      <c r="BZ162" s="109">
        <f>IF($BW162&gt;cLunchEnd+$N162,cLunchEnd+$N162+1,cLunchEnd+$N162)</f>
        <v>0.5416666667</v>
      </c>
      <c r="CA162" s="109">
        <f>IF($BW162&gt;cDinnerEnd+$N162,cDinnerBegin+$N162+1,cDinnerBegin+$N162)</f>
        <v>0.75</v>
      </c>
      <c r="CB162" s="109">
        <f>IF($BW162&gt;cDinnerEnd+$N162,cDinnerEnd+$N162+1,cDinnerEnd+$N162)</f>
        <v>0.7916666667</v>
      </c>
      <c r="CC162" s="50" t="str">
        <f>IF((MIN($BX162,BZ162)-MAX($BW162,BY162))&gt;0,vDurationLunch,)</f>
        <v/>
      </c>
      <c r="CD162" s="50" t="str">
        <f>IF((MIN($BX162,CB162)-MAX($BW162,CA162))&gt;0,vDurationDinner,)</f>
        <v/>
      </c>
      <c r="CE162" s="50">
        <f t="shared" si="5"/>
        <v>0</v>
      </c>
      <c r="CF162" s="109">
        <f t="shared" si="6"/>
        <v>0.75</v>
      </c>
      <c r="CG162" s="50" t="str">
        <f t="shared" si="7"/>
        <v/>
      </c>
      <c r="CH162" s="50" t="str">
        <f t="shared" si="8"/>
        <v/>
      </c>
      <c r="CI162" s="50" t="str">
        <f t="shared" si="9"/>
        <v/>
      </c>
      <c r="CJ162" s="50" t="str">
        <f t="shared" si="10"/>
        <v/>
      </c>
      <c r="CK162" s="50" t="str">
        <f t="shared" si="11"/>
        <v/>
      </c>
      <c r="CL162" s="50"/>
      <c r="CM162" s="50"/>
      <c r="CN162" s="50"/>
      <c r="CO162" s="50"/>
      <c r="CP162" s="50"/>
    </row>
    <row r="163">
      <c r="A163" s="108" t="str">
        <f t="shared" si="2"/>
        <v/>
      </c>
      <c r="B163" s="6"/>
      <c r="C163" s="119"/>
      <c r="D163" s="120"/>
      <c r="E163" s="61"/>
      <c r="F163" s="45"/>
      <c r="G163" s="45"/>
      <c r="H163" s="45"/>
      <c r="I163" s="45"/>
      <c r="J163" s="46"/>
      <c r="K163" s="45"/>
      <c r="L163" s="45"/>
      <c r="M163" s="61"/>
      <c r="N163" s="48"/>
      <c r="O163" s="49"/>
      <c r="P163" s="48"/>
      <c r="Q163" s="49"/>
      <c r="R163" s="50"/>
      <c r="S163" s="51"/>
      <c r="T163" s="15"/>
      <c r="U163" s="14"/>
      <c r="V163" s="52"/>
      <c r="W163" s="52"/>
      <c r="X163" s="52"/>
      <c r="Y163" s="52"/>
      <c r="Z163" s="52"/>
      <c r="AA163" s="52"/>
      <c r="AB163" s="53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3"/>
      <c r="AP163" s="52"/>
      <c r="AQ163" s="52"/>
      <c r="AR163" s="53"/>
      <c r="AS163" s="53"/>
      <c r="AT163" s="53"/>
      <c r="AU163" s="52"/>
      <c r="AV163" s="52"/>
      <c r="AW163" s="53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83" t="str">
        <f>IF(ISBLANK(B163),,IF(IFNA(MATCH(N163,List_Holidays,0),0)=0,IF(IFNA(MATCH(WEEKDAY(N163),List_WeekHolidays,0),0),1,0),2))</f>
        <v/>
      </c>
      <c r="BU163" s="83" t="str">
        <f t="array" ref="BU163">IF(ISBLANK(BT163),,INDEX(List_DayType,BT163+1))</f>
        <v/>
      </c>
      <c r="BV163" s="83" t="str">
        <f t="array" ref="BV163">IFS(BT163=0,,BT163=1,INDEX(List_Weekday,BT163),BT163=2,XLOOKUP(N163,List_Holidays,List_HolidaysDesc))</f>
        <v/>
      </c>
      <c r="BW163" s="109">
        <f t="shared" si="3"/>
        <v>0</v>
      </c>
      <c r="BX163" s="109">
        <f t="shared" si="4"/>
        <v>0</v>
      </c>
      <c r="BY163" s="109">
        <f>IF($BW163&gt;cLunchEnd+$N163,cLunchBegin+$N163+1,cLunchBegin+$N163)</f>
        <v>0.5</v>
      </c>
      <c r="BZ163" s="109">
        <f>IF($BW163&gt;cLunchEnd+$N163,cLunchEnd+$N163+1,cLunchEnd+$N163)</f>
        <v>0.5416666667</v>
      </c>
      <c r="CA163" s="109">
        <f>IF($BW163&gt;cDinnerEnd+$N163,cDinnerBegin+$N163+1,cDinnerBegin+$N163)</f>
        <v>0.75</v>
      </c>
      <c r="CB163" s="109">
        <f>IF($BW163&gt;cDinnerEnd+$N163,cDinnerEnd+$N163+1,cDinnerEnd+$N163)</f>
        <v>0.7916666667</v>
      </c>
      <c r="CC163" s="50" t="str">
        <f>IF((MIN($BX163,BZ163)-MAX($BW163,BY163))&gt;0,vDurationLunch,)</f>
        <v/>
      </c>
      <c r="CD163" s="50" t="str">
        <f>IF((MIN($BX163,CB163)-MAX($BW163,CA163))&gt;0,vDurationDinner,)</f>
        <v/>
      </c>
      <c r="CE163" s="50">
        <f t="shared" si="5"/>
        <v>0</v>
      </c>
      <c r="CF163" s="109">
        <f t="shared" si="6"/>
        <v>0.75</v>
      </c>
      <c r="CG163" s="50" t="str">
        <f t="shared" si="7"/>
        <v/>
      </c>
      <c r="CH163" s="50" t="str">
        <f t="shared" si="8"/>
        <v/>
      </c>
      <c r="CI163" s="50" t="str">
        <f t="shared" si="9"/>
        <v/>
      </c>
      <c r="CJ163" s="50" t="str">
        <f t="shared" si="10"/>
        <v/>
      </c>
      <c r="CK163" s="50" t="str">
        <f t="shared" si="11"/>
        <v/>
      </c>
      <c r="CL163" s="50"/>
      <c r="CM163" s="50"/>
      <c r="CN163" s="50"/>
      <c r="CO163" s="50"/>
      <c r="CP163" s="50"/>
    </row>
    <row r="164">
      <c r="A164" s="108" t="str">
        <f t="shared" si="2"/>
        <v/>
      </c>
      <c r="B164" s="6"/>
      <c r="C164" s="119"/>
      <c r="D164" s="120"/>
      <c r="E164" s="61"/>
      <c r="F164" s="45"/>
      <c r="G164" s="45"/>
      <c r="H164" s="46"/>
      <c r="I164" s="45"/>
      <c r="J164" s="45"/>
      <c r="K164" s="45"/>
      <c r="L164" s="45"/>
      <c r="M164" s="61"/>
      <c r="N164" s="48"/>
      <c r="O164" s="49"/>
      <c r="P164" s="48"/>
      <c r="Q164" s="49"/>
      <c r="R164" s="50"/>
      <c r="S164" s="51"/>
      <c r="T164" s="15"/>
      <c r="U164" s="14"/>
      <c r="V164" s="52"/>
      <c r="W164" s="52"/>
      <c r="X164" s="52"/>
      <c r="Y164" s="52"/>
      <c r="Z164" s="52"/>
      <c r="AA164" s="52"/>
      <c r="AB164" s="53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3"/>
      <c r="AP164" s="52"/>
      <c r="AQ164" s="52"/>
      <c r="AR164" s="53"/>
      <c r="AS164" s="53"/>
      <c r="AT164" s="53"/>
      <c r="AU164" s="52"/>
      <c r="AV164" s="52"/>
      <c r="AW164" s="53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83" t="str">
        <f>IF(ISBLANK(B164),,IF(IFNA(MATCH(N164,List_Holidays,0),0)=0,IF(IFNA(MATCH(WEEKDAY(N164),List_WeekHolidays,0),0),1,0),2))</f>
        <v/>
      </c>
      <c r="BU164" s="83" t="str">
        <f t="array" ref="BU164">IF(ISBLANK(BT164),,INDEX(List_DayType,BT164+1))</f>
        <v/>
      </c>
      <c r="BV164" s="83" t="str">
        <f t="array" ref="BV164">IFS(BT164=0,,BT164=1,INDEX(List_Weekday,BT164),BT164=2,XLOOKUP(N164,List_Holidays,List_HolidaysDesc))</f>
        <v/>
      </c>
      <c r="BW164" s="109">
        <f t="shared" si="3"/>
        <v>0</v>
      </c>
      <c r="BX164" s="109">
        <f t="shared" si="4"/>
        <v>0</v>
      </c>
      <c r="BY164" s="109">
        <f>IF($BW164&gt;cLunchEnd+$N164,cLunchBegin+$N164+1,cLunchBegin+$N164)</f>
        <v>0.5</v>
      </c>
      <c r="BZ164" s="109">
        <f>IF($BW164&gt;cLunchEnd+$N164,cLunchEnd+$N164+1,cLunchEnd+$N164)</f>
        <v>0.5416666667</v>
      </c>
      <c r="CA164" s="109">
        <f>IF($BW164&gt;cDinnerEnd+$N164,cDinnerBegin+$N164+1,cDinnerBegin+$N164)</f>
        <v>0.75</v>
      </c>
      <c r="CB164" s="109">
        <f>IF($BW164&gt;cDinnerEnd+$N164,cDinnerEnd+$N164+1,cDinnerEnd+$N164)</f>
        <v>0.7916666667</v>
      </c>
      <c r="CC164" s="50" t="str">
        <f>IF((MIN($BX164,BZ164)-MAX($BW164,BY164))&gt;0,vDurationLunch,)</f>
        <v/>
      </c>
      <c r="CD164" s="50" t="str">
        <f>IF((MIN($BX164,CB164)-MAX($BW164,CA164))&gt;0,vDurationDinner,)</f>
        <v/>
      </c>
      <c r="CE164" s="50">
        <f t="shared" si="5"/>
        <v>0</v>
      </c>
      <c r="CF164" s="109">
        <f t="shared" si="6"/>
        <v>0.75</v>
      </c>
      <c r="CG164" s="50" t="str">
        <f t="shared" si="7"/>
        <v/>
      </c>
      <c r="CH164" s="50" t="str">
        <f t="shared" si="8"/>
        <v/>
      </c>
      <c r="CI164" s="50" t="str">
        <f t="shared" si="9"/>
        <v/>
      </c>
      <c r="CJ164" s="50" t="str">
        <f t="shared" si="10"/>
        <v/>
      </c>
      <c r="CK164" s="50" t="str">
        <f t="shared" si="11"/>
        <v/>
      </c>
      <c r="CL164" s="50"/>
      <c r="CM164" s="50"/>
      <c r="CN164" s="50"/>
      <c r="CO164" s="50"/>
      <c r="CP164" s="50"/>
    </row>
    <row r="165">
      <c r="A165" s="108" t="str">
        <f t="shared" si="2"/>
        <v/>
      </c>
      <c r="B165" s="6"/>
      <c r="C165" s="119"/>
      <c r="D165" s="120"/>
      <c r="E165" s="61"/>
      <c r="F165" s="45"/>
      <c r="G165" s="45"/>
      <c r="H165" s="46"/>
      <c r="I165" s="45"/>
      <c r="J165" s="45"/>
      <c r="K165" s="45"/>
      <c r="L165" s="45"/>
      <c r="M165" s="61"/>
      <c r="N165" s="48"/>
      <c r="O165" s="49"/>
      <c r="P165" s="48"/>
      <c r="Q165" s="49"/>
      <c r="R165" s="50"/>
      <c r="S165" s="51"/>
      <c r="T165" s="15"/>
      <c r="U165" s="14"/>
      <c r="V165" s="52"/>
      <c r="W165" s="52"/>
      <c r="X165" s="52"/>
      <c r="Y165" s="52"/>
      <c r="Z165" s="52"/>
      <c r="AA165" s="52"/>
      <c r="AB165" s="53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3"/>
      <c r="AP165" s="52"/>
      <c r="AQ165" s="52"/>
      <c r="AR165" s="53"/>
      <c r="AS165" s="53"/>
      <c r="AT165" s="53"/>
      <c r="AU165" s="52"/>
      <c r="AV165" s="52"/>
      <c r="AW165" s="53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83" t="str">
        <f>IF(ISBLANK(B165),,IF(IFNA(MATCH(N165,List_Holidays,0),0)=0,IF(IFNA(MATCH(WEEKDAY(N165),List_WeekHolidays,0),0),1,0),2))</f>
        <v/>
      </c>
      <c r="BU165" s="83" t="str">
        <f t="array" ref="BU165">IF(ISBLANK(BT165),,INDEX(List_DayType,BT165+1))</f>
        <v/>
      </c>
      <c r="BV165" s="83" t="str">
        <f t="array" ref="BV165">IFS(BT165=0,,BT165=1,INDEX(List_Weekday,BT165),BT165=2,XLOOKUP(N165,List_Holidays,List_HolidaysDesc))</f>
        <v/>
      </c>
      <c r="BW165" s="109">
        <f t="shared" si="3"/>
        <v>0</v>
      </c>
      <c r="BX165" s="109">
        <f t="shared" si="4"/>
        <v>0</v>
      </c>
      <c r="BY165" s="109">
        <f>IF($BW165&gt;cLunchEnd+$N165,cLunchBegin+$N165+1,cLunchBegin+$N165)</f>
        <v>0.5</v>
      </c>
      <c r="BZ165" s="109">
        <f>IF($BW165&gt;cLunchEnd+$N165,cLunchEnd+$N165+1,cLunchEnd+$N165)</f>
        <v>0.5416666667</v>
      </c>
      <c r="CA165" s="109">
        <f>IF($BW165&gt;cDinnerEnd+$N165,cDinnerBegin+$N165+1,cDinnerBegin+$N165)</f>
        <v>0.75</v>
      </c>
      <c r="CB165" s="109">
        <f>IF($BW165&gt;cDinnerEnd+$N165,cDinnerEnd+$N165+1,cDinnerEnd+$N165)</f>
        <v>0.7916666667</v>
      </c>
      <c r="CC165" s="50" t="str">
        <f>IF((MIN($BX165,BZ165)-MAX($BW165,BY165))&gt;0,vDurationLunch,)</f>
        <v/>
      </c>
      <c r="CD165" s="50" t="str">
        <f>IF((MIN($BX165,CB165)-MAX($BW165,CA165))&gt;0,vDurationDinner,)</f>
        <v/>
      </c>
      <c r="CE165" s="50">
        <f t="shared" si="5"/>
        <v>0</v>
      </c>
      <c r="CF165" s="109">
        <f t="shared" si="6"/>
        <v>0.75</v>
      </c>
      <c r="CG165" s="50" t="str">
        <f t="shared" si="7"/>
        <v/>
      </c>
      <c r="CH165" s="50" t="str">
        <f t="shared" si="8"/>
        <v/>
      </c>
      <c r="CI165" s="50" t="str">
        <f t="shared" si="9"/>
        <v/>
      </c>
      <c r="CJ165" s="50" t="str">
        <f t="shared" si="10"/>
        <v/>
      </c>
      <c r="CK165" s="50" t="str">
        <f t="shared" si="11"/>
        <v/>
      </c>
      <c r="CL165" s="50"/>
      <c r="CM165" s="50"/>
      <c r="CN165" s="50"/>
      <c r="CO165" s="50"/>
      <c r="CP165" s="50"/>
    </row>
    <row r="166">
      <c r="A166" s="108" t="str">
        <f t="shared" si="2"/>
        <v/>
      </c>
      <c r="B166" s="6"/>
      <c r="C166" s="119"/>
      <c r="D166" s="120"/>
      <c r="E166" s="61"/>
      <c r="F166" s="45"/>
      <c r="G166" s="45"/>
      <c r="H166" s="46"/>
      <c r="I166" s="45"/>
      <c r="J166" s="45"/>
      <c r="K166" s="45"/>
      <c r="L166" s="45"/>
      <c r="M166" s="61"/>
      <c r="N166" s="48"/>
      <c r="O166" s="49"/>
      <c r="P166" s="48"/>
      <c r="Q166" s="49"/>
      <c r="R166" s="50"/>
      <c r="S166" s="51"/>
      <c r="T166" s="15"/>
      <c r="U166" s="14"/>
      <c r="V166" s="52"/>
      <c r="W166" s="52"/>
      <c r="X166" s="52"/>
      <c r="Y166" s="52"/>
      <c r="Z166" s="52"/>
      <c r="AA166" s="52"/>
      <c r="AB166" s="53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3"/>
      <c r="AP166" s="52"/>
      <c r="AQ166" s="52"/>
      <c r="AR166" s="53"/>
      <c r="AS166" s="53"/>
      <c r="AT166" s="53"/>
      <c r="AU166" s="52"/>
      <c r="AV166" s="52"/>
      <c r="AW166" s="53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83" t="str">
        <f>IF(ISBLANK(B166),,IF(IFNA(MATCH(N166,List_Holidays,0),0)=0,IF(IFNA(MATCH(WEEKDAY(N166),List_WeekHolidays,0),0),1,0),2))</f>
        <v/>
      </c>
      <c r="BU166" s="83" t="str">
        <f t="array" ref="BU166">IF(ISBLANK(BT166),,INDEX(List_DayType,BT166+1))</f>
        <v/>
      </c>
      <c r="BV166" s="83" t="str">
        <f t="array" ref="BV166">IFS(BT166=0,,BT166=1,INDEX(List_Weekday,BT166),BT166=2,XLOOKUP(N166,List_Holidays,List_HolidaysDesc))</f>
        <v/>
      </c>
      <c r="BW166" s="109">
        <f t="shared" si="3"/>
        <v>0</v>
      </c>
      <c r="BX166" s="109">
        <f t="shared" si="4"/>
        <v>0</v>
      </c>
      <c r="BY166" s="109">
        <f>IF($BW166&gt;cLunchEnd+$N166,cLunchBegin+$N166+1,cLunchBegin+$N166)</f>
        <v>0.5</v>
      </c>
      <c r="BZ166" s="109">
        <f>IF($BW166&gt;cLunchEnd+$N166,cLunchEnd+$N166+1,cLunchEnd+$N166)</f>
        <v>0.5416666667</v>
      </c>
      <c r="CA166" s="109">
        <f>IF($BW166&gt;cDinnerEnd+$N166,cDinnerBegin+$N166+1,cDinnerBegin+$N166)</f>
        <v>0.75</v>
      </c>
      <c r="CB166" s="109">
        <f>IF($BW166&gt;cDinnerEnd+$N166,cDinnerEnd+$N166+1,cDinnerEnd+$N166)</f>
        <v>0.7916666667</v>
      </c>
      <c r="CC166" s="50" t="str">
        <f>IF((MIN($BX166,BZ166)-MAX($BW166,BY166))&gt;0,vDurationLunch,)</f>
        <v/>
      </c>
      <c r="CD166" s="50" t="str">
        <f>IF((MIN($BX166,CB166)-MAX($BW166,CA166))&gt;0,vDurationDinner,)</f>
        <v/>
      </c>
      <c r="CE166" s="50">
        <f t="shared" si="5"/>
        <v>0</v>
      </c>
      <c r="CF166" s="109">
        <f t="shared" si="6"/>
        <v>0.75</v>
      </c>
      <c r="CG166" s="50" t="str">
        <f t="shared" si="7"/>
        <v/>
      </c>
      <c r="CH166" s="50" t="str">
        <f t="shared" si="8"/>
        <v/>
      </c>
      <c r="CI166" s="50" t="str">
        <f t="shared" si="9"/>
        <v/>
      </c>
      <c r="CJ166" s="50" t="str">
        <f t="shared" si="10"/>
        <v/>
      </c>
      <c r="CK166" s="50" t="str">
        <f t="shared" si="11"/>
        <v/>
      </c>
      <c r="CL166" s="50"/>
      <c r="CM166" s="50"/>
      <c r="CN166" s="50"/>
      <c r="CO166" s="50"/>
      <c r="CP166" s="50"/>
    </row>
    <row r="167">
      <c r="A167" s="108" t="str">
        <f t="shared" si="2"/>
        <v/>
      </c>
      <c r="B167" s="6"/>
      <c r="C167" s="119"/>
      <c r="D167" s="120"/>
      <c r="E167" s="61"/>
      <c r="F167" s="45"/>
      <c r="G167" s="46"/>
      <c r="H167" s="46"/>
      <c r="I167" s="45"/>
      <c r="J167" s="45"/>
      <c r="K167" s="45"/>
      <c r="L167" s="45"/>
      <c r="M167" s="61"/>
      <c r="N167" s="48"/>
      <c r="O167" s="49"/>
      <c r="P167" s="48"/>
      <c r="Q167" s="49"/>
      <c r="R167" s="50"/>
      <c r="S167" s="51"/>
      <c r="T167" s="15"/>
      <c r="U167" s="14"/>
      <c r="V167" s="52"/>
      <c r="W167" s="52"/>
      <c r="X167" s="52"/>
      <c r="Y167" s="52"/>
      <c r="Z167" s="52"/>
      <c r="AA167" s="52"/>
      <c r="AB167" s="53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3"/>
      <c r="AP167" s="52"/>
      <c r="AQ167" s="52"/>
      <c r="AR167" s="53"/>
      <c r="AS167" s="53"/>
      <c r="AT167" s="53"/>
      <c r="AU167" s="52"/>
      <c r="AV167" s="52"/>
      <c r="AW167" s="53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83" t="str">
        <f>IF(ISBLANK(B167),,IF(IFNA(MATCH(N167,List_Holidays,0),0)=0,IF(IFNA(MATCH(WEEKDAY(N167),List_WeekHolidays,0),0),1,0),2))</f>
        <v/>
      </c>
      <c r="BU167" s="83" t="str">
        <f t="array" ref="BU167">IF(ISBLANK(BT167),,INDEX(List_DayType,BT167+1))</f>
        <v/>
      </c>
      <c r="BV167" s="83" t="str">
        <f t="array" ref="BV167">IFS(BT167=0,,BT167=1,INDEX(List_Weekday,BT167),BT167=2,XLOOKUP(N167,List_Holidays,List_HolidaysDesc))</f>
        <v/>
      </c>
      <c r="BW167" s="109">
        <f t="shared" si="3"/>
        <v>0</v>
      </c>
      <c r="BX167" s="109">
        <f t="shared" si="4"/>
        <v>0</v>
      </c>
      <c r="BY167" s="109">
        <f>IF($BW167&gt;cLunchEnd+$N167,cLunchBegin+$N167+1,cLunchBegin+$N167)</f>
        <v>0.5</v>
      </c>
      <c r="BZ167" s="109">
        <f>IF($BW167&gt;cLunchEnd+$N167,cLunchEnd+$N167+1,cLunchEnd+$N167)</f>
        <v>0.5416666667</v>
      </c>
      <c r="CA167" s="109">
        <f>IF($BW167&gt;cDinnerEnd+$N167,cDinnerBegin+$N167+1,cDinnerBegin+$N167)</f>
        <v>0.75</v>
      </c>
      <c r="CB167" s="109">
        <f>IF($BW167&gt;cDinnerEnd+$N167,cDinnerEnd+$N167+1,cDinnerEnd+$N167)</f>
        <v>0.7916666667</v>
      </c>
      <c r="CC167" s="50" t="str">
        <f>IF((MIN($BX167,BZ167)-MAX($BW167,BY167))&gt;0,vDurationLunch,)</f>
        <v/>
      </c>
      <c r="CD167" s="50" t="str">
        <f>IF((MIN($BX167,CB167)-MAX($BW167,CA167))&gt;0,vDurationDinner,)</f>
        <v/>
      </c>
      <c r="CE167" s="50">
        <f t="shared" si="5"/>
        <v>0</v>
      </c>
      <c r="CF167" s="109">
        <f t="shared" si="6"/>
        <v>0.75</v>
      </c>
      <c r="CG167" s="50" t="str">
        <f t="shared" si="7"/>
        <v/>
      </c>
      <c r="CH167" s="50" t="str">
        <f t="shared" si="8"/>
        <v/>
      </c>
      <c r="CI167" s="50" t="str">
        <f t="shared" si="9"/>
        <v/>
      </c>
      <c r="CJ167" s="50" t="str">
        <f t="shared" si="10"/>
        <v/>
      </c>
      <c r="CK167" s="50" t="str">
        <f t="shared" si="11"/>
        <v/>
      </c>
      <c r="CL167" s="50"/>
      <c r="CM167" s="50"/>
      <c r="CN167" s="50"/>
      <c r="CO167" s="50"/>
      <c r="CP167" s="50"/>
    </row>
    <row r="168">
      <c r="A168" s="108" t="str">
        <f t="shared" si="2"/>
        <v/>
      </c>
      <c r="B168" s="6"/>
      <c r="C168" s="119"/>
      <c r="D168" s="120"/>
      <c r="E168" s="61"/>
      <c r="F168" s="45"/>
      <c r="G168" s="45"/>
      <c r="H168" s="46"/>
      <c r="I168" s="45"/>
      <c r="J168" s="45"/>
      <c r="K168" s="45"/>
      <c r="L168" s="45"/>
      <c r="M168" s="61"/>
      <c r="N168" s="48"/>
      <c r="O168" s="49"/>
      <c r="P168" s="48"/>
      <c r="Q168" s="49"/>
      <c r="R168" s="50"/>
      <c r="S168" s="51"/>
      <c r="T168" s="15"/>
      <c r="U168" s="14"/>
      <c r="V168" s="52"/>
      <c r="W168" s="52"/>
      <c r="X168" s="52"/>
      <c r="Y168" s="52"/>
      <c r="Z168" s="52"/>
      <c r="AA168" s="52"/>
      <c r="AB168" s="53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3"/>
      <c r="AP168" s="52"/>
      <c r="AQ168" s="52"/>
      <c r="AR168" s="53"/>
      <c r="AS168" s="53"/>
      <c r="AT168" s="53"/>
      <c r="AU168" s="52"/>
      <c r="AV168" s="52"/>
      <c r="AW168" s="53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83" t="str">
        <f>IF(ISBLANK(B168),,IF(IFNA(MATCH(N168,List_Holidays,0),0)=0,IF(IFNA(MATCH(WEEKDAY(N168),List_WeekHolidays,0),0),1,0),2))</f>
        <v/>
      </c>
      <c r="BU168" s="83" t="str">
        <f t="array" ref="BU168">IF(ISBLANK(BT168),,INDEX(List_DayType,BT168+1))</f>
        <v/>
      </c>
      <c r="BV168" s="83" t="str">
        <f t="array" ref="BV168">IFS(BT168=0,,BT168=1,INDEX(List_Weekday,BT168),BT168=2,XLOOKUP(N168,List_Holidays,List_HolidaysDesc))</f>
        <v/>
      </c>
      <c r="BW168" s="109">
        <f t="shared" si="3"/>
        <v>0</v>
      </c>
      <c r="BX168" s="109">
        <f t="shared" si="4"/>
        <v>0</v>
      </c>
      <c r="BY168" s="109">
        <f>IF($BW168&gt;cLunchEnd+$N168,cLunchBegin+$N168+1,cLunchBegin+$N168)</f>
        <v>0.5</v>
      </c>
      <c r="BZ168" s="109">
        <f>IF($BW168&gt;cLunchEnd+$N168,cLunchEnd+$N168+1,cLunchEnd+$N168)</f>
        <v>0.5416666667</v>
      </c>
      <c r="CA168" s="109">
        <f>IF($BW168&gt;cDinnerEnd+$N168,cDinnerBegin+$N168+1,cDinnerBegin+$N168)</f>
        <v>0.75</v>
      </c>
      <c r="CB168" s="109">
        <f>IF($BW168&gt;cDinnerEnd+$N168,cDinnerEnd+$N168+1,cDinnerEnd+$N168)</f>
        <v>0.7916666667</v>
      </c>
      <c r="CC168" s="50" t="str">
        <f>IF((MIN($BX168,BZ168)-MAX($BW168,BY168))&gt;0,vDurationLunch,)</f>
        <v/>
      </c>
      <c r="CD168" s="50" t="str">
        <f>IF((MIN($BX168,CB168)-MAX($BW168,CA168))&gt;0,vDurationDinner,)</f>
        <v/>
      </c>
      <c r="CE168" s="50">
        <f t="shared" si="5"/>
        <v>0</v>
      </c>
      <c r="CF168" s="109">
        <f t="shared" si="6"/>
        <v>0.75</v>
      </c>
      <c r="CG168" s="50" t="str">
        <f t="shared" si="7"/>
        <v/>
      </c>
      <c r="CH168" s="50" t="str">
        <f t="shared" si="8"/>
        <v/>
      </c>
      <c r="CI168" s="50" t="str">
        <f t="shared" si="9"/>
        <v/>
      </c>
      <c r="CJ168" s="50" t="str">
        <f t="shared" si="10"/>
        <v/>
      </c>
      <c r="CK168" s="50" t="str">
        <f t="shared" si="11"/>
        <v/>
      </c>
      <c r="CL168" s="50"/>
      <c r="CM168" s="50"/>
      <c r="CN168" s="50"/>
      <c r="CO168" s="50"/>
      <c r="CP168" s="50"/>
    </row>
    <row r="169">
      <c r="A169" s="108" t="str">
        <f t="shared" si="2"/>
        <v/>
      </c>
      <c r="B169" s="6"/>
      <c r="C169" s="119"/>
      <c r="D169" s="120"/>
      <c r="E169" s="47"/>
      <c r="F169" s="45"/>
      <c r="G169" s="45"/>
      <c r="H169" s="46"/>
      <c r="I169" s="45"/>
      <c r="J169" s="45"/>
      <c r="K169" s="45"/>
      <c r="L169" s="45"/>
      <c r="M169" s="61"/>
      <c r="N169" s="48"/>
      <c r="O169" s="49"/>
      <c r="P169" s="48"/>
      <c r="Q169" s="49"/>
      <c r="R169" s="50"/>
      <c r="S169" s="51"/>
      <c r="T169" s="15"/>
      <c r="U169" s="14"/>
      <c r="V169" s="52"/>
      <c r="W169" s="52"/>
      <c r="X169" s="52"/>
      <c r="Y169" s="52"/>
      <c r="Z169" s="52"/>
      <c r="AA169" s="52"/>
      <c r="AB169" s="53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3"/>
      <c r="AP169" s="52"/>
      <c r="AQ169" s="52"/>
      <c r="AR169" s="53"/>
      <c r="AS169" s="53"/>
      <c r="AT169" s="53"/>
      <c r="AU169" s="52"/>
      <c r="AV169" s="52"/>
      <c r="AW169" s="53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83" t="str">
        <f>IF(ISBLANK(B169),,IF(IFNA(MATCH(N169,List_Holidays,0),0)=0,IF(IFNA(MATCH(WEEKDAY(N169),List_WeekHolidays,0),0),1,0),2))</f>
        <v/>
      </c>
      <c r="BU169" s="83" t="str">
        <f t="array" ref="BU169">IF(ISBLANK(BT169),,INDEX(List_DayType,BT169+1))</f>
        <v/>
      </c>
      <c r="BV169" s="83" t="str">
        <f t="array" ref="BV169">IFS(BT169=0,,BT169=1,INDEX(List_Weekday,BT169),BT169=2,XLOOKUP(N169,List_Holidays,List_HolidaysDesc))</f>
        <v/>
      </c>
      <c r="BW169" s="109">
        <f t="shared" si="3"/>
        <v>0</v>
      </c>
      <c r="BX169" s="109">
        <f t="shared" si="4"/>
        <v>0</v>
      </c>
      <c r="BY169" s="109">
        <f>IF($BW169&gt;cLunchEnd+$N169,cLunchBegin+$N169+1,cLunchBegin+$N169)</f>
        <v>0.5</v>
      </c>
      <c r="BZ169" s="109">
        <f>IF($BW169&gt;cLunchEnd+$N169,cLunchEnd+$N169+1,cLunchEnd+$N169)</f>
        <v>0.5416666667</v>
      </c>
      <c r="CA169" s="109">
        <f>IF($BW169&gt;cDinnerEnd+$N169,cDinnerBegin+$N169+1,cDinnerBegin+$N169)</f>
        <v>0.75</v>
      </c>
      <c r="CB169" s="109">
        <f>IF($BW169&gt;cDinnerEnd+$N169,cDinnerEnd+$N169+1,cDinnerEnd+$N169)</f>
        <v>0.7916666667</v>
      </c>
      <c r="CC169" s="50" t="str">
        <f>IF((MIN($BX169,BZ169)-MAX($BW169,BY169))&gt;0,vDurationLunch,)</f>
        <v/>
      </c>
      <c r="CD169" s="50" t="str">
        <f>IF((MIN($BX169,CB169)-MAX($BW169,CA169))&gt;0,vDurationDinner,)</f>
        <v/>
      </c>
      <c r="CE169" s="50">
        <f t="shared" si="5"/>
        <v>0</v>
      </c>
      <c r="CF169" s="109">
        <f t="shared" si="6"/>
        <v>0.75</v>
      </c>
      <c r="CG169" s="50" t="str">
        <f t="shared" si="7"/>
        <v/>
      </c>
      <c r="CH169" s="50" t="str">
        <f t="shared" si="8"/>
        <v/>
      </c>
      <c r="CI169" s="50" t="str">
        <f t="shared" si="9"/>
        <v/>
      </c>
      <c r="CJ169" s="50" t="str">
        <f t="shared" si="10"/>
        <v/>
      </c>
      <c r="CK169" s="50" t="str">
        <f t="shared" si="11"/>
        <v/>
      </c>
      <c r="CL169" s="50"/>
      <c r="CM169" s="50"/>
      <c r="CN169" s="50"/>
      <c r="CO169" s="50"/>
      <c r="CP169" s="50"/>
    </row>
    <row r="170">
      <c r="A170" s="108" t="str">
        <f t="shared" si="2"/>
        <v/>
      </c>
      <c r="B170" s="6"/>
      <c r="C170" s="119"/>
      <c r="D170" s="120"/>
      <c r="E170" s="61"/>
      <c r="F170" s="45"/>
      <c r="G170" s="45"/>
      <c r="H170" s="45"/>
      <c r="I170" s="45"/>
      <c r="J170" s="46"/>
      <c r="K170" s="45"/>
      <c r="L170" s="45"/>
      <c r="M170" s="61"/>
      <c r="N170" s="48"/>
      <c r="O170" s="49"/>
      <c r="P170" s="48"/>
      <c r="Q170" s="49"/>
      <c r="R170" s="50"/>
      <c r="S170" s="51"/>
      <c r="T170" s="15"/>
      <c r="U170" s="14"/>
      <c r="V170" s="52"/>
      <c r="W170" s="52"/>
      <c r="X170" s="52"/>
      <c r="Y170" s="52"/>
      <c r="Z170" s="52"/>
      <c r="AA170" s="52"/>
      <c r="AB170" s="53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3"/>
      <c r="AP170" s="52"/>
      <c r="AQ170" s="52"/>
      <c r="AR170" s="53"/>
      <c r="AS170" s="53"/>
      <c r="AT170" s="53"/>
      <c r="AU170" s="52"/>
      <c r="AV170" s="52"/>
      <c r="AW170" s="53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83" t="str">
        <f>IF(ISBLANK(B170),,IF(IFNA(MATCH(N170,List_Holidays,0),0)=0,IF(IFNA(MATCH(WEEKDAY(N170),List_WeekHolidays,0),0),1,0),2))</f>
        <v/>
      </c>
      <c r="BU170" s="83" t="str">
        <f t="array" ref="BU170">IF(ISBLANK(BT170),,INDEX(List_DayType,BT170+1))</f>
        <v/>
      </c>
      <c r="BV170" s="83" t="str">
        <f t="array" ref="BV170">IFS(BT170=0,,BT170=1,INDEX(List_Weekday,BT170),BT170=2,XLOOKUP(N170,List_Holidays,List_HolidaysDesc))</f>
        <v/>
      </c>
      <c r="BW170" s="109">
        <f t="shared" si="3"/>
        <v>0</v>
      </c>
      <c r="BX170" s="109">
        <f t="shared" si="4"/>
        <v>0</v>
      </c>
      <c r="BY170" s="109">
        <f>IF($BW170&gt;cLunchEnd+$N170,cLunchBegin+$N170+1,cLunchBegin+$N170)</f>
        <v>0.5</v>
      </c>
      <c r="BZ170" s="109">
        <f>IF($BW170&gt;cLunchEnd+$N170,cLunchEnd+$N170+1,cLunchEnd+$N170)</f>
        <v>0.5416666667</v>
      </c>
      <c r="CA170" s="109">
        <f>IF($BW170&gt;cDinnerEnd+$N170,cDinnerBegin+$N170+1,cDinnerBegin+$N170)</f>
        <v>0.75</v>
      </c>
      <c r="CB170" s="109">
        <f>IF($BW170&gt;cDinnerEnd+$N170,cDinnerEnd+$N170+1,cDinnerEnd+$N170)</f>
        <v>0.7916666667</v>
      </c>
      <c r="CC170" s="50" t="str">
        <f>IF((MIN($BX170,BZ170)-MAX($BW170,BY170))&gt;0,vDurationLunch,)</f>
        <v/>
      </c>
      <c r="CD170" s="50" t="str">
        <f>IF((MIN($BX170,CB170)-MAX($BW170,CA170))&gt;0,vDurationDinner,)</f>
        <v/>
      </c>
      <c r="CE170" s="50">
        <f t="shared" si="5"/>
        <v>0</v>
      </c>
      <c r="CF170" s="109">
        <f t="shared" si="6"/>
        <v>0.75</v>
      </c>
      <c r="CG170" s="50" t="str">
        <f t="shared" si="7"/>
        <v/>
      </c>
      <c r="CH170" s="50" t="str">
        <f t="shared" si="8"/>
        <v/>
      </c>
      <c r="CI170" s="50" t="str">
        <f t="shared" si="9"/>
        <v/>
      </c>
      <c r="CJ170" s="50" t="str">
        <f t="shared" si="10"/>
        <v/>
      </c>
      <c r="CK170" s="50" t="str">
        <f t="shared" si="11"/>
        <v/>
      </c>
      <c r="CL170" s="50"/>
      <c r="CM170" s="50"/>
      <c r="CN170" s="50"/>
      <c r="CO170" s="50"/>
      <c r="CP170" s="50"/>
    </row>
    <row r="171">
      <c r="A171" s="108" t="str">
        <f t="shared" si="2"/>
        <v/>
      </c>
      <c r="B171" s="6"/>
      <c r="C171" s="119"/>
      <c r="D171" s="120"/>
      <c r="E171" s="61"/>
      <c r="F171" s="45"/>
      <c r="G171" s="45"/>
      <c r="H171" s="46"/>
      <c r="I171" s="45"/>
      <c r="J171" s="45"/>
      <c r="K171" s="45"/>
      <c r="L171" s="45"/>
      <c r="M171" s="61"/>
      <c r="N171" s="48"/>
      <c r="O171" s="49"/>
      <c r="P171" s="48"/>
      <c r="Q171" s="49"/>
      <c r="R171" s="50"/>
      <c r="S171" s="51"/>
      <c r="T171" s="15"/>
      <c r="U171" s="14"/>
      <c r="V171" s="52"/>
      <c r="W171" s="52"/>
      <c r="X171" s="52"/>
      <c r="Y171" s="52"/>
      <c r="Z171" s="52"/>
      <c r="AA171" s="52"/>
      <c r="AB171" s="53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3"/>
      <c r="AP171" s="52"/>
      <c r="AQ171" s="52"/>
      <c r="AR171" s="53"/>
      <c r="AS171" s="53"/>
      <c r="AT171" s="53"/>
      <c r="AU171" s="52"/>
      <c r="AV171" s="52"/>
      <c r="AW171" s="53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83" t="str">
        <f>IF(ISBLANK(B171),,IF(IFNA(MATCH(N171,List_Holidays,0),0)=0,IF(IFNA(MATCH(WEEKDAY(N171),List_WeekHolidays,0),0),1,0),2))</f>
        <v/>
      </c>
      <c r="BU171" s="83" t="str">
        <f t="array" ref="BU171">IF(ISBLANK(BT171),,INDEX(List_DayType,BT171+1))</f>
        <v/>
      </c>
      <c r="BV171" s="83" t="str">
        <f t="array" ref="BV171">IFS(BT171=0,,BT171=1,INDEX(List_Weekday,BT171),BT171=2,XLOOKUP(N171,List_Holidays,List_HolidaysDesc))</f>
        <v/>
      </c>
      <c r="BW171" s="109">
        <f t="shared" si="3"/>
        <v>0</v>
      </c>
      <c r="BX171" s="109">
        <f t="shared" si="4"/>
        <v>0</v>
      </c>
      <c r="BY171" s="109">
        <f>IF($BW171&gt;cLunchEnd+$N171,cLunchBegin+$N171+1,cLunchBegin+$N171)</f>
        <v>0.5</v>
      </c>
      <c r="BZ171" s="109">
        <f>IF($BW171&gt;cLunchEnd+$N171,cLunchEnd+$N171+1,cLunchEnd+$N171)</f>
        <v>0.5416666667</v>
      </c>
      <c r="CA171" s="109">
        <f>IF($BW171&gt;cDinnerEnd+$N171,cDinnerBegin+$N171+1,cDinnerBegin+$N171)</f>
        <v>0.75</v>
      </c>
      <c r="CB171" s="109">
        <f>IF($BW171&gt;cDinnerEnd+$N171,cDinnerEnd+$N171+1,cDinnerEnd+$N171)</f>
        <v>0.7916666667</v>
      </c>
      <c r="CC171" s="50" t="str">
        <f>IF((MIN($BX171,BZ171)-MAX($BW171,BY171))&gt;0,vDurationLunch,)</f>
        <v/>
      </c>
      <c r="CD171" s="50" t="str">
        <f>IF((MIN($BX171,CB171)-MAX($BW171,CA171))&gt;0,vDurationDinner,)</f>
        <v/>
      </c>
      <c r="CE171" s="50">
        <f t="shared" si="5"/>
        <v>0</v>
      </c>
      <c r="CF171" s="109">
        <f t="shared" si="6"/>
        <v>0.75</v>
      </c>
      <c r="CG171" s="50" t="str">
        <f t="shared" si="7"/>
        <v/>
      </c>
      <c r="CH171" s="50" t="str">
        <f t="shared" si="8"/>
        <v/>
      </c>
      <c r="CI171" s="50" t="str">
        <f t="shared" si="9"/>
        <v/>
      </c>
      <c r="CJ171" s="50" t="str">
        <f t="shared" si="10"/>
        <v/>
      </c>
      <c r="CK171" s="50" t="str">
        <f t="shared" si="11"/>
        <v/>
      </c>
      <c r="CL171" s="50"/>
      <c r="CM171" s="50"/>
      <c r="CN171" s="50"/>
      <c r="CO171" s="50"/>
      <c r="CP171" s="50"/>
    </row>
    <row r="172">
      <c r="A172" s="108" t="str">
        <f t="shared" si="2"/>
        <v/>
      </c>
      <c r="B172" s="6"/>
      <c r="C172" s="119"/>
      <c r="D172" s="120"/>
      <c r="E172" s="61"/>
      <c r="F172" s="45"/>
      <c r="G172" s="45"/>
      <c r="H172" s="46"/>
      <c r="I172" s="45"/>
      <c r="J172" s="45"/>
      <c r="K172" s="45"/>
      <c r="L172" s="45"/>
      <c r="M172" s="61"/>
      <c r="N172" s="48"/>
      <c r="O172" s="49"/>
      <c r="P172" s="48"/>
      <c r="Q172" s="49"/>
      <c r="R172" s="50"/>
      <c r="S172" s="51"/>
      <c r="T172" s="15"/>
      <c r="U172" s="14"/>
      <c r="V172" s="52"/>
      <c r="W172" s="52"/>
      <c r="X172" s="52"/>
      <c r="Y172" s="52"/>
      <c r="Z172" s="52"/>
      <c r="AA172" s="52"/>
      <c r="AB172" s="53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3"/>
      <c r="AP172" s="52"/>
      <c r="AQ172" s="52"/>
      <c r="AR172" s="53"/>
      <c r="AS172" s="53"/>
      <c r="AT172" s="53"/>
      <c r="AU172" s="52"/>
      <c r="AV172" s="52"/>
      <c r="AW172" s="53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83" t="str">
        <f>IF(ISBLANK(B172),,IF(IFNA(MATCH(N172,List_Holidays,0),0)=0,IF(IFNA(MATCH(WEEKDAY(N172),List_WeekHolidays,0),0),1,0),2))</f>
        <v/>
      </c>
      <c r="BU172" s="83" t="str">
        <f t="array" ref="BU172">IF(ISBLANK(BT172),,INDEX(List_DayType,BT172+1))</f>
        <v/>
      </c>
      <c r="BV172" s="83" t="str">
        <f t="array" ref="BV172">IFS(BT172=0,,BT172=1,INDEX(List_Weekday,BT172),BT172=2,XLOOKUP(N172,List_Holidays,List_HolidaysDesc))</f>
        <v/>
      </c>
      <c r="BW172" s="109">
        <f t="shared" si="3"/>
        <v>0</v>
      </c>
      <c r="BX172" s="109">
        <f t="shared" si="4"/>
        <v>0</v>
      </c>
      <c r="BY172" s="109">
        <f>IF($BW172&gt;cLunchEnd+$N172,cLunchBegin+$N172+1,cLunchBegin+$N172)</f>
        <v>0.5</v>
      </c>
      <c r="BZ172" s="109">
        <f>IF($BW172&gt;cLunchEnd+$N172,cLunchEnd+$N172+1,cLunchEnd+$N172)</f>
        <v>0.5416666667</v>
      </c>
      <c r="CA172" s="109">
        <f>IF($BW172&gt;cDinnerEnd+$N172,cDinnerBegin+$N172+1,cDinnerBegin+$N172)</f>
        <v>0.75</v>
      </c>
      <c r="CB172" s="109">
        <f>IF($BW172&gt;cDinnerEnd+$N172,cDinnerEnd+$N172+1,cDinnerEnd+$N172)</f>
        <v>0.7916666667</v>
      </c>
      <c r="CC172" s="50" t="str">
        <f>IF((MIN($BX172,BZ172)-MAX($BW172,BY172))&gt;0,vDurationLunch,)</f>
        <v/>
      </c>
      <c r="CD172" s="50" t="str">
        <f>IF((MIN($BX172,CB172)-MAX($BW172,CA172))&gt;0,vDurationDinner,)</f>
        <v/>
      </c>
      <c r="CE172" s="50">
        <f t="shared" si="5"/>
        <v>0</v>
      </c>
      <c r="CF172" s="109">
        <f t="shared" si="6"/>
        <v>0.75</v>
      </c>
      <c r="CG172" s="50" t="str">
        <f t="shared" si="7"/>
        <v/>
      </c>
      <c r="CH172" s="50" t="str">
        <f t="shared" si="8"/>
        <v/>
      </c>
      <c r="CI172" s="50" t="str">
        <f t="shared" si="9"/>
        <v/>
      </c>
      <c r="CJ172" s="50" t="str">
        <f t="shared" si="10"/>
        <v/>
      </c>
      <c r="CK172" s="50" t="str">
        <f t="shared" si="11"/>
        <v/>
      </c>
      <c r="CL172" s="50"/>
      <c r="CM172" s="50"/>
      <c r="CN172" s="50"/>
      <c r="CO172" s="50"/>
      <c r="CP172" s="50"/>
    </row>
    <row r="173">
      <c r="A173" s="108" t="str">
        <f t="shared" si="2"/>
        <v/>
      </c>
      <c r="B173" s="6"/>
      <c r="C173" s="119"/>
      <c r="D173" s="120"/>
      <c r="E173" s="61"/>
      <c r="F173" s="45"/>
      <c r="G173" s="45"/>
      <c r="H173" s="46"/>
      <c r="I173" s="45"/>
      <c r="J173" s="45"/>
      <c r="K173" s="45"/>
      <c r="L173" s="45"/>
      <c r="M173" s="61"/>
      <c r="N173" s="48"/>
      <c r="O173" s="49"/>
      <c r="P173" s="48"/>
      <c r="Q173" s="49"/>
      <c r="R173" s="50"/>
      <c r="S173" s="51"/>
      <c r="T173" s="15"/>
      <c r="U173" s="14"/>
      <c r="V173" s="52"/>
      <c r="W173" s="52"/>
      <c r="X173" s="52"/>
      <c r="Y173" s="52"/>
      <c r="Z173" s="52"/>
      <c r="AA173" s="52"/>
      <c r="AB173" s="53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3"/>
      <c r="AP173" s="52"/>
      <c r="AQ173" s="52"/>
      <c r="AR173" s="53"/>
      <c r="AS173" s="53"/>
      <c r="AT173" s="53"/>
      <c r="AU173" s="52"/>
      <c r="AV173" s="52"/>
      <c r="AW173" s="53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83" t="str">
        <f>IF(ISBLANK(B173),,IF(IFNA(MATCH(N173,List_Holidays,0),0)=0,IF(IFNA(MATCH(WEEKDAY(N173),List_WeekHolidays,0),0),1,0),2))</f>
        <v/>
      </c>
      <c r="BU173" s="83" t="str">
        <f t="array" ref="BU173">IF(ISBLANK(BT173),,INDEX(List_DayType,BT173+1))</f>
        <v/>
      </c>
      <c r="BV173" s="83" t="str">
        <f t="array" ref="BV173">IFS(BT173=0,,BT173=1,INDEX(List_Weekday,BT173),BT173=2,XLOOKUP(N173,List_Holidays,List_HolidaysDesc))</f>
        <v/>
      </c>
      <c r="BW173" s="109">
        <f t="shared" si="3"/>
        <v>0</v>
      </c>
      <c r="BX173" s="109">
        <f t="shared" si="4"/>
        <v>0</v>
      </c>
      <c r="BY173" s="109">
        <f>IF($BW173&gt;cLunchEnd+$N173,cLunchBegin+$N173+1,cLunchBegin+$N173)</f>
        <v>0.5</v>
      </c>
      <c r="BZ173" s="109">
        <f>IF($BW173&gt;cLunchEnd+$N173,cLunchEnd+$N173+1,cLunchEnd+$N173)</f>
        <v>0.5416666667</v>
      </c>
      <c r="CA173" s="109">
        <f>IF($BW173&gt;cDinnerEnd+$N173,cDinnerBegin+$N173+1,cDinnerBegin+$N173)</f>
        <v>0.75</v>
      </c>
      <c r="CB173" s="109">
        <f>IF($BW173&gt;cDinnerEnd+$N173,cDinnerEnd+$N173+1,cDinnerEnd+$N173)</f>
        <v>0.7916666667</v>
      </c>
      <c r="CC173" s="50" t="str">
        <f>IF((MIN($BX173,BZ173)-MAX($BW173,BY173))&gt;0,vDurationLunch,)</f>
        <v/>
      </c>
      <c r="CD173" s="50" t="str">
        <f>IF((MIN($BX173,CB173)-MAX($BW173,CA173))&gt;0,vDurationDinner,)</f>
        <v/>
      </c>
      <c r="CE173" s="50">
        <f t="shared" si="5"/>
        <v>0</v>
      </c>
      <c r="CF173" s="109">
        <f t="shared" si="6"/>
        <v>0.75</v>
      </c>
      <c r="CG173" s="50" t="str">
        <f t="shared" si="7"/>
        <v/>
      </c>
      <c r="CH173" s="50" t="str">
        <f t="shared" si="8"/>
        <v/>
      </c>
      <c r="CI173" s="50" t="str">
        <f t="shared" si="9"/>
        <v/>
      </c>
      <c r="CJ173" s="50" t="str">
        <f t="shared" si="10"/>
        <v/>
      </c>
      <c r="CK173" s="50" t="str">
        <f t="shared" si="11"/>
        <v/>
      </c>
      <c r="CL173" s="50"/>
      <c r="CM173" s="50"/>
      <c r="CN173" s="50"/>
      <c r="CO173" s="50"/>
      <c r="CP173" s="50"/>
    </row>
    <row r="174">
      <c r="A174" s="108" t="str">
        <f t="shared" si="2"/>
        <v/>
      </c>
      <c r="B174" s="6"/>
      <c r="C174" s="119"/>
      <c r="D174" s="120"/>
      <c r="E174" s="61"/>
      <c r="F174" s="45"/>
      <c r="G174" s="46"/>
      <c r="H174" s="46"/>
      <c r="I174" s="45"/>
      <c r="J174" s="45"/>
      <c r="K174" s="45"/>
      <c r="L174" s="45"/>
      <c r="M174" s="61"/>
      <c r="N174" s="48"/>
      <c r="O174" s="49"/>
      <c r="P174" s="48"/>
      <c r="Q174" s="49"/>
      <c r="R174" s="50"/>
      <c r="S174" s="51"/>
      <c r="T174" s="15"/>
      <c r="U174" s="14"/>
      <c r="V174" s="52"/>
      <c r="W174" s="52"/>
      <c r="X174" s="52"/>
      <c r="Y174" s="52"/>
      <c r="Z174" s="52"/>
      <c r="AA174" s="52"/>
      <c r="AB174" s="53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3"/>
      <c r="AP174" s="52"/>
      <c r="AQ174" s="52"/>
      <c r="AR174" s="53"/>
      <c r="AS174" s="53"/>
      <c r="AT174" s="53"/>
      <c r="AU174" s="52"/>
      <c r="AV174" s="52"/>
      <c r="AW174" s="53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83" t="str">
        <f>IF(ISBLANK(B174),,IF(IFNA(MATCH(N174,List_Holidays,0),0)=0,IF(IFNA(MATCH(WEEKDAY(N174),List_WeekHolidays,0),0),1,0),2))</f>
        <v/>
      </c>
      <c r="BU174" s="83" t="str">
        <f t="array" ref="BU174">IF(ISBLANK(BT174),,INDEX(List_DayType,BT174+1))</f>
        <v/>
      </c>
      <c r="BV174" s="83" t="str">
        <f t="array" ref="BV174">IFS(BT174=0,,BT174=1,INDEX(List_Weekday,BT174),BT174=2,XLOOKUP(N174,List_Holidays,List_HolidaysDesc))</f>
        <v/>
      </c>
      <c r="BW174" s="109">
        <f t="shared" si="3"/>
        <v>0</v>
      </c>
      <c r="BX174" s="109">
        <f t="shared" si="4"/>
        <v>0</v>
      </c>
      <c r="BY174" s="109">
        <f>IF($BW174&gt;cLunchEnd+$N174,cLunchBegin+$N174+1,cLunchBegin+$N174)</f>
        <v>0.5</v>
      </c>
      <c r="BZ174" s="109">
        <f>IF($BW174&gt;cLunchEnd+$N174,cLunchEnd+$N174+1,cLunchEnd+$N174)</f>
        <v>0.5416666667</v>
      </c>
      <c r="CA174" s="109">
        <f>IF($BW174&gt;cDinnerEnd+$N174,cDinnerBegin+$N174+1,cDinnerBegin+$N174)</f>
        <v>0.75</v>
      </c>
      <c r="CB174" s="109">
        <f>IF($BW174&gt;cDinnerEnd+$N174,cDinnerEnd+$N174+1,cDinnerEnd+$N174)</f>
        <v>0.7916666667</v>
      </c>
      <c r="CC174" s="50" t="str">
        <f>IF((MIN($BX174,BZ174)-MAX($BW174,BY174))&gt;0,vDurationLunch,)</f>
        <v/>
      </c>
      <c r="CD174" s="50" t="str">
        <f>IF((MIN($BX174,CB174)-MAX($BW174,CA174))&gt;0,vDurationDinner,)</f>
        <v/>
      </c>
      <c r="CE174" s="50">
        <f t="shared" si="5"/>
        <v>0</v>
      </c>
      <c r="CF174" s="109">
        <f t="shared" si="6"/>
        <v>0.75</v>
      </c>
      <c r="CG174" s="50" t="str">
        <f t="shared" si="7"/>
        <v/>
      </c>
      <c r="CH174" s="50" t="str">
        <f t="shared" si="8"/>
        <v/>
      </c>
      <c r="CI174" s="50" t="str">
        <f t="shared" si="9"/>
        <v/>
      </c>
      <c r="CJ174" s="50" t="str">
        <f t="shared" si="10"/>
        <v/>
      </c>
      <c r="CK174" s="50" t="str">
        <f t="shared" si="11"/>
        <v/>
      </c>
      <c r="CL174" s="50"/>
      <c r="CM174" s="50"/>
      <c r="CN174" s="50"/>
      <c r="CO174" s="50"/>
      <c r="CP174" s="50"/>
    </row>
    <row r="175">
      <c r="A175" s="108" t="str">
        <f t="shared" si="2"/>
        <v/>
      </c>
      <c r="B175" s="6"/>
      <c r="C175" s="119"/>
      <c r="D175" s="120"/>
      <c r="E175" s="47"/>
      <c r="F175" s="45"/>
      <c r="G175" s="45"/>
      <c r="H175" s="46"/>
      <c r="I175" s="45"/>
      <c r="J175" s="45"/>
      <c r="K175" s="45"/>
      <c r="L175" s="45"/>
      <c r="M175" s="61"/>
      <c r="N175" s="48"/>
      <c r="O175" s="49"/>
      <c r="P175" s="48"/>
      <c r="Q175" s="49"/>
      <c r="R175" s="50"/>
      <c r="S175" s="51"/>
      <c r="T175" s="15"/>
      <c r="U175" s="14"/>
      <c r="V175" s="52"/>
      <c r="W175" s="52"/>
      <c r="X175" s="52"/>
      <c r="Y175" s="52"/>
      <c r="Z175" s="52"/>
      <c r="AA175" s="52"/>
      <c r="AB175" s="53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3"/>
      <c r="AP175" s="52"/>
      <c r="AQ175" s="52"/>
      <c r="AR175" s="53"/>
      <c r="AS175" s="53"/>
      <c r="AT175" s="53"/>
      <c r="AU175" s="52"/>
      <c r="AV175" s="52"/>
      <c r="AW175" s="53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83" t="str">
        <f>IF(ISBLANK(B175),,IF(IFNA(MATCH(N175,List_Holidays,0),0)=0,IF(IFNA(MATCH(WEEKDAY(N175),List_WeekHolidays,0),0),1,0),2))</f>
        <v/>
      </c>
      <c r="BU175" s="83" t="str">
        <f t="array" ref="BU175">IF(ISBLANK(BT175),,INDEX(List_DayType,BT175+1))</f>
        <v/>
      </c>
      <c r="BV175" s="83" t="str">
        <f t="array" ref="BV175">IFS(BT175=0,,BT175=1,INDEX(List_Weekday,BT175),BT175=2,XLOOKUP(N175,List_Holidays,List_HolidaysDesc))</f>
        <v/>
      </c>
      <c r="BW175" s="109">
        <f t="shared" si="3"/>
        <v>0</v>
      </c>
      <c r="BX175" s="109">
        <f t="shared" si="4"/>
        <v>0</v>
      </c>
      <c r="BY175" s="109">
        <f>IF($BW175&gt;cLunchEnd+$N175,cLunchBegin+$N175+1,cLunchBegin+$N175)</f>
        <v>0.5</v>
      </c>
      <c r="BZ175" s="109">
        <f>IF($BW175&gt;cLunchEnd+$N175,cLunchEnd+$N175+1,cLunchEnd+$N175)</f>
        <v>0.5416666667</v>
      </c>
      <c r="CA175" s="109">
        <f>IF($BW175&gt;cDinnerEnd+$N175,cDinnerBegin+$N175+1,cDinnerBegin+$N175)</f>
        <v>0.75</v>
      </c>
      <c r="CB175" s="109">
        <f>IF($BW175&gt;cDinnerEnd+$N175,cDinnerEnd+$N175+1,cDinnerEnd+$N175)</f>
        <v>0.7916666667</v>
      </c>
      <c r="CC175" s="50" t="str">
        <f>IF((MIN($BX175,BZ175)-MAX($BW175,BY175))&gt;0,vDurationLunch,)</f>
        <v/>
      </c>
      <c r="CD175" s="50" t="str">
        <f>IF((MIN($BX175,CB175)-MAX($BW175,CA175))&gt;0,vDurationDinner,)</f>
        <v/>
      </c>
      <c r="CE175" s="50">
        <f t="shared" si="5"/>
        <v>0</v>
      </c>
      <c r="CF175" s="109">
        <f t="shared" si="6"/>
        <v>0.75</v>
      </c>
      <c r="CG175" s="50" t="str">
        <f t="shared" si="7"/>
        <v/>
      </c>
      <c r="CH175" s="50" t="str">
        <f t="shared" si="8"/>
        <v/>
      </c>
      <c r="CI175" s="50" t="str">
        <f t="shared" si="9"/>
        <v/>
      </c>
      <c r="CJ175" s="50" t="str">
        <f t="shared" si="10"/>
        <v/>
      </c>
      <c r="CK175" s="50" t="str">
        <f t="shared" si="11"/>
        <v/>
      </c>
      <c r="CL175" s="50"/>
      <c r="CM175" s="50"/>
      <c r="CN175" s="50"/>
      <c r="CO175" s="50"/>
      <c r="CP175" s="50"/>
    </row>
    <row r="176">
      <c r="A176" s="108" t="str">
        <f t="shared" si="2"/>
        <v/>
      </c>
      <c r="B176" s="6"/>
      <c r="C176" s="119"/>
      <c r="D176" s="120"/>
      <c r="E176" s="61"/>
      <c r="F176" s="45"/>
      <c r="G176" s="45"/>
      <c r="H176" s="46"/>
      <c r="I176" s="45"/>
      <c r="J176" s="45"/>
      <c r="K176" s="45"/>
      <c r="L176" s="45"/>
      <c r="M176" s="61"/>
      <c r="N176" s="48"/>
      <c r="O176" s="49"/>
      <c r="P176" s="48"/>
      <c r="Q176" s="49"/>
      <c r="R176" s="50"/>
      <c r="S176" s="51"/>
      <c r="T176" s="15"/>
      <c r="U176" s="14"/>
      <c r="V176" s="52"/>
      <c r="W176" s="52"/>
      <c r="X176" s="52"/>
      <c r="Y176" s="52"/>
      <c r="Z176" s="52"/>
      <c r="AA176" s="52"/>
      <c r="AB176" s="53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3"/>
      <c r="AP176" s="52"/>
      <c r="AQ176" s="52"/>
      <c r="AR176" s="53"/>
      <c r="AS176" s="53"/>
      <c r="AT176" s="53"/>
      <c r="AU176" s="52"/>
      <c r="AV176" s="52"/>
      <c r="AW176" s="53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83" t="str">
        <f>IF(ISBLANK(B176),,IF(IFNA(MATCH(N176,List_Holidays,0),0)=0,IF(IFNA(MATCH(WEEKDAY(N176),List_WeekHolidays,0),0),1,0),2))</f>
        <v/>
      </c>
      <c r="BU176" s="83" t="str">
        <f t="array" ref="BU176">IF(ISBLANK(BT176),,INDEX(List_DayType,BT176+1))</f>
        <v/>
      </c>
      <c r="BV176" s="83" t="str">
        <f t="array" ref="BV176">IFS(BT176=0,,BT176=1,INDEX(List_Weekday,BT176),BT176=2,XLOOKUP(N176,List_Holidays,List_HolidaysDesc))</f>
        <v/>
      </c>
      <c r="BW176" s="109">
        <f t="shared" si="3"/>
        <v>0</v>
      </c>
      <c r="BX176" s="109">
        <f t="shared" si="4"/>
        <v>0</v>
      </c>
      <c r="BY176" s="109">
        <f>IF($BW176&gt;cLunchEnd+$N176,cLunchBegin+$N176+1,cLunchBegin+$N176)</f>
        <v>0.5</v>
      </c>
      <c r="BZ176" s="109">
        <f>IF($BW176&gt;cLunchEnd+$N176,cLunchEnd+$N176+1,cLunchEnd+$N176)</f>
        <v>0.5416666667</v>
      </c>
      <c r="CA176" s="109">
        <f>IF($BW176&gt;cDinnerEnd+$N176,cDinnerBegin+$N176+1,cDinnerBegin+$N176)</f>
        <v>0.75</v>
      </c>
      <c r="CB176" s="109">
        <f>IF($BW176&gt;cDinnerEnd+$N176,cDinnerEnd+$N176+1,cDinnerEnd+$N176)</f>
        <v>0.7916666667</v>
      </c>
      <c r="CC176" s="50" t="str">
        <f>IF((MIN($BX176,BZ176)-MAX($BW176,BY176))&gt;0,vDurationLunch,)</f>
        <v/>
      </c>
      <c r="CD176" s="50" t="str">
        <f>IF((MIN($BX176,CB176)-MAX($BW176,CA176))&gt;0,vDurationDinner,)</f>
        <v/>
      </c>
      <c r="CE176" s="50">
        <f t="shared" si="5"/>
        <v>0</v>
      </c>
      <c r="CF176" s="109">
        <f t="shared" si="6"/>
        <v>0.75</v>
      </c>
      <c r="CG176" s="50" t="str">
        <f t="shared" si="7"/>
        <v/>
      </c>
      <c r="CH176" s="50" t="str">
        <f t="shared" si="8"/>
        <v/>
      </c>
      <c r="CI176" s="50" t="str">
        <f t="shared" si="9"/>
        <v/>
      </c>
      <c r="CJ176" s="50" t="str">
        <f t="shared" si="10"/>
        <v/>
      </c>
      <c r="CK176" s="50" t="str">
        <f t="shared" si="11"/>
        <v/>
      </c>
      <c r="CL176" s="50"/>
      <c r="CM176" s="50"/>
      <c r="CN176" s="50"/>
      <c r="CO176" s="50"/>
      <c r="CP176" s="50"/>
    </row>
    <row r="177">
      <c r="A177" s="108" t="str">
        <f t="shared" si="2"/>
        <v/>
      </c>
      <c r="B177" s="6"/>
      <c r="C177" s="119"/>
      <c r="D177" s="120"/>
      <c r="E177" s="47"/>
      <c r="F177" s="45"/>
      <c r="G177" s="45"/>
      <c r="H177" s="45"/>
      <c r="I177" s="45"/>
      <c r="J177" s="46"/>
      <c r="K177" s="45"/>
      <c r="L177" s="45"/>
      <c r="M177" s="61"/>
      <c r="N177" s="48"/>
      <c r="O177" s="49"/>
      <c r="P177" s="48"/>
      <c r="Q177" s="49"/>
      <c r="R177" s="50"/>
      <c r="S177" s="51"/>
      <c r="T177" s="15"/>
      <c r="U177" s="14"/>
      <c r="V177" s="52"/>
      <c r="W177" s="52"/>
      <c r="X177" s="52"/>
      <c r="Y177" s="52"/>
      <c r="Z177" s="52"/>
      <c r="AA177" s="52"/>
      <c r="AB177" s="53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3"/>
      <c r="AP177" s="52"/>
      <c r="AQ177" s="52"/>
      <c r="AR177" s="53"/>
      <c r="AS177" s="53"/>
      <c r="AT177" s="53"/>
      <c r="AU177" s="52"/>
      <c r="AV177" s="52"/>
      <c r="AW177" s="53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83" t="str">
        <f>IF(ISBLANK(B177),,IF(IFNA(MATCH(N177,List_Holidays,0),0)=0,IF(IFNA(MATCH(WEEKDAY(N177),List_WeekHolidays,0),0),1,0),2))</f>
        <v/>
      </c>
      <c r="BU177" s="83" t="str">
        <f t="array" ref="BU177">IF(ISBLANK(BT177),,INDEX(List_DayType,BT177+1))</f>
        <v/>
      </c>
      <c r="BV177" s="83" t="str">
        <f t="array" ref="BV177">IFS(BT177=0,,BT177=1,INDEX(List_Weekday,BT177),BT177=2,XLOOKUP(N177,List_Holidays,List_HolidaysDesc))</f>
        <v/>
      </c>
      <c r="BW177" s="109">
        <f t="shared" si="3"/>
        <v>0</v>
      </c>
      <c r="BX177" s="109">
        <f t="shared" si="4"/>
        <v>0</v>
      </c>
      <c r="BY177" s="109">
        <f>IF($BW177&gt;cLunchEnd+$N177,cLunchBegin+$N177+1,cLunchBegin+$N177)</f>
        <v>0.5</v>
      </c>
      <c r="BZ177" s="109">
        <f>IF($BW177&gt;cLunchEnd+$N177,cLunchEnd+$N177+1,cLunchEnd+$N177)</f>
        <v>0.5416666667</v>
      </c>
      <c r="CA177" s="109">
        <f>IF($BW177&gt;cDinnerEnd+$N177,cDinnerBegin+$N177+1,cDinnerBegin+$N177)</f>
        <v>0.75</v>
      </c>
      <c r="CB177" s="109">
        <f>IF($BW177&gt;cDinnerEnd+$N177,cDinnerEnd+$N177+1,cDinnerEnd+$N177)</f>
        <v>0.7916666667</v>
      </c>
      <c r="CC177" s="50" t="str">
        <f>IF((MIN($BX177,BZ177)-MAX($BW177,BY177))&gt;0,vDurationLunch,)</f>
        <v/>
      </c>
      <c r="CD177" s="50" t="str">
        <f>IF((MIN($BX177,CB177)-MAX($BW177,CA177))&gt;0,vDurationDinner,)</f>
        <v/>
      </c>
      <c r="CE177" s="50">
        <f t="shared" si="5"/>
        <v>0</v>
      </c>
      <c r="CF177" s="109">
        <f t="shared" si="6"/>
        <v>0.75</v>
      </c>
      <c r="CG177" s="50" t="str">
        <f t="shared" si="7"/>
        <v/>
      </c>
      <c r="CH177" s="50" t="str">
        <f t="shared" si="8"/>
        <v/>
      </c>
      <c r="CI177" s="50" t="str">
        <f t="shared" si="9"/>
        <v/>
      </c>
      <c r="CJ177" s="50" t="str">
        <f t="shared" si="10"/>
        <v/>
      </c>
      <c r="CK177" s="50" t="str">
        <f t="shared" si="11"/>
        <v/>
      </c>
      <c r="CL177" s="50"/>
      <c r="CM177" s="50"/>
      <c r="CN177" s="50"/>
      <c r="CO177" s="50"/>
      <c r="CP177" s="50"/>
    </row>
    <row r="178">
      <c r="A178" s="108" t="str">
        <f t="shared" si="2"/>
        <v/>
      </c>
      <c r="B178" s="6"/>
      <c r="C178" s="119"/>
      <c r="D178" s="120"/>
      <c r="E178" s="47"/>
      <c r="F178" s="45"/>
      <c r="G178" s="45"/>
      <c r="H178" s="46"/>
      <c r="I178" s="45"/>
      <c r="J178" s="45"/>
      <c r="K178" s="45"/>
      <c r="L178" s="45"/>
      <c r="M178" s="61"/>
      <c r="N178" s="48"/>
      <c r="O178" s="49"/>
      <c r="P178" s="48"/>
      <c r="Q178" s="49"/>
      <c r="R178" s="50"/>
      <c r="S178" s="51"/>
      <c r="T178" s="15"/>
      <c r="U178" s="14"/>
      <c r="V178" s="52"/>
      <c r="W178" s="52"/>
      <c r="X178" s="52"/>
      <c r="Y178" s="52"/>
      <c r="Z178" s="52"/>
      <c r="AA178" s="52"/>
      <c r="AB178" s="53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3"/>
      <c r="AP178" s="52"/>
      <c r="AQ178" s="52"/>
      <c r="AR178" s="53"/>
      <c r="AS178" s="53"/>
      <c r="AT178" s="53"/>
      <c r="AU178" s="52"/>
      <c r="AV178" s="52"/>
      <c r="AW178" s="53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83" t="str">
        <f>IF(ISBLANK(B178),,IF(IFNA(MATCH(N178,List_Holidays,0),0)=0,IF(IFNA(MATCH(WEEKDAY(N178),List_WeekHolidays,0),0),1,0),2))</f>
        <v/>
      </c>
      <c r="BU178" s="83" t="str">
        <f t="array" ref="BU178">IF(ISBLANK(BT178),,INDEX(List_DayType,BT178+1))</f>
        <v/>
      </c>
      <c r="BV178" s="83" t="str">
        <f t="array" ref="BV178">IFS(BT178=0,,BT178=1,INDEX(List_Weekday,BT178),BT178=2,XLOOKUP(N178,List_Holidays,List_HolidaysDesc))</f>
        <v/>
      </c>
      <c r="BW178" s="109">
        <f t="shared" si="3"/>
        <v>0</v>
      </c>
      <c r="BX178" s="109">
        <f t="shared" si="4"/>
        <v>0</v>
      </c>
      <c r="BY178" s="109">
        <f>IF($BW178&gt;cLunchEnd+$N178,cLunchBegin+$N178+1,cLunchBegin+$N178)</f>
        <v>0.5</v>
      </c>
      <c r="BZ178" s="109">
        <f>IF($BW178&gt;cLunchEnd+$N178,cLunchEnd+$N178+1,cLunchEnd+$N178)</f>
        <v>0.5416666667</v>
      </c>
      <c r="CA178" s="109">
        <f>IF($BW178&gt;cDinnerEnd+$N178,cDinnerBegin+$N178+1,cDinnerBegin+$N178)</f>
        <v>0.75</v>
      </c>
      <c r="CB178" s="109">
        <f>IF($BW178&gt;cDinnerEnd+$N178,cDinnerEnd+$N178+1,cDinnerEnd+$N178)</f>
        <v>0.7916666667</v>
      </c>
      <c r="CC178" s="50" t="str">
        <f>IF((MIN($BX178,BZ178)-MAX($BW178,BY178))&gt;0,vDurationLunch,)</f>
        <v/>
      </c>
      <c r="CD178" s="50" t="str">
        <f>IF((MIN($BX178,CB178)-MAX($BW178,CA178))&gt;0,vDurationDinner,)</f>
        <v/>
      </c>
      <c r="CE178" s="50">
        <f t="shared" si="5"/>
        <v>0</v>
      </c>
      <c r="CF178" s="109">
        <f t="shared" si="6"/>
        <v>0.75</v>
      </c>
      <c r="CG178" s="50" t="str">
        <f t="shared" si="7"/>
        <v/>
      </c>
      <c r="CH178" s="50" t="str">
        <f t="shared" si="8"/>
        <v/>
      </c>
      <c r="CI178" s="50" t="str">
        <f t="shared" si="9"/>
        <v/>
      </c>
      <c r="CJ178" s="50" t="str">
        <f t="shared" si="10"/>
        <v/>
      </c>
      <c r="CK178" s="50" t="str">
        <f t="shared" si="11"/>
        <v/>
      </c>
      <c r="CL178" s="50"/>
      <c r="CM178" s="50"/>
      <c r="CN178" s="50"/>
      <c r="CO178" s="50"/>
      <c r="CP178" s="50"/>
    </row>
    <row r="179">
      <c r="A179" s="108" t="str">
        <f t="shared" si="2"/>
        <v/>
      </c>
      <c r="B179" s="6"/>
      <c r="C179" s="119"/>
      <c r="D179" s="120"/>
      <c r="E179" s="47"/>
      <c r="F179" s="45"/>
      <c r="G179" s="45"/>
      <c r="H179" s="46"/>
      <c r="I179" s="45"/>
      <c r="J179" s="45"/>
      <c r="K179" s="45"/>
      <c r="L179" s="45"/>
      <c r="M179" s="61"/>
      <c r="N179" s="48"/>
      <c r="O179" s="49"/>
      <c r="P179" s="48"/>
      <c r="Q179" s="49"/>
      <c r="R179" s="50"/>
      <c r="S179" s="51"/>
      <c r="T179" s="15"/>
      <c r="U179" s="14"/>
      <c r="V179" s="52"/>
      <c r="W179" s="52"/>
      <c r="X179" s="52"/>
      <c r="Y179" s="52"/>
      <c r="Z179" s="52"/>
      <c r="AA179" s="52"/>
      <c r="AB179" s="53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3"/>
      <c r="AP179" s="52"/>
      <c r="AQ179" s="52"/>
      <c r="AR179" s="53"/>
      <c r="AS179" s="53"/>
      <c r="AT179" s="53"/>
      <c r="AU179" s="52"/>
      <c r="AV179" s="52"/>
      <c r="AW179" s="53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83" t="str">
        <f>IF(ISBLANK(B179),,IF(IFNA(MATCH(N179,List_Holidays,0),0)=0,IF(IFNA(MATCH(WEEKDAY(N179),List_WeekHolidays,0),0),1,0),2))</f>
        <v/>
      </c>
      <c r="BU179" s="83" t="str">
        <f t="array" ref="BU179">IF(ISBLANK(BT179),,INDEX(List_DayType,BT179+1))</f>
        <v/>
      </c>
      <c r="BV179" s="83" t="str">
        <f t="array" ref="BV179">IFS(BT179=0,,BT179=1,INDEX(List_Weekday,BT179),BT179=2,XLOOKUP(N179,List_Holidays,List_HolidaysDesc))</f>
        <v/>
      </c>
      <c r="BW179" s="109">
        <f t="shared" si="3"/>
        <v>0</v>
      </c>
      <c r="BX179" s="109">
        <f t="shared" si="4"/>
        <v>0</v>
      </c>
      <c r="BY179" s="109">
        <f>IF($BW179&gt;cLunchEnd+$N179,cLunchBegin+$N179+1,cLunchBegin+$N179)</f>
        <v>0.5</v>
      </c>
      <c r="BZ179" s="109">
        <f>IF($BW179&gt;cLunchEnd+$N179,cLunchEnd+$N179+1,cLunchEnd+$N179)</f>
        <v>0.5416666667</v>
      </c>
      <c r="CA179" s="109">
        <f>IF($BW179&gt;cDinnerEnd+$N179,cDinnerBegin+$N179+1,cDinnerBegin+$N179)</f>
        <v>0.75</v>
      </c>
      <c r="CB179" s="109">
        <f>IF($BW179&gt;cDinnerEnd+$N179,cDinnerEnd+$N179+1,cDinnerEnd+$N179)</f>
        <v>0.7916666667</v>
      </c>
      <c r="CC179" s="50" t="str">
        <f>IF((MIN($BX179,BZ179)-MAX($BW179,BY179))&gt;0,vDurationLunch,)</f>
        <v/>
      </c>
      <c r="CD179" s="50" t="str">
        <f>IF((MIN($BX179,CB179)-MAX($BW179,CA179))&gt;0,vDurationDinner,)</f>
        <v/>
      </c>
      <c r="CE179" s="50">
        <f t="shared" si="5"/>
        <v>0</v>
      </c>
      <c r="CF179" s="109">
        <f t="shared" si="6"/>
        <v>0.75</v>
      </c>
      <c r="CG179" s="50" t="str">
        <f t="shared" si="7"/>
        <v/>
      </c>
      <c r="CH179" s="50" t="str">
        <f t="shared" si="8"/>
        <v/>
      </c>
      <c r="CI179" s="50" t="str">
        <f t="shared" si="9"/>
        <v/>
      </c>
      <c r="CJ179" s="50" t="str">
        <f t="shared" si="10"/>
        <v/>
      </c>
      <c r="CK179" s="50" t="str">
        <f t="shared" si="11"/>
        <v/>
      </c>
      <c r="CL179" s="50"/>
      <c r="CM179" s="50"/>
      <c r="CN179" s="50"/>
      <c r="CO179" s="50"/>
      <c r="CP179" s="50"/>
    </row>
    <row r="180">
      <c r="A180" s="108" t="str">
        <f t="shared" si="2"/>
        <v/>
      </c>
      <c r="B180" s="6"/>
      <c r="C180" s="119"/>
      <c r="D180" s="120"/>
      <c r="E180" s="110"/>
      <c r="F180" s="45"/>
      <c r="G180" s="45"/>
      <c r="H180" s="46"/>
      <c r="I180" s="45"/>
      <c r="J180" s="45"/>
      <c r="K180" s="45"/>
      <c r="L180" s="45"/>
      <c r="M180" s="61"/>
      <c r="N180" s="48"/>
      <c r="O180" s="49"/>
      <c r="P180" s="48"/>
      <c r="Q180" s="49"/>
      <c r="R180" s="50"/>
      <c r="S180" s="51"/>
      <c r="T180" s="15"/>
      <c r="U180" s="14"/>
      <c r="V180" s="52"/>
      <c r="W180" s="52"/>
      <c r="X180" s="52"/>
      <c r="Y180" s="52"/>
      <c r="Z180" s="52"/>
      <c r="AA180" s="52"/>
      <c r="AB180" s="53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3"/>
      <c r="AP180" s="52"/>
      <c r="AQ180" s="52"/>
      <c r="AR180" s="53"/>
      <c r="AS180" s="53"/>
      <c r="AT180" s="53"/>
      <c r="AU180" s="52"/>
      <c r="AV180" s="52"/>
      <c r="AW180" s="53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83" t="str">
        <f>IF(ISBLANK(B180),,IF(IFNA(MATCH(N180,List_Holidays,0),0)=0,IF(IFNA(MATCH(WEEKDAY(N180),List_WeekHolidays,0),0),1,0),2))</f>
        <v/>
      </c>
      <c r="BU180" s="83" t="str">
        <f t="array" ref="BU180">IF(ISBLANK(BT180),,INDEX(List_DayType,BT180+1))</f>
        <v/>
      </c>
      <c r="BV180" s="83" t="str">
        <f t="array" ref="BV180">IFS(BT180=0,,BT180=1,INDEX(List_Weekday,BT180),BT180=2,XLOOKUP(N180,List_Holidays,List_HolidaysDesc))</f>
        <v/>
      </c>
      <c r="BW180" s="109">
        <f t="shared" si="3"/>
        <v>0</v>
      </c>
      <c r="BX180" s="109">
        <f t="shared" si="4"/>
        <v>0</v>
      </c>
      <c r="BY180" s="109">
        <f>IF($BW180&gt;cLunchEnd+$N180,cLunchBegin+$N180+1,cLunchBegin+$N180)</f>
        <v>0.5</v>
      </c>
      <c r="BZ180" s="109">
        <f>IF($BW180&gt;cLunchEnd+$N180,cLunchEnd+$N180+1,cLunchEnd+$N180)</f>
        <v>0.5416666667</v>
      </c>
      <c r="CA180" s="109">
        <f>IF($BW180&gt;cDinnerEnd+$N180,cDinnerBegin+$N180+1,cDinnerBegin+$N180)</f>
        <v>0.75</v>
      </c>
      <c r="CB180" s="109">
        <f>IF($BW180&gt;cDinnerEnd+$N180,cDinnerEnd+$N180+1,cDinnerEnd+$N180)</f>
        <v>0.7916666667</v>
      </c>
      <c r="CC180" s="50" t="str">
        <f>IF((MIN($BX180,BZ180)-MAX($BW180,BY180))&gt;0,vDurationLunch,)</f>
        <v/>
      </c>
      <c r="CD180" s="50" t="str">
        <f>IF((MIN($BX180,CB180)-MAX($BW180,CA180))&gt;0,vDurationDinner,)</f>
        <v/>
      </c>
      <c r="CE180" s="50">
        <f t="shared" si="5"/>
        <v>0</v>
      </c>
      <c r="CF180" s="109">
        <f t="shared" si="6"/>
        <v>0.75</v>
      </c>
      <c r="CG180" s="50" t="str">
        <f t="shared" si="7"/>
        <v/>
      </c>
      <c r="CH180" s="50" t="str">
        <f t="shared" si="8"/>
        <v/>
      </c>
      <c r="CI180" s="50" t="str">
        <f t="shared" si="9"/>
        <v/>
      </c>
      <c r="CJ180" s="50" t="str">
        <f t="shared" si="10"/>
        <v/>
      </c>
      <c r="CK180" s="50" t="str">
        <f t="shared" si="11"/>
        <v/>
      </c>
      <c r="CL180" s="50"/>
      <c r="CM180" s="50"/>
      <c r="CN180" s="50"/>
      <c r="CO180" s="50"/>
      <c r="CP180" s="50"/>
    </row>
    <row r="181">
      <c r="A181" s="108" t="str">
        <f t="shared" si="2"/>
        <v/>
      </c>
      <c r="B181" s="6"/>
      <c r="C181" s="119"/>
      <c r="D181" s="120"/>
      <c r="E181" s="47"/>
      <c r="F181" s="45"/>
      <c r="G181" s="46"/>
      <c r="H181" s="46"/>
      <c r="I181" s="45"/>
      <c r="J181" s="45"/>
      <c r="K181" s="45"/>
      <c r="L181" s="45"/>
      <c r="M181" s="61"/>
      <c r="N181" s="48"/>
      <c r="O181" s="49"/>
      <c r="P181" s="48"/>
      <c r="Q181" s="49"/>
      <c r="R181" s="50"/>
      <c r="S181" s="51"/>
      <c r="T181" s="15"/>
      <c r="U181" s="14"/>
      <c r="V181" s="52"/>
      <c r="W181" s="52"/>
      <c r="X181" s="52"/>
      <c r="Y181" s="52"/>
      <c r="Z181" s="52"/>
      <c r="AA181" s="52"/>
      <c r="AB181" s="53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3"/>
      <c r="AP181" s="52"/>
      <c r="AQ181" s="52"/>
      <c r="AR181" s="53"/>
      <c r="AS181" s="53"/>
      <c r="AT181" s="53"/>
      <c r="AU181" s="52"/>
      <c r="AV181" s="52"/>
      <c r="AW181" s="53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83" t="str">
        <f>IF(ISBLANK(B181),,IF(IFNA(MATCH(N181,List_Holidays,0),0)=0,IF(IFNA(MATCH(WEEKDAY(N181),List_WeekHolidays,0),0),1,0),2))</f>
        <v/>
      </c>
      <c r="BU181" s="83" t="str">
        <f t="array" ref="BU181">IF(ISBLANK(BT181),,INDEX(List_DayType,BT181+1))</f>
        <v/>
      </c>
      <c r="BV181" s="83" t="str">
        <f t="array" ref="BV181">IFS(BT181=0,,BT181=1,INDEX(List_Weekday,BT181),BT181=2,XLOOKUP(N181,List_Holidays,List_HolidaysDesc))</f>
        <v/>
      </c>
      <c r="BW181" s="109">
        <f t="shared" si="3"/>
        <v>0</v>
      </c>
      <c r="BX181" s="109">
        <f t="shared" si="4"/>
        <v>0</v>
      </c>
      <c r="BY181" s="109">
        <f>IF($BW181&gt;cLunchEnd+$N181,cLunchBegin+$N181+1,cLunchBegin+$N181)</f>
        <v>0.5</v>
      </c>
      <c r="BZ181" s="109">
        <f>IF($BW181&gt;cLunchEnd+$N181,cLunchEnd+$N181+1,cLunchEnd+$N181)</f>
        <v>0.5416666667</v>
      </c>
      <c r="CA181" s="109">
        <f>IF($BW181&gt;cDinnerEnd+$N181,cDinnerBegin+$N181+1,cDinnerBegin+$N181)</f>
        <v>0.75</v>
      </c>
      <c r="CB181" s="109">
        <f>IF($BW181&gt;cDinnerEnd+$N181,cDinnerEnd+$N181+1,cDinnerEnd+$N181)</f>
        <v>0.7916666667</v>
      </c>
      <c r="CC181" s="50" t="str">
        <f>IF((MIN($BX181,BZ181)-MAX($BW181,BY181))&gt;0,vDurationLunch,)</f>
        <v/>
      </c>
      <c r="CD181" s="50" t="str">
        <f>IF((MIN($BX181,CB181)-MAX($BW181,CA181))&gt;0,vDurationDinner,)</f>
        <v/>
      </c>
      <c r="CE181" s="50">
        <f t="shared" si="5"/>
        <v>0</v>
      </c>
      <c r="CF181" s="109">
        <f t="shared" si="6"/>
        <v>0.75</v>
      </c>
      <c r="CG181" s="50" t="str">
        <f t="shared" si="7"/>
        <v/>
      </c>
      <c r="CH181" s="50" t="str">
        <f t="shared" si="8"/>
        <v/>
      </c>
      <c r="CI181" s="50" t="str">
        <f t="shared" si="9"/>
        <v/>
      </c>
      <c r="CJ181" s="50" t="str">
        <f t="shared" si="10"/>
        <v/>
      </c>
      <c r="CK181" s="50" t="str">
        <f t="shared" si="11"/>
        <v/>
      </c>
      <c r="CL181" s="50"/>
      <c r="CM181" s="50"/>
      <c r="CN181" s="50"/>
      <c r="CO181" s="50"/>
      <c r="CP181" s="50"/>
    </row>
    <row r="182">
      <c r="A182" s="108" t="str">
        <f t="shared" si="2"/>
        <v/>
      </c>
      <c r="B182" s="6"/>
      <c r="C182" s="119"/>
      <c r="D182" s="120"/>
      <c r="E182" s="47"/>
      <c r="F182" s="45"/>
      <c r="G182" s="45"/>
      <c r="H182" s="46"/>
      <c r="I182" s="45"/>
      <c r="J182" s="45"/>
      <c r="K182" s="45"/>
      <c r="L182" s="45"/>
      <c r="M182" s="61"/>
      <c r="N182" s="48"/>
      <c r="O182" s="49"/>
      <c r="P182" s="48"/>
      <c r="Q182" s="49"/>
      <c r="R182" s="50"/>
      <c r="S182" s="51"/>
      <c r="T182" s="15"/>
      <c r="U182" s="14"/>
      <c r="V182" s="52"/>
      <c r="W182" s="52"/>
      <c r="X182" s="52"/>
      <c r="Y182" s="52"/>
      <c r="Z182" s="52"/>
      <c r="AA182" s="52"/>
      <c r="AB182" s="53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3"/>
      <c r="AP182" s="52"/>
      <c r="AQ182" s="52"/>
      <c r="AR182" s="53"/>
      <c r="AS182" s="53"/>
      <c r="AT182" s="53"/>
      <c r="AU182" s="52"/>
      <c r="AV182" s="52"/>
      <c r="AW182" s="53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83" t="str">
        <f>IF(ISBLANK(B182),,IF(IFNA(MATCH(N182,List_Holidays,0),0)=0,IF(IFNA(MATCH(WEEKDAY(N182),List_WeekHolidays,0),0),1,0),2))</f>
        <v/>
      </c>
      <c r="BU182" s="83" t="str">
        <f t="array" ref="BU182">IF(ISBLANK(BT182),,INDEX(List_DayType,BT182+1))</f>
        <v/>
      </c>
      <c r="BV182" s="83" t="str">
        <f t="array" ref="BV182">IFS(BT182=0,,BT182=1,INDEX(List_Weekday,BT182),BT182=2,XLOOKUP(N182,List_Holidays,List_HolidaysDesc))</f>
        <v/>
      </c>
      <c r="BW182" s="109">
        <f t="shared" si="3"/>
        <v>0</v>
      </c>
      <c r="BX182" s="109">
        <f t="shared" si="4"/>
        <v>0</v>
      </c>
      <c r="BY182" s="109">
        <f>IF($BW182&gt;cLunchEnd+$N182,cLunchBegin+$N182+1,cLunchBegin+$N182)</f>
        <v>0.5</v>
      </c>
      <c r="BZ182" s="109">
        <f>IF($BW182&gt;cLunchEnd+$N182,cLunchEnd+$N182+1,cLunchEnd+$N182)</f>
        <v>0.5416666667</v>
      </c>
      <c r="CA182" s="109">
        <f>IF($BW182&gt;cDinnerEnd+$N182,cDinnerBegin+$N182+1,cDinnerBegin+$N182)</f>
        <v>0.75</v>
      </c>
      <c r="CB182" s="109">
        <f>IF($BW182&gt;cDinnerEnd+$N182,cDinnerEnd+$N182+1,cDinnerEnd+$N182)</f>
        <v>0.7916666667</v>
      </c>
      <c r="CC182" s="50" t="str">
        <f>IF((MIN($BX182,BZ182)-MAX($BW182,BY182))&gt;0,vDurationLunch,)</f>
        <v/>
      </c>
      <c r="CD182" s="50" t="str">
        <f>IF((MIN($BX182,CB182)-MAX($BW182,CA182))&gt;0,vDurationDinner,)</f>
        <v/>
      </c>
      <c r="CE182" s="50">
        <f t="shared" si="5"/>
        <v>0</v>
      </c>
      <c r="CF182" s="109">
        <f t="shared" si="6"/>
        <v>0.75</v>
      </c>
      <c r="CG182" s="50" t="str">
        <f t="shared" si="7"/>
        <v/>
      </c>
      <c r="CH182" s="50" t="str">
        <f t="shared" si="8"/>
        <v/>
      </c>
      <c r="CI182" s="50" t="str">
        <f t="shared" si="9"/>
        <v/>
      </c>
      <c r="CJ182" s="50" t="str">
        <f t="shared" si="10"/>
        <v/>
      </c>
      <c r="CK182" s="50" t="str">
        <f t="shared" si="11"/>
        <v/>
      </c>
      <c r="CL182" s="50"/>
      <c r="CM182" s="50"/>
      <c r="CN182" s="50"/>
      <c r="CO182" s="50"/>
      <c r="CP182" s="50"/>
    </row>
    <row r="183">
      <c r="A183" s="108" t="str">
        <f t="shared" si="2"/>
        <v/>
      </c>
      <c r="B183" s="6"/>
      <c r="C183" s="119"/>
      <c r="D183" s="120"/>
      <c r="E183" s="61"/>
      <c r="F183" s="45"/>
      <c r="G183" s="45"/>
      <c r="H183" s="46"/>
      <c r="I183" s="45"/>
      <c r="J183" s="45"/>
      <c r="K183" s="45"/>
      <c r="L183" s="45"/>
      <c r="M183" s="61"/>
      <c r="N183" s="48"/>
      <c r="O183" s="49"/>
      <c r="P183" s="48"/>
      <c r="Q183" s="49"/>
      <c r="R183" s="50"/>
      <c r="S183" s="51"/>
      <c r="T183" s="15"/>
      <c r="U183" s="14"/>
      <c r="V183" s="52"/>
      <c r="W183" s="52"/>
      <c r="X183" s="52"/>
      <c r="Y183" s="52"/>
      <c r="Z183" s="52"/>
      <c r="AA183" s="52"/>
      <c r="AB183" s="53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3"/>
      <c r="AP183" s="52"/>
      <c r="AQ183" s="52"/>
      <c r="AR183" s="53"/>
      <c r="AS183" s="53"/>
      <c r="AT183" s="53"/>
      <c r="AU183" s="52"/>
      <c r="AV183" s="52"/>
      <c r="AW183" s="53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83" t="str">
        <f>IF(ISBLANK(B183),,IF(IFNA(MATCH(N183,List_Holidays,0),0)=0,IF(IFNA(MATCH(WEEKDAY(N183),List_WeekHolidays,0),0),1,0),2))</f>
        <v/>
      </c>
      <c r="BU183" s="83" t="str">
        <f t="array" ref="BU183">IF(ISBLANK(BT183),,INDEX(List_DayType,BT183+1))</f>
        <v/>
      </c>
      <c r="BV183" s="83" t="str">
        <f t="array" ref="BV183">IFS(BT183=0,,BT183=1,INDEX(List_Weekday,BT183),BT183=2,XLOOKUP(N183,List_Holidays,List_HolidaysDesc))</f>
        <v/>
      </c>
      <c r="BW183" s="109">
        <f t="shared" si="3"/>
        <v>0</v>
      </c>
      <c r="BX183" s="109">
        <f t="shared" si="4"/>
        <v>0</v>
      </c>
      <c r="BY183" s="109">
        <f>IF($BW183&gt;cLunchEnd+$N183,cLunchBegin+$N183+1,cLunchBegin+$N183)</f>
        <v>0.5</v>
      </c>
      <c r="BZ183" s="109">
        <f>IF($BW183&gt;cLunchEnd+$N183,cLunchEnd+$N183+1,cLunchEnd+$N183)</f>
        <v>0.5416666667</v>
      </c>
      <c r="CA183" s="109">
        <f>IF($BW183&gt;cDinnerEnd+$N183,cDinnerBegin+$N183+1,cDinnerBegin+$N183)</f>
        <v>0.75</v>
      </c>
      <c r="CB183" s="109">
        <f>IF($BW183&gt;cDinnerEnd+$N183,cDinnerEnd+$N183+1,cDinnerEnd+$N183)</f>
        <v>0.7916666667</v>
      </c>
      <c r="CC183" s="50" t="str">
        <f>IF((MIN($BX183,BZ183)-MAX($BW183,BY183))&gt;0,vDurationLunch,)</f>
        <v/>
      </c>
      <c r="CD183" s="50" t="str">
        <f>IF((MIN($BX183,CB183)-MAX($BW183,CA183))&gt;0,vDurationDinner,)</f>
        <v/>
      </c>
      <c r="CE183" s="50">
        <f t="shared" si="5"/>
        <v>0</v>
      </c>
      <c r="CF183" s="109">
        <f t="shared" si="6"/>
        <v>0.75</v>
      </c>
      <c r="CG183" s="50" t="str">
        <f t="shared" si="7"/>
        <v/>
      </c>
      <c r="CH183" s="50" t="str">
        <f t="shared" si="8"/>
        <v/>
      </c>
      <c r="CI183" s="50" t="str">
        <f t="shared" si="9"/>
        <v/>
      </c>
      <c r="CJ183" s="50" t="str">
        <f t="shared" si="10"/>
        <v/>
      </c>
      <c r="CK183" s="50" t="str">
        <f t="shared" si="11"/>
        <v/>
      </c>
      <c r="CL183" s="50"/>
      <c r="CM183" s="50"/>
      <c r="CN183" s="50"/>
      <c r="CO183" s="50"/>
      <c r="CP183" s="50"/>
    </row>
    <row r="184">
      <c r="A184" s="108" t="str">
        <f t="shared" si="2"/>
        <v/>
      </c>
      <c r="B184" s="6"/>
      <c r="C184" s="119"/>
      <c r="D184" s="120"/>
      <c r="E184" s="110"/>
      <c r="F184" s="45"/>
      <c r="G184" s="45"/>
      <c r="H184" s="45"/>
      <c r="I184" s="45"/>
      <c r="J184" s="46"/>
      <c r="K184" s="45"/>
      <c r="L184" s="45"/>
      <c r="M184" s="61"/>
      <c r="N184" s="48"/>
      <c r="O184" s="49"/>
      <c r="P184" s="48"/>
      <c r="Q184" s="49"/>
      <c r="R184" s="50"/>
      <c r="S184" s="51"/>
      <c r="T184" s="15"/>
      <c r="U184" s="14"/>
      <c r="V184" s="52"/>
      <c r="W184" s="52"/>
      <c r="X184" s="52"/>
      <c r="Y184" s="52"/>
      <c r="Z184" s="52"/>
      <c r="AA184" s="52"/>
      <c r="AB184" s="53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3"/>
      <c r="AP184" s="52"/>
      <c r="AQ184" s="52"/>
      <c r="AR184" s="53"/>
      <c r="AS184" s="53"/>
      <c r="AT184" s="53"/>
      <c r="AU184" s="52"/>
      <c r="AV184" s="52"/>
      <c r="AW184" s="53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83" t="str">
        <f>IF(ISBLANK(B184),,IF(IFNA(MATCH(N184,List_Holidays,0),0)=0,IF(IFNA(MATCH(WEEKDAY(N184),List_WeekHolidays,0),0),1,0),2))</f>
        <v/>
      </c>
      <c r="BU184" s="83" t="str">
        <f t="array" ref="BU184">IF(ISBLANK(BT184),,INDEX(List_DayType,BT184+1))</f>
        <v/>
      </c>
      <c r="BV184" s="83" t="str">
        <f t="array" ref="BV184">IFS(BT184=0,,BT184=1,INDEX(List_Weekday,BT184),BT184=2,XLOOKUP(N184,List_Holidays,List_HolidaysDesc))</f>
        <v/>
      </c>
      <c r="BW184" s="109">
        <f t="shared" si="3"/>
        <v>0</v>
      </c>
      <c r="BX184" s="109">
        <f t="shared" si="4"/>
        <v>0</v>
      </c>
      <c r="BY184" s="109">
        <f>IF($BW184&gt;cLunchEnd+$N184,cLunchBegin+$N184+1,cLunchBegin+$N184)</f>
        <v>0.5</v>
      </c>
      <c r="BZ184" s="109">
        <f>IF($BW184&gt;cLunchEnd+$N184,cLunchEnd+$N184+1,cLunchEnd+$N184)</f>
        <v>0.5416666667</v>
      </c>
      <c r="CA184" s="109">
        <f>IF($BW184&gt;cDinnerEnd+$N184,cDinnerBegin+$N184+1,cDinnerBegin+$N184)</f>
        <v>0.75</v>
      </c>
      <c r="CB184" s="109">
        <f>IF($BW184&gt;cDinnerEnd+$N184,cDinnerEnd+$N184+1,cDinnerEnd+$N184)</f>
        <v>0.7916666667</v>
      </c>
      <c r="CC184" s="50" t="str">
        <f>IF((MIN($BX184,BZ184)-MAX($BW184,BY184))&gt;0,vDurationLunch,)</f>
        <v/>
      </c>
      <c r="CD184" s="50" t="str">
        <f>IF((MIN($BX184,CB184)-MAX($BW184,CA184))&gt;0,vDurationDinner,)</f>
        <v/>
      </c>
      <c r="CE184" s="50">
        <f t="shared" si="5"/>
        <v>0</v>
      </c>
      <c r="CF184" s="109">
        <f t="shared" si="6"/>
        <v>0.75</v>
      </c>
      <c r="CG184" s="50" t="str">
        <f t="shared" si="7"/>
        <v/>
      </c>
      <c r="CH184" s="50" t="str">
        <f t="shared" si="8"/>
        <v/>
      </c>
      <c r="CI184" s="50" t="str">
        <f t="shared" si="9"/>
        <v/>
      </c>
      <c r="CJ184" s="50" t="str">
        <f t="shared" si="10"/>
        <v/>
      </c>
      <c r="CK184" s="50" t="str">
        <f t="shared" si="11"/>
        <v/>
      </c>
      <c r="CL184" s="50"/>
      <c r="CM184" s="50"/>
      <c r="CN184" s="50"/>
      <c r="CO184" s="50"/>
      <c r="CP184" s="50"/>
    </row>
    <row r="185">
      <c r="A185" s="108" t="str">
        <f t="shared" si="2"/>
        <v/>
      </c>
      <c r="B185" s="6"/>
      <c r="C185" s="119"/>
      <c r="D185" s="120"/>
      <c r="E185" s="47"/>
      <c r="F185" s="45"/>
      <c r="G185" s="45"/>
      <c r="H185" s="46"/>
      <c r="I185" s="45"/>
      <c r="J185" s="45"/>
      <c r="K185" s="45"/>
      <c r="L185" s="45"/>
      <c r="M185" s="61"/>
      <c r="N185" s="48"/>
      <c r="O185" s="49"/>
      <c r="P185" s="48"/>
      <c r="Q185" s="49"/>
      <c r="R185" s="50"/>
      <c r="S185" s="51"/>
      <c r="T185" s="15"/>
      <c r="U185" s="14"/>
      <c r="V185" s="52"/>
      <c r="W185" s="52"/>
      <c r="X185" s="52"/>
      <c r="Y185" s="52"/>
      <c r="Z185" s="52"/>
      <c r="AA185" s="52"/>
      <c r="AB185" s="53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3"/>
      <c r="AP185" s="52"/>
      <c r="AQ185" s="52"/>
      <c r="AR185" s="53"/>
      <c r="AS185" s="53"/>
      <c r="AT185" s="53"/>
      <c r="AU185" s="52"/>
      <c r="AV185" s="52"/>
      <c r="AW185" s="53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83" t="str">
        <f>IF(ISBLANK(B185),,IF(IFNA(MATCH(N185,List_Holidays,0),0)=0,IF(IFNA(MATCH(WEEKDAY(N185),List_WeekHolidays,0),0),1,0),2))</f>
        <v/>
      </c>
      <c r="BU185" s="83" t="str">
        <f t="array" ref="BU185">IF(ISBLANK(BT185),,INDEX(List_DayType,BT185+1))</f>
        <v/>
      </c>
      <c r="BV185" s="83" t="str">
        <f t="array" ref="BV185">IFS(BT185=0,,BT185=1,INDEX(List_Weekday,BT185),BT185=2,XLOOKUP(N185,List_Holidays,List_HolidaysDesc))</f>
        <v/>
      </c>
      <c r="BW185" s="109">
        <f t="shared" si="3"/>
        <v>0</v>
      </c>
      <c r="BX185" s="109">
        <f t="shared" si="4"/>
        <v>0</v>
      </c>
      <c r="BY185" s="109">
        <f>IF($BW185&gt;cLunchEnd+$N185,cLunchBegin+$N185+1,cLunchBegin+$N185)</f>
        <v>0.5</v>
      </c>
      <c r="BZ185" s="109">
        <f>IF($BW185&gt;cLunchEnd+$N185,cLunchEnd+$N185+1,cLunchEnd+$N185)</f>
        <v>0.5416666667</v>
      </c>
      <c r="CA185" s="109">
        <f>IF($BW185&gt;cDinnerEnd+$N185,cDinnerBegin+$N185+1,cDinnerBegin+$N185)</f>
        <v>0.75</v>
      </c>
      <c r="CB185" s="109">
        <f>IF($BW185&gt;cDinnerEnd+$N185,cDinnerEnd+$N185+1,cDinnerEnd+$N185)</f>
        <v>0.7916666667</v>
      </c>
      <c r="CC185" s="50" t="str">
        <f>IF((MIN($BX185,BZ185)-MAX($BW185,BY185))&gt;0,vDurationLunch,)</f>
        <v/>
      </c>
      <c r="CD185" s="50" t="str">
        <f>IF((MIN($BX185,CB185)-MAX($BW185,CA185))&gt;0,vDurationDinner,)</f>
        <v/>
      </c>
      <c r="CE185" s="50">
        <f t="shared" si="5"/>
        <v>0</v>
      </c>
      <c r="CF185" s="109">
        <f t="shared" si="6"/>
        <v>0.75</v>
      </c>
      <c r="CG185" s="50" t="str">
        <f t="shared" si="7"/>
        <v/>
      </c>
      <c r="CH185" s="50" t="str">
        <f t="shared" si="8"/>
        <v/>
      </c>
      <c r="CI185" s="50" t="str">
        <f t="shared" si="9"/>
        <v/>
      </c>
      <c r="CJ185" s="50" t="str">
        <f t="shared" si="10"/>
        <v/>
      </c>
      <c r="CK185" s="50" t="str">
        <f t="shared" si="11"/>
        <v/>
      </c>
      <c r="CL185" s="50"/>
      <c r="CM185" s="50"/>
      <c r="CN185" s="50"/>
      <c r="CO185" s="50"/>
      <c r="CP185" s="50"/>
    </row>
    <row r="186">
      <c r="A186" s="108" t="str">
        <f t="shared" si="2"/>
        <v/>
      </c>
      <c r="B186" s="6"/>
      <c r="C186" s="119"/>
      <c r="D186" s="120"/>
      <c r="E186" s="47"/>
      <c r="F186" s="45"/>
      <c r="G186" s="45"/>
      <c r="H186" s="46"/>
      <c r="I186" s="45"/>
      <c r="J186" s="45"/>
      <c r="K186" s="45"/>
      <c r="L186" s="45"/>
      <c r="M186" s="61"/>
      <c r="N186" s="48"/>
      <c r="O186" s="49"/>
      <c r="P186" s="48"/>
      <c r="Q186" s="49"/>
      <c r="R186" s="50"/>
      <c r="S186" s="51"/>
      <c r="T186" s="15"/>
      <c r="U186" s="14"/>
      <c r="V186" s="52"/>
      <c r="W186" s="52"/>
      <c r="X186" s="52"/>
      <c r="Y186" s="52"/>
      <c r="Z186" s="52"/>
      <c r="AA186" s="52"/>
      <c r="AB186" s="53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3"/>
      <c r="AP186" s="52"/>
      <c r="AQ186" s="52"/>
      <c r="AR186" s="53"/>
      <c r="AS186" s="53"/>
      <c r="AT186" s="53"/>
      <c r="AU186" s="52"/>
      <c r="AV186" s="52"/>
      <c r="AW186" s="53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83" t="str">
        <f>IF(ISBLANK(B186),,IF(IFNA(MATCH(N186,List_Holidays,0),0)=0,IF(IFNA(MATCH(WEEKDAY(N186),List_WeekHolidays,0),0),1,0),2))</f>
        <v/>
      </c>
      <c r="BU186" s="83" t="str">
        <f t="array" ref="BU186">IF(ISBLANK(BT186),,INDEX(List_DayType,BT186+1))</f>
        <v/>
      </c>
      <c r="BV186" s="83" t="str">
        <f t="array" ref="BV186">IFS(BT186=0,,BT186=1,INDEX(List_Weekday,BT186),BT186=2,XLOOKUP(N186,List_Holidays,List_HolidaysDesc))</f>
        <v/>
      </c>
      <c r="BW186" s="109">
        <f t="shared" si="3"/>
        <v>0</v>
      </c>
      <c r="BX186" s="109">
        <f t="shared" si="4"/>
        <v>0</v>
      </c>
      <c r="BY186" s="109">
        <f>IF($BW186&gt;cLunchEnd+$N186,cLunchBegin+$N186+1,cLunchBegin+$N186)</f>
        <v>0.5</v>
      </c>
      <c r="BZ186" s="109">
        <f>IF($BW186&gt;cLunchEnd+$N186,cLunchEnd+$N186+1,cLunchEnd+$N186)</f>
        <v>0.5416666667</v>
      </c>
      <c r="CA186" s="109">
        <f>IF($BW186&gt;cDinnerEnd+$N186,cDinnerBegin+$N186+1,cDinnerBegin+$N186)</f>
        <v>0.75</v>
      </c>
      <c r="CB186" s="109">
        <f>IF($BW186&gt;cDinnerEnd+$N186,cDinnerEnd+$N186+1,cDinnerEnd+$N186)</f>
        <v>0.7916666667</v>
      </c>
      <c r="CC186" s="50" t="str">
        <f>IF((MIN($BX186,BZ186)-MAX($BW186,BY186))&gt;0,vDurationLunch,)</f>
        <v/>
      </c>
      <c r="CD186" s="50" t="str">
        <f>IF((MIN($BX186,CB186)-MAX($BW186,CA186))&gt;0,vDurationDinner,)</f>
        <v/>
      </c>
      <c r="CE186" s="50">
        <f t="shared" si="5"/>
        <v>0</v>
      </c>
      <c r="CF186" s="109">
        <f t="shared" si="6"/>
        <v>0.75</v>
      </c>
      <c r="CG186" s="50" t="str">
        <f t="shared" si="7"/>
        <v/>
      </c>
      <c r="CH186" s="50" t="str">
        <f t="shared" si="8"/>
        <v/>
      </c>
      <c r="CI186" s="50" t="str">
        <f t="shared" si="9"/>
        <v/>
      </c>
      <c r="CJ186" s="50" t="str">
        <f t="shared" si="10"/>
        <v/>
      </c>
      <c r="CK186" s="50" t="str">
        <f t="shared" si="11"/>
        <v/>
      </c>
      <c r="CL186" s="50"/>
      <c r="CM186" s="50"/>
      <c r="CN186" s="50"/>
      <c r="CO186" s="50"/>
      <c r="CP186" s="50"/>
    </row>
    <row r="187">
      <c r="A187" s="108" t="str">
        <f t="shared" si="2"/>
        <v/>
      </c>
      <c r="B187" s="6"/>
      <c r="C187" s="119"/>
      <c r="D187" s="120"/>
      <c r="E187" s="47"/>
      <c r="F187" s="45"/>
      <c r="G187" s="45"/>
      <c r="H187" s="46"/>
      <c r="I187" s="45"/>
      <c r="J187" s="45"/>
      <c r="K187" s="45"/>
      <c r="L187" s="45"/>
      <c r="M187" s="61"/>
      <c r="N187" s="48"/>
      <c r="O187" s="49"/>
      <c r="P187" s="48"/>
      <c r="Q187" s="49"/>
      <c r="R187" s="50"/>
      <c r="S187" s="51"/>
      <c r="T187" s="15"/>
      <c r="U187" s="14"/>
      <c r="V187" s="52"/>
      <c r="W187" s="52"/>
      <c r="X187" s="52"/>
      <c r="Y187" s="52"/>
      <c r="Z187" s="52"/>
      <c r="AA187" s="52"/>
      <c r="AB187" s="53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3"/>
      <c r="AP187" s="52"/>
      <c r="AQ187" s="52"/>
      <c r="AR187" s="53"/>
      <c r="AS187" s="53"/>
      <c r="AT187" s="53"/>
      <c r="AU187" s="52"/>
      <c r="AV187" s="52"/>
      <c r="AW187" s="53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83" t="str">
        <f>IF(ISBLANK(B187),,IF(IFNA(MATCH(N187,List_Holidays,0),0)=0,IF(IFNA(MATCH(WEEKDAY(N187),List_WeekHolidays,0),0),1,0),2))</f>
        <v/>
      </c>
      <c r="BU187" s="83" t="str">
        <f t="array" ref="BU187">IF(ISBLANK(BT187),,INDEX(List_DayType,BT187+1))</f>
        <v/>
      </c>
      <c r="BV187" s="83" t="str">
        <f t="array" ref="BV187">IFS(BT187=0,,BT187=1,INDEX(List_Weekday,BT187),BT187=2,XLOOKUP(N187,List_Holidays,List_HolidaysDesc))</f>
        <v/>
      </c>
      <c r="BW187" s="109">
        <f t="shared" si="3"/>
        <v>0</v>
      </c>
      <c r="BX187" s="109">
        <f t="shared" si="4"/>
        <v>0</v>
      </c>
      <c r="BY187" s="109">
        <f>IF($BW187&gt;cLunchEnd+$N187,cLunchBegin+$N187+1,cLunchBegin+$N187)</f>
        <v>0.5</v>
      </c>
      <c r="BZ187" s="109">
        <f>IF($BW187&gt;cLunchEnd+$N187,cLunchEnd+$N187+1,cLunchEnd+$N187)</f>
        <v>0.5416666667</v>
      </c>
      <c r="CA187" s="109">
        <f>IF($BW187&gt;cDinnerEnd+$N187,cDinnerBegin+$N187+1,cDinnerBegin+$N187)</f>
        <v>0.75</v>
      </c>
      <c r="CB187" s="109">
        <f>IF($BW187&gt;cDinnerEnd+$N187,cDinnerEnd+$N187+1,cDinnerEnd+$N187)</f>
        <v>0.7916666667</v>
      </c>
      <c r="CC187" s="50" t="str">
        <f>IF((MIN($BX187,BZ187)-MAX($BW187,BY187))&gt;0,vDurationLunch,)</f>
        <v/>
      </c>
      <c r="CD187" s="50" t="str">
        <f>IF((MIN($BX187,CB187)-MAX($BW187,CA187))&gt;0,vDurationDinner,)</f>
        <v/>
      </c>
      <c r="CE187" s="50">
        <f t="shared" si="5"/>
        <v>0</v>
      </c>
      <c r="CF187" s="109">
        <f t="shared" si="6"/>
        <v>0.75</v>
      </c>
      <c r="CG187" s="50" t="str">
        <f t="shared" si="7"/>
        <v/>
      </c>
      <c r="CH187" s="50" t="str">
        <f t="shared" si="8"/>
        <v/>
      </c>
      <c r="CI187" s="50" t="str">
        <f t="shared" si="9"/>
        <v/>
      </c>
      <c r="CJ187" s="50" t="str">
        <f t="shared" si="10"/>
        <v/>
      </c>
      <c r="CK187" s="50" t="str">
        <f t="shared" si="11"/>
        <v/>
      </c>
      <c r="CL187" s="50"/>
      <c r="CM187" s="50"/>
      <c r="CN187" s="50"/>
      <c r="CO187" s="50"/>
      <c r="CP187" s="50"/>
    </row>
    <row r="188">
      <c r="A188" s="108" t="str">
        <f t="shared" si="2"/>
        <v/>
      </c>
      <c r="B188" s="6"/>
      <c r="C188" s="119"/>
      <c r="D188" s="120"/>
      <c r="E188" s="47"/>
      <c r="F188" s="45"/>
      <c r="G188" s="46"/>
      <c r="H188" s="46"/>
      <c r="I188" s="45"/>
      <c r="J188" s="45"/>
      <c r="K188" s="45"/>
      <c r="L188" s="45"/>
      <c r="M188" s="61"/>
      <c r="N188" s="48"/>
      <c r="O188" s="49"/>
      <c r="P188" s="48"/>
      <c r="Q188" s="49"/>
      <c r="R188" s="50"/>
      <c r="S188" s="51"/>
      <c r="T188" s="15"/>
      <c r="U188" s="14"/>
      <c r="V188" s="52"/>
      <c r="W188" s="52"/>
      <c r="X188" s="52"/>
      <c r="Y188" s="52"/>
      <c r="Z188" s="52"/>
      <c r="AA188" s="52"/>
      <c r="AB188" s="53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3"/>
      <c r="AP188" s="52"/>
      <c r="AQ188" s="52"/>
      <c r="AR188" s="53"/>
      <c r="AS188" s="53"/>
      <c r="AT188" s="53"/>
      <c r="AU188" s="52"/>
      <c r="AV188" s="52"/>
      <c r="AW188" s="53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83" t="str">
        <f>IF(ISBLANK(B188),,IF(IFNA(MATCH(N188,List_Holidays,0),0)=0,IF(IFNA(MATCH(WEEKDAY(N188),List_WeekHolidays,0),0),1,0),2))</f>
        <v/>
      </c>
      <c r="BU188" s="83" t="str">
        <f t="array" ref="BU188">IF(ISBLANK(BT188),,INDEX(List_DayType,BT188+1))</f>
        <v/>
      </c>
      <c r="BV188" s="83" t="str">
        <f t="array" ref="BV188">IFS(BT188=0,,BT188=1,INDEX(List_Weekday,BT188),BT188=2,XLOOKUP(N188,List_Holidays,List_HolidaysDesc))</f>
        <v/>
      </c>
      <c r="BW188" s="109">
        <f t="shared" si="3"/>
        <v>0</v>
      </c>
      <c r="BX188" s="109">
        <f t="shared" si="4"/>
        <v>0</v>
      </c>
      <c r="BY188" s="109">
        <f>IF($BW188&gt;cLunchEnd+$N188,cLunchBegin+$N188+1,cLunchBegin+$N188)</f>
        <v>0.5</v>
      </c>
      <c r="BZ188" s="109">
        <f>IF($BW188&gt;cLunchEnd+$N188,cLunchEnd+$N188+1,cLunchEnd+$N188)</f>
        <v>0.5416666667</v>
      </c>
      <c r="CA188" s="109">
        <f>IF($BW188&gt;cDinnerEnd+$N188,cDinnerBegin+$N188+1,cDinnerBegin+$N188)</f>
        <v>0.75</v>
      </c>
      <c r="CB188" s="109">
        <f>IF($BW188&gt;cDinnerEnd+$N188,cDinnerEnd+$N188+1,cDinnerEnd+$N188)</f>
        <v>0.7916666667</v>
      </c>
      <c r="CC188" s="50" t="str">
        <f>IF((MIN($BX188,BZ188)-MAX($BW188,BY188))&gt;0,vDurationLunch,)</f>
        <v/>
      </c>
      <c r="CD188" s="50" t="str">
        <f>IF((MIN($BX188,CB188)-MAX($BW188,CA188))&gt;0,vDurationDinner,)</f>
        <v/>
      </c>
      <c r="CE188" s="50">
        <f t="shared" si="5"/>
        <v>0</v>
      </c>
      <c r="CF188" s="109">
        <f t="shared" si="6"/>
        <v>0.75</v>
      </c>
      <c r="CG188" s="50" t="str">
        <f t="shared" si="7"/>
        <v/>
      </c>
      <c r="CH188" s="50" t="str">
        <f t="shared" si="8"/>
        <v/>
      </c>
      <c r="CI188" s="50" t="str">
        <f t="shared" si="9"/>
        <v/>
      </c>
      <c r="CJ188" s="50" t="str">
        <f t="shared" si="10"/>
        <v/>
      </c>
      <c r="CK188" s="50" t="str">
        <f t="shared" si="11"/>
        <v/>
      </c>
      <c r="CL188" s="50"/>
      <c r="CM188" s="50"/>
      <c r="CN188" s="50"/>
      <c r="CO188" s="50"/>
      <c r="CP188" s="50"/>
    </row>
    <row r="189">
      <c r="A189" s="108" t="str">
        <f t="shared" si="2"/>
        <v/>
      </c>
      <c r="B189" s="6"/>
      <c r="C189" s="119"/>
      <c r="D189" s="120"/>
      <c r="E189" s="47"/>
      <c r="F189" s="45"/>
      <c r="G189" s="45"/>
      <c r="H189" s="46"/>
      <c r="I189" s="45"/>
      <c r="J189" s="45"/>
      <c r="K189" s="45"/>
      <c r="L189" s="45"/>
      <c r="M189" s="61"/>
      <c r="N189" s="48"/>
      <c r="O189" s="49"/>
      <c r="P189" s="48"/>
      <c r="Q189" s="49"/>
      <c r="R189" s="50"/>
      <c r="S189" s="51"/>
      <c r="T189" s="15"/>
      <c r="U189" s="14"/>
      <c r="V189" s="52"/>
      <c r="W189" s="52"/>
      <c r="X189" s="52"/>
      <c r="Y189" s="52"/>
      <c r="Z189" s="52"/>
      <c r="AA189" s="52"/>
      <c r="AB189" s="53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3"/>
      <c r="AP189" s="52"/>
      <c r="AQ189" s="52"/>
      <c r="AR189" s="53"/>
      <c r="AS189" s="53"/>
      <c r="AT189" s="53"/>
      <c r="AU189" s="52"/>
      <c r="AV189" s="52"/>
      <c r="AW189" s="53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83" t="str">
        <f>IF(ISBLANK(B189),,IF(IFNA(MATCH(N189,List_Holidays,0),0)=0,IF(IFNA(MATCH(WEEKDAY(N189),List_WeekHolidays,0),0),1,0),2))</f>
        <v/>
      </c>
      <c r="BU189" s="83" t="str">
        <f t="array" ref="BU189">IF(ISBLANK(BT189),,INDEX(List_DayType,BT189+1))</f>
        <v/>
      </c>
      <c r="BV189" s="83" t="str">
        <f t="array" ref="BV189">IFS(BT189=0,,BT189=1,INDEX(List_Weekday,BT189),BT189=2,XLOOKUP(N189,List_Holidays,List_HolidaysDesc))</f>
        <v/>
      </c>
      <c r="BW189" s="109">
        <f t="shared" si="3"/>
        <v>0</v>
      </c>
      <c r="BX189" s="109">
        <f t="shared" si="4"/>
        <v>0</v>
      </c>
      <c r="BY189" s="109">
        <f>IF($BW189&gt;cLunchEnd+$N189,cLunchBegin+$N189+1,cLunchBegin+$N189)</f>
        <v>0.5</v>
      </c>
      <c r="BZ189" s="109">
        <f>IF($BW189&gt;cLunchEnd+$N189,cLunchEnd+$N189+1,cLunchEnd+$N189)</f>
        <v>0.5416666667</v>
      </c>
      <c r="CA189" s="109">
        <f>IF($BW189&gt;cDinnerEnd+$N189,cDinnerBegin+$N189+1,cDinnerBegin+$N189)</f>
        <v>0.75</v>
      </c>
      <c r="CB189" s="109">
        <f>IF($BW189&gt;cDinnerEnd+$N189,cDinnerEnd+$N189+1,cDinnerEnd+$N189)</f>
        <v>0.7916666667</v>
      </c>
      <c r="CC189" s="50" t="str">
        <f>IF((MIN($BX189,BZ189)-MAX($BW189,BY189))&gt;0,vDurationLunch,)</f>
        <v/>
      </c>
      <c r="CD189" s="50" t="str">
        <f>IF((MIN($BX189,CB189)-MAX($BW189,CA189))&gt;0,vDurationDinner,)</f>
        <v/>
      </c>
      <c r="CE189" s="50">
        <f t="shared" si="5"/>
        <v>0</v>
      </c>
      <c r="CF189" s="109">
        <f t="shared" si="6"/>
        <v>0.75</v>
      </c>
      <c r="CG189" s="50" t="str">
        <f t="shared" si="7"/>
        <v/>
      </c>
      <c r="CH189" s="50" t="str">
        <f t="shared" si="8"/>
        <v/>
      </c>
      <c r="CI189" s="50" t="str">
        <f t="shared" si="9"/>
        <v/>
      </c>
      <c r="CJ189" s="50" t="str">
        <f t="shared" si="10"/>
        <v/>
      </c>
      <c r="CK189" s="50" t="str">
        <f t="shared" si="11"/>
        <v/>
      </c>
      <c r="CL189" s="50"/>
      <c r="CM189" s="50"/>
      <c r="CN189" s="50"/>
      <c r="CO189" s="50"/>
      <c r="CP189" s="50"/>
    </row>
    <row r="190">
      <c r="A190" s="108" t="str">
        <f t="shared" si="2"/>
        <v/>
      </c>
      <c r="B190" s="6"/>
      <c r="C190" s="119"/>
      <c r="D190" s="120"/>
      <c r="E190" s="47"/>
      <c r="F190" s="45"/>
      <c r="G190" s="45"/>
      <c r="H190" s="46"/>
      <c r="I190" s="45"/>
      <c r="J190" s="45"/>
      <c r="K190" s="45"/>
      <c r="L190" s="45"/>
      <c r="M190" s="61"/>
      <c r="N190" s="48"/>
      <c r="O190" s="49"/>
      <c r="P190" s="48"/>
      <c r="Q190" s="49"/>
      <c r="R190" s="50"/>
      <c r="S190" s="51"/>
      <c r="T190" s="15"/>
      <c r="U190" s="14"/>
      <c r="V190" s="52"/>
      <c r="W190" s="52"/>
      <c r="X190" s="52"/>
      <c r="Y190" s="52"/>
      <c r="Z190" s="52"/>
      <c r="AA190" s="52"/>
      <c r="AB190" s="53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3"/>
      <c r="AP190" s="52"/>
      <c r="AQ190" s="52"/>
      <c r="AR190" s="53"/>
      <c r="AS190" s="53"/>
      <c r="AT190" s="53"/>
      <c r="AU190" s="52"/>
      <c r="AV190" s="52"/>
      <c r="AW190" s="53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83" t="str">
        <f>IF(ISBLANK(B190),,IF(IFNA(MATCH(N190,List_Holidays,0),0)=0,IF(IFNA(MATCH(WEEKDAY(N190),List_WeekHolidays,0),0),1,0),2))</f>
        <v/>
      </c>
      <c r="BU190" s="83" t="str">
        <f t="array" ref="BU190">IF(ISBLANK(BT190),,INDEX(List_DayType,BT190+1))</f>
        <v/>
      </c>
      <c r="BV190" s="83" t="str">
        <f t="array" ref="BV190">IFS(BT190=0,,BT190=1,INDEX(List_Weekday,BT190),BT190=2,XLOOKUP(N190,List_Holidays,List_HolidaysDesc))</f>
        <v/>
      </c>
      <c r="BW190" s="109">
        <f t="shared" si="3"/>
        <v>0</v>
      </c>
      <c r="BX190" s="109">
        <f t="shared" si="4"/>
        <v>0</v>
      </c>
      <c r="BY190" s="109">
        <f>IF($BW190&gt;cLunchEnd+$N190,cLunchBegin+$N190+1,cLunchBegin+$N190)</f>
        <v>0.5</v>
      </c>
      <c r="BZ190" s="109">
        <f>IF($BW190&gt;cLunchEnd+$N190,cLunchEnd+$N190+1,cLunchEnd+$N190)</f>
        <v>0.5416666667</v>
      </c>
      <c r="CA190" s="109">
        <f>IF($BW190&gt;cDinnerEnd+$N190,cDinnerBegin+$N190+1,cDinnerBegin+$N190)</f>
        <v>0.75</v>
      </c>
      <c r="CB190" s="109">
        <f>IF($BW190&gt;cDinnerEnd+$N190,cDinnerEnd+$N190+1,cDinnerEnd+$N190)</f>
        <v>0.7916666667</v>
      </c>
      <c r="CC190" s="50" t="str">
        <f>IF((MIN($BX190,BZ190)-MAX($BW190,BY190))&gt;0,vDurationLunch,)</f>
        <v/>
      </c>
      <c r="CD190" s="50" t="str">
        <f>IF((MIN($BX190,CB190)-MAX($BW190,CA190))&gt;0,vDurationDinner,)</f>
        <v/>
      </c>
      <c r="CE190" s="50">
        <f t="shared" si="5"/>
        <v>0</v>
      </c>
      <c r="CF190" s="109">
        <f t="shared" si="6"/>
        <v>0.75</v>
      </c>
      <c r="CG190" s="50" t="str">
        <f t="shared" si="7"/>
        <v/>
      </c>
      <c r="CH190" s="50" t="str">
        <f t="shared" si="8"/>
        <v/>
      </c>
      <c r="CI190" s="50" t="str">
        <f t="shared" si="9"/>
        <v/>
      </c>
      <c r="CJ190" s="50" t="str">
        <f t="shared" si="10"/>
        <v/>
      </c>
      <c r="CK190" s="50" t="str">
        <f t="shared" si="11"/>
        <v/>
      </c>
      <c r="CL190" s="50"/>
      <c r="CM190" s="50"/>
      <c r="CN190" s="50"/>
      <c r="CO190" s="50"/>
      <c r="CP190" s="50"/>
    </row>
    <row r="191">
      <c r="A191" s="108" t="str">
        <f t="shared" si="2"/>
        <v/>
      </c>
      <c r="B191" s="6"/>
      <c r="C191" s="119"/>
      <c r="D191" s="120"/>
      <c r="E191" s="47"/>
      <c r="F191" s="45"/>
      <c r="G191" s="45"/>
      <c r="H191" s="45"/>
      <c r="I191" s="45"/>
      <c r="J191" s="46"/>
      <c r="K191" s="45"/>
      <c r="L191" s="45"/>
      <c r="M191" s="61"/>
      <c r="N191" s="48"/>
      <c r="O191" s="49"/>
      <c r="P191" s="48"/>
      <c r="Q191" s="49"/>
      <c r="R191" s="50"/>
      <c r="S191" s="51"/>
      <c r="T191" s="15"/>
      <c r="U191" s="14"/>
      <c r="V191" s="52"/>
      <c r="W191" s="52"/>
      <c r="X191" s="52"/>
      <c r="Y191" s="52"/>
      <c r="Z191" s="52"/>
      <c r="AA191" s="52"/>
      <c r="AB191" s="53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3"/>
      <c r="AP191" s="52"/>
      <c r="AQ191" s="52"/>
      <c r="AR191" s="53"/>
      <c r="AS191" s="53"/>
      <c r="AT191" s="53"/>
      <c r="AU191" s="52"/>
      <c r="AV191" s="52"/>
      <c r="AW191" s="53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83" t="str">
        <f>IF(ISBLANK(B191),,IF(IFNA(MATCH(N191,List_Holidays,0),0)=0,IF(IFNA(MATCH(WEEKDAY(N191),List_WeekHolidays,0),0),1,0),2))</f>
        <v/>
      </c>
      <c r="BU191" s="83" t="str">
        <f t="array" ref="BU191">IF(ISBLANK(BT191),,INDEX(List_DayType,BT191+1))</f>
        <v/>
      </c>
      <c r="BV191" s="83" t="str">
        <f t="array" ref="BV191">IFS(BT191=0,,BT191=1,INDEX(List_Weekday,BT191),BT191=2,XLOOKUP(N191,List_Holidays,List_HolidaysDesc))</f>
        <v/>
      </c>
      <c r="BW191" s="109">
        <f t="shared" si="3"/>
        <v>0</v>
      </c>
      <c r="BX191" s="109">
        <f t="shared" si="4"/>
        <v>0</v>
      </c>
      <c r="BY191" s="109">
        <f>IF($BW191&gt;cLunchEnd+$N191,cLunchBegin+$N191+1,cLunchBegin+$N191)</f>
        <v>0.5</v>
      </c>
      <c r="BZ191" s="109">
        <f>IF($BW191&gt;cLunchEnd+$N191,cLunchEnd+$N191+1,cLunchEnd+$N191)</f>
        <v>0.5416666667</v>
      </c>
      <c r="CA191" s="109">
        <f>IF($BW191&gt;cDinnerEnd+$N191,cDinnerBegin+$N191+1,cDinnerBegin+$N191)</f>
        <v>0.75</v>
      </c>
      <c r="CB191" s="109">
        <f>IF($BW191&gt;cDinnerEnd+$N191,cDinnerEnd+$N191+1,cDinnerEnd+$N191)</f>
        <v>0.7916666667</v>
      </c>
      <c r="CC191" s="50" t="str">
        <f>IF((MIN($BX191,BZ191)-MAX($BW191,BY191))&gt;0,vDurationLunch,)</f>
        <v/>
      </c>
      <c r="CD191" s="50" t="str">
        <f>IF((MIN($BX191,CB191)-MAX($BW191,CA191))&gt;0,vDurationDinner,)</f>
        <v/>
      </c>
      <c r="CE191" s="50">
        <f t="shared" si="5"/>
        <v>0</v>
      </c>
      <c r="CF191" s="109">
        <f t="shared" si="6"/>
        <v>0.75</v>
      </c>
      <c r="CG191" s="50" t="str">
        <f t="shared" si="7"/>
        <v/>
      </c>
      <c r="CH191" s="50" t="str">
        <f t="shared" si="8"/>
        <v/>
      </c>
      <c r="CI191" s="50" t="str">
        <f t="shared" si="9"/>
        <v/>
      </c>
      <c r="CJ191" s="50" t="str">
        <f t="shared" si="10"/>
        <v/>
      </c>
      <c r="CK191" s="50" t="str">
        <f t="shared" si="11"/>
        <v/>
      </c>
      <c r="CL191" s="50"/>
      <c r="CM191" s="50"/>
      <c r="CN191" s="50"/>
      <c r="CO191" s="50"/>
      <c r="CP191" s="50"/>
    </row>
    <row r="192">
      <c r="A192" s="108" t="str">
        <f t="shared" si="2"/>
        <v/>
      </c>
      <c r="B192" s="6"/>
      <c r="C192" s="119"/>
      <c r="D192" s="120"/>
      <c r="E192" s="47"/>
      <c r="F192" s="45"/>
      <c r="G192" s="45"/>
      <c r="H192" s="46"/>
      <c r="I192" s="45"/>
      <c r="J192" s="45"/>
      <c r="K192" s="45"/>
      <c r="L192" s="45"/>
      <c r="M192" s="61"/>
      <c r="N192" s="48"/>
      <c r="O192" s="49"/>
      <c r="P192" s="48"/>
      <c r="Q192" s="49"/>
      <c r="R192" s="50"/>
      <c r="S192" s="51"/>
      <c r="T192" s="15"/>
      <c r="U192" s="14"/>
      <c r="V192" s="52"/>
      <c r="W192" s="52"/>
      <c r="X192" s="52"/>
      <c r="Y192" s="52"/>
      <c r="Z192" s="52"/>
      <c r="AA192" s="52"/>
      <c r="AB192" s="53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3"/>
      <c r="AP192" s="52"/>
      <c r="AQ192" s="52"/>
      <c r="AR192" s="53"/>
      <c r="AS192" s="53"/>
      <c r="AT192" s="53"/>
      <c r="AU192" s="52"/>
      <c r="AV192" s="52"/>
      <c r="AW192" s="53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83" t="str">
        <f>IF(ISBLANK(B192),,IF(IFNA(MATCH(N192,List_Holidays,0),0)=0,IF(IFNA(MATCH(WEEKDAY(N192),List_WeekHolidays,0),0),1,0),2))</f>
        <v/>
      </c>
      <c r="BU192" s="83" t="str">
        <f t="array" ref="BU192">IF(ISBLANK(BT192),,INDEX(List_DayType,BT192+1))</f>
        <v/>
      </c>
      <c r="BV192" s="83" t="str">
        <f t="array" ref="BV192">IFS(BT192=0,,BT192=1,INDEX(List_Weekday,BT192),BT192=2,XLOOKUP(N192,List_Holidays,List_HolidaysDesc))</f>
        <v/>
      </c>
      <c r="BW192" s="109">
        <f t="shared" si="3"/>
        <v>0</v>
      </c>
      <c r="BX192" s="109">
        <f t="shared" si="4"/>
        <v>0</v>
      </c>
      <c r="BY192" s="109">
        <f>IF($BW192&gt;cLunchEnd+$N192,cLunchBegin+$N192+1,cLunchBegin+$N192)</f>
        <v>0.5</v>
      </c>
      <c r="BZ192" s="109">
        <f>IF($BW192&gt;cLunchEnd+$N192,cLunchEnd+$N192+1,cLunchEnd+$N192)</f>
        <v>0.5416666667</v>
      </c>
      <c r="CA192" s="109">
        <f>IF($BW192&gt;cDinnerEnd+$N192,cDinnerBegin+$N192+1,cDinnerBegin+$N192)</f>
        <v>0.75</v>
      </c>
      <c r="CB192" s="109">
        <f>IF($BW192&gt;cDinnerEnd+$N192,cDinnerEnd+$N192+1,cDinnerEnd+$N192)</f>
        <v>0.7916666667</v>
      </c>
      <c r="CC192" s="50" t="str">
        <f>IF((MIN($BX192,BZ192)-MAX($BW192,BY192))&gt;0,vDurationLunch,)</f>
        <v/>
      </c>
      <c r="CD192" s="50" t="str">
        <f>IF((MIN($BX192,CB192)-MAX($BW192,CA192))&gt;0,vDurationDinner,)</f>
        <v/>
      </c>
      <c r="CE192" s="50">
        <f t="shared" si="5"/>
        <v>0</v>
      </c>
      <c r="CF192" s="109">
        <f t="shared" si="6"/>
        <v>0.75</v>
      </c>
      <c r="CG192" s="50" t="str">
        <f t="shared" si="7"/>
        <v/>
      </c>
      <c r="CH192" s="50" t="str">
        <f t="shared" si="8"/>
        <v/>
      </c>
      <c r="CI192" s="50" t="str">
        <f t="shared" si="9"/>
        <v/>
      </c>
      <c r="CJ192" s="50" t="str">
        <f t="shared" si="10"/>
        <v/>
      </c>
      <c r="CK192" s="50" t="str">
        <f t="shared" si="11"/>
        <v/>
      </c>
      <c r="CL192" s="50"/>
      <c r="CM192" s="50"/>
      <c r="CN192" s="50"/>
      <c r="CO192" s="50"/>
      <c r="CP192" s="50"/>
    </row>
    <row r="193">
      <c r="A193" s="108" t="str">
        <f t="shared" si="2"/>
        <v/>
      </c>
      <c r="B193" s="6"/>
      <c r="C193" s="128"/>
      <c r="D193" s="120"/>
      <c r="E193" s="47"/>
      <c r="F193" s="45"/>
      <c r="G193" s="45"/>
      <c r="H193" s="46"/>
      <c r="I193" s="45"/>
      <c r="J193" s="45"/>
      <c r="K193" s="45"/>
      <c r="L193" s="45"/>
      <c r="M193" s="61"/>
      <c r="N193" s="48"/>
      <c r="O193" s="49"/>
      <c r="P193" s="48"/>
      <c r="Q193" s="49"/>
      <c r="R193" s="50"/>
      <c r="S193" s="51"/>
      <c r="T193" s="15"/>
      <c r="U193" s="14"/>
      <c r="V193" s="52"/>
      <c r="W193" s="52"/>
      <c r="X193" s="52"/>
      <c r="Y193" s="52"/>
      <c r="Z193" s="52"/>
      <c r="AA193" s="52"/>
      <c r="AB193" s="53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3"/>
      <c r="AP193" s="52"/>
      <c r="AQ193" s="52"/>
      <c r="AR193" s="53"/>
      <c r="AS193" s="53"/>
      <c r="AT193" s="53"/>
      <c r="AU193" s="52"/>
      <c r="AV193" s="52"/>
      <c r="AW193" s="53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83" t="str">
        <f>IF(ISBLANK(B193),,IF(IFNA(MATCH(N193,List_Holidays,0),0)=0,IF(IFNA(MATCH(WEEKDAY(N193),List_WeekHolidays,0),0),1,0),2))</f>
        <v/>
      </c>
      <c r="BU193" s="83" t="str">
        <f t="array" ref="BU193">IF(ISBLANK(BT193),,INDEX(List_DayType,BT193+1))</f>
        <v/>
      </c>
      <c r="BV193" s="83" t="str">
        <f t="array" ref="BV193">IFS(BT193=0,,BT193=1,INDEX(List_Weekday,BT193),BT193=2,XLOOKUP(N193,List_Holidays,List_HolidaysDesc))</f>
        <v/>
      </c>
      <c r="BW193" s="109">
        <f t="shared" si="3"/>
        <v>0</v>
      </c>
      <c r="BX193" s="109">
        <f t="shared" si="4"/>
        <v>0</v>
      </c>
      <c r="BY193" s="109">
        <f>IF($BW193&gt;cLunchEnd+$N193,cLunchBegin+$N193+1,cLunchBegin+$N193)</f>
        <v>0.5</v>
      </c>
      <c r="BZ193" s="109">
        <f>IF($BW193&gt;cLunchEnd+$N193,cLunchEnd+$N193+1,cLunchEnd+$N193)</f>
        <v>0.5416666667</v>
      </c>
      <c r="CA193" s="109">
        <f>IF($BW193&gt;cDinnerEnd+$N193,cDinnerBegin+$N193+1,cDinnerBegin+$N193)</f>
        <v>0.75</v>
      </c>
      <c r="CB193" s="109">
        <f>IF($BW193&gt;cDinnerEnd+$N193,cDinnerEnd+$N193+1,cDinnerEnd+$N193)</f>
        <v>0.7916666667</v>
      </c>
      <c r="CC193" s="50" t="str">
        <f>IF((MIN($BX193,BZ193)-MAX($BW193,BY193))&gt;0,vDurationLunch,)</f>
        <v/>
      </c>
      <c r="CD193" s="50" t="str">
        <f>IF((MIN($BX193,CB193)-MAX($BW193,CA193))&gt;0,vDurationDinner,)</f>
        <v/>
      </c>
      <c r="CE193" s="50">
        <f t="shared" si="5"/>
        <v>0</v>
      </c>
      <c r="CF193" s="109">
        <f t="shared" si="6"/>
        <v>0.75</v>
      </c>
      <c r="CG193" s="50" t="str">
        <f t="shared" si="7"/>
        <v/>
      </c>
      <c r="CH193" s="50" t="str">
        <f t="shared" si="8"/>
        <v/>
      </c>
      <c r="CI193" s="50" t="str">
        <f t="shared" si="9"/>
        <v/>
      </c>
      <c r="CJ193" s="50" t="str">
        <f t="shared" si="10"/>
        <v/>
      </c>
      <c r="CK193" s="50" t="str">
        <f t="shared" si="11"/>
        <v/>
      </c>
      <c r="CL193" s="50"/>
      <c r="CM193" s="50"/>
      <c r="CN193" s="50"/>
      <c r="CO193" s="50"/>
      <c r="CP193" s="50"/>
    </row>
    <row r="194">
      <c r="A194" s="108" t="str">
        <f t="shared" si="2"/>
        <v/>
      </c>
      <c r="B194" s="6"/>
      <c r="C194" s="119"/>
      <c r="D194" s="120"/>
      <c r="E194" s="47"/>
      <c r="F194" s="45"/>
      <c r="G194" s="45"/>
      <c r="H194" s="46"/>
      <c r="I194" s="45"/>
      <c r="J194" s="45"/>
      <c r="K194" s="45"/>
      <c r="L194" s="45"/>
      <c r="M194" s="61"/>
      <c r="N194" s="48"/>
      <c r="O194" s="49"/>
      <c r="P194" s="48"/>
      <c r="Q194" s="49"/>
      <c r="R194" s="50"/>
      <c r="S194" s="51"/>
      <c r="T194" s="15"/>
      <c r="U194" s="14"/>
      <c r="V194" s="52"/>
      <c r="W194" s="52"/>
      <c r="X194" s="52"/>
      <c r="Y194" s="52"/>
      <c r="Z194" s="52"/>
      <c r="AA194" s="52"/>
      <c r="AB194" s="53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3"/>
      <c r="AP194" s="52"/>
      <c r="AQ194" s="52"/>
      <c r="AR194" s="53"/>
      <c r="AS194" s="53"/>
      <c r="AT194" s="53"/>
      <c r="AU194" s="52"/>
      <c r="AV194" s="52"/>
      <c r="AW194" s="53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83" t="str">
        <f>IF(ISBLANK(B194),,IF(IFNA(MATCH(N194,List_Holidays,0),0)=0,IF(IFNA(MATCH(WEEKDAY(N194),List_WeekHolidays,0),0),1,0),2))</f>
        <v/>
      </c>
      <c r="BU194" s="83" t="str">
        <f t="array" ref="BU194">IF(ISBLANK(BT194),,INDEX(List_DayType,BT194+1))</f>
        <v/>
      </c>
      <c r="BV194" s="83" t="str">
        <f t="array" ref="BV194">IFS(BT194=0,,BT194=1,INDEX(List_Weekday,BT194),BT194=2,XLOOKUP(N194,List_Holidays,List_HolidaysDesc))</f>
        <v/>
      </c>
      <c r="BW194" s="109">
        <f t="shared" si="3"/>
        <v>0</v>
      </c>
      <c r="BX194" s="109">
        <f t="shared" si="4"/>
        <v>0</v>
      </c>
      <c r="BY194" s="109">
        <f>IF($BW194&gt;cLunchEnd+$N194,cLunchBegin+$N194+1,cLunchBegin+$N194)</f>
        <v>0.5</v>
      </c>
      <c r="BZ194" s="109">
        <f>IF($BW194&gt;cLunchEnd+$N194,cLunchEnd+$N194+1,cLunchEnd+$N194)</f>
        <v>0.5416666667</v>
      </c>
      <c r="CA194" s="109">
        <f>IF($BW194&gt;cDinnerEnd+$N194,cDinnerBegin+$N194+1,cDinnerBegin+$N194)</f>
        <v>0.75</v>
      </c>
      <c r="CB194" s="109">
        <f>IF($BW194&gt;cDinnerEnd+$N194,cDinnerEnd+$N194+1,cDinnerEnd+$N194)</f>
        <v>0.7916666667</v>
      </c>
      <c r="CC194" s="50" t="str">
        <f>IF((MIN($BX194,BZ194)-MAX($BW194,BY194))&gt;0,vDurationLunch,)</f>
        <v/>
      </c>
      <c r="CD194" s="50" t="str">
        <f>IF((MIN($BX194,CB194)-MAX($BW194,CA194))&gt;0,vDurationDinner,)</f>
        <v/>
      </c>
      <c r="CE194" s="50">
        <f t="shared" si="5"/>
        <v>0</v>
      </c>
      <c r="CF194" s="109">
        <f t="shared" si="6"/>
        <v>0.75</v>
      </c>
      <c r="CG194" s="50" t="str">
        <f t="shared" si="7"/>
        <v/>
      </c>
      <c r="CH194" s="50" t="str">
        <f t="shared" si="8"/>
        <v/>
      </c>
      <c r="CI194" s="50" t="str">
        <f t="shared" si="9"/>
        <v/>
      </c>
      <c r="CJ194" s="50" t="str">
        <f t="shared" si="10"/>
        <v/>
      </c>
      <c r="CK194" s="50" t="str">
        <f t="shared" si="11"/>
        <v/>
      </c>
      <c r="CL194" s="50"/>
      <c r="CM194" s="50"/>
      <c r="CN194" s="50"/>
      <c r="CO194" s="50"/>
      <c r="CP194" s="50"/>
    </row>
    <row r="195">
      <c r="A195" s="108" t="str">
        <f t="shared" si="2"/>
        <v/>
      </c>
      <c r="B195" s="6"/>
      <c r="C195" s="119"/>
      <c r="D195" s="120"/>
      <c r="E195" s="47"/>
      <c r="F195" s="45"/>
      <c r="G195" s="46"/>
      <c r="H195" s="46"/>
      <c r="I195" s="45"/>
      <c r="J195" s="45"/>
      <c r="K195" s="45"/>
      <c r="L195" s="45"/>
      <c r="M195" s="61"/>
      <c r="N195" s="48"/>
      <c r="O195" s="49"/>
      <c r="P195" s="48"/>
      <c r="Q195" s="49"/>
      <c r="R195" s="50"/>
      <c r="S195" s="51"/>
      <c r="T195" s="15"/>
      <c r="U195" s="14"/>
      <c r="V195" s="52"/>
      <c r="W195" s="52"/>
      <c r="X195" s="52"/>
      <c r="Y195" s="52"/>
      <c r="Z195" s="52"/>
      <c r="AA195" s="52"/>
      <c r="AB195" s="53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3"/>
      <c r="AP195" s="52"/>
      <c r="AQ195" s="52"/>
      <c r="AR195" s="53"/>
      <c r="AS195" s="53"/>
      <c r="AT195" s="53"/>
      <c r="AU195" s="52"/>
      <c r="AV195" s="52"/>
      <c r="AW195" s="53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83" t="str">
        <f>IF(ISBLANK(B195),,IF(IFNA(MATCH(N195,List_Holidays,0),0)=0,IF(IFNA(MATCH(WEEKDAY(N195),List_WeekHolidays,0),0),1,0),2))</f>
        <v/>
      </c>
      <c r="BU195" s="83" t="str">
        <f t="array" ref="BU195">IF(ISBLANK(BT195),,INDEX(List_DayType,BT195+1))</f>
        <v/>
      </c>
      <c r="BV195" s="83" t="str">
        <f t="array" ref="BV195">IFS(BT195=0,,BT195=1,INDEX(List_Weekday,BT195),BT195=2,XLOOKUP(N195,List_Holidays,List_HolidaysDesc))</f>
        <v/>
      </c>
      <c r="BW195" s="109">
        <f t="shared" si="3"/>
        <v>0</v>
      </c>
      <c r="BX195" s="109">
        <f t="shared" si="4"/>
        <v>0</v>
      </c>
      <c r="BY195" s="109">
        <f>IF($BW195&gt;cLunchEnd+$N195,cLunchBegin+$N195+1,cLunchBegin+$N195)</f>
        <v>0.5</v>
      </c>
      <c r="BZ195" s="109">
        <f>IF($BW195&gt;cLunchEnd+$N195,cLunchEnd+$N195+1,cLunchEnd+$N195)</f>
        <v>0.5416666667</v>
      </c>
      <c r="CA195" s="109">
        <f>IF($BW195&gt;cDinnerEnd+$N195,cDinnerBegin+$N195+1,cDinnerBegin+$N195)</f>
        <v>0.75</v>
      </c>
      <c r="CB195" s="109">
        <f>IF($BW195&gt;cDinnerEnd+$N195,cDinnerEnd+$N195+1,cDinnerEnd+$N195)</f>
        <v>0.7916666667</v>
      </c>
      <c r="CC195" s="50" t="str">
        <f>IF((MIN($BX195,BZ195)-MAX($BW195,BY195))&gt;0,vDurationLunch,)</f>
        <v/>
      </c>
      <c r="CD195" s="50" t="str">
        <f>IF((MIN($BX195,CB195)-MAX($BW195,CA195))&gt;0,vDurationDinner,)</f>
        <v/>
      </c>
      <c r="CE195" s="50">
        <f t="shared" si="5"/>
        <v>0</v>
      </c>
      <c r="CF195" s="109">
        <f t="shared" si="6"/>
        <v>0.75</v>
      </c>
      <c r="CG195" s="50" t="str">
        <f t="shared" si="7"/>
        <v/>
      </c>
      <c r="CH195" s="50" t="str">
        <f t="shared" si="8"/>
        <v/>
      </c>
      <c r="CI195" s="50" t="str">
        <f t="shared" si="9"/>
        <v/>
      </c>
      <c r="CJ195" s="50" t="str">
        <f t="shared" si="10"/>
        <v/>
      </c>
      <c r="CK195" s="50" t="str">
        <f t="shared" si="11"/>
        <v/>
      </c>
      <c r="CL195" s="50"/>
      <c r="CM195" s="50"/>
      <c r="CN195" s="50"/>
      <c r="CO195" s="50"/>
      <c r="CP195" s="50"/>
    </row>
    <row r="196">
      <c r="A196" s="108" t="str">
        <f t="shared" si="2"/>
        <v/>
      </c>
      <c r="B196" s="6"/>
      <c r="C196" s="128"/>
      <c r="D196" s="120"/>
      <c r="E196" s="47"/>
      <c r="F196" s="45"/>
      <c r="G196" s="45"/>
      <c r="H196" s="46"/>
      <c r="I196" s="45"/>
      <c r="J196" s="45"/>
      <c r="K196" s="45"/>
      <c r="L196" s="45"/>
      <c r="M196" s="61"/>
      <c r="N196" s="48"/>
      <c r="O196" s="49"/>
      <c r="P196" s="48"/>
      <c r="Q196" s="49"/>
      <c r="R196" s="50"/>
      <c r="S196" s="51"/>
      <c r="T196" s="15"/>
      <c r="U196" s="14"/>
      <c r="V196" s="52"/>
      <c r="W196" s="52"/>
      <c r="X196" s="52"/>
      <c r="Y196" s="52"/>
      <c r="Z196" s="52"/>
      <c r="AA196" s="52"/>
      <c r="AB196" s="53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3"/>
      <c r="AP196" s="52"/>
      <c r="AQ196" s="52"/>
      <c r="AR196" s="53"/>
      <c r="AS196" s="53"/>
      <c r="AT196" s="53"/>
      <c r="AU196" s="52"/>
      <c r="AV196" s="52"/>
      <c r="AW196" s="53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83" t="str">
        <f>IF(ISBLANK(B196),,IF(IFNA(MATCH(N196,List_Holidays,0),0)=0,IF(IFNA(MATCH(WEEKDAY(N196),List_WeekHolidays,0),0),1,0),2))</f>
        <v/>
      </c>
      <c r="BU196" s="83" t="str">
        <f t="array" ref="BU196">IF(ISBLANK(BT196),,INDEX(List_DayType,BT196+1))</f>
        <v/>
      </c>
      <c r="BV196" s="83" t="str">
        <f t="array" ref="BV196">IFS(BT196=0,,BT196=1,INDEX(List_Weekday,BT196),BT196=2,XLOOKUP(N196,List_Holidays,List_HolidaysDesc))</f>
        <v/>
      </c>
      <c r="BW196" s="109">
        <f t="shared" si="3"/>
        <v>0</v>
      </c>
      <c r="BX196" s="109">
        <f t="shared" si="4"/>
        <v>0</v>
      </c>
      <c r="BY196" s="109">
        <f>IF($BW196&gt;cLunchEnd+$N196,cLunchBegin+$N196+1,cLunchBegin+$N196)</f>
        <v>0.5</v>
      </c>
      <c r="BZ196" s="109">
        <f>IF($BW196&gt;cLunchEnd+$N196,cLunchEnd+$N196+1,cLunchEnd+$N196)</f>
        <v>0.5416666667</v>
      </c>
      <c r="CA196" s="109">
        <f>IF($BW196&gt;cDinnerEnd+$N196,cDinnerBegin+$N196+1,cDinnerBegin+$N196)</f>
        <v>0.75</v>
      </c>
      <c r="CB196" s="109">
        <f>IF($BW196&gt;cDinnerEnd+$N196,cDinnerEnd+$N196+1,cDinnerEnd+$N196)</f>
        <v>0.7916666667</v>
      </c>
      <c r="CC196" s="50" t="str">
        <f>IF((MIN($BX196,BZ196)-MAX($BW196,BY196))&gt;0,vDurationLunch,)</f>
        <v/>
      </c>
      <c r="CD196" s="50" t="str">
        <f>IF((MIN($BX196,CB196)-MAX($BW196,CA196))&gt;0,vDurationDinner,)</f>
        <v/>
      </c>
      <c r="CE196" s="50">
        <f t="shared" si="5"/>
        <v>0</v>
      </c>
      <c r="CF196" s="109">
        <f t="shared" si="6"/>
        <v>0.75</v>
      </c>
      <c r="CG196" s="50" t="str">
        <f t="shared" si="7"/>
        <v/>
      </c>
      <c r="CH196" s="50" t="str">
        <f t="shared" si="8"/>
        <v/>
      </c>
      <c r="CI196" s="50" t="str">
        <f t="shared" si="9"/>
        <v/>
      </c>
      <c r="CJ196" s="50" t="str">
        <f t="shared" si="10"/>
        <v/>
      </c>
      <c r="CK196" s="50" t="str">
        <f t="shared" si="11"/>
        <v/>
      </c>
      <c r="CL196" s="50"/>
      <c r="CM196" s="50"/>
      <c r="CN196" s="50"/>
      <c r="CO196" s="50"/>
      <c r="CP196" s="50"/>
    </row>
    <row r="197">
      <c r="A197" s="108" t="str">
        <f t="shared" si="2"/>
        <v/>
      </c>
      <c r="B197" s="6"/>
      <c r="C197" s="119"/>
      <c r="D197" s="120"/>
      <c r="E197" s="47"/>
      <c r="F197" s="45"/>
      <c r="G197" s="45"/>
      <c r="H197" s="46"/>
      <c r="I197" s="45"/>
      <c r="J197" s="45"/>
      <c r="K197" s="45"/>
      <c r="L197" s="45"/>
      <c r="M197" s="61"/>
      <c r="N197" s="48"/>
      <c r="O197" s="49"/>
      <c r="P197" s="48"/>
      <c r="Q197" s="49"/>
      <c r="R197" s="50"/>
      <c r="S197" s="51"/>
      <c r="T197" s="15"/>
      <c r="U197" s="14"/>
      <c r="V197" s="52"/>
      <c r="W197" s="52"/>
      <c r="X197" s="52"/>
      <c r="Y197" s="52"/>
      <c r="Z197" s="52"/>
      <c r="AA197" s="52"/>
      <c r="AB197" s="53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3"/>
      <c r="AP197" s="52"/>
      <c r="AQ197" s="52"/>
      <c r="AR197" s="53"/>
      <c r="AS197" s="53"/>
      <c r="AT197" s="53"/>
      <c r="AU197" s="52"/>
      <c r="AV197" s="52"/>
      <c r="AW197" s="53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83" t="str">
        <f>IF(ISBLANK(B197),,IF(IFNA(MATCH(N197,List_Holidays,0),0)=0,IF(IFNA(MATCH(WEEKDAY(N197),List_WeekHolidays,0),0),1,0),2))</f>
        <v/>
      </c>
      <c r="BU197" s="83" t="str">
        <f t="array" ref="BU197">IF(ISBLANK(BT197),,INDEX(List_DayType,BT197+1))</f>
        <v/>
      </c>
      <c r="BV197" s="83" t="str">
        <f t="array" ref="BV197">IFS(BT197=0,,BT197=1,INDEX(List_Weekday,BT197),BT197=2,XLOOKUP(N197,List_Holidays,List_HolidaysDesc))</f>
        <v/>
      </c>
      <c r="BW197" s="109">
        <f t="shared" si="3"/>
        <v>0</v>
      </c>
      <c r="BX197" s="109">
        <f t="shared" si="4"/>
        <v>0</v>
      </c>
      <c r="BY197" s="109">
        <f>IF($BW197&gt;cLunchEnd+$N197,cLunchBegin+$N197+1,cLunchBegin+$N197)</f>
        <v>0.5</v>
      </c>
      <c r="BZ197" s="109">
        <f>IF($BW197&gt;cLunchEnd+$N197,cLunchEnd+$N197+1,cLunchEnd+$N197)</f>
        <v>0.5416666667</v>
      </c>
      <c r="CA197" s="109">
        <f>IF($BW197&gt;cDinnerEnd+$N197,cDinnerBegin+$N197+1,cDinnerBegin+$N197)</f>
        <v>0.75</v>
      </c>
      <c r="CB197" s="109">
        <f>IF($BW197&gt;cDinnerEnd+$N197,cDinnerEnd+$N197+1,cDinnerEnd+$N197)</f>
        <v>0.7916666667</v>
      </c>
      <c r="CC197" s="50" t="str">
        <f>IF((MIN($BX197,BZ197)-MAX($BW197,BY197))&gt;0,vDurationLunch,)</f>
        <v/>
      </c>
      <c r="CD197" s="50" t="str">
        <f>IF((MIN($BX197,CB197)-MAX($BW197,CA197))&gt;0,vDurationDinner,)</f>
        <v/>
      </c>
      <c r="CE197" s="50">
        <f t="shared" si="5"/>
        <v>0</v>
      </c>
      <c r="CF197" s="109">
        <f t="shared" si="6"/>
        <v>0.75</v>
      </c>
      <c r="CG197" s="50" t="str">
        <f t="shared" si="7"/>
        <v/>
      </c>
      <c r="CH197" s="50" t="str">
        <f t="shared" si="8"/>
        <v/>
      </c>
      <c r="CI197" s="50" t="str">
        <f t="shared" si="9"/>
        <v/>
      </c>
      <c r="CJ197" s="50" t="str">
        <f t="shared" si="10"/>
        <v/>
      </c>
      <c r="CK197" s="50" t="str">
        <f t="shared" si="11"/>
        <v/>
      </c>
      <c r="CL197" s="50"/>
      <c r="CM197" s="50"/>
      <c r="CN197" s="50"/>
      <c r="CO197" s="50"/>
      <c r="CP197" s="50"/>
    </row>
    <row r="198">
      <c r="A198" s="108" t="str">
        <f t="shared" si="2"/>
        <v/>
      </c>
      <c r="B198" s="6"/>
      <c r="C198" s="119"/>
      <c r="D198" s="120"/>
      <c r="E198" s="47"/>
      <c r="F198" s="45"/>
      <c r="G198" s="45"/>
      <c r="H198" s="45"/>
      <c r="I198" s="45"/>
      <c r="J198" s="46"/>
      <c r="K198" s="45"/>
      <c r="L198" s="45"/>
      <c r="M198" s="61"/>
      <c r="N198" s="48"/>
      <c r="O198" s="49"/>
      <c r="P198" s="48"/>
      <c r="Q198" s="49"/>
      <c r="R198" s="50"/>
      <c r="S198" s="51"/>
      <c r="T198" s="15"/>
      <c r="U198" s="14"/>
      <c r="V198" s="52"/>
      <c r="W198" s="52"/>
      <c r="X198" s="52"/>
      <c r="Y198" s="52"/>
      <c r="Z198" s="52"/>
      <c r="AA198" s="52"/>
      <c r="AB198" s="53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3"/>
      <c r="AP198" s="52"/>
      <c r="AQ198" s="52"/>
      <c r="AR198" s="53"/>
      <c r="AS198" s="53"/>
      <c r="AT198" s="53"/>
      <c r="AU198" s="52"/>
      <c r="AV198" s="52"/>
      <c r="AW198" s="53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83" t="str">
        <f>IF(ISBLANK(B198),,IF(IFNA(MATCH(N198,List_Holidays,0),0)=0,IF(IFNA(MATCH(WEEKDAY(N198),List_WeekHolidays,0),0),1,0),2))</f>
        <v/>
      </c>
      <c r="BU198" s="83" t="str">
        <f t="array" ref="BU198">IF(ISBLANK(BT198),,INDEX(List_DayType,BT198+1))</f>
        <v/>
      </c>
      <c r="BV198" s="83" t="str">
        <f t="array" ref="BV198">IFS(BT198=0,,BT198=1,INDEX(List_Weekday,BT198),BT198=2,XLOOKUP(N198,List_Holidays,List_HolidaysDesc))</f>
        <v/>
      </c>
      <c r="BW198" s="109">
        <f t="shared" si="3"/>
        <v>0</v>
      </c>
      <c r="BX198" s="109">
        <f t="shared" si="4"/>
        <v>0</v>
      </c>
      <c r="BY198" s="109">
        <f>IF($BW198&gt;cLunchEnd+$N198,cLunchBegin+$N198+1,cLunchBegin+$N198)</f>
        <v>0.5</v>
      </c>
      <c r="BZ198" s="109">
        <f>IF($BW198&gt;cLunchEnd+$N198,cLunchEnd+$N198+1,cLunchEnd+$N198)</f>
        <v>0.5416666667</v>
      </c>
      <c r="CA198" s="109">
        <f>IF($BW198&gt;cDinnerEnd+$N198,cDinnerBegin+$N198+1,cDinnerBegin+$N198)</f>
        <v>0.75</v>
      </c>
      <c r="CB198" s="109">
        <f>IF($BW198&gt;cDinnerEnd+$N198,cDinnerEnd+$N198+1,cDinnerEnd+$N198)</f>
        <v>0.7916666667</v>
      </c>
      <c r="CC198" s="50" t="str">
        <f>IF((MIN($BX198,BZ198)-MAX($BW198,BY198))&gt;0,vDurationLunch,)</f>
        <v/>
      </c>
      <c r="CD198" s="50" t="str">
        <f>IF((MIN($BX198,CB198)-MAX($BW198,CA198))&gt;0,vDurationDinner,)</f>
        <v/>
      </c>
      <c r="CE198" s="50">
        <f t="shared" si="5"/>
        <v>0</v>
      </c>
      <c r="CF198" s="109">
        <f t="shared" si="6"/>
        <v>0.75</v>
      </c>
      <c r="CG198" s="50" t="str">
        <f t="shared" si="7"/>
        <v/>
      </c>
      <c r="CH198" s="50" t="str">
        <f t="shared" si="8"/>
        <v/>
      </c>
      <c r="CI198" s="50" t="str">
        <f t="shared" si="9"/>
        <v/>
      </c>
      <c r="CJ198" s="50" t="str">
        <f t="shared" si="10"/>
        <v/>
      </c>
      <c r="CK198" s="50" t="str">
        <f t="shared" si="11"/>
        <v/>
      </c>
      <c r="CL198" s="50"/>
      <c r="CM198" s="50"/>
      <c r="CN198" s="50"/>
      <c r="CO198" s="50"/>
      <c r="CP198" s="50"/>
    </row>
    <row r="199">
      <c r="A199" s="108" t="str">
        <f t="shared" si="2"/>
        <v/>
      </c>
      <c r="B199" s="6"/>
      <c r="C199" s="119"/>
      <c r="D199" s="120"/>
      <c r="E199" s="47"/>
      <c r="F199" s="45"/>
      <c r="G199" s="45"/>
      <c r="H199" s="46"/>
      <c r="I199" s="45"/>
      <c r="J199" s="45"/>
      <c r="K199" s="45"/>
      <c r="L199" s="45"/>
      <c r="M199" s="61"/>
      <c r="N199" s="48"/>
      <c r="O199" s="49"/>
      <c r="P199" s="48"/>
      <c r="Q199" s="49"/>
      <c r="R199" s="50"/>
      <c r="S199" s="51"/>
      <c r="T199" s="15"/>
      <c r="U199" s="14"/>
      <c r="V199" s="52"/>
      <c r="W199" s="52"/>
      <c r="X199" s="52"/>
      <c r="Y199" s="52"/>
      <c r="Z199" s="52"/>
      <c r="AA199" s="52"/>
      <c r="AB199" s="53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3"/>
      <c r="AP199" s="52"/>
      <c r="AQ199" s="52"/>
      <c r="AR199" s="53"/>
      <c r="AS199" s="53"/>
      <c r="AT199" s="53"/>
      <c r="AU199" s="52"/>
      <c r="AV199" s="52"/>
      <c r="AW199" s="53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83" t="str">
        <f>IF(ISBLANK(B199),,IF(IFNA(MATCH(N199,List_Holidays,0),0)=0,IF(IFNA(MATCH(WEEKDAY(N199),List_WeekHolidays,0),0),1,0),2))</f>
        <v/>
      </c>
      <c r="BU199" s="83" t="str">
        <f t="array" ref="BU199">IF(ISBLANK(BT199),,INDEX(List_DayType,BT199+1))</f>
        <v/>
      </c>
      <c r="BV199" s="83" t="str">
        <f t="array" ref="BV199">IFS(BT199=0,,BT199=1,INDEX(List_Weekday,BT199),BT199=2,XLOOKUP(N199,List_Holidays,List_HolidaysDesc))</f>
        <v/>
      </c>
      <c r="BW199" s="109">
        <f t="shared" si="3"/>
        <v>0</v>
      </c>
      <c r="BX199" s="109">
        <f t="shared" si="4"/>
        <v>0</v>
      </c>
      <c r="BY199" s="109">
        <f>IF($BW199&gt;cLunchEnd+$N199,cLunchBegin+$N199+1,cLunchBegin+$N199)</f>
        <v>0.5</v>
      </c>
      <c r="BZ199" s="109">
        <f>IF($BW199&gt;cLunchEnd+$N199,cLunchEnd+$N199+1,cLunchEnd+$N199)</f>
        <v>0.5416666667</v>
      </c>
      <c r="CA199" s="109">
        <f>IF($BW199&gt;cDinnerEnd+$N199,cDinnerBegin+$N199+1,cDinnerBegin+$N199)</f>
        <v>0.75</v>
      </c>
      <c r="CB199" s="109">
        <f>IF($BW199&gt;cDinnerEnd+$N199,cDinnerEnd+$N199+1,cDinnerEnd+$N199)</f>
        <v>0.7916666667</v>
      </c>
      <c r="CC199" s="50" t="str">
        <f>IF((MIN($BX199,BZ199)-MAX($BW199,BY199))&gt;0,vDurationLunch,)</f>
        <v/>
      </c>
      <c r="CD199" s="50" t="str">
        <f>IF((MIN($BX199,CB199)-MAX($BW199,CA199))&gt;0,vDurationDinner,)</f>
        <v/>
      </c>
      <c r="CE199" s="50">
        <f t="shared" si="5"/>
        <v>0</v>
      </c>
      <c r="CF199" s="109">
        <f t="shared" si="6"/>
        <v>0.75</v>
      </c>
      <c r="CG199" s="50" t="str">
        <f t="shared" si="7"/>
        <v/>
      </c>
      <c r="CH199" s="50" t="str">
        <f t="shared" si="8"/>
        <v/>
      </c>
      <c r="CI199" s="50" t="str">
        <f t="shared" si="9"/>
        <v/>
      </c>
      <c r="CJ199" s="50" t="str">
        <f t="shared" si="10"/>
        <v/>
      </c>
      <c r="CK199" s="50" t="str">
        <f t="shared" si="11"/>
        <v/>
      </c>
      <c r="CL199" s="50"/>
      <c r="CM199" s="50"/>
      <c r="CN199" s="50"/>
      <c r="CO199" s="50"/>
      <c r="CP199" s="50"/>
    </row>
    <row r="200">
      <c r="A200" s="108" t="str">
        <f t="shared" si="2"/>
        <v/>
      </c>
      <c r="B200" s="6"/>
      <c r="C200" s="119"/>
      <c r="D200" s="120"/>
      <c r="E200" s="47"/>
      <c r="F200" s="45"/>
      <c r="G200" s="45"/>
      <c r="H200" s="46"/>
      <c r="I200" s="45"/>
      <c r="J200" s="45"/>
      <c r="K200" s="45"/>
      <c r="L200" s="45"/>
      <c r="M200" s="61"/>
      <c r="N200" s="48"/>
      <c r="O200" s="49"/>
      <c r="P200" s="48"/>
      <c r="Q200" s="49"/>
      <c r="R200" s="50"/>
      <c r="S200" s="51"/>
      <c r="T200" s="15"/>
      <c r="U200" s="14"/>
      <c r="V200" s="52"/>
      <c r="W200" s="52"/>
      <c r="X200" s="52"/>
      <c r="Y200" s="52"/>
      <c r="Z200" s="52"/>
      <c r="AA200" s="52"/>
      <c r="AB200" s="53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3"/>
      <c r="AP200" s="52"/>
      <c r="AQ200" s="52"/>
      <c r="AR200" s="53"/>
      <c r="AS200" s="53"/>
      <c r="AT200" s="53"/>
      <c r="AU200" s="52"/>
      <c r="AV200" s="52"/>
      <c r="AW200" s="53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83" t="str">
        <f>IF(ISBLANK(B200),,IF(IFNA(MATCH(N200,List_Holidays,0),0)=0,IF(IFNA(MATCH(WEEKDAY(N200),List_WeekHolidays,0),0),1,0),2))</f>
        <v/>
      </c>
      <c r="BU200" s="83" t="str">
        <f t="array" ref="BU200">IF(ISBLANK(BT200),,INDEX(List_DayType,BT200+1))</f>
        <v/>
      </c>
      <c r="BV200" s="83" t="str">
        <f t="array" ref="BV200">IFS(BT200=0,,BT200=1,INDEX(List_Weekday,BT200),BT200=2,XLOOKUP(N200,List_Holidays,List_HolidaysDesc))</f>
        <v/>
      </c>
      <c r="BW200" s="109">
        <f t="shared" si="3"/>
        <v>0</v>
      </c>
      <c r="BX200" s="109">
        <f t="shared" si="4"/>
        <v>0</v>
      </c>
      <c r="BY200" s="109">
        <f>IF($BW200&gt;cLunchEnd+$N200,cLunchBegin+$N200+1,cLunchBegin+$N200)</f>
        <v>0.5</v>
      </c>
      <c r="BZ200" s="109">
        <f>IF($BW200&gt;cLunchEnd+$N200,cLunchEnd+$N200+1,cLunchEnd+$N200)</f>
        <v>0.5416666667</v>
      </c>
      <c r="CA200" s="109">
        <f>IF($BW200&gt;cDinnerEnd+$N200,cDinnerBegin+$N200+1,cDinnerBegin+$N200)</f>
        <v>0.75</v>
      </c>
      <c r="CB200" s="109">
        <f>IF($BW200&gt;cDinnerEnd+$N200,cDinnerEnd+$N200+1,cDinnerEnd+$N200)</f>
        <v>0.7916666667</v>
      </c>
      <c r="CC200" s="50" t="str">
        <f>IF((MIN($BX200,BZ200)-MAX($BW200,BY200))&gt;0,vDurationLunch,)</f>
        <v/>
      </c>
      <c r="CD200" s="50" t="str">
        <f>IF((MIN($BX200,CB200)-MAX($BW200,CA200))&gt;0,vDurationDinner,)</f>
        <v/>
      </c>
      <c r="CE200" s="50">
        <f t="shared" si="5"/>
        <v>0</v>
      </c>
      <c r="CF200" s="109">
        <f t="shared" si="6"/>
        <v>0.75</v>
      </c>
      <c r="CG200" s="50" t="str">
        <f t="shared" si="7"/>
        <v/>
      </c>
      <c r="CH200" s="50" t="str">
        <f t="shared" si="8"/>
        <v/>
      </c>
      <c r="CI200" s="50" t="str">
        <f t="shared" si="9"/>
        <v/>
      </c>
      <c r="CJ200" s="50" t="str">
        <f t="shared" si="10"/>
        <v/>
      </c>
      <c r="CK200" s="50" t="str">
        <f t="shared" si="11"/>
        <v/>
      </c>
      <c r="CL200" s="50"/>
      <c r="CM200" s="50"/>
      <c r="CN200" s="50"/>
      <c r="CO200" s="50"/>
      <c r="CP200" s="50"/>
    </row>
    <row r="201">
      <c r="A201" s="108" t="str">
        <f t="shared" si="2"/>
        <v/>
      </c>
      <c r="B201" s="6"/>
      <c r="C201" s="119"/>
      <c r="D201" s="120"/>
      <c r="E201" s="61"/>
      <c r="F201" s="45"/>
      <c r="G201" s="45"/>
      <c r="H201" s="46"/>
      <c r="I201" s="45"/>
      <c r="J201" s="45"/>
      <c r="K201" s="45"/>
      <c r="L201" s="45"/>
      <c r="M201" s="61"/>
      <c r="N201" s="48"/>
      <c r="O201" s="49"/>
      <c r="P201" s="48"/>
      <c r="Q201" s="49"/>
      <c r="R201" s="50"/>
      <c r="S201" s="51"/>
      <c r="T201" s="15"/>
      <c r="U201" s="14"/>
      <c r="V201" s="52"/>
      <c r="W201" s="52"/>
      <c r="X201" s="52"/>
      <c r="Y201" s="52"/>
      <c r="Z201" s="52"/>
      <c r="AA201" s="52"/>
      <c r="AB201" s="53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3"/>
      <c r="AP201" s="52"/>
      <c r="AQ201" s="52"/>
      <c r="AR201" s="53"/>
      <c r="AS201" s="53"/>
      <c r="AT201" s="53"/>
      <c r="AU201" s="52"/>
      <c r="AV201" s="52"/>
      <c r="AW201" s="53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83" t="str">
        <f>IF(ISBLANK(B201),,IF(IFNA(MATCH(N201,List_Holidays,0),0)=0,IF(IFNA(MATCH(WEEKDAY(N201),List_WeekHolidays,0),0),1,0),2))</f>
        <v/>
      </c>
      <c r="BU201" s="83" t="str">
        <f t="array" ref="BU201">IF(ISBLANK(BT201),,INDEX(List_DayType,BT201+1))</f>
        <v/>
      </c>
      <c r="BV201" s="83" t="str">
        <f t="array" ref="BV201">IFS(BT201=0,,BT201=1,INDEX(List_Weekday,BT201),BT201=2,XLOOKUP(N201,List_Holidays,List_HolidaysDesc))</f>
        <v/>
      </c>
      <c r="BW201" s="109">
        <f t="shared" si="3"/>
        <v>0</v>
      </c>
      <c r="BX201" s="109">
        <f t="shared" si="4"/>
        <v>0</v>
      </c>
      <c r="BY201" s="109">
        <f>IF($BW201&gt;cLunchEnd+$N201,cLunchBegin+$N201+1,cLunchBegin+$N201)</f>
        <v>0.5</v>
      </c>
      <c r="BZ201" s="109">
        <f>IF($BW201&gt;cLunchEnd+$N201,cLunchEnd+$N201+1,cLunchEnd+$N201)</f>
        <v>0.5416666667</v>
      </c>
      <c r="CA201" s="109">
        <f>IF($BW201&gt;cDinnerEnd+$N201,cDinnerBegin+$N201+1,cDinnerBegin+$N201)</f>
        <v>0.75</v>
      </c>
      <c r="CB201" s="109">
        <f>IF($BW201&gt;cDinnerEnd+$N201,cDinnerEnd+$N201+1,cDinnerEnd+$N201)</f>
        <v>0.7916666667</v>
      </c>
      <c r="CC201" s="50" t="str">
        <f>IF((MIN($BX201,BZ201)-MAX($BW201,BY201))&gt;0,vDurationLunch,)</f>
        <v/>
      </c>
      <c r="CD201" s="50" t="str">
        <f>IF((MIN($BX201,CB201)-MAX($BW201,CA201))&gt;0,vDurationDinner,)</f>
        <v/>
      </c>
      <c r="CE201" s="50">
        <f t="shared" si="5"/>
        <v>0</v>
      </c>
      <c r="CF201" s="109">
        <f t="shared" si="6"/>
        <v>0.75</v>
      </c>
      <c r="CG201" s="50" t="str">
        <f t="shared" si="7"/>
        <v/>
      </c>
      <c r="CH201" s="50" t="str">
        <f t="shared" si="8"/>
        <v/>
      </c>
      <c r="CI201" s="50" t="str">
        <f t="shared" si="9"/>
        <v/>
      </c>
      <c r="CJ201" s="50" t="str">
        <f t="shared" si="10"/>
        <v/>
      </c>
      <c r="CK201" s="50" t="str">
        <f t="shared" si="11"/>
        <v/>
      </c>
      <c r="CL201" s="50"/>
      <c r="CM201" s="50"/>
      <c r="CN201" s="50"/>
      <c r="CO201" s="50"/>
      <c r="CP201" s="50"/>
    </row>
    <row r="202">
      <c r="A202" s="108" t="str">
        <f t="shared" si="2"/>
        <v/>
      </c>
      <c r="B202" s="6"/>
      <c r="C202" s="119"/>
      <c r="D202" s="120"/>
      <c r="E202" s="47"/>
      <c r="F202" s="45"/>
      <c r="G202" s="46"/>
      <c r="H202" s="46"/>
      <c r="I202" s="45"/>
      <c r="J202" s="45"/>
      <c r="K202" s="45"/>
      <c r="L202" s="45"/>
      <c r="M202" s="61"/>
      <c r="N202" s="48"/>
      <c r="O202" s="49"/>
      <c r="P202" s="48"/>
      <c r="Q202" s="49"/>
      <c r="R202" s="50"/>
      <c r="S202" s="51"/>
      <c r="T202" s="15"/>
      <c r="U202" s="14"/>
      <c r="V202" s="52"/>
      <c r="W202" s="52"/>
      <c r="X202" s="52"/>
      <c r="Y202" s="52"/>
      <c r="Z202" s="52"/>
      <c r="AA202" s="52"/>
      <c r="AB202" s="53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3"/>
      <c r="AP202" s="52"/>
      <c r="AQ202" s="52"/>
      <c r="AR202" s="53"/>
      <c r="AS202" s="53"/>
      <c r="AT202" s="53"/>
      <c r="AU202" s="52"/>
      <c r="AV202" s="52"/>
      <c r="AW202" s="53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83" t="str">
        <f>IF(ISBLANK(B202),,IF(IFNA(MATCH(N202,List_Holidays,0),0)=0,IF(IFNA(MATCH(WEEKDAY(N202),List_WeekHolidays,0),0),1,0),2))</f>
        <v/>
      </c>
      <c r="BU202" s="83" t="str">
        <f t="array" ref="BU202">IF(ISBLANK(BT202),,INDEX(List_DayType,BT202+1))</f>
        <v/>
      </c>
      <c r="BV202" s="83" t="str">
        <f t="array" ref="BV202">IFS(BT202=0,,BT202=1,INDEX(List_Weekday,BT202),BT202=2,XLOOKUP(N202,List_Holidays,List_HolidaysDesc))</f>
        <v/>
      </c>
      <c r="BW202" s="109">
        <f t="shared" si="3"/>
        <v>0</v>
      </c>
      <c r="BX202" s="109">
        <f t="shared" si="4"/>
        <v>0</v>
      </c>
      <c r="BY202" s="109">
        <f>IF($BW202&gt;cLunchEnd+$N202,cLunchBegin+$N202+1,cLunchBegin+$N202)</f>
        <v>0.5</v>
      </c>
      <c r="BZ202" s="109">
        <f>IF($BW202&gt;cLunchEnd+$N202,cLunchEnd+$N202+1,cLunchEnd+$N202)</f>
        <v>0.5416666667</v>
      </c>
      <c r="CA202" s="109">
        <f>IF($BW202&gt;cDinnerEnd+$N202,cDinnerBegin+$N202+1,cDinnerBegin+$N202)</f>
        <v>0.75</v>
      </c>
      <c r="CB202" s="109">
        <f>IF($BW202&gt;cDinnerEnd+$N202,cDinnerEnd+$N202+1,cDinnerEnd+$N202)</f>
        <v>0.7916666667</v>
      </c>
      <c r="CC202" s="50" t="str">
        <f>IF((MIN($BX202,BZ202)-MAX($BW202,BY202))&gt;0,vDurationLunch,)</f>
        <v/>
      </c>
      <c r="CD202" s="50" t="str">
        <f>IF((MIN($BX202,CB202)-MAX($BW202,CA202))&gt;0,vDurationDinner,)</f>
        <v/>
      </c>
      <c r="CE202" s="50">
        <f t="shared" si="5"/>
        <v>0</v>
      </c>
      <c r="CF202" s="109">
        <f t="shared" si="6"/>
        <v>0.75</v>
      </c>
      <c r="CG202" s="50" t="str">
        <f t="shared" si="7"/>
        <v/>
      </c>
      <c r="CH202" s="50" t="str">
        <f t="shared" si="8"/>
        <v/>
      </c>
      <c r="CI202" s="50" t="str">
        <f t="shared" si="9"/>
        <v/>
      </c>
      <c r="CJ202" s="50" t="str">
        <f t="shared" si="10"/>
        <v/>
      </c>
      <c r="CK202" s="50" t="str">
        <f t="shared" si="11"/>
        <v/>
      </c>
      <c r="CL202" s="50"/>
      <c r="CM202" s="50"/>
      <c r="CN202" s="50"/>
      <c r="CO202" s="50"/>
      <c r="CP202" s="50"/>
    </row>
    <row r="203">
      <c r="A203" s="108" t="str">
        <f t="shared" si="2"/>
        <v/>
      </c>
      <c r="B203" s="6"/>
      <c r="C203" s="119"/>
      <c r="D203" s="120"/>
      <c r="E203" s="47"/>
      <c r="F203" s="45"/>
      <c r="G203" s="45"/>
      <c r="H203" s="46"/>
      <c r="I203" s="45"/>
      <c r="J203" s="45"/>
      <c r="K203" s="45"/>
      <c r="L203" s="45"/>
      <c r="M203" s="61"/>
      <c r="N203" s="48"/>
      <c r="O203" s="49"/>
      <c r="P203" s="48"/>
      <c r="Q203" s="49"/>
      <c r="R203" s="50"/>
      <c r="S203" s="51"/>
      <c r="T203" s="15"/>
      <c r="U203" s="14"/>
      <c r="V203" s="52"/>
      <c r="W203" s="52"/>
      <c r="X203" s="52"/>
      <c r="Y203" s="52"/>
      <c r="Z203" s="52"/>
      <c r="AA203" s="52"/>
      <c r="AB203" s="53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3"/>
      <c r="AP203" s="52"/>
      <c r="AQ203" s="52"/>
      <c r="AR203" s="53"/>
      <c r="AS203" s="53"/>
      <c r="AT203" s="53"/>
      <c r="AU203" s="52"/>
      <c r="AV203" s="52"/>
      <c r="AW203" s="53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83" t="str">
        <f>IF(ISBLANK(B203),,IF(IFNA(MATCH(N203,List_Holidays,0),0)=0,IF(IFNA(MATCH(WEEKDAY(N203),List_WeekHolidays,0),0),1,0),2))</f>
        <v/>
      </c>
      <c r="BU203" s="83" t="str">
        <f t="array" ref="BU203">IF(ISBLANK(BT203),,INDEX(List_DayType,BT203+1))</f>
        <v/>
      </c>
      <c r="BV203" s="83" t="str">
        <f t="array" ref="BV203">IFS(BT203=0,,BT203=1,INDEX(List_Weekday,BT203),BT203=2,XLOOKUP(N203,List_Holidays,List_HolidaysDesc))</f>
        <v/>
      </c>
      <c r="BW203" s="109">
        <f t="shared" si="3"/>
        <v>0</v>
      </c>
      <c r="BX203" s="109">
        <f t="shared" si="4"/>
        <v>0</v>
      </c>
      <c r="BY203" s="109">
        <f>IF($BW203&gt;cLunchEnd+$N203,cLunchBegin+$N203+1,cLunchBegin+$N203)</f>
        <v>0.5</v>
      </c>
      <c r="BZ203" s="109">
        <f>IF($BW203&gt;cLunchEnd+$N203,cLunchEnd+$N203+1,cLunchEnd+$N203)</f>
        <v>0.5416666667</v>
      </c>
      <c r="CA203" s="109">
        <f>IF($BW203&gt;cDinnerEnd+$N203,cDinnerBegin+$N203+1,cDinnerBegin+$N203)</f>
        <v>0.75</v>
      </c>
      <c r="CB203" s="109">
        <f>IF($BW203&gt;cDinnerEnd+$N203,cDinnerEnd+$N203+1,cDinnerEnd+$N203)</f>
        <v>0.7916666667</v>
      </c>
      <c r="CC203" s="50" t="str">
        <f>IF((MIN($BX203,BZ203)-MAX($BW203,BY203))&gt;0,vDurationLunch,)</f>
        <v/>
      </c>
      <c r="CD203" s="50" t="str">
        <f>IF((MIN($BX203,CB203)-MAX($BW203,CA203))&gt;0,vDurationDinner,)</f>
        <v/>
      </c>
      <c r="CE203" s="50">
        <f t="shared" si="5"/>
        <v>0</v>
      </c>
      <c r="CF203" s="109">
        <f t="shared" si="6"/>
        <v>0.75</v>
      </c>
      <c r="CG203" s="50" t="str">
        <f t="shared" si="7"/>
        <v/>
      </c>
      <c r="CH203" s="50" t="str">
        <f t="shared" si="8"/>
        <v/>
      </c>
      <c r="CI203" s="50" t="str">
        <f t="shared" si="9"/>
        <v/>
      </c>
      <c r="CJ203" s="50" t="str">
        <f t="shared" si="10"/>
        <v/>
      </c>
      <c r="CK203" s="50" t="str">
        <f t="shared" si="11"/>
        <v/>
      </c>
      <c r="CL203" s="50"/>
      <c r="CM203" s="50"/>
      <c r="CN203" s="50"/>
      <c r="CO203" s="50"/>
      <c r="CP203" s="50"/>
    </row>
    <row r="204">
      <c r="A204" s="108" t="str">
        <f t="shared" si="2"/>
        <v/>
      </c>
      <c r="B204" s="6"/>
      <c r="C204" s="127"/>
      <c r="D204" s="120"/>
      <c r="E204" s="47"/>
      <c r="F204" s="45"/>
      <c r="G204" s="45"/>
      <c r="H204" s="46"/>
      <c r="I204" s="45"/>
      <c r="J204" s="45"/>
      <c r="K204" s="45"/>
      <c r="L204" s="45"/>
      <c r="M204" s="61"/>
      <c r="N204" s="48"/>
      <c r="O204" s="49"/>
      <c r="P204" s="48"/>
      <c r="Q204" s="49"/>
      <c r="R204" s="50"/>
      <c r="S204" s="51"/>
      <c r="T204" s="15"/>
      <c r="U204" s="14"/>
      <c r="V204" s="52"/>
      <c r="W204" s="52"/>
      <c r="X204" s="52"/>
      <c r="Y204" s="52"/>
      <c r="Z204" s="52"/>
      <c r="AA204" s="52"/>
      <c r="AB204" s="53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3"/>
      <c r="AP204" s="52"/>
      <c r="AQ204" s="52"/>
      <c r="AR204" s="53"/>
      <c r="AS204" s="53"/>
      <c r="AT204" s="53"/>
      <c r="AU204" s="52"/>
      <c r="AV204" s="52"/>
      <c r="AW204" s="53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83" t="str">
        <f>IF(ISBLANK(B204),,IF(IFNA(MATCH(N204,List_Holidays,0),0)=0,IF(IFNA(MATCH(WEEKDAY(N204),List_WeekHolidays,0),0),1,0),2))</f>
        <v/>
      </c>
      <c r="BU204" s="83" t="str">
        <f t="array" ref="BU204">IF(ISBLANK(BT204),,INDEX(List_DayType,BT204+1))</f>
        <v/>
      </c>
      <c r="BV204" s="83" t="str">
        <f t="array" ref="BV204">IFS(BT204=0,,BT204=1,INDEX(List_Weekday,BT204),BT204=2,XLOOKUP(N204,List_Holidays,List_HolidaysDesc))</f>
        <v/>
      </c>
      <c r="BW204" s="109">
        <f t="shared" si="3"/>
        <v>0</v>
      </c>
      <c r="BX204" s="109">
        <f t="shared" si="4"/>
        <v>0</v>
      </c>
      <c r="BY204" s="109">
        <f>IF($BW204&gt;cLunchEnd+$N204,cLunchBegin+$N204+1,cLunchBegin+$N204)</f>
        <v>0.5</v>
      </c>
      <c r="BZ204" s="109">
        <f>IF($BW204&gt;cLunchEnd+$N204,cLunchEnd+$N204+1,cLunchEnd+$N204)</f>
        <v>0.5416666667</v>
      </c>
      <c r="CA204" s="109">
        <f>IF($BW204&gt;cDinnerEnd+$N204,cDinnerBegin+$N204+1,cDinnerBegin+$N204)</f>
        <v>0.75</v>
      </c>
      <c r="CB204" s="109">
        <f>IF($BW204&gt;cDinnerEnd+$N204,cDinnerEnd+$N204+1,cDinnerEnd+$N204)</f>
        <v>0.7916666667</v>
      </c>
      <c r="CC204" s="50" t="str">
        <f>IF((MIN($BX204,BZ204)-MAX($BW204,BY204))&gt;0,vDurationLunch,)</f>
        <v/>
      </c>
      <c r="CD204" s="50" t="str">
        <f>IF((MIN($BX204,CB204)-MAX($BW204,CA204))&gt;0,vDurationDinner,)</f>
        <v/>
      </c>
      <c r="CE204" s="50">
        <f t="shared" si="5"/>
        <v>0</v>
      </c>
      <c r="CF204" s="109">
        <f t="shared" si="6"/>
        <v>0.75</v>
      </c>
      <c r="CG204" s="50" t="str">
        <f t="shared" si="7"/>
        <v/>
      </c>
      <c r="CH204" s="50" t="str">
        <f t="shared" si="8"/>
        <v/>
      </c>
      <c r="CI204" s="50" t="str">
        <f t="shared" si="9"/>
        <v/>
      </c>
      <c r="CJ204" s="50" t="str">
        <f t="shared" si="10"/>
        <v/>
      </c>
      <c r="CK204" s="50" t="str">
        <f t="shared" si="11"/>
        <v/>
      </c>
      <c r="CL204" s="50"/>
      <c r="CM204" s="50"/>
      <c r="CN204" s="50"/>
      <c r="CO204" s="50"/>
      <c r="CP204" s="50"/>
    </row>
    <row r="205">
      <c r="A205" s="108" t="str">
        <f t="shared" si="2"/>
        <v/>
      </c>
      <c r="B205" s="6"/>
      <c r="C205" s="119"/>
      <c r="D205" s="120"/>
      <c r="E205" s="47"/>
      <c r="F205" s="45"/>
      <c r="G205" s="45"/>
      <c r="H205" s="45"/>
      <c r="I205" s="45"/>
      <c r="J205" s="46"/>
      <c r="K205" s="45"/>
      <c r="L205" s="45"/>
      <c r="M205" s="61"/>
      <c r="N205" s="48"/>
      <c r="O205" s="49"/>
      <c r="P205" s="48"/>
      <c r="Q205" s="49"/>
      <c r="R205" s="50"/>
      <c r="S205" s="51"/>
      <c r="T205" s="15"/>
      <c r="U205" s="14"/>
      <c r="V205" s="52"/>
      <c r="W205" s="52"/>
      <c r="X205" s="52"/>
      <c r="Y205" s="52"/>
      <c r="Z205" s="52"/>
      <c r="AA205" s="52"/>
      <c r="AB205" s="53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3"/>
      <c r="AP205" s="52"/>
      <c r="AQ205" s="52"/>
      <c r="AR205" s="53"/>
      <c r="AS205" s="53"/>
      <c r="AT205" s="53"/>
      <c r="AU205" s="52"/>
      <c r="AV205" s="52"/>
      <c r="AW205" s="53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83" t="str">
        <f>IF(ISBLANK(B205),,IF(IFNA(MATCH(N205,List_Holidays,0),0)=0,IF(IFNA(MATCH(WEEKDAY(N205),List_WeekHolidays,0),0),1,0),2))</f>
        <v/>
      </c>
      <c r="BU205" s="83" t="str">
        <f t="array" ref="BU205">IF(ISBLANK(BT205),,INDEX(List_DayType,BT205+1))</f>
        <v/>
      </c>
      <c r="BV205" s="83" t="str">
        <f t="array" ref="BV205">IFS(BT205=0,,BT205=1,INDEX(List_Weekday,BT205),BT205=2,XLOOKUP(N205,List_Holidays,List_HolidaysDesc))</f>
        <v/>
      </c>
      <c r="BW205" s="109">
        <f t="shared" si="3"/>
        <v>0</v>
      </c>
      <c r="BX205" s="109">
        <f t="shared" si="4"/>
        <v>0</v>
      </c>
      <c r="BY205" s="109">
        <f>IF($BW205&gt;cLunchEnd+$N205,cLunchBegin+$N205+1,cLunchBegin+$N205)</f>
        <v>0.5</v>
      </c>
      <c r="BZ205" s="109">
        <f>IF($BW205&gt;cLunchEnd+$N205,cLunchEnd+$N205+1,cLunchEnd+$N205)</f>
        <v>0.5416666667</v>
      </c>
      <c r="CA205" s="109">
        <f>IF($BW205&gt;cDinnerEnd+$N205,cDinnerBegin+$N205+1,cDinnerBegin+$N205)</f>
        <v>0.75</v>
      </c>
      <c r="CB205" s="109">
        <f>IF($BW205&gt;cDinnerEnd+$N205,cDinnerEnd+$N205+1,cDinnerEnd+$N205)</f>
        <v>0.7916666667</v>
      </c>
      <c r="CC205" s="50" t="str">
        <f>IF((MIN($BX205,BZ205)-MAX($BW205,BY205))&gt;0,vDurationLunch,)</f>
        <v/>
      </c>
      <c r="CD205" s="50" t="str">
        <f>IF((MIN($BX205,CB205)-MAX($BW205,CA205))&gt;0,vDurationDinner,)</f>
        <v/>
      </c>
      <c r="CE205" s="50">
        <f t="shared" si="5"/>
        <v>0</v>
      </c>
      <c r="CF205" s="109">
        <f t="shared" si="6"/>
        <v>0.75</v>
      </c>
      <c r="CG205" s="50" t="str">
        <f t="shared" si="7"/>
        <v/>
      </c>
      <c r="CH205" s="50" t="str">
        <f t="shared" si="8"/>
        <v/>
      </c>
      <c r="CI205" s="50" t="str">
        <f t="shared" si="9"/>
        <v/>
      </c>
      <c r="CJ205" s="50" t="str">
        <f t="shared" si="10"/>
        <v/>
      </c>
      <c r="CK205" s="50" t="str">
        <f t="shared" si="11"/>
        <v/>
      </c>
      <c r="CL205" s="50"/>
      <c r="CM205" s="50"/>
      <c r="CN205" s="50"/>
      <c r="CO205" s="50"/>
      <c r="CP205" s="50"/>
    </row>
    <row r="206">
      <c r="A206" s="108" t="str">
        <f t="shared" si="2"/>
        <v/>
      </c>
      <c r="B206" s="6"/>
      <c r="C206" s="119"/>
      <c r="D206" s="120"/>
      <c r="E206" s="61"/>
      <c r="F206" s="45"/>
      <c r="G206" s="45"/>
      <c r="H206" s="46"/>
      <c r="I206" s="45"/>
      <c r="J206" s="45"/>
      <c r="K206" s="45"/>
      <c r="L206" s="45"/>
      <c r="M206" s="61"/>
      <c r="N206" s="48"/>
      <c r="O206" s="49"/>
      <c r="P206" s="48"/>
      <c r="Q206" s="49"/>
      <c r="R206" s="50"/>
      <c r="S206" s="51"/>
      <c r="T206" s="15"/>
      <c r="U206" s="14"/>
      <c r="V206" s="52"/>
      <c r="W206" s="52"/>
      <c r="X206" s="52"/>
      <c r="Y206" s="52"/>
      <c r="Z206" s="52"/>
      <c r="AA206" s="52"/>
      <c r="AB206" s="53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3"/>
      <c r="AP206" s="52"/>
      <c r="AQ206" s="52"/>
      <c r="AR206" s="53"/>
      <c r="AS206" s="53"/>
      <c r="AT206" s="53"/>
      <c r="AU206" s="52"/>
      <c r="AV206" s="52"/>
      <c r="AW206" s="53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83" t="str">
        <f>IF(ISBLANK(B206),,IF(IFNA(MATCH(N206,List_Holidays,0),0)=0,IF(IFNA(MATCH(WEEKDAY(N206),List_WeekHolidays,0),0),1,0),2))</f>
        <v/>
      </c>
      <c r="BU206" s="83" t="str">
        <f t="array" ref="BU206">IF(ISBLANK(BT206),,INDEX(List_DayType,BT206+1))</f>
        <v/>
      </c>
      <c r="BV206" s="83" t="str">
        <f t="array" ref="BV206">IFS(BT206=0,,BT206=1,INDEX(List_Weekday,BT206),BT206=2,XLOOKUP(N206,List_Holidays,List_HolidaysDesc))</f>
        <v/>
      </c>
      <c r="BW206" s="109">
        <f t="shared" si="3"/>
        <v>0</v>
      </c>
      <c r="BX206" s="109">
        <f t="shared" si="4"/>
        <v>0</v>
      </c>
      <c r="BY206" s="109">
        <f>IF($BW206&gt;cLunchEnd+$N206,cLunchBegin+$N206+1,cLunchBegin+$N206)</f>
        <v>0.5</v>
      </c>
      <c r="BZ206" s="109">
        <f>IF($BW206&gt;cLunchEnd+$N206,cLunchEnd+$N206+1,cLunchEnd+$N206)</f>
        <v>0.5416666667</v>
      </c>
      <c r="CA206" s="109">
        <f>IF($BW206&gt;cDinnerEnd+$N206,cDinnerBegin+$N206+1,cDinnerBegin+$N206)</f>
        <v>0.75</v>
      </c>
      <c r="CB206" s="109">
        <f>IF($BW206&gt;cDinnerEnd+$N206,cDinnerEnd+$N206+1,cDinnerEnd+$N206)</f>
        <v>0.7916666667</v>
      </c>
      <c r="CC206" s="50" t="str">
        <f>IF((MIN($BX206,BZ206)-MAX($BW206,BY206))&gt;0,vDurationLunch,)</f>
        <v/>
      </c>
      <c r="CD206" s="50" t="str">
        <f>IF((MIN($BX206,CB206)-MAX($BW206,CA206))&gt;0,vDurationDinner,)</f>
        <v/>
      </c>
      <c r="CE206" s="50">
        <f t="shared" si="5"/>
        <v>0</v>
      </c>
      <c r="CF206" s="109">
        <f t="shared" si="6"/>
        <v>0.75</v>
      </c>
      <c r="CG206" s="50" t="str">
        <f t="shared" si="7"/>
        <v/>
      </c>
      <c r="CH206" s="50" t="str">
        <f t="shared" si="8"/>
        <v/>
      </c>
      <c r="CI206" s="50" t="str">
        <f t="shared" si="9"/>
        <v/>
      </c>
      <c r="CJ206" s="50" t="str">
        <f t="shared" si="10"/>
        <v/>
      </c>
      <c r="CK206" s="50" t="str">
        <f t="shared" si="11"/>
        <v/>
      </c>
      <c r="CL206" s="50"/>
      <c r="CM206" s="50"/>
      <c r="CN206" s="50"/>
      <c r="CO206" s="50"/>
      <c r="CP206" s="50"/>
    </row>
    <row r="207">
      <c r="A207" s="108" t="str">
        <f t="shared" si="2"/>
        <v/>
      </c>
      <c r="B207" s="6"/>
      <c r="C207" s="119"/>
      <c r="D207" s="120"/>
      <c r="E207" s="47"/>
      <c r="F207" s="45"/>
      <c r="G207" s="45"/>
      <c r="H207" s="46"/>
      <c r="I207" s="45"/>
      <c r="J207" s="45"/>
      <c r="K207" s="45"/>
      <c r="L207" s="45"/>
      <c r="M207" s="61"/>
      <c r="N207" s="48"/>
      <c r="O207" s="49"/>
      <c r="P207" s="48"/>
      <c r="Q207" s="49"/>
      <c r="R207" s="50"/>
      <c r="S207" s="51"/>
      <c r="T207" s="15"/>
      <c r="U207" s="14"/>
      <c r="V207" s="52"/>
      <c r="W207" s="52"/>
      <c r="X207" s="52"/>
      <c r="Y207" s="52"/>
      <c r="Z207" s="52"/>
      <c r="AA207" s="52"/>
      <c r="AB207" s="53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3"/>
      <c r="AP207" s="52"/>
      <c r="AQ207" s="52"/>
      <c r="AR207" s="53"/>
      <c r="AS207" s="53"/>
      <c r="AT207" s="53"/>
      <c r="AU207" s="52"/>
      <c r="AV207" s="52"/>
      <c r="AW207" s="53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83" t="str">
        <f>IF(ISBLANK(B207),,IF(IFNA(MATCH(N207,List_Holidays,0),0)=0,IF(IFNA(MATCH(WEEKDAY(N207),List_WeekHolidays,0),0),1,0),2))</f>
        <v/>
      </c>
      <c r="BU207" s="83" t="str">
        <f t="array" ref="BU207">IF(ISBLANK(BT207),,INDEX(List_DayType,BT207+1))</f>
        <v/>
      </c>
      <c r="BV207" s="83" t="str">
        <f t="array" ref="BV207">IFS(BT207=0,,BT207=1,INDEX(List_Weekday,BT207),BT207=2,XLOOKUP(N207,List_Holidays,List_HolidaysDesc))</f>
        <v/>
      </c>
      <c r="BW207" s="109">
        <f t="shared" si="3"/>
        <v>0</v>
      </c>
      <c r="BX207" s="109">
        <f t="shared" si="4"/>
        <v>0</v>
      </c>
      <c r="BY207" s="109">
        <f>IF($BW207&gt;cLunchEnd+$N207,cLunchBegin+$N207+1,cLunchBegin+$N207)</f>
        <v>0.5</v>
      </c>
      <c r="BZ207" s="109">
        <f>IF($BW207&gt;cLunchEnd+$N207,cLunchEnd+$N207+1,cLunchEnd+$N207)</f>
        <v>0.5416666667</v>
      </c>
      <c r="CA207" s="109">
        <f>IF($BW207&gt;cDinnerEnd+$N207,cDinnerBegin+$N207+1,cDinnerBegin+$N207)</f>
        <v>0.75</v>
      </c>
      <c r="CB207" s="109">
        <f>IF($BW207&gt;cDinnerEnd+$N207,cDinnerEnd+$N207+1,cDinnerEnd+$N207)</f>
        <v>0.7916666667</v>
      </c>
      <c r="CC207" s="50" t="str">
        <f>IF((MIN($BX207,BZ207)-MAX($BW207,BY207))&gt;0,vDurationLunch,)</f>
        <v/>
      </c>
      <c r="CD207" s="50" t="str">
        <f>IF((MIN($BX207,CB207)-MAX($BW207,CA207))&gt;0,vDurationDinner,)</f>
        <v/>
      </c>
      <c r="CE207" s="50">
        <f t="shared" si="5"/>
        <v>0</v>
      </c>
      <c r="CF207" s="109">
        <f t="shared" si="6"/>
        <v>0.75</v>
      </c>
      <c r="CG207" s="50" t="str">
        <f t="shared" si="7"/>
        <v/>
      </c>
      <c r="CH207" s="50" t="str">
        <f t="shared" si="8"/>
        <v/>
      </c>
      <c r="CI207" s="50" t="str">
        <f t="shared" si="9"/>
        <v/>
      </c>
      <c r="CJ207" s="50" t="str">
        <f t="shared" si="10"/>
        <v/>
      </c>
      <c r="CK207" s="50" t="str">
        <f t="shared" si="11"/>
        <v/>
      </c>
      <c r="CL207" s="50"/>
      <c r="CM207" s="50"/>
      <c r="CN207" s="50"/>
      <c r="CO207" s="50"/>
      <c r="CP207" s="50"/>
    </row>
    <row r="208">
      <c r="A208" s="108" t="str">
        <f t="shared" si="2"/>
        <v/>
      </c>
      <c r="B208" s="6"/>
      <c r="C208" s="119"/>
      <c r="D208" s="120"/>
      <c r="E208" s="47"/>
      <c r="F208" s="45"/>
      <c r="G208" s="45"/>
      <c r="H208" s="46"/>
      <c r="I208" s="45"/>
      <c r="J208" s="45"/>
      <c r="K208" s="45"/>
      <c r="L208" s="45"/>
      <c r="M208" s="61"/>
      <c r="N208" s="48"/>
      <c r="O208" s="49"/>
      <c r="P208" s="48"/>
      <c r="Q208" s="49"/>
      <c r="R208" s="50"/>
      <c r="S208" s="51"/>
      <c r="T208" s="15"/>
      <c r="U208" s="14"/>
      <c r="V208" s="52"/>
      <c r="W208" s="52"/>
      <c r="X208" s="52"/>
      <c r="Y208" s="52"/>
      <c r="Z208" s="52"/>
      <c r="AA208" s="52"/>
      <c r="AB208" s="53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3"/>
      <c r="AP208" s="52"/>
      <c r="AQ208" s="52"/>
      <c r="AR208" s="53"/>
      <c r="AS208" s="53"/>
      <c r="AT208" s="53"/>
      <c r="AU208" s="52"/>
      <c r="AV208" s="52"/>
      <c r="AW208" s="53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83" t="str">
        <f>IF(ISBLANK(B208),,IF(IFNA(MATCH(N208,List_Holidays,0),0)=0,IF(IFNA(MATCH(WEEKDAY(N208),List_WeekHolidays,0),0),1,0),2))</f>
        <v/>
      </c>
      <c r="BU208" s="83" t="str">
        <f t="array" ref="BU208">IF(ISBLANK(BT208),,INDEX(List_DayType,BT208+1))</f>
        <v/>
      </c>
      <c r="BV208" s="83" t="str">
        <f t="array" ref="BV208">IFS(BT208=0,,BT208=1,INDEX(List_Weekday,BT208),BT208=2,XLOOKUP(N208,List_Holidays,List_HolidaysDesc))</f>
        <v/>
      </c>
      <c r="BW208" s="109">
        <f t="shared" si="3"/>
        <v>0</v>
      </c>
      <c r="BX208" s="109">
        <f t="shared" si="4"/>
        <v>0</v>
      </c>
      <c r="BY208" s="109">
        <f>IF($BW208&gt;cLunchEnd+$N208,cLunchBegin+$N208+1,cLunchBegin+$N208)</f>
        <v>0.5</v>
      </c>
      <c r="BZ208" s="109">
        <f>IF($BW208&gt;cLunchEnd+$N208,cLunchEnd+$N208+1,cLunchEnd+$N208)</f>
        <v>0.5416666667</v>
      </c>
      <c r="CA208" s="109">
        <f>IF($BW208&gt;cDinnerEnd+$N208,cDinnerBegin+$N208+1,cDinnerBegin+$N208)</f>
        <v>0.75</v>
      </c>
      <c r="CB208" s="109">
        <f>IF($BW208&gt;cDinnerEnd+$N208,cDinnerEnd+$N208+1,cDinnerEnd+$N208)</f>
        <v>0.7916666667</v>
      </c>
      <c r="CC208" s="50" t="str">
        <f>IF((MIN($BX208,BZ208)-MAX($BW208,BY208))&gt;0,vDurationLunch,)</f>
        <v/>
      </c>
      <c r="CD208" s="50" t="str">
        <f>IF((MIN($BX208,CB208)-MAX($BW208,CA208))&gt;0,vDurationDinner,)</f>
        <v/>
      </c>
      <c r="CE208" s="50">
        <f t="shared" si="5"/>
        <v>0</v>
      </c>
      <c r="CF208" s="109">
        <f t="shared" si="6"/>
        <v>0.75</v>
      </c>
      <c r="CG208" s="50" t="str">
        <f t="shared" si="7"/>
        <v/>
      </c>
      <c r="CH208" s="50" t="str">
        <f t="shared" si="8"/>
        <v/>
      </c>
      <c r="CI208" s="50" t="str">
        <f t="shared" si="9"/>
        <v/>
      </c>
      <c r="CJ208" s="50" t="str">
        <f t="shared" si="10"/>
        <v/>
      </c>
      <c r="CK208" s="50" t="str">
        <f t="shared" si="11"/>
        <v/>
      </c>
      <c r="CL208" s="50"/>
      <c r="CM208" s="50"/>
      <c r="CN208" s="50"/>
      <c r="CO208" s="50"/>
      <c r="CP208" s="50"/>
    </row>
    <row r="209">
      <c r="A209" s="108" t="str">
        <f t="shared" si="2"/>
        <v/>
      </c>
      <c r="B209" s="6"/>
      <c r="C209" s="119"/>
      <c r="D209" s="120"/>
      <c r="E209" s="61"/>
      <c r="F209" s="45"/>
      <c r="G209" s="46"/>
      <c r="H209" s="46"/>
      <c r="I209" s="45"/>
      <c r="J209" s="45"/>
      <c r="K209" s="45"/>
      <c r="L209" s="45"/>
      <c r="M209" s="61"/>
      <c r="N209" s="48"/>
      <c r="O209" s="49"/>
      <c r="P209" s="48"/>
      <c r="Q209" s="49"/>
      <c r="R209" s="50"/>
      <c r="S209" s="51"/>
      <c r="T209" s="15"/>
      <c r="U209" s="14"/>
      <c r="V209" s="52"/>
      <c r="W209" s="52"/>
      <c r="X209" s="52"/>
      <c r="Y209" s="52"/>
      <c r="Z209" s="52"/>
      <c r="AA209" s="52"/>
      <c r="AB209" s="53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3"/>
      <c r="AP209" s="52"/>
      <c r="AQ209" s="52"/>
      <c r="AR209" s="53"/>
      <c r="AS209" s="53"/>
      <c r="AT209" s="53"/>
      <c r="AU209" s="52"/>
      <c r="AV209" s="52"/>
      <c r="AW209" s="53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83" t="str">
        <f>IF(ISBLANK(B209),,IF(IFNA(MATCH(N209,List_Holidays,0),0)=0,IF(IFNA(MATCH(WEEKDAY(N209),List_WeekHolidays,0),0),1,0),2))</f>
        <v/>
      </c>
      <c r="BU209" s="83" t="str">
        <f t="array" ref="BU209">IF(ISBLANK(BT209),,INDEX(List_DayType,BT209+1))</f>
        <v/>
      </c>
      <c r="BV209" s="83" t="str">
        <f t="array" ref="BV209">IFS(BT209=0,,BT209=1,INDEX(List_Weekday,BT209),BT209=2,XLOOKUP(N209,List_Holidays,List_HolidaysDesc))</f>
        <v/>
      </c>
      <c r="BW209" s="109">
        <f t="shared" si="3"/>
        <v>0</v>
      </c>
      <c r="BX209" s="109">
        <f t="shared" si="4"/>
        <v>0</v>
      </c>
      <c r="BY209" s="109">
        <f>IF($BW209&gt;cLunchEnd+$N209,cLunchBegin+$N209+1,cLunchBegin+$N209)</f>
        <v>0.5</v>
      </c>
      <c r="BZ209" s="109">
        <f>IF($BW209&gt;cLunchEnd+$N209,cLunchEnd+$N209+1,cLunchEnd+$N209)</f>
        <v>0.5416666667</v>
      </c>
      <c r="CA209" s="109">
        <f>IF($BW209&gt;cDinnerEnd+$N209,cDinnerBegin+$N209+1,cDinnerBegin+$N209)</f>
        <v>0.75</v>
      </c>
      <c r="CB209" s="109">
        <f>IF($BW209&gt;cDinnerEnd+$N209,cDinnerEnd+$N209+1,cDinnerEnd+$N209)</f>
        <v>0.7916666667</v>
      </c>
      <c r="CC209" s="50" t="str">
        <f>IF((MIN($BX209,BZ209)-MAX($BW209,BY209))&gt;0,vDurationLunch,)</f>
        <v/>
      </c>
      <c r="CD209" s="50" t="str">
        <f>IF((MIN($BX209,CB209)-MAX($BW209,CA209))&gt;0,vDurationDinner,)</f>
        <v/>
      </c>
      <c r="CE209" s="50">
        <f t="shared" si="5"/>
        <v>0</v>
      </c>
      <c r="CF209" s="109">
        <f t="shared" si="6"/>
        <v>0.75</v>
      </c>
      <c r="CG209" s="50" t="str">
        <f t="shared" si="7"/>
        <v/>
      </c>
      <c r="CH209" s="50" t="str">
        <f t="shared" si="8"/>
        <v/>
      </c>
      <c r="CI209" s="50" t="str">
        <f t="shared" si="9"/>
        <v/>
      </c>
      <c r="CJ209" s="50" t="str">
        <f t="shared" si="10"/>
        <v/>
      </c>
      <c r="CK209" s="50" t="str">
        <f t="shared" si="11"/>
        <v/>
      </c>
      <c r="CL209" s="50"/>
      <c r="CM209" s="50"/>
      <c r="CN209" s="50"/>
      <c r="CO209" s="50"/>
      <c r="CP209" s="50"/>
    </row>
    <row r="210">
      <c r="A210" s="108" t="str">
        <f t="shared" si="2"/>
        <v/>
      </c>
      <c r="B210" s="6"/>
      <c r="C210" s="119"/>
      <c r="D210" s="120"/>
      <c r="E210" s="47"/>
      <c r="F210" s="45"/>
      <c r="G210" s="45"/>
      <c r="H210" s="46"/>
      <c r="I210" s="45"/>
      <c r="J210" s="45"/>
      <c r="K210" s="45"/>
      <c r="L210" s="45"/>
      <c r="M210" s="61"/>
      <c r="N210" s="48"/>
      <c r="O210" s="49"/>
      <c r="P210" s="48"/>
      <c r="Q210" s="49"/>
      <c r="R210" s="50"/>
      <c r="S210" s="51"/>
      <c r="T210" s="15"/>
      <c r="U210" s="14"/>
      <c r="V210" s="52"/>
      <c r="W210" s="52"/>
      <c r="X210" s="52"/>
      <c r="Y210" s="52"/>
      <c r="Z210" s="52"/>
      <c r="AA210" s="52"/>
      <c r="AB210" s="53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3"/>
      <c r="AP210" s="52"/>
      <c r="AQ210" s="52"/>
      <c r="AR210" s="53"/>
      <c r="AS210" s="53"/>
      <c r="AT210" s="53"/>
      <c r="AU210" s="52"/>
      <c r="AV210" s="52"/>
      <c r="AW210" s="53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83" t="str">
        <f>IF(ISBLANK(B210),,IF(IFNA(MATCH(N210,List_Holidays,0),0)=0,IF(IFNA(MATCH(WEEKDAY(N210),List_WeekHolidays,0),0),1,0),2))</f>
        <v/>
      </c>
      <c r="BU210" s="83" t="str">
        <f t="array" ref="BU210">IF(ISBLANK(BT210),,INDEX(List_DayType,BT210+1))</f>
        <v/>
      </c>
      <c r="BV210" s="83" t="str">
        <f t="array" ref="BV210">IFS(BT210=0,,BT210=1,INDEX(List_Weekday,BT210),BT210=2,XLOOKUP(N210,List_Holidays,List_HolidaysDesc))</f>
        <v/>
      </c>
      <c r="BW210" s="109">
        <f t="shared" si="3"/>
        <v>0</v>
      </c>
      <c r="BX210" s="109">
        <f t="shared" si="4"/>
        <v>0</v>
      </c>
      <c r="BY210" s="109">
        <f>IF($BW210&gt;cLunchEnd+$N210,cLunchBegin+$N210+1,cLunchBegin+$N210)</f>
        <v>0.5</v>
      </c>
      <c r="BZ210" s="109">
        <f>IF($BW210&gt;cLunchEnd+$N210,cLunchEnd+$N210+1,cLunchEnd+$N210)</f>
        <v>0.5416666667</v>
      </c>
      <c r="CA210" s="109">
        <f>IF($BW210&gt;cDinnerEnd+$N210,cDinnerBegin+$N210+1,cDinnerBegin+$N210)</f>
        <v>0.75</v>
      </c>
      <c r="CB210" s="109">
        <f>IF($BW210&gt;cDinnerEnd+$N210,cDinnerEnd+$N210+1,cDinnerEnd+$N210)</f>
        <v>0.7916666667</v>
      </c>
      <c r="CC210" s="50" t="str">
        <f>IF((MIN($BX210,BZ210)-MAX($BW210,BY210))&gt;0,vDurationLunch,)</f>
        <v/>
      </c>
      <c r="CD210" s="50" t="str">
        <f>IF((MIN($BX210,CB210)-MAX($BW210,CA210))&gt;0,vDurationDinner,)</f>
        <v/>
      </c>
      <c r="CE210" s="50">
        <f t="shared" si="5"/>
        <v>0</v>
      </c>
      <c r="CF210" s="109">
        <f t="shared" si="6"/>
        <v>0.75</v>
      </c>
      <c r="CG210" s="50" t="str">
        <f t="shared" si="7"/>
        <v/>
      </c>
      <c r="CH210" s="50" t="str">
        <f t="shared" si="8"/>
        <v/>
      </c>
      <c r="CI210" s="50" t="str">
        <f t="shared" si="9"/>
        <v/>
      </c>
      <c r="CJ210" s="50" t="str">
        <f t="shared" si="10"/>
        <v/>
      </c>
      <c r="CK210" s="50" t="str">
        <f t="shared" si="11"/>
        <v/>
      </c>
      <c r="CL210" s="50"/>
      <c r="CM210" s="50"/>
      <c r="CN210" s="50"/>
      <c r="CO210" s="50"/>
      <c r="CP210" s="50"/>
    </row>
    <row r="211">
      <c r="A211" s="108" t="str">
        <f t="shared" si="2"/>
        <v/>
      </c>
      <c r="B211" s="6"/>
      <c r="C211" s="119"/>
      <c r="D211" s="120"/>
      <c r="E211" s="47"/>
      <c r="F211" s="45"/>
      <c r="G211" s="45"/>
      <c r="H211" s="46"/>
      <c r="I211" s="45"/>
      <c r="J211" s="45"/>
      <c r="K211" s="45"/>
      <c r="L211" s="45"/>
      <c r="M211" s="61"/>
      <c r="N211" s="48"/>
      <c r="O211" s="49"/>
      <c r="P211" s="48"/>
      <c r="Q211" s="49"/>
      <c r="R211" s="50"/>
      <c r="S211" s="51"/>
      <c r="T211" s="15"/>
      <c r="U211" s="14"/>
      <c r="V211" s="52"/>
      <c r="W211" s="52"/>
      <c r="X211" s="52"/>
      <c r="Y211" s="52"/>
      <c r="Z211" s="52"/>
      <c r="AA211" s="52"/>
      <c r="AB211" s="53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3"/>
      <c r="AP211" s="52"/>
      <c r="AQ211" s="52"/>
      <c r="AR211" s="53"/>
      <c r="AS211" s="53"/>
      <c r="AT211" s="53"/>
      <c r="AU211" s="52"/>
      <c r="AV211" s="52"/>
      <c r="AW211" s="53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83" t="str">
        <f>IF(ISBLANK(B211),,IF(IFNA(MATCH(N211,List_Holidays,0),0)=0,IF(IFNA(MATCH(WEEKDAY(N211),List_WeekHolidays,0),0),1,0),2))</f>
        <v/>
      </c>
      <c r="BU211" s="83" t="str">
        <f t="array" ref="BU211">IF(ISBLANK(BT211),,INDEX(List_DayType,BT211+1))</f>
        <v/>
      </c>
      <c r="BV211" s="83" t="str">
        <f t="array" ref="BV211">IFS(BT211=0,,BT211=1,INDEX(List_Weekday,BT211),BT211=2,XLOOKUP(N211,List_Holidays,List_HolidaysDesc))</f>
        <v/>
      </c>
      <c r="BW211" s="109">
        <f t="shared" si="3"/>
        <v>0</v>
      </c>
      <c r="BX211" s="109">
        <f t="shared" si="4"/>
        <v>0</v>
      </c>
      <c r="BY211" s="109">
        <f>IF($BW211&gt;cLunchEnd+$N211,cLunchBegin+$N211+1,cLunchBegin+$N211)</f>
        <v>0.5</v>
      </c>
      <c r="BZ211" s="109">
        <f>IF($BW211&gt;cLunchEnd+$N211,cLunchEnd+$N211+1,cLunchEnd+$N211)</f>
        <v>0.5416666667</v>
      </c>
      <c r="CA211" s="109">
        <f>IF($BW211&gt;cDinnerEnd+$N211,cDinnerBegin+$N211+1,cDinnerBegin+$N211)</f>
        <v>0.75</v>
      </c>
      <c r="CB211" s="109">
        <f>IF($BW211&gt;cDinnerEnd+$N211,cDinnerEnd+$N211+1,cDinnerEnd+$N211)</f>
        <v>0.7916666667</v>
      </c>
      <c r="CC211" s="50" t="str">
        <f>IF((MIN($BX211,BZ211)-MAX($BW211,BY211))&gt;0,vDurationLunch,)</f>
        <v/>
      </c>
      <c r="CD211" s="50" t="str">
        <f>IF((MIN($BX211,CB211)-MAX($BW211,CA211))&gt;0,vDurationDinner,)</f>
        <v/>
      </c>
      <c r="CE211" s="50">
        <f t="shared" si="5"/>
        <v>0</v>
      </c>
      <c r="CF211" s="109">
        <f t="shared" si="6"/>
        <v>0.75</v>
      </c>
      <c r="CG211" s="50" t="str">
        <f t="shared" si="7"/>
        <v/>
      </c>
      <c r="CH211" s="50" t="str">
        <f t="shared" si="8"/>
        <v/>
      </c>
      <c r="CI211" s="50" t="str">
        <f t="shared" si="9"/>
        <v/>
      </c>
      <c r="CJ211" s="50" t="str">
        <f t="shared" si="10"/>
        <v/>
      </c>
      <c r="CK211" s="50" t="str">
        <f t="shared" si="11"/>
        <v/>
      </c>
      <c r="CL211" s="50"/>
      <c r="CM211" s="50"/>
      <c r="CN211" s="50"/>
      <c r="CO211" s="50"/>
      <c r="CP211" s="50"/>
    </row>
    <row r="212">
      <c r="A212" s="108" t="str">
        <f t="shared" si="2"/>
        <v/>
      </c>
      <c r="B212" s="6"/>
      <c r="C212" s="119"/>
      <c r="D212" s="120"/>
      <c r="E212" s="47"/>
      <c r="F212" s="45"/>
      <c r="G212" s="45"/>
      <c r="H212" s="45"/>
      <c r="I212" s="45"/>
      <c r="J212" s="46"/>
      <c r="K212" s="45"/>
      <c r="L212" s="45"/>
      <c r="M212" s="61"/>
      <c r="N212" s="48"/>
      <c r="O212" s="49"/>
      <c r="P212" s="48"/>
      <c r="Q212" s="49"/>
      <c r="R212" s="50"/>
      <c r="S212" s="51"/>
      <c r="T212" s="15"/>
      <c r="U212" s="14"/>
      <c r="V212" s="52"/>
      <c r="W212" s="52"/>
      <c r="X212" s="52"/>
      <c r="Y212" s="52"/>
      <c r="Z212" s="52"/>
      <c r="AA212" s="52"/>
      <c r="AB212" s="53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3"/>
      <c r="AP212" s="52"/>
      <c r="AQ212" s="52"/>
      <c r="AR212" s="53"/>
      <c r="AS212" s="53"/>
      <c r="AT212" s="53"/>
      <c r="AU212" s="52"/>
      <c r="AV212" s="52"/>
      <c r="AW212" s="53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83" t="str">
        <f>IF(ISBLANK(B212),,IF(IFNA(MATCH(N212,List_Holidays,0),0)=0,IF(IFNA(MATCH(WEEKDAY(N212),List_WeekHolidays,0),0),1,0),2))</f>
        <v/>
      </c>
      <c r="BU212" s="83" t="str">
        <f t="array" ref="BU212">IF(ISBLANK(BT212),,INDEX(List_DayType,BT212+1))</f>
        <v/>
      </c>
      <c r="BV212" s="83" t="str">
        <f t="array" ref="BV212">IFS(BT212=0,,BT212=1,INDEX(List_Weekday,BT212),BT212=2,XLOOKUP(N212,List_Holidays,List_HolidaysDesc))</f>
        <v/>
      </c>
      <c r="BW212" s="109">
        <f t="shared" si="3"/>
        <v>0</v>
      </c>
      <c r="BX212" s="109">
        <f t="shared" si="4"/>
        <v>0</v>
      </c>
      <c r="BY212" s="109">
        <f>IF($BW212&gt;cLunchEnd+$N212,cLunchBegin+$N212+1,cLunchBegin+$N212)</f>
        <v>0.5</v>
      </c>
      <c r="BZ212" s="109">
        <f>IF($BW212&gt;cLunchEnd+$N212,cLunchEnd+$N212+1,cLunchEnd+$N212)</f>
        <v>0.5416666667</v>
      </c>
      <c r="CA212" s="109">
        <f>IF($BW212&gt;cDinnerEnd+$N212,cDinnerBegin+$N212+1,cDinnerBegin+$N212)</f>
        <v>0.75</v>
      </c>
      <c r="CB212" s="109">
        <f>IF($BW212&gt;cDinnerEnd+$N212,cDinnerEnd+$N212+1,cDinnerEnd+$N212)</f>
        <v>0.7916666667</v>
      </c>
      <c r="CC212" s="50" t="str">
        <f>IF((MIN($BX212,BZ212)-MAX($BW212,BY212))&gt;0,vDurationLunch,)</f>
        <v/>
      </c>
      <c r="CD212" s="50" t="str">
        <f>IF((MIN($BX212,CB212)-MAX($BW212,CA212))&gt;0,vDurationDinner,)</f>
        <v/>
      </c>
      <c r="CE212" s="50">
        <f t="shared" si="5"/>
        <v>0</v>
      </c>
      <c r="CF212" s="109">
        <f t="shared" si="6"/>
        <v>0.75</v>
      </c>
      <c r="CG212" s="50" t="str">
        <f t="shared" si="7"/>
        <v/>
      </c>
      <c r="CH212" s="50" t="str">
        <f t="shared" si="8"/>
        <v/>
      </c>
      <c r="CI212" s="50" t="str">
        <f t="shared" si="9"/>
        <v/>
      </c>
      <c r="CJ212" s="50" t="str">
        <f t="shared" si="10"/>
        <v/>
      </c>
      <c r="CK212" s="50" t="str">
        <f t="shared" si="11"/>
        <v/>
      </c>
      <c r="CL212" s="50"/>
      <c r="CM212" s="50"/>
      <c r="CN212" s="50"/>
      <c r="CO212" s="50"/>
      <c r="CP212" s="50"/>
    </row>
    <row r="213">
      <c r="A213" s="108" t="str">
        <f t="shared" si="2"/>
        <v/>
      </c>
      <c r="B213" s="6"/>
      <c r="C213" s="119"/>
      <c r="D213" s="120"/>
      <c r="E213" s="47"/>
      <c r="F213" s="45"/>
      <c r="G213" s="45"/>
      <c r="H213" s="46"/>
      <c r="I213" s="45"/>
      <c r="J213" s="45"/>
      <c r="K213" s="45"/>
      <c r="L213" s="45"/>
      <c r="M213" s="61"/>
      <c r="N213" s="48"/>
      <c r="O213" s="49"/>
      <c r="P213" s="48"/>
      <c r="Q213" s="49"/>
      <c r="R213" s="50"/>
      <c r="S213" s="51"/>
      <c r="T213" s="15"/>
      <c r="U213" s="14"/>
      <c r="V213" s="52"/>
      <c r="W213" s="52"/>
      <c r="X213" s="52"/>
      <c r="Y213" s="52"/>
      <c r="Z213" s="52"/>
      <c r="AA213" s="52"/>
      <c r="AB213" s="53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3"/>
      <c r="AP213" s="52"/>
      <c r="AQ213" s="52"/>
      <c r="AR213" s="53"/>
      <c r="AS213" s="53"/>
      <c r="AT213" s="53"/>
      <c r="AU213" s="52"/>
      <c r="AV213" s="52"/>
      <c r="AW213" s="53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83" t="str">
        <f>IF(ISBLANK(B213),,IF(IFNA(MATCH(N213,List_Holidays,0),0)=0,IF(IFNA(MATCH(WEEKDAY(N213),List_WeekHolidays,0),0),1,0),2))</f>
        <v/>
      </c>
      <c r="BU213" s="83" t="str">
        <f t="array" ref="BU213">IF(ISBLANK(BT213),,INDEX(List_DayType,BT213+1))</f>
        <v/>
      </c>
      <c r="BV213" s="83" t="str">
        <f t="array" ref="BV213">IFS(BT213=0,,BT213=1,INDEX(List_Weekday,BT213),BT213=2,XLOOKUP(N213,List_Holidays,List_HolidaysDesc))</f>
        <v/>
      </c>
      <c r="BW213" s="109">
        <f t="shared" si="3"/>
        <v>0</v>
      </c>
      <c r="BX213" s="109">
        <f t="shared" si="4"/>
        <v>0</v>
      </c>
      <c r="BY213" s="109">
        <f>IF($BW213&gt;cLunchEnd+$N213,cLunchBegin+$N213+1,cLunchBegin+$N213)</f>
        <v>0.5</v>
      </c>
      <c r="BZ213" s="109">
        <f>IF($BW213&gt;cLunchEnd+$N213,cLunchEnd+$N213+1,cLunchEnd+$N213)</f>
        <v>0.5416666667</v>
      </c>
      <c r="CA213" s="109">
        <f>IF($BW213&gt;cDinnerEnd+$N213,cDinnerBegin+$N213+1,cDinnerBegin+$N213)</f>
        <v>0.75</v>
      </c>
      <c r="CB213" s="109">
        <f>IF($BW213&gt;cDinnerEnd+$N213,cDinnerEnd+$N213+1,cDinnerEnd+$N213)</f>
        <v>0.7916666667</v>
      </c>
      <c r="CC213" s="50" t="str">
        <f>IF((MIN($BX213,BZ213)-MAX($BW213,BY213))&gt;0,vDurationLunch,)</f>
        <v/>
      </c>
      <c r="CD213" s="50" t="str">
        <f>IF((MIN($BX213,CB213)-MAX($BW213,CA213))&gt;0,vDurationDinner,)</f>
        <v/>
      </c>
      <c r="CE213" s="50">
        <f t="shared" si="5"/>
        <v>0</v>
      </c>
      <c r="CF213" s="109">
        <f t="shared" si="6"/>
        <v>0.75</v>
      </c>
      <c r="CG213" s="50" t="str">
        <f t="shared" si="7"/>
        <v/>
      </c>
      <c r="CH213" s="50" t="str">
        <f t="shared" si="8"/>
        <v/>
      </c>
      <c r="CI213" s="50" t="str">
        <f t="shared" si="9"/>
        <v/>
      </c>
      <c r="CJ213" s="50" t="str">
        <f t="shared" si="10"/>
        <v/>
      </c>
      <c r="CK213" s="50" t="str">
        <f t="shared" si="11"/>
        <v/>
      </c>
      <c r="CL213" s="50"/>
      <c r="CM213" s="50"/>
      <c r="CN213" s="50"/>
      <c r="CO213" s="50"/>
      <c r="CP213" s="50"/>
    </row>
    <row r="214">
      <c r="A214" s="108" t="str">
        <f t="shared" si="2"/>
        <v/>
      </c>
      <c r="B214" s="6"/>
      <c r="C214" s="119"/>
      <c r="D214" s="129"/>
      <c r="E214" s="47"/>
      <c r="F214" s="45"/>
      <c r="G214" s="45"/>
      <c r="H214" s="46"/>
      <c r="I214" s="45"/>
      <c r="J214" s="45"/>
      <c r="K214" s="45"/>
      <c r="L214" s="45"/>
      <c r="M214" s="61"/>
      <c r="N214" s="48"/>
      <c r="O214" s="49"/>
      <c r="P214" s="48"/>
      <c r="Q214" s="49"/>
      <c r="R214" s="50"/>
      <c r="S214" s="51"/>
      <c r="T214" s="15"/>
      <c r="U214" s="14"/>
      <c r="V214" s="52"/>
      <c r="W214" s="52"/>
      <c r="X214" s="52"/>
      <c r="Y214" s="52"/>
      <c r="Z214" s="52"/>
      <c r="AA214" s="52"/>
      <c r="AB214" s="53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3"/>
      <c r="AP214" s="52"/>
      <c r="AQ214" s="52"/>
      <c r="AR214" s="53"/>
      <c r="AS214" s="53"/>
      <c r="AT214" s="53"/>
      <c r="AU214" s="52"/>
      <c r="AV214" s="52"/>
      <c r="AW214" s="53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83" t="str">
        <f>IF(ISBLANK(B214),,IF(IFNA(MATCH(N214,List_Holidays,0),0)=0,IF(IFNA(MATCH(WEEKDAY(N214),List_WeekHolidays,0),0),1,0),2))</f>
        <v/>
      </c>
      <c r="BU214" s="83" t="str">
        <f t="array" ref="BU214">IF(ISBLANK(BT214),,INDEX(List_DayType,BT214+1))</f>
        <v/>
      </c>
      <c r="BV214" s="83" t="str">
        <f t="array" ref="BV214">IFS(BT214=0,,BT214=1,INDEX(List_Weekday,BT214),BT214=2,XLOOKUP(N214,List_Holidays,List_HolidaysDesc))</f>
        <v/>
      </c>
      <c r="BW214" s="109">
        <f t="shared" si="3"/>
        <v>0</v>
      </c>
      <c r="BX214" s="109">
        <f t="shared" si="4"/>
        <v>0</v>
      </c>
      <c r="BY214" s="109">
        <f>IF($BW214&gt;cLunchEnd+$N214,cLunchBegin+$N214+1,cLunchBegin+$N214)</f>
        <v>0.5</v>
      </c>
      <c r="BZ214" s="109">
        <f>IF($BW214&gt;cLunchEnd+$N214,cLunchEnd+$N214+1,cLunchEnd+$N214)</f>
        <v>0.5416666667</v>
      </c>
      <c r="CA214" s="109">
        <f>IF($BW214&gt;cDinnerEnd+$N214,cDinnerBegin+$N214+1,cDinnerBegin+$N214)</f>
        <v>0.75</v>
      </c>
      <c r="CB214" s="109">
        <f>IF($BW214&gt;cDinnerEnd+$N214,cDinnerEnd+$N214+1,cDinnerEnd+$N214)</f>
        <v>0.7916666667</v>
      </c>
      <c r="CC214" s="50" t="str">
        <f>IF((MIN($BX214,BZ214)-MAX($BW214,BY214))&gt;0,vDurationLunch,)</f>
        <v/>
      </c>
      <c r="CD214" s="50" t="str">
        <f>IF((MIN($BX214,CB214)-MAX($BW214,CA214))&gt;0,vDurationDinner,)</f>
        <v/>
      </c>
      <c r="CE214" s="50">
        <f t="shared" si="5"/>
        <v>0</v>
      </c>
      <c r="CF214" s="109">
        <f t="shared" si="6"/>
        <v>0.75</v>
      </c>
      <c r="CG214" s="50" t="str">
        <f t="shared" si="7"/>
        <v/>
      </c>
      <c r="CH214" s="50" t="str">
        <f t="shared" si="8"/>
        <v/>
      </c>
      <c r="CI214" s="50" t="str">
        <f t="shared" si="9"/>
        <v/>
      </c>
      <c r="CJ214" s="50" t="str">
        <f t="shared" si="10"/>
        <v/>
      </c>
      <c r="CK214" s="50" t="str">
        <f t="shared" si="11"/>
        <v/>
      </c>
      <c r="CL214" s="50"/>
      <c r="CM214" s="50"/>
      <c r="CN214" s="50"/>
      <c r="CO214" s="50"/>
      <c r="CP214" s="50"/>
    </row>
    <row r="215">
      <c r="A215" s="108" t="str">
        <f t="shared" si="2"/>
        <v/>
      </c>
      <c r="B215" s="6"/>
      <c r="C215" s="119"/>
      <c r="D215" s="129"/>
      <c r="E215" s="47"/>
      <c r="F215" s="45"/>
      <c r="G215" s="45"/>
      <c r="H215" s="46"/>
      <c r="I215" s="45"/>
      <c r="J215" s="45"/>
      <c r="K215" s="45"/>
      <c r="L215" s="45"/>
      <c r="M215" s="61"/>
      <c r="N215" s="48"/>
      <c r="O215" s="49"/>
      <c r="P215" s="48"/>
      <c r="Q215" s="49"/>
      <c r="R215" s="50"/>
      <c r="S215" s="51"/>
      <c r="T215" s="15"/>
      <c r="U215" s="14"/>
      <c r="V215" s="52"/>
      <c r="W215" s="52"/>
      <c r="X215" s="52"/>
      <c r="Y215" s="52"/>
      <c r="Z215" s="52"/>
      <c r="AA215" s="52"/>
      <c r="AB215" s="53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3"/>
      <c r="AP215" s="52"/>
      <c r="AQ215" s="52"/>
      <c r="AR215" s="53"/>
      <c r="AS215" s="53"/>
      <c r="AT215" s="53"/>
      <c r="AU215" s="52"/>
      <c r="AV215" s="52"/>
      <c r="AW215" s="53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83" t="str">
        <f>IF(ISBLANK(B215),,IF(IFNA(MATCH(N215,List_Holidays,0),0)=0,IF(IFNA(MATCH(WEEKDAY(N215),List_WeekHolidays,0),0),1,0),2))</f>
        <v/>
      </c>
      <c r="BU215" s="83" t="str">
        <f t="array" ref="BU215">IF(ISBLANK(BT215),,INDEX(List_DayType,BT215+1))</f>
        <v/>
      </c>
      <c r="BV215" s="83" t="str">
        <f t="array" ref="BV215">IFS(BT215=0,,BT215=1,INDEX(List_Weekday,BT215),BT215=2,XLOOKUP(N215,List_Holidays,List_HolidaysDesc))</f>
        <v/>
      </c>
      <c r="BW215" s="109">
        <f t="shared" si="3"/>
        <v>0</v>
      </c>
      <c r="BX215" s="109">
        <f t="shared" si="4"/>
        <v>0</v>
      </c>
      <c r="BY215" s="109">
        <f>IF($BW215&gt;cLunchEnd+$N215,cLunchBegin+$N215+1,cLunchBegin+$N215)</f>
        <v>0.5</v>
      </c>
      <c r="BZ215" s="109">
        <f>IF($BW215&gt;cLunchEnd+$N215,cLunchEnd+$N215+1,cLunchEnd+$N215)</f>
        <v>0.5416666667</v>
      </c>
      <c r="CA215" s="109">
        <f>IF($BW215&gt;cDinnerEnd+$N215,cDinnerBegin+$N215+1,cDinnerBegin+$N215)</f>
        <v>0.75</v>
      </c>
      <c r="CB215" s="109">
        <f>IF($BW215&gt;cDinnerEnd+$N215,cDinnerEnd+$N215+1,cDinnerEnd+$N215)</f>
        <v>0.7916666667</v>
      </c>
      <c r="CC215" s="50" t="str">
        <f>IF((MIN($BX215,BZ215)-MAX($BW215,BY215))&gt;0,vDurationLunch,)</f>
        <v/>
      </c>
      <c r="CD215" s="50" t="str">
        <f>IF((MIN($BX215,CB215)-MAX($BW215,CA215))&gt;0,vDurationDinner,)</f>
        <v/>
      </c>
      <c r="CE215" s="50">
        <f t="shared" si="5"/>
        <v>0</v>
      </c>
      <c r="CF215" s="109">
        <f t="shared" si="6"/>
        <v>0.75</v>
      </c>
      <c r="CG215" s="50" t="str">
        <f t="shared" si="7"/>
        <v/>
      </c>
      <c r="CH215" s="50" t="str">
        <f t="shared" si="8"/>
        <v/>
      </c>
      <c r="CI215" s="50" t="str">
        <f t="shared" si="9"/>
        <v/>
      </c>
      <c r="CJ215" s="50" t="str">
        <f t="shared" si="10"/>
        <v/>
      </c>
      <c r="CK215" s="50" t="str">
        <f t="shared" si="11"/>
        <v/>
      </c>
      <c r="CL215" s="50"/>
      <c r="CM215" s="50"/>
      <c r="CN215" s="50"/>
      <c r="CO215" s="50"/>
      <c r="CP215" s="50"/>
    </row>
    <row r="216">
      <c r="A216" s="108" t="str">
        <f t="shared" si="2"/>
        <v/>
      </c>
      <c r="B216" s="6"/>
      <c r="C216" s="119"/>
      <c r="D216" s="120"/>
      <c r="E216" s="47"/>
      <c r="F216" s="45"/>
      <c r="G216" s="46"/>
      <c r="H216" s="46"/>
      <c r="I216" s="45"/>
      <c r="J216" s="45"/>
      <c r="K216" s="45"/>
      <c r="L216" s="45"/>
      <c r="M216" s="61"/>
      <c r="N216" s="48"/>
      <c r="O216" s="49"/>
      <c r="P216" s="48"/>
      <c r="Q216" s="49"/>
      <c r="R216" s="50"/>
      <c r="S216" s="51"/>
      <c r="T216" s="15"/>
      <c r="U216" s="14"/>
      <c r="V216" s="52"/>
      <c r="W216" s="52"/>
      <c r="X216" s="52"/>
      <c r="Y216" s="52"/>
      <c r="Z216" s="52"/>
      <c r="AA216" s="52"/>
      <c r="AB216" s="53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3"/>
      <c r="AP216" s="52"/>
      <c r="AQ216" s="52"/>
      <c r="AR216" s="53"/>
      <c r="AS216" s="53"/>
      <c r="AT216" s="53"/>
      <c r="AU216" s="52"/>
      <c r="AV216" s="52"/>
      <c r="AW216" s="53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83" t="str">
        <f>IF(ISBLANK(B216),,IF(IFNA(MATCH(N216,List_Holidays,0),0)=0,IF(IFNA(MATCH(WEEKDAY(N216),List_WeekHolidays,0),0),1,0),2))</f>
        <v/>
      </c>
      <c r="BU216" s="83" t="str">
        <f t="array" ref="BU216">IF(ISBLANK(BT216),,INDEX(List_DayType,BT216+1))</f>
        <v/>
      </c>
      <c r="BV216" s="83" t="str">
        <f t="array" ref="BV216">IFS(BT216=0,,BT216=1,INDEX(List_Weekday,BT216),BT216=2,XLOOKUP(N216,List_Holidays,List_HolidaysDesc))</f>
        <v/>
      </c>
      <c r="BW216" s="109">
        <f t="shared" si="3"/>
        <v>0</v>
      </c>
      <c r="BX216" s="109">
        <f t="shared" si="4"/>
        <v>0</v>
      </c>
      <c r="BY216" s="109">
        <f>IF($BW216&gt;cLunchEnd+$N216,cLunchBegin+$N216+1,cLunchBegin+$N216)</f>
        <v>0.5</v>
      </c>
      <c r="BZ216" s="109">
        <f>IF($BW216&gt;cLunchEnd+$N216,cLunchEnd+$N216+1,cLunchEnd+$N216)</f>
        <v>0.5416666667</v>
      </c>
      <c r="CA216" s="109">
        <f>IF($BW216&gt;cDinnerEnd+$N216,cDinnerBegin+$N216+1,cDinnerBegin+$N216)</f>
        <v>0.75</v>
      </c>
      <c r="CB216" s="109">
        <f>IF($BW216&gt;cDinnerEnd+$N216,cDinnerEnd+$N216+1,cDinnerEnd+$N216)</f>
        <v>0.7916666667</v>
      </c>
      <c r="CC216" s="50" t="str">
        <f>IF((MIN($BX216,BZ216)-MAX($BW216,BY216))&gt;0,vDurationLunch,)</f>
        <v/>
      </c>
      <c r="CD216" s="50" t="str">
        <f>IF((MIN($BX216,CB216)-MAX($BW216,CA216))&gt;0,vDurationDinner,)</f>
        <v/>
      </c>
      <c r="CE216" s="50">
        <f t="shared" si="5"/>
        <v>0</v>
      </c>
      <c r="CF216" s="109">
        <f t="shared" si="6"/>
        <v>0.75</v>
      </c>
      <c r="CG216" s="50" t="str">
        <f t="shared" si="7"/>
        <v/>
      </c>
      <c r="CH216" s="50" t="str">
        <f t="shared" si="8"/>
        <v/>
      </c>
      <c r="CI216" s="50" t="str">
        <f t="shared" si="9"/>
        <v/>
      </c>
      <c r="CJ216" s="50" t="str">
        <f t="shared" si="10"/>
        <v/>
      </c>
      <c r="CK216" s="50" t="str">
        <f t="shared" si="11"/>
        <v/>
      </c>
      <c r="CL216" s="50"/>
      <c r="CM216" s="50"/>
      <c r="CN216" s="50"/>
      <c r="CO216" s="50"/>
      <c r="CP216" s="50"/>
    </row>
    <row r="217">
      <c r="A217" s="108" t="str">
        <f t="shared" si="2"/>
        <v/>
      </c>
      <c r="B217" s="6"/>
      <c r="C217" s="119"/>
      <c r="D217" s="120"/>
      <c r="E217" s="47"/>
      <c r="F217" s="45"/>
      <c r="G217" s="45"/>
      <c r="H217" s="46"/>
      <c r="I217" s="45"/>
      <c r="J217" s="45"/>
      <c r="K217" s="45"/>
      <c r="L217" s="45"/>
      <c r="M217" s="61"/>
      <c r="N217" s="48"/>
      <c r="O217" s="49"/>
      <c r="P217" s="48"/>
      <c r="Q217" s="49"/>
      <c r="R217" s="50"/>
      <c r="S217" s="51"/>
      <c r="T217" s="15"/>
      <c r="U217" s="14"/>
      <c r="V217" s="52"/>
      <c r="W217" s="52"/>
      <c r="X217" s="52"/>
      <c r="Y217" s="52"/>
      <c r="Z217" s="52"/>
      <c r="AA217" s="52"/>
      <c r="AB217" s="53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3"/>
      <c r="AP217" s="52"/>
      <c r="AQ217" s="52"/>
      <c r="AR217" s="53"/>
      <c r="AS217" s="53"/>
      <c r="AT217" s="53"/>
      <c r="AU217" s="52"/>
      <c r="AV217" s="52"/>
      <c r="AW217" s="53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83" t="str">
        <f>IF(ISBLANK(B217),,IF(IFNA(MATCH(N217,List_Holidays,0),0)=0,IF(IFNA(MATCH(WEEKDAY(N217),List_WeekHolidays,0),0),1,0),2))</f>
        <v/>
      </c>
      <c r="BU217" s="83" t="str">
        <f t="array" ref="BU217">IF(ISBLANK(BT217),,INDEX(List_DayType,BT217+1))</f>
        <v/>
      </c>
      <c r="BV217" s="83" t="str">
        <f t="array" ref="BV217">IFS(BT217=0,,BT217=1,INDEX(List_Weekday,BT217),BT217=2,XLOOKUP(N217,List_Holidays,List_HolidaysDesc))</f>
        <v/>
      </c>
      <c r="BW217" s="109">
        <f t="shared" si="3"/>
        <v>0</v>
      </c>
      <c r="BX217" s="109">
        <f t="shared" si="4"/>
        <v>0</v>
      </c>
      <c r="BY217" s="109">
        <f>IF($BW217&gt;cLunchEnd+$N217,cLunchBegin+$N217+1,cLunchBegin+$N217)</f>
        <v>0.5</v>
      </c>
      <c r="BZ217" s="109">
        <f>IF($BW217&gt;cLunchEnd+$N217,cLunchEnd+$N217+1,cLunchEnd+$N217)</f>
        <v>0.5416666667</v>
      </c>
      <c r="CA217" s="109">
        <f>IF($BW217&gt;cDinnerEnd+$N217,cDinnerBegin+$N217+1,cDinnerBegin+$N217)</f>
        <v>0.75</v>
      </c>
      <c r="CB217" s="109">
        <f>IF($BW217&gt;cDinnerEnd+$N217,cDinnerEnd+$N217+1,cDinnerEnd+$N217)</f>
        <v>0.7916666667</v>
      </c>
      <c r="CC217" s="50" t="str">
        <f>IF((MIN($BX217,BZ217)-MAX($BW217,BY217))&gt;0,vDurationLunch,)</f>
        <v/>
      </c>
      <c r="CD217" s="50" t="str">
        <f>IF((MIN($BX217,CB217)-MAX($BW217,CA217))&gt;0,vDurationDinner,)</f>
        <v/>
      </c>
      <c r="CE217" s="50">
        <f t="shared" si="5"/>
        <v>0</v>
      </c>
      <c r="CF217" s="109">
        <f t="shared" si="6"/>
        <v>0.75</v>
      </c>
      <c r="CG217" s="50" t="str">
        <f t="shared" si="7"/>
        <v/>
      </c>
      <c r="CH217" s="50" t="str">
        <f t="shared" si="8"/>
        <v/>
      </c>
      <c r="CI217" s="50" t="str">
        <f t="shared" si="9"/>
        <v/>
      </c>
      <c r="CJ217" s="50" t="str">
        <f t="shared" si="10"/>
        <v/>
      </c>
      <c r="CK217" s="50" t="str">
        <f t="shared" si="11"/>
        <v/>
      </c>
      <c r="CL217" s="50"/>
      <c r="CM217" s="50"/>
      <c r="CN217" s="50"/>
      <c r="CO217" s="50"/>
      <c r="CP217" s="50"/>
    </row>
    <row r="218">
      <c r="A218" s="108" t="str">
        <f t="shared" si="2"/>
        <v/>
      </c>
      <c r="B218" s="6"/>
      <c r="C218" s="119"/>
      <c r="D218" s="120"/>
      <c r="E218" s="61"/>
      <c r="F218" s="45"/>
      <c r="G218" s="45"/>
      <c r="H218" s="46"/>
      <c r="I218" s="45"/>
      <c r="J218" s="45"/>
      <c r="K218" s="45"/>
      <c r="L218" s="45"/>
      <c r="M218" s="61"/>
      <c r="N218" s="48"/>
      <c r="O218" s="49"/>
      <c r="P218" s="48"/>
      <c r="Q218" s="49"/>
      <c r="R218" s="50"/>
      <c r="S218" s="51"/>
      <c r="T218" s="15"/>
      <c r="U218" s="14"/>
      <c r="V218" s="52"/>
      <c r="W218" s="52"/>
      <c r="X218" s="52"/>
      <c r="Y218" s="52"/>
      <c r="Z218" s="52"/>
      <c r="AA218" s="52"/>
      <c r="AB218" s="53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3"/>
      <c r="AP218" s="52"/>
      <c r="AQ218" s="52"/>
      <c r="AR218" s="53"/>
      <c r="AS218" s="53"/>
      <c r="AT218" s="53"/>
      <c r="AU218" s="52"/>
      <c r="AV218" s="52"/>
      <c r="AW218" s="53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83" t="str">
        <f>IF(ISBLANK(B218),,IF(IFNA(MATCH(N218,List_Holidays,0),0)=0,IF(IFNA(MATCH(WEEKDAY(N218),List_WeekHolidays,0),0),1,0),2))</f>
        <v/>
      </c>
      <c r="BU218" s="83" t="str">
        <f t="array" ref="BU218">IF(ISBLANK(BT218),,INDEX(List_DayType,BT218+1))</f>
        <v/>
      </c>
      <c r="BV218" s="83" t="str">
        <f t="array" ref="BV218">IFS(BT218=0,,BT218=1,INDEX(List_Weekday,BT218),BT218=2,XLOOKUP(N218,List_Holidays,List_HolidaysDesc))</f>
        <v/>
      </c>
      <c r="BW218" s="109">
        <f t="shared" si="3"/>
        <v>0</v>
      </c>
      <c r="BX218" s="109">
        <f t="shared" si="4"/>
        <v>0</v>
      </c>
      <c r="BY218" s="109">
        <f>IF($BW218&gt;cLunchEnd+$N218,cLunchBegin+$N218+1,cLunchBegin+$N218)</f>
        <v>0.5</v>
      </c>
      <c r="BZ218" s="109">
        <f>IF($BW218&gt;cLunchEnd+$N218,cLunchEnd+$N218+1,cLunchEnd+$N218)</f>
        <v>0.5416666667</v>
      </c>
      <c r="CA218" s="109">
        <f>IF($BW218&gt;cDinnerEnd+$N218,cDinnerBegin+$N218+1,cDinnerBegin+$N218)</f>
        <v>0.75</v>
      </c>
      <c r="CB218" s="109">
        <f>IF($BW218&gt;cDinnerEnd+$N218,cDinnerEnd+$N218+1,cDinnerEnd+$N218)</f>
        <v>0.7916666667</v>
      </c>
      <c r="CC218" s="50" t="str">
        <f>IF((MIN($BX218,BZ218)-MAX($BW218,BY218))&gt;0,vDurationLunch,)</f>
        <v/>
      </c>
      <c r="CD218" s="50" t="str">
        <f>IF((MIN($BX218,CB218)-MAX($BW218,CA218))&gt;0,vDurationDinner,)</f>
        <v/>
      </c>
      <c r="CE218" s="50">
        <f t="shared" si="5"/>
        <v>0</v>
      </c>
      <c r="CF218" s="109">
        <f t="shared" si="6"/>
        <v>0.75</v>
      </c>
      <c r="CG218" s="50" t="str">
        <f t="shared" si="7"/>
        <v/>
      </c>
      <c r="CH218" s="50" t="str">
        <f t="shared" si="8"/>
        <v/>
      </c>
      <c r="CI218" s="50" t="str">
        <f t="shared" si="9"/>
        <v/>
      </c>
      <c r="CJ218" s="50" t="str">
        <f t="shared" si="10"/>
        <v/>
      </c>
      <c r="CK218" s="50" t="str">
        <f t="shared" si="11"/>
        <v/>
      </c>
      <c r="CL218" s="50"/>
      <c r="CM218" s="50"/>
      <c r="CN218" s="50"/>
      <c r="CO218" s="50"/>
      <c r="CP218" s="50"/>
    </row>
    <row r="219">
      <c r="A219" s="108" t="str">
        <f t="shared" si="2"/>
        <v/>
      </c>
      <c r="B219" s="6"/>
      <c r="C219" s="119"/>
      <c r="D219" s="120"/>
      <c r="E219" s="61"/>
      <c r="F219" s="45"/>
      <c r="G219" s="45"/>
      <c r="H219" s="45"/>
      <c r="I219" s="45"/>
      <c r="J219" s="46"/>
      <c r="K219" s="45"/>
      <c r="L219" s="45"/>
      <c r="M219" s="61"/>
      <c r="N219" s="48"/>
      <c r="O219" s="49"/>
      <c r="P219" s="48"/>
      <c r="Q219" s="49"/>
      <c r="R219" s="50"/>
      <c r="S219" s="51"/>
      <c r="T219" s="15"/>
      <c r="U219" s="14"/>
      <c r="V219" s="52"/>
      <c r="W219" s="52"/>
      <c r="X219" s="52"/>
      <c r="Y219" s="52"/>
      <c r="Z219" s="52"/>
      <c r="AA219" s="52"/>
      <c r="AB219" s="53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3"/>
      <c r="AP219" s="52"/>
      <c r="AQ219" s="52"/>
      <c r="AR219" s="53"/>
      <c r="AS219" s="53"/>
      <c r="AT219" s="53"/>
      <c r="AU219" s="52"/>
      <c r="AV219" s="52"/>
      <c r="AW219" s="53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83" t="str">
        <f>IF(ISBLANK(B219),,IF(IFNA(MATCH(N219,List_Holidays,0),0)=0,IF(IFNA(MATCH(WEEKDAY(N219),List_WeekHolidays,0),0),1,0),2))</f>
        <v/>
      </c>
      <c r="BU219" s="83" t="str">
        <f t="array" ref="BU219">IF(ISBLANK(BT219),,INDEX(List_DayType,BT219+1))</f>
        <v/>
      </c>
      <c r="BV219" s="83" t="str">
        <f t="array" ref="BV219">IFS(BT219=0,,BT219=1,INDEX(List_Weekday,BT219),BT219=2,XLOOKUP(N219,List_Holidays,List_HolidaysDesc))</f>
        <v/>
      </c>
      <c r="BW219" s="109">
        <f t="shared" si="3"/>
        <v>0</v>
      </c>
      <c r="BX219" s="109">
        <f t="shared" si="4"/>
        <v>0</v>
      </c>
      <c r="BY219" s="109">
        <f>IF($BW219&gt;cLunchEnd+$N219,cLunchBegin+$N219+1,cLunchBegin+$N219)</f>
        <v>0.5</v>
      </c>
      <c r="BZ219" s="109">
        <f>IF($BW219&gt;cLunchEnd+$N219,cLunchEnd+$N219+1,cLunchEnd+$N219)</f>
        <v>0.5416666667</v>
      </c>
      <c r="CA219" s="109">
        <f>IF($BW219&gt;cDinnerEnd+$N219,cDinnerBegin+$N219+1,cDinnerBegin+$N219)</f>
        <v>0.75</v>
      </c>
      <c r="CB219" s="109">
        <f>IF($BW219&gt;cDinnerEnd+$N219,cDinnerEnd+$N219+1,cDinnerEnd+$N219)</f>
        <v>0.7916666667</v>
      </c>
      <c r="CC219" s="50" t="str">
        <f>IF((MIN($BX219,BZ219)-MAX($BW219,BY219))&gt;0,vDurationLunch,)</f>
        <v/>
      </c>
      <c r="CD219" s="50" t="str">
        <f>IF((MIN($BX219,CB219)-MAX($BW219,CA219))&gt;0,vDurationDinner,)</f>
        <v/>
      </c>
      <c r="CE219" s="50">
        <f t="shared" si="5"/>
        <v>0</v>
      </c>
      <c r="CF219" s="109">
        <f t="shared" si="6"/>
        <v>0.75</v>
      </c>
      <c r="CG219" s="50" t="str">
        <f t="shared" si="7"/>
        <v/>
      </c>
      <c r="CH219" s="50" t="str">
        <f t="shared" si="8"/>
        <v/>
      </c>
      <c r="CI219" s="50" t="str">
        <f t="shared" si="9"/>
        <v/>
      </c>
      <c r="CJ219" s="50" t="str">
        <f t="shared" si="10"/>
        <v/>
      </c>
      <c r="CK219" s="50" t="str">
        <f t="shared" si="11"/>
        <v/>
      </c>
      <c r="CL219" s="50"/>
      <c r="CM219" s="50"/>
      <c r="CN219" s="50"/>
      <c r="CO219" s="50"/>
      <c r="CP219" s="50"/>
    </row>
    <row r="220">
      <c r="A220" s="108" t="str">
        <f t="shared" si="2"/>
        <v/>
      </c>
      <c r="B220" s="6"/>
      <c r="C220" s="119"/>
      <c r="D220" s="120"/>
      <c r="E220" s="47"/>
      <c r="F220" s="45"/>
      <c r="G220" s="45"/>
      <c r="H220" s="46"/>
      <c r="I220" s="45"/>
      <c r="J220" s="45"/>
      <c r="K220" s="45"/>
      <c r="L220" s="45"/>
      <c r="M220" s="61"/>
      <c r="N220" s="48"/>
      <c r="O220" s="49"/>
      <c r="P220" s="48"/>
      <c r="Q220" s="49"/>
      <c r="R220" s="50"/>
      <c r="S220" s="51"/>
      <c r="T220" s="15"/>
      <c r="U220" s="14"/>
      <c r="V220" s="52"/>
      <c r="W220" s="52"/>
      <c r="X220" s="52"/>
      <c r="Y220" s="52"/>
      <c r="Z220" s="52"/>
      <c r="AA220" s="52"/>
      <c r="AB220" s="53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3"/>
      <c r="AP220" s="52"/>
      <c r="AQ220" s="52"/>
      <c r="AR220" s="53"/>
      <c r="AS220" s="53"/>
      <c r="AT220" s="53"/>
      <c r="AU220" s="52"/>
      <c r="AV220" s="52"/>
      <c r="AW220" s="53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83" t="str">
        <f>IF(ISBLANK(B220),,IF(IFNA(MATCH(N220,List_Holidays,0),0)=0,IF(IFNA(MATCH(WEEKDAY(N220),List_WeekHolidays,0),0),1,0),2))</f>
        <v/>
      </c>
      <c r="BU220" s="83" t="str">
        <f t="array" ref="BU220">IF(ISBLANK(BT220),,INDEX(List_DayType,BT220+1))</f>
        <v/>
      </c>
      <c r="BV220" s="83" t="str">
        <f t="array" ref="BV220">IFS(BT220=0,,BT220=1,INDEX(List_Weekday,BT220),BT220=2,XLOOKUP(N220,List_Holidays,List_HolidaysDesc))</f>
        <v/>
      </c>
      <c r="BW220" s="109">
        <f t="shared" si="3"/>
        <v>0</v>
      </c>
      <c r="BX220" s="109">
        <f t="shared" si="4"/>
        <v>0</v>
      </c>
      <c r="BY220" s="109">
        <f>IF($BW220&gt;cLunchEnd+$N220,cLunchBegin+$N220+1,cLunchBegin+$N220)</f>
        <v>0.5</v>
      </c>
      <c r="BZ220" s="109">
        <f>IF($BW220&gt;cLunchEnd+$N220,cLunchEnd+$N220+1,cLunchEnd+$N220)</f>
        <v>0.5416666667</v>
      </c>
      <c r="CA220" s="109">
        <f>IF($BW220&gt;cDinnerEnd+$N220,cDinnerBegin+$N220+1,cDinnerBegin+$N220)</f>
        <v>0.75</v>
      </c>
      <c r="CB220" s="109">
        <f>IF($BW220&gt;cDinnerEnd+$N220,cDinnerEnd+$N220+1,cDinnerEnd+$N220)</f>
        <v>0.7916666667</v>
      </c>
      <c r="CC220" s="50" t="str">
        <f>IF((MIN($BX220,BZ220)-MAX($BW220,BY220))&gt;0,vDurationLunch,)</f>
        <v/>
      </c>
      <c r="CD220" s="50" t="str">
        <f>IF((MIN($BX220,CB220)-MAX($BW220,CA220))&gt;0,vDurationDinner,)</f>
        <v/>
      </c>
      <c r="CE220" s="50">
        <f t="shared" si="5"/>
        <v>0</v>
      </c>
      <c r="CF220" s="109">
        <f t="shared" si="6"/>
        <v>0.75</v>
      </c>
      <c r="CG220" s="50" t="str">
        <f t="shared" si="7"/>
        <v/>
      </c>
      <c r="CH220" s="50" t="str">
        <f t="shared" si="8"/>
        <v/>
      </c>
      <c r="CI220" s="50" t="str">
        <f t="shared" si="9"/>
        <v/>
      </c>
      <c r="CJ220" s="50" t="str">
        <f t="shared" si="10"/>
        <v/>
      </c>
      <c r="CK220" s="50" t="str">
        <f t="shared" si="11"/>
        <v/>
      </c>
      <c r="CL220" s="50"/>
      <c r="CM220" s="50"/>
      <c r="CN220" s="50"/>
      <c r="CO220" s="50"/>
      <c r="CP220" s="50"/>
    </row>
    <row r="221">
      <c r="A221" s="108" t="str">
        <f t="shared" si="2"/>
        <v/>
      </c>
      <c r="B221" s="6"/>
      <c r="C221" s="119"/>
      <c r="D221" s="120"/>
      <c r="E221" s="47"/>
      <c r="F221" s="45"/>
      <c r="G221" s="45"/>
      <c r="H221" s="46"/>
      <c r="I221" s="45"/>
      <c r="J221" s="45"/>
      <c r="K221" s="45"/>
      <c r="L221" s="45"/>
      <c r="M221" s="61"/>
      <c r="N221" s="48"/>
      <c r="O221" s="49"/>
      <c r="P221" s="48"/>
      <c r="Q221" s="49"/>
      <c r="R221" s="50"/>
      <c r="S221" s="51"/>
      <c r="T221" s="15"/>
      <c r="U221" s="14"/>
      <c r="V221" s="52"/>
      <c r="W221" s="52"/>
      <c r="X221" s="52"/>
      <c r="Y221" s="52"/>
      <c r="Z221" s="52"/>
      <c r="AA221" s="52"/>
      <c r="AB221" s="53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3"/>
      <c r="AP221" s="52"/>
      <c r="AQ221" s="52"/>
      <c r="AR221" s="53"/>
      <c r="AS221" s="53"/>
      <c r="AT221" s="53"/>
      <c r="AU221" s="52"/>
      <c r="AV221" s="52"/>
      <c r="AW221" s="53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83" t="str">
        <f>IF(ISBLANK(B221),,IF(IFNA(MATCH(N221,List_Holidays,0),0)=0,IF(IFNA(MATCH(WEEKDAY(N221),List_WeekHolidays,0),0),1,0),2))</f>
        <v/>
      </c>
      <c r="BU221" s="83" t="str">
        <f t="array" ref="BU221">IF(ISBLANK(BT221),,INDEX(List_DayType,BT221+1))</f>
        <v/>
      </c>
      <c r="BV221" s="83" t="str">
        <f t="array" ref="BV221">IFS(BT221=0,,BT221=1,INDEX(List_Weekday,BT221),BT221=2,XLOOKUP(N221,List_Holidays,List_HolidaysDesc))</f>
        <v/>
      </c>
      <c r="BW221" s="109">
        <f t="shared" si="3"/>
        <v>0</v>
      </c>
      <c r="BX221" s="109">
        <f t="shared" si="4"/>
        <v>0</v>
      </c>
      <c r="BY221" s="109">
        <f>IF($BW221&gt;cLunchEnd+$N221,cLunchBegin+$N221+1,cLunchBegin+$N221)</f>
        <v>0.5</v>
      </c>
      <c r="BZ221" s="109">
        <f>IF($BW221&gt;cLunchEnd+$N221,cLunchEnd+$N221+1,cLunchEnd+$N221)</f>
        <v>0.5416666667</v>
      </c>
      <c r="CA221" s="109">
        <f>IF($BW221&gt;cDinnerEnd+$N221,cDinnerBegin+$N221+1,cDinnerBegin+$N221)</f>
        <v>0.75</v>
      </c>
      <c r="CB221" s="109">
        <f>IF($BW221&gt;cDinnerEnd+$N221,cDinnerEnd+$N221+1,cDinnerEnd+$N221)</f>
        <v>0.7916666667</v>
      </c>
      <c r="CC221" s="50" t="str">
        <f>IF((MIN($BX221,BZ221)-MAX($BW221,BY221))&gt;0,vDurationLunch,)</f>
        <v/>
      </c>
      <c r="CD221" s="50" t="str">
        <f>IF((MIN($BX221,CB221)-MAX($BW221,CA221))&gt;0,vDurationDinner,)</f>
        <v/>
      </c>
      <c r="CE221" s="50">
        <f t="shared" si="5"/>
        <v>0</v>
      </c>
      <c r="CF221" s="109">
        <f t="shared" si="6"/>
        <v>0.75</v>
      </c>
      <c r="CG221" s="50" t="str">
        <f t="shared" si="7"/>
        <v/>
      </c>
      <c r="CH221" s="50" t="str">
        <f t="shared" si="8"/>
        <v/>
      </c>
      <c r="CI221" s="50" t="str">
        <f t="shared" si="9"/>
        <v/>
      </c>
      <c r="CJ221" s="50" t="str">
        <f t="shared" si="10"/>
        <v/>
      </c>
      <c r="CK221" s="50" t="str">
        <f t="shared" si="11"/>
        <v/>
      </c>
      <c r="CL221" s="50"/>
      <c r="CM221" s="50"/>
      <c r="CN221" s="50"/>
      <c r="CO221" s="50"/>
      <c r="CP221" s="50"/>
    </row>
    <row r="222">
      <c r="A222" s="108" t="str">
        <f t="shared" si="2"/>
        <v/>
      </c>
      <c r="B222" s="6"/>
      <c r="C222" s="119"/>
      <c r="D222" s="120"/>
      <c r="E222" s="47"/>
      <c r="F222" s="45"/>
      <c r="G222" s="45"/>
      <c r="H222" s="46"/>
      <c r="I222" s="45"/>
      <c r="J222" s="45"/>
      <c r="K222" s="45"/>
      <c r="L222" s="45"/>
      <c r="M222" s="61"/>
      <c r="N222" s="48"/>
      <c r="O222" s="49"/>
      <c r="P222" s="48"/>
      <c r="Q222" s="49"/>
      <c r="R222" s="50"/>
      <c r="S222" s="51"/>
      <c r="T222" s="15"/>
      <c r="U222" s="14"/>
      <c r="V222" s="52"/>
      <c r="W222" s="52"/>
      <c r="X222" s="52"/>
      <c r="Y222" s="52"/>
      <c r="Z222" s="52"/>
      <c r="AA222" s="52"/>
      <c r="AB222" s="53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3"/>
      <c r="AP222" s="52"/>
      <c r="AQ222" s="52"/>
      <c r="AR222" s="53"/>
      <c r="AS222" s="53"/>
      <c r="AT222" s="53"/>
      <c r="AU222" s="52"/>
      <c r="AV222" s="52"/>
      <c r="AW222" s="53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83" t="str">
        <f>IF(ISBLANK(B222),,IF(IFNA(MATCH(N222,List_Holidays,0),0)=0,IF(IFNA(MATCH(WEEKDAY(N222),List_WeekHolidays,0),0),1,0),2))</f>
        <v/>
      </c>
      <c r="BU222" s="83" t="str">
        <f t="array" ref="BU222">IF(ISBLANK(BT222),,INDEX(List_DayType,BT222+1))</f>
        <v/>
      </c>
      <c r="BV222" s="83" t="str">
        <f t="array" ref="BV222">IFS(BT222=0,,BT222=1,INDEX(List_Weekday,BT222),BT222=2,XLOOKUP(N222,List_Holidays,List_HolidaysDesc))</f>
        <v/>
      </c>
      <c r="BW222" s="109">
        <f t="shared" si="3"/>
        <v>0</v>
      </c>
      <c r="BX222" s="109">
        <f t="shared" si="4"/>
        <v>0</v>
      </c>
      <c r="BY222" s="109">
        <f>IF($BW222&gt;cLunchEnd+$N222,cLunchBegin+$N222+1,cLunchBegin+$N222)</f>
        <v>0.5</v>
      </c>
      <c r="BZ222" s="109">
        <f>IF($BW222&gt;cLunchEnd+$N222,cLunchEnd+$N222+1,cLunchEnd+$N222)</f>
        <v>0.5416666667</v>
      </c>
      <c r="CA222" s="109">
        <f>IF($BW222&gt;cDinnerEnd+$N222,cDinnerBegin+$N222+1,cDinnerBegin+$N222)</f>
        <v>0.75</v>
      </c>
      <c r="CB222" s="109">
        <f>IF($BW222&gt;cDinnerEnd+$N222,cDinnerEnd+$N222+1,cDinnerEnd+$N222)</f>
        <v>0.7916666667</v>
      </c>
      <c r="CC222" s="50" t="str">
        <f>IF((MIN($BX222,BZ222)-MAX($BW222,BY222))&gt;0,vDurationLunch,)</f>
        <v/>
      </c>
      <c r="CD222" s="50" t="str">
        <f>IF((MIN($BX222,CB222)-MAX($BW222,CA222))&gt;0,vDurationDinner,)</f>
        <v/>
      </c>
      <c r="CE222" s="50">
        <f t="shared" si="5"/>
        <v>0</v>
      </c>
      <c r="CF222" s="109">
        <f t="shared" si="6"/>
        <v>0.75</v>
      </c>
      <c r="CG222" s="50" t="str">
        <f t="shared" si="7"/>
        <v/>
      </c>
      <c r="CH222" s="50" t="str">
        <f t="shared" si="8"/>
        <v/>
      </c>
      <c r="CI222" s="50" t="str">
        <f t="shared" si="9"/>
        <v/>
      </c>
      <c r="CJ222" s="50" t="str">
        <f t="shared" si="10"/>
        <v/>
      </c>
      <c r="CK222" s="50" t="str">
        <f t="shared" si="11"/>
        <v/>
      </c>
      <c r="CL222" s="50"/>
      <c r="CM222" s="50"/>
      <c r="CN222" s="50"/>
      <c r="CO222" s="50"/>
      <c r="CP222" s="50"/>
    </row>
    <row r="223">
      <c r="A223" s="108" t="str">
        <f t="shared" si="2"/>
        <v/>
      </c>
      <c r="B223" s="6"/>
      <c r="C223" s="119"/>
      <c r="D223" s="129"/>
      <c r="E223" s="47"/>
      <c r="F223" s="45"/>
      <c r="G223" s="46"/>
      <c r="H223" s="46"/>
      <c r="I223" s="45"/>
      <c r="J223" s="45"/>
      <c r="K223" s="45"/>
      <c r="L223" s="45"/>
      <c r="M223" s="61"/>
      <c r="N223" s="48"/>
      <c r="O223" s="49"/>
      <c r="P223" s="48"/>
      <c r="Q223" s="49"/>
      <c r="R223" s="50"/>
      <c r="S223" s="51"/>
      <c r="T223" s="15"/>
      <c r="U223" s="14"/>
      <c r="V223" s="52"/>
      <c r="W223" s="52"/>
      <c r="X223" s="52"/>
      <c r="Y223" s="52"/>
      <c r="Z223" s="52"/>
      <c r="AA223" s="52"/>
      <c r="AB223" s="53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3"/>
      <c r="AP223" s="52"/>
      <c r="AQ223" s="52"/>
      <c r="AR223" s="53"/>
      <c r="AS223" s="53"/>
      <c r="AT223" s="53"/>
      <c r="AU223" s="52"/>
      <c r="AV223" s="52"/>
      <c r="AW223" s="53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83" t="str">
        <f>IF(ISBLANK(B223),,IF(IFNA(MATCH(N223,List_Holidays,0),0)=0,IF(IFNA(MATCH(WEEKDAY(N223),List_WeekHolidays,0),0),1,0),2))</f>
        <v/>
      </c>
      <c r="BU223" s="83" t="str">
        <f t="array" ref="BU223">IF(ISBLANK(BT223),,INDEX(List_DayType,BT223+1))</f>
        <v/>
      </c>
      <c r="BV223" s="83" t="str">
        <f t="array" ref="BV223">IFS(BT223=0,,BT223=1,INDEX(List_Weekday,BT223),BT223=2,XLOOKUP(N223,List_Holidays,List_HolidaysDesc))</f>
        <v/>
      </c>
      <c r="BW223" s="109">
        <f t="shared" si="3"/>
        <v>0</v>
      </c>
      <c r="BX223" s="109">
        <f t="shared" si="4"/>
        <v>0</v>
      </c>
      <c r="BY223" s="109">
        <f>IF($BW223&gt;cLunchEnd+$N223,cLunchBegin+$N223+1,cLunchBegin+$N223)</f>
        <v>0.5</v>
      </c>
      <c r="BZ223" s="109">
        <f>IF($BW223&gt;cLunchEnd+$N223,cLunchEnd+$N223+1,cLunchEnd+$N223)</f>
        <v>0.5416666667</v>
      </c>
      <c r="CA223" s="109">
        <f>IF($BW223&gt;cDinnerEnd+$N223,cDinnerBegin+$N223+1,cDinnerBegin+$N223)</f>
        <v>0.75</v>
      </c>
      <c r="CB223" s="109">
        <f>IF($BW223&gt;cDinnerEnd+$N223,cDinnerEnd+$N223+1,cDinnerEnd+$N223)</f>
        <v>0.7916666667</v>
      </c>
      <c r="CC223" s="50" t="str">
        <f>IF((MIN($BX223,BZ223)-MAX($BW223,BY223))&gt;0,vDurationLunch,)</f>
        <v/>
      </c>
      <c r="CD223" s="50" t="str">
        <f>IF((MIN($BX223,CB223)-MAX($BW223,CA223))&gt;0,vDurationDinner,)</f>
        <v/>
      </c>
      <c r="CE223" s="50">
        <f t="shared" si="5"/>
        <v>0</v>
      </c>
      <c r="CF223" s="109">
        <f t="shared" si="6"/>
        <v>0.75</v>
      </c>
      <c r="CG223" s="50" t="str">
        <f t="shared" si="7"/>
        <v/>
      </c>
      <c r="CH223" s="50" t="str">
        <f t="shared" si="8"/>
        <v/>
      </c>
      <c r="CI223" s="50" t="str">
        <f t="shared" si="9"/>
        <v/>
      </c>
      <c r="CJ223" s="50" t="str">
        <f t="shared" si="10"/>
        <v/>
      </c>
      <c r="CK223" s="50" t="str">
        <f t="shared" si="11"/>
        <v/>
      </c>
      <c r="CL223" s="50"/>
      <c r="CM223" s="50"/>
      <c r="CN223" s="50"/>
      <c r="CO223" s="50"/>
      <c r="CP223" s="50"/>
    </row>
    <row r="224">
      <c r="A224" s="108" t="str">
        <f t="shared" si="2"/>
        <v/>
      </c>
      <c r="B224" s="6"/>
      <c r="C224" s="119"/>
      <c r="D224" s="120"/>
      <c r="E224" s="47"/>
      <c r="F224" s="45"/>
      <c r="G224" s="45"/>
      <c r="H224" s="46"/>
      <c r="I224" s="45"/>
      <c r="J224" s="45"/>
      <c r="K224" s="45"/>
      <c r="L224" s="45"/>
      <c r="M224" s="61"/>
      <c r="N224" s="48"/>
      <c r="O224" s="49"/>
      <c r="P224" s="48"/>
      <c r="Q224" s="49"/>
      <c r="R224" s="50"/>
      <c r="S224" s="51"/>
      <c r="T224" s="15"/>
      <c r="U224" s="14"/>
      <c r="V224" s="52"/>
      <c r="W224" s="52"/>
      <c r="X224" s="52"/>
      <c r="Y224" s="52"/>
      <c r="Z224" s="52"/>
      <c r="AA224" s="52"/>
      <c r="AB224" s="53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3"/>
      <c r="AP224" s="52"/>
      <c r="AQ224" s="52"/>
      <c r="AR224" s="53"/>
      <c r="AS224" s="53"/>
      <c r="AT224" s="53"/>
      <c r="AU224" s="52"/>
      <c r="AV224" s="52"/>
      <c r="AW224" s="53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83" t="str">
        <f>IF(ISBLANK(B224),,IF(IFNA(MATCH(N224,List_Holidays,0),0)=0,IF(IFNA(MATCH(WEEKDAY(N224),List_WeekHolidays,0),0),1,0),2))</f>
        <v/>
      </c>
      <c r="BU224" s="83" t="str">
        <f t="array" ref="BU224">IF(ISBLANK(BT224),,INDEX(List_DayType,BT224+1))</f>
        <v/>
      </c>
      <c r="BV224" s="83" t="str">
        <f t="array" ref="BV224">IFS(BT224=0,,BT224=1,INDEX(List_Weekday,BT224),BT224=2,XLOOKUP(N224,List_Holidays,List_HolidaysDesc))</f>
        <v/>
      </c>
      <c r="BW224" s="109">
        <f t="shared" si="3"/>
        <v>0</v>
      </c>
      <c r="BX224" s="109">
        <f t="shared" si="4"/>
        <v>0</v>
      </c>
      <c r="BY224" s="109">
        <f>IF($BW224&gt;cLunchEnd+$N224,cLunchBegin+$N224+1,cLunchBegin+$N224)</f>
        <v>0.5</v>
      </c>
      <c r="BZ224" s="109">
        <f>IF($BW224&gt;cLunchEnd+$N224,cLunchEnd+$N224+1,cLunchEnd+$N224)</f>
        <v>0.5416666667</v>
      </c>
      <c r="CA224" s="109">
        <f>IF($BW224&gt;cDinnerEnd+$N224,cDinnerBegin+$N224+1,cDinnerBegin+$N224)</f>
        <v>0.75</v>
      </c>
      <c r="CB224" s="109">
        <f>IF($BW224&gt;cDinnerEnd+$N224,cDinnerEnd+$N224+1,cDinnerEnd+$N224)</f>
        <v>0.7916666667</v>
      </c>
      <c r="CC224" s="50" t="str">
        <f>IF((MIN($BX224,BZ224)-MAX($BW224,BY224))&gt;0,vDurationLunch,)</f>
        <v/>
      </c>
      <c r="CD224" s="50" t="str">
        <f>IF((MIN($BX224,CB224)-MAX($BW224,CA224))&gt;0,vDurationDinner,)</f>
        <v/>
      </c>
      <c r="CE224" s="50">
        <f t="shared" si="5"/>
        <v>0</v>
      </c>
      <c r="CF224" s="109">
        <f t="shared" si="6"/>
        <v>0.75</v>
      </c>
      <c r="CG224" s="50" t="str">
        <f t="shared" si="7"/>
        <v/>
      </c>
      <c r="CH224" s="50" t="str">
        <f t="shared" si="8"/>
        <v/>
      </c>
      <c r="CI224" s="50" t="str">
        <f t="shared" si="9"/>
        <v/>
      </c>
      <c r="CJ224" s="50" t="str">
        <f t="shared" si="10"/>
        <v/>
      </c>
      <c r="CK224" s="50" t="str">
        <f t="shared" si="11"/>
        <v/>
      </c>
      <c r="CL224" s="50"/>
      <c r="CM224" s="50"/>
      <c r="CN224" s="50"/>
      <c r="CO224" s="50"/>
      <c r="CP224" s="50"/>
    </row>
    <row r="225">
      <c r="A225" s="108" t="str">
        <f t="shared" si="2"/>
        <v/>
      </c>
      <c r="B225" s="6"/>
      <c r="C225" s="119"/>
      <c r="D225" s="120"/>
      <c r="E225" s="47"/>
      <c r="F225" s="45"/>
      <c r="G225" s="45"/>
      <c r="H225" s="46"/>
      <c r="I225" s="45"/>
      <c r="J225" s="45"/>
      <c r="K225" s="45"/>
      <c r="L225" s="45"/>
      <c r="M225" s="61"/>
      <c r="N225" s="48"/>
      <c r="O225" s="49"/>
      <c r="P225" s="48"/>
      <c r="Q225" s="49"/>
      <c r="R225" s="50"/>
      <c r="S225" s="51"/>
      <c r="T225" s="15"/>
      <c r="U225" s="14"/>
      <c r="V225" s="52"/>
      <c r="W225" s="52"/>
      <c r="X225" s="52"/>
      <c r="Y225" s="52"/>
      <c r="Z225" s="52"/>
      <c r="AA225" s="52"/>
      <c r="AB225" s="53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3"/>
      <c r="AP225" s="52"/>
      <c r="AQ225" s="52"/>
      <c r="AR225" s="53"/>
      <c r="AS225" s="53"/>
      <c r="AT225" s="53"/>
      <c r="AU225" s="52"/>
      <c r="AV225" s="52"/>
      <c r="AW225" s="53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83" t="str">
        <f>IF(ISBLANK(B225),,IF(IFNA(MATCH(N225,List_Holidays,0),0)=0,IF(IFNA(MATCH(WEEKDAY(N225),List_WeekHolidays,0),0),1,0),2))</f>
        <v/>
      </c>
      <c r="BU225" s="83" t="str">
        <f t="array" ref="BU225">IF(ISBLANK(BT225),,INDEX(List_DayType,BT225+1))</f>
        <v/>
      </c>
      <c r="BV225" s="83" t="str">
        <f t="array" ref="BV225">IFS(BT225=0,,BT225=1,INDEX(List_Weekday,BT225),BT225=2,XLOOKUP(N225,List_Holidays,List_HolidaysDesc))</f>
        <v/>
      </c>
      <c r="BW225" s="109">
        <f t="shared" si="3"/>
        <v>0</v>
      </c>
      <c r="BX225" s="109">
        <f t="shared" si="4"/>
        <v>0</v>
      </c>
      <c r="BY225" s="109">
        <f>IF($BW225&gt;cLunchEnd+$N225,cLunchBegin+$N225+1,cLunchBegin+$N225)</f>
        <v>0.5</v>
      </c>
      <c r="BZ225" s="109">
        <f>IF($BW225&gt;cLunchEnd+$N225,cLunchEnd+$N225+1,cLunchEnd+$N225)</f>
        <v>0.5416666667</v>
      </c>
      <c r="CA225" s="109">
        <f>IF($BW225&gt;cDinnerEnd+$N225,cDinnerBegin+$N225+1,cDinnerBegin+$N225)</f>
        <v>0.75</v>
      </c>
      <c r="CB225" s="109">
        <f>IF($BW225&gt;cDinnerEnd+$N225,cDinnerEnd+$N225+1,cDinnerEnd+$N225)</f>
        <v>0.7916666667</v>
      </c>
      <c r="CC225" s="50" t="str">
        <f>IF((MIN($BX225,BZ225)-MAX($BW225,BY225))&gt;0,vDurationLunch,)</f>
        <v/>
      </c>
      <c r="CD225" s="50" t="str">
        <f>IF((MIN($BX225,CB225)-MAX($BW225,CA225))&gt;0,vDurationDinner,)</f>
        <v/>
      </c>
      <c r="CE225" s="50">
        <f t="shared" si="5"/>
        <v>0</v>
      </c>
      <c r="CF225" s="109">
        <f t="shared" si="6"/>
        <v>0.75</v>
      </c>
      <c r="CG225" s="50" t="str">
        <f t="shared" si="7"/>
        <v/>
      </c>
      <c r="CH225" s="50" t="str">
        <f t="shared" si="8"/>
        <v/>
      </c>
      <c r="CI225" s="50" t="str">
        <f t="shared" si="9"/>
        <v/>
      </c>
      <c r="CJ225" s="50" t="str">
        <f t="shared" si="10"/>
        <v/>
      </c>
      <c r="CK225" s="50" t="str">
        <f t="shared" si="11"/>
        <v/>
      </c>
      <c r="CL225" s="50"/>
      <c r="CM225" s="50"/>
      <c r="CN225" s="50"/>
      <c r="CO225" s="50"/>
      <c r="CP225" s="50"/>
    </row>
    <row r="226">
      <c r="A226" s="108" t="str">
        <f t="shared" si="2"/>
        <v/>
      </c>
      <c r="B226" s="6"/>
      <c r="C226" s="119"/>
      <c r="D226" s="120"/>
      <c r="E226" s="47"/>
      <c r="F226" s="45"/>
      <c r="G226" s="45"/>
      <c r="H226" s="45"/>
      <c r="I226" s="45"/>
      <c r="J226" s="46"/>
      <c r="K226" s="45"/>
      <c r="L226" s="45"/>
      <c r="M226" s="61"/>
      <c r="N226" s="48"/>
      <c r="O226" s="49"/>
      <c r="P226" s="48"/>
      <c r="Q226" s="49"/>
      <c r="R226" s="50"/>
      <c r="S226" s="51"/>
      <c r="T226" s="15"/>
      <c r="U226" s="14"/>
      <c r="V226" s="52"/>
      <c r="W226" s="52"/>
      <c r="X226" s="52"/>
      <c r="Y226" s="52"/>
      <c r="Z226" s="52"/>
      <c r="AA226" s="52"/>
      <c r="AB226" s="53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3"/>
      <c r="AP226" s="52"/>
      <c r="AQ226" s="52"/>
      <c r="AR226" s="53"/>
      <c r="AS226" s="53"/>
      <c r="AT226" s="53"/>
      <c r="AU226" s="52"/>
      <c r="AV226" s="52"/>
      <c r="AW226" s="53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83" t="str">
        <f>IF(ISBLANK(B226),,IF(IFNA(MATCH(N226,List_Holidays,0),0)=0,IF(IFNA(MATCH(WEEKDAY(N226),List_WeekHolidays,0),0),1,0),2))</f>
        <v/>
      </c>
      <c r="BU226" s="83" t="str">
        <f t="array" ref="BU226">IF(ISBLANK(BT226),,INDEX(List_DayType,BT226+1))</f>
        <v/>
      </c>
      <c r="BV226" s="83" t="str">
        <f t="array" ref="BV226">IFS(BT226=0,,BT226=1,INDEX(List_Weekday,BT226),BT226=2,XLOOKUP(N226,List_Holidays,List_HolidaysDesc))</f>
        <v/>
      </c>
      <c r="BW226" s="109">
        <f t="shared" si="3"/>
        <v>0</v>
      </c>
      <c r="BX226" s="109">
        <f t="shared" si="4"/>
        <v>0</v>
      </c>
      <c r="BY226" s="109">
        <f>IF($BW226&gt;cLunchEnd+$N226,cLunchBegin+$N226+1,cLunchBegin+$N226)</f>
        <v>0.5</v>
      </c>
      <c r="BZ226" s="109">
        <f>IF($BW226&gt;cLunchEnd+$N226,cLunchEnd+$N226+1,cLunchEnd+$N226)</f>
        <v>0.5416666667</v>
      </c>
      <c r="CA226" s="109">
        <f>IF($BW226&gt;cDinnerEnd+$N226,cDinnerBegin+$N226+1,cDinnerBegin+$N226)</f>
        <v>0.75</v>
      </c>
      <c r="CB226" s="109">
        <f>IF($BW226&gt;cDinnerEnd+$N226,cDinnerEnd+$N226+1,cDinnerEnd+$N226)</f>
        <v>0.7916666667</v>
      </c>
      <c r="CC226" s="50" t="str">
        <f>IF((MIN($BX226,BZ226)-MAX($BW226,BY226))&gt;0,vDurationLunch,)</f>
        <v/>
      </c>
      <c r="CD226" s="50" t="str">
        <f>IF((MIN($BX226,CB226)-MAX($BW226,CA226))&gt;0,vDurationDinner,)</f>
        <v/>
      </c>
      <c r="CE226" s="50">
        <f t="shared" si="5"/>
        <v>0</v>
      </c>
      <c r="CF226" s="109">
        <f t="shared" si="6"/>
        <v>0.75</v>
      </c>
      <c r="CG226" s="50" t="str">
        <f t="shared" si="7"/>
        <v/>
      </c>
      <c r="CH226" s="50" t="str">
        <f t="shared" si="8"/>
        <v/>
      </c>
      <c r="CI226" s="50" t="str">
        <f t="shared" si="9"/>
        <v/>
      </c>
      <c r="CJ226" s="50" t="str">
        <f t="shared" si="10"/>
        <v/>
      </c>
      <c r="CK226" s="50" t="str">
        <f t="shared" si="11"/>
        <v/>
      </c>
      <c r="CL226" s="50"/>
      <c r="CM226" s="50"/>
      <c r="CN226" s="50"/>
      <c r="CO226" s="50"/>
      <c r="CP226" s="50"/>
    </row>
    <row r="227">
      <c r="A227" s="108" t="str">
        <f t="shared" si="2"/>
        <v/>
      </c>
      <c r="B227" s="6"/>
      <c r="C227" s="119"/>
      <c r="D227" s="120"/>
      <c r="E227" s="47"/>
      <c r="F227" s="45"/>
      <c r="G227" s="45"/>
      <c r="H227" s="46"/>
      <c r="I227" s="45"/>
      <c r="J227" s="45"/>
      <c r="K227" s="45"/>
      <c r="L227" s="45"/>
      <c r="M227" s="61"/>
      <c r="N227" s="48"/>
      <c r="O227" s="49"/>
      <c r="P227" s="48"/>
      <c r="Q227" s="49"/>
      <c r="R227" s="50"/>
      <c r="S227" s="51"/>
      <c r="T227" s="15"/>
      <c r="U227" s="14"/>
      <c r="V227" s="52"/>
      <c r="W227" s="52"/>
      <c r="X227" s="52"/>
      <c r="Y227" s="52"/>
      <c r="Z227" s="52"/>
      <c r="AA227" s="52"/>
      <c r="AB227" s="53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3"/>
      <c r="AP227" s="52"/>
      <c r="AQ227" s="52"/>
      <c r="AR227" s="53"/>
      <c r="AS227" s="53"/>
      <c r="AT227" s="53"/>
      <c r="AU227" s="52"/>
      <c r="AV227" s="52"/>
      <c r="AW227" s="53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83" t="str">
        <f>IF(ISBLANK(B227),,IF(IFNA(MATCH(N227,List_Holidays,0),0)=0,IF(IFNA(MATCH(WEEKDAY(N227),List_WeekHolidays,0),0),1,0),2))</f>
        <v/>
      </c>
      <c r="BU227" s="83" t="str">
        <f t="array" ref="BU227">IF(ISBLANK(BT227),,INDEX(List_DayType,BT227+1))</f>
        <v/>
      </c>
      <c r="BV227" s="83" t="str">
        <f t="array" ref="BV227">IFS(BT227=0,,BT227=1,INDEX(List_Weekday,BT227),BT227=2,XLOOKUP(N227,List_Holidays,List_HolidaysDesc))</f>
        <v/>
      </c>
      <c r="BW227" s="109">
        <f t="shared" si="3"/>
        <v>0</v>
      </c>
      <c r="BX227" s="109">
        <f t="shared" si="4"/>
        <v>0</v>
      </c>
      <c r="BY227" s="109">
        <f>IF($BW227&gt;cLunchEnd+$N227,cLunchBegin+$N227+1,cLunchBegin+$N227)</f>
        <v>0.5</v>
      </c>
      <c r="BZ227" s="109">
        <f>IF($BW227&gt;cLunchEnd+$N227,cLunchEnd+$N227+1,cLunchEnd+$N227)</f>
        <v>0.5416666667</v>
      </c>
      <c r="CA227" s="109">
        <f>IF($BW227&gt;cDinnerEnd+$N227,cDinnerBegin+$N227+1,cDinnerBegin+$N227)</f>
        <v>0.75</v>
      </c>
      <c r="CB227" s="109">
        <f>IF($BW227&gt;cDinnerEnd+$N227,cDinnerEnd+$N227+1,cDinnerEnd+$N227)</f>
        <v>0.7916666667</v>
      </c>
      <c r="CC227" s="50" t="str">
        <f>IF((MIN($BX227,BZ227)-MAX($BW227,BY227))&gt;0,vDurationLunch,)</f>
        <v/>
      </c>
      <c r="CD227" s="50" t="str">
        <f>IF((MIN($BX227,CB227)-MAX($BW227,CA227))&gt;0,vDurationDinner,)</f>
        <v/>
      </c>
      <c r="CE227" s="50">
        <f t="shared" si="5"/>
        <v>0</v>
      </c>
      <c r="CF227" s="109">
        <f t="shared" si="6"/>
        <v>0.75</v>
      </c>
      <c r="CG227" s="50" t="str">
        <f t="shared" si="7"/>
        <v/>
      </c>
      <c r="CH227" s="50" t="str">
        <f t="shared" si="8"/>
        <v/>
      </c>
      <c r="CI227" s="50" t="str">
        <f t="shared" si="9"/>
        <v/>
      </c>
      <c r="CJ227" s="50" t="str">
        <f t="shared" si="10"/>
        <v/>
      </c>
      <c r="CK227" s="50" t="str">
        <f t="shared" si="11"/>
        <v/>
      </c>
      <c r="CL227" s="50"/>
      <c r="CM227" s="50"/>
      <c r="CN227" s="50"/>
      <c r="CO227" s="50"/>
      <c r="CP227" s="50"/>
    </row>
    <row r="228">
      <c r="A228" s="108" t="str">
        <f t="shared" si="2"/>
        <v/>
      </c>
      <c r="B228" s="6"/>
      <c r="C228" s="119"/>
      <c r="D228" s="120"/>
      <c r="E228" s="47"/>
      <c r="F228" s="45"/>
      <c r="G228" s="45"/>
      <c r="H228" s="46"/>
      <c r="I228" s="45"/>
      <c r="J228" s="45"/>
      <c r="K228" s="45"/>
      <c r="L228" s="45"/>
      <c r="M228" s="61"/>
      <c r="N228" s="48"/>
      <c r="O228" s="49"/>
      <c r="P228" s="48"/>
      <c r="Q228" s="49"/>
      <c r="R228" s="50"/>
      <c r="S228" s="51"/>
      <c r="T228" s="15"/>
      <c r="U228" s="14"/>
      <c r="V228" s="52"/>
      <c r="W228" s="52"/>
      <c r="X228" s="52"/>
      <c r="Y228" s="52"/>
      <c r="Z228" s="52"/>
      <c r="AA228" s="52"/>
      <c r="AB228" s="53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3"/>
      <c r="AP228" s="52"/>
      <c r="AQ228" s="52"/>
      <c r="AR228" s="53"/>
      <c r="AS228" s="53"/>
      <c r="AT228" s="53"/>
      <c r="AU228" s="52"/>
      <c r="AV228" s="52"/>
      <c r="AW228" s="53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83" t="str">
        <f>IF(ISBLANK(B228),,IF(IFNA(MATCH(N228,List_Holidays,0),0)=0,IF(IFNA(MATCH(WEEKDAY(N228),List_WeekHolidays,0),0),1,0),2))</f>
        <v/>
      </c>
      <c r="BU228" s="83" t="str">
        <f t="array" ref="BU228">IF(ISBLANK(BT228),,INDEX(List_DayType,BT228+1))</f>
        <v/>
      </c>
      <c r="BV228" s="83" t="str">
        <f t="array" ref="BV228">IFS(BT228=0,,BT228=1,INDEX(List_Weekday,BT228),BT228=2,XLOOKUP(N228,List_Holidays,List_HolidaysDesc))</f>
        <v/>
      </c>
      <c r="BW228" s="109">
        <f t="shared" si="3"/>
        <v>0</v>
      </c>
      <c r="BX228" s="109">
        <f t="shared" si="4"/>
        <v>0</v>
      </c>
      <c r="BY228" s="109">
        <f>IF($BW228&gt;cLunchEnd+$N228,cLunchBegin+$N228+1,cLunchBegin+$N228)</f>
        <v>0.5</v>
      </c>
      <c r="BZ228" s="109">
        <f>IF($BW228&gt;cLunchEnd+$N228,cLunchEnd+$N228+1,cLunchEnd+$N228)</f>
        <v>0.5416666667</v>
      </c>
      <c r="CA228" s="109">
        <f>IF($BW228&gt;cDinnerEnd+$N228,cDinnerBegin+$N228+1,cDinnerBegin+$N228)</f>
        <v>0.75</v>
      </c>
      <c r="CB228" s="109">
        <f>IF($BW228&gt;cDinnerEnd+$N228,cDinnerEnd+$N228+1,cDinnerEnd+$N228)</f>
        <v>0.7916666667</v>
      </c>
      <c r="CC228" s="50" t="str">
        <f>IF((MIN($BX228,BZ228)-MAX($BW228,BY228))&gt;0,vDurationLunch,)</f>
        <v/>
      </c>
      <c r="CD228" s="50" t="str">
        <f>IF((MIN($BX228,CB228)-MAX($BW228,CA228))&gt;0,vDurationDinner,)</f>
        <v/>
      </c>
      <c r="CE228" s="50">
        <f t="shared" si="5"/>
        <v>0</v>
      </c>
      <c r="CF228" s="109">
        <f t="shared" si="6"/>
        <v>0.75</v>
      </c>
      <c r="CG228" s="50" t="str">
        <f t="shared" si="7"/>
        <v/>
      </c>
      <c r="CH228" s="50" t="str">
        <f t="shared" si="8"/>
        <v/>
      </c>
      <c r="CI228" s="50" t="str">
        <f t="shared" si="9"/>
        <v/>
      </c>
      <c r="CJ228" s="50" t="str">
        <f t="shared" si="10"/>
        <v/>
      </c>
      <c r="CK228" s="50" t="str">
        <f t="shared" si="11"/>
        <v/>
      </c>
      <c r="CL228" s="50"/>
      <c r="CM228" s="50"/>
      <c r="CN228" s="50"/>
      <c r="CO228" s="50"/>
      <c r="CP228" s="50"/>
    </row>
    <row r="229">
      <c r="A229" s="108" t="str">
        <f t="shared" si="2"/>
        <v/>
      </c>
      <c r="B229" s="6"/>
      <c r="C229" s="119"/>
      <c r="D229" s="120"/>
      <c r="E229" s="47"/>
      <c r="F229" s="45"/>
      <c r="G229" s="45"/>
      <c r="H229" s="46"/>
      <c r="I229" s="45"/>
      <c r="J229" s="45"/>
      <c r="K229" s="45"/>
      <c r="L229" s="45"/>
      <c r="M229" s="61"/>
      <c r="N229" s="48"/>
      <c r="O229" s="49"/>
      <c r="P229" s="48"/>
      <c r="Q229" s="49"/>
      <c r="R229" s="50"/>
      <c r="S229" s="51"/>
      <c r="T229" s="15"/>
      <c r="U229" s="14"/>
      <c r="V229" s="52"/>
      <c r="W229" s="52"/>
      <c r="X229" s="52"/>
      <c r="Y229" s="52"/>
      <c r="Z229" s="52"/>
      <c r="AA229" s="52"/>
      <c r="AB229" s="53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3"/>
      <c r="AP229" s="52"/>
      <c r="AQ229" s="52"/>
      <c r="AR229" s="53"/>
      <c r="AS229" s="53"/>
      <c r="AT229" s="53"/>
      <c r="AU229" s="52"/>
      <c r="AV229" s="52"/>
      <c r="AW229" s="53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83" t="str">
        <f>IF(ISBLANK(B229),,IF(IFNA(MATCH(N229,List_Holidays,0),0)=0,IF(IFNA(MATCH(WEEKDAY(N229),List_WeekHolidays,0),0),1,0),2))</f>
        <v/>
      </c>
      <c r="BU229" s="83" t="str">
        <f t="array" ref="BU229">IF(ISBLANK(BT229),,INDEX(List_DayType,BT229+1))</f>
        <v/>
      </c>
      <c r="BV229" s="83" t="str">
        <f t="array" ref="BV229">IFS(BT229=0,,BT229=1,INDEX(List_Weekday,BT229),BT229=2,XLOOKUP(N229,List_Holidays,List_HolidaysDesc))</f>
        <v/>
      </c>
      <c r="BW229" s="109">
        <f t="shared" si="3"/>
        <v>0</v>
      </c>
      <c r="BX229" s="109">
        <f t="shared" si="4"/>
        <v>0</v>
      </c>
      <c r="BY229" s="109">
        <f>IF($BW229&gt;cLunchEnd+$N229,cLunchBegin+$N229+1,cLunchBegin+$N229)</f>
        <v>0.5</v>
      </c>
      <c r="BZ229" s="109">
        <f>IF($BW229&gt;cLunchEnd+$N229,cLunchEnd+$N229+1,cLunchEnd+$N229)</f>
        <v>0.5416666667</v>
      </c>
      <c r="CA229" s="109">
        <f>IF($BW229&gt;cDinnerEnd+$N229,cDinnerBegin+$N229+1,cDinnerBegin+$N229)</f>
        <v>0.75</v>
      </c>
      <c r="CB229" s="109">
        <f>IF($BW229&gt;cDinnerEnd+$N229,cDinnerEnd+$N229+1,cDinnerEnd+$N229)</f>
        <v>0.7916666667</v>
      </c>
      <c r="CC229" s="50" t="str">
        <f>IF((MIN($BX229,BZ229)-MAX($BW229,BY229))&gt;0,vDurationLunch,)</f>
        <v/>
      </c>
      <c r="CD229" s="50" t="str">
        <f>IF((MIN($BX229,CB229)-MAX($BW229,CA229))&gt;0,vDurationDinner,)</f>
        <v/>
      </c>
      <c r="CE229" s="50">
        <f t="shared" si="5"/>
        <v>0</v>
      </c>
      <c r="CF229" s="109">
        <f t="shared" si="6"/>
        <v>0.75</v>
      </c>
      <c r="CG229" s="50" t="str">
        <f t="shared" si="7"/>
        <v/>
      </c>
      <c r="CH229" s="50" t="str">
        <f t="shared" si="8"/>
        <v/>
      </c>
      <c r="CI229" s="50" t="str">
        <f t="shared" si="9"/>
        <v/>
      </c>
      <c r="CJ229" s="50" t="str">
        <f t="shared" si="10"/>
        <v/>
      </c>
      <c r="CK229" s="50" t="str">
        <f t="shared" si="11"/>
        <v/>
      </c>
      <c r="CL229" s="50"/>
      <c r="CM229" s="50"/>
      <c r="CN229" s="50"/>
      <c r="CO229" s="50"/>
      <c r="CP229" s="50"/>
    </row>
    <row r="230">
      <c r="A230" s="108" t="str">
        <f t="shared" si="2"/>
        <v/>
      </c>
      <c r="B230" s="6"/>
      <c r="C230" s="119"/>
      <c r="D230" s="120"/>
      <c r="E230" s="47"/>
      <c r="F230" s="45"/>
      <c r="G230" s="46"/>
      <c r="H230" s="46"/>
      <c r="I230" s="45"/>
      <c r="J230" s="45"/>
      <c r="K230" s="45"/>
      <c r="L230" s="45"/>
      <c r="M230" s="61"/>
      <c r="N230" s="48"/>
      <c r="O230" s="49"/>
      <c r="P230" s="48"/>
      <c r="Q230" s="49"/>
      <c r="R230" s="50"/>
      <c r="S230" s="51"/>
      <c r="T230" s="15"/>
      <c r="U230" s="14"/>
      <c r="V230" s="52"/>
      <c r="W230" s="52"/>
      <c r="X230" s="52"/>
      <c r="Y230" s="52"/>
      <c r="Z230" s="52"/>
      <c r="AA230" s="52"/>
      <c r="AB230" s="53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3"/>
      <c r="AP230" s="52"/>
      <c r="AQ230" s="52"/>
      <c r="AR230" s="53"/>
      <c r="AS230" s="53"/>
      <c r="AT230" s="53"/>
      <c r="AU230" s="52"/>
      <c r="AV230" s="52"/>
      <c r="AW230" s="53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83" t="str">
        <f>IF(ISBLANK(B230),,IF(IFNA(MATCH(N230,List_Holidays,0),0)=0,IF(IFNA(MATCH(WEEKDAY(N230),List_WeekHolidays,0),0),1,0),2))</f>
        <v/>
      </c>
      <c r="BU230" s="83" t="str">
        <f t="array" ref="BU230">IF(ISBLANK(BT230),,INDEX(List_DayType,BT230+1))</f>
        <v/>
      </c>
      <c r="BV230" s="83" t="str">
        <f t="array" ref="BV230">IFS(BT230=0,,BT230=1,INDEX(List_Weekday,BT230),BT230=2,XLOOKUP(N230,List_Holidays,List_HolidaysDesc))</f>
        <v/>
      </c>
      <c r="BW230" s="109">
        <f t="shared" si="3"/>
        <v>0</v>
      </c>
      <c r="BX230" s="109">
        <f t="shared" si="4"/>
        <v>0</v>
      </c>
      <c r="BY230" s="109">
        <f>IF($BW230&gt;cLunchEnd+$N230,cLunchBegin+$N230+1,cLunchBegin+$N230)</f>
        <v>0.5</v>
      </c>
      <c r="BZ230" s="109">
        <f>IF($BW230&gt;cLunchEnd+$N230,cLunchEnd+$N230+1,cLunchEnd+$N230)</f>
        <v>0.5416666667</v>
      </c>
      <c r="CA230" s="109">
        <f>IF($BW230&gt;cDinnerEnd+$N230,cDinnerBegin+$N230+1,cDinnerBegin+$N230)</f>
        <v>0.75</v>
      </c>
      <c r="CB230" s="109">
        <f>IF($BW230&gt;cDinnerEnd+$N230,cDinnerEnd+$N230+1,cDinnerEnd+$N230)</f>
        <v>0.7916666667</v>
      </c>
      <c r="CC230" s="50" t="str">
        <f>IF((MIN($BX230,BZ230)-MAX($BW230,BY230))&gt;0,vDurationLunch,)</f>
        <v/>
      </c>
      <c r="CD230" s="50" t="str">
        <f>IF((MIN($BX230,CB230)-MAX($BW230,CA230))&gt;0,vDurationDinner,)</f>
        <v/>
      </c>
      <c r="CE230" s="50">
        <f t="shared" si="5"/>
        <v>0</v>
      </c>
      <c r="CF230" s="109">
        <f t="shared" si="6"/>
        <v>0.75</v>
      </c>
      <c r="CG230" s="50" t="str">
        <f t="shared" si="7"/>
        <v/>
      </c>
      <c r="CH230" s="50" t="str">
        <f t="shared" si="8"/>
        <v/>
      </c>
      <c r="CI230" s="50" t="str">
        <f t="shared" si="9"/>
        <v/>
      </c>
      <c r="CJ230" s="50" t="str">
        <f t="shared" si="10"/>
        <v/>
      </c>
      <c r="CK230" s="50" t="str">
        <f t="shared" si="11"/>
        <v/>
      </c>
      <c r="CL230" s="50"/>
      <c r="CM230" s="50"/>
      <c r="CN230" s="50"/>
      <c r="CO230" s="50"/>
      <c r="CP230" s="50"/>
    </row>
    <row r="231">
      <c r="A231" s="108" t="str">
        <f t="shared" si="2"/>
        <v/>
      </c>
      <c r="B231" s="6"/>
      <c r="C231" s="119"/>
      <c r="D231" s="120"/>
      <c r="E231" s="47"/>
      <c r="F231" s="45"/>
      <c r="G231" s="45"/>
      <c r="H231" s="46"/>
      <c r="I231" s="45"/>
      <c r="J231" s="45"/>
      <c r="K231" s="45"/>
      <c r="L231" s="45"/>
      <c r="M231" s="61"/>
      <c r="N231" s="48"/>
      <c r="O231" s="49"/>
      <c r="P231" s="48"/>
      <c r="Q231" s="49"/>
      <c r="R231" s="50"/>
      <c r="S231" s="51"/>
      <c r="T231" s="15"/>
      <c r="U231" s="14"/>
      <c r="V231" s="52"/>
      <c r="W231" s="52"/>
      <c r="X231" s="52"/>
      <c r="Y231" s="52"/>
      <c r="Z231" s="52"/>
      <c r="AA231" s="52"/>
      <c r="AB231" s="53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3"/>
      <c r="AP231" s="52"/>
      <c r="AQ231" s="52"/>
      <c r="AR231" s="53"/>
      <c r="AS231" s="53"/>
      <c r="AT231" s="53"/>
      <c r="AU231" s="52"/>
      <c r="AV231" s="52"/>
      <c r="AW231" s="53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83" t="str">
        <f>IF(ISBLANK(B231),,IF(IFNA(MATCH(N231,List_Holidays,0),0)=0,IF(IFNA(MATCH(WEEKDAY(N231),List_WeekHolidays,0),0),1,0),2))</f>
        <v/>
      </c>
      <c r="BU231" s="83" t="str">
        <f t="array" ref="BU231">IF(ISBLANK(BT231),,INDEX(List_DayType,BT231+1))</f>
        <v/>
      </c>
      <c r="BV231" s="83" t="str">
        <f t="array" ref="BV231">IFS(BT231=0,,BT231=1,INDEX(List_Weekday,BT231),BT231=2,XLOOKUP(N231,List_Holidays,List_HolidaysDesc))</f>
        <v/>
      </c>
      <c r="BW231" s="109">
        <f t="shared" si="3"/>
        <v>0</v>
      </c>
      <c r="BX231" s="109">
        <f t="shared" si="4"/>
        <v>0</v>
      </c>
      <c r="BY231" s="109">
        <f>IF($BW231&gt;cLunchEnd+$N231,cLunchBegin+$N231+1,cLunchBegin+$N231)</f>
        <v>0.5</v>
      </c>
      <c r="BZ231" s="109">
        <f>IF($BW231&gt;cLunchEnd+$N231,cLunchEnd+$N231+1,cLunchEnd+$N231)</f>
        <v>0.5416666667</v>
      </c>
      <c r="CA231" s="109">
        <f>IF($BW231&gt;cDinnerEnd+$N231,cDinnerBegin+$N231+1,cDinnerBegin+$N231)</f>
        <v>0.75</v>
      </c>
      <c r="CB231" s="109">
        <f>IF($BW231&gt;cDinnerEnd+$N231,cDinnerEnd+$N231+1,cDinnerEnd+$N231)</f>
        <v>0.7916666667</v>
      </c>
      <c r="CC231" s="50" t="str">
        <f>IF((MIN($BX231,BZ231)-MAX($BW231,BY231))&gt;0,vDurationLunch,)</f>
        <v/>
      </c>
      <c r="CD231" s="50" t="str">
        <f>IF((MIN($BX231,CB231)-MAX($BW231,CA231))&gt;0,vDurationDinner,)</f>
        <v/>
      </c>
      <c r="CE231" s="50">
        <f t="shared" si="5"/>
        <v>0</v>
      </c>
      <c r="CF231" s="109">
        <f t="shared" si="6"/>
        <v>0.75</v>
      </c>
      <c r="CG231" s="50" t="str">
        <f t="shared" si="7"/>
        <v/>
      </c>
      <c r="CH231" s="50" t="str">
        <f t="shared" si="8"/>
        <v/>
      </c>
      <c r="CI231" s="50" t="str">
        <f t="shared" si="9"/>
        <v/>
      </c>
      <c r="CJ231" s="50" t="str">
        <f t="shared" si="10"/>
        <v/>
      </c>
      <c r="CK231" s="50" t="str">
        <f t="shared" si="11"/>
        <v/>
      </c>
      <c r="CL231" s="50"/>
      <c r="CM231" s="50"/>
      <c r="CN231" s="50"/>
      <c r="CO231" s="50"/>
      <c r="CP231" s="50"/>
    </row>
    <row r="232">
      <c r="A232" s="108" t="str">
        <f t="shared" si="2"/>
        <v/>
      </c>
      <c r="B232" s="6"/>
      <c r="C232" s="119"/>
      <c r="D232" s="120"/>
      <c r="E232" s="61"/>
      <c r="F232" s="45"/>
      <c r="G232" s="45"/>
      <c r="H232" s="46"/>
      <c r="I232" s="45"/>
      <c r="J232" s="45"/>
      <c r="K232" s="45"/>
      <c r="L232" s="45"/>
      <c r="M232" s="61"/>
      <c r="N232" s="48"/>
      <c r="O232" s="49"/>
      <c r="P232" s="48"/>
      <c r="Q232" s="49"/>
      <c r="R232" s="50"/>
      <c r="S232" s="51"/>
      <c r="T232" s="15"/>
      <c r="U232" s="14"/>
      <c r="V232" s="52"/>
      <c r="W232" s="52"/>
      <c r="X232" s="52"/>
      <c r="Y232" s="52"/>
      <c r="Z232" s="52"/>
      <c r="AA232" s="52"/>
      <c r="AB232" s="53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3"/>
      <c r="AP232" s="52"/>
      <c r="AQ232" s="52"/>
      <c r="AR232" s="53"/>
      <c r="AS232" s="53"/>
      <c r="AT232" s="53"/>
      <c r="AU232" s="52"/>
      <c r="AV232" s="52"/>
      <c r="AW232" s="53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83" t="str">
        <f>IF(ISBLANK(B232),,IF(IFNA(MATCH(N232,List_Holidays,0),0)=0,IF(IFNA(MATCH(WEEKDAY(N232),List_WeekHolidays,0),0),1,0),2))</f>
        <v/>
      </c>
      <c r="BU232" s="83" t="str">
        <f t="array" ref="BU232">IF(ISBLANK(BT232),,INDEX(List_DayType,BT232+1))</f>
        <v/>
      </c>
      <c r="BV232" s="83" t="str">
        <f t="array" ref="BV232">IFS(BT232=0,,BT232=1,INDEX(List_Weekday,BT232),BT232=2,XLOOKUP(N232,List_Holidays,List_HolidaysDesc))</f>
        <v/>
      </c>
      <c r="BW232" s="109">
        <f t="shared" si="3"/>
        <v>0</v>
      </c>
      <c r="BX232" s="109">
        <f t="shared" si="4"/>
        <v>0</v>
      </c>
      <c r="BY232" s="109">
        <f>IF($BW232&gt;cLunchEnd+$N232,cLunchBegin+$N232+1,cLunchBegin+$N232)</f>
        <v>0.5</v>
      </c>
      <c r="BZ232" s="109">
        <f>IF($BW232&gt;cLunchEnd+$N232,cLunchEnd+$N232+1,cLunchEnd+$N232)</f>
        <v>0.5416666667</v>
      </c>
      <c r="CA232" s="109">
        <f>IF($BW232&gt;cDinnerEnd+$N232,cDinnerBegin+$N232+1,cDinnerBegin+$N232)</f>
        <v>0.75</v>
      </c>
      <c r="CB232" s="109">
        <f>IF($BW232&gt;cDinnerEnd+$N232,cDinnerEnd+$N232+1,cDinnerEnd+$N232)</f>
        <v>0.7916666667</v>
      </c>
      <c r="CC232" s="50" t="str">
        <f>IF((MIN($BX232,BZ232)-MAX($BW232,BY232))&gt;0,vDurationLunch,)</f>
        <v/>
      </c>
      <c r="CD232" s="50" t="str">
        <f>IF((MIN($BX232,CB232)-MAX($BW232,CA232))&gt;0,vDurationDinner,)</f>
        <v/>
      </c>
      <c r="CE232" s="50">
        <f t="shared" si="5"/>
        <v>0</v>
      </c>
      <c r="CF232" s="109">
        <f t="shared" si="6"/>
        <v>0.75</v>
      </c>
      <c r="CG232" s="50" t="str">
        <f t="shared" si="7"/>
        <v/>
      </c>
      <c r="CH232" s="50" t="str">
        <f t="shared" si="8"/>
        <v/>
      </c>
      <c r="CI232" s="50" t="str">
        <f t="shared" si="9"/>
        <v/>
      </c>
      <c r="CJ232" s="50" t="str">
        <f t="shared" si="10"/>
        <v/>
      </c>
      <c r="CK232" s="50" t="str">
        <f t="shared" si="11"/>
        <v/>
      </c>
      <c r="CL232" s="50"/>
      <c r="CM232" s="50"/>
      <c r="CN232" s="50"/>
      <c r="CO232" s="50"/>
      <c r="CP232" s="50"/>
    </row>
    <row r="233">
      <c r="A233" s="108" t="str">
        <f t="shared" si="2"/>
        <v/>
      </c>
      <c r="B233" s="6"/>
      <c r="C233" s="119"/>
      <c r="D233" s="120"/>
      <c r="E233" s="61"/>
      <c r="F233" s="45"/>
      <c r="G233" s="45"/>
      <c r="H233" s="45"/>
      <c r="I233" s="45"/>
      <c r="J233" s="46"/>
      <c r="K233" s="45"/>
      <c r="L233" s="45"/>
      <c r="M233" s="61"/>
      <c r="N233" s="48"/>
      <c r="O233" s="49"/>
      <c r="P233" s="48"/>
      <c r="Q233" s="49"/>
      <c r="R233" s="50"/>
      <c r="S233" s="51"/>
      <c r="T233" s="15"/>
      <c r="U233" s="14"/>
      <c r="V233" s="52"/>
      <c r="W233" s="52"/>
      <c r="X233" s="52"/>
      <c r="Y233" s="52"/>
      <c r="Z233" s="52"/>
      <c r="AA233" s="52"/>
      <c r="AB233" s="53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3"/>
      <c r="AP233" s="52"/>
      <c r="AQ233" s="52"/>
      <c r="AR233" s="53"/>
      <c r="AS233" s="53"/>
      <c r="AT233" s="53"/>
      <c r="AU233" s="52"/>
      <c r="AV233" s="52"/>
      <c r="AW233" s="53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83" t="str">
        <f>IF(ISBLANK(B233),,IF(IFNA(MATCH(N233,List_Holidays,0),0)=0,IF(IFNA(MATCH(WEEKDAY(N233),List_WeekHolidays,0),0),1,0),2))</f>
        <v/>
      </c>
      <c r="BU233" s="83" t="str">
        <f t="array" ref="BU233">IF(ISBLANK(BT233),,INDEX(List_DayType,BT233+1))</f>
        <v/>
      </c>
      <c r="BV233" s="83" t="str">
        <f t="array" ref="BV233">IFS(BT233=0,,BT233=1,INDEX(List_Weekday,BT233),BT233=2,XLOOKUP(N233,List_Holidays,List_HolidaysDesc))</f>
        <v/>
      </c>
      <c r="BW233" s="109">
        <f t="shared" si="3"/>
        <v>0</v>
      </c>
      <c r="BX233" s="109">
        <f t="shared" si="4"/>
        <v>0</v>
      </c>
      <c r="BY233" s="109">
        <f>IF($BW233&gt;cLunchEnd+$N233,cLunchBegin+$N233+1,cLunchBegin+$N233)</f>
        <v>0.5</v>
      </c>
      <c r="BZ233" s="109">
        <f>IF($BW233&gt;cLunchEnd+$N233,cLunchEnd+$N233+1,cLunchEnd+$N233)</f>
        <v>0.5416666667</v>
      </c>
      <c r="CA233" s="109">
        <f>IF($BW233&gt;cDinnerEnd+$N233,cDinnerBegin+$N233+1,cDinnerBegin+$N233)</f>
        <v>0.75</v>
      </c>
      <c r="CB233" s="109">
        <f>IF($BW233&gt;cDinnerEnd+$N233,cDinnerEnd+$N233+1,cDinnerEnd+$N233)</f>
        <v>0.7916666667</v>
      </c>
      <c r="CC233" s="50" t="str">
        <f>IF((MIN($BX233,BZ233)-MAX($BW233,BY233))&gt;0,vDurationLunch,)</f>
        <v/>
      </c>
      <c r="CD233" s="50" t="str">
        <f>IF((MIN($BX233,CB233)-MAX($BW233,CA233))&gt;0,vDurationDinner,)</f>
        <v/>
      </c>
      <c r="CE233" s="50">
        <f t="shared" si="5"/>
        <v>0</v>
      </c>
      <c r="CF233" s="109">
        <f t="shared" si="6"/>
        <v>0.75</v>
      </c>
      <c r="CG233" s="50" t="str">
        <f t="shared" si="7"/>
        <v/>
      </c>
      <c r="CH233" s="50" t="str">
        <f t="shared" si="8"/>
        <v/>
      </c>
      <c r="CI233" s="50" t="str">
        <f t="shared" si="9"/>
        <v/>
      </c>
      <c r="CJ233" s="50" t="str">
        <f t="shared" si="10"/>
        <v/>
      </c>
      <c r="CK233" s="50" t="str">
        <f t="shared" si="11"/>
        <v/>
      </c>
      <c r="CL233" s="50"/>
      <c r="CM233" s="50"/>
      <c r="CN233" s="50"/>
      <c r="CO233" s="50"/>
      <c r="CP233" s="50"/>
    </row>
    <row r="234">
      <c r="A234" s="108" t="str">
        <f t="shared" si="2"/>
        <v/>
      </c>
      <c r="B234" s="6"/>
      <c r="C234" s="119"/>
      <c r="D234" s="129"/>
      <c r="E234" s="47"/>
      <c r="F234" s="45"/>
      <c r="G234" s="45"/>
      <c r="H234" s="46"/>
      <c r="I234" s="45"/>
      <c r="J234" s="45"/>
      <c r="K234" s="45"/>
      <c r="L234" s="45"/>
      <c r="M234" s="61"/>
      <c r="N234" s="48"/>
      <c r="O234" s="49"/>
      <c r="P234" s="48"/>
      <c r="Q234" s="49"/>
      <c r="R234" s="50"/>
      <c r="S234" s="51"/>
      <c r="T234" s="15"/>
      <c r="U234" s="14"/>
      <c r="V234" s="52"/>
      <c r="W234" s="52"/>
      <c r="X234" s="52"/>
      <c r="Y234" s="52"/>
      <c r="Z234" s="52"/>
      <c r="AA234" s="52"/>
      <c r="AB234" s="53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3"/>
      <c r="AP234" s="52"/>
      <c r="AQ234" s="52"/>
      <c r="AR234" s="53"/>
      <c r="AS234" s="53"/>
      <c r="AT234" s="53"/>
      <c r="AU234" s="52"/>
      <c r="AV234" s="52"/>
      <c r="AW234" s="53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83" t="str">
        <f>IF(ISBLANK(B234),,IF(IFNA(MATCH(N234,List_Holidays,0),0)=0,IF(IFNA(MATCH(WEEKDAY(N234),List_WeekHolidays,0),0),1,0),2))</f>
        <v/>
      </c>
      <c r="BU234" s="83" t="str">
        <f t="array" ref="BU234">IF(ISBLANK(BT234),,INDEX(List_DayType,BT234+1))</f>
        <v/>
      </c>
      <c r="BV234" s="83" t="str">
        <f t="array" ref="BV234">IFS(BT234=0,,BT234=1,INDEX(List_Weekday,BT234),BT234=2,XLOOKUP(N234,List_Holidays,List_HolidaysDesc))</f>
        <v/>
      </c>
      <c r="BW234" s="109">
        <f t="shared" si="3"/>
        <v>0</v>
      </c>
      <c r="BX234" s="109">
        <f t="shared" si="4"/>
        <v>0</v>
      </c>
      <c r="BY234" s="109">
        <f>IF($BW234&gt;cLunchEnd+$N234,cLunchBegin+$N234+1,cLunchBegin+$N234)</f>
        <v>0.5</v>
      </c>
      <c r="BZ234" s="109">
        <f>IF($BW234&gt;cLunchEnd+$N234,cLunchEnd+$N234+1,cLunchEnd+$N234)</f>
        <v>0.5416666667</v>
      </c>
      <c r="CA234" s="109">
        <f>IF($BW234&gt;cDinnerEnd+$N234,cDinnerBegin+$N234+1,cDinnerBegin+$N234)</f>
        <v>0.75</v>
      </c>
      <c r="CB234" s="109">
        <f>IF($BW234&gt;cDinnerEnd+$N234,cDinnerEnd+$N234+1,cDinnerEnd+$N234)</f>
        <v>0.7916666667</v>
      </c>
      <c r="CC234" s="50" t="str">
        <f>IF((MIN($BX234,BZ234)-MAX($BW234,BY234))&gt;0,vDurationLunch,)</f>
        <v/>
      </c>
      <c r="CD234" s="50" t="str">
        <f>IF((MIN($BX234,CB234)-MAX($BW234,CA234))&gt;0,vDurationDinner,)</f>
        <v/>
      </c>
      <c r="CE234" s="50">
        <f t="shared" si="5"/>
        <v>0</v>
      </c>
      <c r="CF234" s="109">
        <f t="shared" si="6"/>
        <v>0.75</v>
      </c>
      <c r="CG234" s="50" t="str">
        <f t="shared" si="7"/>
        <v/>
      </c>
      <c r="CH234" s="50" t="str">
        <f t="shared" si="8"/>
        <v/>
      </c>
      <c r="CI234" s="50" t="str">
        <f t="shared" si="9"/>
        <v/>
      </c>
      <c r="CJ234" s="50" t="str">
        <f t="shared" si="10"/>
        <v/>
      </c>
      <c r="CK234" s="50" t="str">
        <f t="shared" si="11"/>
        <v/>
      </c>
      <c r="CL234" s="50"/>
      <c r="CM234" s="50"/>
      <c r="CN234" s="50"/>
      <c r="CO234" s="50"/>
      <c r="CP234" s="50"/>
    </row>
    <row r="235">
      <c r="A235" s="108" t="str">
        <f t="shared" si="2"/>
        <v/>
      </c>
      <c r="B235" s="6"/>
      <c r="C235" s="119"/>
      <c r="D235" s="120"/>
      <c r="E235" s="47"/>
      <c r="F235" s="45"/>
      <c r="G235" s="45"/>
      <c r="H235" s="46"/>
      <c r="I235" s="45"/>
      <c r="J235" s="45"/>
      <c r="K235" s="45"/>
      <c r="L235" s="45"/>
      <c r="M235" s="61"/>
      <c r="N235" s="48"/>
      <c r="O235" s="49"/>
      <c r="P235" s="48"/>
      <c r="Q235" s="49"/>
      <c r="R235" s="50"/>
      <c r="S235" s="51"/>
      <c r="T235" s="15"/>
      <c r="U235" s="14"/>
      <c r="V235" s="52"/>
      <c r="W235" s="52"/>
      <c r="X235" s="52"/>
      <c r="Y235" s="52"/>
      <c r="Z235" s="52"/>
      <c r="AA235" s="52"/>
      <c r="AB235" s="53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3"/>
      <c r="AP235" s="52"/>
      <c r="AQ235" s="52"/>
      <c r="AR235" s="53"/>
      <c r="AS235" s="53"/>
      <c r="AT235" s="53"/>
      <c r="AU235" s="52"/>
      <c r="AV235" s="52"/>
      <c r="AW235" s="53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83" t="str">
        <f>IF(ISBLANK(B235),,IF(IFNA(MATCH(N235,List_Holidays,0),0)=0,IF(IFNA(MATCH(WEEKDAY(N235),List_WeekHolidays,0),0),1,0),2))</f>
        <v/>
      </c>
      <c r="BU235" s="83" t="str">
        <f t="array" ref="BU235">IF(ISBLANK(BT235),,INDEX(List_DayType,BT235+1))</f>
        <v/>
      </c>
      <c r="BV235" s="83" t="str">
        <f t="array" ref="BV235">IFS(BT235=0,,BT235=1,INDEX(List_Weekday,BT235),BT235=2,XLOOKUP(N235,List_Holidays,List_HolidaysDesc))</f>
        <v/>
      </c>
      <c r="BW235" s="109">
        <f t="shared" si="3"/>
        <v>0</v>
      </c>
      <c r="BX235" s="109">
        <f t="shared" si="4"/>
        <v>0</v>
      </c>
      <c r="BY235" s="109">
        <f>IF($BW235&gt;cLunchEnd+$N235,cLunchBegin+$N235+1,cLunchBegin+$N235)</f>
        <v>0.5</v>
      </c>
      <c r="BZ235" s="109">
        <f>IF($BW235&gt;cLunchEnd+$N235,cLunchEnd+$N235+1,cLunchEnd+$N235)</f>
        <v>0.5416666667</v>
      </c>
      <c r="CA235" s="109">
        <f>IF($BW235&gt;cDinnerEnd+$N235,cDinnerBegin+$N235+1,cDinnerBegin+$N235)</f>
        <v>0.75</v>
      </c>
      <c r="CB235" s="109">
        <f>IF($BW235&gt;cDinnerEnd+$N235,cDinnerEnd+$N235+1,cDinnerEnd+$N235)</f>
        <v>0.7916666667</v>
      </c>
      <c r="CC235" s="50" t="str">
        <f>IF((MIN($BX235,BZ235)-MAX($BW235,BY235))&gt;0,vDurationLunch,)</f>
        <v/>
      </c>
      <c r="CD235" s="50" t="str">
        <f>IF((MIN($BX235,CB235)-MAX($BW235,CA235))&gt;0,vDurationDinner,)</f>
        <v/>
      </c>
      <c r="CE235" s="50">
        <f t="shared" si="5"/>
        <v>0</v>
      </c>
      <c r="CF235" s="109">
        <f t="shared" si="6"/>
        <v>0.75</v>
      </c>
      <c r="CG235" s="50" t="str">
        <f t="shared" si="7"/>
        <v/>
      </c>
      <c r="CH235" s="50" t="str">
        <f t="shared" si="8"/>
        <v/>
      </c>
      <c r="CI235" s="50" t="str">
        <f t="shared" si="9"/>
        <v/>
      </c>
      <c r="CJ235" s="50" t="str">
        <f t="shared" si="10"/>
        <v/>
      </c>
      <c r="CK235" s="50" t="str">
        <f t="shared" si="11"/>
        <v/>
      </c>
      <c r="CL235" s="50"/>
      <c r="CM235" s="50"/>
      <c r="CN235" s="50"/>
      <c r="CO235" s="50"/>
      <c r="CP235" s="50"/>
    </row>
    <row r="236">
      <c r="A236" s="108" t="str">
        <f t="shared" si="2"/>
        <v/>
      </c>
      <c r="B236" s="6"/>
      <c r="C236" s="119"/>
      <c r="D236" s="120"/>
      <c r="E236" s="61"/>
      <c r="F236" s="45"/>
      <c r="G236" s="45"/>
      <c r="H236" s="46"/>
      <c r="I236" s="45"/>
      <c r="J236" s="45"/>
      <c r="K236" s="45"/>
      <c r="L236" s="45"/>
      <c r="M236" s="61"/>
      <c r="N236" s="48"/>
      <c r="O236" s="49"/>
      <c r="P236" s="48"/>
      <c r="Q236" s="49"/>
      <c r="R236" s="50"/>
      <c r="S236" s="51"/>
      <c r="T236" s="15"/>
      <c r="U236" s="14"/>
      <c r="V236" s="52"/>
      <c r="W236" s="52"/>
      <c r="X236" s="52"/>
      <c r="Y236" s="52"/>
      <c r="Z236" s="52"/>
      <c r="AA236" s="52"/>
      <c r="AB236" s="53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3"/>
      <c r="AP236" s="52"/>
      <c r="AQ236" s="52"/>
      <c r="AR236" s="53"/>
      <c r="AS236" s="53"/>
      <c r="AT236" s="53"/>
      <c r="AU236" s="52"/>
      <c r="AV236" s="52"/>
      <c r="AW236" s="53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83" t="str">
        <f>IF(ISBLANK(B236),,IF(IFNA(MATCH(N236,List_Holidays,0),0)=0,IF(IFNA(MATCH(WEEKDAY(N236),List_WeekHolidays,0),0),1,0),2))</f>
        <v/>
      </c>
      <c r="BU236" s="83" t="str">
        <f t="array" ref="BU236">IF(ISBLANK(BT236),,INDEX(List_DayType,BT236+1))</f>
        <v/>
      </c>
      <c r="BV236" s="83" t="str">
        <f t="array" ref="BV236">IFS(BT236=0,,BT236=1,INDEX(List_Weekday,BT236),BT236=2,XLOOKUP(N236,List_Holidays,List_HolidaysDesc))</f>
        <v/>
      </c>
      <c r="BW236" s="109">
        <f t="shared" si="3"/>
        <v>0</v>
      </c>
      <c r="BX236" s="109">
        <f t="shared" si="4"/>
        <v>0</v>
      </c>
      <c r="BY236" s="109">
        <f>IF($BW236&gt;cLunchEnd+$N236,cLunchBegin+$N236+1,cLunchBegin+$N236)</f>
        <v>0.5</v>
      </c>
      <c r="BZ236" s="109">
        <f>IF($BW236&gt;cLunchEnd+$N236,cLunchEnd+$N236+1,cLunchEnd+$N236)</f>
        <v>0.5416666667</v>
      </c>
      <c r="CA236" s="109">
        <f>IF($BW236&gt;cDinnerEnd+$N236,cDinnerBegin+$N236+1,cDinnerBegin+$N236)</f>
        <v>0.75</v>
      </c>
      <c r="CB236" s="109">
        <f>IF($BW236&gt;cDinnerEnd+$N236,cDinnerEnd+$N236+1,cDinnerEnd+$N236)</f>
        <v>0.7916666667</v>
      </c>
      <c r="CC236" s="50" t="str">
        <f>IF((MIN($BX236,BZ236)-MAX($BW236,BY236))&gt;0,vDurationLunch,)</f>
        <v/>
      </c>
      <c r="CD236" s="50" t="str">
        <f>IF((MIN($BX236,CB236)-MAX($BW236,CA236))&gt;0,vDurationDinner,)</f>
        <v/>
      </c>
      <c r="CE236" s="50">
        <f t="shared" si="5"/>
        <v>0</v>
      </c>
      <c r="CF236" s="109">
        <f t="shared" si="6"/>
        <v>0.75</v>
      </c>
      <c r="CG236" s="50" t="str">
        <f t="shared" si="7"/>
        <v/>
      </c>
      <c r="CH236" s="50" t="str">
        <f t="shared" si="8"/>
        <v/>
      </c>
      <c r="CI236" s="50" t="str">
        <f t="shared" si="9"/>
        <v/>
      </c>
      <c r="CJ236" s="50" t="str">
        <f t="shared" si="10"/>
        <v/>
      </c>
      <c r="CK236" s="50" t="str">
        <f t="shared" si="11"/>
        <v/>
      </c>
      <c r="CL236" s="50"/>
      <c r="CM236" s="50"/>
      <c r="CN236" s="50"/>
      <c r="CO236" s="50"/>
      <c r="CP236" s="50"/>
    </row>
    <row r="237">
      <c r="A237" s="108" t="str">
        <f t="shared" si="2"/>
        <v/>
      </c>
      <c r="B237" s="6"/>
      <c r="C237" s="119"/>
      <c r="D237" s="120"/>
      <c r="E237" s="61"/>
      <c r="F237" s="45"/>
      <c r="G237" s="46"/>
      <c r="H237" s="46"/>
      <c r="I237" s="45"/>
      <c r="J237" s="45"/>
      <c r="K237" s="45"/>
      <c r="L237" s="45"/>
      <c r="M237" s="61"/>
      <c r="N237" s="48"/>
      <c r="O237" s="49"/>
      <c r="P237" s="48"/>
      <c r="Q237" s="49"/>
      <c r="R237" s="50"/>
      <c r="S237" s="51"/>
      <c r="T237" s="15"/>
      <c r="U237" s="14"/>
      <c r="V237" s="52"/>
      <c r="W237" s="52"/>
      <c r="X237" s="52"/>
      <c r="Y237" s="52"/>
      <c r="Z237" s="52"/>
      <c r="AA237" s="52"/>
      <c r="AB237" s="53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3"/>
      <c r="AP237" s="52"/>
      <c r="AQ237" s="52"/>
      <c r="AR237" s="53"/>
      <c r="AS237" s="53"/>
      <c r="AT237" s="53"/>
      <c r="AU237" s="52"/>
      <c r="AV237" s="52"/>
      <c r="AW237" s="53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83" t="str">
        <f>IF(ISBLANK(B237),,IF(IFNA(MATCH(N237,List_Holidays,0),0)=0,IF(IFNA(MATCH(WEEKDAY(N237),List_WeekHolidays,0),0),1,0),2))</f>
        <v/>
      </c>
      <c r="BU237" s="83" t="str">
        <f t="array" ref="BU237">IF(ISBLANK(BT237),,INDEX(List_DayType,BT237+1))</f>
        <v/>
      </c>
      <c r="BV237" s="83" t="str">
        <f t="array" ref="BV237">IFS(BT237=0,,BT237=1,INDEX(List_Weekday,BT237),BT237=2,XLOOKUP(N237,List_Holidays,List_HolidaysDesc))</f>
        <v/>
      </c>
      <c r="BW237" s="109">
        <f t="shared" si="3"/>
        <v>0</v>
      </c>
      <c r="BX237" s="109">
        <f t="shared" si="4"/>
        <v>0</v>
      </c>
      <c r="BY237" s="109">
        <f>IF($BW237&gt;cLunchEnd+$N237,cLunchBegin+$N237+1,cLunchBegin+$N237)</f>
        <v>0.5</v>
      </c>
      <c r="BZ237" s="109">
        <f>IF($BW237&gt;cLunchEnd+$N237,cLunchEnd+$N237+1,cLunchEnd+$N237)</f>
        <v>0.5416666667</v>
      </c>
      <c r="CA237" s="109">
        <f>IF($BW237&gt;cDinnerEnd+$N237,cDinnerBegin+$N237+1,cDinnerBegin+$N237)</f>
        <v>0.75</v>
      </c>
      <c r="CB237" s="109">
        <f>IF($BW237&gt;cDinnerEnd+$N237,cDinnerEnd+$N237+1,cDinnerEnd+$N237)</f>
        <v>0.7916666667</v>
      </c>
      <c r="CC237" s="50" t="str">
        <f>IF((MIN($BX237,BZ237)-MAX($BW237,BY237))&gt;0,vDurationLunch,)</f>
        <v/>
      </c>
      <c r="CD237" s="50" t="str">
        <f>IF((MIN($BX237,CB237)-MAX($BW237,CA237))&gt;0,vDurationDinner,)</f>
        <v/>
      </c>
      <c r="CE237" s="50">
        <f t="shared" si="5"/>
        <v>0</v>
      </c>
      <c r="CF237" s="109">
        <f t="shared" si="6"/>
        <v>0.75</v>
      </c>
      <c r="CG237" s="50" t="str">
        <f t="shared" si="7"/>
        <v/>
      </c>
      <c r="CH237" s="50" t="str">
        <f t="shared" si="8"/>
        <v/>
      </c>
      <c r="CI237" s="50" t="str">
        <f t="shared" si="9"/>
        <v/>
      </c>
      <c r="CJ237" s="50" t="str">
        <f t="shared" si="10"/>
        <v/>
      </c>
      <c r="CK237" s="50" t="str">
        <f t="shared" si="11"/>
        <v/>
      </c>
      <c r="CL237" s="50"/>
      <c r="CM237" s="50"/>
      <c r="CN237" s="50"/>
      <c r="CO237" s="50"/>
      <c r="CP237" s="50"/>
    </row>
    <row r="238">
      <c r="A238" s="108" t="str">
        <f t="shared" si="2"/>
        <v/>
      </c>
      <c r="B238" s="6"/>
      <c r="C238" s="119"/>
      <c r="D238" s="120"/>
      <c r="E238" s="61"/>
      <c r="F238" s="45"/>
      <c r="G238" s="45"/>
      <c r="H238" s="46"/>
      <c r="I238" s="45"/>
      <c r="J238" s="45"/>
      <c r="K238" s="45"/>
      <c r="L238" s="45"/>
      <c r="M238" s="61"/>
      <c r="N238" s="48"/>
      <c r="O238" s="49"/>
      <c r="P238" s="48"/>
      <c r="Q238" s="49"/>
      <c r="R238" s="50"/>
      <c r="S238" s="51"/>
      <c r="T238" s="15"/>
      <c r="U238" s="14"/>
      <c r="V238" s="52"/>
      <c r="W238" s="52"/>
      <c r="X238" s="52"/>
      <c r="Y238" s="52"/>
      <c r="Z238" s="52"/>
      <c r="AA238" s="52"/>
      <c r="AB238" s="53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3"/>
      <c r="AP238" s="52"/>
      <c r="AQ238" s="52"/>
      <c r="AR238" s="53"/>
      <c r="AS238" s="53"/>
      <c r="AT238" s="53"/>
      <c r="AU238" s="52"/>
      <c r="AV238" s="52"/>
      <c r="AW238" s="53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83" t="str">
        <f>IF(ISBLANK(B238),,IF(IFNA(MATCH(N238,List_Holidays,0),0)=0,IF(IFNA(MATCH(WEEKDAY(N238),List_WeekHolidays,0),0),1,0),2))</f>
        <v/>
      </c>
      <c r="BU238" s="83" t="str">
        <f t="array" ref="BU238">IF(ISBLANK(BT238),,INDEX(List_DayType,BT238+1))</f>
        <v/>
      </c>
      <c r="BV238" s="83" t="str">
        <f t="array" ref="BV238">IFS(BT238=0,,BT238=1,INDEX(List_Weekday,BT238),BT238=2,XLOOKUP(N238,List_Holidays,List_HolidaysDesc))</f>
        <v/>
      </c>
      <c r="BW238" s="109">
        <f t="shared" si="3"/>
        <v>0</v>
      </c>
      <c r="BX238" s="109">
        <f t="shared" si="4"/>
        <v>0</v>
      </c>
      <c r="BY238" s="109">
        <f>IF($BW238&gt;cLunchEnd+$N238,cLunchBegin+$N238+1,cLunchBegin+$N238)</f>
        <v>0.5</v>
      </c>
      <c r="BZ238" s="109">
        <f>IF($BW238&gt;cLunchEnd+$N238,cLunchEnd+$N238+1,cLunchEnd+$N238)</f>
        <v>0.5416666667</v>
      </c>
      <c r="CA238" s="109">
        <f>IF($BW238&gt;cDinnerEnd+$N238,cDinnerBegin+$N238+1,cDinnerBegin+$N238)</f>
        <v>0.75</v>
      </c>
      <c r="CB238" s="109">
        <f>IF($BW238&gt;cDinnerEnd+$N238,cDinnerEnd+$N238+1,cDinnerEnd+$N238)</f>
        <v>0.7916666667</v>
      </c>
      <c r="CC238" s="50" t="str">
        <f>IF((MIN($BX238,BZ238)-MAX($BW238,BY238))&gt;0,vDurationLunch,)</f>
        <v/>
      </c>
      <c r="CD238" s="50" t="str">
        <f>IF((MIN($BX238,CB238)-MAX($BW238,CA238))&gt;0,vDurationDinner,)</f>
        <v/>
      </c>
      <c r="CE238" s="50">
        <f t="shared" si="5"/>
        <v>0</v>
      </c>
      <c r="CF238" s="109">
        <f t="shared" si="6"/>
        <v>0.75</v>
      </c>
      <c r="CG238" s="50" t="str">
        <f t="shared" si="7"/>
        <v/>
      </c>
      <c r="CH238" s="50" t="str">
        <f t="shared" si="8"/>
        <v/>
      </c>
      <c r="CI238" s="50" t="str">
        <f t="shared" si="9"/>
        <v/>
      </c>
      <c r="CJ238" s="50" t="str">
        <f t="shared" si="10"/>
        <v/>
      </c>
      <c r="CK238" s="50" t="str">
        <f t="shared" si="11"/>
        <v/>
      </c>
      <c r="CL238" s="50"/>
      <c r="CM238" s="50"/>
      <c r="CN238" s="50"/>
      <c r="CO238" s="50"/>
      <c r="CP238" s="50"/>
    </row>
    <row r="239">
      <c r="A239" s="108" t="str">
        <f t="shared" si="2"/>
        <v/>
      </c>
      <c r="B239" s="6"/>
      <c r="C239" s="119"/>
      <c r="D239" s="120"/>
      <c r="E239" s="61"/>
      <c r="F239" s="45"/>
      <c r="G239" s="45"/>
      <c r="H239" s="46"/>
      <c r="I239" s="45"/>
      <c r="J239" s="45"/>
      <c r="K239" s="45"/>
      <c r="L239" s="45"/>
      <c r="M239" s="61"/>
      <c r="N239" s="48"/>
      <c r="O239" s="49"/>
      <c r="P239" s="48"/>
      <c r="Q239" s="49"/>
      <c r="R239" s="50"/>
      <c r="S239" s="51"/>
      <c r="T239" s="15"/>
      <c r="U239" s="14"/>
      <c r="V239" s="52"/>
      <c r="W239" s="52"/>
      <c r="X239" s="52"/>
      <c r="Y239" s="52"/>
      <c r="Z239" s="52"/>
      <c r="AA239" s="52"/>
      <c r="AB239" s="53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3"/>
      <c r="AP239" s="52"/>
      <c r="AQ239" s="52"/>
      <c r="AR239" s="53"/>
      <c r="AS239" s="53"/>
      <c r="AT239" s="53"/>
      <c r="AU239" s="52"/>
      <c r="AV239" s="52"/>
      <c r="AW239" s="53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83" t="str">
        <f>IF(ISBLANK(B239),,IF(IFNA(MATCH(N239,List_Holidays,0),0)=0,IF(IFNA(MATCH(WEEKDAY(N239),List_WeekHolidays,0),0),1,0),2))</f>
        <v/>
      </c>
      <c r="BU239" s="83" t="str">
        <f t="array" ref="BU239">IF(ISBLANK(BT239),,INDEX(List_DayType,BT239+1))</f>
        <v/>
      </c>
      <c r="BV239" s="83" t="str">
        <f t="array" ref="BV239">IFS(BT239=0,,BT239=1,INDEX(List_Weekday,BT239),BT239=2,XLOOKUP(N239,List_Holidays,List_HolidaysDesc))</f>
        <v/>
      </c>
      <c r="BW239" s="109">
        <f t="shared" si="3"/>
        <v>0</v>
      </c>
      <c r="BX239" s="109">
        <f t="shared" si="4"/>
        <v>0</v>
      </c>
      <c r="BY239" s="109">
        <f>IF($BW239&gt;cLunchEnd+$N239,cLunchBegin+$N239+1,cLunchBegin+$N239)</f>
        <v>0.5</v>
      </c>
      <c r="BZ239" s="109">
        <f>IF($BW239&gt;cLunchEnd+$N239,cLunchEnd+$N239+1,cLunchEnd+$N239)</f>
        <v>0.5416666667</v>
      </c>
      <c r="CA239" s="109">
        <f>IF($BW239&gt;cDinnerEnd+$N239,cDinnerBegin+$N239+1,cDinnerBegin+$N239)</f>
        <v>0.75</v>
      </c>
      <c r="CB239" s="109">
        <f>IF($BW239&gt;cDinnerEnd+$N239,cDinnerEnd+$N239+1,cDinnerEnd+$N239)</f>
        <v>0.7916666667</v>
      </c>
      <c r="CC239" s="50" t="str">
        <f>IF((MIN($BX239,BZ239)-MAX($BW239,BY239))&gt;0,vDurationLunch,)</f>
        <v/>
      </c>
      <c r="CD239" s="50" t="str">
        <f>IF((MIN($BX239,CB239)-MAX($BW239,CA239))&gt;0,vDurationDinner,)</f>
        <v/>
      </c>
      <c r="CE239" s="50">
        <f t="shared" si="5"/>
        <v>0</v>
      </c>
      <c r="CF239" s="109">
        <f t="shared" si="6"/>
        <v>0.75</v>
      </c>
      <c r="CG239" s="50" t="str">
        <f t="shared" si="7"/>
        <v/>
      </c>
      <c r="CH239" s="50" t="str">
        <f t="shared" si="8"/>
        <v/>
      </c>
      <c r="CI239" s="50" t="str">
        <f t="shared" si="9"/>
        <v/>
      </c>
      <c r="CJ239" s="50" t="str">
        <f t="shared" si="10"/>
        <v/>
      </c>
      <c r="CK239" s="50" t="str">
        <f t="shared" si="11"/>
        <v/>
      </c>
      <c r="CL239" s="50"/>
      <c r="CM239" s="50"/>
      <c r="CN239" s="50"/>
      <c r="CO239" s="50"/>
      <c r="CP239" s="50"/>
    </row>
    <row r="240">
      <c r="A240" s="108" t="str">
        <f t="shared" si="2"/>
        <v/>
      </c>
      <c r="B240" s="6"/>
      <c r="C240" s="119"/>
      <c r="D240" s="120"/>
      <c r="E240" s="47"/>
      <c r="F240" s="45"/>
      <c r="G240" s="45"/>
      <c r="H240" s="45"/>
      <c r="I240" s="45"/>
      <c r="J240" s="46"/>
      <c r="K240" s="45"/>
      <c r="L240" s="45"/>
      <c r="M240" s="61"/>
      <c r="N240" s="48"/>
      <c r="O240" s="49"/>
      <c r="P240" s="48"/>
      <c r="Q240" s="49"/>
      <c r="R240" s="50"/>
      <c r="S240" s="51"/>
      <c r="T240" s="15"/>
      <c r="U240" s="14"/>
      <c r="V240" s="52"/>
      <c r="W240" s="52"/>
      <c r="X240" s="52"/>
      <c r="Y240" s="52"/>
      <c r="Z240" s="52"/>
      <c r="AA240" s="52"/>
      <c r="AB240" s="53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3"/>
      <c r="AP240" s="52"/>
      <c r="AQ240" s="52"/>
      <c r="AR240" s="53"/>
      <c r="AS240" s="53"/>
      <c r="AT240" s="53"/>
      <c r="AU240" s="52"/>
      <c r="AV240" s="52"/>
      <c r="AW240" s="53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83" t="str">
        <f>IF(ISBLANK(B240),,IF(IFNA(MATCH(N240,List_Holidays,0),0)=0,IF(IFNA(MATCH(WEEKDAY(N240),List_WeekHolidays,0),0),1,0),2))</f>
        <v/>
      </c>
      <c r="BU240" s="83" t="str">
        <f t="array" ref="BU240">IF(ISBLANK(BT240),,INDEX(List_DayType,BT240+1))</f>
        <v/>
      </c>
      <c r="BV240" s="83" t="str">
        <f t="array" ref="BV240">IFS(BT240=0,,BT240=1,INDEX(List_Weekday,BT240),BT240=2,XLOOKUP(N240,List_Holidays,List_HolidaysDesc))</f>
        <v/>
      </c>
      <c r="BW240" s="109">
        <f t="shared" si="3"/>
        <v>0</v>
      </c>
      <c r="BX240" s="109">
        <f t="shared" si="4"/>
        <v>0</v>
      </c>
      <c r="BY240" s="109">
        <f>IF($BW240&gt;cLunchEnd+$N240,cLunchBegin+$N240+1,cLunchBegin+$N240)</f>
        <v>0.5</v>
      </c>
      <c r="BZ240" s="109">
        <f>IF($BW240&gt;cLunchEnd+$N240,cLunchEnd+$N240+1,cLunchEnd+$N240)</f>
        <v>0.5416666667</v>
      </c>
      <c r="CA240" s="109">
        <f>IF($BW240&gt;cDinnerEnd+$N240,cDinnerBegin+$N240+1,cDinnerBegin+$N240)</f>
        <v>0.75</v>
      </c>
      <c r="CB240" s="109">
        <f>IF($BW240&gt;cDinnerEnd+$N240,cDinnerEnd+$N240+1,cDinnerEnd+$N240)</f>
        <v>0.7916666667</v>
      </c>
      <c r="CC240" s="50" t="str">
        <f>IF((MIN($BX240,BZ240)-MAX($BW240,BY240))&gt;0,vDurationLunch,)</f>
        <v/>
      </c>
      <c r="CD240" s="50" t="str">
        <f>IF((MIN($BX240,CB240)-MAX($BW240,CA240))&gt;0,vDurationDinner,)</f>
        <v/>
      </c>
      <c r="CE240" s="50">
        <f t="shared" si="5"/>
        <v>0</v>
      </c>
      <c r="CF240" s="109">
        <f t="shared" si="6"/>
        <v>0.75</v>
      </c>
      <c r="CG240" s="50" t="str">
        <f t="shared" si="7"/>
        <v/>
      </c>
      <c r="CH240" s="50" t="str">
        <f t="shared" si="8"/>
        <v/>
      </c>
      <c r="CI240" s="50" t="str">
        <f t="shared" si="9"/>
        <v/>
      </c>
      <c r="CJ240" s="50" t="str">
        <f t="shared" si="10"/>
        <v/>
      </c>
      <c r="CK240" s="50" t="str">
        <f t="shared" si="11"/>
        <v/>
      </c>
      <c r="CL240" s="50"/>
      <c r="CM240" s="50"/>
      <c r="CN240" s="50"/>
      <c r="CO240" s="50"/>
      <c r="CP240" s="50"/>
    </row>
    <row r="241">
      <c r="A241" s="108" t="str">
        <f t="shared" si="2"/>
        <v/>
      </c>
      <c r="B241" s="6"/>
      <c r="C241" s="119"/>
      <c r="D241" s="120"/>
      <c r="E241" s="61"/>
      <c r="F241" s="45"/>
      <c r="G241" s="45"/>
      <c r="H241" s="46"/>
      <c r="I241" s="45"/>
      <c r="J241" s="45"/>
      <c r="K241" s="45"/>
      <c r="L241" s="45"/>
      <c r="M241" s="61"/>
      <c r="N241" s="48"/>
      <c r="O241" s="49"/>
      <c r="P241" s="48"/>
      <c r="Q241" s="49"/>
      <c r="R241" s="50"/>
      <c r="S241" s="51"/>
      <c r="T241" s="15"/>
      <c r="U241" s="14"/>
      <c r="V241" s="52"/>
      <c r="W241" s="52"/>
      <c r="X241" s="52"/>
      <c r="Y241" s="52"/>
      <c r="Z241" s="52"/>
      <c r="AA241" s="52"/>
      <c r="AB241" s="53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3"/>
      <c r="AP241" s="52"/>
      <c r="AQ241" s="52"/>
      <c r="AR241" s="53"/>
      <c r="AS241" s="53"/>
      <c r="AT241" s="53"/>
      <c r="AU241" s="52"/>
      <c r="AV241" s="52"/>
      <c r="AW241" s="53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83" t="str">
        <f>IF(ISBLANK(B241),,IF(IFNA(MATCH(N241,List_Holidays,0),0)=0,IF(IFNA(MATCH(WEEKDAY(N241),List_WeekHolidays,0),0),1,0),2))</f>
        <v/>
      </c>
      <c r="BU241" s="83" t="str">
        <f t="array" ref="BU241">IF(ISBLANK(BT241),,INDEX(List_DayType,BT241+1))</f>
        <v/>
      </c>
      <c r="BV241" s="83" t="str">
        <f t="array" ref="BV241">IFS(BT241=0,,BT241=1,INDEX(List_Weekday,BT241),BT241=2,XLOOKUP(N241,List_Holidays,List_HolidaysDesc))</f>
        <v/>
      </c>
      <c r="BW241" s="109">
        <f t="shared" si="3"/>
        <v>0</v>
      </c>
      <c r="BX241" s="109">
        <f t="shared" si="4"/>
        <v>0</v>
      </c>
      <c r="BY241" s="109">
        <f>IF($BW241&gt;cLunchEnd+$N241,cLunchBegin+$N241+1,cLunchBegin+$N241)</f>
        <v>0.5</v>
      </c>
      <c r="BZ241" s="109">
        <f>IF($BW241&gt;cLunchEnd+$N241,cLunchEnd+$N241+1,cLunchEnd+$N241)</f>
        <v>0.5416666667</v>
      </c>
      <c r="CA241" s="109">
        <f>IF($BW241&gt;cDinnerEnd+$N241,cDinnerBegin+$N241+1,cDinnerBegin+$N241)</f>
        <v>0.75</v>
      </c>
      <c r="CB241" s="109">
        <f>IF($BW241&gt;cDinnerEnd+$N241,cDinnerEnd+$N241+1,cDinnerEnd+$N241)</f>
        <v>0.7916666667</v>
      </c>
      <c r="CC241" s="50" t="str">
        <f>IF((MIN($BX241,BZ241)-MAX($BW241,BY241))&gt;0,vDurationLunch,)</f>
        <v/>
      </c>
      <c r="CD241" s="50" t="str">
        <f>IF((MIN($BX241,CB241)-MAX($BW241,CA241))&gt;0,vDurationDinner,)</f>
        <v/>
      </c>
      <c r="CE241" s="50">
        <f t="shared" si="5"/>
        <v>0</v>
      </c>
      <c r="CF241" s="109">
        <f t="shared" si="6"/>
        <v>0.75</v>
      </c>
      <c r="CG241" s="50" t="str">
        <f t="shared" si="7"/>
        <v/>
      </c>
      <c r="CH241" s="50" t="str">
        <f t="shared" si="8"/>
        <v/>
      </c>
      <c r="CI241" s="50" t="str">
        <f t="shared" si="9"/>
        <v/>
      </c>
      <c r="CJ241" s="50" t="str">
        <f t="shared" si="10"/>
        <v/>
      </c>
      <c r="CK241" s="50" t="str">
        <f t="shared" si="11"/>
        <v/>
      </c>
      <c r="CL241" s="50"/>
      <c r="CM241" s="50"/>
      <c r="CN241" s="50"/>
      <c r="CO241" s="50"/>
      <c r="CP241" s="50"/>
    </row>
    <row r="242">
      <c r="A242" s="108" t="str">
        <f t="shared" si="2"/>
        <v/>
      </c>
      <c r="B242" s="6"/>
      <c r="C242" s="119"/>
      <c r="D242" s="120"/>
      <c r="E242" s="61"/>
      <c r="F242" s="45"/>
      <c r="G242" s="45"/>
      <c r="H242" s="46"/>
      <c r="I242" s="45"/>
      <c r="J242" s="45"/>
      <c r="K242" s="45"/>
      <c r="L242" s="45"/>
      <c r="M242" s="61"/>
      <c r="N242" s="48"/>
      <c r="O242" s="49"/>
      <c r="P242" s="48"/>
      <c r="Q242" s="49"/>
      <c r="R242" s="50"/>
      <c r="S242" s="51"/>
      <c r="T242" s="15"/>
      <c r="U242" s="14"/>
      <c r="V242" s="52"/>
      <c r="W242" s="52"/>
      <c r="X242" s="52"/>
      <c r="Y242" s="52"/>
      <c r="Z242" s="52"/>
      <c r="AA242" s="52"/>
      <c r="AB242" s="53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3"/>
      <c r="AP242" s="52"/>
      <c r="AQ242" s="52"/>
      <c r="AR242" s="53"/>
      <c r="AS242" s="53"/>
      <c r="AT242" s="53"/>
      <c r="AU242" s="52"/>
      <c r="AV242" s="52"/>
      <c r="AW242" s="53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83" t="str">
        <f>IF(ISBLANK(B242),,IF(IFNA(MATCH(N242,List_Holidays,0),0)=0,IF(IFNA(MATCH(WEEKDAY(N242),List_WeekHolidays,0),0),1,0),2))</f>
        <v/>
      </c>
      <c r="BU242" s="83" t="str">
        <f t="array" ref="BU242">IF(ISBLANK(BT242),,INDEX(List_DayType,BT242+1))</f>
        <v/>
      </c>
      <c r="BV242" s="83" t="str">
        <f t="array" ref="BV242">IFS(BT242=0,,BT242=1,INDEX(List_Weekday,BT242),BT242=2,XLOOKUP(N242,List_Holidays,List_HolidaysDesc))</f>
        <v/>
      </c>
      <c r="BW242" s="109">
        <f t="shared" si="3"/>
        <v>0</v>
      </c>
      <c r="BX242" s="109">
        <f t="shared" si="4"/>
        <v>0</v>
      </c>
      <c r="BY242" s="109">
        <f>IF($BW242&gt;cLunchEnd+$N242,cLunchBegin+$N242+1,cLunchBegin+$N242)</f>
        <v>0.5</v>
      </c>
      <c r="BZ242" s="109">
        <f>IF($BW242&gt;cLunchEnd+$N242,cLunchEnd+$N242+1,cLunchEnd+$N242)</f>
        <v>0.5416666667</v>
      </c>
      <c r="CA242" s="109">
        <f>IF($BW242&gt;cDinnerEnd+$N242,cDinnerBegin+$N242+1,cDinnerBegin+$N242)</f>
        <v>0.75</v>
      </c>
      <c r="CB242" s="109">
        <f>IF($BW242&gt;cDinnerEnd+$N242,cDinnerEnd+$N242+1,cDinnerEnd+$N242)</f>
        <v>0.7916666667</v>
      </c>
      <c r="CC242" s="50" t="str">
        <f>IF((MIN($BX242,BZ242)-MAX($BW242,BY242))&gt;0,vDurationLunch,)</f>
        <v/>
      </c>
      <c r="CD242" s="50" t="str">
        <f>IF((MIN($BX242,CB242)-MAX($BW242,CA242))&gt;0,vDurationDinner,)</f>
        <v/>
      </c>
      <c r="CE242" s="50">
        <f t="shared" si="5"/>
        <v>0</v>
      </c>
      <c r="CF242" s="109">
        <f t="shared" si="6"/>
        <v>0.75</v>
      </c>
      <c r="CG242" s="50" t="str">
        <f t="shared" si="7"/>
        <v/>
      </c>
      <c r="CH242" s="50" t="str">
        <f t="shared" si="8"/>
        <v/>
      </c>
      <c r="CI242" s="50" t="str">
        <f t="shared" si="9"/>
        <v/>
      </c>
      <c r="CJ242" s="50" t="str">
        <f t="shared" si="10"/>
        <v/>
      </c>
      <c r="CK242" s="50" t="str">
        <f t="shared" si="11"/>
        <v/>
      </c>
      <c r="CL242" s="50"/>
      <c r="CM242" s="50"/>
      <c r="CN242" s="50"/>
      <c r="CO242" s="50"/>
      <c r="CP242" s="50"/>
    </row>
    <row r="243">
      <c r="A243" s="108" t="str">
        <f t="shared" si="2"/>
        <v/>
      </c>
      <c r="B243" s="6"/>
      <c r="C243" s="119"/>
      <c r="D243" s="120"/>
      <c r="E243" s="61"/>
      <c r="F243" s="45"/>
      <c r="G243" s="45"/>
      <c r="H243" s="46"/>
      <c r="I243" s="45"/>
      <c r="J243" s="45"/>
      <c r="K243" s="45"/>
      <c r="L243" s="45"/>
      <c r="M243" s="61"/>
      <c r="N243" s="48"/>
      <c r="O243" s="49"/>
      <c r="P243" s="48"/>
      <c r="Q243" s="49"/>
      <c r="R243" s="50"/>
      <c r="S243" s="51"/>
      <c r="T243" s="15"/>
      <c r="U243" s="14"/>
      <c r="V243" s="52"/>
      <c r="W243" s="52"/>
      <c r="X243" s="52"/>
      <c r="Y243" s="52"/>
      <c r="Z243" s="52"/>
      <c r="AA243" s="52"/>
      <c r="AB243" s="53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3"/>
      <c r="AP243" s="52"/>
      <c r="AQ243" s="52"/>
      <c r="AR243" s="53"/>
      <c r="AS243" s="53"/>
      <c r="AT243" s="53"/>
      <c r="AU243" s="52"/>
      <c r="AV243" s="52"/>
      <c r="AW243" s="53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83" t="str">
        <f>IF(ISBLANK(B243),,IF(IFNA(MATCH(N243,List_Holidays,0),0)=0,IF(IFNA(MATCH(WEEKDAY(N243),List_WeekHolidays,0),0),1,0),2))</f>
        <v/>
      </c>
      <c r="BU243" s="83" t="str">
        <f t="array" ref="BU243">IF(ISBLANK(BT243),,INDEX(List_DayType,BT243+1))</f>
        <v/>
      </c>
      <c r="BV243" s="83" t="str">
        <f t="array" ref="BV243">IFS(BT243=0,,BT243=1,INDEX(List_Weekday,BT243),BT243=2,XLOOKUP(N243,List_Holidays,List_HolidaysDesc))</f>
        <v/>
      </c>
      <c r="BW243" s="109">
        <f t="shared" si="3"/>
        <v>0</v>
      </c>
      <c r="BX243" s="109">
        <f t="shared" si="4"/>
        <v>0</v>
      </c>
      <c r="BY243" s="109">
        <f>IF($BW243&gt;cLunchEnd+$N243,cLunchBegin+$N243+1,cLunchBegin+$N243)</f>
        <v>0.5</v>
      </c>
      <c r="BZ243" s="109">
        <f>IF($BW243&gt;cLunchEnd+$N243,cLunchEnd+$N243+1,cLunchEnd+$N243)</f>
        <v>0.5416666667</v>
      </c>
      <c r="CA243" s="109">
        <f>IF($BW243&gt;cDinnerEnd+$N243,cDinnerBegin+$N243+1,cDinnerBegin+$N243)</f>
        <v>0.75</v>
      </c>
      <c r="CB243" s="109">
        <f>IF($BW243&gt;cDinnerEnd+$N243,cDinnerEnd+$N243+1,cDinnerEnd+$N243)</f>
        <v>0.7916666667</v>
      </c>
      <c r="CC243" s="50" t="str">
        <f>IF((MIN($BX243,BZ243)-MAX($BW243,BY243))&gt;0,vDurationLunch,)</f>
        <v/>
      </c>
      <c r="CD243" s="50" t="str">
        <f>IF((MIN($BX243,CB243)-MAX($BW243,CA243))&gt;0,vDurationDinner,)</f>
        <v/>
      </c>
      <c r="CE243" s="50">
        <f t="shared" si="5"/>
        <v>0</v>
      </c>
      <c r="CF243" s="109">
        <f t="shared" si="6"/>
        <v>0.75</v>
      </c>
      <c r="CG243" s="50" t="str">
        <f t="shared" si="7"/>
        <v/>
      </c>
      <c r="CH243" s="50" t="str">
        <f t="shared" si="8"/>
        <v/>
      </c>
      <c r="CI243" s="50" t="str">
        <f t="shared" si="9"/>
        <v/>
      </c>
      <c r="CJ243" s="50" t="str">
        <f t="shared" si="10"/>
        <v/>
      </c>
      <c r="CK243" s="50" t="str">
        <f t="shared" si="11"/>
        <v/>
      </c>
      <c r="CL243" s="50"/>
      <c r="CM243" s="50"/>
      <c r="CN243" s="50"/>
      <c r="CO243" s="50"/>
      <c r="CP243" s="50"/>
    </row>
    <row r="244">
      <c r="A244" s="108" t="str">
        <f t="shared" si="2"/>
        <v/>
      </c>
      <c r="B244" s="6"/>
      <c r="C244" s="119"/>
      <c r="D244" s="120"/>
      <c r="E244" s="61"/>
      <c r="F244" s="45"/>
      <c r="G244" s="46"/>
      <c r="H244" s="46"/>
      <c r="I244" s="45"/>
      <c r="J244" s="45"/>
      <c r="K244" s="45"/>
      <c r="L244" s="45"/>
      <c r="M244" s="61"/>
      <c r="N244" s="48"/>
      <c r="O244" s="49"/>
      <c r="P244" s="48"/>
      <c r="Q244" s="49"/>
      <c r="R244" s="50"/>
      <c r="S244" s="51"/>
      <c r="T244" s="15"/>
      <c r="U244" s="14"/>
      <c r="V244" s="52"/>
      <c r="W244" s="52"/>
      <c r="X244" s="52"/>
      <c r="Y244" s="52"/>
      <c r="Z244" s="52"/>
      <c r="AA244" s="52"/>
      <c r="AB244" s="53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3"/>
      <c r="AP244" s="52"/>
      <c r="AQ244" s="52"/>
      <c r="AR244" s="53"/>
      <c r="AS244" s="53"/>
      <c r="AT244" s="53"/>
      <c r="AU244" s="52"/>
      <c r="AV244" s="52"/>
      <c r="AW244" s="53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83" t="str">
        <f>IF(ISBLANK(B244),,IF(IFNA(MATCH(N244,List_Holidays,0),0)=0,IF(IFNA(MATCH(WEEKDAY(N244),List_WeekHolidays,0),0),1,0),2))</f>
        <v/>
      </c>
      <c r="BU244" s="83" t="str">
        <f t="array" ref="BU244">IF(ISBLANK(BT244),,INDEX(List_DayType,BT244+1))</f>
        <v/>
      </c>
      <c r="BV244" s="83" t="str">
        <f t="array" ref="BV244">IFS(BT244=0,,BT244=1,INDEX(List_Weekday,BT244),BT244=2,XLOOKUP(N244,List_Holidays,List_HolidaysDesc))</f>
        <v/>
      </c>
      <c r="BW244" s="109">
        <f t="shared" si="3"/>
        <v>0</v>
      </c>
      <c r="BX244" s="109">
        <f t="shared" si="4"/>
        <v>0</v>
      </c>
      <c r="BY244" s="109">
        <f>IF($BW244&gt;cLunchEnd+$N244,cLunchBegin+$N244+1,cLunchBegin+$N244)</f>
        <v>0.5</v>
      </c>
      <c r="BZ244" s="109">
        <f>IF($BW244&gt;cLunchEnd+$N244,cLunchEnd+$N244+1,cLunchEnd+$N244)</f>
        <v>0.5416666667</v>
      </c>
      <c r="CA244" s="109">
        <f>IF($BW244&gt;cDinnerEnd+$N244,cDinnerBegin+$N244+1,cDinnerBegin+$N244)</f>
        <v>0.75</v>
      </c>
      <c r="CB244" s="109">
        <f>IF($BW244&gt;cDinnerEnd+$N244,cDinnerEnd+$N244+1,cDinnerEnd+$N244)</f>
        <v>0.7916666667</v>
      </c>
      <c r="CC244" s="50" t="str">
        <f>IF((MIN($BX244,BZ244)-MAX($BW244,BY244))&gt;0,vDurationLunch,)</f>
        <v/>
      </c>
      <c r="CD244" s="50" t="str">
        <f>IF((MIN($BX244,CB244)-MAX($BW244,CA244))&gt;0,vDurationDinner,)</f>
        <v/>
      </c>
      <c r="CE244" s="50">
        <f t="shared" si="5"/>
        <v>0</v>
      </c>
      <c r="CF244" s="109">
        <f t="shared" si="6"/>
        <v>0.75</v>
      </c>
      <c r="CG244" s="50" t="str">
        <f t="shared" si="7"/>
        <v/>
      </c>
      <c r="CH244" s="50" t="str">
        <f t="shared" si="8"/>
        <v/>
      </c>
      <c r="CI244" s="50" t="str">
        <f t="shared" si="9"/>
        <v/>
      </c>
      <c r="CJ244" s="50" t="str">
        <f t="shared" si="10"/>
        <v/>
      </c>
      <c r="CK244" s="50" t="str">
        <f t="shared" si="11"/>
        <v/>
      </c>
      <c r="CL244" s="50"/>
      <c r="CM244" s="50"/>
      <c r="CN244" s="50"/>
      <c r="CO244" s="50"/>
      <c r="CP244" s="50"/>
    </row>
    <row r="245">
      <c r="A245" s="108" t="str">
        <f t="shared" si="2"/>
        <v/>
      </c>
      <c r="B245" s="6"/>
      <c r="C245" s="119"/>
      <c r="D245" s="120"/>
      <c r="E245" s="47"/>
      <c r="F245" s="45"/>
      <c r="G245" s="45"/>
      <c r="H245" s="46"/>
      <c r="I245" s="45"/>
      <c r="J245" s="45"/>
      <c r="K245" s="45"/>
      <c r="L245" s="45"/>
      <c r="M245" s="61"/>
      <c r="N245" s="48"/>
      <c r="O245" s="49"/>
      <c r="P245" s="48"/>
      <c r="Q245" s="49"/>
      <c r="R245" s="50"/>
      <c r="S245" s="51"/>
      <c r="T245" s="15"/>
      <c r="U245" s="14"/>
      <c r="V245" s="52"/>
      <c r="W245" s="52"/>
      <c r="X245" s="52"/>
      <c r="Y245" s="52"/>
      <c r="Z245" s="52"/>
      <c r="AA245" s="52"/>
      <c r="AB245" s="53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3"/>
      <c r="AP245" s="52"/>
      <c r="AQ245" s="52"/>
      <c r="AR245" s="53"/>
      <c r="AS245" s="53"/>
      <c r="AT245" s="53"/>
      <c r="AU245" s="52"/>
      <c r="AV245" s="52"/>
      <c r="AW245" s="53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83" t="str">
        <f>IF(ISBLANK(B245),,IF(IFNA(MATCH(N245,List_Holidays,0),0)=0,IF(IFNA(MATCH(WEEKDAY(N245),List_WeekHolidays,0),0),1,0),2))</f>
        <v/>
      </c>
      <c r="BU245" s="83" t="str">
        <f t="array" ref="BU245">IF(ISBLANK(BT245),,INDEX(List_DayType,BT245+1))</f>
        <v/>
      </c>
      <c r="BV245" s="83" t="str">
        <f t="array" ref="BV245">IFS(BT245=0,,BT245=1,INDEX(List_Weekday,BT245),BT245=2,XLOOKUP(N245,List_Holidays,List_HolidaysDesc))</f>
        <v/>
      </c>
      <c r="BW245" s="109">
        <f t="shared" si="3"/>
        <v>0</v>
      </c>
      <c r="BX245" s="109">
        <f t="shared" si="4"/>
        <v>0</v>
      </c>
      <c r="BY245" s="109">
        <f>IF($BW245&gt;cLunchEnd+$N245,cLunchBegin+$N245+1,cLunchBegin+$N245)</f>
        <v>0.5</v>
      </c>
      <c r="BZ245" s="109">
        <f>IF($BW245&gt;cLunchEnd+$N245,cLunchEnd+$N245+1,cLunchEnd+$N245)</f>
        <v>0.5416666667</v>
      </c>
      <c r="CA245" s="109">
        <f>IF($BW245&gt;cDinnerEnd+$N245,cDinnerBegin+$N245+1,cDinnerBegin+$N245)</f>
        <v>0.75</v>
      </c>
      <c r="CB245" s="109">
        <f>IF($BW245&gt;cDinnerEnd+$N245,cDinnerEnd+$N245+1,cDinnerEnd+$N245)</f>
        <v>0.7916666667</v>
      </c>
      <c r="CC245" s="50" t="str">
        <f>IF((MIN($BX245,BZ245)-MAX($BW245,BY245))&gt;0,vDurationLunch,)</f>
        <v/>
      </c>
      <c r="CD245" s="50" t="str">
        <f>IF((MIN($BX245,CB245)-MAX($BW245,CA245))&gt;0,vDurationDinner,)</f>
        <v/>
      </c>
      <c r="CE245" s="50">
        <f t="shared" si="5"/>
        <v>0</v>
      </c>
      <c r="CF245" s="109">
        <f t="shared" si="6"/>
        <v>0.75</v>
      </c>
      <c r="CG245" s="50" t="str">
        <f t="shared" si="7"/>
        <v/>
      </c>
      <c r="CH245" s="50" t="str">
        <f t="shared" si="8"/>
        <v/>
      </c>
      <c r="CI245" s="50" t="str">
        <f t="shared" si="9"/>
        <v/>
      </c>
      <c r="CJ245" s="50" t="str">
        <f t="shared" si="10"/>
        <v/>
      </c>
      <c r="CK245" s="50" t="str">
        <f t="shared" si="11"/>
        <v/>
      </c>
      <c r="CL245" s="50"/>
      <c r="CM245" s="50"/>
      <c r="CN245" s="50"/>
      <c r="CO245" s="50"/>
      <c r="CP245" s="50"/>
    </row>
    <row r="246">
      <c r="A246" s="108" t="str">
        <f t="shared" si="2"/>
        <v/>
      </c>
      <c r="B246" s="6"/>
      <c r="C246" s="119"/>
      <c r="D246" s="120"/>
      <c r="E246" s="61"/>
      <c r="F246" s="45"/>
      <c r="G246" s="45"/>
      <c r="H246" s="46"/>
      <c r="I246" s="45"/>
      <c r="J246" s="45"/>
      <c r="K246" s="45"/>
      <c r="L246" s="45"/>
      <c r="M246" s="61"/>
      <c r="N246" s="48"/>
      <c r="O246" s="49"/>
      <c r="P246" s="48"/>
      <c r="Q246" s="49"/>
      <c r="R246" s="50"/>
      <c r="S246" s="51"/>
      <c r="T246" s="15"/>
      <c r="U246" s="14"/>
      <c r="V246" s="52"/>
      <c r="W246" s="52"/>
      <c r="X246" s="52"/>
      <c r="Y246" s="52"/>
      <c r="Z246" s="52"/>
      <c r="AA246" s="52"/>
      <c r="AB246" s="53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3"/>
      <c r="AP246" s="52"/>
      <c r="AQ246" s="52"/>
      <c r="AR246" s="53"/>
      <c r="AS246" s="53"/>
      <c r="AT246" s="53"/>
      <c r="AU246" s="52"/>
      <c r="AV246" s="52"/>
      <c r="AW246" s="53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83" t="str">
        <f>IF(ISBLANK(B246),,IF(IFNA(MATCH(N246,List_Holidays,0),0)=0,IF(IFNA(MATCH(WEEKDAY(N246),List_WeekHolidays,0),0),1,0),2))</f>
        <v/>
      </c>
      <c r="BU246" s="83" t="str">
        <f t="array" ref="BU246">IF(ISBLANK(BT246),,INDEX(List_DayType,BT246+1))</f>
        <v/>
      </c>
      <c r="BV246" s="83" t="str">
        <f t="array" ref="BV246">IFS(BT246=0,,BT246=1,INDEX(List_Weekday,BT246),BT246=2,XLOOKUP(N246,List_Holidays,List_HolidaysDesc))</f>
        <v/>
      </c>
      <c r="BW246" s="109">
        <f t="shared" si="3"/>
        <v>0</v>
      </c>
      <c r="BX246" s="109">
        <f t="shared" si="4"/>
        <v>0</v>
      </c>
      <c r="BY246" s="109">
        <f>IF($BW246&gt;cLunchEnd+$N246,cLunchBegin+$N246+1,cLunchBegin+$N246)</f>
        <v>0.5</v>
      </c>
      <c r="BZ246" s="109">
        <f>IF($BW246&gt;cLunchEnd+$N246,cLunchEnd+$N246+1,cLunchEnd+$N246)</f>
        <v>0.5416666667</v>
      </c>
      <c r="CA246" s="109">
        <f>IF($BW246&gt;cDinnerEnd+$N246,cDinnerBegin+$N246+1,cDinnerBegin+$N246)</f>
        <v>0.75</v>
      </c>
      <c r="CB246" s="109">
        <f>IF($BW246&gt;cDinnerEnd+$N246,cDinnerEnd+$N246+1,cDinnerEnd+$N246)</f>
        <v>0.7916666667</v>
      </c>
      <c r="CC246" s="50" t="str">
        <f>IF((MIN($BX246,BZ246)-MAX($BW246,BY246))&gt;0,vDurationLunch,)</f>
        <v/>
      </c>
      <c r="CD246" s="50" t="str">
        <f>IF((MIN($BX246,CB246)-MAX($BW246,CA246))&gt;0,vDurationDinner,)</f>
        <v/>
      </c>
      <c r="CE246" s="50">
        <f t="shared" si="5"/>
        <v>0</v>
      </c>
      <c r="CF246" s="109">
        <f t="shared" si="6"/>
        <v>0.75</v>
      </c>
      <c r="CG246" s="50" t="str">
        <f t="shared" si="7"/>
        <v/>
      </c>
      <c r="CH246" s="50" t="str">
        <f t="shared" si="8"/>
        <v/>
      </c>
      <c r="CI246" s="50" t="str">
        <f t="shared" si="9"/>
        <v/>
      </c>
      <c r="CJ246" s="50" t="str">
        <f t="shared" si="10"/>
        <v/>
      </c>
      <c r="CK246" s="50" t="str">
        <f t="shared" si="11"/>
        <v/>
      </c>
      <c r="CL246" s="50"/>
      <c r="CM246" s="50"/>
      <c r="CN246" s="50"/>
      <c r="CO246" s="50"/>
      <c r="CP246" s="50"/>
    </row>
    <row r="247">
      <c r="A247" s="108" t="str">
        <f t="shared" si="2"/>
        <v/>
      </c>
      <c r="B247" s="6"/>
      <c r="C247" s="119"/>
      <c r="D247" s="120"/>
      <c r="E247" s="61"/>
      <c r="F247" s="45"/>
      <c r="G247" s="45"/>
      <c r="H247" s="45"/>
      <c r="I247" s="45"/>
      <c r="J247" s="46"/>
      <c r="K247" s="45"/>
      <c r="L247" s="45"/>
      <c r="M247" s="61"/>
      <c r="N247" s="48"/>
      <c r="O247" s="49"/>
      <c r="P247" s="48"/>
      <c r="Q247" s="49"/>
      <c r="R247" s="50"/>
      <c r="S247" s="51"/>
      <c r="T247" s="15"/>
      <c r="U247" s="14"/>
      <c r="V247" s="52"/>
      <c r="W247" s="52"/>
      <c r="X247" s="52"/>
      <c r="Y247" s="52"/>
      <c r="Z247" s="52"/>
      <c r="AA247" s="52"/>
      <c r="AB247" s="53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3"/>
      <c r="AP247" s="52"/>
      <c r="AQ247" s="52"/>
      <c r="AR247" s="53"/>
      <c r="AS247" s="53"/>
      <c r="AT247" s="53"/>
      <c r="AU247" s="52"/>
      <c r="AV247" s="52"/>
      <c r="AW247" s="53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83" t="str">
        <f>IF(ISBLANK(B247),,IF(IFNA(MATCH(N247,List_Holidays,0),0)=0,IF(IFNA(MATCH(WEEKDAY(N247),List_WeekHolidays,0),0),1,0),2))</f>
        <v/>
      </c>
      <c r="BU247" s="83" t="str">
        <f t="array" ref="BU247">IF(ISBLANK(BT247),,INDEX(List_DayType,BT247+1))</f>
        <v/>
      </c>
      <c r="BV247" s="83" t="str">
        <f t="array" ref="BV247">IFS(BT247=0,,BT247=1,INDEX(List_Weekday,BT247),BT247=2,XLOOKUP(N247,List_Holidays,List_HolidaysDesc))</f>
        <v/>
      </c>
      <c r="BW247" s="109">
        <f t="shared" si="3"/>
        <v>0</v>
      </c>
      <c r="BX247" s="109">
        <f t="shared" si="4"/>
        <v>0</v>
      </c>
      <c r="BY247" s="109">
        <f>IF($BW247&gt;cLunchEnd+$N247,cLunchBegin+$N247+1,cLunchBegin+$N247)</f>
        <v>0.5</v>
      </c>
      <c r="BZ247" s="109">
        <f>IF($BW247&gt;cLunchEnd+$N247,cLunchEnd+$N247+1,cLunchEnd+$N247)</f>
        <v>0.5416666667</v>
      </c>
      <c r="CA247" s="109">
        <f>IF($BW247&gt;cDinnerEnd+$N247,cDinnerBegin+$N247+1,cDinnerBegin+$N247)</f>
        <v>0.75</v>
      </c>
      <c r="CB247" s="109">
        <f>IF($BW247&gt;cDinnerEnd+$N247,cDinnerEnd+$N247+1,cDinnerEnd+$N247)</f>
        <v>0.7916666667</v>
      </c>
      <c r="CC247" s="50" t="str">
        <f>IF((MIN($BX247,BZ247)-MAX($BW247,BY247))&gt;0,vDurationLunch,)</f>
        <v/>
      </c>
      <c r="CD247" s="50" t="str">
        <f>IF((MIN($BX247,CB247)-MAX($BW247,CA247))&gt;0,vDurationDinner,)</f>
        <v/>
      </c>
      <c r="CE247" s="50">
        <f t="shared" si="5"/>
        <v>0</v>
      </c>
      <c r="CF247" s="109">
        <f t="shared" si="6"/>
        <v>0.75</v>
      </c>
      <c r="CG247" s="50" t="str">
        <f t="shared" si="7"/>
        <v/>
      </c>
      <c r="CH247" s="50" t="str">
        <f t="shared" si="8"/>
        <v/>
      </c>
      <c r="CI247" s="50" t="str">
        <f t="shared" si="9"/>
        <v/>
      </c>
      <c r="CJ247" s="50" t="str">
        <f t="shared" si="10"/>
        <v/>
      </c>
      <c r="CK247" s="50" t="str">
        <f t="shared" si="11"/>
        <v/>
      </c>
      <c r="CL247" s="50"/>
      <c r="CM247" s="50"/>
      <c r="CN247" s="50"/>
      <c r="CO247" s="50"/>
      <c r="CP247" s="50"/>
    </row>
    <row r="248">
      <c r="A248" s="108" t="str">
        <f t="shared" si="2"/>
        <v/>
      </c>
      <c r="B248" s="6"/>
      <c r="C248" s="119"/>
      <c r="D248" s="120"/>
      <c r="E248" s="61"/>
      <c r="F248" s="45"/>
      <c r="G248" s="45"/>
      <c r="H248" s="46"/>
      <c r="I248" s="45"/>
      <c r="J248" s="45"/>
      <c r="K248" s="45"/>
      <c r="L248" s="45"/>
      <c r="M248" s="61"/>
      <c r="N248" s="48"/>
      <c r="O248" s="49"/>
      <c r="P248" s="48"/>
      <c r="Q248" s="49"/>
      <c r="R248" s="50"/>
      <c r="S248" s="51"/>
      <c r="T248" s="15"/>
      <c r="U248" s="14"/>
      <c r="V248" s="52"/>
      <c r="W248" s="52"/>
      <c r="X248" s="52"/>
      <c r="Y248" s="52"/>
      <c r="Z248" s="52"/>
      <c r="AA248" s="52"/>
      <c r="AB248" s="53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3"/>
      <c r="AP248" s="52"/>
      <c r="AQ248" s="52"/>
      <c r="AR248" s="53"/>
      <c r="AS248" s="53"/>
      <c r="AT248" s="53"/>
      <c r="AU248" s="52"/>
      <c r="AV248" s="52"/>
      <c r="AW248" s="53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83" t="str">
        <f>IF(ISBLANK(B248),,IF(IFNA(MATCH(N248,List_Holidays,0),0)=0,IF(IFNA(MATCH(WEEKDAY(N248),List_WeekHolidays,0),0),1,0),2))</f>
        <v/>
      </c>
      <c r="BU248" s="83" t="str">
        <f t="array" ref="BU248">IF(ISBLANK(BT248),,INDEX(List_DayType,BT248+1))</f>
        <v/>
      </c>
      <c r="BV248" s="83" t="str">
        <f t="array" ref="BV248">IFS(BT248=0,,BT248=1,INDEX(List_Weekday,BT248),BT248=2,XLOOKUP(N248,List_Holidays,List_HolidaysDesc))</f>
        <v/>
      </c>
      <c r="BW248" s="109">
        <f t="shared" si="3"/>
        <v>0</v>
      </c>
      <c r="BX248" s="109">
        <f t="shared" si="4"/>
        <v>0</v>
      </c>
      <c r="BY248" s="109">
        <f>IF($BW248&gt;cLunchEnd+$N248,cLunchBegin+$N248+1,cLunchBegin+$N248)</f>
        <v>0.5</v>
      </c>
      <c r="BZ248" s="109">
        <f>IF($BW248&gt;cLunchEnd+$N248,cLunchEnd+$N248+1,cLunchEnd+$N248)</f>
        <v>0.5416666667</v>
      </c>
      <c r="CA248" s="109">
        <f>IF($BW248&gt;cDinnerEnd+$N248,cDinnerBegin+$N248+1,cDinnerBegin+$N248)</f>
        <v>0.75</v>
      </c>
      <c r="CB248" s="109">
        <f>IF($BW248&gt;cDinnerEnd+$N248,cDinnerEnd+$N248+1,cDinnerEnd+$N248)</f>
        <v>0.7916666667</v>
      </c>
      <c r="CC248" s="50" t="str">
        <f>IF((MIN($BX248,BZ248)-MAX($BW248,BY248))&gt;0,vDurationLunch,)</f>
        <v/>
      </c>
      <c r="CD248" s="50" t="str">
        <f>IF((MIN($BX248,CB248)-MAX($BW248,CA248))&gt;0,vDurationDinner,)</f>
        <v/>
      </c>
      <c r="CE248" s="50">
        <f t="shared" si="5"/>
        <v>0</v>
      </c>
      <c r="CF248" s="109">
        <f t="shared" si="6"/>
        <v>0.75</v>
      </c>
      <c r="CG248" s="50" t="str">
        <f t="shared" si="7"/>
        <v/>
      </c>
      <c r="CH248" s="50" t="str">
        <f t="shared" si="8"/>
        <v/>
      </c>
      <c r="CI248" s="50" t="str">
        <f t="shared" si="9"/>
        <v/>
      </c>
      <c r="CJ248" s="50" t="str">
        <f t="shared" si="10"/>
        <v/>
      </c>
      <c r="CK248" s="50" t="str">
        <f t="shared" si="11"/>
        <v/>
      </c>
      <c r="CL248" s="50"/>
      <c r="CM248" s="50"/>
      <c r="CN248" s="50"/>
      <c r="CO248" s="50"/>
      <c r="CP248" s="50"/>
    </row>
    <row r="249">
      <c r="A249" s="108" t="str">
        <f t="shared" si="2"/>
        <v/>
      </c>
      <c r="B249" s="6"/>
      <c r="C249" s="119"/>
      <c r="D249" s="120"/>
      <c r="E249" s="47"/>
      <c r="F249" s="45"/>
      <c r="G249" s="45"/>
      <c r="H249" s="46"/>
      <c r="I249" s="45"/>
      <c r="J249" s="45"/>
      <c r="K249" s="45"/>
      <c r="L249" s="45"/>
      <c r="M249" s="61"/>
      <c r="N249" s="48"/>
      <c r="O249" s="49"/>
      <c r="P249" s="48"/>
      <c r="Q249" s="49"/>
      <c r="R249" s="50"/>
      <c r="S249" s="51"/>
      <c r="T249" s="15"/>
      <c r="U249" s="14"/>
      <c r="V249" s="52"/>
      <c r="W249" s="52"/>
      <c r="X249" s="52"/>
      <c r="Y249" s="52"/>
      <c r="Z249" s="52"/>
      <c r="AA249" s="52"/>
      <c r="AB249" s="53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3"/>
      <c r="AP249" s="52"/>
      <c r="AQ249" s="52"/>
      <c r="AR249" s="53"/>
      <c r="AS249" s="53"/>
      <c r="AT249" s="53"/>
      <c r="AU249" s="52"/>
      <c r="AV249" s="52"/>
      <c r="AW249" s="53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83" t="str">
        <f>IF(ISBLANK(B249),,IF(IFNA(MATCH(N249,List_Holidays,0),0)=0,IF(IFNA(MATCH(WEEKDAY(N249),List_WeekHolidays,0),0),1,0),2))</f>
        <v/>
      </c>
      <c r="BU249" s="83" t="str">
        <f t="array" ref="BU249">IF(ISBLANK(BT249),,INDEX(List_DayType,BT249+1))</f>
        <v/>
      </c>
      <c r="BV249" s="83" t="str">
        <f t="array" ref="BV249">IFS(BT249=0,,BT249=1,INDEX(List_Weekday,BT249),BT249=2,XLOOKUP(N249,List_Holidays,List_HolidaysDesc))</f>
        <v/>
      </c>
      <c r="BW249" s="109">
        <f t="shared" si="3"/>
        <v>0</v>
      </c>
      <c r="BX249" s="109">
        <f t="shared" si="4"/>
        <v>0</v>
      </c>
      <c r="BY249" s="109">
        <f>IF($BW249&gt;cLunchEnd+$N249,cLunchBegin+$N249+1,cLunchBegin+$N249)</f>
        <v>0.5</v>
      </c>
      <c r="BZ249" s="109">
        <f>IF($BW249&gt;cLunchEnd+$N249,cLunchEnd+$N249+1,cLunchEnd+$N249)</f>
        <v>0.5416666667</v>
      </c>
      <c r="CA249" s="109">
        <f>IF($BW249&gt;cDinnerEnd+$N249,cDinnerBegin+$N249+1,cDinnerBegin+$N249)</f>
        <v>0.75</v>
      </c>
      <c r="CB249" s="109">
        <f>IF($BW249&gt;cDinnerEnd+$N249,cDinnerEnd+$N249+1,cDinnerEnd+$N249)</f>
        <v>0.7916666667</v>
      </c>
      <c r="CC249" s="50" t="str">
        <f>IF((MIN($BX249,BZ249)-MAX($BW249,BY249))&gt;0,vDurationLunch,)</f>
        <v/>
      </c>
      <c r="CD249" s="50" t="str">
        <f>IF((MIN($BX249,CB249)-MAX($BW249,CA249))&gt;0,vDurationDinner,)</f>
        <v/>
      </c>
      <c r="CE249" s="50">
        <f t="shared" si="5"/>
        <v>0</v>
      </c>
      <c r="CF249" s="109">
        <f t="shared" si="6"/>
        <v>0.75</v>
      </c>
      <c r="CG249" s="50" t="str">
        <f t="shared" si="7"/>
        <v/>
      </c>
      <c r="CH249" s="50" t="str">
        <f t="shared" si="8"/>
        <v/>
      </c>
      <c r="CI249" s="50" t="str">
        <f t="shared" si="9"/>
        <v/>
      </c>
      <c r="CJ249" s="50" t="str">
        <f t="shared" si="10"/>
        <v/>
      </c>
      <c r="CK249" s="50" t="str">
        <f t="shared" si="11"/>
        <v/>
      </c>
      <c r="CL249" s="50"/>
      <c r="CM249" s="50"/>
      <c r="CN249" s="50"/>
      <c r="CO249" s="50"/>
      <c r="CP249" s="50"/>
    </row>
    <row r="250">
      <c r="A250" s="108" t="str">
        <f t="shared" si="2"/>
        <v/>
      </c>
      <c r="B250" s="6"/>
      <c r="C250" s="119"/>
      <c r="D250" s="120"/>
      <c r="E250" s="47"/>
      <c r="F250" s="45"/>
      <c r="G250" s="45"/>
      <c r="H250" s="46"/>
      <c r="I250" s="45"/>
      <c r="J250" s="45"/>
      <c r="K250" s="45"/>
      <c r="L250" s="45"/>
      <c r="M250" s="61"/>
      <c r="N250" s="48"/>
      <c r="O250" s="49"/>
      <c r="P250" s="48"/>
      <c r="Q250" s="49"/>
      <c r="R250" s="50"/>
      <c r="S250" s="51"/>
      <c r="T250" s="15"/>
      <c r="U250" s="14"/>
      <c r="V250" s="52"/>
      <c r="W250" s="52"/>
      <c r="X250" s="52"/>
      <c r="Y250" s="52"/>
      <c r="Z250" s="52"/>
      <c r="AA250" s="52"/>
      <c r="AB250" s="53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3"/>
      <c r="AP250" s="52"/>
      <c r="AQ250" s="52"/>
      <c r="AR250" s="53"/>
      <c r="AS250" s="53"/>
      <c r="AT250" s="53"/>
      <c r="AU250" s="52"/>
      <c r="AV250" s="52"/>
      <c r="AW250" s="53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83" t="str">
        <f>IF(ISBLANK(B250),,IF(IFNA(MATCH(N250,List_Holidays,0),0)=0,IF(IFNA(MATCH(WEEKDAY(N250),List_WeekHolidays,0),0),1,0),2))</f>
        <v/>
      </c>
      <c r="BU250" s="83" t="str">
        <f t="array" ref="BU250">IF(ISBLANK(BT250),,INDEX(List_DayType,BT250+1))</f>
        <v/>
      </c>
      <c r="BV250" s="83" t="str">
        <f t="array" ref="BV250">IFS(BT250=0,,BT250=1,INDEX(List_Weekday,BT250),BT250=2,XLOOKUP(N250,List_Holidays,List_HolidaysDesc))</f>
        <v/>
      </c>
      <c r="BW250" s="109">
        <f t="shared" si="3"/>
        <v>0</v>
      </c>
      <c r="BX250" s="109">
        <f t="shared" si="4"/>
        <v>0</v>
      </c>
      <c r="BY250" s="109">
        <f>IF($BW250&gt;cLunchEnd+$N250,cLunchBegin+$N250+1,cLunchBegin+$N250)</f>
        <v>0.5</v>
      </c>
      <c r="BZ250" s="109">
        <f>IF($BW250&gt;cLunchEnd+$N250,cLunchEnd+$N250+1,cLunchEnd+$N250)</f>
        <v>0.5416666667</v>
      </c>
      <c r="CA250" s="109">
        <f>IF($BW250&gt;cDinnerEnd+$N250,cDinnerBegin+$N250+1,cDinnerBegin+$N250)</f>
        <v>0.75</v>
      </c>
      <c r="CB250" s="109">
        <f>IF($BW250&gt;cDinnerEnd+$N250,cDinnerEnd+$N250+1,cDinnerEnd+$N250)</f>
        <v>0.7916666667</v>
      </c>
      <c r="CC250" s="50" t="str">
        <f>IF((MIN($BX250,BZ250)-MAX($BW250,BY250))&gt;0,vDurationLunch,)</f>
        <v/>
      </c>
      <c r="CD250" s="50" t="str">
        <f>IF((MIN($BX250,CB250)-MAX($BW250,CA250))&gt;0,vDurationDinner,)</f>
        <v/>
      </c>
      <c r="CE250" s="50">
        <f t="shared" si="5"/>
        <v>0</v>
      </c>
      <c r="CF250" s="109">
        <f t="shared" si="6"/>
        <v>0.75</v>
      </c>
      <c r="CG250" s="50" t="str">
        <f t="shared" si="7"/>
        <v/>
      </c>
      <c r="CH250" s="50" t="str">
        <f t="shared" si="8"/>
        <v/>
      </c>
      <c r="CI250" s="50" t="str">
        <f t="shared" si="9"/>
        <v/>
      </c>
      <c r="CJ250" s="50" t="str">
        <f t="shared" si="10"/>
        <v/>
      </c>
      <c r="CK250" s="50" t="str">
        <f t="shared" si="11"/>
        <v/>
      </c>
      <c r="CL250" s="50"/>
      <c r="CM250" s="50"/>
      <c r="CN250" s="50"/>
      <c r="CO250" s="50"/>
      <c r="CP250" s="50"/>
    </row>
    <row r="251">
      <c r="A251" s="108" t="str">
        <f t="shared" si="2"/>
        <v/>
      </c>
      <c r="B251" s="6"/>
      <c r="C251" s="119"/>
      <c r="D251" s="120"/>
      <c r="E251" s="61"/>
      <c r="F251" s="45"/>
      <c r="G251" s="46"/>
      <c r="H251" s="46"/>
      <c r="I251" s="45"/>
      <c r="J251" s="45"/>
      <c r="K251" s="45"/>
      <c r="L251" s="45"/>
      <c r="M251" s="61"/>
      <c r="N251" s="48"/>
      <c r="O251" s="49"/>
      <c r="P251" s="48"/>
      <c r="Q251" s="49"/>
      <c r="R251" s="50"/>
      <c r="S251" s="51"/>
      <c r="T251" s="15"/>
      <c r="U251" s="14"/>
      <c r="V251" s="52"/>
      <c r="W251" s="52"/>
      <c r="X251" s="52"/>
      <c r="Y251" s="52"/>
      <c r="Z251" s="52"/>
      <c r="AA251" s="52"/>
      <c r="AB251" s="53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3"/>
      <c r="AP251" s="52"/>
      <c r="AQ251" s="52"/>
      <c r="AR251" s="53"/>
      <c r="AS251" s="53"/>
      <c r="AT251" s="53"/>
      <c r="AU251" s="52"/>
      <c r="AV251" s="52"/>
      <c r="AW251" s="53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83" t="str">
        <f>IF(ISBLANK(B251),,IF(IFNA(MATCH(N251,List_Holidays,0),0)=0,IF(IFNA(MATCH(WEEKDAY(N251),List_WeekHolidays,0),0),1,0),2))</f>
        <v/>
      </c>
      <c r="BU251" s="83" t="str">
        <f t="array" ref="BU251">IF(ISBLANK(BT251),,INDEX(List_DayType,BT251+1))</f>
        <v/>
      </c>
      <c r="BV251" s="83" t="str">
        <f t="array" ref="BV251">IFS(BT251=0,,BT251=1,INDEX(List_Weekday,BT251),BT251=2,XLOOKUP(N251,List_Holidays,List_HolidaysDesc))</f>
        <v/>
      </c>
      <c r="BW251" s="109">
        <f t="shared" si="3"/>
        <v>0</v>
      </c>
      <c r="BX251" s="109">
        <f t="shared" si="4"/>
        <v>0</v>
      </c>
      <c r="BY251" s="109">
        <f>IF($BW251&gt;cLunchEnd+$N251,cLunchBegin+$N251+1,cLunchBegin+$N251)</f>
        <v>0.5</v>
      </c>
      <c r="BZ251" s="109">
        <f>IF($BW251&gt;cLunchEnd+$N251,cLunchEnd+$N251+1,cLunchEnd+$N251)</f>
        <v>0.5416666667</v>
      </c>
      <c r="CA251" s="109">
        <f>IF($BW251&gt;cDinnerEnd+$N251,cDinnerBegin+$N251+1,cDinnerBegin+$N251)</f>
        <v>0.75</v>
      </c>
      <c r="CB251" s="109">
        <f>IF($BW251&gt;cDinnerEnd+$N251,cDinnerEnd+$N251+1,cDinnerEnd+$N251)</f>
        <v>0.7916666667</v>
      </c>
      <c r="CC251" s="50" t="str">
        <f>IF((MIN($BX251,BZ251)-MAX($BW251,BY251))&gt;0,vDurationLunch,)</f>
        <v/>
      </c>
      <c r="CD251" s="50" t="str">
        <f>IF((MIN($BX251,CB251)-MAX($BW251,CA251))&gt;0,vDurationDinner,)</f>
        <v/>
      </c>
      <c r="CE251" s="50">
        <f t="shared" si="5"/>
        <v>0</v>
      </c>
      <c r="CF251" s="109">
        <f t="shared" si="6"/>
        <v>0.75</v>
      </c>
      <c r="CG251" s="50" t="str">
        <f t="shared" si="7"/>
        <v/>
      </c>
      <c r="CH251" s="50" t="str">
        <f t="shared" si="8"/>
        <v/>
      </c>
      <c r="CI251" s="50" t="str">
        <f t="shared" si="9"/>
        <v/>
      </c>
      <c r="CJ251" s="50" t="str">
        <f t="shared" si="10"/>
        <v/>
      </c>
      <c r="CK251" s="50" t="str">
        <f t="shared" si="11"/>
        <v/>
      </c>
      <c r="CL251" s="50"/>
      <c r="CM251" s="50"/>
      <c r="CN251" s="50"/>
      <c r="CO251" s="50"/>
      <c r="CP251" s="50"/>
    </row>
    <row r="252">
      <c r="A252" s="108" t="str">
        <f t="shared" si="2"/>
        <v/>
      </c>
      <c r="B252" s="6"/>
      <c r="C252" s="119"/>
      <c r="D252" s="120"/>
      <c r="E252" s="61"/>
      <c r="F252" s="45"/>
      <c r="G252" s="45"/>
      <c r="H252" s="46"/>
      <c r="I252" s="45"/>
      <c r="J252" s="45"/>
      <c r="K252" s="45"/>
      <c r="L252" s="45"/>
      <c r="M252" s="61"/>
      <c r="N252" s="48"/>
      <c r="O252" s="49"/>
      <c r="P252" s="48"/>
      <c r="Q252" s="49"/>
      <c r="R252" s="50"/>
      <c r="S252" s="51"/>
      <c r="T252" s="15"/>
      <c r="U252" s="14"/>
      <c r="V252" s="52"/>
      <c r="W252" s="52"/>
      <c r="X252" s="52"/>
      <c r="Y252" s="52"/>
      <c r="Z252" s="52"/>
      <c r="AA252" s="52"/>
      <c r="AB252" s="53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3"/>
      <c r="AP252" s="52"/>
      <c r="AQ252" s="52"/>
      <c r="AR252" s="53"/>
      <c r="AS252" s="53"/>
      <c r="AT252" s="53"/>
      <c r="AU252" s="52"/>
      <c r="AV252" s="52"/>
      <c r="AW252" s="53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83" t="str">
        <f>IF(ISBLANK(B252),,IF(IFNA(MATCH(N252,List_Holidays,0),0)=0,IF(IFNA(MATCH(WEEKDAY(N252),List_WeekHolidays,0),0),1,0),2))</f>
        <v/>
      </c>
      <c r="BU252" s="83" t="str">
        <f t="array" ref="BU252">IF(ISBLANK(BT252),,INDEX(List_DayType,BT252+1))</f>
        <v/>
      </c>
      <c r="BV252" s="83" t="str">
        <f t="array" ref="BV252">IFS(BT252=0,,BT252=1,INDEX(List_Weekday,BT252),BT252=2,XLOOKUP(N252,List_Holidays,List_HolidaysDesc))</f>
        <v/>
      </c>
      <c r="BW252" s="109">
        <f t="shared" si="3"/>
        <v>0</v>
      </c>
      <c r="BX252" s="109">
        <f t="shared" si="4"/>
        <v>0</v>
      </c>
      <c r="BY252" s="109">
        <f>IF($BW252&gt;cLunchEnd+$N252,cLunchBegin+$N252+1,cLunchBegin+$N252)</f>
        <v>0.5</v>
      </c>
      <c r="BZ252" s="109">
        <f>IF($BW252&gt;cLunchEnd+$N252,cLunchEnd+$N252+1,cLunchEnd+$N252)</f>
        <v>0.5416666667</v>
      </c>
      <c r="CA252" s="109">
        <f>IF($BW252&gt;cDinnerEnd+$N252,cDinnerBegin+$N252+1,cDinnerBegin+$N252)</f>
        <v>0.75</v>
      </c>
      <c r="CB252" s="109">
        <f>IF($BW252&gt;cDinnerEnd+$N252,cDinnerEnd+$N252+1,cDinnerEnd+$N252)</f>
        <v>0.7916666667</v>
      </c>
      <c r="CC252" s="50" t="str">
        <f>IF((MIN($BX252,BZ252)-MAX($BW252,BY252))&gt;0,vDurationLunch,)</f>
        <v/>
      </c>
      <c r="CD252" s="50" t="str">
        <f>IF((MIN($BX252,CB252)-MAX($BW252,CA252))&gt;0,vDurationDinner,)</f>
        <v/>
      </c>
      <c r="CE252" s="50">
        <f t="shared" si="5"/>
        <v>0</v>
      </c>
      <c r="CF252" s="109">
        <f t="shared" si="6"/>
        <v>0.75</v>
      </c>
      <c r="CG252" s="50" t="str">
        <f t="shared" si="7"/>
        <v/>
      </c>
      <c r="CH252" s="50" t="str">
        <f t="shared" si="8"/>
        <v/>
      </c>
      <c r="CI252" s="50" t="str">
        <f t="shared" si="9"/>
        <v/>
      </c>
      <c r="CJ252" s="50" t="str">
        <f t="shared" si="10"/>
        <v/>
      </c>
      <c r="CK252" s="50" t="str">
        <f t="shared" si="11"/>
        <v/>
      </c>
      <c r="CL252" s="50"/>
      <c r="CM252" s="50"/>
      <c r="CN252" s="50"/>
      <c r="CO252" s="50"/>
      <c r="CP252" s="50"/>
    </row>
    <row r="253">
      <c r="A253" s="108" t="str">
        <f t="shared" si="2"/>
        <v/>
      </c>
      <c r="B253" s="6"/>
      <c r="C253" s="119"/>
      <c r="D253" s="120"/>
      <c r="E253" s="61"/>
      <c r="F253" s="45"/>
      <c r="G253" s="45"/>
      <c r="H253" s="46"/>
      <c r="I253" s="45"/>
      <c r="J253" s="45"/>
      <c r="K253" s="45"/>
      <c r="L253" s="45"/>
      <c r="M253" s="61"/>
      <c r="N253" s="48"/>
      <c r="O253" s="49"/>
      <c r="P253" s="48"/>
      <c r="Q253" s="49"/>
      <c r="R253" s="50"/>
      <c r="S253" s="51"/>
      <c r="T253" s="15"/>
      <c r="U253" s="14"/>
      <c r="V253" s="52"/>
      <c r="W253" s="52"/>
      <c r="X253" s="52"/>
      <c r="Y253" s="52"/>
      <c r="Z253" s="52"/>
      <c r="AA253" s="52"/>
      <c r="AB253" s="53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3"/>
      <c r="AP253" s="52"/>
      <c r="AQ253" s="52"/>
      <c r="AR253" s="53"/>
      <c r="AS253" s="53"/>
      <c r="AT253" s="53"/>
      <c r="AU253" s="52"/>
      <c r="AV253" s="52"/>
      <c r="AW253" s="53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83" t="str">
        <f>IF(ISBLANK(B253),,IF(IFNA(MATCH(N253,List_Holidays,0),0)=0,IF(IFNA(MATCH(WEEKDAY(N253),List_WeekHolidays,0),0),1,0),2))</f>
        <v/>
      </c>
      <c r="BU253" s="83" t="str">
        <f t="array" ref="BU253">IF(ISBLANK(BT253),,INDEX(List_DayType,BT253+1))</f>
        <v/>
      </c>
      <c r="BV253" s="83" t="str">
        <f t="array" ref="BV253">IFS(BT253=0,,BT253=1,INDEX(List_Weekday,BT253),BT253=2,XLOOKUP(N253,List_Holidays,List_HolidaysDesc))</f>
        <v/>
      </c>
      <c r="BW253" s="109">
        <f t="shared" si="3"/>
        <v>0</v>
      </c>
      <c r="BX253" s="109">
        <f t="shared" si="4"/>
        <v>0</v>
      </c>
      <c r="BY253" s="109">
        <f>IF($BW253&gt;cLunchEnd+$N253,cLunchBegin+$N253+1,cLunchBegin+$N253)</f>
        <v>0.5</v>
      </c>
      <c r="BZ253" s="109">
        <f>IF($BW253&gt;cLunchEnd+$N253,cLunchEnd+$N253+1,cLunchEnd+$N253)</f>
        <v>0.5416666667</v>
      </c>
      <c r="CA253" s="109">
        <f>IF($BW253&gt;cDinnerEnd+$N253,cDinnerBegin+$N253+1,cDinnerBegin+$N253)</f>
        <v>0.75</v>
      </c>
      <c r="CB253" s="109">
        <f>IF($BW253&gt;cDinnerEnd+$N253,cDinnerEnd+$N253+1,cDinnerEnd+$N253)</f>
        <v>0.7916666667</v>
      </c>
      <c r="CC253" s="50" t="str">
        <f>IF((MIN($BX253,BZ253)-MAX($BW253,BY253))&gt;0,vDurationLunch,)</f>
        <v/>
      </c>
      <c r="CD253" s="50" t="str">
        <f>IF((MIN($BX253,CB253)-MAX($BW253,CA253))&gt;0,vDurationDinner,)</f>
        <v/>
      </c>
      <c r="CE253" s="50">
        <f t="shared" si="5"/>
        <v>0</v>
      </c>
      <c r="CF253" s="109">
        <f t="shared" si="6"/>
        <v>0.75</v>
      </c>
      <c r="CG253" s="50" t="str">
        <f t="shared" si="7"/>
        <v/>
      </c>
      <c r="CH253" s="50" t="str">
        <f t="shared" si="8"/>
        <v/>
      </c>
      <c r="CI253" s="50" t="str">
        <f t="shared" si="9"/>
        <v/>
      </c>
      <c r="CJ253" s="50" t="str">
        <f t="shared" si="10"/>
        <v/>
      </c>
      <c r="CK253" s="50" t="str">
        <f t="shared" si="11"/>
        <v/>
      </c>
      <c r="CL253" s="50"/>
      <c r="CM253" s="50"/>
      <c r="CN253" s="50"/>
      <c r="CO253" s="50"/>
      <c r="CP253" s="50"/>
    </row>
    <row r="254">
      <c r="A254" s="108" t="str">
        <f t="shared" si="2"/>
        <v/>
      </c>
      <c r="B254" s="6"/>
      <c r="C254" s="119"/>
      <c r="D254" s="120"/>
      <c r="E254" s="47"/>
      <c r="F254" s="45"/>
      <c r="G254" s="45"/>
      <c r="H254" s="45"/>
      <c r="I254" s="45"/>
      <c r="J254" s="46"/>
      <c r="K254" s="45"/>
      <c r="L254" s="45"/>
      <c r="M254" s="61"/>
      <c r="N254" s="48"/>
      <c r="O254" s="49"/>
      <c r="P254" s="48"/>
      <c r="Q254" s="49"/>
      <c r="R254" s="50"/>
      <c r="S254" s="51"/>
      <c r="T254" s="15"/>
      <c r="U254" s="14"/>
      <c r="V254" s="52"/>
      <c r="W254" s="52"/>
      <c r="X254" s="52"/>
      <c r="Y254" s="52"/>
      <c r="Z254" s="52"/>
      <c r="AA254" s="52"/>
      <c r="AB254" s="53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3"/>
      <c r="AP254" s="52"/>
      <c r="AQ254" s="52"/>
      <c r="AR254" s="53"/>
      <c r="AS254" s="53"/>
      <c r="AT254" s="53"/>
      <c r="AU254" s="52"/>
      <c r="AV254" s="52"/>
      <c r="AW254" s="53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83" t="str">
        <f>IF(ISBLANK(B254),,IF(IFNA(MATCH(N254,List_Holidays,0),0)=0,IF(IFNA(MATCH(WEEKDAY(N254),List_WeekHolidays,0),0),1,0),2))</f>
        <v/>
      </c>
      <c r="BU254" s="83" t="str">
        <f t="array" ref="BU254">IF(ISBLANK(BT254),,INDEX(List_DayType,BT254+1))</f>
        <v/>
      </c>
      <c r="BV254" s="83" t="str">
        <f t="array" ref="BV254">IFS(BT254=0,,BT254=1,INDEX(List_Weekday,BT254),BT254=2,XLOOKUP(N254,List_Holidays,List_HolidaysDesc))</f>
        <v/>
      </c>
      <c r="BW254" s="109">
        <f t="shared" si="3"/>
        <v>0</v>
      </c>
      <c r="BX254" s="109">
        <f t="shared" si="4"/>
        <v>0</v>
      </c>
      <c r="BY254" s="109">
        <f>IF($BW254&gt;cLunchEnd+$N254,cLunchBegin+$N254+1,cLunchBegin+$N254)</f>
        <v>0.5</v>
      </c>
      <c r="BZ254" s="109">
        <f>IF($BW254&gt;cLunchEnd+$N254,cLunchEnd+$N254+1,cLunchEnd+$N254)</f>
        <v>0.5416666667</v>
      </c>
      <c r="CA254" s="109">
        <f>IF($BW254&gt;cDinnerEnd+$N254,cDinnerBegin+$N254+1,cDinnerBegin+$N254)</f>
        <v>0.75</v>
      </c>
      <c r="CB254" s="109">
        <f>IF($BW254&gt;cDinnerEnd+$N254,cDinnerEnd+$N254+1,cDinnerEnd+$N254)</f>
        <v>0.7916666667</v>
      </c>
      <c r="CC254" s="50" t="str">
        <f>IF((MIN($BX254,BZ254)-MAX($BW254,BY254))&gt;0,vDurationLunch,)</f>
        <v/>
      </c>
      <c r="CD254" s="50" t="str">
        <f>IF((MIN($BX254,CB254)-MAX($BW254,CA254))&gt;0,vDurationDinner,)</f>
        <v/>
      </c>
      <c r="CE254" s="50">
        <f t="shared" si="5"/>
        <v>0</v>
      </c>
      <c r="CF254" s="109">
        <f t="shared" si="6"/>
        <v>0.75</v>
      </c>
      <c r="CG254" s="50" t="str">
        <f t="shared" si="7"/>
        <v/>
      </c>
      <c r="CH254" s="50" t="str">
        <f t="shared" si="8"/>
        <v/>
      </c>
      <c r="CI254" s="50" t="str">
        <f t="shared" si="9"/>
        <v/>
      </c>
      <c r="CJ254" s="50" t="str">
        <f t="shared" si="10"/>
        <v/>
      </c>
      <c r="CK254" s="50" t="str">
        <f t="shared" si="11"/>
        <v/>
      </c>
      <c r="CL254" s="50"/>
      <c r="CM254" s="50"/>
      <c r="CN254" s="50"/>
      <c r="CO254" s="50"/>
      <c r="CP254" s="50"/>
    </row>
    <row r="255">
      <c r="A255" s="108" t="str">
        <f t="shared" si="2"/>
        <v/>
      </c>
      <c r="B255" s="6"/>
      <c r="C255" s="119"/>
      <c r="D255" s="120"/>
      <c r="E255" s="61"/>
      <c r="F255" s="45"/>
      <c r="G255" s="45"/>
      <c r="H255" s="46"/>
      <c r="I255" s="45"/>
      <c r="J255" s="45"/>
      <c r="K255" s="45"/>
      <c r="L255" s="45"/>
      <c r="M255" s="61"/>
      <c r="N255" s="48"/>
      <c r="O255" s="49"/>
      <c r="P255" s="48"/>
      <c r="Q255" s="49"/>
      <c r="R255" s="50"/>
      <c r="S255" s="51"/>
      <c r="T255" s="15"/>
      <c r="U255" s="14"/>
      <c r="V255" s="52"/>
      <c r="W255" s="52"/>
      <c r="X255" s="52"/>
      <c r="Y255" s="52"/>
      <c r="Z255" s="52"/>
      <c r="AA255" s="52"/>
      <c r="AB255" s="53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3"/>
      <c r="AP255" s="52"/>
      <c r="AQ255" s="52"/>
      <c r="AR255" s="53"/>
      <c r="AS255" s="53"/>
      <c r="AT255" s="53"/>
      <c r="AU255" s="52"/>
      <c r="AV255" s="52"/>
      <c r="AW255" s="53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83" t="str">
        <f>IF(ISBLANK(B255),,IF(IFNA(MATCH(N255,List_Holidays,0),0)=0,IF(IFNA(MATCH(WEEKDAY(N255),List_WeekHolidays,0),0),1,0),2))</f>
        <v/>
      </c>
      <c r="BU255" s="83" t="str">
        <f t="array" ref="BU255">IF(ISBLANK(BT255),,INDEX(List_DayType,BT255+1))</f>
        <v/>
      </c>
      <c r="BV255" s="83" t="str">
        <f t="array" ref="BV255">IFS(BT255=0,,BT255=1,INDEX(List_Weekday,BT255),BT255=2,XLOOKUP(N255,List_Holidays,List_HolidaysDesc))</f>
        <v/>
      </c>
      <c r="BW255" s="109">
        <f t="shared" si="3"/>
        <v>0</v>
      </c>
      <c r="BX255" s="109">
        <f t="shared" si="4"/>
        <v>0</v>
      </c>
      <c r="BY255" s="109">
        <f>IF($BW255&gt;cLunchEnd+$N255,cLunchBegin+$N255+1,cLunchBegin+$N255)</f>
        <v>0.5</v>
      </c>
      <c r="BZ255" s="109">
        <f>IF($BW255&gt;cLunchEnd+$N255,cLunchEnd+$N255+1,cLunchEnd+$N255)</f>
        <v>0.5416666667</v>
      </c>
      <c r="CA255" s="109">
        <f>IF($BW255&gt;cDinnerEnd+$N255,cDinnerBegin+$N255+1,cDinnerBegin+$N255)</f>
        <v>0.75</v>
      </c>
      <c r="CB255" s="109">
        <f>IF($BW255&gt;cDinnerEnd+$N255,cDinnerEnd+$N255+1,cDinnerEnd+$N255)</f>
        <v>0.7916666667</v>
      </c>
      <c r="CC255" s="50" t="str">
        <f>IF((MIN($BX255,BZ255)-MAX($BW255,BY255))&gt;0,vDurationLunch,)</f>
        <v/>
      </c>
      <c r="CD255" s="50" t="str">
        <f>IF((MIN($BX255,CB255)-MAX($BW255,CA255))&gt;0,vDurationDinner,)</f>
        <v/>
      </c>
      <c r="CE255" s="50">
        <f t="shared" si="5"/>
        <v>0</v>
      </c>
      <c r="CF255" s="109">
        <f t="shared" si="6"/>
        <v>0.75</v>
      </c>
      <c r="CG255" s="50" t="str">
        <f t="shared" si="7"/>
        <v/>
      </c>
      <c r="CH255" s="50" t="str">
        <f t="shared" si="8"/>
        <v/>
      </c>
      <c r="CI255" s="50" t="str">
        <f t="shared" si="9"/>
        <v/>
      </c>
      <c r="CJ255" s="50" t="str">
        <f t="shared" si="10"/>
        <v/>
      </c>
      <c r="CK255" s="50" t="str">
        <f t="shared" si="11"/>
        <v/>
      </c>
      <c r="CL255" s="50"/>
      <c r="CM255" s="50"/>
      <c r="CN255" s="50"/>
      <c r="CO255" s="50"/>
      <c r="CP255" s="50"/>
    </row>
    <row r="256">
      <c r="A256" s="108" t="str">
        <f t="shared" si="2"/>
        <v/>
      </c>
      <c r="B256" s="6"/>
      <c r="C256" s="119"/>
      <c r="D256" s="120"/>
      <c r="E256" s="61"/>
      <c r="F256" s="45"/>
      <c r="G256" s="45"/>
      <c r="H256" s="46"/>
      <c r="I256" s="45"/>
      <c r="J256" s="45"/>
      <c r="K256" s="45"/>
      <c r="L256" s="45"/>
      <c r="M256" s="61"/>
      <c r="N256" s="48"/>
      <c r="O256" s="49"/>
      <c r="P256" s="48"/>
      <c r="Q256" s="49"/>
      <c r="R256" s="50"/>
      <c r="S256" s="51"/>
      <c r="T256" s="15"/>
      <c r="U256" s="14"/>
      <c r="V256" s="52"/>
      <c r="W256" s="52"/>
      <c r="X256" s="52"/>
      <c r="Y256" s="52"/>
      <c r="Z256" s="52"/>
      <c r="AA256" s="52"/>
      <c r="AB256" s="53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3"/>
      <c r="AP256" s="52"/>
      <c r="AQ256" s="52"/>
      <c r="AR256" s="53"/>
      <c r="AS256" s="53"/>
      <c r="AT256" s="53"/>
      <c r="AU256" s="52"/>
      <c r="AV256" s="52"/>
      <c r="AW256" s="53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83" t="str">
        <f>IF(ISBLANK(B256),,IF(IFNA(MATCH(N256,List_Holidays,0),0)=0,IF(IFNA(MATCH(WEEKDAY(N256),List_WeekHolidays,0),0),1,0),2))</f>
        <v/>
      </c>
      <c r="BU256" s="83" t="str">
        <f t="array" ref="BU256">IF(ISBLANK(BT256),,INDEX(List_DayType,BT256+1))</f>
        <v/>
      </c>
      <c r="BV256" s="83" t="str">
        <f t="array" ref="BV256">IFS(BT256=0,,BT256=1,INDEX(List_Weekday,BT256),BT256=2,XLOOKUP(N256,List_Holidays,List_HolidaysDesc))</f>
        <v/>
      </c>
      <c r="BW256" s="109">
        <f t="shared" si="3"/>
        <v>0</v>
      </c>
      <c r="BX256" s="109">
        <f t="shared" si="4"/>
        <v>0</v>
      </c>
      <c r="BY256" s="109">
        <f>IF($BW256&gt;cLunchEnd+$N256,cLunchBegin+$N256+1,cLunchBegin+$N256)</f>
        <v>0.5</v>
      </c>
      <c r="BZ256" s="109">
        <f>IF($BW256&gt;cLunchEnd+$N256,cLunchEnd+$N256+1,cLunchEnd+$N256)</f>
        <v>0.5416666667</v>
      </c>
      <c r="CA256" s="109">
        <f>IF($BW256&gt;cDinnerEnd+$N256,cDinnerBegin+$N256+1,cDinnerBegin+$N256)</f>
        <v>0.75</v>
      </c>
      <c r="CB256" s="109">
        <f>IF($BW256&gt;cDinnerEnd+$N256,cDinnerEnd+$N256+1,cDinnerEnd+$N256)</f>
        <v>0.7916666667</v>
      </c>
      <c r="CC256" s="50" t="str">
        <f>IF((MIN($BX256,BZ256)-MAX($BW256,BY256))&gt;0,vDurationLunch,)</f>
        <v/>
      </c>
      <c r="CD256" s="50" t="str">
        <f>IF((MIN($BX256,CB256)-MAX($BW256,CA256))&gt;0,vDurationDinner,)</f>
        <v/>
      </c>
      <c r="CE256" s="50">
        <f t="shared" si="5"/>
        <v>0</v>
      </c>
      <c r="CF256" s="109">
        <f t="shared" si="6"/>
        <v>0.75</v>
      </c>
      <c r="CG256" s="50" t="str">
        <f t="shared" si="7"/>
        <v/>
      </c>
      <c r="CH256" s="50" t="str">
        <f t="shared" si="8"/>
        <v/>
      </c>
      <c r="CI256" s="50" t="str">
        <f t="shared" si="9"/>
        <v/>
      </c>
      <c r="CJ256" s="50" t="str">
        <f t="shared" si="10"/>
        <v/>
      </c>
      <c r="CK256" s="50" t="str">
        <f t="shared" si="11"/>
        <v/>
      </c>
      <c r="CL256" s="50"/>
      <c r="CM256" s="50"/>
      <c r="CN256" s="50"/>
      <c r="CO256" s="50"/>
      <c r="CP256" s="50"/>
    </row>
    <row r="257">
      <c r="A257" s="108" t="str">
        <f t="shared" si="2"/>
        <v/>
      </c>
      <c r="B257" s="6"/>
      <c r="C257" s="119"/>
      <c r="D257" s="120"/>
      <c r="E257" s="61"/>
      <c r="F257" s="45"/>
      <c r="G257" s="45"/>
      <c r="H257" s="46"/>
      <c r="I257" s="45"/>
      <c r="J257" s="45"/>
      <c r="K257" s="45"/>
      <c r="L257" s="45"/>
      <c r="M257" s="61"/>
      <c r="N257" s="48"/>
      <c r="O257" s="49"/>
      <c r="P257" s="48"/>
      <c r="Q257" s="49"/>
      <c r="R257" s="50"/>
      <c r="S257" s="51"/>
      <c r="T257" s="15"/>
      <c r="U257" s="14"/>
      <c r="V257" s="52"/>
      <c r="W257" s="52"/>
      <c r="X257" s="52"/>
      <c r="Y257" s="52"/>
      <c r="Z257" s="52"/>
      <c r="AA257" s="52"/>
      <c r="AB257" s="53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3"/>
      <c r="AP257" s="52"/>
      <c r="AQ257" s="52"/>
      <c r="AR257" s="53"/>
      <c r="AS257" s="53"/>
      <c r="AT257" s="53"/>
      <c r="AU257" s="52"/>
      <c r="AV257" s="52"/>
      <c r="AW257" s="53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83" t="str">
        <f>IF(ISBLANK(B257),,IF(IFNA(MATCH(N257,List_Holidays,0),0)=0,IF(IFNA(MATCH(WEEKDAY(N257),List_WeekHolidays,0),0),1,0),2))</f>
        <v/>
      </c>
      <c r="BU257" s="83" t="str">
        <f t="array" ref="BU257">IF(ISBLANK(BT257),,INDEX(List_DayType,BT257+1))</f>
        <v/>
      </c>
      <c r="BV257" s="83" t="str">
        <f t="array" ref="BV257">IFS(BT257=0,,BT257=1,INDEX(List_Weekday,BT257),BT257=2,XLOOKUP(N257,List_Holidays,List_HolidaysDesc))</f>
        <v/>
      </c>
      <c r="BW257" s="109">
        <f t="shared" si="3"/>
        <v>0</v>
      </c>
      <c r="BX257" s="109">
        <f t="shared" si="4"/>
        <v>0</v>
      </c>
      <c r="BY257" s="109">
        <f>IF($BW257&gt;cLunchEnd+$N257,cLunchBegin+$N257+1,cLunchBegin+$N257)</f>
        <v>0.5</v>
      </c>
      <c r="BZ257" s="109">
        <f>IF($BW257&gt;cLunchEnd+$N257,cLunchEnd+$N257+1,cLunchEnd+$N257)</f>
        <v>0.5416666667</v>
      </c>
      <c r="CA257" s="109">
        <f>IF($BW257&gt;cDinnerEnd+$N257,cDinnerBegin+$N257+1,cDinnerBegin+$N257)</f>
        <v>0.75</v>
      </c>
      <c r="CB257" s="109">
        <f>IF($BW257&gt;cDinnerEnd+$N257,cDinnerEnd+$N257+1,cDinnerEnd+$N257)</f>
        <v>0.7916666667</v>
      </c>
      <c r="CC257" s="50" t="str">
        <f>IF((MIN($BX257,BZ257)-MAX($BW257,BY257))&gt;0,vDurationLunch,)</f>
        <v/>
      </c>
      <c r="CD257" s="50" t="str">
        <f>IF((MIN($BX257,CB257)-MAX($BW257,CA257))&gt;0,vDurationDinner,)</f>
        <v/>
      </c>
      <c r="CE257" s="50">
        <f t="shared" si="5"/>
        <v>0</v>
      </c>
      <c r="CF257" s="109">
        <f t="shared" si="6"/>
        <v>0.75</v>
      </c>
      <c r="CG257" s="50" t="str">
        <f t="shared" si="7"/>
        <v/>
      </c>
      <c r="CH257" s="50" t="str">
        <f t="shared" si="8"/>
        <v/>
      </c>
      <c r="CI257" s="50" t="str">
        <f t="shared" si="9"/>
        <v/>
      </c>
      <c r="CJ257" s="50" t="str">
        <f t="shared" si="10"/>
        <v/>
      </c>
      <c r="CK257" s="50" t="str">
        <f t="shared" si="11"/>
        <v/>
      </c>
      <c r="CL257" s="50"/>
      <c r="CM257" s="50"/>
      <c r="CN257" s="50"/>
      <c r="CO257" s="50"/>
      <c r="CP257" s="50"/>
    </row>
    <row r="258">
      <c r="A258" s="108" t="str">
        <f t="shared" si="2"/>
        <v/>
      </c>
      <c r="B258" s="6"/>
      <c r="C258" s="119"/>
      <c r="D258" s="120"/>
      <c r="E258" s="61"/>
      <c r="F258" s="45"/>
      <c r="G258" s="46"/>
      <c r="H258" s="46"/>
      <c r="I258" s="45"/>
      <c r="J258" s="45"/>
      <c r="K258" s="45"/>
      <c r="L258" s="45"/>
      <c r="M258" s="61"/>
      <c r="N258" s="48"/>
      <c r="O258" s="49"/>
      <c r="P258" s="48"/>
      <c r="Q258" s="49"/>
      <c r="R258" s="50"/>
      <c r="S258" s="51"/>
      <c r="T258" s="15"/>
      <c r="U258" s="14"/>
      <c r="V258" s="52"/>
      <c r="W258" s="52"/>
      <c r="X258" s="52"/>
      <c r="Y258" s="52"/>
      <c r="Z258" s="52"/>
      <c r="AA258" s="52"/>
      <c r="AB258" s="53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3"/>
      <c r="AP258" s="52"/>
      <c r="AQ258" s="52"/>
      <c r="AR258" s="53"/>
      <c r="AS258" s="53"/>
      <c r="AT258" s="53"/>
      <c r="AU258" s="52"/>
      <c r="AV258" s="52"/>
      <c r="AW258" s="53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83" t="str">
        <f>IF(ISBLANK(B258),,IF(IFNA(MATCH(N258,List_Holidays,0),0)=0,IF(IFNA(MATCH(WEEKDAY(N258),List_WeekHolidays,0),0),1,0),2))</f>
        <v/>
      </c>
      <c r="BU258" s="83" t="str">
        <f t="array" ref="BU258">IF(ISBLANK(BT258),,INDEX(List_DayType,BT258+1))</f>
        <v/>
      </c>
      <c r="BV258" s="83" t="str">
        <f t="array" ref="BV258">IFS(BT258=0,,BT258=1,INDEX(List_Weekday,BT258),BT258=2,XLOOKUP(N258,List_Holidays,List_HolidaysDesc))</f>
        <v/>
      </c>
      <c r="BW258" s="109">
        <f t="shared" si="3"/>
        <v>0</v>
      </c>
      <c r="BX258" s="109">
        <f t="shared" si="4"/>
        <v>0</v>
      </c>
      <c r="BY258" s="109">
        <f>IF($BW258&gt;cLunchEnd+$N258,cLunchBegin+$N258+1,cLunchBegin+$N258)</f>
        <v>0.5</v>
      </c>
      <c r="BZ258" s="109">
        <f>IF($BW258&gt;cLunchEnd+$N258,cLunchEnd+$N258+1,cLunchEnd+$N258)</f>
        <v>0.5416666667</v>
      </c>
      <c r="CA258" s="109">
        <f>IF($BW258&gt;cDinnerEnd+$N258,cDinnerBegin+$N258+1,cDinnerBegin+$N258)</f>
        <v>0.75</v>
      </c>
      <c r="CB258" s="109">
        <f>IF($BW258&gt;cDinnerEnd+$N258,cDinnerEnd+$N258+1,cDinnerEnd+$N258)</f>
        <v>0.7916666667</v>
      </c>
      <c r="CC258" s="50" t="str">
        <f>IF((MIN($BX258,BZ258)-MAX($BW258,BY258))&gt;0,vDurationLunch,)</f>
        <v/>
      </c>
      <c r="CD258" s="50" t="str">
        <f>IF((MIN($BX258,CB258)-MAX($BW258,CA258))&gt;0,vDurationDinner,)</f>
        <v/>
      </c>
      <c r="CE258" s="50">
        <f t="shared" si="5"/>
        <v>0</v>
      </c>
      <c r="CF258" s="109">
        <f t="shared" si="6"/>
        <v>0.75</v>
      </c>
      <c r="CG258" s="50" t="str">
        <f t="shared" si="7"/>
        <v/>
      </c>
      <c r="CH258" s="50" t="str">
        <f t="shared" si="8"/>
        <v/>
      </c>
      <c r="CI258" s="50" t="str">
        <f t="shared" si="9"/>
        <v/>
      </c>
      <c r="CJ258" s="50" t="str">
        <f t="shared" si="10"/>
        <v/>
      </c>
      <c r="CK258" s="50" t="str">
        <f t="shared" si="11"/>
        <v/>
      </c>
      <c r="CL258" s="50"/>
      <c r="CM258" s="50"/>
      <c r="CN258" s="50"/>
      <c r="CO258" s="50"/>
      <c r="CP258" s="50"/>
    </row>
    <row r="259">
      <c r="A259" s="108" t="str">
        <f t="shared" si="2"/>
        <v/>
      </c>
      <c r="B259" s="6"/>
      <c r="C259" s="119"/>
      <c r="D259" s="120"/>
      <c r="E259" s="61"/>
      <c r="F259" s="45"/>
      <c r="G259" s="45"/>
      <c r="H259" s="46"/>
      <c r="I259" s="45"/>
      <c r="J259" s="45"/>
      <c r="K259" s="45"/>
      <c r="L259" s="45"/>
      <c r="M259" s="61"/>
      <c r="N259" s="48"/>
      <c r="O259" s="49"/>
      <c r="P259" s="48"/>
      <c r="Q259" s="49"/>
      <c r="R259" s="50"/>
      <c r="S259" s="51"/>
      <c r="T259" s="15"/>
      <c r="U259" s="14"/>
      <c r="V259" s="52"/>
      <c r="W259" s="52"/>
      <c r="X259" s="52"/>
      <c r="Y259" s="52"/>
      <c r="Z259" s="52"/>
      <c r="AA259" s="52"/>
      <c r="AB259" s="53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3"/>
      <c r="AP259" s="52"/>
      <c r="AQ259" s="52"/>
      <c r="AR259" s="53"/>
      <c r="AS259" s="53"/>
      <c r="AT259" s="53"/>
      <c r="AU259" s="52"/>
      <c r="AV259" s="52"/>
      <c r="AW259" s="53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83" t="str">
        <f>IF(ISBLANK(B259),,IF(IFNA(MATCH(N259,List_Holidays,0),0)=0,IF(IFNA(MATCH(WEEKDAY(N259),List_WeekHolidays,0),0),1,0),2))</f>
        <v/>
      </c>
      <c r="BU259" s="83" t="str">
        <f t="array" ref="BU259">IF(ISBLANK(BT259),,INDEX(List_DayType,BT259+1))</f>
        <v/>
      </c>
      <c r="BV259" s="83" t="str">
        <f t="array" ref="BV259">IFS(BT259=0,,BT259=1,INDEX(List_Weekday,BT259),BT259=2,XLOOKUP(N259,List_Holidays,List_HolidaysDesc))</f>
        <v/>
      </c>
      <c r="BW259" s="109">
        <f t="shared" si="3"/>
        <v>0</v>
      </c>
      <c r="BX259" s="109">
        <f t="shared" si="4"/>
        <v>0</v>
      </c>
      <c r="BY259" s="109">
        <f>IF($BW259&gt;cLunchEnd+$N259,cLunchBegin+$N259+1,cLunchBegin+$N259)</f>
        <v>0.5</v>
      </c>
      <c r="BZ259" s="109">
        <f>IF($BW259&gt;cLunchEnd+$N259,cLunchEnd+$N259+1,cLunchEnd+$N259)</f>
        <v>0.5416666667</v>
      </c>
      <c r="CA259" s="109">
        <f>IF($BW259&gt;cDinnerEnd+$N259,cDinnerBegin+$N259+1,cDinnerBegin+$N259)</f>
        <v>0.75</v>
      </c>
      <c r="CB259" s="109">
        <f>IF($BW259&gt;cDinnerEnd+$N259,cDinnerEnd+$N259+1,cDinnerEnd+$N259)</f>
        <v>0.7916666667</v>
      </c>
      <c r="CC259" s="50" t="str">
        <f>IF((MIN($BX259,BZ259)-MAX($BW259,BY259))&gt;0,vDurationLunch,)</f>
        <v/>
      </c>
      <c r="CD259" s="50" t="str">
        <f>IF((MIN($BX259,CB259)-MAX($BW259,CA259))&gt;0,vDurationDinner,)</f>
        <v/>
      </c>
      <c r="CE259" s="50">
        <f t="shared" si="5"/>
        <v>0</v>
      </c>
      <c r="CF259" s="109">
        <f t="shared" si="6"/>
        <v>0.75</v>
      </c>
      <c r="CG259" s="50" t="str">
        <f t="shared" si="7"/>
        <v/>
      </c>
      <c r="CH259" s="50" t="str">
        <f t="shared" si="8"/>
        <v/>
      </c>
      <c r="CI259" s="50" t="str">
        <f t="shared" si="9"/>
        <v/>
      </c>
      <c r="CJ259" s="50" t="str">
        <f t="shared" si="10"/>
        <v/>
      </c>
      <c r="CK259" s="50" t="str">
        <f t="shared" si="11"/>
        <v/>
      </c>
      <c r="CL259" s="50"/>
      <c r="CM259" s="50"/>
      <c r="CN259" s="50"/>
      <c r="CO259" s="50"/>
      <c r="CP259" s="50"/>
    </row>
    <row r="260">
      <c r="A260" s="108" t="str">
        <f t="shared" si="2"/>
        <v/>
      </c>
      <c r="B260" s="6"/>
      <c r="C260" s="119"/>
      <c r="D260" s="120"/>
      <c r="E260" s="47"/>
      <c r="F260" s="45"/>
      <c r="G260" s="45"/>
      <c r="H260" s="46"/>
      <c r="I260" s="45"/>
      <c r="J260" s="45"/>
      <c r="K260" s="45"/>
      <c r="L260" s="45"/>
      <c r="M260" s="61"/>
      <c r="N260" s="48"/>
      <c r="O260" s="49"/>
      <c r="P260" s="48"/>
      <c r="Q260" s="49"/>
      <c r="R260" s="50"/>
      <c r="S260" s="51"/>
      <c r="T260" s="15"/>
      <c r="U260" s="14"/>
      <c r="V260" s="52"/>
      <c r="W260" s="52"/>
      <c r="X260" s="52"/>
      <c r="Y260" s="52"/>
      <c r="Z260" s="52"/>
      <c r="AA260" s="52"/>
      <c r="AB260" s="53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3"/>
      <c r="AP260" s="52"/>
      <c r="AQ260" s="52"/>
      <c r="AR260" s="53"/>
      <c r="AS260" s="53"/>
      <c r="AT260" s="53"/>
      <c r="AU260" s="52"/>
      <c r="AV260" s="52"/>
      <c r="AW260" s="53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83" t="str">
        <f>IF(ISBLANK(B260),,IF(IFNA(MATCH(N260,List_Holidays,0),0)=0,IF(IFNA(MATCH(WEEKDAY(N260),List_WeekHolidays,0),0),1,0),2))</f>
        <v/>
      </c>
      <c r="BU260" s="83" t="str">
        <f t="array" ref="BU260">IF(ISBLANK(BT260),,INDEX(List_DayType,BT260+1))</f>
        <v/>
      </c>
      <c r="BV260" s="83" t="str">
        <f t="array" ref="BV260">IFS(BT260=0,,BT260=1,INDEX(List_Weekday,BT260),BT260=2,XLOOKUP(N260,List_Holidays,List_HolidaysDesc))</f>
        <v/>
      </c>
      <c r="BW260" s="109">
        <f t="shared" si="3"/>
        <v>0</v>
      </c>
      <c r="BX260" s="109">
        <f t="shared" si="4"/>
        <v>0</v>
      </c>
      <c r="BY260" s="109">
        <f>IF($BW260&gt;cLunchEnd+$N260,cLunchBegin+$N260+1,cLunchBegin+$N260)</f>
        <v>0.5</v>
      </c>
      <c r="BZ260" s="109">
        <f>IF($BW260&gt;cLunchEnd+$N260,cLunchEnd+$N260+1,cLunchEnd+$N260)</f>
        <v>0.5416666667</v>
      </c>
      <c r="CA260" s="109">
        <f>IF($BW260&gt;cDinnerEnd+$N260,cDinnerBegin+$N260+1,cDinnerBegin+$N260)</f>
        <v>0.75</v>
      </c>
      <c r="CB260" s="109">
        <f>IF($BW260&gt;cDinnerEnd+$N260,cDinnerEnd+$N260+1,cDinnerEnd+$N260)</f>
        <v>0.7916666667</v>
      </c>
      <c r="CC260" s="50" t="str">
        <f>IF((MIN($BX260,BZ260)-MAX($BW260,BY260))&gt;0,vDurationLunch,)</f>
        <v/>
      </c>
      <c r="CD260" s="50" t="str">
        <f>IF((MIN($BX260,CB260)-MAX($BW260,CA260))&gt;0,vDurationDinner,)</f>
        <v/>
      </c>
      <c r="CE260" s="50">
        <f t="shared" si="5"/>
        <v>0</v>
      </c>
      <c r="CF260" s="109">
        <f t="shared" si="6"/>
        <v>0.75</v>
      </c>
      <c r="CG260" s="50" t="str">
        <f t="shared" si="7"/>
        <v/>
      </c>
      <c r="CH260" s="50" t="str">
        <f t="shared" si="8"/>
        <v/>
      </c>
      <c r="CI260" s="50" t="str">
        <f t="shared" si="9"/>
        <v/>
      </c>
      <c r="CJ260" s="50" t="str">
        <f t="shared" si="10"/>
        <v/>
      </c>
      <c r="CK260" s="50" t="str">
        <f t="shared" si="11"/>
        <v/>
      </c>
      <c r="CL260" s="50"/>
      <c r="CM260" s="50"/>
      <c r="CN260" s="50"/>
      <c r="CO260" s="50"/>
      <c r="CP260" s="50"/>
    </row>
    <row r="261">
      <c r="A261" s="108" t="str">
        <f t="shared" si="2"/>
        <v/>
      </c>
      <c r="B261" s="6"/>
      <c r="C261" s="119"/>
      <c r="D261" s="120"/>
      <c r="E261" s="47"/>
      <c r="F261" s="45"/>
      <c r="G261" s="45"/>
      <c r="H261" s="45"/>
      <c r="I261" s="45"/>
      <c r="J261" s="46"/>
      <c r="K261" s="45"/>
      <c r="L261" s="45"/>
      <c r="M261" s="61"/>
      <c r="N261" s="48"/>
      <c r="O261" s="49"/>
      <c r="P261" s="48"/>
      <c r="Q261" s="49"/>
      <c r="R261" s="50"/>
      <c r="S261" s="51"/>
      <c r="T261" s="15"/>
      <c r="U261" s="14"/>
      <c r="V261" s="52"/>
      <c r="W261" s="52"/>
      <c r="X261" s="52"/>
      <c r="Y261" s="52"/>
      <c r="Z261" s="52"/>
      <c r="AA261" s="52"/>
      <c r="AB261" s="53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3"/>
      <c r="AP261" s="52"/>
      <c r="AQ261" s="52"/>
      <c r="AR261" s="53"/>
      <c r="AS261" s="53"/>
      <c r="AT261" s="53"/>
      <c r="AU261" s="52"/>
      <c r="AV261" s="52"/>
      <c r="AW261" s="53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83" t="str">
        <f>IF(ISBLANK(B261),,IF(IFNA(MATCH(N261,List_Holidays,0),0)=0,IF(IFNA(MATCH(WEEKDAY(N261),List_WeekHolidays,0),0),1,0),2))</f>
        <v/>
      </c>
      <c r="BU261" s="83" t="str">
        <f t="array" ref="BU261">IF(ISBLANK(BT261),,INDEX(List_DayType,BT261+1))</f>
        <v/>
      </c>
      <c r="BV261" s="83" t="str">
        <f t="array" ref="BV261">IFS(BT261=0,,BT261=1,INDEX(List_Weekday,BT261),BT261=2,XLOOKUP(N261,List_Holidays,List_HolidaysDesc))</f>
        <v/>
      </c>
      <c r="BW261" s="109">
        <f t="shared" si="3"/>
        <v>0</v>
      </c>
      <c r="BX261" s="109">
        <f t="shared" si="4"/>
        <v>0</v>
      </c>
      <c r="BY261" s="109">
        <f>IF($BW261&gt;cLunchEnd+$N261,cLunchBegin+$N261+1,cLunchBegin+$N261)</f>
        <v>0.5</v>
      </c>
      <c r="BZ261" s="109">
        <f>IF($BW261&gt;cLunchEnd+$N261,cLunchEnd+$N261+1,cLunchEnd+$N261)</f>
        <v>0.5416666667</v>
      </c>
      <c r="CA261" s="109">
        <f>IF($BW261&gt;cDinnerEnd+$N261,cDinnerBegin+$N261+1,cDinnerBegin+$N261)</f>
        <v>0.75</v>
      </c>
      <c r="CB261" s="109">
        <f>IF($BW261&gt;cDinnerEnd+$N261,cDinnerEnd+$N261+1,cDinnerEnd+$N261)</f>
        <v>0.7916666667</v>
      </c>
      <c r="CC261" s="50" t="str">
        <f>IF((MIN($BX261,BZ261)-MAX($BW261,BY261))&gt;0,vDurationLunch,)</f>
        <v/>
      </c>
      <c r="CD261" s="50" t="str">
        <f>IF((MIN($BX261,CB261)-MAX($BW261,CA261))&gt;0,vDurationDinner,)</f>
        <v/>
      </c>
      <c r="CE261" s="50">
        <f t="shared" si="5"/>
        <v>0</v>
      </c>
      <c r="CF261" s="109">
        <f t="shared" si="6"/>
        <v>0.75</v>
      </c>
      <c r="CG261" s="50" t="str">
        <f t="shared" si="7"/>
        <v/>
      </c>
      <c r="CH261" s="50" t="str">
        <f t="shared" si="8"/>
        <v/>
      </c>
      <c r="CI261" s="50" t="str">
        <f t="shared" si="9"/>
        <v/>
      </c>
      <c r="CJ261" s="50" t="str">
        <f t="shared" si="10"/>
        <v/>
      </c>
      <c r="CK261" s="50" t="str">
        <f t="shared" si="11"/>
        <v/>
      </c>
      <c r="CL261" s="50"/>
      <c r="CM261" s="50"/>
      <c r="CN261" s="50"/>
      <c r="CO261" s="50"/>
      <c r="CP261" s="50"/>
    </row>
    <row r="262">
      <c r="A262" s="108" t="str">
        <f t="shared" si="2"/>
        <v/>
      </c>
      <c r="B262" s="6"/>
      <c r="C262" s="119"/>
      <c r="D262" s="120"/>
      <c r="E262" s="47"/>
      <c r="F262" s="45"/>
      <c r="G262" s="45"/>
      <c r="H262" s="46"/>
      <c r="I262" s="45"/>
      <c r="J262" s="45"/>
      <c r="K262" s="45"/>
      <c r="L262" s="45"/>
      <c r="M262" s="61"/>
      <c r="N262" s="48"/>
      <c r="O262" s="49"/>
      <c r="P262" s="48"/>
      <c r="Q262" s="49"/>
      <c r="R262" s="50"/>
      <c r="S262" s="51"/>
      <c r="T262" s="15"/>
      <c r="U262" s="14"/>
      <c r="V262" s="52"/>
      <c r="W262" s="52"/>
      <c r="X262" s="52"/>
      <c r="Y262" s="52"/>
      <c r="Z262" s="52"/>
      <c r="AA262" s="52"/>
      <c r="AB262" s="53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3"/>
      <c r="AP262" s="52"/>
      <c r="AQ262" s="52"/>
      <c r="AR262" s="53"/>
      <c r="AS262" s="53"/>
      <c r="AT262" s="53"/>
      <c r="AU262" s="52"/>
      <c r="AV262" s="52"/>
      <c r="AW262" s="53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83" t="str">
        <f>IF(ISBLANK(B262),,IF(IFNA(MATCH(N262,List_Holidays,0),0)=0,IF(IFNA(MATCH(WEEKDAY(N262),List_WeekHolidays,0),0),1,0),2))</f>
        <v/>
      </c>
      <c r="BU262" s="83" t="str">
        <f t="array" ref="BU262">IF(ISBLANK(BT262),,INDEX(List_DayType,BT262+1))</f>
        <v/>
      </c>
      <c r="BV262" s="83" t="str">
        <f t="array" ref="BV262">IFS(BT262=0,,BT262=1,INDEX(List_Weekday,BT262),BT262=2,XLOOKUP(N262,List_Holidays,List_HolidaysDesc))</f>
        <v/>
      </c>
      <c r="BW262" s="109">
        <f t="shared" si="3"/>
        <v>0</v>
      </c>
      <c r="BX262" s="109">
        <f t="shared" si="4"/>
        <v>0</v>
      </c>
      <c r="BY262" s="109">
        <f>IF($BW262&gt;cLunchEnd+$N262,cLunchBegin+$N262+1,cLunchBegin+$N262)</f>
        <v>0.5</v>
      </c>
      <c r="BZ262" s="109">
        <f>IF($BW262&gt;cLunchEnd+$N262,cLunchEnd+$N262+1,cLunchEnd+$N262)</f>
        <v>0.5416666667</v>
      </c>
      <c r="CA262" s="109">
        <f>IF($BW262&gt;cDinnerEnd+$N262,cDinnerBegin+$N262+1,cDinnerBegin+$N262)</f>
        <v>0.75</v>
      </c>
      <c r="CB262" s="109">
        <f>IF($BW262&gt;cDinnerEnd+$N262,cDinnerEnd+$N262+1,cDinnerEnd+$N262)</f>
        <v>0.7916666667</v>
      </c>
      <c r="CC262" s="50" t="str">
        <f>IF((MIN($BX262,BZ262)-MAX($BW262,BY262))&gt;0,vDurationLunch,)</f>
        <v/>
      </c>
      <c r="CD262" s="50" t="str">
        <f>IF((MIN($BX262,CB262)-MAX($BW262,CA262))&gt;0,vDurationDinner,)</f>
        <v/>
      </c>
      <c r="CE262" s="50">
        <f t="shared" si="5"/>
        <v>0</v>
      </c>
      <c r="CF262" s="109">
        <f t="shared" si="6"/>
        <v>0.75</v>
      </c>
      <c r="CG262" s="50" t="str">
        <f t="shared" si="7"/>
        <v/>
      </c>
      <c r="CH262" s="50" t="str">
        <f t="shared" si="8"/>
        <v/>
      </c>
      <c r="CI262" s="50" t="str">
        <f t="shared" si="9"/>
        <v/>
      </c>
      <c r="CJ262" s="50" t="str">
        <f t="shared" si="10"/>
        <v/>
      </c>
      <c r="CK262" s="50" t="str">
        <f t="shared" si="11"/>
        <v/>
      </c>
      <c r="CL262" s="50"/>
      <c r="CM262" s="50"/>
      <c r="CN262" s="50"/>
      <c r="CO262" s="50"/>
      <c r="CP262" s="50"/>
    </row>
    <row r="263">
      <c r="A263" s="108" t="str">
        <f t="shared" si="2"/>
        <v/>
      </c>
      <c r="B263" s="6"/>
      <c r="C263" s="119"/>
      <c r="D263" s="120"/>
      <c r="E263" s="47"/>
      <c r="F263" s="45"/>
      <c r="G263" s="45"/>
      <c r="H263" s="46"/>
      <c r="I263" s="45"/>
      <c r="J263" s="45"/>
      <c r="K263" s="45"/>
      <c r="L263" s="45"/>
      <c r="M263" s="61"/>
      <c r="N263" s="48"/>
      <c r="O263" s="49"/>
      <c r="P263" s="48"/>
      <c r="Q263" s="49"/>
      <c r="R263" s="50"/>
      <c r="S263" s="51"/>
      <c r="T263" s="15"/>
      <c r="U263" s="14"/>
      <c r="V263" s="52"/>
      <c r="W263" s="52"/>
      <c r="X263" s="52"/>
      <c r="Y263" s="52"/>
      <c r="Z263" s="52"/>
      <c r="AA263" s="52"/>
      <c r="AB263" s="53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3"/>
      <c r="AP263" s="52"/>
      <c r="AQ263" s="52"/>
      <c r="AR263" s="53"/>
      <c r="AS263" s="53"/>
      <c r="AT263" s="53"/>
      <c r="AU263" s="52"/>
      <c r="AV263" s="52"/>
      <c r="AW263" s="53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83" t="str">
        <f>IF(ISBLANK(B263),,IF(IFNA(MATCH(N263,List_Holidays,0),0)=0,IF(IFNA(MATCH(WEEKDAY(N263),List_WeekHolidays,0),0),1,0),2))</f>
        <v/>
      </c>
      <c r="BU263" s="83" t="str">
        <f t="array" ref="BU263">IF(ISBLANK(BT263),,INDEX(List_DayType,BT263+1))</f>
        <v/>
      </c>
      <c r="BV263" s="83" t="str">
        <f t="array" ref="BV263">IFS(BT263=0,,BT263=1,INDEX(List_Weekday,BT263),BT263=2,XLOOKUP(N263,List_Holidays,List_HolidaysDesc))</f>
        <v/>
      </c>
      <c r="BW263" s="109">
        <f t="shared" si="3"/>
        <v>0</v>
      </c>
      <c r="BX263" s="109">
        <f t="shared" si="4"/>
        <v>0</v>
      </c>
      <c r="BY263" s="109">
        <f>IF($BW263&gt;cLunchEnd+$N263,cLunchBegin+$N263+1,cLunchBegin+$N263)</f>
        <v>0.5</v>
      </c>
      <c r="BZ263" s="109">
        <f>IF($BW263&gt;cLunchEnd+$N263,cLunchEnd+$N263+1,cLunchEnd+$N263)</f>
        <v>0.5416666667</v>
      </c>
      <c r="CA263" s="109">
        <f>IF($BW263&gt;cDinnerEnd+$N263,cDinnerBegin+$N263+1,cDinnerBegin+$N263)</f>
        <v>0.75</v>
      </c>
      <c r="CB263" s="109">
        <f>IF($BW263&gt;cDinnerEnd+$N263,cDinnerEnd+$N263+1,cDinnerEnd+$N263)</f>
        <v>0.7916666667</v>
      </c>
      <c r="CC263" s="50" t="str">
        <f>IF((MIN($BX263,BZ263)-MAX($BW263,BY263))&gt;0,vDurationLunch,)</f>
        <v/>
      </c>
      <c r="CD263" s="50" t="str">
        <f>IF((MIN($BX263,CB263)-MAX($BW263,CA263))&gt;0,vDurationDinner,)</f>
        <v/>
      </c>
      <c r="CE263" s="50">
        <f t="shared" si="5"/>
        <v>0</v>
      </c>
      <c r="CF263" s="109">
        <f t="shared" si="6"/>
        <v>0.75</v>
      </c>
      <c r="CG263" s="50" t="str">
        <f t="shared" si="7"/>
        <v/>
      </c>
      <c r="CH263" s="50" t="str">
        <f t="shared" si="8"/>
        <v/>
      </c>
      <c r="CI263" s="50" t="str">
        <f t="shared" si="9"/>
        <v/>
      </c>
      <c r="CJ263" s="50" t="str">
        <f t="shared" si="10"/>
        <v/>
      </c>
      <c r="CK263" s="50" t="str">
        <f t="shared" si="11"/>
        <v/>
      </c>
      <c r="CL263" s="50"/>
      <c r="CM263" s="50"/>
      <c r="CN263" s="50"/>
      <c r="CO263" s="50"/>
      <c r="CP263" s="50"/>
    </row>
    <row r="264">
      <c r="A264" s="108" t="str">
        <f t="shared" si="2"/>
        <v/>
      </c>
      <c r="B264" s="6"/>
      <c r="C264" s="119"/>
      <c r="D264" s="120"/>
      <c r="E264" s="47"/>
      <c r="F264" s="45"/>
      <c r="G264" s="45"/>
      <c r="H264" s="46"/>
      <c r="I264" s="45"/>
      <c r="J264" s="45"/>
      <c r="K264" s="45"/>
      <c r="L264" s="45"/>
      <c r="M264" s="61"/>
      <c r="N264" s="48"/>
      <c r="O264" s="49"/>
      <c r="P264" s="48"/>
      <c r="Q264" s="49"/>
      <c r="R264" s="50"/>
      <c r="S264" s="51"/>
      <c r="T264" s="15"/>
      <c r="U264" s="14"/>
      <c r="V264" s="52"/>
      <c r="W264" s="52"/>
      <c r="X264" s="52"/>
      <c r="Y264" s="52"/>
      <c r="Z264" s="52"/>
      <c r="AA264" s="52"/>
      <c r="AB264" s="53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3"/>
      <c r="AP264" s="52"/>
      <c r="AQ264" s="52"/>
      <c r="AR264" s="53"/>
      <c r="AS264" s="53"/>
      <c r="AT264" s="53"/>
      <c r="AU264" s="52"/>
      <c r="AV264" s="52"/>
      <c r="AW264" s="53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83" t="str">
        <f>IF(ISBLANK(B264),,IF(IFNA(MATCH(N264,List_Holidays,0),0)=0,IF(IFNA(MATCH(WEEKDAY(N264),List_WeekHolidays,0),0),1,0),2))</f>
        <v/>
      </c>
      <c r="BU264" s="83" t="str">
        <f t="array" ref="BU264">IF(ISBLANK(BT264),,INDEX(List_DayType,BT264+1))</f>
        <v/>
      </c>
      <c r="BV264" s="83" t="str">
        <f t="array" ref="BV264">IFS(BT264=0,,BT264=1,INDEX(List_Weekday,BT264),BT264=2,XLOOKUP(N264,List_Holidays,List_HolidaysDesc))</f>
        <v/>
      </c>
      <c r="BW264" s="109">
        <f t="shared" si="3"/>
        <v>0</v>
      </c>
      <c r="BX264" s="109">
        <f t="shared" si="4"/>
        <v>0</v>
      </c>
      <c r="BY264" s="109">
        <f>IF($BW264&gt;cLunchEnd+$N264,cLunchBegin+$N264+1,cLunchBegin+$N264)</f>
        <v>0.5</v>
      </c>
      <c r="BZ264" s="109">
        <f>IF($BW264&gt;cLunchEnd+$N264,cLunchEnd+$N264+1,cLunchEnd+$N264)</f>
        <v>0.5416666667</v>
      </c>
      <c r="CA264" s="109">
        <f>IF($BW264&gt;cDinnerEnd+$N264,cDinnerBegin+$N264+1,cDinnerBegin+$N264)</f>
        <v>0.75</v>
      </c>
      <c r="CB264" s="109">
        <f>IF($BW264&gt;cDinnerEnd+$N264,cDinnerEnd+$N264+1,cDinnerEnd+$N264)</f>
        <v>0.7916666667</v>
      </c>
      <c r="CC264" s="50" t="str">
        <f>IF((MIN($BX264,BZ264)-MAX($BW264,BY264))&gt;0,vDurationLunch,)</f>
        <v/>
      </c>
      <c r="CD264" s="50" t="str">
        <f>IF((MIN($BX264,CB264)-MAX($BW264,CA264))&gt;0,vDurationDinner,)</f>
        <v/>
      </c>
      <c r="CE264" s="50">
        <f t="shared" si="5"/>
        <v>0</v>
      </c>
      <c r="CF264" s="109">
        <f t="shared" si="6"/>
        <v>0.75</v>
      </c>
      <c r="CG264" s="50" t="str">
        <f t="shared" si="7"/>
        <v/>
      </c>
      <c r="CH264" s="50" t="str">
        <f t="shared" si="8"/>
        <v/>
      </c>
      <c r="CI264" s="50" t="str">
        <f t="shared" si="9"/>
        <v/>
      </c>
      <c r="CJ264" s="50" t="str">
        <f t="shared" si="10"/>
        <v/>
      </c>
      <c r="CK264" s="50" t="str">
        <f t="shared" si="11"/>
        <v/>
      </c>
      <c r="CL264" s="50"/>
      <c r="CM264" s="50"/>
      <c r="CN264" s="50"/>
      <c r="CO264" s="50"/>
      <c r="CP264" s="50"/>
    </row>
    <row r="265">
      <c r="A265" s="108" t="str">
        <f t="shared" si="2"/>
        <v/>
      </c>
      <c r="B265" s="6"/>
      <c r="C265" s="119"/>
      <c r="D265" s="120"/>
      <c r="E265" s="47"/>
      <c r="F265" s="45"/>
      <c r="G265" s="46"/>
      <c r="H265" s="46"/>
      <c r="I265" s="45"/>
      <c r="J265" s="45"/>
      <c r="K265" s="45"/>
      <c r="L265" s="45"/>
      <c r="M265" s="61"/>
      <c r="N265" s="48"/>
      <c r="O265" s="49"/>
      <c r="P265" s="48"/>
      <c r="Q265" s="49"/>
      <c r="R265" s="50"/>
      <c r="S265" s="51"/>
      <c r="T265" s="15"/>
      <c r="U265" s="14"/>
      <c r="V265" s="52"/>
      <c r="W265" s="52"/>
      <c r="X265" s="52"/>
      <c r="Y265" s="52"/>
      <c r="Z265" s="52"/>
      <c r="AA265" s="52"/>
      <c r="AB265" s="53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3"/>
      <c r="AP265" s="52"/>
      <c r="AQ265" s="52"/>
      <c r="AR265" s="53"/>
      <c r="AS265" s="53"/>
      <c r="AT265" s="53"/>
      <c r="AU265" s="52"/>
      <c r="AV265" s="52"/>
      <c r="AW265" s="53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83" t="str">
        <f>IF(ISBLANK(B265),,IF(IFNA(MATCH(N265,List_Holidays,0),0)=0,IF(IFNA(MATCH(WEEKDAY(N265),List_WeekHolidays,0),0),1,0),2))</f>
        <v/>
      </c>
      <c r="BU265" s="83" t="str">
        <f t="array" ref="BU265">IF(ISBLANK(BT265),,INDEX(List_DayType,BT265+1))</f>
        <v/>
      </c>
      <c r="BV265" s="83" t="str">
        <f t="array" ref="BV265">IFS(BT265=0,,BT265=1,INDEX(List_Weekday,BT265),BT265=2,XLOOKUP(N265,List_Holidays,List_HolidaysDesc))</f>
        <v/>
      </c>
      <c r="BW265" s="109">
        <f t="shared" si="3"/>
        <v>0</v>
      </c>
      <c r="BX265" s="109">
        <f t="shared" si="4"/>
        <v>0</v>
      </c>
      <c r="BY265" s="109">
        <f>IF($BW265&gt;cLunchEnd+$N265,cLunchBegin+$N265+1,cLunchBegin+$N265)</f>
        <v>0.5</v>
      </c>
      <c r="BZ265" s="109">
        <f>IF($BW265&gt;cLunchEnd+$N265,cLunchEnd+$N265+1,cLunchEnd+$N265)</f>
        <v>0.5416666667</v>
      </c>
      <c r="CA265" s="109">
        <f>IF($BW265&gt;cDinnerEnd+$N265,cDinnerBegin+$N265+1,cDinnerBegin+$N265)</f>
        <v>0.75</v>
      </c>
      <c r="CB265" s="109">
        <f>IF($BW265&gt;cDinnerEnd+$N265,cDinnerEnd+$N265+1,cDinnerEnd+$N265)</f>
        <v>0.7916666667</v>
      </c>
      <c r="CC265" s="50" t="str">
        <f>IF((MIN($BX265,BZ265)-MAX($BW265,BY265))&gt;0,vDurationLunch,)</f>
        <v/>
      </c>
      <c r="CD265" s="50" t="str">
        <f>IF((MIN($BX265,CB265)-MAX($BW265,CA265))&gt;0,vDurationDinner,)</f>
        <v/>
      </c>
      <c r="CE265" s="50">
        <f t="shared" si="5"/>
        <v>0</v>
      </c>
      <c r="CF265" s="109">
        <f t="shared" si="6"/>
        <v>0.75</v>
      </c>
      <c r="CG265" s="50" t="str">
        <f t="shared" si="7"/>
        <v/>
      </c>
      <c r="CH265" s="50" t="str">
        <f t="shared" si="8"/>
        <v/>
      </c>
      <c r="CI265" s="50" t="str">
        <f t="shared" si="9"/>
        <v/>
      </c>
      <c r="CJ265" s="50" t="str">
        <f t="shared" si="10"/>
        <v/>
      </c>
      <c r="CK265" s="50" t="str">
        <f t="shared" si="11"/>
        <v/>
      </c>
      <c r="CL265" s="50"/>
      <c r="CM265" s="50"/>
      <c r="CN265" s="50"/>
      <c r="CO265" s="50"/>
      <c r="CP265" s="50"/>
    </row>
    <row r="266">
      <c r="A266" s="108" t="str">
        <f t="shared" si="2"/>
        <v/>
      </c>
      <c r="B266" s="6"/>
      <c r="C266" s="119"/>
      <c r="D266" s="120"/>
      <c r="E266" s="61"/>
      <c r="F266" s="45"/>
      <c r="G266" s="45"/>
      <c r="H266" s="46"/>
      <c r="I266" s="45"/>
      <c r="J266" s="45"/>
      <c r="K266" s="45"/>
      <c r="L266" s="45"/>
      <c r="M266" s="61"/>
      <c r="N266" s="48"/>
      <c r="O266" s="49"/>
      <c r="P266" s="48"/>
      <c r="Q266" s="49"/>
      <c r="R266" s="50"/>
      <c r="S266" s="51"/>
      <c r="T266" s="15"/>
      <c r="U266" s="14"/>
      <c r="V266" s="52"/>
      <c r="W266" s="52"/>
      <c r="X266" s="52"/>
      <c r="Y266" s="52"/>
      <c r="Z266" s="52"/>
      <c r="AA266" s="52"/>
      <c r="AB266" s="53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3"/>
      <c r="AP266" s="52"/>
      <c r="AQ266" s="52"/>
      <c r="AR266" s="53"/>
      <c r="AS266" s="53"/>
      <c r="AT266" s="53"/>
      <c r="AU266" s="52"/>
      <c r="AV266" s="52"/>
      <c r="AW266" s="53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83" t="str">
        <f>IF(ISBLANK(B266),,IF(IFNA(MATCH(N266,List_Holidays,0),0)=0,IF(IFNA(MATCH(WEEKDAY(N266),List_WeekHolidays,0),0),1,0),2))</f>
        <v/>
      </c>
      <c r="BU266" s="83" t="str">
        <f t="array" ref="BU266">IF(ISBLANK(BT266),,INDEX(List_DayType,BT266+1))</f>
        <v/>
      </c>
      <c r="BV266" s="83" t="str">
        <f t="array" ref="BV266">IFS(BT266=0,,BT266=1,INDEX(List_Weekday,BT266),BT266=2,XLOOKUP(N266,List_Holidays,List_HolidaysDesc))</f>
        <v/>
      </c>
      <c r="BW266" s="109">
        <f t="shared" si="3"/>
        <v>0</v>
      </c>
      <c r="BX266" s="109">
        <f t="shared" si="4"/>
        <v>0</v>
      </c>
      <c r="BY266" s="109">
        <f>IF($BW266&gt;cLunchEnd+$N266,cLunchBegin+$N266+1,cLunchBegin+$N266)</f>
        <v>0.5</v>
      </c>
      <c r="BZ266" s="109">
        <f>IF($BW266&gt;cLunchEnd+$N266,cLunchEnd+$N266+1,cLunchEnd+$N266)</f>
        <v>0.5416666667</v>
      </c>
      <c r="CA266" s="109">
        <f>IF($BW266&gt;cDinnerEnd+$N266,cDinnerBegin+$N266+1,cDinnerBegin+$N266)</f>
        <v>0.75</v>
      </c>
      <c r="CB266" s="109">
        <f>IF($BW266&gt;cDinnerEnd+$N266,cDinnerEnd+$N266+1,cDinnerEnd+$N266)</f>
        <v>0.7916666667</v>
      </c>
      <c r="CC266" s="50" t="str">
        <f>IF((MIN($BX266,BZ266)-MAX($BW266,BY266))&gt;0,vDurationLunch,)</f>
        <v/>
      </c>
      <c r="CD266" s="50" t="str">
        <f>IF((MIN($BX266,CB266)-MAX($BW266,CA266))&gt;0,vDurationDinner,)</f>
        <v/>
      </c>
      <c r="CE266" s="50">
        <f t="shared" si="5"/>
        <v>0</v>
      </c>
      <c r="CF266" s="109">
        <f t="shared" si="6"/>
        <v>0.75</v>
      </c>
      <c r="CG266" s="50" t="str">
        <f t="shared" si="7"/>
        <v/>
      </c>
      <c r="CH266" s="50" t="str">
        <f t="shared" si="8"/>
        <v/>
      </c>
      <c r="CI266" s="50" t="str">
        <f t="shared" si="9"/>
        <v/>
      </c>
      <c r="CJ266" s="50" t="str">
        <f t="shared" si="10"/>
        <v/>
      </c>
      <c r="CK266" s="50" t="str">
        <f t="shared" si="11"/>
        <v/>
      </c>
      <c r="CL266" s="50"/>
      <c r="CM266" s="50"/>
      <c r="CN266" s="50"/>
      <c r="CO266" s="50"/>
      <c r="CP266" s="50"/>
    </row>
    <row r="267">
      <c r="A267" s="108" t="str">
        <f t="shared" si="2"/>
        <v/>
      </c>
      <c r="B267" s="6"/>
      <c r="C267" s="119"/>
      <c r="D267" s="120"/>
      <c r="E267" s="47"/>
      <c r="F267" s="45"/>
      <c r="G267" s="45"/>
      <c r="H267" s="46"/>
      <c r="I267" s="45"/>
      <c r="J267" s="45"/>
      <c r="K267" s="45"/>
      <c r="L267" s="45"/>
      <c r="M267" s="61"/>
      <c r="N267" s="48"/>
      <c r="O267" s="49"/>
      <c r="P267" s="48"/>
      <c r="Q267" s="49"/>
      <c r="R267" s="50"/>
      <c r="S267" s="51"/>
      <c r="T267" s="15"/>
      <c r="U267" s="14"/>
      <c r="V267" s="52"/>
      <c r="W267" s="52"/>
      <c r="X267" s="52"/>
      <c r="Y267" s="52"/>
      <c r="Z267" s="52"/>
      <c r="AA267" s="52"/>
      <c r="AB267" s="53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3"/>
      <c r="AP267" s="52"/>
      <c r="AQ267" s="52"/>
      <c r="AR267" s="53"/>
      <c r="AS267" s="53"/>
      <c r="AT267" s="53"/>
      <c r="AU267" s="52"/>
      <c r="AV267" s="52"/>
      <c r="AW267" s="53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83" t="str">
        <f>IF(ISBLANK(B267),,IF(IFNA(MATCH(N267,List_Holidays,0),0)=0,IF(IFNA(MATCH(WEEKDAY(N267),List_WeekHolidays,0),0),1,0),2))</f>
        <v/>
      </c>
      <c r="BU267" s="83" t="str">
        <f t="array" ref="BU267">IF(ISBLANK(BT267),,INDEX(List_DayType,BT267+1))</f>
        <v/>
      </c>
      <c r="BV267" s="83" t="str">
        <f t="array" ref="BV267">IFS(BT267=0,,BT267=1,INDEX(List_Weekday,BT267),BT267=2,XLOOKUP(N267,List_Holidays,List_HolidaysDesc))</f>
        <v/>
      </c>
      <c r="BW267" s="109">
        <f t="shared" si="3"/>
        <v>0</v>
      </c>
      <c r="BX267" s="109">
        <f t="shared" si="4"/>
        <v>0</v>
      </c>
      <c r="BY267" s="109">
        <f>IF($BW267&gt;cLunchEnd+$N267,cLunchBegin+$N267+1,cLunchBegin+$N267)</f>
        <v>0.5</v>
      </c>
      <c r="BZ267" s="109">
        <f>IF($BW267&gt;cLunchEnd+$N267,cLunchEnd+$N267+1,cLunchEnd+$N267)</f>
        <v>0.5416666667</v>
      </c>
      <c r="CA267" s="109">
        <f>IF($BW267&gt;cDinnerEnd+$N267,cDinnerBegin+$N267+1,cDinnerBegin+$N267)</f>
        <v>0.75</v>
      </c>
      <c r="CB267" s="109">
        <f>IF($BW267&gt;cDinnerEnd+$N267,cDinnerEnd+$N267+1,cDinnerEnd+$N267)</f>
        <v>0.7916666667</v>
      </c>
      <c r="CC267" s="50" t="str">
        <f>IF((MIN($BX267,BZ267)-MAX($BW267,BY267))&gt;0,vDurationLunch,)</f>
        <v/>
      </c>
      <c r="CD267" s="50" t="str">
        <f>IF((MIN($BX267,CB267)-MAX($BW267,CA267))&gt;0,vDurationDinner,)</f>
        <v/>
      </c>
      <c r="CE267" s="50">
        <f t="shared" si="5"/>
        <v>0</v>
      </c>
      <c r="CF267" s="109">
        <f t="shared" si="6"/>
        <v>0.75</v>
      </c>
      <c r="CG267" s="50" t="str">
        <f t="shared" si="7"/>
        <v/>
      </c>
      <c r="CH267" s="50" t="str">
        <f t="shared" si="8"/>
        <v/>
      </c>
      <c r="CI267" s="50" t="str">
        <f t="shared" si="9"/>
        <v/>
      </c>
      <c r="CJ267" s="50" t="str">
        <f t="shared" si="10"/>
        <v/>
      </c>
      <c r="CK267" s="50" t="str">
        <f t="shared" si="11"/>
        <v/>
      </c>
      <c r="CL267" s="50"/>
      <c r="CM267" s="50"/>
      <c r="CN267" s="50"/>
      <c r="CO267" s="50"/>
      <c r="CP267" s="50"/>
    </row>
    <row r="268">
      <c r="A268" s="108" t="str">
        <f t="shared" si="2"/>
        <v/>
      </c>
      <c r="B268" s="6"/>
      <c r="C268" s="119"/>
      <c r="D268" s="120"/>
      <c r="E268" s="47"/>
      <c r="F268" s="45"/>
      <c r="G268" s="45"/>
      <c r="H268" s="45"/>
      <c r="I268" s="45"/>
      <c r="J268" s="46"/>
      <c r="K268" s="45"/>
      <c r="L268" s="45"/>
      <c r="M268" s="61"/>
      <c r="N268" s="48"/>
      <c r="O268" s="49"/>
      <c r="P268" s="48"/>
      <c r="Q268" s="49"/>
      <c r="R268" s="50"/>
      <c r="S268" s="51"/>
      <c r="T268" s="15"/>
      <c r="U268" s="14"/>
      <c r="V268" s="52"/>
      <c r="W268" s="52"/>
      <c r="X268" s="52"/>
      <c r="Y268" s="52"/>
      <c r="Z268" s="52"/>
      <c r="AA268" s="52"/>
      <c r="AB268" s="53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3"/>
      <c r="AP268" s="52"/>
      <c r="AQ268" s="52"/>
      <c r="AR268" s="53"/>
      <c r="AS268" s="53"/>
      <c r="AT268" s="53"/>
      <c r="AU268" s="52"/>
      <c r="AV268" s="52"/>
      <c r="AW268" s="53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83" t="str">
        <f>IF(ISBLANK(B268),,IF(IFNA(MATCH(N268,List_Holidays,0),0)=0,IF(IFNA(MATCH(WEEKDAY(N268),List_WeekHolidays,0),0),1,0),2))</f>
        <v/>
      </c>
      <c r="BU268" s="83" t="str">
        <f t="array" ref="BU268">IF(ISBLANK(BT268),,INDEX(List_DayType,BT268+1))</f>
        <v/>
      </c>
      <c r="BV268" s="83" t="str">
        <f t="array" ref="BV268">IFS(BT268=0,,BT268=1,INDEX(List_Weekday,BT268),BT268=2,XLOOKUP(N268,List_Holidays,List_HolidaysDesc))</f>
        <v/>
      </c>
      <c r="BW268" s="109">
        <f t="shared" si="3"/>
        <v>0</v>
      </c>
      <c r="BX268" s="109">
        <f t="shared" si="4"/>
        <v>0</v>
      </c>
      <c r="BY268" s="109">
        <f>IF($BW268&gt;cLunchEnd+$N268,cLunchBegin+$N268+1,cLunchBegin+$N268)</f>
        <v>0.5</v>
      </c>
      <c r="BZ268" s="109">
        <f>IF($BW268&gt;cLunchEnd+$N268,cLunchEnd+$N268+1,cLunchEnd+$N268)</f>
        <v>0.5416666667</v>
      </c>
      <c r="CA268" s="109">
        <f>IF($BW268&gt;cDinnerEnd+$N268,cDinnerBegin+$N268+1,cDinnerBegin+$N268)</f>
        <v>0.75</v>
      </c>
      <c r="CB268" s="109">
        <f>IF($BW268&gt;cDinnerEnd+$N268,cDinnerEnd+$N268+1,cDinnerEnd+$N268)</f>
        <v>0.7916666667</v>
      </c>
      <c r="CC268" s="50" t="str">
        <f>IF((MIN($BX268,BZ268)-MAX($BW268,BY268))&gt;0,vDurationLunch,)</f>
        <v/>
      </c>
      <c r="CD268" s="50" t="str">
        <f>IF((MIN($BX268,CB268)-MAX($BW268,CA268))&gt;0,vDurationDinner,)</f>
        <v/>
      </c>
      <c r="CE268" s="50">
        <f t="shared" si="5"/>
        <v>0</v>
      </c>
      <c r="CF268" s="109">
        <f t="shared" si="6"/>
        <v>0.75</v>
      </c>
      <c r="CG268" s="50" t="str">
        <f t="shared" si="7"/>
        <v/>
      </c>
      <c r="CH268" s="50" t="str">
        <f t="shared" si="8"/>
        <v/>
      </c>
      <c r="CI268" s="50" t="str">
        <f t="shared" si="9"/>
        <v/>
      </c>
      <c r="CJ268" s="50" t="str">
        <f t="shared" si="10"/>
        <v/>
      </c>
      <c r="CK268" s="50" t="str">
        <f t="shared" si="11"/>
        <v/>
      </c>
      <c r="CL268" s="50"/>
      <c r="CM268" s="50"/>
      <c r="CN268" s="50"/>
      <c r="CO268" s="50"/>
      <c r="CP268" s="50"/>
    </row>
    <row r="269">
      <c r="A269" s="108" t="str">
        <f t="shared" si="2"/>
        <v/>
      </c>
      <c r="B269" s="6"/>
      <c r="C269" s="119"/>
      <c r="D269" s="120"/>
      <c r="E269" s="47"/>
      <c r="F269" s="45"/>
      <c r="G269" s="45"/>
      <c r="H269" s="46"/>
      <c r="I269" s="45"/>
      <c r="J269" s="45"/>
      <c r="K269" s="45"/>
      <c r="L269" s="45"/>
      <c r="M269" s="61"/>
      <c r="N269" s="48"/>
      <c r="O269" s="49"/>
      <c r="P269" s="48"/>
      <c r="Q269" s="49"/>
      <c r="R269" s="50"/>
      <c r="S269" s="51"/>
      <c r="T269" s="15"/>
      <c r="U269" s="14"/>
      <c r="V269" s="52"/>
      <c r="W269" s="52"/>
      <c r="X269" s="52"/>
      <c r="Y269" s="52"/>
      <c r="Z269" s="52"/>
      <c r="AA269" s="52"/>
      <c r="AB269" s="53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3"/>
      <c r="AP269" s="52"/>
      <c r="AQ269" s="52"/>
      <c r="AR269" s="53"/>
      <c r="AS269" s="53"/>
      <c r="AT269" s="53"/>
      <c r="AU269" s="52"/>
      <c r="AV269" s="52"/>
      <c r="AW269" s="53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83" t="str">
        <f>IF(ISBLANK(B269),,IF(IFNA(MATCH(N269,List_Holidays,0),0)=0,IF(IFNA(MATCH(WEEKDAY(N269),List_WeekHolidays,0),0),1,0),2))</f>
        <v/>
      </c>
      <c r="BU269" s="83" t="str">
        <f t="array" ref="BU269">IF(ISBLANK(BT269),,INDEX(List_DayType,BT269+1))</f>
        <v/>
      </c>
      <c r="BV269" s="83" t="str">
        <f t="array" ref="BV269">IFS(BT269=0,,BT269=1,INDEX(List_Weekday,BT269),BT269=2,XLOOKUP(N269,List_Holidays,List_HolidaysDesc))</f>
        <v/>
      </c>
      <c r="BW269" s="109">
        <f t="shared" si="3"/>
        <v>0</v>
      </c>
      <c r="BX269" s="109">
        <f t="shared" si="4"/>
        <v>0</v>
      </c>
      <c r="BY269" s="109">
        <f>IF($BW269&gt;cLunchEnd+$N269,cLunchBegin+$N269+1,cLunchBegin+$N269)</f>
        <v>0.5</v>
      </c>
      <c r="BZ269" s="109">
        <f>IF($BW269&gt;cLunchEnd+$N269,cLunchEnd+$N269+1,cLunchEnd+$N269)</f>
        <v>0.5416666667</v>
      </c>
      <c r="CA269" s="109">
        <f>IF($BW269&gt;cDinnerEnd+$N269,cDinnerBegin+$N269+1,cDinnerBegin+$N269)</f>
        <v>0.75</v>
      </c>
      <c r="CB269" s="109">
        <f>IF($BW269&gt;cDinnerEnd+$N269,cDinnerEnd+$N269+1,cDinnerEnd+$N269)</f>
        <v>0.7916666667</v>
      </c>
      <c r="CC269" s="50" t="str">
        <f>IF((MIN($BX269,BZ269)-MAX($BW269,BY269))&gt;0,vDurationLunch,)</f>
        <v/>
      </c>
      <c r="CD269" s="50" t="str">
        <f>IF((MIN($BX269,CB269)-MAX($BW269,CA269))&gt;0,vDurationDinner,)</f>
        <v/>
      </c>
      <c r="CE269" s="50">
        <f t="shared" si="5"/>
        <v>0</v>
      </c>
      <c r="CF269" s="109">
        <f t="shared" si="6"/>
        <v>0.75</v>
      </c>
      <c r="CG269" s="50" t="str">
        <f t="shared" si="7"/>
        <v/>
      </c>
      <c r="CH269" s="50" t="str">
        <f t="shared" si="8"/>
        <v/>
      </c>
      <c r="CI269" s="50" t="str">
        <f t="shared" si="9"/>
        <v/>
      </c>
      <c r="CJ269" s="50" t="str">
        <f t="shared" si="10"/>
        <v/>
      </c>
      <c r="CK269" s="50" t="str">
        <f t="shared" si="11"/>
        <v/>
      </c>
      <c r="CL269" s="50"/>
      <c r="CM269" s="50"/>
      <c r="CN269" s="50"/>
      <c r="CO269" s="50"/>
      <c r="CP269" s="50"/>
    </row>
    <row r="270">
      <c r="A270" s="108" t="str">
        <f t="shared" si="2"/>
        <v/>
      </c>
      <c r="B270" s="6"/>
      <c r="C270" s="119"/>
      <c r="D270" s="120"/>
      <c r="E270" s="47"/>
      <c r="F270" s="45"/>
      <c r="G270" s="45"/>
      <c r="H270" s="46"/>
      <c r="I270" s="45"/>
      <c r="J270" s="45"/>
      <c r="K270" s="45"/>
      <c r="L270" s="45"/>
      <c r="M270" s="61"/>
      <c r="N270" s="48"/>
      <c r="O270" s="49"/>
      <c r="P270" s="48"/>
      <c r="Q270" s="49"/>
      <c r="R270" s="50"/>
      <c r="S270" s="51"/>
      <c r="T270" s="15"/>
      <c r="U270" s="14"/>
      <c r="V270" s="52"/>
      <c r="W270" s="52"/>
      <c r="X270" s="52"/>
      <c r="Y270" s="52"/>
      <c r="Z270" s="52"/>
      <c r="AA270" s="52"/>
      <c r="AB270" s="53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3"/>
      <c r="AP270" s="52"/>
      <c r="AQ270" s="52"/>
      <c r="AR270" s="53"/>
      <c r="AS270" s="53"/>
      <c r="AT270" s="53"/>
      <c r="AU270" s="52"/>
      <c r="AV270" s="52"/>
      <c r="AW270" s="53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83" t="str">
        <f>IF(ISBLANK(B270),,IF(IFNA(MATCH(N270,List_Holidays,0),0)=0,IF(IFNA(MATCH(WEEKDAY(N270),List_WeekHolidays,0),0),1,0),2))</f>
        <v/>
      </c>
      <c r="BU270" s="83" t="str">
        <f t="array" ref="BU270">IF(ISBLANK(BT270),,INDEX(List_DayType,BT270+1))</f>
        <v/>
      </c>
      <c r="BV270" s="83" t="str">
        <f t="array" ref="BV270">IFS(BT270=0,,BT270=1,INDEX(List_Weekday,BT270),BT270=2,XLOOKUP(N270,List_Holidays,List_HolidaysDesc))</f>
        <v/>
      </c>
      <c r="BW270" s="109">
        <f t="shared" si="3"/>
        <v>0</v>
      </c>
      <c r="BX270" s="109">
        <f t="shared" si="4"/>
        <v>0</v>
      </c>
      <c r="BY270" s="109">
        <f>IF($BW270&gt;cLunchEnd+$N270,cLunchBegin+$N270+1,cLunchBegin+$N270)</f>
        <v>0.5</v>
      </c>
      <c r="BZ270" s="109">
        <f>IF($BW270&gt;cLunchEnd+$N270,cLunchEnd+$N270+1,cLunchEnd+$N270)</f>
        <v>0.5416666667</v>
      </c>
      <c r="CA270" s="109">
        <f>IF($BW270&gt;cDinnerEnd+$N270,cDinnerBegin+$N270+1,cDinnerBegin+$N270)</f>
        <v>0.75</v>
      </c>
      <c r="CB270" s="109">
        <f>IF($BW270&gt;cDinnerEnd+$N270,cDinnerEnd+$N270+1,cDinnerEnd+$N270)</f>
        <v>0.7916666667</v>
      </c>
      <c r="CC270" s="50" t="str">
        <f>IF((MIN($BX270,BZ270)-MAX($BW270,BY270))&gt;0,vDurationLunch,)</f>
        <v/>
      </c>
      <c r="CD270" s="50" t="str">
        <f>IF((MIN($BX270,CB270)-MAX($BW270,CA270))&gt;0,vDurationDinner,)</f>
        <v/>
      </c>
      <c r="CE270" s="50">
        <f t="shared" si="5"/>
        <v>0</v>
      </c>
      <c r="CF270" s="109">
        <f t="shared" si="6"/>
        <v>0.75</v>
      </c>
      <c r="CG270" s="50" t="str">
        <f t="shared" si="7"/>
        <v/>
      </c>
      <c r="CH270" s="50" t="str">
        <f t="shared" si="8"/>
        <v/>
      </c>
      <c r="CI270" s="50" t="str">
        <f t="shared" si="9"/>
        <v/>
      </c>
      <c r="CJ270" s="50" t="str">
        <f t="shared" si="10"/>
        <v/>
      </c>
      <c r="CK270" s="50" t="str">
        <f t="shared" si="11"/>
        <v/>
      </c>
      <c r="CL270" s="50"/>
      <c r="CM270" s="50"/>
      <c r="CN270" s="50"/>
      <c r="CO270" s="50"/>
      <c r="CP270" s="50"/>
    </row>
    <row r="271">
      <c r="A271" s="108" t="str">
        <f t="shared" si="2"/>
        <v/>
      </c>
      <c r="B271" s="6"/>
      <c r="C271" s="119"/>
      <c r="D271" s="120"/>
      <c r="E271" s="47"/>
      <c r="F271" s="45"/>
      <c r="G271" s="45"/>
      <c r="H271" s="46"/>
      <c r="I271" s="45"/>
      <c r="J271" s="45"/>
      <c r="K271" s="45"/>
      <c r="L271" s="45"/>
      <c r="M271" s="61"/>
      <c r="N271" s="48"/>
      <c r="O271" s="49"/>
      <c r="P271" s="48"/>
      <c r="Q271" s="49"/>
      <c r="R271" s="50"/>
      <c r="S271" s="51"/>
      <c r="T271" s="15"/>
      <c r="U271" s="14"/>
      <c r="V271" s="52"/>
      <c r="W271" s="52"/>
      <c r="X271" s="52"/>
      <c r="Y271" s="52"/>
      <c r="Z271" s="52"/>
      <c r="AA271" s="52"/>
      <c r="AB271" s="53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3"/>
      <c r="AP271" s="52"/>
      <c r="AQ271" s="52"/>
      <c r="AR271" s="53"/>
      <c r="AS271" s="53"/>
      <c r="AT271" s="53"/>
      <c r="AU271" s="52"/>
      <c r="AV271" s="52"/>
      <c r="AW271" s="53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83" t="str">
        <f>IF(ISBLANK(B271),,IF(IFNA(MATCH(N271,List_Holidays,0),0)=0,IF(IFNA(MATCH(WEEKDAY(N271),List_WeekHolidays,0),0),1,0),2))</f>
        <v/>
      </c>
      <c r="BU271" s="83" t="str">
        <f t="array" ref="BU271">IF(ISBLANK(BT271),,INDEX(List_DayType,BT271+1))</f>
        <v/>
      </c>
      <c r="BV271" s="83" t="str">
        <f t="array" ref="BV271">IFS(BT271=0,,BT271=1,INDEX(List_Weekday,BT271),BT271=2,XLOOKUP(N271,List_Holidays,List_HolidaysDesc))</f>
        <v/>
      </c>
      <c r="BW271" s="109">
        <f t="shared" si="3"/>
        <v>0</v>
      </c>
      <c r="BX271" s="109">
        <f t="shared" si="4"/>
        <v>0</v>
      </c>
      <c r="BY271" s="109">
        <f>IF($BW271&gt;cLunchEnd+$N271,cLunchBegin+$N271+1,cLunchBegin+$N271)</f>
        <v>0.5</v>
      </c>
      <c r="BZ271" s="109">
        <f>IF($BW271&gt;cLunchEnd+$N271,cLunchEnd+$N271+1,cLunchEnd+$N271)</f>
        <v>0.5416666667</v>
      </c>
      <c r="CA271" s="109">
        <f>IF($BW271&gt;cDinnerEnd+$N271,cDinnerBegin+$N271+1,cDinnerBegin+$N271)</f>
        <v>0.75</v>
      </c>
      <c r="CB271" s="109">
        <f>IF($BW271&gt;cDinnerEnd+$N271,cDinnerEnd+$N271+1,cDinnerEnd+$N271)</f>
        <v>0.7916666667</v>
      </c>
      <c r="CC271" s="50" t="str">
        <f>IF((MIN($BX271,BZ271)-MAX($BW271,BY271))&gt;0,vDurationLunch,)</f>
        <v/>
      </c>
      <c r="CD271" s="50" t="str">
        <f>IF((MIN($BX271,CB271)-MAX($BW271,CA271))&gt;0,vDurationDinner,)</f>
        <v/>
      </c>
      <c r="CE271" s="50">
        <f t="shared" si="5"/>
        <v>0</v>
      </c>
      <c r="CF271" s="109">
        <f t="shared" si="6"/>
        <v>0.75</v>
      </c>
      <c r="CG271" s="50" t="str">
        <f t="shared" si="7"/>
        <v/>
      </c>
      <c r="CH271" s="50" t="str">
        <f t="shared" si="8"/>
        <v/>
      </c>
      <c r="CI271" s="50" t="str">
        <f t="shared" si="9"/>
        <v/>
      </c>
      <c r="CJ271" s="50" t="str">
        <f t="shared" si="10"/>
        <v/>
      </c>
      <c r="CK271" s="50" t="str">
        <f t="shared" si="11"/>
        <v/>
      </c>
      <c r="CL271" s="50"/>
      <c r="CM271" s="50"/>
      <c r="CN271" s="50"/>
      <c r="CO271" s="50"/>
      <c r="CP271" s="50"/>
    </row>
    <row r="272">
      <c r="A272" s="108" t="str">
        <f t="shared" si="2"/>
        <v/>
      </c>
      <c r="B272" s="6"/>
      <c r="C272" s="119"/>
      <c r="D272" s="120"/>
      <c r="E272" s="47"/>
      <c r="F272" s="45"/>
      <c r="G272" s="46"/>
      <c r="H272" s="46"/>
      <c r="I272" s="45"/>
      <c r="J272" s="45"/>
      <c r="K272" s="45"/>
      <c r="L272" s="45"/>
      <c r="M272" s="61"/>
      <c r="N272" s="48"/>
      <c r="O272" s="49"/>
      <c r="P272" s="48"/>
      <c r="Q272" s="49"/>
      <c r="R272" s="50"/>
      <c r="S272" s="51"/>
      <c r="T272" s="15"/>
      <c r="U272" s="14"/>
      <c r="V272" s="52"/>
      <c r="W272" s="52"/>
      <c r="X272" s="52"/>
      <c r="Y272" s="52"/>
      <c r="Z272" s="52"/>
      <c r="AA272" s="52"/>
      <c r="AB272" s="53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3"/>
      <c r="AP272" s="52"/>
      <c r="AQ272" s="52"/>
      <c r="AR272" s="53"/>
      <c r="AS272" s="53"/>
      <c r="AT272" s="53"/>
      <c r="AU272" s="52"/>
      <c r="AV272" s="52"/>
      <c r="AW272" s="53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83" t="str">
        <f>IF(ISBLANK(B272),,IF(IFNA(MATCH(N272,List_Holidays,0),0)=0,IF(IFNA(MATCH(WEEKDAY(N272),List_WeekHolidays,0),0),1,0),2))</f>
        <v/>
      </c>
      <c r="BU272" s="83" t="str">
        <f t="array" ref="BU272">IF(ISBLANK(BT272),,INDEX(List_DayType,BT272+1))</f>
        <v/>
      </c>
      <c r="BV272" s="83" t="str">
        <f t="array" ref="BV272">IFS(BT272=0,,BT272=1,INDEX(List_Weekday,BT272),BT272=2,XLOOKUP(N272,List_Holidays,List_HolidaysDesc))</f>
        <v/>
      </c>
      <c r="BW272" s="109">
        <f t="shared" si="3"/>
        <v>0</v>
      </c>
      <c r="BX272" s="109">
        <f t="shared" si="4"/>
        <v>0</v>
      </c>
      <c r="BY272" s="109">
        <f>IF($BW272&gt;cLunchEnd+$N272,cLunchBegin+$N272+1,cLunchBegin+$N272)</f>
        <v>0.5</v>
      </c>
      <c r="BZ272" s="109">
        <f>IF($BW272&gt;cLunchEnd+$N272,cLunchEnd+$N272+1,cLunchEnd+$N272)</f>
        <v>0.5416666667</v>
      </c>
      <c r="CA272" s="109">
        <f>IF($BW272&gt;cDinnerEnd+$N272,cDinnerBegin+$N272+1,cDinnerBegin+$N272)</f>
        <v>0.75</v>
      </c>
      <c r="CB272" s="109">
        <f>IF($BW272&gt;cDinnerEnd+$N272,cDinnerEnd+$N272+1,cDinnerEnd+$N272)</f>
        <v>0.7916666667</v>
      </c>
      <c r="CC272" s="50" t="str">
        <f>IF((MIN($BX272,BZ272)-MAX($BW272,BY272))&gt;0,vDurationLunch,)</f>
        <v/>
      </c>
      <c r="CD272" s="50" t="str">
        <f>IF((MIN($BX272,CB272)-MAX($BW272,CA272))&gt;0,vDurationDinner,)</f>
        <v/>
      </c>
      <c r="CE272" s="50">
        <f t="shared" si="5"/>
        <v>0</v>
      </c>
      <c r="CF272" s="109">
        <f t="shared" si="6"/>
        <v>0.75</v>
      </c>
      <c r="CG272" s="50" t="str">
        <f t="shared" si="7"/>
        <v/>
      </c>
      <c r="CH272" s="50" t="str">
        <f t="shared" si="8"/>
        <v/>
      </c>
      <c r="CI272" s="50" t="str">
        <f t="shared" si="9"/>
        <v/>
      </c>
      <c r="CJ272" s="50" t="str">
        <f t="shared" si="10"/>
        <v/>
      </c>
      <c r="CK272" s="50" t="str">
        <f t="shared" si="11"/>
        <v/>
      </c>
      <c r="CL272" s="50"/>
      <c r="CM272" s="50"/>
      <c r="CN272" s="50"/>
      <c r="CO272" s="50"/>
      <c r="CP272" s="50"/>
    </row>
    <row r="273">
      <c r="A273" s="108" t="str">
        <f t="shared" si="2"/>
        <v/>
      </c>
      <c r="B273" s="6"/>
      <c r="C273" s="119"/>
      <c r="D273" s="120"/>
      <c r="E273" s="47"/>
      <c r="F273" s="45"/>
      <c r="G273" s="45"/>
      <c r="H273" s="46"/>
      <c r="I273" s="45"/>
      <c r="J273" s="45"/>
      <c r="K273" s="45"/>
      <c r="L273" s="45"/>
      <c r="M273" s="61"/>
      <c r="N273" s="48"/>
      <c r="O273" s="49"/>
      <c r="P273" s="48"/>
      <c r="Q273" s="49"/>
      <c r="R273" s="50"/>
      <c r="S273" s="51"/>
      <c r="T273" s="15"/>
      <c r="U273" s="14"/>
      <c r="V273" s="52"/>
      <c r="W273" s="52"/>
      <c r="X273" s="52"/>
      <c r="Y273" s="52"/>
      <c r="Z273" s="52"/>
      <c r="AA273" s="52"/>
      <c r="AB273" s="53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3"/>
      <c r="AP273" s="52"/>
      <c r="AQ273" s="52"/>
      <c r="AR273" s="53"/>
      <c r="AS273" s="53"/>
      <c r="AT273" s="53"/>
      <c r="AU273" s="52"/>
      <c r="AV273" s="52"/>
      <c r="AW273" s="53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83" t="str">
        <f>IF(ISBLANK(B273),,IF(IFNA(MATCH(N273,List_Holidays,0),0)=0,IF(IFNA(MATCH(WEEKDAY(N273),List_WeekHolidays,0),0),1,0),2))</f>
        <v/>
      </c>
      <c r="BU273" s="83" t="str">
        <f t="array" ref="BU273">IF(ISBLANK(BT273),,INDEX(List_DayType,BT273+1))</f>
        <v/>
      </c>
      <c r="BV273" s="83" t="str">
        <f t="array" ref="BV273">IFS(BT273=0,,BT273=1,INDEX(List_Weekday,BT273),BT273=2,XLOOKUP(N273,List_Holidays,List_HolidaysDesc))</f>
        <v/>
      </c>
      <c r="BW273" s="109">
        <f t="shared" si="3"/>
        <v>0</v>
      </c>
      <c r="BX273" s="109">
        <f t="shared" si="4"/>
        <v>0</v>
      </c>
      <c r="BY273" s="109">
        <f>IF($BW273&gt;cLunchEnd+$N273,cLunchBegin+$N273+1,cLunchBegin+$N273)</f>
        <v>0.5</v>
      </c>
      <c r="BZ273" s="109">
        <f>IF($BW273&gt;cLunchEnd+$N273,cLunchEnd+$N273+1,cLunchEnd+$N273)</f>
        <v>0.5416666667</v>
      </c>
      <c r="CA273" s="109">
        <f>IF($BW273&gt;cDinnerEnd+$N273,cDinnerBegin+$N273+1,cDinnerBegin+$N273)</f>
        <v>0.75</v>
      </c>
      <c r="CB273" s="109">
        <f>IF($BW273&gt;cDinnerEnd+$N273,cDinnerEnd+$N273+1,cDinnerEnd+$N273)</f>
        <v>0.7916666667</v>
      </c>
      <c r="CC273" s="50" t="str">
        <f>IF((MIN($BX273,BZ273)-MAX($BW273,BY273))&gt;0,vDurationLunch,)</f>
        <v/>
      </c>
      <c r="CD273" s="50" t="str">
        <f>IF((MIN($BX273,CB273)-MAX($BW273,CA273))&gt;0,vDurationDinner,)</f>
        <v/>
      </c>
      <c r="CE273" s="50">
        <f t="shared" si="5"/>
        <v>0</v>
      </c>
      <c r="CF273" s="109">
        <f t="shared" si="6"/>
        <v>0.75</v>
      </c>
      <c r="CG273" s="50" t="str">
        <f t="shared" si="7"/>
        <v/>
      </c>
      <c r="CH273" s="50" t="str">
        <f t="shared" si="8"/>
        <v/>
      </c>
      <c r="CI273" s="50" t="str">
        <f t="shared" si="9"/>
        <v/>
      </c>
      <c r="CJ273" s="50" t="str">
        <f t="shared" si="10"/>
        <v/>
      </c>
      <c r="CK273" s="50" t="str">
        <f t="shared" si="11"/>
        <v/>
      </c>
      <c r="CL273" s="50"/>
      <c r="CM273" s="50"/>
      <c r="CN273" s="50"/>
      <c r="CO273" s="50"/>
      <c r="CP273" s="50"/>
    </row>
    <row r="274">
      <c r="A274" s="108" t="str">
        <f t="shared" si="2"/>
        <v/>
      </c>
      <c r="B274" s="6"/>
      <c r="C274" s="119"/>
      <c r="D274" s="120"/>
      <c r="E274" s="47"/>
      <c r="F274" s="45"/>
      <c r="G274" s="45"/>
      <c r="H274" s="46"/>
      <c r="I274" s="45"/>
      <c r="J274" s="45"/>
      <c r="K274" s="45"/>
      <c r="L274" s="45"/>
      <c r="M274" s="61"/>
      <c r="N274" s="48"/>
      <c r="O274" s="49"/>
      <c r="P274" s="48"/>
      <c r="Q274" s="49"/>
      <c r="R274" s="50"/>
      <c r="S274" s="51"/>
      <c r="T274" s="15"/>
      <c r="U274" s="14"/>
      <c r="V274" s="52"/>
      <c r="W274" s="52"/>
      <c r="X274" s="52"/>
      <c r="Y274" s="52"/>
      <c r="Z274" s="52"/>
      <c r="AA274" s="52"/>
      <c r="AB274" s="53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3"/>
      <c r="AP274" s="52"/>
      <c r="AQ274" s="52"/>
      <c r="AR274" s="53"/>
      <c r="AS274" s="53"/>
      <c r="AT274" s="53"/>
      <c r="AU274" s="52"/>
      <c r="AV274" s="52"/>
      <c r="AW274" s="53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83" t="str">
        <f>IF(ISBLANK(B274),,IF(IFNA(MATCH(N274,List_Holidays,0),0)=0,IF(IFNA(MATCH(WEEKDAY(N274),List_WeekHolidays,0),0),1,0),2))</f>
        <v/>
      </c>
      <c r="BU274" s="83" t="str">
        <f t="array" ref="BU274">IF(ISBLANK(BT274),,INDEX(List_DayType,BT274+1))</f>
        <v/>
      </c>
      <c r="BV274" s="83" t="str">
        <f t="array" ref="BV274">IFS(BT274=0,,BT274=1,INDEX(List_Weekday,BT274),BT274=2,XLOOKUP(N274,List_Holidays,List_HolidaysDesc))</f>
        <v/>
      </c>
      <c r="BW274" s="109">
        <f t="shared" si="3"/>
        <v>0</v>
      </c>
      <c r="BX274" s="109">
        <f t="shared" si="4"/>
        <v>0</v>
      </c>
      <c r="BY274" s="109">
        <f>IF($BW274&gt;cLunchEnd+$N274,cLunchBegin+$N274+1,cLunchBegin+$N274)</f>
        <v>0.5</v>
      </c>
      <c r="BZ274" s="109">
        <f>IF($BW274&gt;cLunchEnd+$N274,cLunchEnd+$N274+1,cLunchEnd+$N274)</f>
        <v>0.5416666667</v>
      </c>
      <c r="CA274" s="109">
        <f>IF($BW274&gt;cDinnerEnd+$N274,cDinnerBegin+$N274+1,cDinnerBegin+$N274)</f>
        <v>0.75</v>
      </c>
      <c r="CB274" s="109">
        <f>IF($BW274&gt;cDinnerEnd+$N274,cDinnerEnd+$N274+1,cDinnerEnd+$N274)</f>
        <v>0.7916666667</v>
      </c>
      <c r="CC274" s="50" t="str">
        <f>IF((MIN($BX274,BZ274)-MAX($BW274,BY274))&gt;0,vDurationLunch,)</f>
        <v/>
      </c>
      <c r="CD274" s="50" t="str">
        <f>IF((MIN($BX274,CB274)-MAX($BW274,CA274))&gt;0,vDurationDinner,)</f>
        <v/>
      </c>
      <c r="CE274" s="50">
        <f t="shared" si="5"/>
        <v>0</v>
      </c>
      <c r="CF274" s="109">
        <f t="shared" si="6"/>
        <v>0.75</v>
      </c>
      <c r="CG274" s="50" t="str">
        <f t="shared" si="7"/>
        <v/>
      </c>
      <c r="CH274" s="50" t="str">
        <f t="shared" si="8"/>
        <v/>
      </c>
      <c r="CI274" s="50" t="str">
        <f t="shared" si="9"/>
        <v/>
      </c>
      <c r="CJ274" s="50" t="str">
        <f t="shared" si="10"/>
        <v/>
      </c>
      <c r="CK274" s="50" t="str">
        <f t="shared" si="11"/>
        <v/>
      </c>
      <c r="CL274" s="50"/>
      <c r="CM274" s="50"/>
      <c r="CN274" s="50"/>
      <c r="CO274" s="50"/>
      <c r="CP274" s="50"/>
    </row>
    <row r="275">
      <c r="A275" s="108" t="str">
        <f t="shared" si="2"/>
        <v/>
      </c>
      <c r="B275" s="6"/>
      <c r="C275" s="119"/>
      <c r="D275" s="120"/>
      <c r="E275" s="47"/>
      <c r="F275" s="45"/>
      <c r="G275" s="45"/>
      <c r="H275" s="45"/>
      <c r="I275" s="45"/>
      <c r="J275" s="46"/>
      <c r="K275" s="45"/>
      <c r="L275" s="45"/>
      <c r="M275" s="61"/>
      <c r="N275" s="48"/>
      <c r="O275" s="49"/>
      <c r="P275" s="48"/>
      <c r="Q275" s="49"/>
      <c r="R275" s="50"/>
      <c r="S275" s="51"/>
      <c r="T275" s="15"/>
      <c r="U275" s="14"/>
      <c r="V275" s="52"/>
      <c r="W275" s="52"/>
      <c r="X275" s="52"/>
      <c r="Y275" s="52"/>
      <c r="Z275" s="52"/>
      <c r="AA275" s="52"/>
      <c r="AB275" s="53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3"/>
      <c r="AP275" s="52"/>
      <c r="AQ275" s="52"/>
      <c r="AR275" s="53"/>
      <c r="AS275" s="53"/>
      <c r="AT275" s="53"/>
      <c r="AU275" s="52"/>
      <c r="AV275" s="52"/>
      <c r="AW275" s="53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83" t="str">
        <f>IF(ISBLANK(B275),,IF(IFNA(MATCH(N275,List_Holidays,0),0)=0,IF(IFNA(MATCH(WEEKDAY(N275),List_WeekHolidays,0),0),1,0),2))</f>
        <v/>
      </c>
      <c r="BU275" s="83" t="str">
        <f t="array" ref="BU275">IF(ISBLANK(BT275),,INDEX(List_DayType,BT275+1))</f>
        <v/>
      </c>
      <c r="BV275" s="83" t="str">
        <f t="array" ref="BV275">IFS(BT275=0,,BT275=1,INDEX(List_Weekday,BT275),BT275=2,XLOOKUP(N275,List_Holidays,List_HolidaysDesc))</f>
        <v/>
      </c>
      <c r="BW275" s="109">
        <f t="shared" si="3"/>
        <v>0</v>
      </c>
      <c r="BX275" s="109">
        <f t="shared" si="4"/>
        <v>0</v>
      </c>
      <c r="BY275" s="109">
        <f>IF($BW275&gt;cLunchEnd+$N275,cLunchBegin+$N275+1,cLunchBegin+$N275)</f>
        <v>0.5</v>
      </c>
      <c r="BZ275" s="109">
        <f>IF($BW275&gt;cLunchEnd+$N275,cLunchEnd+$N275+1,cLunchEnd+$N275)</f>
        <v>0.5416666667</v>
      </c>
      <c r="CA275" s="109">
        <f>IF($BW275&gt;cDinnerEnd+$N275,cDinnerBegin+$N275+1,cDinnerBegin+$N275)</f>
        <v>0.75</v>
      </c>
      <c r="CB275" s="109">
        <f>IF($BW275&gt;cDinnerEnd+$N275,cDinnerEnd+$N275+1,cDinnerEnd+$N275)</f>
        <v>0.7916666667</v>
      </c>
      <c r="CC275" s="50" t="str">
        <f>IF((MIN($BX275,BZ275)-MAX($BW275,BY275))&gt;0,vDurationLunch,)</f>
        <v/>
      </c>
      <c r="CD275" s="50" t="str">
        <f>IF((MIN($BX275,CB275)-MAX($BW275,CA275))&gt;0,vDurationDinner,)</f>
        <v/>
      </c>
      <c r="CE275" s="50">
        <f t="shared" si="5"/>
        <v>0</v>
      </c>
      <c r="CF275" s="109">
        <f t="shared" si="6"/>
        <v>0.75</v>
      </c>
      <c r="CG275" s="50" t="str">
        <f t="shared" si="7"/>
        <v/>
      </c>
      <c r="CH275" s="50" t="str">
        <f t="shared" si="8"/>
        <v/>
      </c>
      <c r="CI275" s="50" t="str">
        <f t="shared" si="9"/>
        <v/>
      </c>
      <c r="CJ275" s="50" t="str">
        <f t="shared" si="10"/>
        <v/>
      </c>
      <c r="CK275" s="50" t="str">
        <f t="shared" si="11"/>
        <v/>
      </c>
      <c r="CL275" s="50"/>
      <c r="CM275" s="50"/>
      <c r="CN275" s="50"/>
      <c r="CO275" s="50"/>
      <c r="CP275" s="50"/>
    </row>
    <row r="276">
      <c r="A276" s="108" t="str">
        <f t="shared" si="2"/>
        <v/>
      </c>
      <c r="B276" s="6"/>
      <c r="C276" s="119"/>
      <c r="D276" s="120"/>
      <c r="E276" s="47"/>
      <c r="F276" s="45"/>
      <c r="G276" s="45"/>
      <c r="H276" s="46"/>
      <c r="I276" s="45"/>
      <c r="J276" s="45"/>
      <c r="K276" s="45"/>
      <c r="L276" s="45"/>
      <c r="M276" s="61"/>
      <c r="N276" s="48"/>
      <c r="O276" s="49"/>
      <c r="P276" s="48"/>
      <c r="Q276" s="49"/>
      <c r="R276" s="50"/>
      <c r="S276" s="51"/>
      <c r="T276" s="15"/>
      <c r="U276" s="14"/>
      <c r="V276" s="52"/>
      <c r="W276" s="52"/>
      <c r="X276" s="52"/>
      <c r="Y276" s="52"/>
      <c r="Z276" s="52"/>
      <c r="AA276" s="52"/>
      <c r="AB276" s="53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3"/>
      <c r="AP276" s="52"/>
      <c r="AQ276" s="52"/>
      <c r="AR276" s="53"/>
      <c r="AS276" s="53"/>
      <c r="AT276" s="53"/>
      <c r="AU276" s="52"/>
      <c r="AV276" s="52"/>
      <c r="AW276" s="53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83" t="str">
        <f>IF(ISBLANK(B276),,IF(IFNA(MATCH(N276,List_Holidays,0),0)=0,IF(IFNA(MATCH(WEEKDAY(N276),List_WeekHolidays,0),0),1,0),2))</f>
        <v/>
      </c>
      <c r="BU276" s="83" t="str">
        <f t="array" ref="BU276">IF(ISBLANK(BT276),,INDEX(List_DayType,BT276+1))</f>
        <v/>
      </c>
      <c r="BV276" s="83" t="str">
        <f t="array" ref="BV276">IFS(BT276=0,,BT276=1,INDEX(List_Weekday,BT276),BT276=2,XLOOKUP(N276,List_Holidays,List_HolidaysDesc))</f>
        <v/>
      </c>
      <c r="BW276" s="109">
        <f t="shared" si="3"/>
        <v>0</v>
      </c>
      <c r="BX276" s="109">
        <f t="shared" si="4"/>
        <v>0</v>
      </c>
      <c r="BY276" s="109">
        <f>IF($BW276&gt;cLunchEnd+$N276,cLunchBegin+$N276+1,cLunchBegin+$N276)</f>
        <v>0.5</v>
      </c>
      <c r="BZ276" s="109">
        <f>IF($BW276&gt;cLunchEnd+$N276,cLunchEnd+$N276+1,cLunchEnd+$N276)</f>
        <v>0.5416666667</v>
      </c>
      <c r="CA276" s="109">
        <f>IF($BW276&gt;cDinnerEnd+$N276,cDinnerBegin+$N276+1,cDinnerBegin+$N276)</f>
        <v>0.75</v>
      </c>
      <c r="CB276" s="109">
        <f>IF($BW276&gt;cDinnerEnd+$N276,cDinnerEnd+$N276+1,cDinnerEnd+$N276)</f>
        <v>0.7916666667</v>
      </c>
      <c r="CC276" s="50" t="str">
        <f>IF((MIN($BX276,BZ276)-MAX($BW276,BY276))&gt;0,vDurationLunch,)</f>
        <v/>
      </c>
      <c r="CD276" s="50" t="str">
        <f>IF((MIN($BX276,CB276)-MAX($BW276,CA276))&gt;0,vDurationDinner,)</f>
        <v/>
      </c>
      <c r="CE276" s="50">
        <f t="shared" si="5"/>
        <v>0</v>
      </c>
      <c r="CF276" s="109">
        <f t="shared" si="6"/>
        <v>0.75</v>
      </c>
      <c r="CG276" s="50" t="str">
        <f t="shared" si="7"/>
        <v/>
      </c>
      <c r="CH276" s="50" t="str">
        <f t="shared" si="8"/>
        <v/>
      </c>
      <c r="CI276" s="50" t="str">
        <f t="shared" si="9"/>
        <v/>
      </c>
      <c r="CJ276" s="50" t="str">
        <f t="shared" si="10"/>
        <v/>
      </c>
      <c r="CK276" s="50" t="str">
        <f t="shared" si="11"/>
        <v/>
      </c>
      <c r="CL276" s="50"/>
      <c r="CM276" s="50"/>
      <c r="CN276" s="50"/>
      <c r="CO276" s="50"/>
      <c r="CP276" s="50"/>
    </row>
    <row r="277">
      <c r="A277" s="108" t="str">
        <f t="shared" si="2"/>
        <v/>
      </c>
      <c r="B277" s="6"/>
      <c r="C277" s="119"/>
      <c r="D277" s="120"/>
      <c r="E277" s="47"/>
      <c r="F277" s="45"/>
      <c r="G277" s="45"/>
      <c r="H277" s="46"/>
      <c r="I277" s="45"/>
      <c r="J277" s="45"/>
      <c r="K277" s="45"/>
      <c r="L277" s="45"/>
      <c r="M277" s="61"/>
      <c r="N277" s="48"/>
      <c r="O277" s="49"/>
      <c r="P277" s="48"/>
      <c r="Q277" s="49"/>
      <c r="R277" s="50"/>
      <c r="S277" s="51"/>
      <c r="T277" s="15"/>
      <c r="U277" s="14"/>
      <c r="V277" s="52"/>
      <c r="W277" s="52"/>
      <c r="X277" s="52"/>
      <c r="Y277" s="52"/>
      <c r="Z277" s="52"/>
      <c r="AA277" s="52"/>
      <c r="AB277" s="53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3"/>
      <c r="AP277" s="52"/>
      <c r="AQ277" s="52"/>
      <c r="AR277" s="53"/>
      <c r="AS277" s="53"/>
      <c r="AT277" s="53"/>
      <c r="AU277" s="52"/>
      <c r="AV277" s="52"/>
      <c r="AW277" s="53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83" t="str">
        <f>IF(ISBLANK(B277),,IF(IFNA(MATCH(N277,List_Holidays,0),0)=0,IF(IFNA(MATCH(WEEKDAY(N277),List_WeekHolidays,0),0),1,0),2))</f>
        <v/>
      </c>
      <c r="BU277" s="83" t="str">
        <f t="array" ref="BU277">IF(ISBLANK(BT277),,INDEX(List_DayType,BT277+1))</f>
        <v/>
      </c>
      <c r="BV277" s="83" t="str">
        <f t="array" ref="BV277">IFS(BT277=0,,BT277=1,INDEX(List_Weekday,BT277),BT277=2,XLOOKUP(N277,List_Holidays,List_HolidaysDesc))</f>
        <v/>
      </c>
      <c r="BW277" s="109">
        <f t="shared" si="3"/>
        <v>0</v>
      </c>
      <c r="BX277" s="109">
        <f t="shared" si="4"/>
        <v>0</v>
      </c>
      <c r="BY277" s="109">
        <f>IF($BW277&gt;cLunchEnd+$N277,cLunchBegin+$N277+1,cLunchBegin+$N277)</f>
        <v>0.5</v>
      </c>
      <c r="BZ277" s="109">
        <f>IF($BW277&gt;cLunchEnd+$N277,cLunchEnd+$N277+1,cLunchEnd+$N277)</f>
        <v>0.5416666667</v>
      </c>
      <c r="CA277" s="109">
        <f>IF($BW277&gt;cDinnerEnd+$N277,cDinnerBegin+$N277+1,cDinnerBegin+$N277)</f>
        <v>0.75</v>
      </c>
      <c r="CB277" s="109">
        <f>IF($BW277&gt;cDinnerEnd+$N277,cDinnerEnd+$N277+1,cDinnerEnd+$N277)</f>
        <v>0.7916666667</v>
      </c>
      <c r="CC277" s="50" t="str">
        <f>IF((MIN($BX277,BZ277)-MAX($BW277,BY277))&gt;0,vDurationLunch,)</f>
        <v/>
      </c>
      <c r="CD277" s="50" t="str">
        <f>IF((MIN($BX277,CB277)-MAX($BW277,CA277))&gt;0,vDurationDinner,)</f>
        <v/>
      </c>
      <c r="CE277" s="50">
        <f t="shared" si="5"/>
        <v>0</v>
      </c>
      <c r="CF277" s="109">
        <f t="shared" si="6"/>
        <v>0.75</v>
      </c>
      <c r="CG277" s="50" t="str">
        <f t="shared" si="7"/>
        <v/>
      </c>
      <c r="CH277" s="50" t="str">
        <f t="shared" si="8"/>
        <v/>
      </c>
      <c r="CI277" s="50" t="str">
        <f t="shared" si="9"/>
        <v/>
      </c>
      <c r="CJ277" s="50" t="str">
        <f t="shared" si="10"/>
        <v/>
      </c>
      <c r="CK277" s="50" t="str">
        <f t="shared" si="11"/>
        <v/>
      </c>
      <c r="CL277" s="50"/>
      <c r="CM277" s="50"/>
      <c r="CN277" s="50"/>
      <c r="CO277" s="50"/>
      <c r="CP277" s="50"/>
    </row>
    <row r="278">
      <c r="A278" s="108" t="str">
        <f t="shared" si="2"/>
        <v/>
      </c>
      <c r="B278" s="6"/>
      <c r="C278" s="119"/>
      <c r="D278" s="120"/>
      <c r="E278" s="47"/>
      <c r="F278" s="45"/>
      <c r="G278" s="45"/>
      <c r="H278" s="46"/>
      <c r="I278" s="45"/>
      <c r="J278" s="45"/>
      <c r="K278" s="45"/>
      <c r="L278" s="45"/>
      <c r="M278" s="61"/>
      <c r="N278" s="48"/>
      <c r="O278" s="49"/>
      <c r="P278" s="48"/>
      <c r="Q278" s="49"/>
      <c r="R278" s="50"/>
      <c r="S278" s="51"/>
      <c r="T278" s="15"/>
      <c r="U278" s="14"/>
      <c r="V278" s="52"/>
      <c r="W278" s="52"/>
      <c r="X278" s="52"/>
      <c r="Y278" s="52"/>
      <c r="Z278" s="52"/>
      <c r="AA278" s="52"/>
      <c r="AB278" s="53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3"/>
      <c r="AP278" s="52"/>
      <c r="AQ278" s="52"/>
      <c r="AR278" s="53"/>
      <c r="AS278" s="53"/>
      <c r="AT278" s="53"/>
      <c r="AU278" s="52"/>
      <c r="AV278" s="52"/>
      <c r="AW278" s="53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83" t="str">
        <f>IF(ISBLANK(B278),,IF(IFNA(MATCH(N278,List_Holidays,0),0)=0,IF(IFNA(MATCH(WEEKDAY(N278),List_WeekHolidays,0),0),1,0),2))</f>
        <v/>
      </c>
      <c r="BU278" s="83" t="str">
        <f t="array" ref="BU278">IF(ISBLANK(BT278),,INDEX(List_DayType,BT278+1))</f>
        <v/>
      </c>
      <c r="BV278" s="83" t="str">
        <f t="array" ref="BV278">IFS(BT278=0,,BT278=1,INDEX(List_Weekday,BT278),BT278=2,XLOOKUP(N278,List_Holidays,List_HolidaysDesc))</f>
        <v/>
      </c>
      <c r="BW278" s="109">
        <f t="shared" si="3"/>
        <v>0</v>
      </c>
      <c r="BX278" s="109">
        <f t="shared" si="4"/>
        <v>0</v>
      </c>
      <c r="BY278" s="109">
        <f>IF($BW278&gt;cLunchEnd+$N278,cLunchBegin+$N278+1,cLunchBegin+$N278)</f>
        <v>0.5</v>
      </c>
      <c r="BZ278" s="109">
        <f>IF($BW278&gt;cLunchEnd+$N278,cLunchEnd+$N278+1,cLunchEnd+$N278)</f>
        <v>0.5416666667</v>
      </c>
      <c r="CA278" s="109">
        <f>IF($BW278&gt;cDinnerEnd+$N278,cDinnerBegin+$N278+1,cDinnerBegin+$N278)</f>
        <v>0.75</v>
      </c>
      <c r="CB278" s="109">
        <f>IF($BW278&gt;cDinnerEnd+$N278,cDinnerEnd+$N278+1,cDinnerEnd+$N278)</f>
        <v>0.7916666667</v>
      </c>
      <c r="CC278" s="50" t="str">
        <f>IF((MIN($BX278,BZ278)-MAX($BW278,BY278))&gt;0,vDurationLunch,)</f>
        <v/>
      </c>
      <c r="CD278" s="50" t="str">
        <f>IF((MIN($BX278,CB278)-MAX($BW278,CA278))&gt;0,vDurationDinner,)</f>
        <v/>
      </c>
      <c r="CE278" s="50">
        <f t="shared" si="5"/>
        <v>0</v>
      </c>
      <c r="CF278" s="109">
        <f t="shared" si="6"/>
        <v>0.75</v>
      </c>
      <c r="CG278" s="50" t="str">
        <f t="shared" si="7"/>
        <v/>
      </c>
      <c r="CH278" s="50" t="str">
        <f t="shared" si="8"/>
        <v/>
      </c>
      <c r="CI278" s="50" t="str">
        <f t="shared" si="9"/>
        <v/>
      </c>
      <c r="CJ278" s="50" t="str">
        <f t="shared" si="10"/>
        <v/>
      </c>
      <c r="CK278" s="50" t="str">
        <f t="shared" si="11"/>
        <v/>
      </c>
      <c r="CL278" s="50"/>
      <c r="CM278" s="50"/>
      <c r="CN278" s="50"/>
      <c r="CO278" s="50"/>
      <c r="CP278" s="50"/>
    </row>
    <row r="279">
      <c r="A279" s="108" t="str">
        <f t="shared" si="2"/>
        <v/>
      </c>
      <c r="B279" s="6"/>
      <c r="C279" s="119"/>
      <c r="D279" s="120"/>
      <c r="E279" s="47"/>
      <c r="F279" s="45"/>
      <c r="G279" s="46"/>
      <c r="H279" s="46"/>
      <c r="I279" s="45"/>
      <c r="J279" s="45"/>
      <c r="K279" s="45"/>
      <c r="L279" s="45"/>
      <c r="M279" s="61"/>
      <c r="N279" s="48"/>
      <c r="O279" s="49"/>
      <c r="P279" s="48"/>
      <c r="Q279" s="49"/>
      <c r="R279" s="50"/>
      <c r="S279" s="51"/>
      <c r="T279" s="15"/>
      <c r="U279" s="14"/>
      <c r="V279" s="52"/>
      <c r="W279" s="52"/>
      <c r="X279" s="52"/>
      <c r="Y279" s="52"/>
      <c r="Z279" s="52"/>
      <c r="AA279" s="52"/>
      <c r="AB279" s="53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3"/>
      <c r="AP279" s="52"/>
      <c r="AQ279" s="52"/>
      <c r="AR279" s="53"/>
      <c r="AS279" s="53"/>
      <c r="AT279" s="53"/>
      <c r="AU279" s="52"/>
      <c r="AV279" s="52"/>
      <c r="AW279" s="53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83" t="str">
        <f>IF(ISBLANK(B279),,IF(IFNA(MATCH(N279,List_Holidays,0),0)=0,IF(IFNA(MATCH(WEEKDAY(N279),List_WeekHolidays,0),0),1,0),2))</f>
        <v/>
      </c>
      <c r="BU279" s="83" t="str">
        <f t="array" ref="BU279">IF(ISBLANK(BT279),,INDEX(List_DayType,BT279+1))</f>
        <v/>
      </c>
      <c r="BV279" s="83" t="str">
        <f t="array" ref="BV279">IFS(BT279=0,,BT279=1,INDEX(List_Weekday,BT279),BT279=2,XLOOKUP(N279,List_Holidays,List_HolidaysDesc))</f>
        <v/>
      </c>
      <c r="BW279" s="109">
        <f t="shared" si="3"/>
        <v>0</v>
      </c>
      <c r="BX279" s="109">
        <f t="shared" si="4"/>
        <v>0</v>
      </c>
      <c r="BY279" s="109">
        <f>IF($BW279&gt;cLunchEnd+$N279,cLunchBegin+$N279+1,cLunchBegin+$N279)</f>
        <v>0.5</v>
      </c>
      <c r="BZ279" s="109">
        <f>IF($BW279&gt;cLunchEnd+$N279,cLunchEnd+$N279+1,cLunchEnd+$N279)</f>
        <v>0.5416666667</v>
      </c>
      <c r="CA279" s="109">
        <f>IF($BW279&gt;cDinnerEnd+$N279,cDinnerBegin+$N279+1,cDinnerBegin+$N279)</f>
        <v>0.75</v>
      </c>
      <c r="CB279" s="109">
        <f>IF($BW279&gt;cDinnerEnd+$N279,cDinnerEnd+$N279+1,cDinnerEnd+$N279)</f>
        <v>0.7916666667</v>
      </c>
      <c r="CC279" s="50" t="str">
        <f>IF((MIN($BX279,BZ279)-MAX($BW279,BY279))&gt;0,vDurationLunch,)</f>
        <v/>
      </c>
      <c r="CD279" s="50" t="str">
        <f>IF((MIN($BX279,CB279)-MAX($BW279,CA279))&gt;0,vDurationDinner,)</f>
        <v/>
      </c>
      <c r="CE279" s="50">
        <f t="shared" si="5"/>
        <v>0</v>
      </c>
      <c r="CF279" s="109">
        <f t="shared" si="6"/>
        <v>0.75</v>
      </c>
      <c r="CG279" s="50" t="str">
        <f t="shared" si="7"/>
        <v/>
      </c>
      <c r="CH279" s="50" t="str">
        <f t="shared" si="8"/>
        <v/>
      </c>
      <c r="CI279" s="50" t="str">
        <f t="shared" si="9"/>
        <v/>
      </c>
      <c r="CJ279" s="50" t="str">
        <f t="shared" si="10"/>
        <v/>
      </c>
      <c r="CK279" s="50" t="str">
        <f t="shared" si="11"/>
        <v/>
      </c>
      <c r="CL279" s="50"/>
      <c r="CM279" s="50"/>
      <c r="CN279" s="50"/>
      <c r="CO279" s="50"/>
      <c r="CP279" s="50"/>
    </row>
    <row r="280">
      <c r="A280" s="108" t="str">
        <f t="shared" si="2"/>
        <v/>
      </c>
      <c r="B280" s="6"/>
      <c r="C280" s="119"/>
      <c r="D280" s="120"/>
      <c r="E280" s="47"/>
      <c r="F280" s="45"/>
      <c r="G280" s="45"/>
      <c r="H280" s="46"/>
      <c r="I280" s="45"/>
      <c r="J280" s="45"/>
      <c r="K280" s="45"/>
      <c r="L280" s="45"/>
      <c r="M280" s="61"/>
      <c r="N280" s="48"/>
      <c r="O280" s="49"/>
      <c r="P280" s="48"/>
      <c r="Q280" s="49"/>
      <c r="R280" s="50"/>
      <c r="S280" s="51"/>
      <c r="T280" s="15"/>
      <c r="U280" s="14"/>
      <c r="V280" s="52"/>
      <c r="W280" s="52"/>
      <c r="X280" s="52"/>
      <c r="Y280" s="52"/>
      <c r="Z280" s="52"/>
      <c r="AA280" s="52"/>
      <c r="AB280" s="53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3"/>
      <c r="AP280" s="52"/>
      <c r="AQ280" s="52"/>
      <c r="AR280" s="53"/>
      <c r="AS280" s="53"/>
      <c r="AT280" s="53"/>
      <c r="AU280" s="52"/>
      <c r="AV280" s="52"/>
      <c r="AW280" s="53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83" t="str">
        <f>IF(ISBLANK(B280),,IF(IFNA(MATCH(N280,List_Holidays,0),0)=0,IF(IFNA(MATCH(WEEKDAY(N280),List_WeekHolidays,0),0),1,0),2))</f>
        <v/>
      </c>
      <c r="BU280" s="83" t="str">
        <f t="array" ref="BU280">IF(ISBLANK(BT280),,INDEX(List_DayType,BT280+1))</f>
        <v/>
      </c>
      <c r="BV280" s="83" t="str">
        <f t="array" ref="BV280">IFS(BT280=0,,BT280=1,INDEX(List_Weekday,BT280),BT280=2,XLOOKUP(N280,List_Holidays,List_HolidaysDesc))</f>
        <v/>
      </c>
      <c r="BW280" s="109">
        <f t="shared" si="3"/>
        <v>0</v>
      </c>
      <c r="BX280" s="109">
        <f t="shared" si="4"/>
        <v>0</v>
      </c>
      <c r="BY280" s="109">
        <f>IF($BW280&gt;cLunchEnd+$N280,cLunchBegin+$N280+1,cLunchBegin+$N280)</f>
        <v>0.5</v>
      </c>
      <c r="BZ280" s="109">
        <f>IF($BW280&gt;cLunchEnd+$N280,cLunchEnd+$N280+1,cLunchEnd+$N280)</f>
        <v>0.5416666667</v>
      </c>
      <c r="CA280" s="109">
        <f>IF($BW280&gt;cDinnerEnd+$N280,cDinnerBegin+$N280+1,cDinnerBegin+$N280)</f>
        <v>0.75</v>
      </c>
      <c r="CB280" s="109">
        <f>IF($BW280&gt;cDinnerEnd+$N280,cDinnerEnd+$N280+1,cDinnerEnd+$N280)</f>
        <v>0.7916666667</v>
      </c>
      <c r="CC280" s="50" t="str">
        <f>IF((MIN($BX280,BZ280)-MAX($BW280,BY280))&gt;0,vDurationLunch,)</f>
        <v/>
      </c>
      <c r="CD280" s="50" t="str">
        <f>IF((MIN($BX280,CB280)-MAX($BW280,CA280))&gt;0,vDurationDinner,)</f>
        <v/>
      </c>
      <c r="CE280" s="50">
        <f t="shared" si="5"/>
        <v>0</v>
      </c>
      <c r="CF280" s="109">
        <f t="shared" si="6"/>
        <v>0.75</v>
      </c>
      <c r="CG280" s="50" t="str">
        <f t="shared" si="7"/>
        <v/>
      </c>
      <c r="CH280" s="50" t="str">
        <f t="shared" si="8"/>
        <v/>
      </c>
      <c r="CI280" s="50" t="str">
        <f t="shared" si="9"/>
        <v/>
      </c>
      <c r="CJ280" s="50" t="str">
        <f t="shared" si="10"/>
        <v/>
      </c>
      <c r="CK280" s="50" t="str">
        <f t="shared" si="11"/>
        <v/>
      </c>
      <c r="CL280" s="50"/>
      <c r="CM280" s="50"/>
      <c r="CN280" s="50"/>
      <c r="CO280" s="50"/>
      <c r="CP280" s="50"/>
    </row>
    <row r="281">
      <c r="A281" s="108" t="str">
        <f t="shared" si="2"/>
        <v/>
      </c>
      <c r="B281" s="6"/>
      <c r="C281" s="119"/>
      <c r="D281" s="120"/>
      <c r="E281" s="47"/>
      <c r="F281" s="45"/>
      <c r="G281" s="45"/>
      <c r="H281" s="46"/>
      <c r="I281" s="45"/>
      <c r="J281" s="45"/>
      <c r="K281" s="45"/>
      <c r="L281" s="45"/>
      <c r="M281" s="61"/>
      <c r="N281" s="48"/>
      <c r="O281" s="49"/>
      <c r="P281" s="48"/>
      <c r="Q281" s="49"/>
      <c r="R281" s="50"/>
      <c r="S281" s="51"/>
      <c r="T281" s="15"/>
      <c r="U281" s="14"/>
      <c r="V281" s="52"/>
      <c r="W281" s="52"/>
      <c r="X281" s="52"/>
      <c r="Y281" s="52"/>
      <c r="Z281" s="52"/>
      <c r="AA281" s="52"/>
      <c r="AB281" s="53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3"/>
      <c r="AP281" s="52"/>
      <c r="AQ281" s="52"/>
      <c r="AR281" s="53"/>
      <c r="AS281" s="53"/>
      <c r="AT281" s="53"/>
      <c r="AU281" s="52"/>
      <c r="AV281" s="52"/>
      <c r="AW281" s="53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83" t="str">
        <f>IF(ISBLANK(B281),,IF(IFNA(MATCH(N281,List_Holidays,0),0)=0,IF(IFNA(MATCH(WEEKDAY(N281),List_WeekHolidays,0),0),1,0),2))</f>
        <v/>
      </c>
      <c r="BU281" s="83" t="str">
        <f t="array" ref="BU281">IF(ISBLANK(BT281),,INDEX(List_DayType,BT281+1))</f>
        <v/>
      </c>
      <c r="BV281" s="83" t="str">
        <f t="array" ref="BV281">IFS(BT281=0,,BT281=1,INDEX(List_Weekday,BT281),BT281=2,XLOOKUP(N281,List_Holidays,List_HolidaysDesc))</f>
        <v/>
      </c>
      <c r="BW281" s="109">
        <f t="shared" si="3"/>
        <v>0</v>
      </c>
      <c r="BX281" s="109">
        <f t="shared" si="4"/>
        <v>0</v>
      </c>
      <c r="BY281" s="109">
        <f>IF($BW281&gt;cLunchEnd+$N281,cLunchBegin+$N281+1,cLunchBegin+$N281)</f>
        <v>0.5</v>
      </c>
      <c r="BZ281" s="109">
        <f>IF($BW281&gt;cLunchEnd+$N281,cLunchEnd+$N281+1,cLunchEnd+$N281)</f>
        <v>0.5416666667</v>
      </c>
      <c r="CA281" s="109">
        <f>IF($BW281&gt;cDinnerEnd+$N281,cDinnerBegin+$N281+1,cDinnerBegin+$N281)</f>
        <v>0.75</v>
      </c>
      <c r="CB281" s="109">
        <f>IF($BW281&gt;cDinnerEnd+$N281,cDinnerEnd+$N281+1,cDinnerEnd+$N281)</f>
        <v>0.7916666667</v>
      </c>
      <c r="CC281" s="50" t="str">
        <f>IF((MIN($BX281,BZ281)-MAX($BW281,BY281))&gt;0,vDurationLunch,)</f>
        <v/>
      </c>
      <c r="CD281" s="50" t="str">
        <f>IF((MIN($BX281,CB281)-MAX($BW281,CA281))&gt;0,vDurationDinner,)</f>
        <v/>
      </c>
      <c r="CE281" s="50">
        <f t="shared" si="5"/>
        <v>0</v>
      </c>
      <c r="CF281" s="109">
        <f t="shared" si="6"/>
        <v>0.75</v>
      </c>
      <c r="CG281" s="50" t="str">
        <f t="shared" si="7"/>
        <v/>
      </c>
      <c r="CH281" s="50" t="str">
        <f t="shared" si="8"/>
        <v/>
      </c>
      <c r="CI281" s="50" t="str">
        <f t="shared" si="9"/>
        <v/>
      </c>
      <c r="CJ281" s="50" t="str">
        <f t="shared" si="10"/>
        <v/>
      </c>
      <c r="CK281" s="50" t="str">
        <f t="shared" si="11"/>
        <v/>
      </c>
      <c r="CL281" s="50"/>
      <c r="CM281" s="50"/>
      <c r="CN281" s="50"/>
      <c r="CO281" s="50"/>
      <c r="CP281" s="50"/>
    </row>
    <row r="282">
      <c r="A282" s="108" t="str">
        <f t="shared" si="2"/>
        <v/>
      </c>
      <c r="B282" s="6"/>
      <c r="C282" s="119"/>
      <c r="D282" s="120"/>
      <c r="E282" s="47"/>
      <c r="F282" s="45"/>
      <c r="G282" s="45"/>
      <c r="H282" s="45"/>
      <c r="I282" s="45"/>
      <c r="J282" s="46"/>
      <c r="K282" s="45"/>
      <c r="L282" s="45"/>
      <c r="M282" s="61"/>
      <c r="N282" s="48"/>
      <c r="O282" s="49"/>
      <c r="P282" s="48"/>
      <c r="Q282" s="49"/>
      <c r="R282" s="50"/>
      <c r="S282" s="51"/>
      <c r="T282" s="15"/>
      <c r="U282" s="14"/>
      <c r="V282" s="52"/>
      <c r="W282" s="52"/>
      <c r="X282" s="52"/>
      <c r="Y282" s="52"/>
      <c r="Z282" s="52"/>
      <c r="AA282" s="52"/>
      <c r="AB282" s="53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3"/>
      <c r="AP282" s="52"/>
      <c r="AQ282" s="52"/>
      <c r="AR282" s="53"/>
      <c r="AS282" s="53"/>
      <c r="AT282" s="53"/>
      <c r="AU282" s="52"/>
      <c r="AV282" s="52"/>
      <c r="AW282" s="53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83" t="str">
        <f>IF(ISBLANK(B282),,IF(IFNA(MATCH(N282,List_Holidays,0),0)=0,IF(IFNA(MATCH(WEEKDAY(N282),List_WeekHolidays,0),0),1,0),2))</f>
        <v/>
      </c>
      <c r="BU282" s="83" t="str">
        <f t="array" ref="BU282">IF(ISBLANK(BT282),,INDEX(List_DayType,BT282+1))</f>
        <v/>
      </c>
      <c r="BV282" s="83" t="str">
        <f t="array" ref="BV282">IFS(BT282=0,,BT282=1,INDEX(List_Weekday,BT282),BT282=2,XLOOKUP(N282,List_Holidays,List_HolidaysDesc))</f>
        <v/>
      </c>
      <c r="BW282" s="109">
        <f t="shared" si="3"/>
        <v>0</v>
      </c>
      <c r="BX282" s="109">
        <f t="shared" si="4"/>
        <v>0</v>
      </c>
      <c r="BY282" s="109">
        <f>IF($BW282&gt;cLunchEnd+$N282,cLunchBegin+$N282+1,cLunchBegin+$N282)</f>
        <v>0.5</v>
      </c>
      <c r="BZ282" s="109">
        <f>IF($BW282&gt;cLunchEnd+$N282,cLunchEnd+$N282+1,cLunchEnd+$N282)</f>
        <v>0.5416666667</v>
      </c>
      <c r="CA282" s="109">
        <f>IF($BW282&gt;cDinnerEnd+$N282,cDinnerBegin+$N282+1,cDinnerBegin+$N282)</f>
        <v>0.75</v>
      </c>
      <c r="CB282" s="109">
        <f>IF($BW282&gt;cDinnerEnd+$N282,cDinnerEnd+$N282+1,cDinnerEnd+$N282)</f>
        <v>0.7916666667</v>
      </c>
      <c r="CC282" s="50" t="str">
        <f>IF((MIN($BX282,BZ282)-MAX($BW282,BY282))&gt;0,vDurationLunch,)</f>
        <v/>
      </c>
      <c r="CD282" s="50" t="str">
        <f>IF((MIN($BX282,CB282)-MAX($BW282,CA282))&gt;0,vDurationDinner,)</f>
        <v/>
      </c>
      <c r="CE282" s="50">
        <f t="shared" si="5"/>
        <v>0</v>
      </c>
      <c r="CF282" s="109">
        <f t="shared" si="6"/>
        <v>0.75</v>
      </c>
      <c r="CG282" s="50" t="str">
        <f t="shared" si="7"/>
        <v/>
      </c>
      <c r="CH282" s="50" t="str">
        <f t="shared" si="8"/>
        <v/>
      </c>
      <c r="CI282" s="50" t="str">
        <f t="shared" si="9"/>
        <v/>
      </c>
      <c r="CJ282" s="50" t="str">
        <f t="shared" si="10"/>
        <v/>
      </c>
      <c r="CK282" s="50" t="str">
        <f t="shared" si="11"/>
        <v/>
      </c>
      <c r="CL282" s="50"/>
      <c r="CM282" s="50"/>
      <c r="CN282" s="50"/>
      <c r="CO282" s="50"/>
      <c r="CP282" s="50"/>
    </row>
    <row r="283">
      <c r="A283" s="108" t="str">
        <f t="shared" si="2"/>
        <v/>
      </c>
      <c r="B283" s="6"/>
      <c r="C283" s="119"/>
      <c r="D283" s="120"/>
      <c r="E283" s="47"/>
      <c r="F283" s="45"/>
      <c r="G283" s="45"/>
      <c r="H283" s="46"/>
      <c r="I283" s="45"/>
      <c r="J283" s="45"/>
      <c r="K283" s="45"/>
      <c r="L283" s="45"/>
      <c r="M283" s="61"/>
      <c r="N283" s="48"/>
      <c r="O283" s="49"/>
      <c r="P283" s="48"/>
      <c r="Q283" s="49"/>
      <c r="R283" s="50"/>
      <c r="S283" s="51"/>
      <c r="T283" s="15"/>
      <c r="U283" s="14"/>
      <c r="V283" s="52"/>
      <c r="W283" s="52"/>
      <c r="X283" s="52"/>
      <c r="Y283" s="52"/>
      <c r="Z283" s="52"/>
      <c r="AA283" s="52"/>
      <c r="AB283" s="53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3"/>
      <c r="AP283" s="52"/>
      <c r="AQ283" s="52"/>
      <c r="AR283" s="53"/>
      <c r="AS283" s="53"/>
      <c r="AT283" s="53"/>
      <c r="AU283" s="52"/>
      <c r="AV283" s="52"/>
      <c r="AW283" s="53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83" t="str">
        <f>IF(ISBLANK(B283),,IF(IFNA(MATCH(N283,List_Holidays,0),0)=0,IF(IFNA(MATCH(WEEKDAY(N283),List_WeekHolidays,0),0),1,0),2))</f>
        <v/>
      </c>
      <c r="BU283" s="83" t="str">
        <f t="array" ref="BU283">IF(ISBLANK(BT283),,INDEX(List_DayType,BT283+1))</f>
        <v/>
      </c>
      <c r="BV283" s="83" t="str">
        <f t="array" ref="BV283">IFS(BT283=0,,BT283=1,INDEX(List_Weekday,BT283),BT283=2,XLOOKUP(N283,List_Holidays,List_HolidaysDesc))</f>
        <v/>
      </c>
      <c r="BW283" s="109">
        <f t="shared" si="3"/>
        <v>0</v>
      </c>
      <c r="BX283" s="109">
        <f t="shared" si="4"/>
        <v>0</v>
      </c>
      <c r="BY283" s="109">
        <f>IF($BW283&gt;cLunchEnd+$N283,cLunchBegin+$N283+1,cLunchBegin+$N283)</f>
        <v>0.5</v>
      </c>
      <c r="BZ283" s="109">
        <f>IF($BW283&gt;cLunchEnd+$N283,cLunchEnd+$N283+1,cLunchEnd+$N283)</f>
        <v>0.5416666667</v>
      </c>
      <c r="CA283" s="109">
        <f>IF($BW283&gt;cDinnerEnd+$N283,cDinnerBegin+$N283+1,cDinnerBegin+$N283)</f>
        <v>0.75</v>
      </c>
      <c r="CB283" s="109">
        <f>IF($BW283&gt;cDinnerEnd+$N283,cDinnerEnd+$N283+1,cDinnerEnd+$N283)</f>
        <v>0.7916666667</v>
      </c>
      <c r="CC283" s="50" t="str">
        <f>IF((MIN($BX283,BZ283)-MAX($BW283,BY283))&gt;0,vDurationLunch,)</f>
        <v/>
      </c>
      <c r="CD283" s="50" t="str">
        <f>IF((MIN($BX283,CB283)-MAX($BW283,CA283))&gt;0,vDurationDinner,)</f>
        <v/>
      </c>
      <c r="CE283" s="50">
        <f t="shared" si="5"/>
        <v>0</v>
      </c>
      <c r="CF283" s="109">
        <f t="shared" si="6"/>
        <v>0.75</v>
      </c>
      <c r="CG283" s="50" t="str">
        <f t="shared" si="7"/>
        <v/>
      </c>
      <c r="CH283" s="50" t="str">
        <f t="shared" si="8"/>
        <v/>
      </c>
      <c r="CI283" s="50" t="str">
        <f t="shared" si="9"/>
        <v/>
      </c>
      <c r="CJ283" s="50" t="str">
        <f t="shared" si="10"/>
        <v/>
      </c>
      <c r="CK283" s="50" t="str">
        <f t="shared" si="11"/>
        <v/>
      </c>
      <c r="CL283" s="50"/>
      <c r="CM283" s="50"/>
      <c r="CN283" s="50"/>
      <c r="CO283" s="50"/>
      <c r="CP283" s="50"/>
    </row>
    <row r="284">
      <c r="A284" s="108" t="str">
        <f t="shared" si="2"/>
        <v/>
      </c>
      <c r="B284" s="6"/>
      <c r="C284" s="119"/>
      <c r="D284" s="120"/>
      <c r="E284" s="47"/>
      <c r="F284" s="45"/>
      <c r="G284" s="45"/>
      <c r="H284" s="46"/>
      <c r="I284" s="45"/>
      <c r="J284" s="45"/>
      <c r="K284" s="45"/>
      <c r="L284" s="45"/>
      <c r="M284" s="61"/>
      <c r="N284" s="48"/>
      <c r="O284" s="49"/>
      <c r="P284" s="48"/>
      <c r="Q284" s="49"/>
      <c r="R284" s="50"/>
      <c r="S284" s="51"/>
      <c r="T284" s="15"/>
      <c r="U284" s="14"/>
      <c r="V284" s="52"/>
      <c r="W284" s="52"/>
      <c r="X284" s="52"/>
      <c r="Y284" s="52"/>
      <c r="Z284" s="52"/>
      <c r="AA284" s="52"/>
      <c r="AB284" s="53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3"/>
      <c r="AP284" s="52"/>
      <c r="AQ284" s="52"/>
      <c r="AR284" s="53"/>
      <c r="AS284" s="53"/>
      <c r="AT284" s="53"/>
      <c r="AU284" s="52"/>
      <c r="AV284" s="52"/>
      <c r="AW284" s="53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83" t="str">
        <f>IF(ISBLANK(B284),,IF(IFNA(MATCH(N284,List_Holidays,0),0)=0,IF(IFNA(MATCH(WEEKDAY(N284),List_WeekHolidays,0),0),1,0),2))</f>
        <v/>
      </c>
      <c r="BU284" s="83" t="str">
        <f t="array" ref="BU284">IF(ISBLANK(BT284),,INDEX(List_DayType,BT284+1))</f>
        <v/>
      </c>
      <c r="BV284" s="83" t="str">
        <f t="array" ref="BV284">IFS(BT284=0,,BT284=1,INDEX(List_Weekday,BT284),BT284=2,XLOOKUP(N284,List_Holidays,List_HolidaysDesc))</f>
        <v/>
      </c>
      <c r="BW284" s="109">
        <f t="shared" si="3"/>
        <v>0</v>
      </c>
      <c r="BX284" s="109">
        <f t="shared" si="4"/>
        <v>0</v>
      </c>
      <c r="BY284" s="109">
        <f>IF($BW284&gt;cLunchEnd+$N284,cLunchBegin+$N284+1,cLunchBegin+$N284)</f>
        <v>0.5</v>
      </c>
      <c r="BZ284" s="109">
        <f>IF($BW284&gt;cLunchEnd+$N284,cLunchEnd+$N284+1,cLunchEnd+$N284)</f>
        <v>0.5416666667</v>
      </c>
      <c r="CA284" s="109">
        <f>IF($BW284&gt;cDinnerEnd+$N284,cDinnerBegin+$N284+1,cDinnerBegin+$N284)</f>
        <v>0.75</v>
      </c>
      <c r="CB284" s="109">
        <f>IF($BW284&gt;cDinnerEnd+$N284,cDinnerEnd+$N284+1,cDinnerEnd+$N284)</f>
        <v>0.7916666667</v>
      </c>
      <c r="CC284" s="50" t="str">
        <f>IF((MIN($BX284,BZ284)-MAX($BW284,BY284))&gt;0,vDurationLunch,)</f>
        <v/>
      </c>
      <c r="CD284" s="50" t="str">
        <f>IF((MIN($BX284,CB284)-MAX($BW284,CA284))&gt;0,vDurationDinner,)</f>
        <v/>
      </c>
      <c r="CE284" s="50">
        <f t="shared" si="5"/>
        <v>0</v>
      </c>
      <c r="CF284" s="109">
        <f t="shared" si="6"/>
        <v>0.75</v>
      </c>
      <c r="CG284" s="50" t="str">
        <f t="shared" si="7"/>
        <v/>
      </c>
      <c r="CH284" s="50" t="str">
        <f t="shared" si="8"/>
        <v/>
      </c>
      <c r="CI284" s="50" t="str">
        <f t="shared" si="9"/>
        <v/>
      </c>
      <c r="CJ284" s="50" t="str">
        <f t="shared" si="10"/>
        <v/>
      </c>
      <c r="CK284" s="50" t="str">
        <f t="shared" si="11"/>
        <v/>
      </c>
      <c r="CL284" s="50"/>
      <c r="CM284" s="50"/>
      <c r="CN284" s="50"/>
      <c r="CO284" s="50"/>
      <c r="CP284" s="50"/>
    </row>
    <row r="285">
      <c r="A285" s="108" t="str">
        <f t="shared" si="2"/>
        <v/>
      </c>
      <c r="B285" s="6"/>
      <c r="C285" s="119"/>
      <c r="D285" s="120"/>
      <c r="E285" s="47"/>
      <c r="F285" s="45"/>
      <c r="G285" s="45"/>
      <c r="H285" s="46"/>
      <c r="I285" s="45"/>
      <c r="J285" s="45"/>
      <c r="K285" s="45"/>
      <c r="L285" s="45"/>
      <c r="M285" s="61"/>
      <c r="N285" s="48"/>
      <c r="O285" s="49"/>
      <c r="P285" s="48"/>
      <c r="Q285" s="49"/>
      <c r="R285" s="50"/>
      <c r="S285" s="51"/>
      <c r="T285" s="15"/>
      <c r="U285" s="14"/>
      <c r="V285" s="52"/>
      <c r="W285" s="52"/>
      <c r="X285" s="52"/>
      <c r="Y285" s="52"/>
      <c r="Z285" s="52"/>
      <c r="AA285" s="52"/>
      <c r="AB285" s="53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3"/>
      <c r="AP285" s="52"/>
      <c r="AQ285" s="52"/>
      <c r="AR285" s="53"/>
      <c r="AS285" s="53"/>
      <c r="AT285" s="53"/>
      <c r="AU285" s="52"/>
      <c r="AV285" s="52"/>
      <c r="AW285" s="53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83" t="str">
        <f>IF(ISBLANK(B285),,IF(IFNA(MATCH(N285,List_Holidays,0),0)=0,IF(IFNA(MATCH(WEEKDAY(N285),List_WeekHolidays,0),0),1,0),2))</f>
        <v/>
      </c>
      <c r="BU285" s="83" t="str">
        <f t="array" ref="BU285">IF(ISBLANK(BT285),,INDEX(List_DayType,BT285+1))</f>
        <v/>
      </c>
      <c r="BV285" s="83" t="str">
        <f t="array" ref="BV285">IFS(BT285=0,,BT285=1,INDEX(List_Weekday,BT285),BT285=2,XLOOKUP(N285,List_Holidays,List_HolidaysDesc))</f>
        <v/>
      </c>
      <c r="BW285" s="109">
        <f t="shared" si="3"/>
        <v>0</v>
      </c>
      <c r="BX285" s="109">
        <f t="shared" si="4"/>
        <v>0</v>
      </c>
      <c r="BY285" s="109">
        <f>IF($BW285&gt;cLunchEnd+$N285,cLunchBegin+$N285+1,cLunchBegin+$N285)</f>
        <v>0.5</v>
      </c>
      <c r="BZ285" s="109">
        <f>IF($BW285&gt;cLunchEnd+$N285,cLunchEnd+$N285+1,cLunchEnd+$N285)</f>
        <v>0.5416666667</v>
      </c>
      <c r="CA285" s="109">
        <f>IF($BW285&gt;cDinnerEnd+$N285,cDinnerBegin+$N285+1,cDinnerBegin+$N285)</f>
        <v>0.75</v>
      </c>
      <c r="CB285" s="109">
        <f>IF($BW285&gt;cDinnerEnd+$N285,cDinnerEnd+$N285+1,cDinnerEnd+$N285)</f>
        <v>0.7916666667</v>
      </c>
      <c r="CC285" s="50" t="str">
        <f>IF((MIN($BX285,BZ285)-MAX($BW285,BY285))&gt;0,vDurationLunch,)</f>
        <v/>
      </c>
      <c r="CD285" s="50" t="str">
        <f>IF((MIN($BX285,CB285)-MAX($BW285,CA285))&gt;0,vDurationDinner,)</f>
        <v/>
      </c>
      <c r="CE285" s="50">
        <f t="shared" si="5"/>
        <v>0</v>
      </c>
      <c r="CF285" s="109">
        <f t="shared" si="6"/>
        <v>0.75</v>
      </c>
      <c r="CG285" s="50" t="str">
        <f t="shared" si="7"/>
        <v/>
      </c>
      <c r="CH285" s="50" t="str">
        <f t="shared" si="8"/>
        <v/>
      </c>
      <c r="CI285" s="50" t="str">
        <f t="shared" si="9"/>
        <v/>
      </c>
      <c r="CJ285" s="50" t="str">
        <f t="shared" si="10"/>
        <v/>
      </c>
      <c r="CK285" s="50" t="str">
        <f t="shared" si="11"/>
        <v/>
      </c>
      <c r="CL285" s="50"/>
      <c r="CM285" s="50"/>
      <c r="CN285" s="50"/>
      <c r="CO285" s="50"/>
      <c r="CP285" s="50"/>
    </row>
    <row r="286">
      <c r="A286" s="108" t="str">
        <f t="shared" si="2"/>
        <v/>
      </c>
      <c r="B286" s="6"/>
      <c r="C286" s="119"/>
      <c r="D286" s="120"/>
      <c r="E286" s="47"/>
      <c r="F286" s="45"/>
      <c r="G286" s="46"/>
      <c r="H286" s="46"/>
      <c r="I286" s="45"/>
      <c r="J286" s="45"/>
      <c r="K286" s="45"/>
      <c r="L286" s="45"/>
      <c r="M286" s="61"/>
      <c r="N286" s="48"/>
      <c r="O286" s="49"/>
      <c r="P286" s="48"/>
      <c r="Q286" s="49"/>
      <c r="R286" s="50"/>
      <c r="S286" s="51"/>
      <c r="T286" s="15"/>
      <c r="U286" s="14"/>
      <c r="V286" s="52"/>
      <c r="W286" s="52"/>
      <c r="X286" s="52"/>
      <c r="Y286" s="52"/>
      <c r="Z286" s="52"/>
      <c r="AA286" s="52"/>
      <c r="AB286" s="53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3"/>
      <c r="AP286" s="52"/>
      <c r="AQ286" s="52"/>
      <c r="AR286" s="53"/>
      <c r="AS286" s="53"/>
      <c r="AT286" s="53"/>
      <c r="AU286" s="52"/>
      <c r="AV286" s="52"/>
      <c r="AW286" s="53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83" t="str">
        <f>IF(ISBLANK(B286),,IF(IFNA(MATCH(N286,List_Holidays,0),0)=0,IF(IFNA(MATCH(WEEKDAY(N286),List_WeekHolidays,0),0),1,0),2))</f>
        <v/>
      </c>
      <c r="BU286" s="83" t="str">
        <f t="array" ref="BU286">IF(ISBLANK(BT286),,INDEX(List_DayType,BT286+1))</f>
        <v/>
      </c>
      <c r="BV286" s="83" t="str">
        <f t="array" ref="BV286">IFS(BT286=0,,BT286=1,INDEX(List_Weekday,BT286),BT286=2,XLOOKUP(N286,List_Holidays,List_HolidaysDesc))</f>
        <v/>
      </c>
      <c r="BW286" s="109">
        <f t="shared" si="3"/>
        <v>0</v>
      </c>
      <c r="BX286" s="109">
        <f t="shared" si="4"/>
        <v>0</v>
      </c>
      <c r="BY286" s="109">
        <f>IF($BW286&gt;cLunchEnd+$N286,cLunchBegin+$N286+1,cLunchBegin+$N286)</f>
        <v>0.5</v>
      </c>
      <c r="BZ286" s="109">
        <f>IF($BW286&gt;cLunchEnd+$N286,cLunchEnd+$N286+1,cLunchEnd+$N286)</f>
        <v>0.5416666667</v>
      </c>
      <c r="CA286" s="109">
        <f>IF($BW286&gt;cDinnerEnd+$N286,cDinnerBegin+$N286+1,cDinnerBegin+$N286)</f>
        <v>0.75</v>
      </c>
      <c r="CB286" s="109">
        <f>IF($BW286&gt;cDinnerEnd+$N286,cDinnerEnd+$N286+1,cDinnerEnd+$N286)</f>
        <v>0.7916666667</v>
      </c>
      <c r="CC286" s="50" t="str">
        <f>IF((MIN($BX286,BZ286)-MAX($BW286,BY286))&gt;0,vDurationLunch,)</f>
        <v/>
      </c>
      <c r="CD286" s="50" t="str">
        <f>IF((MIN($BX286,CB286)-MAX($BW286,CA286))&gt;0,vDurationDinner,)</f>
        <v/>
      </c>
      <c r="CE286" s="50">
        <f t="shared" si="5"/>
        <v>0</v>
      </c>
      <c r="CF286" s="109">
        <f t="shared" si="6"/>
        <v>0.75</v>
      </c>
      <c r="CG286" s="50" t="str">
        <f t="shared" si="7"/>
        <v/>
      </c>
      <c r="CH286" s="50" t="str">
        <f t="shared" si="8"/>
        <v/>
      </c>
      <c r="CI286" s="50" t="str">
        <f t="shared" si="9"/>
        <v/>
      </c>
      <c r="CJ286" s="50" t="str">
        <f t="shared" si="10"/>
        <v/>
      </c>
      <c r="CK286" s="50" t="str">
        <f t="shared" si="11"/>
        <v/>
      </c>
      <c r="CL286" s="50"/>
      <c r="CM286" s="50"/>
      <c r="CN286" s="50"/>
      <c r="CO286" s="50"/>
      <c r="CP286" s="50"/>
    </row>
    <row r="287">
      <c r="A287" s="108" t="str">
        <f t="shared" si="2"/>
        <v/>
      </c>
      <c r="B287" s="6"/>
      <c r="C287" s="119"/>
      <c r="D287" s="120"/>
      <c r="E287" s="47"/>
      <c r="F287" s="45"/>
      <c r="G287" s="45"/>
      <c r="H287" s="46"/>
      <c r="I287" s="45"/>
      <c r="J287" s="45"/>
      <c r="K287" s="45"/>
      <c r="L287" s="45"/>
      <c r="M287" s="61"/>
      <c r="N287" s="48"/>
      <c r="O287" s="49"/>
      <c r="P287" s="48"/>
      <c r="Q287" s="49"/>
      <c r="R287" s="50"/>
      <c r="S287" s="51"/>
      <c r="T287" s="15"/>
      <c r="U287" s="14"/>
      <c r="V287" s="52"/>
      <c r="W287" s="52"/>
      <c r="X287" s="52"/>
      <c r="Y287" s="52"/>
      <c r="Z287" s="52"/>
      <c r="AA287" s="52"/>
      <c r="AB287" s="53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3"/>
      <c r="AP287" s="52"/>
      <c r="AQ287" s="52"/>
      <c r="AR287" s="53"/>
      <c r="AS287" s="53"/>
      <c r="AT287" s="53"/>
      <c r="AU287" s="52"/>
      <c r="AV287" s="52"/>
      <c r="AW287" s="53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83" t="str">
        <f>IF(ISBLANK(B287),,IF(IFNA(MATCH(N287,List_Holidays,0),0)=0,IF(IFNA(MATCH(WEEKDAY(N287),List_WeekHolidays,0),0),1,0),2))</f>
        <v/>
      </c>
      <c r="BU287" s="83" t="str">
        <f t="array" ref="BU287">IF(ISBLANK(BT287),,INDEX(List_DayType,BT287+1))</f>
        <v/>
      </c>
      <c r="BV287" s="83" t="str">
        <f t="array" ref="BV287">IFS(BT287=0,,BT287=1,INDEX(List_Weekday,BT287),BT287=2,XLOOKUP(N287,List_Holidays,List_HolidaysDesc))</f>
        <v/>
      </c>
      <c r="BW287" s="109">
        <f t="shared" si="3"/>
        <v>0</v>
      </c>
      <c r="BX287" s="109">
        <f t="shared" si="4"/>
        <v>0</v>
      </c>
      <c r="BY287" s="109">
        <f>IF($BW287&gt;cLunchEnd+$N287,cLunchBegin+$N287+1,cLunchBegin+$N287)</f>
        <v>0.5</v>
      </c>
      <c r="BZ287" s="109">
        <f>IF($BW287&gt;cLunchEnd+$N287,cLunchEnd+$N287+1,cLunchEnd+$N287)</f>
        <v>0.5416666667</v>
      </c>
      <c r="CA287" s="109">
        <f>IF($BW287&gt;cDinnerEnd+$N287,cDinnerBegin+$N287+1,cDinnerBegin+$N287)</f>
        <v>0.75</v>
      </c>
      <c r="CB287" s="109">
        <f>IF($BW287&gt;cDinnerEnd+$N287,cDinnerEnd+$N287+1,cDinnerEnd+$N287)</f>
        <v>0.7916666667</v>
      </c>
      <c r="CC287" s="50" t="str">
        <f>IF((MIN($BX287,BZ287)-MAX($BW287,BY287))&gt;0,vDurationLunch,)</f>
        <v/>
      </c>
      <c r="CD287" s="50" t="str">
        <f>IF((MIN($BX287,CB287)-MAX($BW287,CA287))&gt;0,vDurationDinner,)</f>
        <v/>
      </c>
      <c r="CE287" s="50">
        <f t="shared" si="5"/>
        <v>0</v>
      </c>
      <c r="CF287" s="109">
        <f t="shared" si="6"/>
        <v>0.75</v>
      </c>
      <c r="CG287" s="50" t="str">
        <f t="shared" si="7"/>
        <v/>
      </c>
      <c r="CH287" s="50" t="str">
        <f t="shared" si="8"/>
        <v/>
      </c>
      <c r="CI287" s="50" t="str">
        <f t="shared" si="9"/>
        <v/>
      </c>
      <c r="CJ287" s="50" t="str">
        <f t="shared" si="10"/>
        <v/>
      </c>
      <c r="CK287" s="50" t="str">
        <f t="shared" si="11"/>
        <v/>
      </c>
      <c r="CL287" s="50"/>
      <c r="CM287" s="50"/>
      <c r="CN287" s="50"/>
      <c r="CO287" s="50"/>
      <c r="CP287" s="50"/>
    </row>
    <row r="288">
      <c r="A288" s="108" t="str">
        <f t="shared" si="2"/>
        <v/>
      </c>
      <c r="B288" s="6"/>
      <c r="C288" s="119"/>
      <c r="D288" s="120"/>
      <c r="E288" s="47"/>
      <c r="F288" s="45"/>
      <c r="G288" s="45"/>
      <c r="H288" s="46"/>
      <c r="I288" s="45"/>
      <c r="J288" s="45"/>
      <c r="K288" s="45"/>
      <c r="L288" s="45"/>
      <c r="M288" s="61"/>
      <c r="N288" s="48"/>
      <c r="O288" s="49"/>
      <c r="P288" s="48"/>
      <c r="Q288" s="49"/>
      <c r="R288" s="50"/>
      <c r="S288" s="51"/>
      <c r="T288" s="15"/>
      <c r="U288" s="14"/>
      <c r="V288" s="52"/>
      <c r="W288" s="52"/>
      <c r="X288" s="52"/>
      <c r="Y288" s="52"/>
      <c r="Z288" s="52"/>
      <c r="AA288" s="52"/>
      <c r="AB288" s="53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3"/>
      <c r="AP288" s="52"/>
      <c r="AQ288" s="52"/>
      <c r="AR288" s="53"/>
      <c r="AS288" s="53"/>
      <c r="AT288" s="53"/>
      <c r="AU288" s="52"/>
      <c r="AV288" s="52"/>
      <c r="AW288" s="53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83" t="str">
        <f>IF(ISBLANK(B288),,IF(IFNA(MATCH(N288,List_Holidays,0),0)=0,IF(IFNA(MATCH(WEEKDAY(N288),List_WeekHolidays,0),0),1,0),2))</f>
        <v/>
      </c>
      <c r="BU288" s="83" t="str">
        <f t="array" ref="BU288">IF(ISBLANK(BT288),,INDEX(List_DayType,BT288+1))</f>
        <v/>
      </c>
      <c r="BV288" s="83" t="str">
        <f t="array" ref="BV288">IFS(BT288=0,,BT288=1,INDEX(List_Weekday,BT288),BT288=2,XLOOKUP(N288,List_Holidays,List_HolidaysDesc))</f>
        <v/>
      </c>
      <c r="BW288" s="109">
        <f t="shared" si="3"/>
        <v>0</v>
      </c>
      <c r="BX288" s="109">
        <f t="shared" si="4"/>
        <v>0</v>
      </c>
      <c r="BY288" s="109">
        <f>IF($BW288&gt;cLunchEnd+$N288,cLunchBegin+$N288+1,cLunchBegin+$N288)</f>
        <v>0.5</v>
      </c>
      <c r="BZ288" s="109">
        <f>IF($BW288&gt;cLunchEnd+$N288,cLunchEnd+$N288+1,cLunchEnd+$N288)</f>
        <v>0.5416666667</v>
      </c>
      <c r="CA288" s="109">
        <f>IF($BW288&gt;cDinnerEnd+$N288,cDinnerBegin+$N288+1,cDinnerBegin+$N288)</f>
        <v>0.75</v>
      </c>
      <c r="CB288" s="109">
        <f>IF($BW288&gt;cDinnerEnd+$N288,cDinnerEnd+$N288+1,cDinnerEnd+$N288)</f>
        <v>0.7916666667</v>
      </c>
      <c r="CC288" s="50" t="str">
        <f>IF((MIN($BX288,BZ288)-MAX($BW288,BY288))&gt;0,vDurationLunch,)</f>
        <v/>
      </c>
      <c r="CD288" s="50" t="str">
        <f>IF((MIN($BX288,CB288)-MAX($BW288,CA288))&gt;0,vDurationDinner,)</f>
        <v/>
      </c>
      <c r="CE288" s="50">
        <f t="shared" si="5"/>
        <v>0</v>
      </c>
      <c r="CF288" s="109">
        <f t="shared" si="6"/>
        <v>0.75</v>
      </c>
      <c r="CG288" s="50" t="str">
        <f t="shared" si="7"/>
        <v/>
      </c>
      <c r="CH288" s="50" t="str">
        <f t="shared" si="8"/>
        <v/>
      </c>
      <c r="CI288" s="50" t="str">
        <f t="shared" si="9"/>
        <v/>
      </c>
      <c r="CJ288" s="50" t="str">
        <f t="shared" si="10"/>
        <v/>
      </c>
      <c r="CK288" s="50" t="str">
        <f t="shared" si="11"/>
        <v/>
      </c>
      <c r="CL288" s="50"/>
      <c r="CM288" s="50"/>
      <c r="CN288" s="50"/>
      <c r="CO288" s="50"/>
      <c r="CP288" s="50"/>
    </row>
    <row r="289">
      <c r="A289" s="108" t="str">
        <f t="shared" si="2"/>
        <v/>
      </c>
      <c r="B289" s="6"/>
      <c r="C289" s="119"/>
      <c r="D289" s="120"/>
      <c r="E289" s="47"/>
      <c r="F289" s="45"/>
      <c r="G289" s="45"/>
      <c r="H289" s="45"/>
      <c r="I289" s="45"/>
      <c r="J289" s="46"/>
      <c r="K289" s="45"/>
      <c r="L289" s="45"/>
      <c r="M289" s="61"/>
      <c r="N289" s="48"/>
      <c r="O289" s="49"/>
      <c r="P289" s="48"/>
      <c r="Q289" s="49"/>
      <c r="R289" s="50"/>
      <c r="S289" s="51"/>
      <c r="T289" s="15"/>
      <c r="U289" s="14"/>
      <c r="V289" s="52"/>
      <c r="W289" s="52"/>
      <c r="X289" s="52"/>
      <c r="Y289" s="52"/>
      <c r="Z289" s="52"/>
      <c r="AA289" s="52"/>
      <c r="AB289" s="53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3"/>
      <c r="AP289" s="52"/>
      <c r="AQ289" s="52"/>
      <c r="AR289" s="53"/>
      <c r="AS289" s="53"/>
      <c r="AT289" s="53"/>
      <c r="AU289" s="52"/>
      <c r="AV289" s="52"/>
      <c r="AW289" s="53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83" t="str">
        <f>IF(ISBLANK(B289),,IF(IFNA(MATCH(N289,List_Holidays,0),0)=0,IF(IFNA(MATCH(WEEKDAY(N289),List_WeekHolidays,0),0),1,0),2))</f>
        <v/>
      </c>
      <c r="BU289" s="83" t="str">
        <f t="array" ref="BU289">IF(ISBLANK(BT289),,INDEX(List_DayType,BT289+1))</f>
        <v/>
      </c>
      <c r="BV289" s="83" t="str">
        <f t="array" ref="BV289">IFS(BT289=0,,BT289=1,INDEX(List_Weekday,BT289),BT289=2,XLOOKUP(N289,List_Holidays,List_HolidaysDesc))</f>
        <v/>
      </c>
      <c r="BW289" s="109">
        <f t="shared" si="3"/>
        <v>0</v>
      </c>
      <c r="BX289" s="109">
        <f t="shared" si="4"/>
        <v>0</v>
      </c>
      <c r="BY289" s="109">
        <f>IF($BW289&gt;cLunchEnd+$N289,cLunchBegin+$N289+1,cLunchBegin+$N289)</f>
        <v>0.5</v>
      </c>
      <c r="BZ289" s="109">
        <f>IF($BW289&gt;cLunchEnd+$N289,cLunchEnd+$N289+1,cLunchEnd+$N289)</f>
        <v>0.5416666667</v>
      </c>
      <c r="CA289" s="109">
        <f>IF($BW289&gt;cDinnerEnd+$N289,cDinnerBegin+$N289+1,cDinnerBegin+$N289)</f>
        <v>0.75</v>
      </c>
      <c r="CB289" s="109">
        <f>IF($BW289&gt;cDinnerEnd+$N289,cDinnerEnd+$N289+1,cDinnerEnd+$N289)</f>
        <v>0.7916666667</v>
      </c>
      <c r="CC289" s="50" t="str">
        <f>IF((MIN($BX289,BZ289)-MAX($BW289,BY289))&gt;0,vDurationLunch,)</f>
        <v/>
      </c>
      <c r="CD289" s="50" t="str">
        <f>IF((MIN($BX289,CB289)-MAX($BW289,CA289))&gt;0,vDurationDinner,)</f>
        <v/>
      </c>
      <c r="CE289" s="50">
        <f t="shared" si="5"/>
        <v>0</v>
      </c>
      <c r="CF289" s="109">
        <f t="shared" si="6"/>
        <v>0.75</v>
      </c>
      <c r="CG289" s="50" t="str">
        <f t="shared" si="7"/>
        <v/>
      </c>
      <c r="CH289" s="50" t="str">
        <f t="shared" si="8"/>
        <v/>
      </c>
      <c r="CI289" s="50" t="str">
        <f t="shared" si="9"/>
        <v/>
      </c>
      <c r="CJ289" s="50" t="str">
        <f t="shared" si="10"/>
        <v/>
      </c>
      <c r="CK289" s="50" t="str">
        <f t="shared" si="11"/>
        <v/>
      </c>
      <c r="CL289" s="50"/>
      <c r="CM289" s="50"/>
      <c r="CN289" s="50"/>
      <c r="CO289" s="50"/>
      <c r="CP289" s="50"/>
    </row>
    <row r="290">
      <c r="A290" s="108" t="str">
        <f t="shared" si="2"/>
        <v/>
      </c>
      <c r="B290" s="6"/>
      <c r="C290" s="119"/>
      <c r="D290" s="120"/>
      <c r="E290" s="47"/>
      <c r="F290" s="45"/>
      <c r="G290" s="45"/>
      <c r="H290" s="46"/>
      <c r="I290" s="45"/>
      <c r="J290" s="45"/>
      <c r="K290" s="45"/>
      <c r="L290" s="45"/>
      <c r="M290" s="61"/>
      <c r="N290" s="48"/>
      <c r="O290" s="49"/>
      <c r="P290" s="48"/>
      <c r="Q290" s="49"/>
      <c r="R290" s="50"/>
      <c r="S290" s="51"/>
      <c r="T290" s="15"/>
      <c r="U290" s="14"/>
      <c r="V290" s="52"/>
      <c r="W290" s="52"/>
      <c r="X290" s="52"/>
      <c r="Y290" s="52"/>
      <c r="Z290" s="52"/>
      <c r="AA290" s="52"/>
      <c r="AB290" s="53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3"/>
      <c r="AP290" s="52"/>
      <c r="AQ290" s="52"/>
      <c r="AR290" s="53"/>
      <c r="AS290" s="53"/>
      <c r="AT290" s="53"/>
      <c r="AU290" s="52"/>
      <c r="AV290" s="52"/>
      <c r="AW290" s="53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83" t="str">
        <f>IF(ISBLANK(B290),,IF(IFNA(MATCH(N290,List_Holidays,0),0)=0,IF(IFNA(MATCH(WEEKDAY(N290),List_WeekHolidays,0),0),1,0),2))</f>
        <v/>
      </c>
      <c r="BU290" s="83" t="str">
        <f t="array" ref="BU290">IF(ISBLANK(BT290),,INDEX(List_DayType,BT290+1))</f>
        <v/>
      </c>
      <c r="BV290" s="83" t="str">
        <f t="array" ref="BV290">IFS(BT290=0,,BT290=1,INDEX(List_Weekday,BT290),BT290=2,XLOOKUP(N290,List_Holidays,List_HolidaysDesc))</f>
        <v/>
      </c>
      <c r="BW290" s="109">
        <f t="shared" si="3"/>
        <v>0</v>
      </c>
      <c r="BX290" s="109">
        <f t="shared" si="4"/>
        <v>0</v>
      </c>
      <c r="BY290" s="109">
        <f>IF($BW290&gt;cLunchEnd+$N290,cLunchBegin+$N290+1,cLunchBegin+$N290)</f>
        <v>0.5</v>
      </c>
      <c r="BZ290" s="109">
        <f>IF($BW290&gt;cLunchEnd+$N290,cLunchEnd+$N290+1,cLunchEnd+$N290)</f>
        <v>0.5416666667</v>
      </c>
      <c r="CA290" s="109">
        <f>IF($BW290&gt;cDinnerEnd+$N290,cDinnerBegin+$N290+1,cDinnerBegin+$N290)</f>
        <v>0.75</v>
      </c>
      <c r="CB290" s="109">
        <f>IF($BW290&gt;cDinnerEnd+$N290,cDinnerEnd+$N290+1,cDinnerEnd+$N290)</f>
        <v>0.7916666667</v>
      </c>
      <c r="CC290" s="50" t="str">
        <f>IF((MIN($BX290,BZ290)-MAX($BW290,BY290))&gt;0,vDurationLunch,)</f>
        <v/>
      </c>
      <c r="CD290" s="50" t="str">
        <f>IF((MIN($BX290,CB290)-MAX($BW290,CA290))&gt;0,vDurationDinner,)</f>
        <v/>
      </c>
      <c r="CE290" s="50">
        <f t="shared" si="5"/>
        <v>0</v>
      </c>
      <c r="CF290" s="109">
        <f t="shared" si="6"/>
        <v>0.75</v>
      </c>
      <c r="CG290" s="50" t="str">
        <f t="shared" si="7"/>
        <v/>
      </c>
      <c r="CH290" s="50" t="str">
        <f t="shared" si="8"/>
        <v/>
      </c>
      <c r="CI290" s="50" t="str">
        <f t="shared" si="9"/>
        <v/>
      </c>
      <c r="CJ290" s="50" t="str">
        <f t="shared" si="10"/>
        <v/>
      </c>
      <c r="CK290" s="50" t="str">
        <f t="shared" si="11"/>
        <v/>
      </c>
      <c r="CL290" s="50"/>
      <c r="CM290" s="50"/>
      <c r="CN290" s="50"/>
      <c r="CO290" s="50"/>
      <c r="CP290" s="50"/>
    </row>
    <row r="291">
      <c r="A291" s="108" t="str">
        <f t="shared" si="2"/>
        <v/>
      </c>
      <c r="B291" s="6"/>
      <c r="C291" s="119"/>
      <c r="D291" s="120"/>
      <c r="E291" s="47"/>
      <c r="F291" s="45"/>
      <c r="G291" s="45"/>
      <c r="H291" s="46"/>
      <c r="I291" s="45"/>
      <c r="J291" s="45"/>
      <c r="K291" s="45"/>
      <c r="L291" s="45"/>
      <c r="M291" s="61"/>
      <c r="N291" s="48"/>
      <c r="O291" s="49"/>
      <c r="P291" s="48"/>
      <c r="Q291" s="49"/>
      <c r="R291" s="50"/>
      <c r="S291" s="51"/>
      <c r="T291" s="15"/>
      <c r="U291" s="14"/>
      <c r="V291" s="52"/>
      <c r="W291" s="52"/>
      <c r="X291" s="52"/>
      <c r="Y291" s="52"/>
      <c r="Z291" s="52"/>
      <c r="AA291" s="52"/>
      <c r="AB291" s="53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3"/>
      <c r="AP291" s="52"/>
      <c r="AQ291" s="52"/>
      <c r="AR291" s="53"/>
      <c r="AS291" s="53"/>
      <c r="AT291" s="53"/>
      <c r="AU291" s="52"/>
      <c r="AV291" s="52"/>
      <c r="AW291" s="53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83" t="str">
        <f>IF(ISBLANK(B291),,IF(IFNA(MATCH(N291,List_Holidays,0),0)=0,IF(IFNA(MATCH(WEEKDAY(N291),List_WeekHolidays,0),0),1,0),2))</f>
        <v/>
      </c>
      <c r="BU291" s="83" t="str">
        <f t="array" ref="BU291">IF(ISBLANK(BT291),,INDEX(List_DayType,BT291+1))</f>
        <v/>
      </c>
      <c r="BV291" s="83" t="str">
        <f t="array" ref="BV291">IFS(BT291=0,,BT291=1,INDEX(List_Weekday,BT291),BT291=2,XLOOKUP(N291,List_Holidays,List_HolidaysDesc))</f>
        <v/>
      </c>
      <c r="BW291" s="109">
        <f t="shared" si="3"/>
        <v>0</v>
      </c>
      <c r="BX291" s="109">
        <f t="shared" si="4"/>
        <v>0</v>
      </c>
      <c r="BY291" s="109">
        <f>IF($BW291&gt;cLunchEnd+$N291,cLunchBegin+$N291+1,cLunchBegin+$N291)</f>
        <v>0.5</v>
      </c>
      <c r="BZ291" s="109">
        <f>IF($BW291&gt;cLunchEnd+$N291,cLunchEnd+$N291+1,cLunchEnd+$N291)</f>
        <v>0.5416666667</v>
      </c>
      <c r="CA291" s="109">
        <f>IF($BW291&gt;cDinnerEnd+$N291,cDinnerBegin+$N291+1,cDinnerBegin+$N291)</f>
        <v>0.75</v>
      </c>
      <c r="CB291" s="109">
        <f>IF($BW291&gt;cDinnerEnd+$N291,cDinnerEnd+$N291+1,cDinnerEnd+$N291)</f>
        <v>0.7916666667</v>
      </c>
      <c r="CC291" s="50" t="str">
        <f>IF((MIN($BX291,BZ291)-MAX($BW291,BY291))&gt;0,vDurationLunch,)</f>
        <v/>
      </c>
      <c r="CD291" s="50" t="str">
        <f>IF((MIN($BX291,CB291)-MAX($BW291,CA291))&gt;0,vDurationDinner,)</f>
        <v/>
      </c>
      <c r="CE291" s="50">
        <f t="shared" si="5"/>
        <v>0</v>
      </c>
      <c r="CF291" s="109">
        <f t="shared" si="6"/>
        <v>0.75</v>
      </c>
      <c r="CG291" s="50" t="str">
        <f t="shared" si="7"/>
        <v/>
      </c>
      <c r="CH291" s="50" t="str">
        <f t="shared" si="8"/>
        <v/>
      </c>
      <c r="CI291" s="50" t="str">
        <f t="shared" si="9"/>
        <v/>
      </c>
      <c r="CJ291" s="50" t="str">
        <f t="shared" si="10"/>
        <v/>
      </c>
      <c r="CK291" s="50" t="str">
        <f t="shared" si="11"/>
        <v/>
      </c>
      <c r="CL291" s="50"/>
      <c r="CM291" s="50"/>
      <c r="CN291" s="50"/>
      <c r="CO291" s="50"/>
      <c r="CP291" s="50"/>
    </row>
    <row r="292">
      <c r="A292" s="108" t="str">
        <f t="shared" si="2"/>
        <v/>
      </c>
      <c r="B292" s="6"/>
      <c r="C292" s="119"/>
      <c r="D292" s="120"/>
      <c r="E292" s="47"/>
      <c r="F292" s="45"/>
      <c r="G292" s="45"/>
      <c r="H292" s="46"/>
      <c r="I292" s="45"/>
      <c r="J292" s="45"/>
      <c r="K292" s="45"/>
      <c r="L292" s="45"/>
      <c r="M292" s="61"/>
      <c r="N292" s="48"/>
      <c r="O292" s="49"/>
      <c r="P292" s="48"/>
      <c r="Q292" s="49"/>
      <c r="R292" s="50"/>
      <c r="S292" s="51"/>
      <c r="T292" s="15"/>
      <c r="U292" s="14"/>
      <c r="V292" s="52"/>
      <c r="W292" s="52"/>
      <c r="X292" s="52"/>
      <c r="Y292" s="52"/>
      <c r="Z292" s="52"/>
      <c r="AA292" s="52"/>
      <c r="AB292" s="53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3"/>
      <c r="AP292" s="52"/>
      <c r="AQ292" s="52"/>
      <c r="AR292" s="53"/>
      <c r="AS292" s="53"/>
      <c r="AT292" s="53"/>
      <c r="AU292" s="52"/>
      <c r="AV292" s="52"/>
      <c r="AW292" s="53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83" t="str">
        <f>IF(ISBLANK(B292),,IF(IFNA(MATCH(N292,List_Holidays,0),0)=0,IF(IFNA(MATCH(WEEKDAY(N292),List_WeekHolidays,0),0),1,0),2))</f>
        <v/>
      </c>
      <c r="BU292" s="83" t="str">
        <f t="array" ref="BU292">IF(ISBLANK(BT292),,INDEX(List_DayType,BT292+1))</f>
        <v/>
      </c>
      <c r="BV292" s="83" t="str">
        <f t="array" ref="BV292">IFS(BT292=0,,BT292=1,INDEX(List_Weekday,BT292),BT292=2,XLOOKUP(N292,List_Holidays,List_HolidaysDesc))</f>
        <v/>
      </c>
      <c r="BW292" s="109">
        <f t="shared" si="3"/>
        <v>0</v>
      </c>
      <c r="BX292" s="109">
        <f t="shared" si="4"/>
        <v>0</v>
      </c>
      <c r="BY292" s="109">
        <f>IF($BW292&gt;cLunchEnd+$N292,cLunchBegin+$N292+1,cLunchBegin+$N292)</f>
        <v>0.5</v>
      </c>
      <c r="BZ292" s="109">
        <f>IF($BW292&gt;cLunchEnd+$N292,cLunchEnd+$N292+1,cLunchEnd+$N292)</f>
        <v>0.5416666667</v>
      </c>
      <c r="CA292" s="109">
        <f>IF($BW292&gt;cDinnerEnd+$N292,cDinnerBegin+$N292+1,cDinnerBegin+$N292)</f>
        <v>0.75</v>
      </c>
      <c r="CB292" s="109">
        <f>IF($BW292&gt;cDinnerEnd+$N292,cDinnerEnd+$N292+1,cDinnerEnd+$N292)</f>
        <v>0.7916666667</v>
      </c>
      <c r="CC292" s="50" t="str">
        <f>IF((MIN($BX292,BZ292)-MAX($BW292,BY292))&gt;0,vDurationLunch,)</f>
        <v/>
      </c>
      <c r="CD292" s="50" t="str">
        <f>IF((MIN($BX292,CB292)-MAX($BW292,CA292))&gt;0,vDurationDinner,)</f>
        <v/>
      </c>
      <c r="CE292" s="50">
        <f t="shared" si="5"/>
        <v>0</v>
      </c>
      <c r="CF292" s="109">
        <f t="shared" si="6"/>
        <v>0.75</v>
      </c>
      <c r="CG292" s="50" t="str">
        <f t="shared" si="7"/>
        <v/>
      </c>
      <c r="CH292" s="50" t="str">
        <f t="shared" si="8"/>
        <v/>
      </c>
      <c r="CI292" s="50" t="str">
        <f t="shared" si="9"/>
        <v/>
      </c>
      <c r="CJ292" s="50" t="str">
        <f t="shared" si="10"/>
        <v/>
      </c>
      <c r="CK292" s="50" t="str">
        <f t="shared" si="11"/>
        <v/>
      </c>
      <c r="CL292" s="50"/>
      <c r="CM292" s="50"/>
      <c r="CN292" s="50"/>
      <c r="CO292" s="50"/>
      <c r="CP292" s="50"/>
    </row>
    <row r="293">
      <c r="A293" s="108" t="str">
        <f t="shared" si="2"/>
        <v/>
      </c>
      <c r="B293" s="6"/>
      <c r="C293" s="119"/>
      <c r="D293" s="120"/>
      <c r="E293" s="47"/>
      <c r="F293" s="45"/>
      <c r="G293" s="46"/>
      <c r="H293" s="46"/>
      <c r="I293" s="45"/>
      <c r="J293" s="45"/>
      <c r="K293" s="45"/>
      <c r="L293" s="45"/>
      <c r="M293" s="61"/>
      <c r="N293" s="48"/>
      <c r="O293" s="49"/>
      <c r="P293" s="48"/>
      <c r="Q293" s="49"/>
      <c r="R293" s="50"/>
      <c r="S293" s="51"/>
      <c r="T293" s="15"/>
      <c r="U293" s="14"/>
      <c r="V293" s="52"/>
      <c r="W293" s="52"/>
      <c r="X293" s="52"/>
      <c r="Y293" s="52"/>
      <c r="Z293" s="52"/>
      <c r="AA293" s="52"/>
      <c r="AB293" s="53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3"/>
      <c r="AP293" s="52"/>
      <c r="AQ293" s="52"/>
      <c r="AR293" s="53"/>
      <c r="AS293" s="53"/>
      <c r="AT293" s="53"/>
      <c r="AU293" s="52"/>
      <c r="AV293" s="52"/>
      <c r="AW293" s="53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83" t="str">
        <f>IF(ISBLANK(B293),,IF(IFNA(MATCH(N293,List_Holidays,0),0)=0,IF(IFNA(MATCH(WEEKDAY(N293),List_WeekHolidays,0),0),1,0),2))</f>
        <v/>
      </c>
      <c r="BU293" s="83" t="str">
        <f t="array" ref="BU293">IF(ISBLANK(BT293),,INDEX(List_DayType,BT293+1))</f>
        <v/>
      </c>
      <c r="BV293" s="83" t="str">
        <f t="array" ref="BV293">IFS(BT293=0,,BT293=1,INDEX(List_Weekday,BT293),BT293=2,XLOOKUP(N293,List_Holidays,List_HolidaysDesc))</f>
        <v/>
      </c>
      <c r="BW293" s="109">
        <f t="shared" si="3"/>
        <v>0</v>
      </c>
      <c r="BX293" s="109">
        <f t="shared" si="4"/>
        <v>0</v>
      </c>
      <c r="BY293" s="109">
        <f>IF($BW293&gt;cLunchEnd+$N293,cLunchBegin+$N293+1,cLunchBegin+$N293)</f>
        <v>0.5</v>
      </c>
      <c r="BZ293" s="109">
        <f>IF($BW293&gt;cLunchEnd+$N293,cLunchEnd+$N293+1,cLunchEnd+$N293)</f>
        <v>0.5416666667</v>
      </c>
      <c r="CA293" s="109">
        <f>IF($BW293&gt;cDinnerEnd+$N293,cDinnerBegin+$N293+1,cDinnerBegin+$N293)</f>
        <v>0.75</v>
      </c>
      <c r="CB293" s="109">
        <f>IF($BW293&gt;cDinnerEnd+$N293,cDinnerEnd+$N293+1,cDinnerEnd+$N293)</f>
        <v>0.7916666667</v>
      </c>
      <c r="CC293" s="50" t="str">
        <f>IF((MIN($BX293,BZ293)-MAX($BW293,BY293))&gt;0,vDurationLunch,)</f>
        <v/>
      </c>
      <c r="CD293" s="50" t="str">
        <f>IF((MIN($BX293,CB293)-MAX($BW293,CA293))&gt;0,vDurationDinner,)</f>
        <v/>
      </c>
      <c r="CE293" s="50">
        <f t="shared" si="5"/>
        <v>0</v>
      </c>
      <c r="CF293" s="109">
        <f t="shared" si="6"/>
        <v>0.75</v>
      </c>
      <c r="CG293" s="50" t="str">
        <f t="shared" si="7"/>
        <v/>
      </c>
      <c r="CH293" s="50" t="str">
        <f t="shared" si="8"/>
        <v/>
      </c>
      <c r="CI293" s="50" t="str">
        <f t="shared" si="9"/>
        <v/>
      </c>
      <c r="CJ293" s="50" t="str">
        <f t="shared" si="10"/>
        <v/>
      </c>
      <c r="CK293" s="50" t="str">
        <f t="shared" si="11"/>
        <v/>
      </c>
      <c r="CL293" s="50"/>
      <c r="CM293" s="50"/>
      <c r="CN293" s="50"/>
      <c r="CO293" s="50"/>
      <c r="CP293" s="50"/>
    </row>
    <row r="294">
      <c r="A294" s="108" t="str">
        <f t="shared" si="2"/>
        <v/>
      </c>
      <c r="B294" s="6"/>
      <c r="C294" s="119"/>
      <c r="D294" s="120"/>
      <c r="E294" s="47"/>
      <c r="F294" s="45"/>
      <c r="G294" s="45"/>
      <c r="H294" s="46"/>
      <c r="I294" s="45"/>
      <c r="J294" s="45"/>
      <c r="K294" s="45"/>
      <c r="L294" s="45"/>
      <c r="M294" s="61"/>
      <c r="N294" s="48"/>
      <c r="O294" s="49"/>
      <c r="P294" s="48"/>
      <c r="Q294" s="49"/>
      <c r="R294" s="50"/>
      <c r="S294" s="51"/>
      <c r="T294" s="15"/>
      <c r="U294" s="14"/>
      <c r="V294" s="52"/>
      <c r="W294" s="52"/>
      <c r="X294" s="52"/>
      <c r="Y294" s="52"/>
      <c r="Z294" s="52"/>
      <c r="AA294" s="52"/>
      <c r="AB294" s="53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3"/>
      <c r="AP294" s="52"/>
      <c r="AQ294" s="52"/>
      <c r="AR294" s="53"/>
      <c r="AS294" s="53"/>
      <c r="AT294" s="53"/>
      <c r="AU294" s="52"/>
      <c r="AV294" s="52"/>
      <c r="AW294" s="53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83" t="str">
        <f>IF(ISBLANK(B294),,IF(IFNA(MATCH(N294,List_Holidays,0),0)=0,IF(IFNA(MATCH(WEEKDAY(N294),List_WeekHolidays,0),0),1,0),2))</f>
        <v/>
      </c>
      <c r="BU294" s="83" t="str">
        <f t="array" ref="BU294">IF(ISBLANK(BT294),,INDEX(List_DayType,BT294+1))</f>
        <v/>
      </c>
      <c r="BV294" s="83" t="str">
        <f t="array" ref="BV294">IFS(BT294=0,,BT294=1,INDEX(List_Weekday,BT294),BT294=2,XLOOKUP(N294,List_Holidays,List_HolidaysDesc))</f>
        <v/>
      </c>
      <c r="BW294" s="109">
        <f t="shared" si="3"/>
        <v>0</v>
      </c>
      <c r="BX294" s="109">
        <f t="shared" si="4"/>
        <v>0</v>
      </c>
      <c r="BY294" s="109">
        <f>IF($BW294&gt;cLunchEnd+$N294,cLunchBegin+$N294+1,cLunchBegin+$N294)</f>
        <v>0.5</v>
      </c>
      <c r="BZ294" s="109">
        <f>IF($BW294&gt;cLunchEnd+$N294,cLunchEnd+$N294+1,cLunchEnd+$N294)</f>
        <v>0.5416666667</v>
      </c>
      <c r="CA294" s="109">
        <f>IF($BW294&gt;cDinnerEnd+$N294,cDinnerBegin+$N294+1,cDinnerBegin+$N294)</f>
        <v>0.75</v>
      </c>
      <c r="CB294" s="109">
        <f>IF($BW294&gt;cDinnerEnd+$N294,cDinnerEnd+$N294+1,cDinnerEnd+$N294)</f>
        <v>0.7916666667</v>
      </c>
      <c r="CC294" s="50" t="str">
        <f>IF((MIN($BX294,BZ294)-MAX($BW294,BY294))&gt;0,vDurationLunch,)</f>
        <v/>
      </c>
      <c r="CD294" s="50" t="str">
        <f>IF((MIN($BX294,CB294)-MAX($BW294,CA294))&gt;0,vDurationDinner,)</f>
        <v/>
      </c>
      <c r="CE294" s="50">
        <f t="shared" si="5"/>
        <v>0</v>
      </c>
      <c r="CF294" s="109">
        <f t="shared" si="6"/>
        <v>0.75</v>
      </c>
      <c r="CG294" s="50" t="str">
        <f t="shared" si="7"/>
        <v/>
      </c>
      <c r="CH294" s="50" t="str">
        <f t="shared" si="8"/>
        <v/>
      </c>
      <c r="CI294" s="50" t="str">
        <f t="shared" si="9"/>
        <v/>
      </c>
      <c r="CJ294" s="50" t="str">
        <f t="shared" si="10"/>
        <v/>
      </c>
      <c r="CK294" s="50" t="str">
        <f t="shared" si="11"/>
        <v/>
      </c>
      <c r="CL294" s="50"/>
      <c r="CM294" s="50"/>
      <c r="CN294" s="50"/>
      <c r="CO294" s="50"/>
      <c r="CP294" s="50"/>
    </row>
    <row r="295">
      <c r="A295" s="108" t="str">
        <f t="shared" si="2"/>
        <v/>
      </c>
      <c r="B295" s="6"/>
      <c r="C295" s="119"/>
      <c r="D295" s="120"/>
      <c r="E295" s="47"/>
      <c r="F295" s="45"/>
      <c r="G295" s="45"/>
      <c r="H295" s="46"/>
      <c r="I295" s="45"/>
      <c r="J295" s="45"/>
      <c r="K295" s="45"/>
      <c r="L295" s="45"/>
      <c r="M295" s="61"/>
      <c r="N295" s="48"/>
      <c r="O295" s="49"/>
      <c r="P295" s="48"/>
      <c r="Q295" s="49"/>
      <c r="R295" s="50"/>
      <c r="S295" s="51"/>
      <c r="T295" s="15"/>
      <c r="U295" s="14"/>
      <c r="V295" s="52"/>
      <c r="W295" s="52"/>
      <c r="X295" s="52"/>
      <c r="Y295" s="52"/>
      <c r="Z295" s="52"/>
      <c r="AA295" s="52"/>
      <c r="AB295" s="53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3"/>
      <c r="AP295" s="52"/>
      <c r="AQ295" s="52"/>
      <c r="AR295" s="53"/>
      <c r="AS295" s="53"/>
      <c r="AT295" s="53"/>
      <c r="AU295" s="52"/>
      <c r="AV295" s="52"/>
      <c r="AW295" s="53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83" t="str">
        <f>IF(ISBLANK(B295),,IF(IFNA(MATCH(N295,List_Holidays,0),0)=0,IF(IFNA(MATCH(WEEKDAY(N295),List_WeekHolidays,0),0),1,0),2))</f>
        <v/>
      </c>
      <c r="BU295" s="83" t="str">
        <f t="array" ref="BU295">IF(ISBLANK(BT295),,INDEX(List_DayType,BT295+1))</f>
        <v/>
      </c>
      <c r="BV295" s="83" t="str">
        <f t="array" ref="BV295">IFS(BT295=0,,BT295=1,INDEX(List_Weekday,BT295),BT295=2,XLOOKUP(N295,List_Holidays,List_HolidaysDesc))</f>
        <v/>
      </c>
      <c r="BW295" s="109">
        <f t="shared" si="3"/>
        <v>0</v>
      </c>
      <c r="BX295" s="109">
        <f t="shared" si="4"/>
        <v>0</v>
      </c>
      <c r="BY295" s="109">
        <f>IF($BW295&gt;cLunchEnd+$N295,cLunchBegin+$N295+1,cLunchBegin+$N295)</f>
        <v>0.5</v>
      </c>
      <c r="BZ295" s="109">
        <f>IF($BW295&gt;cLunchEnd+$N295,cLunchEnd+$N295+1,cLunchEnd+$N295)</f>
        <v>0.5416666667</v>
      </c>
      <c r="CA295" s="109">
        <f>IF($BW295&gt;cDinnerEnd+$N295,cDinnerBegin+$N295+1,cDinnerBegin+$N295)</f>
        <v>0.75</v>
      </c>
      <c r="CB295" s="109">
        <f>IF($BW295&gt;cDinnerEnd+$N295,cDinnerEnd+$N295+1,cDinnerEnd+$N295)</f>
        <v>0.7916666667</v>
      </c>
      <c r="CC295" s="50" t="str">
        <f>IF((MIN($BX295,BZ295)-MAX($BW295,BY295))&gt;0,vDurationLunch,)</f>
        <v/>
      </c>
      <c r="CD295" s="50" t="str">
        <f>IF((MIN($BX295,CB295)-MAX($BW295,CA295))&gt;0,vDurationDinner,)</f>
        <v/>
      </c>
      <c r="CE295" s="50">
        <f t="shared" si="5"/>
        <v>0</v>
      </c>
      <c r="CF295" s="109">
        <f t="shared" si="6"/>
        <v>0.75</v>
      </c>
      <c r="CG295" s="50" t="str">
        <f t="shared" si="7"/>
        <v/>
      </c>
      <c r="CH295" s="50" t="str">
        <f t="shared" si="8"/>
        <v/>
      </c>
      <c r="CI295" s="50" t="str">
        <f t="shared" si="9"/>
        <v/>
      </c>
      <c r="CJ295" s="50" t="str">
        <f t="shared" si="10"/>
        <v/>
      </c>
      <c r="CK295" s="50" t="str">
        <f t="shared" si="11"/>
        <v/>
      </c>
      <c r="CL295" s="50"/>
      <c r="CM295" s="50"/>
      <c r="CN295" s="50"/>
      <c r="CO295" s="50"/>
      <c r="CP295" s="50"/>
    </row>
    <row r="296">
      <c r="A296" s="108" t="str">
        <f t="shared" si="2"/>
        <v/>
      </c>
      <c r="B296" s="6"/>
      <c r="C296" s="119"/>
      <c r="D296" s="120"/>
      <c r="E296" s="47"/>
      <c r="F296" s="45"/>
      <c r="G296" s="45"/>
      <c r="H296" s="45"/>
      <c r="I296" s="45"/>
      <c r="J296" s="46"/>
      <c r="K296" s="45"/>
      <c r="L296" s="45"/>
      <c r="M296" s="61"/>
      <c r="N296" s="48"/>
      <c r="O296" s="49"/>
      <c r="P296" s="48"/>
      <c r="Q296" s="49"/>
      <c r="R296" s="50"/>
      <c r="S296" s="51"/>
      <c r="T296" s="15"/>
      <c r="U296" s="14"/>
      <c r="V296" s="52"/>
      <c r="W296" s="52"/>
      <c r="X296" s="52"/>
      <c r="Y296" s="52"/>
      <c r="Z296" s="52"/>
      <c r="AA296" s="52"/>
      <c r="AB296" s="53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3"/>
      <c r="AP296" s="52"/>
      <c r="AQ296" s="52"/>
      <c r="AR296" s="53"/>
      <c r="AS296" s="53"/>
      <c r="AT296" s="53"/>
      <c r="AU296" s="52"/>
      <c r="AV296" s="52"/>
      <c r="AW296" s="53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83" t="str">
        <f>IF(ISBLANK(B296),,IF(IFNA(MATCH(N296,List_Holidays,0),0)=0,IF(IFNA(MATCH(WEEKDAY(N296),List_WeekHolidays,0),0),1,0),2))</f>
        <v/>
      </c>
      <c r="BU296" s="83" t="str">
        <f t="array" ref="BU296">IF(ISBLANK(BT296),,INDEX(List_DayType,BT296+1))</f>
        <v/>
      </c>
      <c r="BV296" s="83" t="str">
        <f t="array" ref="BV296">IFS(BT296=0,,BT296=1,INDEX(List_Weekday,BT296),BT296=2,XLOOKUP(N296,List_Holidays,List_HolidaysDesc))</f>
        <v/>
      </c>
      <c r="BW296" s="109">
        <f t="shared" si="3"/>
        <v>0</v>
      </c>
      <c r="BX296" s="109">
        <f t="shared" si="4"/>
        <v>0</v>
      </c>
      <c r="BY296" s="109">
        <f>IF($BW296&gt;cLunchEnd+$N296,cLunchBegin+$N296+1,cLunchBegin+$N296)</f>
        <v>0.5</v>
      </c>
      <c r="BZ296" s="109">
        <f>IF($BW296&gt;cLunchEnd+$N296,cLunchEnd+$N296+1,cLunchEnd+$N296)</f>
        <v>0.5416666667</v>
      </c>
      <c r="CA296" s="109">
        <f>IF($BW296&gt;cDinnerEnd+$N296,cDinnerBegin+$N296+1,cDinnerBegin+$N296)</f>
        <v>0.75</v>
      </c>
      <c r="CB296" s="109">
        <f>IF($BW296&gt;cDinnerEnd+$N296,cDinnerEnd+$N296+1,cDinnerEnd+$N296)</f>
        <v>0.7916666667</v>
      </c>
      <c r="CC296" s="50" t="str">
        <f>IF((MIN($BX296,BZ296)-MAX($BW296,BY296))&gt;0,vDurationLunch,)</f>
        <v/>
      </c>
      <c r="CD296" s="50" t="str">
        <f>IF((MIN($BX296,CB296)-MAX($BW296,CA296))&gt;0,vDurationDinner,)</f>
        <v/>
      </c>
      <c r="CE296" s="50">
        <f t="shared" si="5"/>
        <v>0</v>
      </c>
      <c r="CF296" s="109">
        <f t="shared" si="6"/>
        <v>0.75</v>
      </c>
      <c r="CG296" s="50" t="str">
        <f t="shared" si="7"/>
        <v/>
      </c>
      <c r="CH296" s="50" t="str">
        <f t="shared" si="8"/>
        <v/>
      </c>
      <c r="CI296" s="50" t="str">
        <f t="shared" si="9"/>
        <v/>
      </c>
      <c r="CJ296" s="50" t="str">
        <f t="shared" si="10"/>
        <v/>
      </c>
      <c r="CK296" s="50" t="str">
        <f t="shared" si="11"/>
        <v/>
      </c>
      <c r="CL296" s="50"/>
      <c r="CM296" s="50"/>
      <c r="CN296" s="50"/>
      <c r="CO296" s="50"/>
      <c r="CP296" s="50"/>
    </row>
    <row r="297">
      <c r="A297" s="108" t="str">
        <f t="shared" si="2"/>
        <v/>
      </c>
      <c r="B297" s="6"/>
      <c r="C297" s="119"/>
      <c r="D297" s="120"/>
      <c r="E297" s="47"/>
      <c r="F297" s="45"/>
      <c r="G297" s="45"/>
      <c r="H297" s="46"/>
      <c r="I297" s="45"/>
      <c r="J297" s="45"/>
      <c r="K297" s="45"/>
      <c r="L297" s="45"/>
      <c r="M297" s="61"/>
      <c r="N297" s="48"/>
      <c r="O297" s="49"/>
      <c r="P297" s="48"/>
      <c r="Q297" s="49"/>
      <c r="R297" s="50"/>
      <c r="S297" s="51"/>
      <c r="T297" s="15"/>
      <c r="U297" s="14"/>
      <c r="V297" s="52"/>
      <c r="W297" s="52"/>
      <c r="X297" s="52"/>
      <c r="Y297" s="52"/>
      <c r="Z297" s="52"/>
      <c r="AA297" s="52"/>
      <c r="AB297" s="53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3"/>
      <c r="AP297" s="52"/>
      <c r="AQ297" s="52"/>
      <c r="AR297" s="53"/>
      <c r="AS297" s="53"/>
      <c r="AT297" s="53"/>
      <c r="AU297" s="52"/>
      <c r="AV297" s="52"/>
      <c r="AW297" s="53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83" t="str">
        <f>IF(ISBLANK(B297),,IF(IFNA(MATCH(N297,List_Holidays,0),0)=0,IF(IFNA(MATCH(WEEKDAY(N297),List_WeekHolidays,0),0),1,0),2))</f>
        <v/>
      </c>
      <c r="BU297" s="83" t="str">
        <f t="array" ref="BU297">IF(ISBLANK(BT297),,INDEX(List_DayType,BT297+1))</f>
        <v/>
      </c>
      <c r="BV297" s="83" t="str">
        <f t="array" ref="BV297">IFS(BT297=0,,BT297=1,INDEX(List_Weekday,BT297),BT297=2,XLOOKUP(N297,List_Holidays,List_HolidaysDesc))</f>
        <v/>
      </c>
      <c r="BW297" s="109">
        <f t="shared" si="3"/>
        <v>0</v>
      </c>
      <c r="BX297" s="109">
        <f t="shared" si="4"/>
        <v>0</v>
      </c>
      <c r="BY297" s="109">
        <f>IF($BW297&gt;cLunchEnd+$N297,cLunchBegin+$N297+1,cLunchBegin+$N297)</f>
        <v>0.5</v>
      </c>
      <c r="BZ297" s="109">
        <f>IF($BW297&gt;cLunchEnd+$N297,cLunchEnd+$N297+1,cLunchEnd+$N297)</f>
        <v>0.5416666667</v>
      </c>
      <c r="CA297" s="109">
        <f>IF($BW297&gt;cDinnerEnd+$N297,cDinnerBegin+$N297+1,cDinnerBegin+$N297)</f>
        <v>0.75</v>
      </c>
      <c r="CB297" s="109">
        <f>IF($BW297&gt;cDinnerEnd+$N297,cDinnerEnd+$N297+1,cDinnerEnd+$N297)</f>
        <v>0.7916666667</v>
      </c>
      <c r="CC297" s="50" t="str">
        <f>IF((MIN($BX297,BZ297)-MAX($BW297,BY297))&gt;0,vDurationLunch,)</f>
        <v/>
      </c>
      <c r="CD297" s="50" t="str">
        <f>IF((MIN($BX297,CB297)-MAX($BW297,CA297))&gt;0,vDurationDinner,)</f>
        <v/>
      </c>
      <c r="CE297" s="50">
        <f t="shared" si="5"/>
        <v>0</v>
      </c>
      <c r="CF297" s="109">
        <f t="shared" si="6"/>
        <v>0.75</v>
      </c>
      <c r="CG297" s="50" t="str">
        <f t="shared" si="7"/>
        <v/>
      </c>
      <c r="CH297" s="50" t="str">
        <f t="shared" si="8"/>
        <v/>
      </c>
      <c r="CI297" s="50" t="str">
        <f t="shared" si="9"/>
        <v/>
      </c>
      <c r="CJ297" s="50" t="str">
        <f t="shared" si="10"/>
        <v/>
      </c>
      <c r="CK297" s="50" t="str">
        <f t="shared" si="11"/>
        <v/>
      </c>
      <c r="CL297" s="50"/>
      <c r="CM297" s="50"/>
      <c r="CN297" s="50"/>
      <c r="CO297" s="50"/>
      <c r="CP297" s="50"/>
    </row>
    <row r="298">
      <c r="A298" s="108" t="str">
        <f t="shared" si="2"/>
        <v/>
      </c>
      <c r="B298" s="6"/>
      <c r="C298" s="119"/>
      <c r="D298" s="120"/>
      <c r="E298" s="47"/>
      <c r="F298" s="45"/>
      <c r="G298" s="45"/>
      <c r="H298" s="46"/>
      <c r="I298" s="45"/>
      <c r="J298" s="45"/>
      <c r="K298" s="45"/>
      <c r="L298" s="45"/>
      <c r="M298" s="61"/>
      <c r="N298" s="48"/>
      <c r="O298" s="49"/>
      <c r="P298" s="48"/>
      <c r="Q298" s="49"/>
      <c r="R298" s="50"/>
      <c r="S298" s="51"/>
      <c r="T298" s="15"/>
      <c r="U298" s="14"/>
      <c r="V298" s="52"/>
      <c r="W298" s="52"/>
      <c r="X298" s="52"/>
      <c r="Y298" s="52"/>
      <c r="Z298" s="52"/>
      <c r="AA298" s="52"/>
      <c r="AB298" s="53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3"/>
      <c r="AP298" s="52"/>
      <c r="AQ298" s="52"/>
      <c r="AR298" s="53"/>
      <c r="AS298" s="53"/>
      <c r="AT298" s="53"/>
      <c r="AU298" s="52"/>
      <c r="AV298" s="52"/>
      <c r="AW298" s="53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83" t="str">
        <f>IF(ISBLANK(B298),,IF(IFNA(MATCH(N298,List_Holidays,0),0)=0,IF(IFNA(MATCH(WEEKDAY(N298),List_WeekHolidays,0),0),1,0),2))</f>
        <v/>
      </c>
      <c r="BU298" s="83" t="str">
        <f t="array" ref="BU298">IF(ISBLANK(BT298),,INDEX(List_DayType,BT298+1))</f>
        <v/>
      </c>
      <c r="BV298" s="83" t="str">
        <f t="array" ref="BV298">IFS(BT298=0,,BT298=1,INDEX(List_Weekday,BT298),BT298=2,XLOOKUP(N298,List_Holidays,List_HolidaysDesc))</f>
        <v/>
      </c>
      <c r="BW298" s="109">
        <f t="shared" si="3"/>
        <v>0</v>
      </c>
      <c r="BX298" s="109">
        <f t="shared" si="4"/>
        <v>0</v>
      </c>
      <c r="BY298" s="109">
        <f>IF($BW298&gt;cLunchEnd+$N298,cLunchBegin+$N298+1,cLunchBegin+$N298)</f>
        <v>0.5</v>
      </c>
      <c r="BZ298" s="109">
        <f>IF($BW298&gt;cLunchEnd+$N298,cLunchEnd+$N298+1,cLunchEnd+$N298)</f>
        <v>0.5416666667</v>
      </c>
      <c r="CA298" s="109">
        <f>IF($BW298&gt;cDinnerEnd+$N298,cDinnerBegin+$N298+1,cDinnerBegin+$N298)</f>
        <v>0.75</v>
      </c>
      <c r="CB298" s="109">
        <f>IF($BW298&gt;cDinnerEnd+$N298,cDinnerEnd+$N298+1,cDinnerEnd+$N298)</f>
        <v>0.7916666667</v>
      </c>
      <c r="CC298" s="50" t="str">
        <f>IF((MIN($BX298,BZ298)-MAX($BW298,BY298))&gt;0,vDurationLunch,)</f>
        <v/>
      </c>
      <c r="CD298" s="50" t="str">
        <f>IF((MIN($BX298,CB298)-MAX($BW298,CA298))&gt;0,vDurationDinner,)</f>
        <v/>
      </c>
      <c r="CE298" s="50">
        <f t="shared" si="5"/>
        <v>0</v>
      </c>
      <c r="CF298" s="109">
        <f t="shared" si="6"/>
        <v>0.75</v>
      </c>
      <c r="CG298" s="50" t="str">
        <f t="shared" si="7"/>
        <v/>
      </c>
      <c r="CH298" s="50" t="str">
        <f t="shared" si="8"/>
        <v/>
      </c>
      <c r="CI298" s="50" t="str">
        <f t="shared" si="9"/>
        <v/>
      </c>
      <c r="CJ298" s="50" t="str">
        <f t="shared" si="10"/>
        <v/>
      </c>
      <c r="CK298" s="50" t="str">
        <f t="shared" si="11"/>
        <v/>
      </c>
      <c r="CL298" s="50"/>
      <c r="CM298" s="50"/>
      <c r="CN298" s="50"/>
      <c r="CO298" s="50"/>
      <c r="CP298" s="50"/>
    </row>
    <row r="299">
      <c r="A299" s="108" t="str">
        <f t="shared" si="2"/>
        <v/>
      </c>
      <c r="B299" s="6"/>
      <c r="C299" s="119"/>
      <c r="D299" s="120"/>
      <c r="E299" s="47"/>
      <c r="F299" s="45"/>
      <c r="G299" s="45"/>
      <c r="H299" s="46"/>
      <c r="I299" s="45"/>
      <c r="J299" s="45"/>
      <c r="K299" s="45"/>
      <c r="L299" s="45"/>
      <c r="M299" s="61"/>
      <c r="N299" s="48"/>
      <c r="O299" s="49"/>
      <c r="P299" s="48"/>
      <c r="Q299" s="49"/>
      <c r="R299" s="50"/>
      <c r="S299" s="51"/>
      <c r="T299" s="15"/>
      <c r="U299" s="14"/>
      <c r="V299" s="52"/>
      <c r="W299" s="52"/>
      <c r="X299" s="52"/>
      <c r="Y299" s="52"/>
      <c r="Z299" s="52"/>
      <c r="AA299" s="52"/>
      <c r="AB299" s="53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3"/>
      <c r="AP299" s="52"/>
      <c r="AQ299" s="52"/>
      <c r="AR299" s="53"/>
      <c r="AS299" s="53"/>
      <c r="AT299" s="53"/>
      <c r="AU299" s="52"/>
      <c r="AV299" s="52"/>
      <c r="AW299" s="53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83" t="str">
        <f>IF(ISBLANK(B299),,IF(IFNA(MATCH(N299,List_Holidays,0),0)=0,IF(IFNA(MATCH(WEEKDAY(N299),List_WeekHolidays,0),0),1,0),2))</f>
        <v/>
      </c>
      <c r="BU299" s="83" t="str">
        <f t="array" ref="BU299">IF(ISBLANK(BT299),,INDEX(List_DayType,BT299+1))</f>
        <v/>
      </c>
      <c r="BV299" s="83" t="str">
        <f t="array" ref="BV299">IFS(BT299=0,,BT299=1,INDEX(List_Weekday,BT299),BT299=2,XLOOKUP(N299,List_Holidays,List_HolidaysDesc))</f>
        <v/>
      </c>
      <c r="BW299" s="109">
        <f t="shared" si="3"/>
        <v>0</v>
      </c>
      <c r="BX299" s="109">
        <f t="shared" si="4"/>
        <v>0</v>
      </c>
      <c r="BY299" s="109">
        <f>IF($BW299&gt;cLunchEnd+$N299,cLunchBegin+$N299+1,cLunchBegin+$N299)</f>
        <v>0.5</v>
      </c>
      <c r="BZ299" s="109">
        <f>IF($BW299&gt;cLunchEnd+$N299,cLunchEnd+$N299+1,cLunchEnd+$N299)</f>
        <v>0.5416666667</v>
      </c>
      <c r="CA299" s="109">
        <f>IF($BW299&gt;cDinnerEnd+$N299,cDinnerBegin+$N299+1,cDinnerBegin+$N299)</f>
        <v>0.75</v>
      </c>
      <c r="CB299" s="109">
        <f>IF($BW299&gt;cDinnerEnd+$N299,cDinnerEnd+$N299+1,cDinnerEnd+$N299)</f>
        <v>0.7916666667</v>
      </c>
      <c r="CC299" s="50" t="str">
        <f>IF((MIN($BX299,BZ299)-MAX($BW299,BY299))&gt;0,vDurationLunch,)</f>
        <v/>
      </c>
      <c r="CD299" s="50" t="str">
        <f>IF((MIN($BX299,CB299)-MAX($BW299,CA299))&gt;0,vDurationDinner,)</f>
        <v/>
      </c>
      <c r="CE299" s="50">
        <f t="shared" si="5"/>
        <v>0</v>
      </c>
      <c r="CF299" s="109">
        <f t="shared" si="6"/>
        <v>0.75</v>
      </c>
      <c r="CG299" s="50" t="str">
        <f t="shared" si="7"/>
        <v/>
      </c>
      <c r="CH299" s="50" t="str">
        <f t="shared" si="8"/>
        <v/>
      </c>
      <c r="CI299" s="50" t="str">
        <f t="shared" si="9"/>
        <v/>
      </c>
      <c r="CJ299" s="50" t="str">
        <f t="shared" si="10"/>
        <v/>
      </c>
      <c r="CK299" s="50" t="str">
        <f t="shared" si="11"/>
        <v/>
      </c>
      <c r="CL299" s="50"/>
      <c r="CM299" s="50"/>
      <c r="CN299" s="50"/>
      <c r="CO299" s="50"/>
      <c r="CP299" s="50"/>
    </row>
    <row r="300">
      <c r="A300" s="108" t="str">
        <f t="shared" si="2"/>
        <v/>
      </c>
      <c r="B300" s="6"/>
      <c r="C300" s="119"/>
      <c r="D300" s="120"/>
      <c r="E300" s="47"/>
      <c r="F300" s="45"/>
      <c r="G300" s="46"/>
      <c r="H300" s="46"/>
      <c r="I300" s="45"/>
      <c r="J300" s="45"/>
      <c r="K300" s="45"/>
      <c r="L300" s="45"/>
      <c r="M300" s="61"/>
      <c r="N300" s="48"/>
      <c r="O300" s="49"/>
      <c r="P300" s="48"/>
      <c r="Q300" s="49"/>
      <c r="R300" s="50"/>
      <c r="S300" s="51"/>
      <c r="T300" s="15"/>
      <c r="U300" s="14"/>
      <c r="V300" s="52"/>
      <c r="W300" s="52"/>
      <c r="X300" s="52"/>
      <c r="Y300" s="52"/>
      <c r="Z300" s="52"/>
      <c r="AA300" s="52"/>
      <c r="AB300" s="53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3"/>
      <c r="AP300" s="52"/>
      <c r="AQ300" s="52"/>
      <c r="AR300" s="53"/>
      <c r="AS300" s="53"/>
      <c r="AT300" s="53"/>
      <c r="AU300" s="52"/>
      <c r="AV300" s="52"/>
      <c r="AW300" s="53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83" t="str">
        <f>IF(ISBLANK(B300),,IF(IFNA(MATCH(N300,List_Holidays,0),0)=0,IF(IFNA(MATCH(WEEKDAY(N300),List_WeekHolidays,0),0),1,0),2))</f>
        <v/>
      </c>
      <c r="BU300" s="83" t="str">
        <f t="array" ref="BU300">IF(ISBLANK(BT300),,INDEX(List_DayType,BT300+1))</f>
        <v/>
      </c>
      <c r="BV300" s="83" t="str">
        <f t="array" ref="BV300">IFS(BT300=0,,BT300=1,INDEX(List_Weekday,BT300),BT300=2,XLOOKUP(N300,List_Holidays,List_HolidaysDesc))</f>
        <v/>
      </c>
      <c r="BW300" s="109">
        <f t="shared" si="3"/>
        <v>0</v>
      </c>
      <c r="BX300" s="109">
        <f t="shared" si="4"/>
        <v>0</v>
      </c>
      <c r="BY300" s="109">
        <f>IF($BW300&gt;cLunchEnd+$N300,cLunchBegin+$N300+1,cLunchBegin+$N300)</f>
        <v>0.5</v>
      </c>
      <c r="BZ300" s="109">
        <f>IF($BW300&gt;cLunchEnd+$N300,cLunchEnd+$N300+1,cLunchEnd+$N300)</f>
        <v>0.5416666667</v>
      </c>
      <c r="CA300" s="109">
        <f>IF($BW300&gt;cDinnerEnd+$N300,cDinnerBegin+$N300+1,cDinnerBegin+$N300)</f>
        <v>0.75</v>
      </c>
      <c r="CB300" s="109">
        <f>IF($BW300&gt;cDinnerEnd+$N300,cDinnerEnd+$N300+1,cDinnerEnd+$N300)</f>
        <v>0.7916666667</v>
      </c>
      <c r="CC300" s="50" t="str">
        <f>IF((MIN($BX300,BZ300)-MAX($BW300,BY300))&gt;0,vDurationLunch,)</f>
        <v/>
      </c>
      <c r="CD300" s="50" t="str">
        <f>IF((MIN($BX300,CB300)-MAX($BW300,CA300))&gt;0,vDurationDinner,)</f>
        <v/>
      </c>
      <c r="CE300" s="50">
        <f t="shared" si="5"/>
        <v>0</v>
      </c>
      <c r="CF300" s="109">
        <f t="shared" si="6"/>
        <v>0.75</v>
      </c>
      <c r="CG300" s="50" t="str">
        <f t="shared" si="7"/>
        <v/>
      </c>
      <c r="CH300" s="50" t="str">
        <f t="shared" si="8"/>
        <v/>
      </c>
      <c r="CI300" s="50" t="str">
        <f t="shared" si="9"/>
        <v/>
      </c>
      <c r="CJ300" s="50" t="str">
        <f t="shared" si="10"/>
        <v/>
      </c>
      <c r="CK300" s="50" t="str">
        <f t="shared" si="11"/>
        <v/>
      </c>
      <c r="CL300" s="50"/>
      <c r="CM300" s="50"/>
      <c r="CN300" s="50"/>
      <c r="CO300" s="50"/>
      <c r="CP300" s="50"/>
    </row>
    <row r="301">
      <c r="A301" s="108" t="str">
        <f t="shared" si="2"/>
        <v/>
      </c>
      <c r="B301" s="6"/>
      <c r="C301" s="119"/>
      <c r="D301" s="120"/>
      <c r="E301" s="47"/>
      <c r="F301" s="45"/>
      <c r="G301" s="45"/>
      <c r="H301" s="46"/>
      <c r="I301" s="45"/>
      <c r="J301" s="45"/>
      <c r="K301" s="45"/>
      <c r="L301" s="45"/>
      <c r="M301" s="61"/>
      <c r="N301" s="48"/>
      <c r="O301" s="49"/>
      <c r="P301" s="48"/>
      <c r="Q301" s="49"/>
      <c r="R301" s="50"/>
      <c r="S301" s="51"/>
      <c r="T301" s="15"/>
      <c r="U301" s="14"/>
      <c r="V301" s="52"/>
      <c r="W301" s="52"/>
      <c r="X301" s="52"/>
      <c r="Y301" s="52"/>
      <c r="Z301" s="52"/>
      <c r="AA301" s="52"/>
      <c r="AB301" s="53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3"/>
      <c r="AP301" s="52"/>
      <c r="AQ301" s="52"/>
      <c r="AR301" s="53"/>
      <c r="AS301" s="53"/>
      <c r="AT301" s="53"/>
      <c r="AU301" s="52"/>
      <c r="AV301" s="52"/>
      <c r="AW301" s="53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83" t="str">
        <f>IF(ISBLANK(B301),,IF(IFNA(MATCH(N301,List_Holidays,0),0)=0,IF(IFNA(MATCH(WEEKDAY(N301),List_WeekHolidays,0),0),1,0),2))</f>
        <v/>
      </c>
      <c r="BU301" s="83" t="str">
        <f t="array" ref="BU301">IF(ISBLANK(BT301),,INDEX(List_DayType,BT301+1))</f>
        <v/>
      </c>
      <c r="BV301" s="83" t="str">
        <f t="array" ref="BV301">IFS(BT301=0,,BT301=1,INDEX(List_Weekday,BT301),BT301=2,XLOOKUP(N301,List_Holidays,List_HolidaysDesc))</f>
        <v/>
      </c>
      <c r="BW301" s="109">
        <f t="shared" si="3"/>
        <v>0</v>
      </c>
      <c r="BX301" s="109">
        <f t="shared" si="4"/>
        <v>0</v>
      </c>
      <c r="BY301" s="109">
        <f>IF($BW301&gt;cLunchEnd+$N301,cLunchBegin+$N301+1,cLunchBegin+$N301)</f>
        <v>0.5</v>
      </c>
      <c r="BZ301" s="109">
        <f>IF($BW301&gt;cLunchEnd+$N301,cLunchEnd+$N301+1,cLunchEnd+$N301)</f>
        <v>0.5416666667</v>
      </c>
      <c r="CA301" s="109">
        <f>IF($BW301&gt;cDinnerEnd+$N301,cDinnerBegin+$N301+1,cDinnerBegin+$N301)</f>
        <v>0.75</v>
      </c>
      <c r="CB301" s="109">
        <f>IF($BW301&gt;cDinnerEnd+$N301,cDinnerEnd+$N301+1,cDinnerEnd+$N301)</f>
        <v>0.7916666667</v>
      </c>
      <c r="CC301" s="50" t="str">
        <f>IF((MIN($BX301,BZ301)-MAX($BW301,BY301))&gt;0,vDurationLunch,)</f>
        <v/>
      </c>
      <c r="CD301" s="50" t="str">
        <f>IF((MIN($BX301,CB301)-MAX($BW301,CA301))&gt;0,vDurationDinner,)</f>
        <v/>
      </c>
      <c r="CE301" s="50">
        <f t="shared" si="5"/>
        <v>0</v>
      </c>
      <c r="CF301" s="109">
        <f t="shared" si="6"/>
        <v>0.75</v>
      </c>
      <c r="CG301" s="50" t="str">
        <f t="shared" si="7"/>
        <v/>
      </c>
      <c r="CH301" s="50" t="str">
        <f t="shared" si="8"/>
        <v/>
      </c>
      <c r="CI301" s="50" t="str">
        <f t="shared" si="9"/>
        <v/>
      </c>
      <c r="CJ301" s="50" t="str">
        <f t="shared" si="10"/>
        <v/>
      </c>
      <c r="CK301" s="50" t="str">
        <f t="shared" si="11"/>
        <v/>
      </c>
      <c r="CL301" s="50"/>
      <c r="CM301" s="50"/>
      <c r="CN301" s="50"/>
      <c r="CO301" s="50"/>
      <c r="CP301" s="50"/>
    </row>
    <row r="302">
      <c r="A302" s="108" t="str">
        <f t="shared" si="2"/>
        <v/>
      </c>
      <c r="B302" s="6"/>
      <c r="C302" s="119"/>
      <c r="D302" s="120"/>
      <c r="E302" s="47"/>
      <c r="F302" s="45"/>
      <c r="G302" s="45"/>
      <c r="H302" s="46"/>
      <c r="I302" s="45"/>
      <c r="J302" s="45"/>
      <c r="K302" s="45"/>
      <c r="L302" s="45"/>
      <c r="M302" s="61"/>
      <c r="N302" s="48"/>
      <c r="O302" s="49"/>
      <c r="P302" s="48"/>
      <c r="Q302" s="49"/>
      <c r="R302" s="50"/>
      <c r="S302" s="51"/>
      <c r="T302" s="15"/>
      <c r="U302" s="14"/>
      <c r="V302" s="52"/>
      <c r="W302" s="52"/>
      <c r="X302" s="52"/>
      <c r="Y302" s="52"/>
      <c r="Z302" s="52"/>
      <c r="AA302" s="52"/>
      <c r="AB302" s="53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3"/>
      <c r="AP302" s="52"/>
      <c r="AQ302" s="52"/>
      <c r="AR302" s="53"/>
      <c r="AS302" s="53"/>
      <c r="AT302" s="53"/>
      <c r="AU302" s="52"/>
      <c r="AV302" s="52"/>
      <c r="AW302" s="53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83" t="str">
        <f>IF(ISBLANK(B302),,IF(IFNA(MATCH(N302,List_Holidays,0),0)=0,IF(IFNA(MATCH(WEEKDAY(N302),List_WeekHolidays,0),0),1,0),2))</f>
        <v/>
      </c>
      <c r="BU302" s="83" t="str">
        <f t="array" ref="BU302">IF(ISBLANK(BT302),,INDEX(List_DayType,BT302+1))</f>
        <v/>
      </c>
      <c r="BV302" s="83" t="str">
        <f t="array" ref="BV302">IFS(BT302=0,,BT302=1,INDEX(List_Weekday,BT302),BT302=2,XLOOKUP(N302,List_Holidays,List_HolidaysDesc))</f>
        <v/>
      </c>
      <c r="BW302" s="109">
        <f t="shared" si="3"/>
        <v>0</v>
      </c>
      <c r="BX302" s="109">
        <f t="shared" si="4"/>
        <v>0</v>
      </c>
      <c r="BY302" s="109">
        <f>IF($BW302&gt;cLunchEnd+$N302,cLunchBegin+$N302+1,cLunchBegin+$N302)</f>
        <v>0.5</v>
      </c>
      <c r="BZ302" s="109">
        <f>IF($BW302&gt;cLunchEnd+$N302,cLunchEnd+$N302+1,cLunchEnd+$N302)</f>
        <v>0.5416666667</v>
      </c>
      <c r="CA302" s="109">
        <f>IF($BW302&gt;cDinnerEnd+$N302,cDinnerBegin+$N302+1,cDinnerBegin+$N302)</f>
        <v>0.75</v>
      </c>
      <c r="CB302" s="109">
        <f>IF($BW302&gt;cDinnerEnd+$N302,cDinnerEnd+$N302+1,cDinnerEnd+$N302)</f>
        <v>0.7916666667</v>
      </c>
      <c r="CC302" s="50" t="str">
        <f>IF((MIN($BX302,BZ302)-MAX($BW302,BY302))&gt;0,vDurationLunch,)</f>
        <v/>
      </c>
      <c r="CD302" s="50" t="str">
        <f>IF((MIN($BX302,CB302)-MAX($BW302,CA302))&gt;0,vDurationDinner,)</f>
        <v/>
      </c>
      <c r="CE302" s="50">
        <f t="shared" si="5"/>
        <v>0</v>
      </c>
      <c r="CF302" s="109">
        <f t="shared" si="6"/>
        <v>0.75</v>
      </c>
      <c r="CG302" s="50" t="str">
        <f t="shared" si="7"/>
        <v/>
      </c>
      <c r="CH302" s="50" t="str">
        <f t="shared" si="8"/>
        <v/>
      </c>
      <c r="CI302" s="50" t="str">
        <f t="shared" si="9"/>
        <v/>
      </c>
      <c r="CJ302" s="50" t="str">
        <f t="shared" si="10"/>
        <v/>
      </c>
      <c r="CK302" s="50" t="str">
        <f t="shared" si="11"/>
        <v/>
      </c>
      <c r="CL302" s="50"/>
      <c r="CM302" s="50"/>
      <c r="CN302" s="50"/>
      <c r="CO302" s="50"/>
      <c r="CP302" s="50"/>
    </row>
    <row r="303">
      <c r="A303" s="108" t="str">
        <f t="shared" si="2"/>
        <v/>
      </c>
      <c r="B303" s="6"/>
      <c r="C303" s="119"/>
      <c r="D303" s="120"/>
      <c r="E303" s="47"/>
      <c r="F303" s="45"/>
      <c r="G303" s="45"/>
      <c r="H303" s="45"/>
      <c r="I303" s="45"/>
      <c r="J303" s="46"/>
      <c r="K303" s="45"/>
      <c r="L303" s="45"/>
      <c r="M303" s="61"/>
      <c r="N303" s="48"/>
      <c r="O303" s="49"/>
      <c r="P303" s="48"/>
      <c r="Q303" s="49"/>
      <c r="R303" s="50"/>
      <c r="S303" s="51"/>
      <c r="T303" s="15"/>
      <c r="U303" s="14"/>
      <c r="V303" s="52"/>
      <c r="W303" s="52"/>
      <c r="X303" s="52"/>
      <c r="Y303" s="52"/>
      <c r="Z303" s="52"/>
      <c r="AA303" s="52"/>
      <c r="AB303" s="53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3"/>
      <c r="AP303" s="52"/>
      <c r="AQ303" s="52"/>
      <c r="AR303" s="53"/>
      <c r="AS303" s="53"/>
      <c r="AT303" s="53"/>
      <c r="AU303" s="52"/>
      <c r="AV303" s="52"/>
      <c r="AW303" s="53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83" t="str">
        <f>IF(ISBLANK(B303),,IF(IFNA(MATCH(N303,List_Holidays,0),0)=0,IF(IFNA(MATCH(WEEKDAY(N303),List_WeekHolidays,0),0),1,0),2))</f>
        <v/>
      </c>
      <c r="BU303" s="83" t="str">
        <f t="array" ref="BU303">IF(ISBLANK(BT303),,INDEX(List_DayType,BT303+1))</f>
        <v/>
      </c>
      <c r="BV303" s="83" t="str">
        <f t="array" ref="BV303">IFS(BT303=0,,BT303=1,INDEX(List_Weekday,BT303),BT303=2,XLOOKUP(N303,List_Holidays,List_HolidaysDesc))</f>
        <v/>
      </c>
      <c r="BW303" s="109">
        <f t="shared" si="3"/>
        <v>0</v>
      </c>
      <c r="BX303" s="109">
        <f t="shared" si="4"/>
        <v>0</v>
      </c>
      <c r="BY303" s="109">
        <f>IF($BW303&gt;cLunchEnd+$N303,cLunchBegin+$N303+1,cLunchBegin+$N303)</f>
        <v>0.5</v>
      </c>
      <c r="BZ303" s="109">
        <f>IF($BW303&gt;cLunchEnd+$N303,cLunchEnd+$N303+1,cLunchEnd+$N303)</f>
        <v>0.5416666667</v>
      </c>
      <c r="CA303" s="109">
        <f>IF($BW303&gt;cDinnerEnd+$N303,cDinnerBegin+$N303+1,cDinnerBegin+$N303)</f>
        <v>0.75</v>
      </c>
      <c r="CB303" s="109">
        <f>IF($BW303&gt;cDinnerEnd+$N303,cDinnerEnd+$N303+1,cDinnerEnd+$N303)</f>
        <v>0.7916666667</v>
      </c>
      <c r="CC303" s="50" t="str">
        <f>IF((MIN($BX303,BZ303)-MAX($BW303,BY303))&gt;0,vDurationLunch,)</f>
        <v/>
      </c>
      <c r="CD303" s="50" t="str">
        <f>IF((MIN($BX303,CB303)-MAX($BW303,CA303))&gt;0,vDurationDinner,)</f>
        <v/>
      </c>
      <c r="CE303" s="50">
        <f t="shared" si="5"/>
        <v>0</v>
      </c>
      <c r="CF303" s="109">
        <f t="shared" si="6"/>
        <v>0.75</v>
      </c>
      <c r="CG303" s="50" t="str">
        <f t="shared" si="7"/>
        <v/>
      </c>
      <c r="CH303" s="50" t="str">
        <f t="shared" si="8"/>
        <v/>
      </c>
      <c r="CI303" s="50" t="str">
        <f t="shared" si="9"/>
        <v/>
      </c>
      <c r="CJ303" s="50" t="str">
        <f t="shared" si="10"/>
        <v/>
      </c>
      <c r="CK303" s="50" t="str">
        <f t="shared" si="11"/>
        <v/>
      </c>
      <c r="CL303" s="50"/>
      <c r="CM303" s="50"/>
      <c r="CN303" s="50"/>
      <c r="CO303" s="50"/>
      <c r="CP303" s="50"/>
    </row>
    <row r="304">
      <c r="A304" s="108" t="str">
        <f t="shared" si="2"/>
        <v/>
      </c>
      <c r="B304" s="6"/>
      <c r="C304" s="119"/>
      <c r="D304" s="120"/>
      <c r="E304" s="47"/>
      <c r="F304" s="45"/>
      <c r="G304" s="45"/>
      <c r="H304" s="46"/>
      <c r="I304" s="45"/>
      <c r="J304" s="45"/>
      <c r="K304" s="45"/>
      <c r="L304" s="45"/>
      <c r="M304" s="61"/>
      <c r="N304" s="48"/>
      <c r="O304" s="49"/>
      <c r="P304" s="48"/>
      <c r="Q304" s="49"/>
      <c r="R304" s="50"/>
      <c r="S304" s="51"/>
      <c r="T304" s="15"/>
      <c r="U304" s="14"/>
      <c r="V304" s="52"/>
      <c r="W304" s="52"/>
      <c r="X304" s="52"/>
      <c r="Y304" s="52"/>
      <c r="Z304" s="52"/>
      <c r="AA304" s="52"/>
      <c r="AB304" s="53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3"/>
      <c r="AP304" s="52"/>
      <c r="AQ304" s="52"/>
      <c r="AR304" s="53"/>
      <c r="AS304" s="53"/>
      <c r="AT304" s="53"/>
      <c r="AU304" s="52"/>
      <c r="AV304" s="52"/>
      <c r="AW304" s="53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83" t="str">
        <f>IF(ISBLANK(B304),,IF(IFNA(MATCH(N304,List_Holidays,0),0)=0,IF(IFNA(MATCH(WEEKDAY(N304),List_WeekHolidays,0),0),1,0),2))</f>
        <v/>
      </c>
      <c r="BU304" s="83" t="str">
        <f t="array" ref="BU304">IF(ISBLANK(BT304),,INDEX(List_DayType,BT304+1))</f>
        <v/>
      </c>
      <c r="BV304" s="83" t="str">
        <f t="array" ref="BV304">IFS(BT304=0,,BT304=1,INDEX(List_Weekday,BT304),BT304=2,XLOOKUP(N304,List_Holidays,List_HolidaysDesc))</f>
        <v/>
      </c>
      <c r="BW304" s="109">
        <f t="shared" si="3"/>
        <v>0</v>
      </c>
      <c r="BX304" s="109">
        <f t="shared" si="4"/>
        <v>0</v>
      </c>
      <c r="BY304" s="109">
        <f>IF($BW304&gt;cLunchEnd+$N304,cLunchBegin+$N304+1,cLunchBegin+$N304)</f>
        <v>0.5</v>
      </c>
      <c r="BZ304" s="109">
        <f>IF($BW304&gt;cLunchEnd+$N304,cLunchEnd+$N304+1,cLunchEnd+$N304)</f>
        <v>0.5416666667</v>
      </c>
      <c r="CA304" s="109">
        <f>IF($BW304&gt;cDinnerEnd+$N304,cDinnerBegin+$N304+1,cDinnerBegin+$N304)</f>
        <v>0.75</v>
      </c>
      <c r="CB304" s="109">
        <f>IF($BW304&gt;cDinnerEnd+$N304,cDinnerEnd+$N304+1,cDinnerEnd+$N304)</f>
        <v>0.7916666667</v>
      </c>
      <c r="CC304" s="50" t="str">
        <f>IF((MIN($BX304,BZ304)-MAX($BW304,BY304))&gt;0,vDurationLunch,)</f>
        <v/>
      </c>
      <c r="CD304" s="50" t="str">
        <f>IF((MIN($BX304,CB304)-MAX($BW304,CA304))&gt;0,vDurationDinner,)</f>
        <v/>
      </c>
      <c r="CE304" s="50">
        <f t="shared" si="5"/>
        <v>0</v>
      </c>
      <c r="CF304" s="109">
        <f t="shared" si="6"/>
        <v>0.75</v>
      </c>
      <c r="CG304" s="50" t="str">
        <f t="shared" si="7"/>
        <v/>
      </c>
      <c r="CH304" s="50" t="str">
        <f t="shared" si="8"/>
        <v/>
      </c>
      <c r="CI304" s="50" t="str">
        <f t="shared" si="9"/>
        <v/>
      </c>
      <c r="CJ304" s="50" t="str">
        <f t="shared" si="10"/>
        <v/>
      </c>
      <c r="CK304" s="50" t="str">
        <f t="shared" si="11"/>
        <v/>
      </c>
      <c r="CL304" s="50"/>
      <c r="CM304" s="50"/>
      <c r="CN304" s="50"/>
      <c r="CO304" s="50"/>
      <c r="CP304" s="50"/>
    </row>
    <row r="305">
      <c r="A305" s="108" t="str">
        <f t="shared" si="2"/>
        <v/>
      </c>
      <c r="B305" s="6"/>
      <c r="C305" s="119"/>
      <c r="D305" s="120"/>
      <c r="E305" s="47"/>
      <c r="F305" s="45"/>
      <c r="G305" s="45"/>
      <c r="H305" s="46"/>
      <c r="I305" s="45"/>
      <c r="J305" s="45"/>
      <c r="K305" s="45"/>
      <c r="L305" s="45"/>
      <c r="M305" s="61"/>
      <c r="N305" s="48"/>
      <c r="O305" s="49"/>
      <c r="P305" s="48"/>
      <c r="Q305" s="49"/>
      <c r="R305" s="50"/>
      <c r="S305" s="51"/>
      <c r="T305" s="15"/>
      <c r="U305" s="14"/>
      <c r="V305" s="52"/>
      <c r="W305" s="52"/>
      <c r="X305" s="52"/>
      <c r="Y305" s="52"/>
      <c r="Z305" s="52"/>
      <c r="AA305" s="52"/>
      <c r="AB305" s="53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3"/>
      <c r="AP305" s="52"/>
      <c r="AQ305" s="52"/>
      <c r="AR305" s="53"/>
      <c r="AS305" s="53"/>
      <c r="AT305" s="53"/>
      <c r="AU305" s="52"/>
      <c r="AV305" s="52"/>
      <c r="AW305" s="53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83" t="str">
        <f>IF(ISBLANK(B305),,IF(IFNA(MATCH(N305,List_Holidays,0),0)=0,IF(IFNA(MATCH(WEEKDAY(N305),List_WeekHolidays,0),0),1,0),2))</f>
        <v/>
      </c>
      <c r="BU305" s="83" t="str">
        <f t="array" ref="BU305">IF(ISBLANK(BT305),,INDEX(List_DayType,BT305+1))</f>
        <v/>
      </c>
      <c r="BV305" s="83" t="str">
        <f t="array" ref="BV305">IFS(BT305=0,,BT305=1,INDEX(List_Weekday,BT305),BT305=2,XLOOKUP(N305,List_Holidays,List_HolidaysDesc))</f>
        <v/>
      </c>
      <c r="BW305" s="109">
        <f t="shared" si="3"/>
        <v>0</v>
      </c>
      <c r="BX305" s="109">
        <f t="shared" si="4"/>
        <v>0</v>
      </c>
      <c r="BY305" s="109">
        <f>IF($BW305&gt;cLunchEnd+$N305,cLunchBegin+$N305+1,cLunchBegin+$N305)</f>
        <v>0.5</v>
      </c>
      <c r="BZ305" s="109">
        <f>IF($BW305&gt;cLunchEnd+$N305,cLunchEnd+$N305+1,cLunchEnd+$N305)</f>
        <v>0.5416666667</v>
      </c>
      <c r="CA305" s="109">
        <f>IF($BW305&gt;cDinnerEnd+$N305,cDinnerBegin+$N305+1,cDinnerBegin+$N305)</f>
        <v>0.75</v>
      </c>
      <c r="CB305" s="109">
        <f>IF($BW305&gt;cDinnerEnd+$N305,cDinnerEnd+$N305+1,cDinnerEnd+$N305)</f>
        <v>0.7916666667</v>
      </c>
      <c r="CC305" s="50" t="str">
        <f>IF((MIN($BX305,BZ305)-MAX($BW305,BY305))&gt;0,vDurationLunch,)</f>
        <v/>
      </c>
      <c r="CD305" s="50" t="str">
        <f>IF((MIN($BX305,CB305)-MAX($BW305,CA305))&gt;0,vDurationDinner,)</f>
        <v/>
      </c>
      <c r="CE305" s="50">
        <f t="shared" si="5"/>
        <v>0</v>
      </c>
      <c r="CF305" s="109">
        <f t="shared" si="6"/>
        <v>0.75</v>
      </c>
      <c r="CG305" s="50" t="str">
        <f t="shared" si="7"/>
        <v/>
      </c>
      <c r="CH305" s="50" t="str">
        <f t="shared" si="8"/>
        <v/>
      </c>
      <c r="CI305" s="50" t="str">
        <f t="shared" si="9"/>
        <v/>
      </c>
      <c r="CJ305" s="50" t="str">
        <f t="shared" si="10"/>
        <v/>
      </c>
      <c r="CK305" s="50" t="str">
        <f t="shared" si="11"/>
        <v/>
      </c>
      <c r="CL305" s="50"/>
      <c r="CM305" s="50"/>
      <c r="CN305" s="50"/>
      <c r="CO305" s="50"/>
      <c r="CP305" s="50"/>
    </row>
    <row r="306">
      <c r="A306" s="108" t="str">
        <f t="shared" si="2"/>
        <v/>
      </c>
      <c r="B306" s="6"/>
      <c r="C306" s="119"/>
      <c r="D306" s="120"/>
      <c r="E306" s="47"/>
      <c r="F306" s="45"/>
      <c r="G306" s="45"/>
      <c r="H306" s="46"/>
      <c r="I306" s="45"/>
      <c r="J306" s="45"/>
      <c r="K306" s="45"/>
      <c r="L306" s="45"/>
      <c r="M306" s="61"/>
      <c r="N306" s="48"/>
      <c r="O306" s="49"/>
      <c r="P306" s="48"/>
      <c r="Q306" s="49"/>
      <c r="R306" s="50"/>
      <c r="S306" s="51"/>
      <c r="T306" s="15"/>
      <c r="U306" s="14"/>
      <c r="V306" s="52"/>
      <c r="W306" s="52"/>
      <c r="X306" s="52"/>
      <c r="Y306" s="52"/>
      <c r="Z306" s="52"/>
      <c r="AA306" s="52"/>
      <c r="AB306" s="53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3"/>
      <c r="AP306" s="52"/>
      <c r="AQ306" s="52"/>
      <c r="AR306" s="53"/>
      <c r="AS306" s="53"/>
      <c r="AT306" s="53"/>
      <c r="AU306" s="52"/>
      <c r="AV306" s="52"/>
      <c r="AW306" s="53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83" t="str">
        <f>IF(ISBLANK(B306),,IF(IFNA(MATCH(N306,List_Holidays,0),0)=0,IF(IFNA(MATCH(WEEKDAY(N306),List_WeekHolidays,0),0),1,0),2))</f>
        <v/>
      </c>
      <c r="BU306" s="83" t="str">
        <f t="array" ref="BU306">IF(ISBLANK(BT306),,INDEX(List_DayType,BT306+1))</f>
        <v/>
      </c>
      <c r="BV306" s="83" t="str">
        <f t="array" ref="BV306">IFS(BT306=0,,BT306=1,INDEX(List_Weekday,BT306),BT306=2,XLOOKUP(N306,List_Holidays,List_HolidaysDesc))</f>
        <v/>
      </c>
      <c r="BW306" s="109">
        <f t="shared" si="3"/>
        <v>0</v>
      </c>
      <c r="BX306" s="109">
        <f t="shared" si="4"/>
        <v>0</v>
      </c>
      <c r="BY306" s="109">
        <f>IF($BW306&gt;cLunchEnd+$N306,cLunchBegin+$N306+1,cLunchBegin+$N306)</f>
        <v>0.5</v>
      </c>
      <c r="BZ306" s="109">
        <f>IF($BW306&gt;cLunchEnd+$N306,cLunchEnd+$N306+1,cLunchEnd+$N306)</f>
        <v>0.5416666667</v>
      </c>
      <c r="CA306" s="109">
        <f>IF($BW306&gt;cDinnerEnd+$N306,cDinnerBegin+$N306+1,cDinnerBegin+$N306)</f>
        <v>0.75</v>
      </c>
      <c r="CB306" s="109">
        <f>IF($BW306&gt;cDinnerEnd+$N306,cDinnerEnd+$N306+1,cDinnerEnd+$N306)</f>
        <v>0.7916666667</v>
      </c>
      <c r="CC306" s="50" t="str">
        <f>IF((MIN($BX306,BZ306)-MAX($BW306,BY306))&gt;0,vDurationLunch,)</f>
        <v/>
      </c>
      <c r="CD306" s="50" t="str">
        <f>IF((MIN($BX306,CB306)-MAX($BW306,CA306))&gt;0,vDurationDinner,)</f>
        <v/>
      </c>
      <c r="CE306" s="50">
        <f t="shared" si="5"/>
        <v>0</v>
      </c>
      <c r="CF306" s="109">
        <f t="shared" si="6"/>
        <v>0.75</v>
      </c>
      <c r="CG306" s="50" t="str">
        <f t="shared" si="7"/>
        <v/>
      </c>
      <c r="CH306" s="50" t="str">
        <f t="shared" si="8"/>
        <v/>
      </c>
      <c r="CI306" s="50" t="str">
        <f t="shared" si="9"/>
        <v/>
      </c>
      <c r="CJ306" s="50" t="str">
        <f t="shared" si="10"/>
        <v/>
      </c>
      <c r="CK306" s="50" t="str">
        <f t="shared" si="11"/>
        <v/>
      </c>
      <c r="CL306" s="50"/>
      <c r="CM306" s="50"/>
      <c r="CN306" s="50"/>
      <c r="CO306" s="50"/>
      <c r="CP306" s="50"/>
    </row>
    <row r="307">
      <c r="A307" s="108" t="str">
        <f t="shared" si="2"/>
        <v/>
      </c>
      <c r="B307" s="6"/>
      <c r="C307" s="119"/>
      <c r="D307" s="120"/>
      <c r="E307" s="47"/>
      <c r="F307" s="45"/>
      <c r="G307" s="46"/>
      <c r="H307" s="46"/>
      <c r="I307" s="45"/>
      <c r="J307" s="45"/>
      <c r="K307" s="45"/>
      <c r="L307" s="45"/>
      <c r="M307" s="61"/>
      <c r="N307" s="48"/>
      <c r="O307" s="49"/>
      <c r="P307" s="48"/>
      <c r="Q307" s="49"/>
      <c r="R307" s="50"/>
      <c r="S307" s="51"/>
      <c r="T307" s="15"/>
      <c r="U307" s="14"/>
      <c r="V307" s="52"/>
      <c r="W307" s="52"/>
      <c r="X307" s="52"/>
      <c r="Y307" s="52"/>
      <c r="Z307" s="52"/>
      <c r="AA307" s="52"/>
      <c r="AB307" s="53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3"/>
      <c r="AP307" s="52"/>
      <c r="AQ307" s="52"/>
      <c r="AR307" s="53"/>
      <c r="AS307" s="53"/>
      <c r="AT307" s="53"/>
      <c r="AU307" s="52"/>
      <c r="AV307" s="52"/>
      <c r="AW307" s="53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83" t="str">
        <f>IF(ISBLANK(B307),,IF(IFNA(MATCH(N307,List_Holidays,0),0)=0,IF(IFNA(MATCH(WEEKDAY(N307),List_WeekHolidays,0),0),1,0),2))</f>
        <v/>
      </c>
      <c r="BU307" s="83" t="str">
        <f t="array" ref="BU307">IF(ISBLANK(BT307),,INDEX(List_DayType,BT307+1))</f>
        <v/>
      </c>
      <c r="BV307" s="83" t="str">
        <f t="array" ref="BV307">IFS(BT307=0,,BT307=1,INDEX(List_Weekday,BT307),BT307=2,XLOOKUP(N307,List_Holidays,List_HolidaysDesc))</f>
        <v/>
      </c>
      <c r="BW307" s="109">
        <f t="shared" si="3"/>
        <v>0</v>
      </c>
      <c r="BX307" s="109">
        <f t="shared" si="4"/>
        <v>0</v>
      </c>
      <c r="BY307" s="109">
        <f>IF($BW307&gt;cLunchEnd+$N307,cLunchBegin+$N307+1,cLunchBegin+$N307)</f>
        <v>0.5</v>
      </c>
      <c r="BZ307" s="109">
        <f>IF($BW307&gt;cLunchEnd+$N307,cLunchEnd+$N307+1,cLunchEnd+$N307)</f>
        <v>0.5416666667</v>
      </c>
      <c r="CA307" s="109">
        <f>IF($BW307&gt;cDinnerEnd+$N307,cDinnerBegin+$N307+1,cDinnerBegin+$N307)</f>
        <v>0.75</v>
      </c>
      <c r="CB307" s="109">
        <f>IF($BW307&gt;cDinnerEnd+$N307,cDinnerEnd+$N307+1,cDinnerEnd+$N307)</f>
        <v>0.7916666667</v>
      </c>
      <c r="CC307" s="50" t="str">
        <f>IF((MIN($BX307,BZ307)-MAX($BW307,BY307))&gt;0,vDurationLunch,)</f>
        <v/>
      </c>
      <c r="CD307" s="50" t="str">
        <f>IF((MIN($BX307,CB307)-MAX($BW307,CA307))&gt;0,vDurationDinner,)</f>
        <v/>
      </c>
      <c r="CE307" s="50">
        <f t="shared" si="5"/>
        <v>0</v>
      </c>
      <c r="CF307" s="109">
        <f t="shared" si="6"/>
        <v>0.75</v>
      </c>
      <c r="CG307" s="50" t="str">
        <f t="shared" si="7"/>
        <v/>
      </c>
      <c r="CH307" s="50" t="str">
        <f t="shared" si="8"/>
        <v/>
      </c>
      <c r="CI307" s="50" t="str">
        <f t="shared" si="9"/>
        <v/>
      </c>
      <c r="CJ307" s="50" t="str">
        <f t="shared" si="10"/>
        <v/>
      </c>
      <c r="CK307" s="50" t="str">
        <f t="shared" si="11"/>
        <v/>
      </c>
      <c r="CL307" s="50"/>
      <c r="CM307" s="50"/>
      <c r="CN307" s="50"/>
      <c r="CO307" s="50"/>
      <c r="CP307" s="50"/>
    </row>
    <row r="308">
      <c r="A308" s="108" t="str">
        <f t="shared" si="2"/>
        <v/>
      </c>
      <c r="B308" s="6"/>
      <c r="C308" s="119"/>
      <c r="D308" s="120"/>
      <c r="E308" s="47"/>
      <c r="F308" s="45"/>
      <c r="G308" s="45"/>
      <c r="H308" s="46"/>
      <c r="I308" s="45"/>
      <c r="J308" s="45"/>
      <c r="K308" s="45"/>
      <c r="L308" s="45"/>
      <c r="M308" s="61"/>
      <c r="N308" s="48"/>
      <c r="O308" s="49"/>
      <c r="P308" s="48"/>
      <c r="Q308" s="49"/>
      <c r="R308" s="50"/>
      <c r="S308" s="51"/>
      <c r="T308" s="15"/>
      <c r="U308" s="14"/>
      <c r="V308" s="52"/>
      <c r="W308" s="52"/>
      <c r="X308" s="52"/>
      <c r="Y308" s="52"/>
      <c r="Z308" s="52"/>
      <c r="AA308" s="52"/>
      <c r="AB308" s="53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3"/>
      <c r="AP308" s="52"/>
      <c r="AQ308" s="52"/>
      <c r="AR308" s="53"/>
      <c r="AS308" s="53"/>
      <c r="AT308" s="53"/>
      <c r="AU308" s="52"/>
      <c r="AV308" s="52"/>
      <c r="AW308" s="53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83" t="str">
        <f>IF(ISBLANK(B308),,IF(IFNA(MATCH(N308,List_Holidays,0),0)=0,IF(IFNA(MATCH(WEEKDAY(N308),List_WeekHolidays,0),0),1,0),2))</f>
        <v/>
      </c>
      <c r="BU308" s="83" t="str">
        <f t="array" ref="BU308">IF(ISBLANK(BT308),,INDEX(List_DayType,BT308+1))</f>
        <v/>
      </c>
      <c r="BV308" s="83" t="str">
        <f t="array" ref="BV308">IFS(BT308=0,,BT308=1,INDEX(List_Weekday,BT308),BT308=2,XLOOKUP(N308,List_Holidays,List_HolidaysDesc))</f>
        <v/>
      </c>
      <c r="BW308" s="109">
        <f t="shared" si="3"/>
        <v>0</v>
      </c>
      <c r="BX308" s="109">
        <f t="shared" si="4"/>
        <v>0</v>
      </c>
      <c r="BY308" s="109">
        <f>IF($BW308&gt;cLunchEnd+$N308,cLunchBegin+$N308+1,cLunchBegin+$N308)</f>
        <v>0.5</v>
      </c>
      <c r="BZ308" s="109">
        <f>IF($BW308&gt;cLunchEnd+$N308,cLunchEnd+$N308+1,cLunchEnd+$N308)</f>
        <v>0.5416666667</v>
      </c>
      <c r="CA308" s="109">
        <f>IF($BW308&gt;cDinnerEnd+$N308,cDinnerBegin+$N308+1,cDinnerBegin+$N308)</f>
        <v>0.75</v>
      </c>
      <c r="CB308" s="109">
        <f>IF($BW308&gt;cDinnerEnd+$N308,cDinnerEnd+$N308+1,cDinnerEnd+$N308)</f>
        <v>0.7916666667</v>
      </c>
      <c r="CC308" s="50" t="str">
        <f>IF((MIN($BX308,BZ308)-MAX($BW308,BY308))&gt;0,vDurationLunch,)</f>
        <v/>
      </c>
      <c r="CD308" s="50" t="str">
        <f>IF((MIN($BX308,CB308)-MAX($BW308,CA308))&gt;0,vDurationDinner,)</f>
        <v/>
      </c>
      <c r="CE308" s="50">
        <f t="shared" si="5"/>
        <v>0</v>
      </c>
      <c r="CF308" s="109">
        <f t="shared" si="6"/>
        <v>0.75</v>
      </c>
      <c r="CG308" s="50" t="str">
        <f t="shared" si="7"/>
        <v/>
      </c>
      <c r="CH308" s="50" t="str">
        <f t="shared" si="8"/>
        <v/>
      </c>
      <c r="CI308" s="50" t="str">
        <f t="shared" si="9"/>
        <v/>
      </c>
      <c r="CJ308" s="50" t="str">
        <f t="shared" si="10"/>
        <v/>
      </c>
      <c r="CK308" s="50" t="str">
        <f t="shared" si="11"/>
        <v/>
      </c>
      <c r="CL308" s="50"/>
      <c r="CM308" s="50"/>
      <c r="CN308" s="50"/>
      <c r="CO308" s="50"/>
      <c r="CP308" s="50"/>
    </row>
    <row r="309">
      <c r="A309" s="108" t="str">
        <f t="shared" si="2"/>
        <v/>
      </c>
      <c r="B309" s="6"/>
      <c r="C309" s="119"/>
      <c r="D309" s="120"/>
      <c r="E309" s="47"/>
      <c r="F309" s="45"/>
      <c r="G309" s="45"/>
      <c r="H309" s="46"/>
      <c r="I309" s="45"/>
      <c r="J309" s="45"/>
      <c r="K309" s="45"/>
      <c r="L309" s="45"/>
      <c r="M309" s="61"/>
      <c r="N309" s="48"/>
      <c r="O309" s="49"/>
      <c r="P309" s="48"/>
      <c r="Q309" s="49"/>
      <c r="R309" s="50"/>
      <c r="S309" s="51"/>
      <c r="T309" s="15"/>
      <c r="U309" s="14"/>
      <c r="V309" s="52"/>
      <c r="W309" s="52"/>
      <c r="X309" s="52"/>
      <c r="Y309" s="52"/>
      <c r="Z309" s="52"/>
      <c r="AA309" s="52"/>
      <c r="AB309" s="53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3"/>
      <c r="AP309" s="52"/>
      <c r="AQ309" s="52"/>
      <c r="AR309" s="53"/>
      <c r="AS309" s="53"/>
      <c r="AT309" s="53"/>
      <c r="AU309" s="52"/>
      <c r="AV309" s="52"/>
      <c r="AW309" s="53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83" t="str">
        <f>IF(ISBLANK(B309),,IF(IFNA(MATCH(N309,List_Holidays,0),0)=0,IF(IFNA(MATCH(WEEKDAY(N309),List_WeekHolidays,0),0),1,0),2))</f>
        <v/>
      </c>
      <c r="BU309" s="83" t="str">
        <f t="array" ref="BU309">IF(ISBLANK(BT309),,INDEX(List_DayType,BT309+1))</f>
        <v/>
      </c>
      <c r="BV309" s="83" t="str">
        <f t="array" ref="BV309">IFS(BT309=0,,BT309=1,INDEX(List_Weekday,BT309),BT309=2,XLOOKUP(N309,List_Holidays,List_HolidaysDesc))</f>
        <v/>
      </c>
      <c r="BW309" s="109">
        <f t="shared" si="3"/>
        <v>0</v>
      </c>
      <c r="BX309" s="109">
        <f t="shared" si="4"/>
        <v>0</v>
      </c>
      <c r="BY309" s="109">
        <f>IF($BW309&gt;cLunchEnd+$N309,cLunchBegin+$N309+1,cLunchBegin+$N309)</f>
        <v>0.5</v>
      </c>
      <c r="BZ309" s="109">
        <f>IF($BW309&gt;cLunchEnd+$N309,cLunchEnd+$N309+1,cLunchEnd+$N309)</f>
        <v>0.5416666667</v>
      </c>
      <c r="CA309" s="109">
        <f>IF($BW309&gt;cDinnerEnd+$N309,cDinnerBegin+$N309+1,cDinnerBegin+$N309)</f>
        <v>0.75</v>
      </c>
      <c r="CB309" s="109">
        <f>IF($BW309&gt;cDinnerEnd+$N309,cDinnerEnd+$N309+1,cDinnerEnd+$N309)</f>
        <v>0.7916666667</v>
      </c>
      <c r="CC309" s="50" t="str">
        <f>IF((MIN($BX309,BZ309)-MAX($BW309,BY309))&gt;0,vDurationLunch,)</f>
        <v/>
      </c>
      <c r="CD309" s="50" t="str">
        <f>IF((MIN($BX309,CB309)-MAX($BW309,CA309))&gt;0,vDurationDinner,)</f>
        <v/>
      </c>
      <c r="CE309" s="50">
        <f t="shared" si="5"/>
        <v>0</v>
      </c>
      <c r="CF309" s="109">
        <f t="shared" si="6"/>
        <v>0.75</v>
      </c>
      <c r="CG309" s="50" t="str">
        <f t="shared" si="7"/>
        <v/>
      </c>
      <c r="CH309" s="50" t="str">
        <f t="shared" si="8"/>
        <v/>
      </c>
      <c r="CI309" s="50" t="str">
        <f t="shared" si="9"/>
        <v/>
      </c>
      <c r="CJ309" s="50" t="str">
        <f t="shared" si="10"/>
        <v/>
      </c>
      <c r="CK309" s="50" t="str">
        <f t="shared" si="11"/>
        <v/>
      </c>
      <c r="CL309" s="50"/>
      <c r="CM309" s="50"/>
      <c r="CN309" s="50"/>
      <c r="CO309" s="50"/>
      <c r="CP309" s="50"/>
    </row>
    <row r="310">
      <c r="A310" s="108" t="str">
        <f t="shared" si="2"/>
        <v/>
      </c>
      <c r="B310" s="6"/>
      <c r="C310" s="119"/>
      <c r="D310" s="120"/>
      <c r="E310" s="47"/>
      <c r="F310" s="45"/>
      <c r="G310" s="45"/>
      <c r="H310" s="45"/>
      <c r="I310" s="45"/>
      <c r="J310" s="46"/>
      <c r="K310" s="45"/>
      <c r="L310" s="45"/>
      <c r="M310" s="61"/>
      <c r="N310" s="48"/>
      <c r="O310" s="49"/>
      <c r="P310" s="48"/>
      <c r="Q310" s="49"/>
      <c r="R310" s="50"/>
      <c r="S310" s="51"/>
      <c r="T310" s="15"/>
      <c r="U310" s="14"/>
      <c r="V310" s="52"/>
      <c r="W310" s="52"/>
      <c r="X310" s="52"/>
      <c r="Y310" s="52"/>
      <c r="Z310" s="52"/>
      <c r="AA310" s="52"/>
      <c r="AB310" s="53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3"/>
      <c r="AP310" s="52"/>
      <c r="AQ310" s="52"/>
      <c r="AR310" s="53"/>
      <c r="AS310" s="53"/>
      <c r="AT310" s="53"/>
      <c r="AU310" s="52"/>
      <c r="AV310" s="52"/>
      <c r="AW310" s="53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83" t="str">
        <f>IF(ISBLANK(B310),,IF(IFNA(MATCH(N310,List_Holidays,0),0)=0,IF(IFNA(MATCH(WEEKDAY(N310),List_WeekHolidays,0),0),1,0),2))</f>
        <v/>
      </c>
      <c r="BU310" s="83" t="str">
        <f t="array" ref="BU310">IF(ISBLANK(BT310),,INDEX(List_DayType,BT310+1))</f>
        <v/>
      </c>
      <c r="BV310" s="83" t="str">
        <f t="array" ref="BV310">IFS(BT310=0,,BT310=1,INDEX(List_Weekday,BT310),BT310=2,XLOOKUP(N310,List_Holidays,List_HolidaysDesc))</f>
        <v/>
      </c>
      <c r="BW310" s="109">
        <f t="shared" si="3"/>
        <v>0</v>
      </c>
      <c r="BX310" s="109">
        <f t="shared" si="4"/>
        <v>0</v>
      </c>
      <c r="BY310" s="109">
        <f>IF($BW310&gt;cLunchEnd+$N310,cLunchBegin+$N310+1,cLunchBegin+$N310)</f>
        <v>0.5</v>
      </c>
      <c r="BZ310" s="109">
        <f>IF($BW310&gt;cLunchEnd+$N310,cLunchEnd+$N310+1,cLunchEnd+$N310)</f>
        <v>0.5416666667</v>
      </c>
      <c r="CA310" s="109">
        <f>IF($BW310&gt;cDinnerEnd+$N310,cDinnerBegin+$N310+1,cDinnerBegin+$N310)</f>
        <v>0.75</v>
      </c>
      <c r="CB310" s="109">
        <f>IF($BW310&gt;cDinnerEnd+$N310,cDinnerEnd+$N310+1,cDinnerEnd+$N310)</f>
        <v>0.7916666667</v>
      </c>
      <c r="CC310" s="50" t="str">
        <f>IF((MIN($BX310,BZ310)-MAX($BW310,BY310))&gt;0,vDurationLunch,)</f>
        <v/>
      </c>
      <c r="CD310" s="50" t="str">
        <f>IF((MIN($BX310,CB310)-MAX($BW310,CA310))&gt;0,vDurationDinner,)</f>
        <v/>
      </c>
      <c r="CE310" s="50">
        <f t="shared" si="5"/>
        <v>0</v>
      </c>
      <c r="CF310" s="109">
        <f t="shared" si="6"/>
        <v>0.75</v>
      </c>
      <c r="CG310" s="50" t="str">
        <f t="shared" si="7"/>
        <v/>
      </c>
      <c r="CH310" s="50" t="str">
        <f t="shared" si="8"/>
        <v/>
      </c>
      <c r="CI310" s="50" t="str">
        <f t="shared" si="9"/>
        <v/>
      </c>
      <c r="CJ310" s="50" t="str">
        <f t="shared" si="10"/>
        <v/>
      </c>
      <c r="CK310" s="50" t="str">
        <f t="shared" si="11"/>
        <v/>
      </c>
      <c r="CL310" s="50"/>
      <c r="CM310" s="50"/>
      <c r="CN310" s="50"/>
      <c r="CO310" s="50"/>
      <c r="CP310" s="50"/>
    </row>
    <row r="311">
      <c r="A311" s="108" t="str">
        <f t="shared" si="2"/>
        <v/>
      </c>
      <c r="B311" s="6"/>
      <c r="C311" s="119"/>
      <c r="D311" s="120"/>
      <c r="E311" s="47"/>
      <c r="F311" s="45"/>
      <c r="G311" s="45"/>
      <c r="H311" s="46"/>
      <c r="I311" s="45"/>
      <c r="J311" s="45"/>
      <c r="K311" s="45"/>
      <c r="L311" s="45"/>
      <c r="M311" s="61"/>
      <c r="N311" s="48"/>
      <c r="O311" s="49"/>
      <c r="P311" s="48"/>
      <c r="Q311" s="49"/>
      <c r="R311" s="50"/>
      <c r="S311" s="51"/>
      <c r="T311" s="15"/>
      <c r="U311" s="14"/>
      <c r="V311" s="52"/>
      <c r="W311" s="52"/>
      <c r="X311" s="52"/>
      <c r="Y311" s="52"/>
      <c r="Z311" s="52"/>
      <c r="AA311" s="52"/>
      <c r="AB311" s="53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3"/>
      <c r="AP311" s="52"/>
      <c r="AQ311" s="52"/>
      <c r="AR311" s="53"/>
      <c r="AS311" s="53"/>
      <c r="AT311" s="53"/>
      <c r="AU311" s="52"/>
      <c r="AV311" s="52"/>
      <c r="AW311" s="53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83" t="str">
        <f>IF(ISBLANK(B311),,IF(IFNA(MATCH(N311,List_Holidays,0),0)=0,IF(IFNA(MATCH(WEEKDAY(N311),List_WeekHolidays,0),0),1,0),2))</f>
        <v/>
      </c>
      <c r="BU311" s="83" t="str">
        <f t="array" ref="BU311">IF(ISBLANK(BT311),,INDEX(List_DayType,BT311+1))</f>
        <v/>
      </c>
      <c r="BV311" s="83" t="str">
        <f t="array" ref="BV311">IFS(BT311=0,,BT311=1,INDEX(List_Weekday,BT311),BT311=2,XLOOKUP(N311,List_Holidays,List_HolidaysDesc))</f>
        <v/>
      </c>
      <c r="BW311" s="109">
        <f t="shared" si="3"/>
        <v>0</v>
      </c>
      <c r="BX311" s="109">
        <f t="shared" si="4"/>
        <v>0</v>
      </c>
      <c r="BY311" s="109">
        <f>IF($BW311&gt;cLunchEnd+$N311,cLunchBegin+$N311+1,cLunchBegin+$N311)</f>
        <v>0.5</v>
      </c>
      <c r="BZ311" s="109">
        <f>IF($BW311&gt;cLunchEnd+$N311,cLunchEnd+$N311+1,cLunchEnd+$N311)</f>
        <v>0.5416666667</v>
      </c>
      <c r="CA311" s="109">
        <f>IF($BW311&gt;cDinnerEnd+$N311,cDinnerBegin+$N311+1,cDinnerBegin+$N311)</f>
        <v>0.75</v>
      </c>
      <c r="CB311" s="109">
        <f>IF($BW311&gt;cDinnerEnd+$N311,cDinnerEnd+$N311+1,cDinnerEnd+$N311)</f>
        <v>0.7916666667</v>
      </c>
      <c r="CC311" s="50" t="str">
        <f>IF((MIN($BX311,BZ311)-MAX($BW311,BY311))&gt;0,vDurationLunch,)</f>
        <v/>
      </c>
      <c r="CD311" s="50" t="str">
        <f>IF((MIN($BX311,CB311)-MAX($BW311,CA311))&gt;0,vDurationDinner,)</f>
        <v/>
      </c>
      <c r="CE311" s="50">
        <f t="shared" si="5"/>
        <v>0</v>
      </c>
      <c r="CF311" s="109">
        <f t="shared" si="6"/>
        <v>0.75</v>
      </c>
      <c r="CG311" s="50" t="str">
        <f t="shared" si="7"/>
        <v/>
      </c>
      <c r="CH311" s="50" t="str">
        <f t="shared" si="8"/>
        <v/>
      </c>
      <c r="CI311" s="50" t="str">
        <f t="shared" si="9"/>
        <v/>
      </c>
      <c r="CJ311" s="50" t="str">
        <f t="shared" si="10"/>
        <v/>
      </c>
      <c r="CK311" s="50" t="str">
        <f t="shared" si="11"/>
        <v/>
      </c>
      <c r="CL311" s="50"/>
      <c r="CM311" s="50"/>
      <c r="CN311" s="50"/>
      <c r="CO311" s="50"/>
      <c r="CP311" s="50"/>
    </row>
    <row r="312">
      <c r="A312" s="108" t="str">
        <f t="shared" si="2"/>
        <v/>
      </c>
      <c r="B312" s="6"/>
      <c r="C312" s="119"/>
      <c r="D312" s="120"/>
      <c r="E312" s="47"/>
      <c r="F312" s="45"/>
      <c r="G312" s="45"/>
      <c r="H312" s="46"/>
      <c r="I312" s="45"/>
      <c r="J312" s="45"/>
      <c r="K312" s="45"/>
      <c r="L312" s="45"/>
      <c r="M312" s="61"/>
      <c r="N312" s="48"/>
      <c r="O312" s="49"/>
      <c r="P312" s="48"/>
      <c r="Q312" s="49"/>
      <c r="R312" s="50"/>
      <c r="S312" s="51"/>
      <c r="T312" s="15"/>
      <c r="U312" s="14"/>
      <c r="V312" s="52"/>
      <c r="W312" s="52"/>
      <c r="X312" s="52"/>
      <c r="Y312" s="52"/>
      <c r="Z312" s="52"/>
      <c r="AA312" s="52"/>
      <c r="AB312" s="53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3"/>
      <c r="AP312" s="52"/>
      <c r="AQ312" s="52"/>
      <c r="AR312" s="53"/>
      <c r="AS312" s="53"/>
      <c r="AT312" s="53"/>
      <c r="AU312" s="52"/>
      <c r="AV312" s="52"/>
      <c r="AW312" s="53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83" t="str">
        <f>IF(ISBLANK(B312),,IF(IFNA(MATCH(N312,List_Holidays,0),0)=0,IF(IFNA(MATCH(WEEKDAY(N312),List_WeekHolidays,0),0),1,0),2))</f>
        <v/>
      </c>
      <c r="BU312" s="83" t="str">
        <f t="array" ref="BU312">IF(ISBLANK(BT312),,INDEX(List_DayType,BT312+1))</f>
        <v/>
      </c>
      <c r="BV312" s="83" t="str">
        <f t="array" ref="BV312">IFS(BT312=0,,BT312=1,INDEX(List_Weekday,BT312),BT312=2,XLOOKUP(N312,List_Holidays,List_HolidaysDesc))</f>
        <v/>
      </c>
      <c r="BW312" s="109">
        <f t="shared" si="3"/>
        <v>0</v>
      </c>
      <c r="BX312" s="109">
        <f t="shared" si="4"/>
        <v>0</v>
      </c>
      <c r="BY312" s="109">
        <f>IF($BW312&gt;cLunchEnd+$N312,cLunchBegin+$N312+1,cLunchBegin+$N312)</f>
        <v>0.5</v>
      </c>
      <c r="BZ312" s="109">
        <f>IF($BW312&gt;cLunchEnd+$N312,cLunchEnd+$N312+1,cLunchEnd+$N312)</f>
        <v>0.5416666667</v>
      </c>
      <c r="CA312" s="109">
        <f>IF($BW312&gt;cDinnerEnd+$N312,cDinnerBegin+$N312+1,cDinnerBegin+$N312)</f>
        <v>0.75</v>
      </c>
      <c r="CB312" s="109">
        <f>IF($BW312&gt;cDinnerEnd+$N312,cDinnerEnd+$N312+1,cDinnerEnd+$N312)</f>
        <v>0.7916666667</v>
      </c>
      <c r="CC312" s="50" t="str">
        <f>IF((MIN($BX312,BZ312)-MAX($BW312,BY312))&gt;0,vDurationLunch,)</f>
        <v/>
      </c>
      <c r="CD312" s="50" t="str">
        <f>IF((MIN($BX312,CB312)-MAX($BW312,CA312))&gt;0,vDurationDinner,)</f>
        <v/>
      </c>
      <c r="CE312" s="50">
        <f t="shared" si="5"/>
        <v>0</v>
      </c>
      <c r="CF312" s="109">
        <f t="shared" si="6"/>
        <v>0.75</v>
      </c>
      <c r="CG312" s="50" t="str">
        <f t="shared" si="7"/>
        <v/>
      </c>
      <c r="CH312" s="50" t="str">
        <f t="shared" si="8"/>
        <v/>
      </c>
      <c r="CI312" s="50" t="str">
        <f t="shared" si="9"/>
        <v/>
      </c>
      <c r="CJ312" s="50" t="str">
        <f t="shared" si="10"/>
        <v/>
      </c>
      <c r="CK312" s="50" t="str">
        <f t="shared" si="11"/>
        <v/>
      </c>
      <c r="CL312" s="50"/>
      <c r="CM312" s="50"/>
      <c r="CN312" s="50"/>
      <c r="CO312" s="50"/>
      <c r="CP312" s="50"/>
    </row>
    <row r="313">
      <c r="A313" s="108" t="str">
        <f t="shared" si="2"/>
        <v/>
      </c>
      <c r="B313" s="6"/>
      <c r="C313" s="119"/>
      <c r="D313" s="120"/>
      <c r="E313" s="47"/>
      <c r="F313" s="45"/>
      <c r="G313" s="45"/>
      <c r="H313" s="46"/>
      <c r="I313" s="45"/>
      <c r="J313" s="45"/>
      <c r="K313" s="45"/>
      <c r="L313" s="45"/>
      <c r="M313" s="61"/>
      <c r="N313" s="48"/>
      <c r="O313" s="49"/>
      <c r="P313" s="48"/>
      <c r="Q313" s="49"/>
      <c r="R313" s="50"/>
      <c r="S313" s="51"/>
      <c r="T313" s="15"/>
      <c r="U313" s="14"/>
      <c r="V313" s="52"/>
      <c r="W313" s="52"/>
      <c r="X313" s="52"/>
      <c r="Y313" s="52"/>
      <c r="Z313" s="52"/>
      <c r="AA313" s="52"/>
      <c r="AB313" s="53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3"/>
      <c r="AP313" s="52"/>
      <c r="AQ313" s="52"/>
      <c r="AR313" s="53"/>
      <c r="AS313" s="53"/>
      <c r="AT313" s="53"/>
      <c r="AU313" s="52"/>
      <c r="AV313" s="52"/>
      <c r="AW313" s="53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83" t="str">
        <f>IF(ISBLANK(B313),,IF(IFNA(MATCH(N313,List_Holidays,0),0)=0,IF(IFNA(MATCH(WEEKDAY(N313),List_WeekHolidays,0),0),1,0),2))</f>
        <v/>
      </c>
      <c r="BU313" s="83" t="str">
        <f t="array" ref="BU313">IF(ISBLANK(BT313),,INDEX(List_DayType,BT313+1))</f>
        <v/>
      </c>
      <c r="BV313" s="83" t="str">
        <f t="array" ref="BV313">IFS(BT313=0,,BT313=1,INDEX(List_Weekday,BT313),BT313=2,XLOOKUP(N313,List_Holidays,List_HolidaysDesc))</f>
        <v/>
      </c>
      <c r="BW313" s="109">
        <f t="shared" si="3"/>
        <v>0</v>
      </c>
      <c r="BX313" s="109">
        <f t="shared" si="4"/>
        <v>0</v>
      </c>
      <c r="BY313" s="109">
        <f>IF($BW313&gt;cLunchEnd+$N313,cLunchBegin+$N313+1,cLunchBegin+$N313)</f>
        <v>0.5</v>
      </c>
      <c r="BZ313" s="109">
        <f>IF($BW313&gt;cLunchEnd+$N313,cLunchEnd+$N313+1,cLunchEnd+$N313)</f>
        <v>0.5416666667</v>
      </c>
      <c r="CA313" s="109">
        <f>IF($BW313&gt;cDinnerEnd+$N313,cDinnerBegin+$N313+1,cDinnerBegin+$N313)</f>
        <v>0.75</v>
      </c>
      <c r="CB313" s="109">
        <f>IF($BW313&gt;cDinnerEnd+$N313,cDinnerEnd+$N313+1,cDinnerEnd+$N313)</f>
        <v>0.7916666667</v>
      </c>
      <c r="CC313" s="50" t="str">
        <f>IF((MIN($BX313,BZ313)-MAX($BW313,BY313))&gt;0,vDurationLunch,)</f>
        <v/>
      </c>
      <c r="CD313" s="50" t="str">
        <f>IF((MIN($BX313,CB313)-MAX($BW313,CA313))&gt;0,vDurationDinner,)</f>
        <v/>
      </c>
      <c r="CE313" s="50">
        <f t="shared" si="5"/>
        <v>0</v>
      </c>
      <c r="CF313" s="109">
        <f t="shared" si="6"/>
        <v>0.75</v>
      </c>
      <c r="CG313" s="50" t="str">
        <f t="shared" si="7"/>
        <v/>
      </c>
      <c r="CH313" s="50" t="str">
        <f t="shared" si="8"/>
        <v/>
      </c>
      <c r="CI313" s="50" t="str">
        <f t="shared" si="9"/>
        <v/>
      </c>
      <c r="CJ313" s="50" t="str">
        <f t="shared" si="10"/>
        <v/>
      </c>
      <c r="CK313" s="50" t="str">
        <f t="shared" si="11"/>
        <v/>
      </c>
      <c r="CL313" s="50"/>
      <c r="CM313" s="50"/>
      <c r="CN313" s="50"/>
      <c r="CO313" s="50"/>
      <c r="CP313" s="50"/>
    </row>
    <row r="314">
      <c r="A314" s="108" t="str">
        <f t="shared" si="2"/>
        <v/>
      </c>
      <c r="B314" s="6"/>
      <c r="C314" s="119"/>
      <c r="D314" s="120"/>
      <c r="E314" s="47"/>
      <c r="F314" s="45"/>
      <c r="G314" s="46"/>
      <c r="H314" s="46"/>
      <c r="I314" s="45"/>
      <c r="J314" s="45"/>
      <c r="K314" s="45"/>
      <c r="L314" s="45"/>
      <c r="M314" s="61"/>
      <c r="N314" s="48"/>
      <c r="O314" s="49"/>
      <c r="P314" s="48"/>
      <c r="Q314" s="49"/>
      <c r="R314" s="50"/>
      <c r="S314" s="51"/>
      <c r="T314" s="15"/>
      <c r="U314" s="14"/>
      <c r="V314" s="52"/>
      <c r="W314" s="52"/>
      <c r="X314" s="52"/>
      <c r="Y314" s="52"/>
      <c r="Z314" s="52"/>
      <c r="AA314" s="52"/>
      <c r="AB314" s="53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3"/>
      <c r="AP314" s="52"/>
      <c r="AQ314" s="52"/>
      <c r="AR314" s="53"/>
      <c r="AS314" s="53"/>
      <c r="AT314" s="53"/>
      <c r="AU314" s="52"/>
      <c r="AV314" s="52"/>
      <c r="AW314" s="53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83" t="str">
        <f>IF(ISBLANK(B314),,IF(IFNA(MATCH(N314,List_Holidays,0),0)=0,IF(IFNA(MATCH(WEEKDAY(N314),List_WeekHolidays,0),0),1,0),2))</f>
        <v/>
      </c>
      <c r="BU314" s="83" t="str">
        <f t="array" ref="BU314">IF(ISBLANK(BT314),,INDEX(List_DayType,BT314+1))</f>
        <v/>
      </c>
      <c r="BV314" s="83" t="str">
        <f t="array" ref="BV314">IFS(BT314=0,,BT314=1,INDEX(List_Weekday,BT314),BT314=2,XLOOKUP(N314,List_Holidays,List_HolidaysDesc))</f>
        <v/>
      </c>
      <c r="BW314" s="109">
        <f t="shared" si="3"/>
        <v>0</v>
      </c>
      <c r="BX314" s="109">
        <f t="shared" si="4"/>
        <v>0</v>
      </c>
      <c r="BY314" s="109">
        <f>IF($BW314&gt;cLunchEnd+$N314,cLunchBegin+$N314+1,cLunchBegin+$N314)</f>
        <v>0.5</v>
      </c>
      <c r="BZ314" s="109">
        <f>IF($BW314&gt;cLunchEnd+$N314,cLunchEnd+$N314+1,cLunchEnd+$N314)</f>
        <v>0.5416666667</v>
      </c>
      <c r="CA314" s="109">
        <f>IF($BW314&gt;cDinnerEnd+$N314,cDinnerBegin+$N314+1,cDinnerBegin+$N314)</f>
        <v>0.75</v>
      </c>
      <c r="CB314" s="109">
        <f>IF($BW314&gt;cDinnerEnd+$N314,cDinnerEnd+$N314+1,cDinnerEnd+$N314)</f>
        <v>0.7916666667</v>
      </c>
      <c r="CC314" s="50" t="str">
        <f>IF((MIN($BX314,BZ314)-MAX($BW314,BY314))&gt;0,vDurationLunch,)</f>
        <v/>
      </c>
      <c r="CD314" s="50" t="str">
        <f>IF((MIN($BX314,CB314)-MAX($BW314,CA314))&gt;0,vDurationDinner,)</f>
        <v/>
      </c>
      <c r="CE314" s="50">
        <f t="shared" si="5"/>
        <v>0</v>
      </c>
      <c r="CF314" s="109">
        <f t="shared" si="6"/>
        <v>0.75</v>
      </c>
      <c r="CG314" s="50" t="str">
        <f t="shared" si="7"/>
        <v/>
      </c>
      <c r="CH314" s="50" t="str">
        <f t="shared" si="8"/>
        <v/>
      </c>
      <c r="CI314" s="50" t="str">
        <f t="shared" si="9"/>
        <v/>
      </c>
      <c r="CJ314" s="50" t="str">
        <f t="shared" si="10"/>
        <v/>
      </c>
      <c r="CK314" s="50" t="str">
        <f t="shared" si="11"/>
        <v/>
      </c>
      <c r="CL314" s="50"/>
      <c r="CM314" s="50"/>
      <c r="CN314" s="50"/>
      <c r="CO314" s="50"/>
      <c r="CP314" s="50"/>
    </row>
    <row r="315">
      <c r="A315" s="108" t="str">
        <f t="shared" si="2"/>
        <v/>
      </c>
      <c r="B315" s="6"/>
      <c r="C315" s="119"/>
      <c r="D315" s="120"/>
      <c r="E315" s="61"/>
      <c r="F315" s="45"/>
      <c r="G315" s="45"/>
      <c r="H315" s="46"/>
      <c r="I315" s="45"/>
      <c r="J315" s="45"/>
      <c r="K315" s="45"/>
      <c r="L315" s="45"/>
      <c r="M315" s="61"/>
      <c r="N315" s="48"/>
      <c r="O315" s="49"/>
      <c r="P315" s="48"/>
      <c r="Q315" s="49"/>
      <c r="R315" s="50"/>
      <c r="S315" s="51"/>
      <c r="T315" s="15"/>
      <c r="U315" s="14"/>
      <c r="V315" s="52"/>
      <c r="W315" s="52"/>
      <c r="X315" s="52"/>
      <c r="Y315" s="52"/>
      <c r="Z315" s="52"/>
      <c r="AA315" s="52"/>
      <c r="AB315" s="53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3"/>
      <c r="AP315" s="52"/>
      <c r="AQ315" s="52"/>
      <c r="AR315" s="53"/>
      <c r="AS315" s="53"/>
      <c r="AT315" s="53"/>
      <c r="AU315" s="52"/>
      <c r="AV315" s="52"/>
      <c r="AW315" s="53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83" t="str">
        <f>IF(ISBLANK(B315),,IF(IFNA(MATCH(N315,List_Holidays,0),0)=0,IF(IFNA(MATCH(WEEKDAY(N315),List_WeekHolidays,0),0),1,0),2))</f>
        <v/>
      </c>
      <c r="BU315" s="83" t="str">
        <f t="array" ref="BU315">IF(ISBLANK(BT315),,INDEX(List_DayType,BT315+1))</f>
        <v/>
      </c>
      <c r="BV315" s="83" t="str">
        <f t="array" ref="BV315">IFS(BT315=0,,BT315=1,INDEX(List_Weekday,BT315),BT315=2,XLOOKUP(N315,List_Holidays,List_HolidaysDesc))</f>
        <v/>
      </c>
      <c r="BW315" s="109">
        <f t="shared" si="3"/>
        <v>0</v>
      </c>
      <c r="BX315" s="109">
        <f t="shared" si="4"/>
        <v>0</v>
      </c>
      <c r="BY315" s="109">
        <f>IF($BW315&gt;cLunchEnd+$N315,cLunchBegin+$N315+1,cLunchBegin+$N315)</f>
        <v>0.5</v>
      </c>
      <c r="BZ315" s="109">
        <f>IF($BW315&gt;cLunchEnd+$N315,cLunchEnd+$N315+1,cLunchEnd+$N315)</f>
        <v>0.5416666667</v>
      </c>
      <c r="CA315" s="109">
        <f>IF($BW315&gt;cDinnerEnd+$N315,cDinnerBegin+$N315+1,cDinnerBegin+$N315)</f>
        <v>0.75</v>
      </c>
      <c r="CB315" s="109">
        <f>IF($BW315&gt;cDinnerEnd+$N315,cDinnerEnd+$N315+1,cDinnerEnd+$N315)</f>
        <v>0.7916666667</v>
      </c>
      <c r="CC315" s="50" t="str">
        <f>IF((MIN($BX315,BZ315)-MAX($BW315,BY315))&gt;0,vDurationLunch,)</f>
        <v/>
      </c>
      <c r="CD315" s="50" t="str">
        <f>IF((MIN($BX315,CB315)-MAX($BW315,CA315))&gt;0,vDurationDinner,)</f>
        <v/>
      </c>
      <c r="CE315" s="50">
        <f t="shared" si="5"/>
        <v>0</v>
      </c>
      <c r="CF315" s="109">
        <f t="shared" si="6"/>
        <v>0.75</v>
      </c>
      <c r="CG315" s="50" t="str">
        <f t="shared" si="7"/>
        <v/>
      </c>
      <c r="CH315" s="50" t="str">
        <f t="shared" si="8"/>
        <v/>
      </c>
      <c r="CI315" s="50" t="str">
        <f t="shared" si="9"/>
        <v/>
      </c>
      <c r="CJ315" s="50" t="str">
        <f t="shared" si="10"/>
        <v/>
      </c>
      <c r="CK315" s="50" t="str">
        <f t="shared" si="11"/>
        <v/>
      </c>
      <c r="CL315" s="50"/>
      <c r="CM315" s="50"/>
      <c r="CN315" s="50"/>
      <c r="CO315" s="50"/>
      <c r="CP315" s="50"/>
    </row>
    <row r="316">
      <c r="A316" s="108" t="str">
        <f t="shared" si="2"/>
        <v/>
      </c>
      <c r="B316" s="6"/>
      <c r="C316" s="119"/>
      <c r="D316" s="120"/>
      <c r="E316" s="47"/>
      <c r="F316" s="45"/>
      <c r="G316" s="45"/>
      <c r="H316" s="46"/>
      <c r="I316" s="45"/>
      <c r="J316" s="45"/>
      <c r="K316" s="45"/>
      <c r="L316" s="45"/>
      <c r="M316" s="61"/>
      <c r="N316" s="48"/>
      <c r="O316" s="49"/>
      <c r="P316" s="48"/>
      <c r="Q316" s="49"/>
      <c r="R316" s="50"/>
      <c r="S316" s="51"/>
      <c r="T316" s="15"/>
      <c r="U316" s="14"/>
      <c r="V316" s="52"/>
      <c r="W316" s="52"/>
      <c r="X316" s="52"/>
      <c r="Y316" s="52"/>
      <c r="Z316" s="52"/>
      <c r="AA316" s="52"/>
      <c r="AB316" s="53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3"/>
      <c r="AP316" s="52"/>
      <c r="AQ316" s="52"/>
      <c r="AR316" s="53"/>
      <c r="AS316" s="53"/>
      <c r="AT316" s="53"/>
      <c r="AU316" s="52"/>
      <c r="AV316" s="52"/>
      <c r="AW316" s="53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83" t="str">
        <f>IF(ISBLANK(B316),,IF(IFNA(MATCH(N316,List_Holidays,0),0)=0,IF(IFNA(MATCH(WEEKDAY(N316),List_WeekHolidays,0),0),1,0),2))</f>
        <v/>
      </c>
      <c r="BU316" s="83" t="str">
        <f t="array" ref="BU316">IF(ISBLANK(BT316),,INDEX(List_DayType,BT316+1))</f>
        <v/>
      </c>
      <c r="BV316" s="83" t="str">
        <f t="array" ref="BV316">IFS(BT316=0,,BT316=1,INDEX(List_Weekday,BT316),BT316=2,XLOOKUP(N316,List_Holidays,List_HolidaysDesc))</f>
        <v/>
      </c>
      <c r="BW316" s="109">
        <f t="shared" si="3"/>
        <v>0</v>
      </c>
      <c r="BX316" s="109">
        <f t="shared" si="4"/>
        <v>0</v>
      </c>
      <c r="BY316" s="109">
        <f>IF($BW316&gt;cLunchEnd+$N316,cLunchBegin+$N316+1,cLunchBegin+$N316)</f>
        <v>0.5</v>
      </c>
      <c r="BZ316" s="109">
        <f>IF($BW316&gt;cLunchEnd+$N316,cLunchEnd+$N316+1,cLunchEnd+$N316)</f>
        <v>0.5416666667</v>
      </c>
      <c r="CA316" s="109">
        <f>IF($BW316&gt;cDinnerEnd+$N316,cDinnerBegin+$N316+1,cDinnerBegin+$N316)</f>
        <v>0.75</v>
      </c>
      <c r="CB316" s="109">
        <f>IF($BW316&gt;cDinnerEnd+$N316,cDinnerEnd+$N316+1,cDinnerEnd+$N316)</f>
        <v>0.7916666667</v>
      </c>
      <c r="CC316" s="50" t="str">
        <f>IF((MIN($BX316,BZ316)-MAX($BW316,BY316))&gt;0,vDurationLunch,)</f>
        <v/>
      </c>
      <c r="CD316" s="50" t="str">
        <f>IF((MIN($BX316,CB316)-MAX($BW316,CA316))&gt;0,vDurationDinner,)</f>
        <v/>
      </c>
      <c r="CE316" s="50">
        <f t="shared" si="5"/>
        <v>0</v>
      </c>
      <c r="CF316" s="109">
        <f t="shared" si="6"/>
        <v>0.75</v>
      </c>
      <c r="CG316" s="50" t="str">
        <f t="shared" si="7"/>
        <v/>
      </c>
      <c r="CH316" s="50" t="str">
        <f t="shared" si="8"/>
        <v/>
      </c>
      <c r="CI316" s="50" t="str">
        <f t="shared" si="9"/>
        <v/>
      </c>
      <c r="CJ316" s="50" t="str">
        <f t="shared" si="10"/>
        <v/>
      </c>
      <c r="CK316" s="50" t="str">
        <f t="shared" si="11"/>
        <v/>
      </c>
      <c r="CL316" s="50"/>
      <c r="CM316" s="50"/>
      <c r="CN316" s="50"/>
      <c r="CO316" s="50"/>
      <c r="CP316" s="50"/>
    </row>
    <row r="317">
      <c r="A317" s="108" t="str">
        <f t="shared" si="2"/>
        <v/>
      </c>
      <c r="B317" s="6"/>
      <c r="C317" s="119"/>
      <c r="D317" s="120"/>
      <c r="E317" s="61"/>
      <c r="F317" s="45"/>
      <c r="G317" s="45"/>
      <c r="H317" s="45"/>
      <c r="I317" s="45"/>
      <c r="J317" s="46"/>
      <c r="K317" s="45"/>
      <c r="L317" s="45"/>
      <c r="M317" s="61"/>
      <c r="N317" s="48"/>
      <c r="O317" s="49"/>
      <c r="P317" s="48"/>
      <c r="Q317" s="49"/>
      <c r="R317" s="50"/>
      <c r="S317" s="51"/>
      <c r="T317" s="15"/>
      <c r="U317" s="14"/>
      <c r="V317" s="52"/>
      <c r="W317" s="52"/>
      <c r="X317" s="52"/>
      <c r="Y317" s="52"/>
      <c r="Z317" s="52"/>
      <c r="AA317" s="52"/>
      <c r="AB317" s="53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3"/>
      <c r="AP317" s="52"/>
      <c r="AQ317" s="52"/>
      <c r="AR317" s="53"/>
      <c r="AS317" s="53"/>
      <c r="AT317" s="53"/>
      <c r="AU317" s="52"/>
      <c r="AV317" s="52"/>
      <c r="AW317" s="53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83" t="str">
        <f>IF(ISBLANK(B317),,IF(IFNA(MATCH(N317,List_Holidays,0),0)=0,IF(IFNA(MATCH(WEEKDAY(N317),List_WeekHolidays,0),0),1,0),2))</f>
        <v/>
      </c>
      <c r="BU317" s="83" t="str">
        <f t="array" ref="BU317">IF(ISBLANK(BT317),,INDEX(List_DayType,BT317+1))</f>
        <v/>
      </c>
      <c r="BV317" s="83" t="str">
        <f t="array" ref="BV317">IFS(BT317=0,,BT317=1,INDEX(List_Weekday,BT317),BT317=2,XLOOKUP(N317,List_Holidays,List_HolidaysDesc))</f>
        <v/>
      </c>
      <c r="BW317" s="109">
        <f t="shared" si="3"/>
        <v>0</v>
      </c>
      <c r="BX317" s="109">
        <f t="shared" si="4"/>
        <v>0</v>
      </c>
      <c r="BY317" s="109">
        <f>IF($BW317&gt;cLunchEnd+$N317,cLunchBegin+$N317+1,cLunchBegin+$N317)</f>
        <v>0.5</v>
      </c>
      <c r="BZ317" s="109">
        <f>IF($BW317&gt;cLunchEnd+$N317,cLunchEnd+$N317+1,cLunchEnd+$N317)</f>
        <v>0.5416666667</v>
      </c>
      <c r="CA317" s="109">
        <f>IF($BW317&gt;cDinnerEnd+$N317,cDinnerBegin+$N317+1,cDinnerBegin+$N317)</f>
        <v>0.75</v>
      </c>
      <c r="CB317" s="109">
        <f>IF($BW317&gt;cDinnerEnd+$N317,cDinnerEnd+$N317+1,cDinnerEnd+$N317)</f>
        <v>0.7916666667</v>
      </c>
      <c r="CC317" s="50" t="str">
        <f>IF((MIN($BX317,BZ317)-MAX($BW317,BY317))&gt;0,vDurationLunch,)</f>
        <v/>
      </c>
      <c r="CD317" s="50" t="str">
        <f>IF((MIN($BX317,CB317)-MAX($BW317,CA317))&gt;0,vDurationDinner,)</f>
        <v/>
      </c>
      <c r="CE317" s="50">
        <f t="shared" si="5"/>
        <v>0</v>
      </c>
      <c r="CF317" s="109">
        <f t="shared" si="6"/>
        <v>0.75</v>
      </c>
      <c r="CG317" s="50" t="str">
        <f t="shared" si="7"/>
        <v/>
      </c>
      <c r="CH317" s="50" t="str">
        <f t="shared" si="8"/>
        <v/>
      </c>
      <c r="CI317" s="50" t="str">
        <f t="shared" si="9"/>
        <v/>
      </c>
      <c r="CJ317" s="50" t="str">
        <f t="shared" si="10"/>
        <v/>
      </c>
      <c r="CK317" s="50" t="str">
        <f t="shared" si="11"/>
        <v/>
      </c>
      <c r="CL317" s="50"/>
      <c r="CM317" s="50"/>
      <c r="CN317" s="50"/>
      <c r="CO317" s="50"/>
      <c r="CP317" s="50"/>
    </row>
    <row r="318">
      <c r="A318" s="108" t="str">
        <f t="shared" si="2"/>
        <v/>
      </c>
      <c r="B318" s="6"/>
      <c r="C318" s="119"/>
      <c r="D318" s="120"/>
      <c r="E318" s="47"/>
      <c r="F318" s="45"/>
      <c r="G318" s="45"/>
      <c r="H318" s="46"/>
      <c r="I318" s="45"/>
      <c r="J318" s="45"/>
      <c r="K318" s="45"/>
      <c r="L318" s="45"/>
      <c r="M318" s="61"/>
      <c r="N318" s="48"/>
      <c r="O318" s="49"/>
      <c r="P318" s="48"/>
      <c r="Q318" s="49"/>
      <c r="R318" s="50"/>
      <c r="S318" s="51"/>
      <c r="T318" s="15"/>
      <c r="U318" s="14"/>
      <c r="V318" s="52"/>
      <c r="W318" s="52"/>
      <c r="X318" s="52"/>
      <c r="Y318" s="52"/>
      <c r="Z318" s="52"/>
      <c r="AA318" s="52"/>
      <c r="AB318" s="53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3"/>
      <c r="AP318" s="52"/>
      <c r="AQ318" s="52"/>
      <c r="AR318" s="53"/>
      <c r="AS318" s="53"/>
      <c r="AT318" s="53"/>
      <c r="AU318" s="52"/>
      <c r="AV318" s="52"/>
      <c r="AW318" s="53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83" t="str">
        <f>IF(ISBLANK(B318),,IF(IFNA(MATCH(N318,List_Holidays,0),0)=0,IF(IFNA(MATCH(WEEKDAY(N318),List_WeekHolidays,0),0),1,0),2))</f>
        <v/>
      </c>
      <c r="BU318" s="83" t="str">
        <f t="array" ref="BU318">IF(ISBLANK(BT318),,INDEX(List_DayType,BT318+1))</f>
        <v/>
      </c>
      <c r="BV318" s="83" t="str">
        <f t="array" ref="BV318">IFS(BT318=0,,BT318=1,INDEX(List_Weekday,BT318),BT318=2,XLOOKUP(N318,List_Holidays,List_HolidaysDesc))</f>
        <v/>
      </c>
      <c r="BW318" s="109">
        <f t="shared" si="3"/>
        <v>0</v>
      </c>
      <c r="BX318" s="109">
        <f t="shared" si="4"/>
        <v>0</v>
      </c>
      <c r="BY318" s="109">
        <f>IF($BW318&gt;cLunchEnd+$N318,cLunchBegin+$N318+1,cLunchBegin+$N318)</f>
        <v>0.5</v>
      </c>
      <c r="BZ318" s="109">
        <f>IF($BW318&gt;cLunchEnd+$N318,cLunchEnd+$N318+1,cLunchEnd+$N318)</f>
        <v>0.5416666667</v>
      </c>
      <c r="CA318" s="109">
        <f>IF($BW318&gt;cDinnerEnd+$N318,cDinnerBegin+$N318+1,cDinnerBegin+$N318)</f>
        <v>0.75</v>
      </c>
      <c r="CB318" s="109">
        <f>IF($BW318&gt;cDinnerEnd+$N318,cDinnerEnd+$N318+1,cDinnerEnd+$N318)</f>
        <v>0.7916666667</v>
      </c>
      <c r="CC318" s="50" t="str">
        <f>IF((MIN($BX318,BZ318)-MAX($BW318,BY318))&gt;0,vDurationLunch,)</f>
        <v/>
      </c>
      <c r="CD318" s="50" t="str">
        <f>IF((MIN($BX318,CB318)-MAX($BW318,CA318))&gt;0,vDurationDinner,)</f>
        <v/>
      </c>
      <c r="CE318" s="50">
        <f t="shared" si="5"/>
        <v>0</v>
      </c>
      <c r="CF318" s="109">
        <f t="shared" si="6"/>
        <v>0.75</v>
      </c>
      <c r="CG318" s="50" t="str">
        <f t="shared" si="7"/>
        <v/>
      </c>
      <c r="CH318" s="50" t="str">
        <f t="shared" si="8"/>
        <v/>
      </c>
      <c r="CI318" s="50" t="str">
        <f t="shared" si="9"/>
        <v/>
      </c>
      <c r="CJ318" s="50" t="str">
        <f t="shared" si="10"/>
        <v/>
      </c>
      <c r="CK318" s="50" t="str">
        <f t="shared" si="11"/>
        <v/>
      </c>
      <c r="CL318" s="50"/>
      <c r="CM318" s="50"/>
      <c r="CN318" s="50"/>
      <c r="CO318" s="50"/>
      <c r="CP318" s="50"/>
    </row>
    <row r="319">
      <c r="A319" s="108" t="str">
        <f t="shared" si="2"/>
        <v/>
      </c>
      <c r="B319" s="6"/>
      <c r="C319" s="119"/>
      <c r="D319" s="120"/>
      <c r="E319" s="47"/>
      <c r="F319" s="45"/>
      <c r="G319" s="45"/>
      <c r="H319" s="46"/>
      <c r="I319" s="45"/>
      <c r="J319" s="45"/>
      <c r="K319" s="45"/>
      <c r="L319" s="45"/>
      <c r="M319" s="61"/>
      <c r="N319" s="48"/>
      <c r="O319" s="49"/>
      <c r="P319" s="48"/>
      <c r="Q319" s="49"/>
      <c r="R319" s="50"/>
      <c r="S319" s="51"/>
      <c r="T319" s="15"/>
      <c r="U319" s="14"/>
      <c r="V319" s="52"/>
      <c r="W319" s="52"/>
      <c r="X319" s="52"/>
      <c r="Y319" s="52"/>
      <c r="Z319" s="52"/>
      <c r="AA319" s="52"/>
      <c r="AB319" s="53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3"/>
      <c r="AP319" s="52"/>
      <c r="AQ319" s="52"/>
      <c r="AR319" s="53"/>
      <c r="AS319" s="53"/>
      <c r="AT319" s="53"/>
      <c r="AU319" s="52"/>
      <c r="AV319" s="52"/>
      <c r="AW319" s="53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83" t="str">
        <f>IF(ISBLANK(B319),,IF(IFNA(MATCH(N319,List_Holidays,0),0)=0,IF(IFNA(MATCH(WEEKDAY(N319),List_WeekHolidays,0),0),1,0),2))</f>
        <v/>
      </c>
      <c r="BU319" s="83" t="str">
        <f t="array" ref="BU319">IF(ISBLANK(BT319),,INDEX(List_DayType,BT319+1))</f>
        <v/>
      </c>
      <c r="BV319" s="83" t="str">
        <f t="array" ref="BV319">IFS(BT319=0,,BT319=1,INDEX(List_Weekday,BT319),BT319=2,XLOOKUP(N319,List_Holidays,List_HolidaysDesc))</f>
        <v/>
      </c>
      <c r="BW319" s="109">
        <f t="shared" si="3"/>
        <v>0</v>
      </c>
      <c r="BX319" s="109">
        <f t="shared" si="4"/>
        <v>0</v>
      </c>
      <c r="BY319" s="109">
        <f>IF($BW319&gt;cLunchEnd+$N319,cLunchBegin+$N319+1,cLunchBegin+$N319)</f>
        <v>0.5</v>
      </c>
      <c r="BZ319" s="109">
        <f>IF($BW319&gt;cLunchEnd+$N319,cLunchEnd+$N319+1,cLunchEnd+$N319)</f>
        <v>0.5416666667</v>
      </c>
      <c r="CA319" s="109">
        <f>IF($BW319&gt;cDinnerEnd+$N319,cDinnerBegin+$N319+1,cDinnerBegin+$N319)</f>
        <v>0.75</v>
      </c>
      <c r="CB319" s="109">
        <f>IF($BW319&gt;cDinnerEnd+$N319,cDinnerEnd+$N319+1,cDinnerEnd+$N319)</f>
        <v>0.7916666667</v>
      </c>
      <c r="CC319" s="50" t="str">
        <f>IF((MIN($BX319,BZ319)-MAX($BW319,BY319))&gt;0,vDurationLunch,)</f>
        <v/>
      </c>
      <c r="CD319" s="50" t="str">
        <f>IF((MIN($BX319,CB319)-MAX($BW319,CA319))&gt;0,vDurationDinner,)</f>
        <v/>
      </c>
      <c r="CE319" s="50">
        <f t="shared" si="5"/>
        <v>0</v>
      </c>
      <c r="CF319" s="109">
        <f t="shared" si="6"/>
        <v>0.75</v>
      </c>
      <c r="CG319" s="50" t="str">
        <f t="shared" si="7"/>
        <v/>
      </c>
      <c r="CH319" s="50" t="str">
        <f t="shared" si="8"/>
        <v/>
      </c>
      <c r="CI319" s="50" t="str">
        <f t="shared" si="9"/>
        <v/>
      </c>
      <c r="CJ319" s="50" t="str">
        <f t="shared" si="10"/>
        <v/>
      </c>
      <c r="CK319" s="50" t="str">
        <f t="shared" si="11"/>
        <v/>
      </c>
      <c r="CL319" s="50"/>
      <c r="CM319" s="50"/>
      <c r="CN319" s="50"/>
      <c r="CO319" s="50"/>
      <c r="CP319" s="50"/>
    </row>
    <row r="320">
      <c r="A320" s="108" t="str">
        <f t="shared" si="2"/>
        <v/>
      </c>
      <c r="B320" s="6"/>
      <c r="C320" s="119"/>
      <c r="D320" s="120"/>
      <c r="E320" s="61"/>
      <c r="F320" s="45"/>
      <c r="G320" s="45"/>
      <c r="H320" s="46"/>
      <c r="I320" s="45"/>
      <c r="J320" s="45"/>
      <c r="K320" s="45"/>
      <c r="L320" s="45"/>
      <c r="M320" s="61"/>
      <c r="N320" s="48"/>
      <c r="O320" s="49"/>
      <c r="P320" s="48"/>
      <c r="Q320" s="49"/>
      <c r="R320" s="50"/>
      <c r="S320" s="51"/>
      <c r="T320" s="15"/>
      <c r="U320" s="14"/>
      <c r="V320" s="52"/>
      <c r="W320" s="52"/>
      <c r="X320" s="52"/>
      <c r="Y320" s="52"/>
      <c r="Z320" s="52"/>
      <c r="AA320" s="52"/>
      <c r="AB320" s="53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3"/>
      <c r="AP320" s="52"/>
      <c r="AQ320" s="52"/>
      <c r="AR320" s="53"/>
      <c r="AS320" s="53"/>
      <c r="AT320" s="53"/>
      <c r="AU320" s="52"/>
      <c r="AV320" s="52"/>
      <c r="AW320" s="53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83" t="str">
        <f>IF(ISBLANK(B320),,IF(IFNA(MATCH(N320,List_Holidays,0),0)=0,IF(IFNA(MATCH(WEEKDAY(N320),List_WeekHolidays,0),0),1,0),2))</f>
        <v/>
      </c>
      <c r="BU320" s="83" t="str">
        <f t="array" ref="BU320">IF(ISBLANK(BT320),,INDEX(List_DayType,BT320+1))</f>
        <v/>
      </c>
      <c r="BV320" s="83" t="str">
        <f t="array" ref="BV320">IFS(BT320=0,,BT320=1,INDEX(List_Weekday,BT320),BT320=2,XLOOKUP(N320,List_Holidays,List_HolidaysDesc))</f>
        <v/>
      </c>
      <c r="BW320" s="109">
        <f t="shared" si="3"/>
        <v>0</v>
      </c>
      <c r="BX320" s="109">
        <f t="shared" si="4"/>
        <v>0</v>
      </c>
      <c r="BY320" s="109">
        <f>IF($BW320&gt;cLunchEnd+$N320,cLunchBegin+$N320+1,cLunchBegin+$N320)</f>
        <v>0.5</v>
      </c>
      <c r="BZ320" s="109">
        <f>IF($BW320&gt;cLunchEnd+$N320,cLunchEnd+$N320+1,cLunchEnd+$N320)</f>
        <v>0.5416666667</v>
      </c>
      <c r="CA320" s="109">
        <f>IF($BW320&gt;cDinnerEnd+$N320,cDinnerBegin+$N320+1,cDinnerBegin+$N320)</f>
        <v>0.75</v>
      </c>
      <c r="CB320" s="109">
        <f>IF($BW320&gt;cDinnerEnd+$N320,cDinnerEnd+$N320+1,cDinnerEnd+$N320)</f>
        <v>0.7916666667</v>
      </c>
      <c r="CC320" s="50" t="str">
        <f>IF((MIN($BX320,BZ320)-MAX($BW320,BY320))&gt;0,vDurationLunch,)</f>
        <v/>
      </c>
      <c r="CD320" s="50" t="str">
        <f>IF((MIN($BX320,CB320)-MAX($BW320,CA320))&gt;0,vDurationDinner,)</f>
        <v/>
      </c>
      <c r="CE320" s="50">
        <f t="shared" si="5"/>
        <v>0</v>
      </c>
      <c r="CF320" s="109">
        <f t="shared" si="6"/>
        <v>0.75</v>
      </c>
      <c r="CG320" s="50" t="str">
        <f t="shared" si="7"/>
        <v/>
      </c>
      <c r="CH320" s="50" t="str">
        <f t="shared" si="8"/>
        <v/>
      </c>
      <c r="CI320" s="50" t="str">
        <f t="shared" si="9"/>
        <v/>
      </c>
      <c r="CJ320" s="50" t="str">
        <f t="shared" si="10"/>
        <v/>
      </c>
      <c r="CK320" s="50" t="str">
        <f t="shared" si="11"/>
        <v/>
      </c>
      <c r="CL320" s="50"/>
      <c r="CM320" s="50"/>
      <c r="CN320" s="50"/>
      <c r="CO320" s="50"/>
      <c r="CP320" s="50"/>
    </row>
    <row r="321">
      <c r="A321" s="108" t="str">
        <f t="shared" si="2"/>
        <v/>
      </c>
      <c r="B321" s="6"/>
      <c r="C321" s="119"/>
      <c r="D321" s="120"/>
      <c r="E321" s="47"/>
      <c r="F321" s="45"/>
      <c r="G321" s="46"/>
      <c r="H321" s="46"/>
      <c r="I321" s="45"/>
      <c r="J321" s="45"/>
      <c r="K321" s="45"/>
      <c r="L321" s="45"/>
      <c r="M321" s="61"/>
      <c r="N321" s="48"/>
      <c r="O321" s="49"/>
      <c r="P321" s="48"/>
      <c r="Q321" s="49"/>
      <c r="R321" s="50"/>
      <c r="S321" s="51"/>
      <c r="T321" s="15"/>
      <c r="U321" s="14"/>
      <c r="V321" s="52"/>
      <c r="W321" s="52"/>
      <c r="X321" s="52"/>
      <c r="Y321" s="52"/>
      <c r="Z321" s="52"/>
      <c r="AA321" s="52"/>
      <c r="AB321" s="53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3"/>
      <c r="AP321" s="52"/>
      <c r="AQ321" s="52"/>
      <c r="AR321" s="53"/>
      <c r="AS321" s="53"/>
      <c r="AT321" s="53"/>
      <c r="AU321" s="52"/>
      <c r="AV321" s="52"/>
      <c r="AW321" s="53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83" t="str">
        <f>IF(ISBLANK(B321),,IF(IFNA(MATCH(N321,List_Holidays,0),0)=0,IF(IFNA(MATCH(WEEKDAY(N321),List_WeekHolidays,0),0),1,0),2))</f>
        <v/>
      </c>
      <c r="BU321" s="83" t="str">
        <f t="array" ref="BU321">IF(ISBLANK(BT321),,INDEX(List_DayType,BT321+1))</f>
        <v/>
      </c>
      <c r="BV321" s="83" t="str">
        <f t="array" ref="BV321">IFS(BT321=0,,BT321=1,INDEX(List_Weekday,BT321),BT321=2,XLOOKUP(N321,List_Holidays,List_HolidaysDesc))</f>
        <v/>
      </c>
      <c r="BW321" s="109">
        <f t="shared" si="3"/>
        <v>0</v>
      </c>
      <c r="BX321" s="109">
        <f t="shared" si="4"/>
        <v>0</v>
      </c>
      <c r="BY321" s="109">
        <f>IF($BW321&gt;cLunchEnd+$N321,cLunchBegin+$N321+1,cLunchBegin+$N321)</f>
        <v>0.5</v>
      </c>
      <c r="BZ321" s="109">
        <f>IF($BW321&gt;cLunchEnd+$N321,cLunchEnd+$N321+1,cLunchEnd+$N321)</f>
        <v>0.5416666667</v>
      </c>
      <c r="CA321" s="109">
        <f>IF($BW321&gt;cDinnerEnd+$N321,cDinnerBegin+$N321+1,cDinnerBegin+$N321)</f>
        <v>0.75</v>
      </c>
      <c r="CB321" s="109">
        <f>IF($BW321&gt;cDinnerEnd+$N321,cDinnerEnd+$N321+1,cDinnerEnd+$N321)</f>
        <v>0.7916666667</v>
      </c>
      <c r="CC321" s="50" t="str">
        <f>IF((MIN($BX321,BZ321)-MAX($BW321,BY321))&gt;0,vDurationLunch,)</f>
        <v/>
      </c>
      <c r="CD321" s="50" t="str">
        <f>IF((MIN($BX321,CB321)-MAX($BW321,CA321))&gt;0,vDurationDinner,)</f>
        <v/>
      </c>
      <c r="CE321" s="50">
        <f t="shared" si="5"/>
        <v>0</v>
      </c>
      <c r="CF321" s="109">
        <f t="shared" si="6"/>
        <v>0.75</v>
      </c>
      <c r="CG321" s="50" t="str">
        <f t="shared" si="7"/>
        <v/>
      </c>
      <c r="CH321" s="50" t="str">
        <f t="shared" si="8"/>
        <v/>
      </c>
      <c r="CI321" s="50" t="str">
        <f t="shared" si="9"/>
        <v/>
      </c>
      <c r="CJ321" s="50" t="str">
        <f t="shared" si="10"/>
        <v/>
      </c>
      <c r="CK321" s="50" t="str">
        <f t="shared" si="11"/>
        <v/>
      </c>
      <c r="CL321" s="50"/>
      <c r="CM321" s="50"/>
      <c r="CN321" s="50"/>
      <c r="CO321" s="50"/>
      <c r="CP321" s="50"/>
    </row>
    <row r="322">
      <c r="A322" s="108" t="str">
        <f t="shared" si="2"/>
        <v/>
      </c>
      <c r="B322" s="6"/>
      <c r="C322" s="119"/>
      <c r="D322" s="120"/>
      <c r="E322" s="61"/>
      <c r="F322" s="45"/>
      <c r="G322" s="45"/>
      <c r="H322" s="46"/>
      <c r="I322" s="45"/>
      <c r="J322" s="45"/>
      <c r="K322" s="45"/>
      <c r="L322" s="45"/>
      <c r="M322" s="61"/>
      <c r="N322" s="48"/>
      <c r="O322" s="49"/>
      <c r="P322" s="48"/>
      <c r="Q322" s="49"/>
      <c r="R322" s="50"/>
      <c r="S322" s="51"/>
      <c r="T322" s="15"/>
      <c r="U322" s="14"/>
      <c r="V322" s="52"/>
      <c r="W322" s="52"/>
      <c r="X322" s="52"/>
      <c r="Y322" s="52"/>
      <c r="Z322" s="52"/>
      <c r="AA322" s="52"/>
      <c r="AB322" s="53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3"/>
      <c r="AP322" s="52"/>
      <c r="AQ322" s="52"/>
      <c r="AR322" s="53"/>
      <c r="AS322" s="53"/>
      <c r="AT322" s="53"/>
      <c r="AU322" s="52"/>
      <c r="AV322" s="52"/>
      <c r="AW322" s="53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83" t="str">
        <f>IF(ISBLANK(B322),,IF(IFNA(MATCH(N322,List_Holidays,0),0)=0,IF(IFNA(MATCH(WEEKDAY(N322),List_WeekHolidays,0),0),1,0),2))</f>
        <v/>
      </c>
      <c r="BU322" s="83" t="str">
        <f t="array" ref="BU322">IF(ISBLANK(BT322),,INDEX(List_DayType,BT322+1))</f>
        <v/>
      </c>
      <c r="BV322" s="83" t="str">
        <f t="array" ref="BV322">IFS(BT322=0,,BT322=1,INDEX(List_Weekday,BT322),BT322=2,XLOOKUP(N322,List_Holidays,List_HolidaysDesc))</f>
        <v/>
      </c>
      <c r="BW322" s="109">
        <f t="shared" si="3"/>
        <v>0</v>
      </c>
      <c r="BX322" s="109">
        <f t="shared" si="4"/>
        <v>0</v>
      </c>
      <c r="BY322" s="109">
        <f>IF($BW322&gt;cLunchEnd+$N322,cLunchBegin+$N322+1,cLunchBegin+$N322)</f>
        <v>0.5</v>
      </c>
      <c r="BZ322" s="109">
        <f>IF($BW322&gt;cLunchEnd+$N322,cLunchEnd+$N322+1,cLunchEnd+$N322)</f>
        <v>0.5416666667</v>
      </c>
      <c r="CA322" s="109">
        <f>IF($BW322&gt;cDinnerEnd+$N322,cDinnerBegin+$N322+1,cDinnerBegin+$N322)</f>
        <v>0.75</v>
      </c>
      <c r="CB322" s="109">
        <f>IF($BW322&gt;cDinnerEnd+$N322,cDinnerEnd+$N322+1,cDinnerEnd+$N322)</f>
        <v>0.7916666667</v>
      </c>
      <c r="CC322" s="50" t="str">
        <f>IF((MIN($BX322,BZ322)-MAX($BW322,BY322))&gt;0,vDurationLunch,)</f>
        <v/>
      </c>
      <c r="CD322" s="50" t="str">
        <f>IF((MIN($BX322,CB322)-MAX($BW322,CA322))&gt;0,vDurationDinner,)</f>
        <v/>
      </c>
      <c r="CE322" s="50">
        <f t="shared" si="5"/>
        <v>0</v>
      </c>
      <c r="CF322" s="109">
        <f t="shared" si="6"/>
        <v>0.75</v>
      </c>
      <c r="CG322" s="50" t="str">
        <f t="shared" si="7"/>
        <v/>
      </c>
      <c r="CH322" s="50" t="str">
        <f t="shared" si="8"/>
        <v/>
      </c>
      <c r="CI322" s="50" t="str">
        <f t="shared" si="9"/>
        <v/>
      </c>
      <c r="CJ322" s="50" t="str">
        <f t="shared" si="10"/>
        <v/>
      </c>
      <c r="CK322" s="50" t="str">
        <f t="shared" si="11"/>
        <v/>
      </c>
      <c r="CL322" s="50"/>
      <c r="CM322" s="50"/>
      <c r="CN322" s="50"/>
      <c r="CO322" s="50"/>
      <c r="CP322" s="50"/>
    </row>
    <row r="323">
      <c r="A323" s="108" t="str">
        <f t="shared" si="2"/>
        <v/>
      </c>
      <c r="B323" s="6"/>
      <c r="C323" s="119"/>
      <c r="D323" s="120"/>
      <c r="E323" s="47"/>
      <c r="F323" s="45"/>
      <c r="G323" s="45"/>
      <c r="H323" s="46"/>
      <c r="I323" s="45"/>
      <c r="J323" s="45"/>
      <c r="K323" s="45"/>
      <c r="L323" s="45"/>
      <c r="M323" s="61"/>
      <c r="N323" s="48"/>
      <c r="O323" s="49"/>
      <c r="P323" s="48"/>
      <c r="Q323" s="49"/>
      <c r="R323" s="50"/>
      <c r="S323" s="51"/>
      <c r="T323" s="15"/>
      <c r="U323" s="14"/>
      <c r="V323" s="52"/>
      <c r="W323" s="52"/>
      <c r="X323" s="52"/>
      <c r="Y323" s="52"/>
      <c r="Z323" s="52"/>
      <c r="AA323" s="52"/>
      <c r="AB323" s="53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3"/>
      <c r="AP323" s="52"/>
      <c r="AQ323" s="52"/>
      <c r="AR323" s="53"/>
      <c r="AS323" s="53"/>
      <c r="AT323" s="53"/>
      <c r="AU323" s="52"/>
      <c r="AV323" s="52"/>
      <c r="AW323" s="53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83" t="str">
        <f>IF(ISBLANK(B323),,IF(IFNA(MATCH(N323,List_Holidays,0),0)=0,IF(IFNA(MATCH(WEEKDAY(N323),List_WeekHolidays,0),0),1,0),2))</f>
        <v/>
      </c>
      <c r="BU323" s="83" t="str">
        <f t="array" ref="BU323">IF(ISBLANK(BT323),,INDEX(List_DayType,BT323+1))</f>
        <v/>
      </c>
      <c r="BV323" s="83" t="str">
        <f t="array" ref="BV323">IFS(BT323=0,,BT323=1,INDEX(List_Weekday,BT323),BT323=2,XLOOKUP(N323,List_Holidays,List_HolidaysDesc))</f>
        <v/>
      </c>
      <c r="BW323" s="109">
        <f t="shared" si="3"/>
        <v>0</v>
      </c>
      <c r="BX323" s="109">
        <f t="shared" si="4"/>
        <v>0</v>
      </c>
      <c r="BY323" s="109">
        <f>IF($BW323&gt;cLunchEnd+$N323,cLunchBegin+$N323+1,cLunchBegin+$N323)</f>
        <v>0.5</v>
      </c>
      <c r="BZ323" s="109">
        <f>IF($BW323&gt;cLunchEnd+$N323,cLunchEnd+$N323+1,cLunchEnd+$N323)</f>
        <v>0.5416666667</v>
      </c>
      <c r="CA323" s="109">
        <f>IF($BW323&gt;cDinnerEnd+$N323,cDinnerBegin+$N323+1,cDinnerBegin+$N323)</f>
        <v>0.75</v>
      </c>
      <c r="CB323" s="109">
        <f>IF($BW323&gt;cDinnerEnd+$N323,cDinnerEnd+$N323+1,cDinnerEnd+$N323)</f>
        <v>0.7916666667</v>
      </c>
      <c r="CC323" s="50" t="str">
        <f>IF((MIN($BX323,BZ323)-MAX($BW323,BY323))&gt;0,vDurationLunch,)</f>
        <v/>
      </c>
      <c r="CD323" s="50" t="str">
        <f>IF((MIN($BX323,CB323)-MAX($BW323,CA323))&gt;0,vDurationDinner,)</f>
        <v/>
      </c>
      <c r="CE323" s="50">
        <f t="shared" si="5"/>
        <v>0</v>
      </c>
      <c r="CF323" s="109">
        <f t="shared" si="6"/>
        <v>0.75</v>
      </c>
      <c r="CG323" s="50" t="str">
        <f t="shared" si="7"/>
        <v/>
      </c>
      <c r="CH323" s="50" t="str">
        <f t="shared" si="8"/>
        <v/>
      </c>
      <c r="CI323" s="50" t="str">
        <f t="shared" si="9"/>
        <v/>
      </c>
      <c r="CJ323" s="50" t="str">
        <f t="shared" si="10"/>
        <v/>
      </c>
      <c r="CK323" s="50" t="str">
        <f t="shared" si="11"/>
        <v/>
      </c>
      <c r="CL323" s="50"/>
      <c r="CM323" s="50"/>
      <c r="CN323" s="50"/>
      <c r="CO323" s="50"/>
      <c r="CP323" s="50"/>
    </row>
    <row r="324">
      <c r="A324" s="108" t="str">
        <f t="shared" si="2"/>
        <v/>
      </c>
      <c r="B324" s="6"/>
      <c r="C324" s="119"/>
      <c r="D324" s="120"/>
      <c r="E324" s="47"/>
      <c r="F324" s="45"/>
      <c r="G324" s="45"/>
      <c r="H324" s="45"/>
      <c r="I324" s="45"/>
      <c r="J324" s="46"/>
      <c r="K324" s="45"/>
      <c r="L324" s="45"/>
      <c r="M324" s="61"/>
      <c r="N324" s="48"/>
      <c r="O324" s="49"/>
      <c r="P324" s="48"/>
      <c r="Q324" s="49"/>
      <c r="R324" s="50"/>
      <c r="S324" s="51"/>
      <c r="T324" s="15"/>
      <c r="U324" s="14"/>
      <c r="V324" s="52"/>
      <c r="W324" s="52"/>
      <c r="X324" s="52"/>
      <c r="Y324" s="52"/>
      <c r="Z324" s="52"/>
      <c r="AA324" s="52"/>
      <c r="AB324" s="53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3"/>
      <c r="AP324" s="52"/>
      <c r="AQ324" s="52"/>
      <c r="AR324" s="53"/>
      <c r="AS324" s="53"/>
      <c r="AT324" s="53"/>
      <c r="AU324" s="52"/>
      <c r="AV324" s="52"/>
      <c r="AW324" s="53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83" t="str">
        <f>IF(ISBLANK(B324),,IF(IFNA(MATCH(N324,List_Holidays,0),0)=0,IF(IFNA(MATCH(WEEKDAY(N324),List_WeekHolidays,0),0),1,0),2))</f>
        <v/>
      </c>
      <c r="BU324" s="83" t="str">
        <f t="array" ref="BU324">IF(ISBLANK(BT324),,INDEX(List_DayType,BT324+1))</f>
        <v/>
      </c>
      <c r="BV324" s="83" t="str">
        <f t="array" ref="BV324">IFS(BT324=0,,BT324=1,INDEX(List_Weekday,BT324),BT324=2,XLOOKUP(N324,List_Holidays,List_HolidaysDesc))</f>
        <v/>
      </c>
      <c r="BW324" s="109">
        <f t="shared" si="3"/>
        <v>0</v>
      </c>
      <c r="BX324" s="109">
        <f t="shared" si="4"/>
        <v>0</v>
      </c>
      <c r="BY324" s="109">
        <f>IF($BW324&gt;cLunchEnd+$N324,cLunchBegin+$N324+1,cLunchBegin+$N324)</f>
        <v>0.5</v>
      </c>
      <c r="BZ324" s="109">
        <f>IF($BW324&gt;cLunchEnd+$N324,cLunchEnd+$N324+1,cLunchEnd+$N324)</f>
        <v>0.5416666667</v>
      </c>
      <c r="CA324" s="109">
        <f>IF($BW324&gt;cDinnerEnd+$N324,cDinnerBegin+$N324+1,cDinnerBegin+$N324)</f>
        <v>0.75</v>
      </c>
      <c r="CB324" s="109">
        <f>IF($BW324&gt;cDinnerEnd+$N324,cDinnerEnd+$N324+1,cDinnerEnd+$N324)</f>
        <v>0.7916666667</v>
      </c>
      <c r="CC324" s="50" t="str">
        <f>IF((MIN($BX324,BZ324)-MAX($BW324,BY324))&gt;0,vDurationLunch,)</f>
        <v/>
      </c>
      <c r="CD324" s="50" t="str">
        <f>IF((MIN($BX324,CB324)-MAX($BW324,CA324))&gt;0,vDurationDinner,)</f>
        <v/>
      </c>
      <c r="CE324" s="50">
        <f t="shared" si="5"/>
        <v>0</v>
      </c>
      <c r="CF324" s="109">
        <f t="shared" si="6"/>
        <v>0.75</v>
      </c>
      <c r="CG324" s="50" t="str">
        <f t="shared" si="7"/>
        <v/>
      </c>
      <c r="CH324" s="50" t="str">
        <f t="shared" si="8"/>
        <v/>
      </c>
      <c r="CI324" s="50" t="str">
        <f t="shared" si="9"/>
        <v/>
      </c>
      <c r="CJ324" s="50" t="str">
        <f t="shared" si="10"/>
        <v/>
      </c>
      <c r="CK324" s="50" t="str">
        <f t="shared" si="11"/>
        <v/>
      </c>
      <c r="CL324" s="50"/>
      <c r="CM324" s="50"/>
      <c r="CN324" s="50"/>
      <c r="CO324" s="50"/>
      <c r="CP324" s="50"/>
    </row>
    <row r="325">
      <c r="A325" s="108" t="str">
        <f t="shared" si="2"/>
        <v/>
      </c>
      <c r="B325" s="6"/>
      <c r="C325" s="119"/>
      <c r="D325" s="120"/>
      <c r="E325" s="61"/>
      <c r="F325" s="45"/>
      <c r="G325" s="45"/>
      <c r="H325" s="46"/>
      <c r="I325" s="45"/>
      <c r="J325" s="45"/>
      <c r="K325" s="45"/>
      <c r="L325" s="45"/>
      <c r="M325" s="61"/>
      <c r="N325" s="48"/>
      <c r="O325" s="49"/>
      <c r="P325" s="48"/>
      <c r="Q325" s="49"/>
      <c r="R325" s="50"/>
      <c r="S325" s="51"/>
      <c r="T325" s="15"/>
      <c r="U325" s="14"/>
      <c r="V325" s="52"/>
      <c r="W325" s="52"/>
      <c r="X325" s="52"/>
      <c r="Y325" s="52"/>
      <c r="Z325" s="52"/>
      <c r="AA325" s="52"/>
      <c r="AB325" s="53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3"/>
      <c r="AP325" s="52"/>
      <c r="AQ325" s="52"/>
      <c r="AR325" s="53"/>
      <c r="AS325" s="53"/>
      <c r="AT325" s="53"/>
      <c r="AU325" s="52"/>
      <c r="AV325" s="52"/>
      <c r="AW325" s="53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83" t="str">
        <f>IF(ISBLANK(B325),,IF(IFNA(MATCH(N325,List_Holidays,0),0)=0,IF(IFNA(MATCH(WEEKDAY(N325),List_WeekHolidays,0),0),1,0),2))</f>
        <v/>
      </c>
      <c r="BU325" s="83" t="str">
        <f t="array" ref="BU325">IF(ISBLANK(BT325),,INDEX(List_DayType,BT325+1))</f>
        <v/>
      </c>
      <c r="BV325" s="83" t="str">
        <f t="array" ref="BV325">IFS(BT325=0,,BT325=1,INDEX(List_Weekday,BT325),BT325=2,XLOOKUP(N325,List_Holidays,List_HolidaysDesc))</f>
        <v/>
      </c>
      <c r="BW325" s="109">
        <f t="shared" si="3"/>
        <v>0</v>
      </c>
      <c r="BX325" s="109">
        <f t="shared" si="4"/>
        <v>0</v>
      </c>
      <c r="BY325" s="109">
        <f>IF($BW325&gt;cLunchEnd+$N325,cLunchBegin+$N325+1,cLunchBegin+$N325)</f>
        <v>0.5</v>
      </c>
      <c r="BZ325" s="109">
        <f>IF($BW325&gt;cLunchEnd+$N325,cLunchEnd+$N325+1,cLunchEnd+$N325)</f>
        <v>0.5416666667</v>
      </c>
      <c r="CA325" s="109">
        <f>IF($BW325&gt;cDinnerEnd+$N325,cDinnerBegin+$N325+1,cDinnerBegin+$N325)</f>
        <v>0.75</v>
      </c>
      <c r="CB325" s="109">
        <f>IF($BW325&gt;cDinnerEnd+$N325,cDinnerEnd+$N325+1,cDinnerEnd+$N325)</f>
        <v>0.7916666667</v>
      </c>
      <c r="CC325" s="50" t="str">
        <f>IF((MIN($BX325,BZ325)-MAX($BW325,BY325))&gt;0,vDurationLunch,)</f>
        <v/>
      </c>
      <c r="CD325" s="50" t="str">
        <f>IF((MIN($BX325,CB325)-MAX($BW325,CA325))&gt;0,vDurationDinner,)</f>
        <v/>
      </c>
      <c r="CE325" s="50">
        <f t="shared" si="5"/>
        <v>0</v>
      </c>
      <c r="CF325" s="109">
        <f t="shared" si="6"/>
        <v>0.75</v>
      </c>
      <c r="CG325" s="50" t="str">
        <f t="shared" si="7"/>
        <v/>
      </c>
      <c r="CH325" s="50" t="str">
        <f t="shared" si="8"/>
        <v/>
      </c>
      <c r="CI325" s="50" t="str">
        <f t="shared" si="9"/>
        <v/>
      </c>
      <c r="CJ325" s="50" t="str">
        <f t="shared" si="10"/>
        <v/>
      </c>
      <c r="CK325" s="50" t="str">
        <f t="shared" si="11"/>
        <v/>
      </c>
      <c r="CL325" s="50"/>
      <c r="CM325" s="50"/>
      <c r="CN325" s="50"/>
      <c r="CO325" s="50"/>
      <c r="CP325" s="50"/>
    </row>
    <row r="326">
      <c r="A326" s="108" t="str">
        <f t="shared" si="2"/>
        <v/>
      </c>
      <c r="B326" s="6"/>
      <c r="C326" s="119"/>
      <c r="D326" s="120"/>
      <c r="E326" s="47"/>
      <c r="F326" s="45"/>
      <c r="G326" s="45"/>
      <c r="H326" s="46"/>
      <c r="I326" s="45"/>
      <c r="J326" s="45"/>
      <c r="K326" s="45"/>
      <c r="L326" s="45"/>
      <c r="M326" s="61"/>
      <c r="N326" s="48"/>
      <c r="O326" s="49"/>
      <c r="P326" s="48"/>
      <c r="Q326" s="49"/>
      <c r="R326" s="50"/>
      <c r="S326" s="51"/>
      <c r="T326" s="15"/>
      <c r="U326" s="14"/>
      <c r="V326" s="52"/>
      <c r="W326" s="52"/>
      <c r="X326" s="52"/>
      <c r="Y326" s="52"/>
      <c r="Z326" s="52"/>
      <c r="AA326" s="52"/>
      <c r="AB326" s="53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3"/>
      <c r="AP326" s="52"/>
      <c r="AQ326" s="52"/>
      <c r="AR326" s="53"/>
      <c r="AS326" s="53"/>
      <c r="AT326" s="53"/>
      <c r="AU326" s="52"/>
      <c r="AV326" s="52"/>
      <c r="AW326" s="53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83" t="str">
        <f>IF(ISBLANK(B326),,IF(IFNA(MATCH(N326,List_Holidays,0),0)=0,IF(IFNA(MATCH(WEEKDAY(N326),List_WeekHolidays,0),0),1,0),2))</f>
        <v/>
      </c>
      <c r="BU326" s="83" t="str">
        <f t="array" ref="BU326">IF(ISBLANK(BT326),,INDEX(List_DayType,BT326+1))</f>
        <v/>
      </c>
      <c r="BV326" s="83" t="str">
        <f t="array" ref="BV326">IFS(BT326=0,,BT326=1,INDEX(List_Weekday,BT326),BT326=2,XLOOKUP(N326,List_Holidays,List_HolidaysDesc))</f>
        <v/>
      </c>
      <c r="BW326" s="109">
        <f t="shared" si="3"/>
        <v>0</v>
      </c>
      <c r="BX326" s="109">
        <f t="shared" si="4"/>
        <v>0</v>
      </c>
      <c r="BY326" s="109">
        <f>IF($BW326&gt;cLunchEnd+$N326,cLunchBegin+$N326+1,cLunchBegin+$N326)</f>
        <v>0.5</v>
      </c>
      <c r="BZ326" s="109">
        <f>IF($BW326&gt;cLunchEnd+$N326,cLunchEnd+$N326+1,cLunchEnd+$N326)</f>
        <v>0.5416666667</v>
      </c>
      <c r="CA326" s="109">
        <f>IF($BW326&gt;cDinnerEnd+$N326,cDinnerBegin+$N326+1,cDinnerBegin+$N326)</f>
        <v>0.75</v>
      </c>
      <c r="CB326" s="109">
        <f>IF($BW326&gt;cDinnerEnd+$N326,cDinnerEnd+$N326+1,cDinnerEnd+$N326)</f>
        <v>0.7916666667</v>
      </c>
      <c r="CC326" s="50" t="str">
        <f>IF((MIN($BX326,BZ326)-MAX($BW326,BY326))&gt;0,vDurationLunch,)</f>
        <v/>
      </c>
      <c r="CD326" s="50" t="str">
        <f>IF((MIN($BX326,CB326)-MAX($BW326,CA326))&gt;0,vDurationDinner,)</f>
        <v/>
      </c>
      <c r="CE326" s="50">
        <f t="shared" si="5"/>
        <v>0</v>
      </c>
      <c r="CF326" s="109">
        <f t="shared" si="6"/>
        <v>0.75</v>
      </c>
      <c r="CG326" s="50" t="str">
        <f t="shared" si="7"/>
        <v/>
      </c>
      <c r="CH326" s="50" t="str">
        <f t="shared" si="8"/>
        <v/>
      </c>
      <c r="CI326" s="50" t="str">
        <f t="shared" si="9"/>
        <v/>
      </c>
      <c r="CJ326" s="50" t="str">
        <f t="shared" si="10"/>
        <v/>
      </c>
      <c r="CK326" s="50" t="str">
        <f t="shared" si="11"/>
        <v/>
      </c>
      <c r="CL326" s="50"/>
      <c r="CM326" s="50"/>
      <c r="CN326" s="50"/>
      <c r="CO326" s="50"/>
      <c r="CP326" s="50"/>
    </row>
    <row r="327">
      <c r="A327" s="108" t="str">
        <f t="shared" si="2"/>
        <v/>
      </c>
      <c r="B327" s="6"/>
      <c r="C327" s="119"/>
      <c r="D327" s="120"/>
      <c r="E327" s="61"/>
      <c r="F327" s="45"/>
      <c r="G327" s="45"/>
      <c r="H327" s="46"/>
      <c r="I327" s="45"/>
      <c r="J327" s="45"/>
      <c r="K327" s="45"/>
      <c r="L327" s="45"/>
      <c r="M327" s="61"/>
      <c r="N327" s="48"/>
      <c r="O327" s="49"/>
      <c r="P327" s="48"/>
      <c r="Q327" s="49"/>
      <c r="R327" s="50"/>
      <c r="S327" s="51"/>
      <c r="T327" s="15"/>
      <c r="U327" s="14"/>
      <c r="V327" s="52"/>
      <c r="W327" s="52"/>
      <c r="X327" s="52"/>
      <c r="Y327" s="52"/>
      <c r="Z327" s="52"/>
      <c r="AA327" s="52"/>
      <c r="AB327" s="53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3"/>
      <c r="AP327" s="52"/>
      <c r="AQ327" s="52"/>
      <c r="AR327" s="53"/>
      <c r="AS327" s="53"/>
      <c r="AT327" s="53"/>
      <c r="AU327" s="52"/>
      <c r="AV327" s="52"/>
      <c r="AW327" s="53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83" t="str">
        <f>IF(ISBLANK(B327),,IF(IFNA(MATCH(N327,List_Holidays,0),0)=0,IF(IFNA(MATCH(WEEKDAY(N327),List_WeekHolidays,0),0),1,0),2))</f>
        <v/>
      </c>
      <c r="BU327" s="83" t="str">
        <f t="array" ref="BU327">IF(ISBLANK(BT327),,INDEX(List_DayType,BT327+1))</f>
        <v/>
      </c>
      <c r="BV327" s="83" t="str">
        <f t="array" ref="BV327">IFS(BT327=0,,BT327=1,INDEX(List_Weekday,BT327),BT327=2,XLOOKUP(N327,List_Holidays,List_HolidaysDesc))</f>
        <v/>
      </c>
      <c r="BW327" s="109">
        <f t="shared" si="3"/>
        <v>0</v>
      </c>
      <c r="BX327" s="109">
        <f t="shared" si="4"/>
        <v>0</v>
      </c>
      <c r="BY327" s="109">
        <f>IF($BW327&gt;cLunchEnd+$N327,cLunchBegin+$N327+1,cLunchBegin+$N327)</f>
        <v>0.5</v>
      </c>
      <c r="BZ327" s="109">
        <f>IF($BW327&gt;cLunchEnd+$N327,cLunchEnd+$N327+1,cLunchEnd+$N327)</f>
        <v>0.5416666667</v>
      </c>
      <c r="CA327" s="109">
        <f>IF($BW327&gt;cDinnerEnd+$N327,cDinnerBegin+$N327+1,cDinnerBegin+$N327)</f>
        <v>0.75</v>
      </c>
      <c r="CB327" s="109">
        <f>IF($BW327&gt;cDinnerEnd+$N327,cDinnerEnd+$N327+1,cDinnerEnd+$N327)</f>
        <v>0.7916666667</v>
      </c>
      <c r="CC327" s="50" t="str">
        <f>IF((MIN($BX327,BZ327)-MAX($BW327,BY327))&gt;0,vDurationLunch,)</f>
        <v/>
      </c>
      <c r="CD327" s="50" t="str">
        <f>IF((MIN($BX327,CB327)-MAX($BW327,CA327))&gt;0,vDurationDinner,)</f>
        <v/>
      </c>
      <c r="CE327" s="50">
        <f t="shared" si="5"/>
        <v>0</v>
      </c>
      <c r="CF327" s="109">
        <f t="shared" si="6"/>
        <v>0.75</v>
      </c>
      <c r="CG327" s="50" t="str">
        <f t="shared" si="7"/>
        <v/>
      </c>
      <c r="CH327" s="50" t="str">
        <f t="shared" si="8"/>
        <v/>
      </c>
      <c r="CI327" s="50" t="str">
        <f t="shared" si="9"/>
        <v/>
      </c>
      <c r="CJ327" s="50" t="str">
        <f t="shared" si="10"/>
        <v/>
      </c>
      <c r="CK327" s="50" t="str">
        <f t="shared" si="11"/>
        <v/>
      </c>
      <c r="CL327" s="50"/>
      <c r="CM327" s="50"/>
      <c r="CN327" s="50"/>
      <c r="CO327" s="50"/>
      <c r="CP327" s="50"/>
    </row>
    <row r="328">
      <c r="A328" s="108" t="str">
        <f t="shared" si="2"/>
        <v/>
      </c>
      <c r="B328" s="6"/>
      <c r="C328" s="119"/>
      <c r="D328" s="120"/>
      <c r="E328" s="47"/>
      <c r="F328" s="45"/>
      <c r="G328" s="46"/>
      <c r="H328" s="46"/>
      <c r="I328" s="45"/>
      <c r="J328" s="45"/>
      <c r="K328" s="45"/>
      <c r="L328" s="45"/>
      <c r="M328" s="61"/>
      <c r="N328" s="48"/>
      <c r="O328" s="49"/>
      <c r="P328" s="48"/>
      <c r="Q328" s="49"/>
      <c r="R328" s="50"/>
      <c r="S328" s="51"/>
      <c r="T328" s="15"/>
      <c r="U328" s="14"/>
      <c r="V328" s="52"/>
      <c r="W328" s="52"/>
      <c r="X328" s="52"/>
      <c r="Y328" s="52"/>
      <c r="Z328" s="52"/>
      <c r="AA328" s="52"/>
      <c r="AB328" s="53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3"/>
      <c r="AP328" s="52"/>
      <c r="AQ328" s="52"/>
      <c r="AR328" s="53"/>
      <c r="AS328" s="53"/>
      <c r="AT328" s="53"/>
      <c r="AU328" s="52"/>
      <c r="AV328" s="52"/>
      <c r="AW328" s="53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83" t="str">
        <f>IF(ISBLANK(B328),,IF(IFNA(MATCH(N328,List_Holidays,0),0)=0,IF(IFNA(MATCH(WEEKDAY(N328),List_WeekHolidays,0),0),1,0),2))</f>
        <v/>
      </c>
      <c r="BU328" s="83" t="str">
        <f t="array" ref="BU328">IF(ISBLANK(BT328),,INDEX(List_DayType,BT328+1))</f>
        <v/>
      </c>
      <c r="BV328" s="83" t="str">
        <f t="array" ref="BV328">IFS(BT328=0,,BT328=1,INDEX(List_Weekday,BT328),BT328=2,XLOOKUP(N328,List_Holidays,List_HolidaysDesc))</f>
        <v/>
      </c>
      <c r="BW328" s="109">
        <f t="shared" si="3"/>
        <v>0</v>
      </c>
      <c r="BX328" s="109">
        <f t="shared" si="4"/>
        <v>0</v>
      </c>
      <c r="BY328" s="109">
        <f>IF($BW328&gt;cLunchEnd+$N328,cLunchBegin+$N328+1,cLunchBegin+$N328)</f>
        <v>0.5</v>
      </c>
      <c r="BZ328" s="109">
        <f>IF($BW328&gt;cLunchEnd+$N328,cLunchEnd+$N328+1,cLunchEnd+$N328)</f>
        <v>0.5416666667</v>
      </c>
      <c r="CA328" s="109">
        <f>IF($BW328&gt;cDinnerEnd+$N328,cDinnerBegin+$N328+1,cDinnerBegin+$N328)</f>
        <v>0.75</v>
      </c>
      <c r="CB328" s="109">
        <f>IF($BW328&gt;cDinnerEnd+$N328,cDinnerEnd+$N328+1,cDinnerEnd+$N328)</f>
        <v>0.7916666667</v>
      </c>
      <c r="CC328" s="50" t="str">
        <f>IF((MIN($BX328,BZ328)-MAX($BW328,BY328))&gt;0,vDurationLunch,)</f>
        <v/>
      </c>
      <c r="CD328" s="50" t="str">
        <f>IF((MIN($BX328,CB328)-MAX($BW328,CA328))&gt;0,vDurationDinner,)</f>
        <v/>
      </c>
      <c r="CE328" s="50">
        <f t="shared" si="5"/>
        <v>0</v>
      </c>
      <c r="CF328" s="109">
        <f t="shared" si="6"/>
        <v>0.75</v>
      </c>
      <c r="CG328" s="50" t="str">
        <f t="shared" si="7"/>
        <v/>
      </c>
      <c r="CH328" s="50" t="str">
        <f t="shared" si="8"/>
        <v/>
      </c>
      <c r="CI328" s="50" t="str">
        <f t="shared" si="9"/>
        <v/>
      </c>
      <c r="CJ328" s="50" t="str">
        <f t="shared" si="10"/>
        <v/>
      </c>
      <c r="CK328" s="50" t="str">
        <f t="shared" si="11"/>
        <v/>
      </c>
      <c r="CL328" s="50"/>
      <c r="CM328" s="50"/>
      <c r="CN328" s="50"/>
      <c r="CO328" s="50"/>
      <c r="CP328" s="50"/>
    </row>
    <row r="329">
      <c r="A329" s="108" t="str">
        <f t="shared" si="2"/>
        <v/>
      </c>
      <c r="B329" s="6"/>
      <c r="C329" s="119"/>
      <c r="D329" s="120"/>
      <c r="E329" s="47"/>
      <c r="F329" s="45"/>
      <c r="G329" s="45"/>
      <c r="H329" s="46"/>
      <c r="I329" s="45"/>
      <c r="J329" s="45"/>
      <c r="K329" s="45"/>
      <c r="L329" s="45"/>
      <c r="M329" s="61"/>
      <c r="N329" s="48"/>
      <c r="O329" s="49"/>
      <c r="P329" s="48"/>
      <c r="Q329" s="49"/>
      <c r="R329" s="50"/>
      <c r="S329" s="51"/>
      <c r="T329" s="15"/>
      <c r="U329" s="14"/>
      <c r="V329" s="52"/>
      <c r="W329" s="52"/>
      <c r="X329" s="52"/>
      <c r="Y329" s="52"/>
      <c r="Z329" s="52"/>
      <c r="AA329" s="52"/>
      <c r="AB329" s="53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3"/>
      <c r="AP329" s="52"/>
      <c r="AQ329" s="52"/>
      <c r="AR329" s="53"/>
      <c r="AS329" s="53"/>
      <c r="AT329" s="53"/>
      <c r="AU329" s="52"/>
      <c r="AV329" s="52"/>
      <c r="AW329" s="53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83" t="str">
        <f>IF(ISBLANK(B329),,IF(IFNA(MATCH(N329,List_Holidays,0),0)=0,IF(IFNA(MATCH(WEEKDAY(N329),List_WeekHolidays,0),0),1,0),2))</f>
        <v/>
      </c>
      <c r="BU329" s="83" t="str">
        <f t="array" ref="BU329">IF(ISBLANK(BT329),,INDEX(List_DayType,BT329+1))</f>
        <v/>
      </c>
      <c r="BV329" s="83" t="str">
        <f t="array" ref="BV329">IFS(BT329=0,,BT329=1,INDEX(List_Weekday,BT329),BT329=2,XLOOKUP(N329,List_Holidays,List_HolidaysDesc))</f>
        <v/>
      </c>
      <c r="BW329" s="109">
        <f t="shared" si="3"/>
        <v>0</v>
      </c>
      <c r="BX329" s="109">
        <f t="shared" si="4"/>
        <v>0</v>
      </c>
      <c r="BY329" s="109">
        <f>IF($BW329&gt;cLunchEnd+$N329,cLunchBegin+$N329+1,cLunchBegin+$N329)</f>
        <v>0.5</v>
      </c>
      <c r="BZ329" s="109">
        <f>IF($BW329&gt;cLunchEnd+$N329,cLunchEnd+$N329+1,cLunchEnd+$N329)</f>
        <v>0.5416666667</v>
      </c>
      <c r="CA329" s="109">
        <f>IF($BW329&gt;cDinnerEnd+$N329,cDinnerBegin+$N329+1,cDinnerBegin+$N329)</f>
        <v>0.75</v>
      </c>
      <c r="CB329" s="109">
        <f>IF($BW329&gt;cDinnerEnd+$N329,cDinnerEnd+$N329+1,cDinnerEnd+$N329)</f>
        <v>0.7916666667</v>
      </c>
      <c r="CC329" s="50" t="str">
        <f>IF((MIN($BX329,BZ329)-MAX($BW329,BY329))&gt;0,vDurationLunch,)</f>
        <v/>
      </c>
      <c r="CD329" s="50" t="str">
        <f>IF((MIN($BX329,CB329)-MAX($BW329,CA329))&gt;0,vDurationDinner,)</f>
        <v/>
      </c>
      <c r="CE329" s="50">
        <f t="shared" si="5"/>
        <v>0</v>
      </c>
      <c r="CF329" s="109">
        <f t="shared" si="6"/>
        <v>0.75</v>
      </c>
      <c r="CG329" s="50" t="str">
        <f t="shared" si="7"/>
        <v/>
      </c>
      <c r="CH329" s="50" t="str">
        <f t="shared" si="8"/>
        <v/>
      </c>
      <c r="CI329" s="50" t="str">
        <f t="shared" si="9"/>
        <v/>
      </c>
      <c r="CJ329" s="50" t="str">
        <f t="shared" si="10"/>
        <v/>
      </c>
      <c r="CK329" s="50" t="str">
        <f t="shared" si="11"/>
        <v/>
      </c>
      <c r="CL329" s="50"/>
      <c r="CM329" s="50"/>
      <c r="CN329" s="50"/>
      <c r="CO329" s="50"/>
      <c r="CP329" s="50"/>
    </row>
    <row r="330">
      <c r="A330" s="108" t="str">
        <f t="shared" si="2"/>
        <v/>
      </c>
      <c r="B330" s="6"/>
      <c r="C330" s="119"/>
      <c r="D330" s="120"/>
      <c r="E330" s="47"/>
      <c r="F330" s="45"/>
      <c r="G330" s="45"/>
      <c r="H330" s="46"/>
      <c r="I330" s="45"/>
      <c r="J330" s="45"/>
      <c r="K330" s="45"/>
      <c r="L330" s="45"/>
      <c r="M330" s="61"/>
      <c r="N330" s="48"/>
      <c r="O330" s="49"/>
      <c r="P330" s="48"/>
      <c r="Q330" s="49"/>
      <c r="R330" s="50"/>
      <c r="S330" s="51"/>
      <c r="T330" s="15"/>
      <c r="U330" s="14"/>
      <c r="V330" s="52"/>
      <c r="W330" s="52"/>
      <c r="X330" s="52"/>
      <c r="Y330" s="52"/>
      <c r="Z330" s="52"/>
      <c r="AA330" s="52"/>
      <c r="AB330" s="53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3"/>
      <c r="AP330" s="52"/>
      <c r="AQ330" s="52"/>
      <c r="AR330" s="53"/>
      <c r="AS330" s="53"/>
      <c r="AT330" s="53"/>
      <c r="AU330" s="52"/>
      <c r="AV330" s="52"/>
      <c r="AW330" s="53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83" t="str">
        <f>IF(ISBLANK(B330),,IF(IFNA(MATCH(N330,List_Holidays,0),0)=0,IF(IFNA(MATCH(WEEKDAY(N330),List_WeekHolidays,0),0),1,0),2))</f>
        <v/>
      </c>
      <c r="BU330" s="83" t="str">
        <f t="array" ref="BU330">IF(ISBLANK(BT330),,INDEX(List_DayType,BT330+1))</f>
        <v/>
      </c>
      <c r="BV330" s="83" t="str">
        <f t="array" ref="BV330">IFS(BT330=0,,BT330=1,INDEX(List_Weekday,BT330),BT330=2,XLOOKUP(N330,List_Holidays,List_HolidaysDesc))</f>
        <v/>
      </c>
      <c r="BW330" s="109">
        <f t="shared" si="3"/>
        <v>0</v>
      </c>
      <c r="BX330" s="109">
        <f t="shared" si="4"/>
        <v>0</v>
      </c>
      <c r="BY330" s="109">
        <f>IF($BW330&gt;cLunchEnd+$N330,cLunchBegin+$N330+1,cLunchBegin+$N330)</f>
        <v>0.5</v>
      </c>
      <c r="BZ330" s="109">
        <f>IF($BW330&gt;cLunchEnd+$N330,cLunchEnd+$N330+1,cLunchEnd+$N330)</f>
        <v>0.5416666667</v>
      </c>
      <c r="CA330" s="109">
        <f>IF($BW330&gt;cDinnerEnd+$N330,cDinnerBegin+$N330+1,cDinnerBegin+$N330)</f>
        <v>0.75</v>
      </c>
      <c r="CB330" s="109">
        <f>IF($BW330&gt;cDinnerEnd+$N330,cDinnerEnd+$N330+1,cDinnerEnd+$N330)</f>
        <v>0.7916666667</v>
      </c>
      <c r="CC330" s="50" t="str">
        <f>IF((MIN($BX330,BZ330)-MAX($BW330,BY330))&gt;0,vDurationLunch,)</f>
        <v/>
      </c>
      <c r="CD330" s="50" t="str">
        <f>IF((MIN($BX330,CB330)-MAX($BW330,CA330))&gt;0,vDurationDinner,)</f>
        <v/>
      </c>
      <c r="CE330" s="50">
        <f t="shared" si="5"/>
        <v>0</v>
      </c>
      <c r="CF330" s="109">
        <f t="shared" si="6"/>
        <v>0.75</v>
      </c>
      <c r="CG330" s="50" t="str">
        <f t="shared" si="7"/>
        <v/>
      </c>
      <c r="CH330" s="50" t="str">
        <f t="shared" si="8"/>
        <v/>
      </c>
      <c r="CI330" s="50" t="str">
        <f t="shared" si="9"/>
        <v/>
      </c>
      <c r="CJ330" s="50" t="str">
        <f t="shared" si="10"/>
        <v/>
      </c>
      <c r="CK330" s="50" t="str">
        <f t="shared" si="11"/>
        <v/>
      </c>
      <c r="CL330" s="50"/>
      <c r="CM330" s="50"/>
      <c r="CN330" s="50"/>
      <c r="CO330" s="50"/>
      <c r="CP330" s="50"/>
    </row>
    <row r="331">
      <c r="A331" s="108" t="str">
        <f t="shared" si="2"/>
        <v/>
      </c>
      <c r="B331" s="6"/>
      <c r="C331" s="119"/>
      <c r="D331" s="120"/>
      <c r="E331" s="47"/>
      <c r="F331" s="45"/>
      <c r="G331" s="45"/>
      <c r="H331" s="45"/>
      <c r="I331" s="45"/>
      <c r="J331" s="46"/>
      <c r="K331" s="45"/>
      <c r="L331" s="45"/>
      <c r="M331" s="61"/>
      <c r="N331" s="48"/>
      <c r="O331" s="49"/>
      <c r="P331" s="48"/>
      <c r="Q331" s="49"/>
      <c r="R331" s="50"/>
      <c r="S331" s="51"/>
      <c r="T331" s="15"/>
      <c r="U331" s="14"/>
      <c r="V331" s="52"/>
      <c r="W331" s="52"/>
      <c r="X331" s="52"/>
      <c r="Y331" s="52"/>
      <c r="Z331" s="52"/>
      <c r="AA331" s="52"/>
      <c r="AB331" s="53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3"/>
      <c r="AP331" s="52"/>
      <c r="AQ331" s="52"/>
      <c r="AR331" s="53"/>
      <c r="AS331" s="53"/>
      <c r="AT331" s="53"/>
      <c r="AU331" s="52"/>
      <c r="AV331" s="52"/>
      <c r="AW331" s="53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83" t="str">
        <f>IF(ISBLANK(B331),,IF(IFNA(MATCH(N331,List_Holidays,0),0)=0,IF(IFNA(MATCH(WEEKDAY(N331),List_WeekHolidays,0),0),1,0),2))</f>
        <v/>
      </c>
      <c r="BU331" s="83" t="str">
        <f t="array" ref="BU331">IF(ISBLANK(BT331),,INDEX(List_DayType,BT331+1))</f>
        <v/>
      </c>
      <c r="BV331" s="83" t="str">
        <f t="array" ref="BV331">IFS(BT331=0,,BT331=1,INDEX(List_Weekday,BT331),BT331=2,XLOOKUP(N331,List_Holidays,List_HolidaysDesc))</f>
        <v/>
      </c>
      <c r="BW331" s="109">
        <f t="shared" si="3"/>
        <v>0</v>
      </c>
      <c r="BX331" s="109">
        <f t="shared" si="4"/>
        <v>0</v>
      </c>
      <c r="BY331" s="109">
        <f>IF($BW331&gt;cLunchEnd+$N331,cLunchBegin+$N331+1,cLunchBegin+$N331)</f>
        <v>0.5</v>
      </c>
      <c r="BZ331" s="109">
        <f>IF($BW331&gt;cLunchEnd+$N331,cLunchEnd+$N331+1,cLunchEnd+$N331)</f>
        <v>0.5416666667</v>
      </c>
      <c r="CA331" s="109">
        <f>IF($BW331&gt;cDinnerEnd+$N331,cDinnerBegin+$N331+1,cDinnerBegin+$N331)</f>
        <v>0.75</v>
      </c>
      <c r="CB331" s="109">
        <f>IF($BW331&gt;cDinnerEnd+$N331,cDinnerEnd+$N331+1,cDinnerEnd+$N331)</f>
        <v>0.7916666667</v>
      </c>
      <c r="CC331" s="50" t="str">
        <f>IF((MIN($BX331,BZ331)-MAX($BW331,BY331))&gt;0,vDurationLunch,)</f>
        <v/>
      </c>
      <c r="CD331" s="50" t="str">
        <f>IF((MIN($BX331,CB331)-MAX($BW331,CA331))&gt;0,vDurationDinner,)</f>
        <v/>
      </c>
      <c r="CE331" s="50">
        <f t="shared" si="5"/>
        <v>0</v>
      </c>
      <c r="CF331" s="109">
        <f t="shared" si="6"/>
        <v>0.75</v>
      </c>
      <c r="CG331" s="50" t="str">
        <f t="shared" si="7"/>
        <v/>
      </c>
      <c r="CH331" s="50" t="str">
        <f t="shared" si="8"/>
        <v/>
      </c>
      <c r="CI331" s="50" t="str">
        <f t="shared" si="9"/>
        <v/>
      </c>
      <c r="CJ331" s="50" t="str">
        <f t="shared" si="10"/>
        <v/>
      </c>
      <c r="CK331" s="50" t="str">
        <f t="shared" si="11"/>
        <v/>
      </c>
      <c r="CL331" s="50"/>
      <c r="CM331" s="50"/>
      <c r="CN331" s="50"/>
      <c r="CO331" s="50"/>
      <c r="CP331" s="50"/>
    </row>
    <row r="332">
      <c r="A332" s="108" t="str">
        <f t="shared" si="2"/>
        <v/>
      </c>
      <c r="B332" s="6"/>
      <c r="C332" s="119"/>
      <c r="D332" s="120"/>
      <c r="E332" s="61"/>
      <c r="F332" s="45"/>
      <c r="G332" s="45"/>
      <c r="H332" s="46"/>
      <c r="I332" s="45"/>
      <c r="J332" s="45"/>
      <c r="K332" s="45"/>
      <c r="L332" s="45"/>
      <c r="M332" s="61"/>
      <c r="N332" s="48"/>
      <c r="O332" s="49"/>
      <c r="P332" s="48"/>
      <c r="Q332" s="49"/>
      <c r="R332" s="50"/>
      <c r="S332" s="51"/>
      <c r="T332" s="15"/>
      <c r="U332" s="14"/>
      <c r="V332" s="52"/>
      <c r="W332" s="52"/>
      <c r="X332" s="52"/>
      <c r="Y332" s="52"/>
      <c r="Z332" s="52"/>
      <c r="AA332" s="52"/>
      <c r="AB332" s="53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3"/>
      <c r="AP332" s="52"/>
      <c r="AQ332" s="52"/>
      <c r="AR332" s="53"/>
      <c r="AS332" s="53"/>
      <c r="AT332" s="53"/>
      <c r="AU332" s="52"/>
      <c r="AV332" s="52"/>
      <c r="AW332" s="53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83" t="str">
        <f>IF(ISBLANK(B332),,IF(IFNA(MATCH(N332,List_Holidays,0),0)=0,IF(IFNA(MATCH(WEEKDAY(N332),List_WeekHolidays,0),0),1,0),2))</f>
        <v/>
      </c>
      <c r="BU332" s="83" t="str">
        <f t="array" ref="BU332">IF(ISBLANK(BT332),,INDEX(List_DayType,BT332+1))</f>
        <v/>
      </c>
      <c r="BV332" s="83" t="str">
        <f t="array" ref="BV332">IFS(BT332=0,,BT332=1,INDEX(List_Weekday,BT332),BT332=2,XLOOKUP(N332,List_Holidays,List_HolidaysDesc))</f>
        <v/>
      </c>
      <c r="BW332" s="109">
        <f t="shared" si="3"/>
        <v>0</v>
      </c>
      <c r="BX332" s="109">
        <f t="shared" si="4"/>
        <v>0</v>
      </c>
      <c r="BY332" s="109">
        <f>IF($BW332&gt;cLunchEnd+$N332,cLunchBegin+$N332+1,cLunchBegin+$N332)</f>
        <v>0.5</v>
      </c>
      <c r="BZ332" s="109">
        <f>IF($BW332&gt;cLunchEnd+$N332,cLunchEnd+$N332+1,cLunchEnd+$N332)</f>
        <v>0.5416666667</v>
      </c>
      <c r="CA332" s="109">
        <f>IF($BW332&gt;cDinnerEnd+$N332,cDinnerBegin+$N332+1,cDinnerBegin+$N332)</f>
        <v>0.75</v>
      </c>
      <c r="CB332" s="109">
        <f>IF($BW332&gt;cDinnerEnd+$N332,cDinnerEnd+$N332+1,cDinnerEnd+$N332)</f>
        <v>0.7916666667</v>
      </c>
      <c r="CC332" s="50" t="str">
        <f>IF((MIN($BX332,BZ332)-MAX($BW332,BY332))&gt;0,vDurationLunch,)</f>
        <v/>
      </c>
      <c r="CD332" s="50" t="str">
        <f>IF((MIN($BX332,CB332)-MAX($BW332,CA332))&gt;0,vDurationDinner,)</f>
        <v/>
      </c>
      <c r="CE332" s="50">
        <f t="shared" si="5"/>
        <v>0</v>
      </c>
      <c r="CF332" s="109">
        <f t="shared" si="6"/>
        <v>0.75</v>
      </c>
      <c r="CG332" s="50" t="str">
        <f t="shared" si="7"/>
        <v/>
      </c>
      <c r="CH332" s="50" t="str">
        <f t="shared" si="8"/>
        <v/>
      </c>
      <c r="CI332" s="50" t="str">
        <f t="shared" si="9"/>
        <v/>
      </c>
      <c r="CJ332" s="50" t="str">
        <f t="shared" si="10"/>
        <v/>
      </c>
      <c r="CK332" s="50" t="str">
        <f t="shared" si="11"/>
        <v/>
      </c>
      <c r="CL332" s="50"/>
      <c r="CM332" s="50"/>
      <c r="CN332" s="50"/>
      <c r="CO332" s="50"/>
      <c r="CP332" s="50"/>
    </row>
    <row r="333">
      <c r="A333" s="108" t="str">
        <f t="shared" si="2"/>
        <v/>
      </c>
      <c r="B333" s="6"/>
      <c r="C333" s="119"/>
      <c r="D333" s="120"/>
      <c r="E333" s="47"/>
      <c r="F333" s="45"/>
      <c r="G333" s="45"/>
      <c r="H333" s="46"/>
      <c r="I333" s="45"/>
      <c r="J333" s="45"/>
      <c r="K333" s="45"/>
      <c r="L333" s="45"/>
      <c r="M333" s="61"/>
      <c r="N333" s="48"/>
      <c r="O333" s="49"/>
      <c r="P333" s="48"/>
      <c r="Q333" s="49"/>
      <c r="R333" s="50"/>
      <c r="S333" s="51"/>
      <c r="T333" s="15"/>
      <c r="U333" s="14"/>
      <c r="V333" s="52"/>
      <c r="W333" s="52"/>
      <c r="X333" s="52"/>
      <c r="Y333" s="52"/>
      <c r="Z333" s="52"/>
      <c r="AA333" s="52"/>
      <c r="AB333" s="53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3"/>
      <c r="AP333" s="52"/>
      <c r="AQ333" s="52"/>
      <c r="AR333" s="53"/>
      <c r="AS333" s="53"/>
      <c r="AT333" s="53"/>
      <c r="AU333" s="52"/>
      <c r="AV333" s="52"/>
      <c r="AW333" s="53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83" t="str">
        <f>IF(ISBLANK(B333),,IF(IFNA(MATCH(N333,List_Holidays,0),0)=0,IF(IFNA(MATCH(WEEKDAY(N333),List_WeekHolidays,0),0),1,0),2))</f>
        <v/>
      </c>
      <c r="BU333" s="83" t="str">
        <f t="array" ref="BU333">IF(ISBLANK(BT333),,INDEX(List_DayType,BT333+1))</f>
        <v/>
      </c>
      <c r="BV333" s="83" t="str">
        <f t="array" ref="BV333">IFS(BT333=0,,BT333=1,INDEX(List_Weekday,BT333),BT333=2,XLOOKUP(N333,List_Holidays,List_HolidaysDesc))</f>
        <v/>
      </c>
      <c r="BW333" s="109">
        <f t="shared" si="3"/>
        <v>0</v>
      </c>
      <c r="BX333" s="109">
        <f t="shared" si="4"/>
        <v>0</v>
      </c>
      <c r="BY333" s="109">
        <f>IF($BW333&gt;cLunchEnd+$N333,cLunchBegin+$N333+1,cLunchBegin+$N333)</f>
        <v>0.5</v>
      </c>
      <c r="BZ333" s="109">
        <f>IF($BW333&gt;cLunchEnd+$N333,cLunchEnd+$N333+1,cLunchEnd+$N333)</f>
        <v>0.5416666667</v>
      </c>
      <c r="CA333" s="109">
        <f>IF($BW333&gt;cDinnerEnd+$N333,cDinnerBegin+$N333+1,cDinnerBegin+$N333)</f>
        <v>0.75</v>
      </c>
      <c r="CB333" s="109">
        <f>IF($BW333&gt;cDinnerEnd+$N333,cDinnerEnd+$N333+1,cDinnerEnd+$N333)</f>
        <v>0.7916666667</v>
      </c>
      <c r="CC333" s="50" t="str">
        <f>IF((MIN($BX333,BZ333)-MAX($BW333,BY333))&gt;0,vDurationLunch,)</f>
        <v/>
      </c>
      <c r="CD333" s="50" t="str">
        <f>IF((MIN($BX333,CB333)-MAX($BW333,CA333))&gt;0,vDurationDinner,)</f>
        <v/>
      </c>
      <c r="CE333" s="50">
        <f t="shared" si="5"/>
        <v>0</v>
      </c>
      <c r="CF333" s="109">
        <f t="shared" si="6"/>
        <v>0.75</v>
      </c>
      <c r="CG333" s="50" t="str">
        <f t="shared" si="7"/>
        <v/>
      </c>
      <c r="CH333" s="50" t="str">
        <f t="shared" si="8"/>
        <v/>
      </c>
      <c r="CI333" s="50" t="str">
        <f t="shared" si="9"/>
        <v/>
      </c>
      <c r="CJ333" s="50" t="str">
        <f t="shared" si="10"/>
        <v/>
      </c>
      <c r="CK333" s="50" t="str">
        <f t="shared" si="11"/>
        <v/>
      </c>
      <c r="CL333" s="50"/>
      <c r="CM333" s="50"/>
      <c r="CN333" s="50"/>
      <c r="CO333" s="50"/>
      <c r="CP333" s="50"/>
    </row>
    <row r="334">
      <c r="A334" s="108" t="str">
        <f t="shared" si="2"/>
        <v/>
      </c>
      <c r="B334" s="6"/>
      <c r="C334" s="119"/>
      <c r="D334" s="120"/>
      <c r="E334" s="61"/>
      <c r="F334" s="45"/>
      <c r="G334" s="45"/>
      <c r="H334" s="46"/>
      <c r="I334" s="45"/>
      <c r="J334" s="45"/>
      <c r="K334" s="45"/>
      <c r="L334" s="45"/>
      <c r="M334" s="61"/>
      <c r="N334" s="48"/>
      <c r="O334" s="49"/>
      <c r="P334" s="48"/>
      <c r="Q334" s="49"/>
      <c r="R334" s="50"/>
      <c r="S334" s="51"/>
      <c r="T334" s="15"/>
      <c r="U334" s="14"/>
      <c r="V334" s="52"/>
      <c r="W334" s="52"/>
      <c r="X334" s="52"/>
      <c r="Y334" s="52"/>
      <c r="Z334" s="52"/>
      <c r="AA334" s="52"/>
      <c r="AB334" s="53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3"/>
      <c r="AP334" s="52"/>
      <c r="AQ334" s="52"/>
      <c r="AR334" s="53"/>
      <c r="AS334" s="53"/>
      <c r="AT334" s="53"/>
      <c r="AU334" s="52"/>
      <c r="AV334" s="52"/>
      <c r="AW334" s="53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83" t="str">
        <f>IF(ISBLANK(B334),,IF(IFNA(MATCH(N334,List_Holidays,0),0)=0,IF(IFNA(MATCH(WEEKDAY(N334),List_WeekHolidays,0),0),1,0),2))</f>
        <v/>
      </c>
      <c r="BU334" s="83" t="str">
        <f t="array" ref="BU334">IF(ISBLANK(BT334),,INDEX(List_DayType,BT334+1))</f>
        <v/>
      </c>
      <c r="BV334" s="83" t="str">
        <f t="array" ref="BV334">IFS(BT334=0,,BT334=1,INDEX(List_Weekday,BT334),BT334=2,XLOOKUP(N334,List_Holidays,List_HolidaysDesc))</f>
        <v/>
      </c>
      <c r="BW334" s="109">
        <f t="shared" si="3"/>
        <v>0</v>
      </c>
      <c r="BX334" s="109">
        <f t="shared" si="4"/>
        <v>0</v>
      </c>
      <c r="BY334" s="109">
        <f>IF($BW334&gt;cLunchEnd+$N334,cLunchBegin+$N334+1,cLunchBegin+$N334)</f>
        <v>0.5</v>
      </c>
      <c r="BZ334" s="109">
        <f>IF($BW334&gt;cLunchEnd+$N334,cLunchEnd+$N334+1,cLunchEnd+$N334)</f>
        <v>0.5416666667</v>
      </c>
      <c r="CA334" s="109">
        <f>IF($BW334&gt;cDinnerEnd+$N334,cDinnerBegin+$N334+1,cDinnerBegin+$N334)</f>
        <v>0.75</v>
      </c>
      <c r="CB334" s="109">
        <f>IF($BW334&gt;cDinnerEnd+$N334,cDinnerEnd+$N334+1,cDinnerEnd+$N334)</f>
        <v>0.7916666667</v>
      </c>
      <c r="CC334" s="50" t="str">
        <f>IF((MIN($BX334,BZ334)-MAX($BW334,BY334))&gt;0,vDurationLunch,)</f>
        <v/>
      </c>
      <c r="CD334" s="50" t="str">
        <f>IF((MIN($BX334,CB334)-MAX($BW334,CA334))&gt;0,vDurationDinner,)</f>
        <v/>
      </c>
      <c r="CE334" s="50">
        <f t="shared" si="5"/>
        <v>0</v>
      </c>
      <c r="CF334" s="109">
        <f t="shared" si="6"/>
        <v>0.75</v>
      </c>
      <c r="CG334" s="50" t="str">
        <f t="shared" si="7"/>
        <v/>
      </c>
      <c r="CH334" s="50" t="str">
        <f t="shared" si="8"/>
        <v/>
      </c>
      <c r="CI334" s="50" t="str">
        <f t="shared" si="9"/>
        <v/>
      </c>
      <c r="CJ334" s="50" t="str">
        <f t="shared" si="10"/>
        <v/>
      </c>
      <c r="CK334" s="50" t="str">
        <f t="shared" si="11"/>
        <v/>
      </c>
      <c r="CL334" s="50"/>
      <c r="CM334" s="50"/>
      <c r="CN334" s="50"/>
      <c r="CO334" s="50"/>
      <c r="CP334" s="50"/>
    </row>
    <row r="335">
      <c r="A335" s="108" t="str">
        <f t="shared" si="2"/>
        <v/>
      </c>
      <c r="B335" s="6"/>
      <c r="C335" s="119"/>
      <c r="D335" s="120"/>
      <c r="E335" s="47"/>
      <c r="F335" s="45"/>
      <c r="G335" s="46"/>
      <c r="H335" s="46"/>
      <c r="I335" s="45"/>
      <c r="J335" s="45"/>
      <c r="K335" s="45"/>
      <c r="L335" s="45"/>
      <c r="M335" s="61"/>
      <c r="N335" s="48"/>
      <c r="O335" s="49"/>
      <c r="P335" s="48"/>
      <c r="Q335" s="49"/>
      <c r="R335" s="50"/>
      <c r="S335" s="51"/>
      <c r="T335" s="15"/>
      <c r="U335" s="14"/>
      <c r="V335" s="52"/>
      <c r="W335" s="52"/>
      <c r="X335" s="52"/>
      <c r="Y335" s="52"/>
      <c r="Z335" s="52"/>
      <c r="AA335" s="52"/>
      <c r="AB335" s="53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3"/>
      <c r="AP335" s="52"/>
      <c r="AQ335" s="52"/>
      <c r="AR335" s="53"/>
      <c r="AS335" s="53"/>
      <c r="AT335" s="53"/>
      <c r="AU335" s="52"/>
      <c r="AV335" s="52"/>
      <c r="AW335" s="53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83" t="str">
        <f>IF(ISBLANK(B335),,IF(IFNA(MATCH(N335,List_Holidays,0),0)=0,IF(IFNA(MATCH(WEEKDAY(N335),List_WeekHolidays,0),0),1,0),2))</f>
        <v/>
      </c>
      <c r="BU335" s="83" t="str">
        <f t="array" ref="BU335">IF(ISBLANK(BT335),,INDEX(List_DayType,BT335+1))</f>
        <v/>
      </c>
      <c r="BV335" s="83" t="str">
        <f t="array" ref="BV335">IFS(BT335=0,,BT335=1,INDEX(List_Weekday,BT335),BT335=2,XLOOKUP(N335,List_Holidays,List_HolidaysDesc))</f>
        <v/>
      </c>
      <c r="BW335" s="109">
        <f t="shared" si="3"/>
        <v>0</v>
      </c>
      <c r="BX335" s="109">
        <f t="shared" si="4"/>
        <v>0</v>
      </c>
      <c r="BY335" s="109">
        <f>IF($BW335&gt;cLunchEnd+$N335,cLunchBegin+$N335+1,cLunchBegin+$N335)</f>
        <v>0.5</v>
      </c>
      <c r="BZ335" s="109">
        <f>IF($BW335&gt;cLunchEnd+$N335,cLunchEnd+$N335+1,cLunchEnd+$N335)</f>
        <v>0.5416666667</v>
      </c>
      <c r="CA335" s="109">
        <f>IF($BW335&gt;cDinnerEnd+$N335,cDinnerBegin+$N335+1,cDinnerBegin+$N335)</f>
        <v>0.75</v>
      </c>
      <c r="CB335" s="109">
        <f>IF($BW335&gt;cDinnerEnd+$N335,cDinnerEnd+$N335+1,cDinnerEnd+$N335)</f>
        <v>0.7916666667</v>
      </c>
      <c r="CC335" s="50" t="str">
        <f>IF((MIN($BX335,BZ335)-MAX($BW335,BY335))&gt;0,vDurationLunch,)</f>
        <v/>
      </c>
      <c r="CD335" s="50" t="str">
        <f>IF((MIN($BX335,CB335)-MAX($BW335,CA335))&gt;0,vDurationDinner,)</f>
        <v/>
      </c>
      <c r="CE335" s="50">
        <f t="shared" si="5"/>
        <v>0</v>
      </c>
      <c r="CF335" s="109">
        <f t="shared" si="6"/>
        <v>0.75</v>
      </c>
      <c r="CG335" s="50" t="str">
        <f t="shared" si="7"/>
        <v/>
      </c>
      <c r="CH335" s="50" t="str">
        <f t="shared" si="8"/>
        <v/>
      </c>
      <c r="CI335" s="50" t="str">
        <f t="shared" si="9"/>
        <v/>
      </c>
      <c r="CJ335" s="50" t="str">
        <f t="shared" si="10"/>
        <v/>
      </c>
      <c r="CK335" s="50" t="str">
        <f t="shared" si="11"/>
        <v/>
      </c>
      <c r="CL335" s="50"/>
      <c r="CM335" s="50"/>
      <c r="CN335" s="50"/>
      <c r="CO335" s="50"/>
      <c r="CP335" s="50"/>
    </row>
    <row r="336">
      <c r="A336" s="108" t="str">
        <f t="shared" si="2"/>
        <v/>
      </c>
      <c r="B336" s="6"/>
      <c r="C336" s="119"/>
      <c r="D336" s="120"/>
      <c r="E336" s="47"/>
      <c r="F336" s="45"/>
      <c r="G336" s="45"/>
      <c r="H336" s="46"/>
      <c r="I336" s="45"/>
      <c r="J336" s="45"/>
      <c r="K336" s="45"/>
      <c r="L336" s="45"/>
      <c r="M336" s="61"/>
      <c r="N336" s="48"/>
      <c r="O336" s="49"/>
      <c r="P336" s="48"/>
      <c r="Q336" s="49"/>
      <c r="R336" s="50"/>
      <c r="S336" s="51"/>
      <c r="T336" s="15"/>
      <c r="U336" s="14"/>
      <c r="V336" s="52"/>
      <c r="W336" s="52"/>
      <c r="X336" s="52"/>
      <c r="Y336" s="52"/>
      <c r="Z336" s="52"/>
      <c r="AA336" s="52"/>
      <c r="AB336" s="53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3"/>
      <c r="AP336" s="52"/>
      <c r="AQ336" s="52"/>
      <c r="AR336" s="53"/>
      <c r="AS336" s="53"/>
      <c r="AT336" s="53"/>
      <c r="AU336" s="52"/>
      <c r="AV336" s="52"/>
      <c r="AW336" s="53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83" t="str">
        <f>IF(ISBLANK(B336),,IF(IFNA(MATCH(N336,List_Holidays,0),0)=0,IF(IFNA(MATCH(WEEKDAY(N336),List_WeekHolidays,0),0),1,0),2))</f>
        <v/>
      </c>
      <c r="BU336" s="83" t="str">
        <f t="array" ref="BU336">IF(ISBLANK(BT336),,INDEX(List_DayType,BT336+1))</f>
        <v/>
      </c>
      <c r="BV336" s="83" t="str">
        <f t="array" ref="BV336">IFS(BT336=0,,BT336=1,INDEX(List_Weekday,BT336),BT336=2,XLOOKUP(N336,List_Holidays,List_HolidaysDesc))</f>
        <v/>
      </c>
      <c r="BW336" s="109">
        <f t="shared" si="3"/>
        <v>0</v>
      </c>
      <c r="BX336" s="109">
        <f t="shared" si="4"/>
        <v>0</v>
      </c>
      <c r="BY336" s="109">
        <f>IF($BW336&gt;cLunchEnd+$N336,cLunchBegin+$N336+1,cLunchBegin+$N336)</f>
        <v>0.5</v>
      </c>
      <c r="BZ336" s="109">
        <f>IF($BW336&gt;cLunchEnd+$N336,cLunchEnd+$N336+1,cLunchEnd+$N336)</f>
        <v>0.5416666667</v>
      </c>
      <c r="CA336" s="109">
        <f>IF($BW336&gt;cDinnerEnd+$N336,cDinnerBegin+$N336+1,cDinnerBegin+$N336)</f>
        <v>0.75</v>
      </c>
      <c r="CB336" s="109">
        <f>IF($BW336&gt;cDinnerEnd+$N336,cDinnerEnd+$N336+1,cDinnerEnd+$N336)</f>
        <v>0.7916666667</v>
      </c>
      <c r="CC336" s="50" t="str">
        <f>IF((MIN($BX336,BZ336)-MAX($BW336,BY336))&gt;0,vDurationLunch,)</f>
        <v/>
      </c>
      <c r="CD336" s="50" t="str">
        <f>IF((MIN($BX336,CB336)-MAX($BW336,CA336))&gt;0,vDurationDinner,)</f>
        <v/>
      </c>
      <c r="CE336" s="50">
        <f t="shared" si="5"/>
        <v>0</v>
      </c>
      <c r="CF336" s="109">
        <f t="shared" si="6"/>
        <v>0.75</v>
      </c>
      <c r="CG336" s="50" t="str">
        <f t="shared" si="7"/>
        <v/>
      </c>
      <c r="CH336" s="50" t="str">
        <f t="shared" si="8"/>
        <v/>
      </c>
      <c r="CI336" s="50" t="str">
        <f t="shared" si="9"/>
        <v/>
      </c>
      <c r="CJ336" s="50" t="str">
        <f t="shared" si="10"/>
        <v/>
      </c>
      <c r="CK336" s="50" t="str">
        <f t="shared" si="11"/>
        <v/>
      </c>
      <c r="CL336" s="50"/>
      <c r="CM336" s="50"/>
      <c r="CN336" s="50"/>
      <c r="CO336" s="50"/>
      <c r="CP336" s="50"/>
    </row>
    <row r="337">
      <c r="A337" s="108" t="str">
        <f t="shared" si="2"/>
        <v/>
      </c>
      <c r="B337" s="6"/>
      <c r="C337" s="119"/>
      <c r="D337" s="120"/>
      <c r="E337" s="47"/>
      <c r="F337" s="45"/>
      <c r="G337" s="45"/>
      <c r="H337" s="46"/>
      <c r="I337" s="45"/>
      <c r="J337" s="45"/>
      <c r="K337" s="45"/>
      <c r="L337" s="45"/>
      <c r="M337" s="61"/>
      <c r="N337" s="48"/>
      <c r="O337" s="49"/>
      <c r="P337" s="48"/>
      <c r="Q337" s="49"/>
      <c r="R337" s="50"/>
      <c r="S337" s="51"/>
      <c r="T337" s="15"/>
      <c r="U337" s="14"/>
      <c r="V337" s="52"/>
      <c r="W337" s="52"/>
      <c r="X337" s="52"/>
      <c r="Y337" s="52"/>
      <c r="Z337" s="52"/>
      <c r="AA337" s="52"/>
      <c r="AB337" s="53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3"/>
      <c r="AP337" s="52"/>
      <c r="AQ337" s="52"/>
      <c r="AR337" s="53"/>
      <c r="AS337" s="53"/>
      <c r="AT337" s="53"/>
      <c r="AU337" s="52"/>
      <c r="AV337" s="52"/>
      <c r="AW337" s="53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83" t="str">
        <f>IF(ISBLANK(B337),,IF(IFNA(MATCH(N337,List_Holidays,0),0)=0,IF(IFNA(MATCH(WEEKDAY(N337),List_WeekHolidays,0),0),1,0),2))</f>
        <v/>
      </c>
      <c r="BU337" s="83" t="str">
        <f t="array" ref="BU337">IF(ISBLANK(BT337),,INDEX(List_DayType,BT337+1))</f>
        <v/>
      </c>
      <c r="BV337" s="83" t="str">
        <f t="array" ref="BV337">IFS(BT337=0,,BT337=1,INDEX(List_Weekday,BT337),BT337=2,XLOOKUP(N337,List_Holidays,List_HolidaysDesc))</f>
        <v/>
      </c>
      <c r="BW337" s="109">
        <f t="shared" si="3"/>
        <v>0</v>
      </c>
      <c r="BX337" s="109">
        <f t="shared" si="4"/>
        <v>0</v>
      </c>
      <c r="BY337" s="109">
        <f>IF($BW337&gt;cLunchEnd+$N337,cLunchBegin+$N337+1,cLunchBegin+$N337)</f>
        <v>0.5</v>
      </c>
      <c r="BZ337" s="109">
        <f>IF($BW337&gt;cLunchEnd+$N337,cLunchEnd+$N337+1,cLunchEnd+$N337)</f>
        <v>0.5416666667</v>
      </c>
      <c r="CA337" s="109">
        <f>IF($BW337&gt;cDinnerEnd+$N337,cDinnerBegin+$N337+1,cDinnerBegin+$N337)</f>
        <v>0.75</v>
      </c>
      <c r="CB337" s="109">
        <f>IF($BW337&gt;cDinnerEnd+$N337,cDinnerEnd+$N337+1,cDinnerEnd+$N337)</f>
        <v>0.7916666667</v>
      </c>
      <c r="CC337" s="50" t="str">
        <f>IF((MIN($BX337,BZ337)-MAX($BW337,BY337))&gt;0,vDurationLunch,)</f>
        <v/>
      </c>
      <c r="CD337" s="50" t="str">
        <f>IF((MIN($BX337,CB337)-MAX($BW337,CA337))&gt;0,vDurationDinner,)</f>
        <v/>
      </c>
      <c r="CE337" s="50">
        <f t="shared" si="5"/>
        <v>0</v>
      </c>
      <c r="CF337" s="109">
        <f t="shared" si="6"/>
        <v>0.75</v>
      </c>
      <c r="CG337" s="50" t="str">
        <f t="shared" si="7"/>
        <v/>
      </c>
      <c r="CH337" s="50" t="str">
        <f t="shared" si="8"/>
        <v/>
      </c>
      <c r="CI337" s="50" t="str">
        <f t="shared" si="9"/>
        <v/>
      </c>
      <c r="CJ337" s="50" t="str">
        <f t="shared" si="10"/>
        <v/>
      </c>
      <c r="CK337" s="50" t="str">
        <f t="shared" si="11"/>
        <v/>
      </c>
      <c r="CL337" s="50"/>
      <c r="CM337" s="50"/>
      <c r="CN337" s="50"/>
      <c r="CO337" s="50"/>
      <c r="CP337" s="50"/>
    </row>
    <row r="338">
      <c r="A338" s="108" t="str">
        <f t="shared" si="2"/>
        <v/>
      </c>
      <c r="B338" s="6"/>
      <c r="C338" s="119"/>
      <c r="D338" s="120"/>
      <c r="E338" s="47"/>
      <c r="F338" s="45"/>
      <c r="G338" s="45"/>
      <c r="H338" s="45"/>
      <c r="I338" s="45"/>
      <c r="J338" s="46"/>
      <c r="K338" s="45"/>
      <c r="L338" s="45"/>
      <c r="M338" s="61"/>
      <c r="N338" s="48"/>
      <c r="O338" s="49"/>
      <c r="P338" s="48"/>
      <c r="Q338" s="49"/>
      <c r="R338" s="50"/>
      <c r="S338" s="51"/>
      <c r="T338" s="15"/>
      <c r="U338" s="14"/>
      <c r="V338" s="52"/>
      <c r="W338" s="52"/>
      <c r="X338" s="52"/>
      <c r="Y338" s="52"/>
      <c r="Z338" s="52"/>
      <c r="AA338" s="52"/>
      <c r="AB338" s="53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3"/>
      <c r="AP338" s="52"/>
      <c r="AQ338" s="52"/>
      <c r="AR338" s="53"/>
      <c r="AS338" s="53"/>
      <c r="AT338" s="53"/>
      <c r="AU338" s="52"/>
      <c r="AV338" s="52"/>
      <c r="AW338" s="53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83" t="str">
        <f>IF(ISBLANK(B338),,IF(IFNA(MATCH(N338,List_Holidays,0),0)=0,IF(IFNA(MATCH(WEEKDAY(N338),List_WeekHolidays,0),0),1,0),2))</f>
        <v/>
      </c>
      <c r="BU338" s="83" t="str">
        <f t="array" ref="BU338">IF(ISBLANK(BT338),,INDEX(List_DayType,BT338+1))</f>
        <v/>
      </c>
      <c r="BV338" s="83" t="str">
        <f t="array" ref="BV338">IFS(BT338=0,,BT338=1,INDEX(List_Weekday,BT338),BT338=2,XLOOKUP(N338,List_Holidays,List_HolidaysDesc))</f>
        <v/>
      </c>
      <c r="BW338" s="109">
        <f t="shared" si="3"/>
        <v>0</v>
      </c>
      <c r="BX338" s="109">
        <f t="shared" si="4"/>
        <v>0</v>
      </c>
      <c r="BY338" s="109">
        <f>IF($BW338&gt;cLunchEnd+$N338,cLunchBegin+$N338+1,cLunchBegin+$N338)</f>
        <v>0.5</v>
      </c>
      <c r="BZ338" s="109">
        <f>IF($BW338&gt;cLunchEnd+$N338,cLunchEnd+$N338+1,cLunchEnd+$N338)</f>
        <v>0.5416666667</v>
      </c>
      <c r="CA338" s="109">
        <f>IF($BW338&gt;cDinnerEnd+$N338,cDinnerBegin+$N338+1,cDinnerBegin+$N338)</f>
        <v>0.75</v>
      </c>
      <c r="CB338" s="109">
        <f>IF($BW338&gt;cDinnerEnd+$N338,cDinnerEnd+$N338+1,cDinnerEnd+$N338)</f>
        <v>0.7916666667</v>
      </c>
      <c r="CC338" s="50" t="str">
        <f>IF((MIN($BX338,BZ338)-MAX($BW338,BY338))&gt;0,vDurationLunch,)</f>
        <v/>
      </c>
      <c r="CD338" s="50" t="str">
        <f>IF((MIN($BX338,CB338)-MAX($BW338,CA338))&gt;0,vDurationDinner,)</f>
        <v/>
      </c>
      <c r="CE338" s="50">
        <f t="shared" si="5"/>
        <v>0</v>
      </c>
      <c r="CF338" s="109">
        <f t="shared" si="6"/>
        <v>0.75</v>
      </c>
      <c r="CG338" s="50" t="str">
        <f t="shared" si="7"/>
        <v/>
      </c>
      <c r="CH338" s="50" t="str">
        <f t="shared" si="8"/>
        <v/>
      </c>
      <c r="CI338" s="50" t="str">
        <f t="shared" si="9"/>
        <v/>
      </c>
      <c r="CJ338" s="50" t="str">
        <f t="shared" si="10"/>
        <v/>
      </c>
      <c r="CK338" s="50" t="str">
        <f t="shared" si="11"/>
        <v/>
      </c>
      <c r="CL338" s="50"/>
      <c r="CM338" s="50"/>
      <c r="CN338" s="50"/>
      <c r="CO338" s="50"/>
      <c r="CP338" s="50"/>
    </row>
    <row r="339">
      <c r="A339" s="108" t="str">
        <f t="shared" si="2"/>
        <v/>
      </c>
      <c r="B339" s="6"/>
      <c r="C339" s="119"/>
      <c r="D339" s="120"/>
      <c r="E339" s="47"/>
      <c r="F339" s="45"/>
      <c r="G339" s="45"/>
      <c r="H339" s="46"/>
      <c r="I339" s="45"/>
      <c r="J339" s="45"/>
      <c r="K339" s="45"/>
      <c r="L339" s="45"/>
      <c r="M339" s="61"/>
      <c r="N339" s="48"/>
      <c r="O339" s="49"/>
      <c r="P339" s="48"/>
      <c r="Q339" s="49"/>
      <c r="R339" s="50"/>
      <c r="S339" s="51"/>
      <c r="T339" s="15"/>
      <c r="U339" s="14"/>
      <c r="V339" s="52"/>
      <c r="W339" s="52"/>
      <c r="X339" s="52"/>
      <c r="Y339" s="52"/>
      <c r="Z339" s="52"/>
      <c r="AA339" s="52"/>
      <c r="AB339" s="53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3"/>
      <c r="AP339" s="52"/>
      <c r="AQ339" s="52"/>
      <c r="AR339" s="53"/>
      <c r="AS339" s="53"/>
      <c r="AT339" s="53"/>
      <c r="AU339" s="52"/>
      <c r="AV339" s="52"/>
      <c r="AW339" s="53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83" t="str">
        <f>IF(ISBLANK(B339),,IF(IFNA(MATCH(N339,List_Holidays,0),0)=0,IF(IFNA(MATCH(WEEKDAY(N339),List_WeekHolidays,0),0),1,0),2))</f>
        <v/>
      </c>
      <c r="BU339" s="83" t="str">
        <f t="array" ref="BU339">IF(ISBLANK(BT339),,INDEX(List_DayType,BT339+1))</f>
        <v/>
      </c>
      <c r="BV339" s="83" t="str">
        <f t="array" ref="BV339">IFS(BT339=0,,BT339=1,INDEX(List_Weekday,BT339),BT339=2,XLOOKUP(N339,List_Holidays,List_HolidaysDesc))</f>
        <v/>
      </c>
      <c r="BW339" s="109">
        <f t="shared" si="3"/>
        <v>0</v>
      </c>
      <c r="BX339" s="109">
        <f t="shared" si="4"/>
        <v>0</v>
      </c>
      <c r="BY339" s="109">
        <f>IF($BW339&gt;cLunchEnd+$N339,cLunchBegin+$N339+1,cLunchBegin+$N339)</f>
        <v>0.5</v>
      </c>
      <c r="BZ339" s="109">
        <f>IF($BW339&gt;cLunchEnd+$N339,cLunchEnd+$N339+1,cLunchEnd+$N339)</f>
        <v>0.5416666667</v>
      </c>
      <c r="CA339" s="109">
        <f>IF($BW339&gt;cDinnerEnd+$N339,cDinnerBegin+$N339+1,cDinnerBegin+$N339)</f>
        <v>0.75</v>
      </c>
      <c r="CB339" s="109">
        <f>IF($BW339&gt;cDinnerEnd+$N339,cDinnerEnd+$N339+1,cDinnerEnd+$N339)</f>
        <v>0.7916666667</v>
      </c>
      <c r="CC339" s="50" t="str">
        <f>IF((MIN($BX339,BZ339)-MAX($BW339,BY339))&gt;0,vDurationLunch,)</f>
        <v/>
      </c>
      <c r="CD339" s="50" t="str">
        <f>IF((MIN($BX339,CB339)-MAX($BW339,CA339))&gt;0,vDurationDinner,)</f>
        <v/>
      </c>
      <c r="CE339" s="50">
        <f t="shared" si="5"/>
        <v>0</v>
      </c>
      <c r="CF339" s="109">
        <f t="shared" si="6"/>
        <v>0.75</v>
      </c>
      <c r="CG339" s="50" t="str">
        <f t="shared" si="7"/>
        <v/>
      </c>
      <c r="CH339" s="50" t="str">
        <f t="shared" si="8"/>
        <v/>
      </c>
      <c r="CI339" s="50" t="str">
        <f t="shared" si="9"/>
        <v/>
      </c>
      <c r="CJ339" s="50" t="str">
        <f t="shared" si="10"/>
        <v/>
      </c>
      <c r="CK339" s="50" t="str">
        <f t="shared" si="11"/>
        <v/>
      </c>
      <c r="CL339" s="50"/>
      <c r="CM339" s="50"/>
      <c r="CN339" s="50"/>
      <c r="CO339" s="50"/>
      <c r="CP339" s="50"/>
    </row>
    <row r="340">
      <c r="A340" s="108" t="str">
        <f t="shared" si="2"/>
        <v/>
      </c>
      <c r="B340" s="6"/>
      <c r="C340" s="119"/>
      <c r="D340" s="120"/>
      <c r="E340" s="47"/>
      <c r="F340" s="45"/>
      <c r="G340" s="45"/>
      <c r="H340" s="46"/>
      <c r="I340" s="45"/>
      <c r="J340" s="45"/>
      <c r="K340" s="45"/>
      <c r="L340" s="45"/>
      <c r="M340" s="61"/>
      <c r="N340" s="48"/>
      <c r="O340" s="49"/>
      <c r="P340" s="48"/>
      <c r="Q340" s="49"/>
      <c r="R340" s="50"/>
      <c r="S340" s="51"/>
      <c r="T340" s="15"/>
      <c r="U340" s="14"/>
      <c r="V340" s="52"/>
      <c r="W340" s="52"/>
      <c r="X340" s="52"/>
      <c r="Y340" s="52"/>
      <c r="Z340" s="52"/>
      <c r="AA340" s="52"/>
      <c r="AB340" s="53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3"/>
      <c r="AP340" s="52"/>
      <c r="AQ340" s="52"/>
      <c r="AR340" s="53"/>
      <c r="AS340" s="53"/>
      <c r="AT340" s="53"/>
      <c r="AU340" s="52"/>
      <c r="AV340" s="52"/>
      <c r="AW340" s="53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83" t="str">
        <f>IF(ISBLANK(B340),,IF(IFNA(MATCH(N340,List_Holidays,0),0)=0,IF(IFNA(MATCH(WEEKDAY(N340),List_WeekHolidays,0),0),1,0),2))</f>
        <v/>
      </c>
      <c r="BU340" s="83" t="str">
        <f t="array" ref="BU340">IF(ISBLANK(BT340),,INDEX(List_DayType,BT340+1))</f>
        <v/>
      </c>
      <c r="BV340" s="83" t="str">
        <f t="array" ref="BV340">IFS(BT340=0,,BT340=1,INDEX(List_Weekday,BT340),BT340=2,XLOOKUP(N340,List_Holidays,List_HolidaysDesc))</f>
        <v/>
      </c>
      <c r="BW340" s="109">
        <f t="shared" si="3"/>
        <v>0</v>
      </c>
      <c r="BX340" s="109">
        <f t="shared" si="4"/>
        <v>0</v>
      </c>
      <c r="BY340" s="109">
        <f>IF($BW340&gt;cLunchEnd+$N340,cLunchBegin+$N340+1,cLunchBegin+$N340)</f>
        <v>0.5</v>
      </c>
      <c r="BZ340" s="109">
        <f>IF($BW340&gt;cLunchEnd+$N340,cLunchEnd+$N340+1,cLunchEnd+$N340)</f>
        <v>0.5416666667</v>
      </c>
      <c r="CA340" s="109">
        <f>IF($BW340&gt;cDinnerEnd+$N340,cDinnerBegin+$N340+1,cDinnerBegin+$N340)</f>
        <v>0.75</v>
      </c>
      <c r="CB340" s="109">
        <f>IF($BW340&gt;cDinnerEnd+$N340,cDinnerEnd+$N340+1,cDinnerEnd+$N340)</f>
        <v>0.7916666667</v>
      </c>
      <c r="CC340" s="50" t="str">
        <f>IF((MIN($BX340,BZ340)-MAX($BW340,BY340))&gt;0,vDurationLunch,)</f>
        <v/>
      </c>
      <c r="CD340" s="50" t="str">
        <f>IF((MIN($BX340,CB340)-MAX($BW340,CA340))&gt;0,vDurationDinner,)</f>
        <v/>
      </c>
      <c r="CE340" s="50">
        <f t="shared" si="5"/>
        <v>0</v>
      </c>
      <c r="CF340" s="109">
        <f t="shared" si="6"/>
        <v>0.75</v>
      </c>
      <c r="CG340" s="50" t="str">
        <f t="shared" si="7"/>
        <v/>
      </c>
      <c r="CH340" s="50" t="str">
        <f t="shared" si="8"/>
        <v/>
      </c>
      <c r="CI340" s="50" t="str">
        <f t="shared" si="9"/>
        <v/>
      </c>
      <c r="CJ340" s="50" t="str">
        <f t="shared" si="10"/>
        <v/>
      </c>
      <c r="CK340" s="50" t="str">
        <f t="shared" si="11"/>
        <v/>
      </c>
      <c r="CL340" s="50"/>
      <c r="CM340" s="50"/>
      <c r="CN340" s="50"/>
      <c r="CO340" s="50"/>
      <c r="CP340" s="50"/>
    </row>
    <row r="341">
      <c r="A341" s="108" t="str">
        <f t="shared" si="2"/>
        <v/>
      </c>
      <c r="B341" s="6"/>
      <c r="C341" s="119"/>
      <c r="D341" s="120"/>
      <c r="E341" s="47"/>
      <c r="F341" s="45"/>
      <c r="G341" s="45"/>
      <c r="H341" s="46"/>
      <c r="I341" s="45"/>
      <c r="J341" s="45"/>
      <c r="K341" s="45"/>
      <c r="L341" s="45"/>
      <c r="M341" s="61"/>
      <c r="N341" s="48"/>
      <c r="O341" s="49"/>
      <c r="P341" s="48"/>
      <c r="Q341" s="49"/>
      <c r="R341" s="50"/>
      <c r="S341" s="51"/>
      <c r="T341" s="15"/>
      <c r="U341" s="14"/>
      <c r="V341" s="52"/>
      <c r="W341" s="52"/>
      <c r="X341" s="52"/>
      <c r="Y341" s="52"/>
      <c r="Z341" s="52"/>
      <c r="AA341" s="52"/>
      <c r="AB341" s="53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3"/>
      <c r="AP341" s="52"/>
      <c r="AQ341" s="52"/>
      <c r="AR341" s="53"/>
      <c r="AS341" s="53"/>
      <c r="AT341" s="53"/>
      <c r="AU341" s="52"/>
      <c r="AV341" s="52"/>
      <c r="AW341" s="53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83" t="str">
        <f>IF(ISBLANK(B341),,IF(IFNA(MATCH(N341,List_Holidays,0),0)=0,IF(IFNA(MATCH(WEEKDAY(N341),List_WeekHolidays,0),0),1,0),2))</f>
        <v/>
      </c>
      <c r="BU341" s="83" t="str">
        <f t="array" ref="BU341">IF(ISBLANK(BT341),,INDEX(List_DayType,BT341+1))</f>
        <v/>
      </c>
      <c r="BV341" s="83" t="str">
        <f t="array" ref="BV341">IFS(BT341=0,,BT341=1,INDEX(List_Weekday,BT341),BT341=2,XLOOKUP(N341,List_Holidays,List_HolidaysDesc))</f>
        <v/>
      </c>
      <c r="BW341" s="109">
        <f t="shared" si="3"/>
        <v>0</v>
      </c>
      <c r="BX341" s="109">
        <f t="shared" si="4"/>
        <v>0</v>
      </c>
      <c r="BY341" s="109">
        <f>IF($BW341&gt;cLunchEnd+$N341,cLunchBegin+$N341+1,cLunchBegin+$N341)</f>
        <v>0.5</v>
      </c>
      <c r="BZ341" s="109">
        <f>IF($BW341&gt;cLunchEnd+$N341,cLunchEnd+$N341+1,cLunchEnd+$N341)</f>
        <v>0.5416666667</v>
      </c>
      <c r="CA341" s="109">
        <f>IF($BW341&gt;cDinnerEnd+$N341,cDinnerBegin+$N341+1,cDinnerBegin+$N341)</f>
        <v>0.75</v>
      </c>
      <c r="CB341" s="109">
        <f>IF($BW341&gt;cDinnerEnd+$N341,cDinnerEnd+$N341+1,cDinnerEnd+$N341)</f>
        <v>0.7916666667</v>
      </c>
      <c r="CC341" s="50" t="str">
        <f>IF((MIN($BX341,BZ341)-MAX($BW341,BY341))&gt;0,vDurationLunch,)</f>
        <v/>
      </c>
      <c r="CD341" s="50" t="str">
        <f>IF((MIN($BX341,CB341)-MAX($BW341,CA341))&gt;0,vDurationDinner,)</f>
        <v/>
      </c>
      <c r="CE341" s="50">
        <f t="shared" si="5"/>
        <v>0</v>
      </c>
      <c r="CF341" s="109">
        <f t="shared" si="6"/>
        <v>0.75</v>
      </c>
      <c r="CG341" s="50" t="str">
        <f t="shared" si="7"/>
        <v/>
      </c>
      <c r="CH341" s="50" t="str">
        <f t="shared" si="8"/>
        <v/>
      </c>
      <c r="CI341" s="50" t="str">
        <f t="shared" si="9"/>
        <v/>
      </c>
      <c r="CJ341" s="50" t="str">
        <f t="shared" si="10"/>
        <v/>
      </c>
      <c r="CK341" s="50" t="str">
        <f t="shared" si="11"/>
        <v/>
      </c>
      <c r="CL341" s="50"/>
      <c r="CM341" s="50"/>
      <c r="CN341" s="50"/>
      <c r="CO341" s="50"/>
      <c r="CP341" s="50"/>
    </row>
    <row r="342">
      <c r="A342" s="108" t="str">
        <f t="shared" si="2"/>
        <v/>
      </c>
      <c r="B342" s="6"/>
      <c r="C342" s="119"/>
      <c r="D342" s="120"/>
      <c r="E342" s="47"/>
      <c r="F342" s="45"/>
      <c r="G342" s="46"/>
      <c r="H342" s="46"/>
      <c r="I342" s="45"/>
      <c r="J342" s="45"/>
      <c r="K342" s="45"/>
      <c r="L342" s="45"/>
      <c r="M342" s="61"/>
      <c r="N342" s="48"/>
      <c r="O342" s="49"/>
      <c r="P342" s="48"/>
      <c r="Q342" s="49"/>
      <c r="R342" s="50"/>
      <c r="S342" s="51"/>
      <c r="T342" s="15"/>
      <c r="U342" s="14"/>
      <c r="V342" s="52"/>
      <c r="W342" s="52"/>
      <c r="X342" s="52"/>
      <c r="Y342" s="52"/>
      <c r="Z342" s="52"/>
      <c r="AA342" s="52"/>
      <c r="AB342" s="53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3"/>
      <c r="AP342" s="52"/>
      <c r="AQ342" s="52"/>
      <c r="AR342" s="53"/>
      <c r="AS342" s="53"/>
      <c r="AT342" s="53"/>
      <c r="AU342" s="52"/>
      <c r="AV342" s="52"/>
      <c r="AW342" s="53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83" t="str">
        <f>IF(ISBLANK(B342),,IF(IFNA(MATCH(N342,List_Holidays,0),0)=0,IF(IFNA(MATCH(WEEKDAY(N342),List_WeekHolidays,0),0),1,0),2))</f>
        <v/>
      </c>
      <c r="BU342" s="83" t="str">
        <f t="array" ref="BU342">IF(ISBLANK(BT342),,INDEX(List_DayType,BT342+1))</f>
        <v/>
      </c>
      <c r="BV342" s="83" t="str">
        <f t="array" ref="BV342">IFS(BT342=0,,BT342=1,INDEX(List_Weekday,BT342),BT342=2,XLOOKUP(N342,List_Holidays,List_HolidaysDesc))</f>
        <v/>
      </c>
      <c r="BW342" s="109">
        <f t="shared" si="3"/>
        <v>0</v>
      </c>
      <c r="BX342" s="109">
        <f t="shared" si="4"/>
        <v>0</v>
      </c>
      <c r="BY342" s="109">
        <f>IF($BW342&gt;cLunchEnd+$N342,cLunchBegin+$N342+1,cLunchBegin+$N342)</f>
        <v>0.5</v>
      </c>
      <c r="BZ342" s="109">
        <f>IF($BW342&gt;cLunchEnd+$N342,cLunchEnd+$N342+1,cLunchEnd+$N342)</f>
        <v>0.5416666667</v>
      </c>
      <c r="CA342" s="109">
        <f>IF($BW342&gt;cDinnerEnd+$N342,cDinnerBegin+$N342+1,cDinnerBegin+$N342)</f>
        <v>0.75</v>
      </c>
      <c r="CB342" s="109">
        <f>IF($BW342&gt;cDinnerEnd+$N342,cDinnerEnd+$N342+1,cDinnerEnd+$N342)</f>
        <v>0.7916666667</v>
      </c>
      <c r="CC342" s="50" t="str">
        <f>IF((MIN($BX342,BZ342)-MAX($BW342,BY342))&gt;0,vDurationLunch,)</f>
        <v/>
      </c>
      <c r="CD342" s="50" t="str">
        <f>IF((MIN($BX342,CB342)-MAX($BW342,CA342))&gt;0,vDurationDinner,)</f>
        <v/>
      </c>
      <c r="CE342" s="50">
        <f t="shared" si="5"/>
        <v>0</v>
      </c>
      <c r="CF342" s="109">
        <f t="shared" si="6"/>
        <v>0.75</v>
      </c>
      <c r="CG342" s="50" t="str">
        <f t="shared" si="7"/>
        <v/>
      </c>
      <c r="CH342" s="50" t="str">
        <f t="shared" si="8"/>
        <v/>
      </c>
      <c r="CI342" s="50" t="str">
        <f t="shared" si="9"/>
        <v/>
      </c>
      <c r="CJ342" s="50" t="str">
        <f t="shared" si="10"/>
        <v/>
      </c>
      <c r="CK342" s="50" t="str">
        <f t="shared" si="11"/>
        <v/>
      </c>
      <c r="CL342" s="50"/>
      <c r="CM342" s="50"/>
      <c r="CN342" s="50"/>
      <c r="CO342" s="50"/>
      <c r="CP342" s="50"/>
    </row>
    <row r="343">
      <c r="A343" s="108" t="str">
        <f t="shared" si="2"/>
        <v/>
      </c>
      <c r="B343" s="6"/>
      <c r="C343" s="119"/>
      <c r="D343" s="120"/>
      <c r="E343" s="47"/>
      <c r="F343" s="45"/>
      <c r="G343" s="45"/>
      <c r="H343" s="46"/>
      <c r="I343" s="45"/>
      <c r="J343" s="45"/>
      <c r="K343" s="45"/>
      <c r="L343" s="45"/>
      <c r="M343" s="47"/>
      <c r="N343" s="48"/>
      <c r="O343" s="49"/>
      <c r="P343" s="48"/>
      <c r="Q343" s="49"/>
      <c r="R343" s="50"/>
      <c r="S343" s="51"/>
      <c r="T343" s="15"/>
      <c r="U343" s="14"/>
      <c r="V343" s="52"/>
      <c r="W343" s="52"/>
      <c r="X343" s="52"/>
      <c r="Y343" s="52"/>
      <c r="Z343" s="52"/>
      <c r="AA343" s="52"/>
      <c r="AB343" s="53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3"/>
      <c r="AP343" s="52"/>
      <c r="AQ343" s="52"/>
      <c r="AR343" s="53"/>
      <c r="AS343" s="53"/>
      <c r="AT343" s="53"/>
      <c r="AU343" s="52"/>
      <c r="AV343" s="52"/>
      <c r="AW343" s="53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83" t="str">
        <f>IF(ISBLANK(B343),,IF(IFNA(MATCH(N343,List_Holidays,0),0)=0,IF(IFNA(MATCH(WEEKDAY(N343),List_WeekHolidays,0),0),1,0),2))</f>
        <v/>
      </c>
      <c r="BU343" s="83" t="str">
        <f t="array" ref="BU343">IF(ISBLANK(BT343),,INDEX(List_DayType,BT343+1))</f>
        <v/>
      </c>
      <c r="BV343" s="83" t="str">
        <f t="array" ref="BV343">IFS(BT343=0,,BT343=1,INDEX(List_Weekday,BT343),BT343=2,XLOOKUP(N343,List_Holidays,List_HolidaysDesc))</f>
        <v/>
      </c>
      <c r="BW343" s="109">
        <f t="shared" si="3"/>
        <v>0</v>
      </c>
      <c r="BX343" s="109">
        <f t="shared" si="4"/>
        <v>0</v>
      </c>
      <c r="BY343" s="109">
        <f>IF($BW343&gt;cLunchEnd+$N343,cLunchBegin+$N343+1,cLunchBegin+$N343)</f>
        <v>0.5</v>
      </c>
      <c r="BZ343" s="109">
        <f>IF($BW343&gt;cLunchEnd+$N343,cLunchEnd+$N343+1,cLunchEnd+$N343)</f>
        <v>0.5416666667</v>
      </c>
      <c r="CA343" s="109">
        <f>IF($BW343&gt;cDinnerEnd+$N343,cDinnerBegin+$N343+1,cDinnerBegin+$N343)</f>
        <v>0.75</v>
      </c>
      <c r="CB343" s="109">
        <f>IF($BW343&gt;cDinnerEnd+$N343,cDinnerEnd+$N343+1,cDinnerEnd+$N343)</f>
        <v>0.7916666667</v>
      </c>
      <c r="CC343" s="50" t="str">
        <f>IF((MIN($BX343,BZ343)-MAX($BW343,BY343))&gt;0,vDurationLunch,)</f>
        <v/>
      </c>
      <c r="CD343" s="50" t="str">
        <f>IF((MIN($BX343,CB343)-MAX($BW343,CA343))&gt;0,vDurationDinner,)</f>
        <v/>
      </c>
      <c r="CE343" s="50">
        <f t="shared" si="5"/>
        <v>0</v>
      </c>
      <c r="CF343" s="109">
        <f t="shared" si="6"/>
        <v>0.75</v>
      </c>
      <c r="CG343" s="50" t="str">
        <f t="shared" si="7"/>
        <v/>
      </c>
      <c r="CH343" s="50" t="str">
        <f t="shared" si="8"/>
        <v/>
      </c>
      <c r="CI343" s="50" t="str">
        <f t="shared" si="9"/>
        <v/>
      </c>
      <c r="CJ343" s="50" t="str">
        <f t="shared" si="10"/>
        <v/>
      </c>
      <c r="CK343" s="50" t="str">
        <f t="shared" si="11"/>
        <v/>
      </c>
      <c r="CL343" s="50"/>
      <c r="CM343" s="50"/>
      <c r="CN343" s="50"/>
      <c r="CO343" s="50"/>
      <c r="CP343" s="50"/>
    </row>
    <row r="344">
      <c r="A344" s="108" t="str">
        <f t="shared" si="2"/>
        <v/>
      </c>
      <c r="B344" s="6"/>
      <c r="C344" s="119"/>
      <c r="D344" s="120"/>
      <c r="E344" s="47"/>
      <c r="F344" s="45"/>
      <c r="G344" s="45"/>
      <c r="H344" s="46"/>
      <c r="I344" s="45"/>
      <c r="J344" s="45"/>
      <c r="K344" s="45"/>
      <c r="L344" s="45"/>
      <c r="M344" s="61"/>
      <c r="N344" s="48"/>
      <c r="O344" s="49"/>
      <c r="P344" s="48"/>
      <c r="Q344" s="49"/>
      <c r="R344" s="50"/>
      <c r="S344" s="51"/>
      <c r="T344" s="15"/>
      <c r="U344" s="14"/>
      <c r="V344" s="52"/>
      <c r="W344" s="52"/>
      <c r="X344" s="52"/>
      <c r="Y344" s="52"/>
      <c r="Z344" s="52"/>
      <c r="AA344" s="52"/>
      <c r="AB344" s="53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3"/>
      <c r="AP344" s="52"/>
      <c r="AQ344" s="52"/>
      <c r="AR344" s="53"/>
      <c r="AS344" s="53"/>
      <c r="AT344" s="53"/>
      <c r="AU344" s="52"/>
      <c r="AV344" s="52"/>
      <c r="AW344" s="53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83" t="str">
        <f>IF(ISBLANK(B344),,IF(IFNA(MATCH(N344,List_Holidays,0),0)=0,IF(IFNA(MATCH(WEEKDAY(N344),List_WeekHolidays,0),0),1,0),2))</f>
        <v/>
      </c>
      <c r="BU344" s="83" t="str">
        <f t="array" ref="BU344">IF(ISBLANK(BT344),,INDEX(List_DayType,BT344+1))</f>
        <v/>
      </c>
      <c r="BV344" s="83" t="str">
        <f t="array" ref="BV344">IFS(BT344=0,,BT344=1,INDEX(List_Weekday,BT344),BT344=2,XLOOKUP(N344,List_Holidays,List_HolidaysDesc))</f>
        <v/>
      </c>
      <c r="BW344" s="109">
        <f t="shared" si="3"/>
        <v>0</v>
      </c>
      <c r="BX344" s="109">
        <f t="shared" si="4"/>
        <v>0</v>
      </c>
      <c r="BY344" s="109">
        <f>IF($BW344&gt;cLunchEnd+$N344,cLunchBegin+$N344+1,cLunchBegin+$N344)</f>
        <v>0.5</v>
      </c>
      <c r="BZ344" s="109">
        <f>IF($BW344&gt;cLunchEnd+$N344,cLunchEnd+$N344+1,cLunchEnd+$N344)</f>
        <v>0.5416666667</v>
      </c>
      <c r="CA344" s="109">
        <f>IF($BW344&gt;cDinnerEnd+$N344,cDinnerBegin+$N344+1,cDinnerBegin+$N344)</f>
        <v>0.75</v>
      </c>
      <c r="CB344" s="109">
        <f>IF($BW344&gt;cDinnerEnd+$N344,cDinnerEnd+$N344+1,cDinnerEnd+$N344)</f>
        <v>0.7916666667</v>
      </c>
      <c r="CC344" s="50" t="str">
        <f>IF((MIN($BX344,BZ344)-MAX($BW344,BY344))&gt;0,vDurationLunch,)</f>
        <v/>
      </c>
      <c r="CD344" s="50" t="str">
        <f>IF((MIN($BX344,CB344)-MAX($BW344,CA344))&gt;0,vDurationDinner,)</f>
        <v/>
      </c>
      <c r="CE344" s="50">
        <f t="shared" si="5"/>
        <v>0</v>
      </c>
      <c r="CF344" s="109">
        <f t="shared" si="6"/>
        <v>0.75</v>
      </c>
      <c r="CG344" s="50" t="str">
        <f t="shared" si="7"/>
        <v/>
      </c>
      <c r="CH344" s="50" t="str">
        <f t="shared" si="8"/>
        <v/>
      </c>
      <c r="CI344" s="50" t="str">
        <f t="shared" si="9"/>
        <v/>
      </c>
      <c r="CJ344" s="50" t="str">
        <f t="shared" si="10"/>
        <v/>
      </c>
      <c r="CK344" s="50" t="str">
        <f t="shared" si="11"/>
        <v/>
      </c>
      <c r="CL344" s="50"/>
      <c r="CM344" s="50"/>
      <c r="CN344" s="50"/>
      <c r="CO344" s="50"/>
      <c r="CP344" s="50"/>
    </row>
    <row r="345">
      <c r="A345" s="108" t="str">
        <f t="shared" si="2"/>
        <v/>
      </c>
      <c r="B345" s="6"/>
      <c r="C345" s="119"/>
      <c r="D345" s="120"/>
      <c r="E345" s="47"/>
      <c r="F345" s="45"/>
      <c r="G345" s="45"/>
      <c r="H345" s="45"/>
      <c r="I345" s="45"/>
      <c r="J345" s="46"/>
      <c r="K345" s="45"/>
      <c r="L345" s="45"/>
      <c r="M345" s="61"/>
      <c r="N345" s="48"/>
      <c r="O345" s="49"/>
      <c r="P345" s="48"/>
      <c r="Q345" s="49"/>
      <c r="R345" s="50"/>
      <c r="S345" s="51"/>
      <c r="T345" s="15"/>
      <c r="U345" s="14"/>
      <c r="V345" s="52"/>
      <c r="W345" s="52"/>
      <c r="X345" s="52"/>
      <c r="Y345" s="52"/>
      <c r="Z345" s="52"/>
      <c r="AA345" s="52"/>
      <c r="AB345" s="53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3"/>
      <c r="AP345" s="52"/>
      <c r="AQ345" s="52"/>
      <c r="AR345" s="53"/>
      <c r="AS345" s="53"/>
      <c r="AT345" s="53"/>
      <c r="AU345" s="52"/>
      <c r="AV345" s="52"/>
      <c r="AW345" s="53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83" t="str">
        <f>IF(ISBLANK(B345),,IF(IFNA(MATCH(N345,List_Holidays,0),0)=0,IF(IFNA(MATCH(WEEKDAY(N345),List_WeekHolidays,0),0),1,0),2))</f>
        <v/>
      </c>
      <c r="BU345" s="83" t="str">
        <f t="array" ref="BU345">IF(ISBLANK(BT345),,INDEX(List_DayType,BT345+1))</f>
        <v/>
      </c>
      <c r="BV345" s="83" t="str">
        <f t="array" ref="BV345">IFS(BT345=0,,BT345=1,INDEX(List_Weekday,BT345),BT345=2,XLOOKUP(N345,List_Holidays,List_HolidaysDesc))</f>
        <v/>
      </c>
      <c r="BW345" s="109">
        <f t="shared" si="3"/>
        <v>0</v>
      </c>
      <c r="BX345" s="109">
        <f t="shared" si="4"/>
        <v>0</v>
      </c>
      <c r="BY345" s="109">
        <f>IF($BW345&gt;cLunchEnd+$N345,cLunchBegin+$N345+1,cLunchBegin+$N345)</f>
        <v>0.5</v>
      </c>
      <c r="BZ345" s="109">
        <f>IF($BW345&gt;cLunchEnd+$N345,cLunchEnd+$N345+1,cLunchEnd+$N345)</f>
        <v>0.5416666667</v>
      </c>
      <c r="CA345" s="109">
        <f>IF($BW345&gt;cDinnerEnd+$N345,cDinnerBegin+$N345+1,cDinnerBegin+$N345)</f>
        <v>0.75</v>
      </c>
      <c r="CB345" s="109">
        <f>IF($BW345&gt;cDinnerEnd+$N345,cDinnerEnd+$N345+1,cDinnerEnd+$N345)</f>
        <v>0.7916666667</v>
      </c>
      <c r="CC345" s="50" t="str">
        <f>IF((MIN($BX345,BZ345)-MAX($BW345,BY345))&gt;0,vDurationLunch,)</f>
        <v/>
      </c>
      <c r="CD345" s="50" t="str">
        <f>IF((MIN($BX345,CB345)-MAX($BW345,CA345))&gt;0,vDurationDinner,)</f>
        <v/>
      </c>
      <c r="CE345" s="50">
        <f t="shared" si="5"/>
        <v>0</v>
      </c>
      <c r="CF345" s="109">
        <f t="shared" si="6"/>
        <v>0.75</v>
      </c>
      <c r="CG345" s="50" t="str">
        <f t="shared" si="7"/>
        <v/>
      </c>
      <c r="CH345" s="50" t="str">
        <f t="shared" si="8"/>
        <v/>
      </c>
      <c r="CI345" s="50" t="str">
        <f t="shared" si="9"/>
        <v/>
      </c>
      <c r="CJ345" s="50" t="str">
        <f t="shared" si="10"/>
        <v/>
      </c>
      <c r="CK345" s="50" t="str">
        <f t="shared" si="11"/>
        <v/>
      </c>
      <c r="CL345" s="50"/>
      <c r="CM345" s="50"/>
      <c r="CN345" s="50"/>
      <c r="CO345" s="50"/>
      <c r="CP345" s="50"/>
    </row>
    <row r="346">
      <c r="A346" s="108" t="str">
        <f t="shared" si="2"/>
        <v/>
      </c>
      <c r="B346" s="6"/>
      <c r="C346" s="119"/>
      <c r="D346" s="120"/>
      <c r="E346" s="47"/>
      <c r="F346" s="45"/>
      <c r="G346" s="45"/>
      <c r="H346" s="46"/>
      <c r="I346" s="45"/>
      <c r="J346" s="45"/>
      <c r="K346" s="45"/>
      <c r="L346" s="45"/>
      <c r="M346" s="61"/>
      <c r="N346" s="48"/>
      <c r="O346" s="49"/>
      <c r="P346" s="48"/>
      <c r="Q346" s="49"/>
      <c r="R346" s="50"/>
      <c r="S346" s="51"/>
      <c r="T346" s="15"/>
      <c r="U346" s="14"/>
      <c r="V346" s="52"/>
      <c r="W346" s="52"/>
      <c r="X346" s="52"/>
      <c r="Y346" s="52"/>
      <c r="Z346" s="52"/>
      <c r="AA346" s="52"/>
      <c r="AB346" s="53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3"/>
      <c r="AP346" s="52"/>
      <c r="AQ346" s="52"/>
      <c r="AR346" s="53"/>
      <c r="AS346" s="53"/>
      <c r="AT346" s="53"/>
      <c r="AU346" s="52"/>
      <c r="AV346" s="52"/>
      <c r="AW346" s="53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83" t="str">
        <f>IF(ISBLANK(B346),,IF(IFNA(MATCH(N346,List_Holidays,0),0)=0,IF(IFNA(MATCH(WEEKDAY(N346),List_WeekHolidays,0),0),1,0),2))</f>
        <v/>
      </c>
      <c r="BU346" s="83" t="str">
        <f t="array" ref="BU346">IF(ISBLANK(BT346),,INDEX(List_DayType,BT346+1))</f>
        <v/>
      </c>
      <c r="BV346" s="83" t="str">
        <f t="array" ref="BV346">IFS(BT346=0,,BT346=1,INDEX(List_Weekday,BT346),BT346=2,XLOOKUP(N346,List_Holidays,List_HolidaysDesc))</f>
        <v/>
      </c>
      <c r="BW346" s="109">
        <f t="shared" si="3"/>
        <v>0</v>
      </c>
      <c r="BX346" s="109">
        <f t="shared" si="4"/>
        <v>0</v>
      </c>
      <c r="BY346" s="109">
        <f>IF($BW346&gt;cLunchEnd+$N346,cLunchBegin+$N346+1,cLunchBegin+$N346)</f>
        <v>0.5</v>
      </c>
      <c r="BZ346" s="109">
        <f>IF($BW346&gt;cLunchEnd+$N346,cLunchEnd+$N346+1,cLunchEnd+$N346)</f>
        <v>0.5416666667</v>
      </c>
      <c r="CA346" s="109">
        <f>IF($BW346&gt;cDinnerEnd+$N346,cDinnerBegin+$N346+1,cDinnerBegin+$N346)</f>
        <v>0.75</v>
      </c>
      <c r="CB346" s="109">
        <f>IF($BW346&gt;cDinnerEnd+$N346,cDinnerEnd+$N346+1,cDinnerEnd+$N346)</f>
        <v>0.7916666667</v>
      </c>
      <c r="CC346" s="50" t="str">
        <f>IF((MIN($BX346,BZ346)-MAX($BW346,BY346))&gt;0,vDurationLunch,)</f>
        <v/>
      </c>
      <c r="CD346" s="50" t="str">
        <f>IF((MIN($BX346,CB346)-MAX($BW346,CA346))&gt;0,vDurationDinner,)</f>
        <v/>
      </c>
      <c r="CE346" s="50">
        <f t="shared" si="5"/>
        <v>0</v>
      </c>
      <c r="CF346" s="109">
        <f t="shared" si="6"/>
        <v>0.75</v>
      </c>
      <c r="CG346" s="50" t="str">
        <f t="shared" si="7"/>
        <v/>
      </c>
      <c r="CH346" s="50" t="str">
        <f t="shared" si="8"/>
        <v/>
      </c>
      <c r="CI346" s="50" t="str">
        <f t="shared" si="9"/>
        <v/>
      </c>
      <c r="CJ346" s="50" t="str">
        <f t="shared" si="10"/>
        <v/>
      </c>
      <c r="CK346" s="50" t="str">
        <f t="shared" si="11"/>
        <v/>
      </c>
      <c r="CL346" s="50"/>
      <c r="CM346" s="50"/>
      <c r="CN346" s="50"/>
      <c r="CO346" s="50"/>
      <c r="CP346" s="50"/>
    </row>
    <row r="347">
      <c r="A347" s="108" t="str">
        <f t="shared" si="2"/>
        <v/>
      </c>
      <c r="B347" s="6"/>
      <c r="C347" s="119"/>
      <c r="D347" s="120"/>
      <c r="E347" s="47"/>
      <c r="F347" s="45"/>
      <c r="G347" s="45"/>
      <c r="H347" s="46"/>
      <c r="I347" s="45"/>
      <c r="J347" s="45"/>
      <c r="K347" s="45"/>
      <c r="L347" s="45"/>
      <c r="M347" s="61"/>
      <c r="N347" s="48"/>
      <c r="O347" s="49"/>
      <c r="P347" s="48"/>
      <c r="Q347" s="49"/>
      <c r="R347" s="50"/>
      <c r="S347" s="51"/>
      <c r="T347" s="15"/>
      <c r="U347" s="14"/>
      <c r="V347" s="52"/>
      <c r="W347" s="52"/>
      <c r="X347" s="52"/>
      <c r="Y347" s="52"/>
      <c r="Z347" s="52"/>
      <c r="AA347" s="52"/>
      <c r="AB347" s="53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3"/>
      <c r="AP347" s="52"/>
      <c r="AQ347" s="52"/>
      <c r="AR347" s="53"/>
      <c r="AS347" s="53"/>
      <c r="AT347" s="53"/>
      <c r="AU347" s="52"/>
      <c r="AV347" s="52"/>
      <c r="AW347" s="53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83" t="str">
        <f>IF(ISBLANK(B347),,IF(IFNA(MATCH(N347,List_Holidays,0),0)=0,IF(IFNA(MATCH(WEEKDAY(N347),List_WeekHolidays,0),0),1,0),2))</f>
        <v/>
      </c>
      <c r="BU347" s="83" t="str">
        <f t="array" ref="BU347">IF(ISBLANK(BT347),,INDEX(List_DayType,BT347+1))</f>
        <v/>
      </c>
      <c r="BV347" s="83" t="str">
        <f t="array" ref="BV347">IFS(BT347=0,,BT347=1,INDEX(List_Weekday,BT347),BT347=2,XLOOKUP(N347,List_Holidays,List_HolidaysDesc))</f>
        <v/>
      </c>
      <c r="BW347" s="109">
        <f t="shared" si="3"/>
        <v>0</v>
      </c>
      <c r="BX347" s="109">
        <f t="shared" si="4"/>
        <v>0</v>
      </c>
      <c r="BY347" s="109">
        <f>IF($BW347&gt;cLunchEnd+$N347,cLunchBegin+$N347+1,cLunchBegin+$N347)</f>
        <v>0.5</v>
      </c>
      <c r="BZ347" s="109">
        <f>IF($BW347&gt;cLunchEnd+$N347,cLunchEnd+$N347+1,cLunchEnd+$N347)</f>
        <v>0.5416666667</v>
      </c>
      <c r="CA347" s="109">
        <f>IF($BW347&gt;cDinnerEnd+$N347,cDinnerBegin+$N347+1,cDinnerBegin+$N347)</f>
        <v>0.75</v>
      </c>
      <c r="CB347" s="109">
        <f>IF($BW347&gt;cDinnerEnd+$N347,cDinnerEnd+$N347+1,cDinnerEnd+$N347)</f>
        <v>0.7916666667</v>
      </c>
      <c r="CC347" s="50" t="str">
        <f>IF((MIN($BX347,BZ347)-MAX($BW347,BY347))&gt;0,vDurationLunch,)</f>
        <v/>
      </c>
      <c r="CD347" s="50" t="str">
        <f>IF((MIN($BX347,CB347)-MAX($BW347,CA347))&gt;0,vDurationDinner,)</f>
        <v/>
      </c>
      <c r="CE347" s="50">
        <f t="shared" si="5"/>
        <v>0</v>
      </c>
      <c r="CF347" s="109">
        <f t="shared" si="6"/>
        <v>0.75</v>
      </c>
      <c r="CG347" s="50" t="str">
        <f t="shared" si="7"/>
        <v/>
      </c>
      <c r="CH347" s="50" t="str">
        <f t="shared" si="8"/>
        <v/>
      </c>
      <c r="CI347" s="50" t="str">
        <f t="shared" si="9"/>
        <v/>
      </c>
      <c r="CJ347" s="50" t="str">
        <f t="shared" si="10"/>
        <v/>
      </c>
      <c r="CK347" s="50" t="str">
        <f t="shared" si="11"/>
        <v/>
      </c>
      <c r="CL347" s="50"/>
      <c r="CM347" s="50"/>
      <c r="CN347" s="50"/>
      <c r="CO347" s="50"/>
      <c r="CP347" s="50"/>
    </row>
    <row r="348">
      <c r="A348" s="108" t="str">
        <f t="shared" si="2"/>
        <v/>
      </c>
      <c r="B348" s="6"/>
      <c r="C348" s="119"/>
      <c r="D348" s="120"/>
      <c r="E348" s="47"/>
      <c r="F348" s="45"/>
      <c r="G348" s="45"/>
      <c r="H348" s="46"/>
      <c r="I348" s="45"/>
      <c r="J348" s="45"/>
      <c r="K348" s="45"/>
      <c r="L348" s="45"/>
      <c r="M348" s="61"/>
      <c r="N348" s="48"/>
      <c r="O348" s="49"/>
      <c r="P348" s="48"/>
      <c r="Q348" s="49"/>
      <c r="R348" s="50"/>
      <c r="S348" s="51"/>
      <c r="T348" s="15"/>
      <c r="U348" s="14"/>
      <c r="V348" s="52"/>
      <c r="W348" s="52"/>
      <c r="X348" s="52"/>
      <c r="Y348" s="52"/>
      <c r="Z348" s="52"/>
      <c r="AA348" s="52"/>
      <c r="AB348" s="53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3"/>
      <c r="AP348" s="52"/>
      <c r="AQ348" s="52"/>
      <c r="AR348" s="53"/>
      <c r="AS348" s="53"/>
      <c r="AT348" s="53"/>
      <c r="AU348" s="52"/>
      <c r="AV348" s="52"/>
      <c r="AW348" s="53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83" t="str">
        <f>IF(ISBLANK(B348),,IF(IFNA(MATCH(N348,List_Holidays,0),0)=0,IF(IFNA(MATCH(WEEKDAY(N348),List_WeekHolidays,0),0),1,0),2))</f>
        <v/>
      </c>
      <c r="BU348" s="83" t="str">
        <f t="array" ref="BU348">IF(ISBLANK(BT348),,INDEX(List_DayType,BT348+1))</f>
        <v/>
      </c>
      <c r="BV348" s="83" t="str">
        <f t="array" ref="BV348">IFS(BT348=0,,BT348=1,INDEX(List_Weekday,BT348),BT348=2,XLOOKUP(N348,List_Holidays,List_HolidaysDesc))</f>
        <v/>
      </c>
      <c r="BW348" s="109">
        <f t="shared" si="3"/>
        <v>0</v>
      </c>
      <c r="BX348" s="109">
        <f t="shared" si="4"/>
        <v>0</v>
      </c>
      <c r="BY348" s="109">
        <f>IF($BW348&gt;cLunchEnd+$N348,cLunchBegin+$N348+1,cLunchBegin+$N348)</f>
        <v>0.5</v>
      </c>
      <c r="BZ348" s="109">
        <f>IF($BW348&gt;cLunchEnd+$N348,cLunchEnd+$N348+1,cLunchEnd+$N348)</f>
        <v>0.5416666667</v>
      </c>
      <c r="CA348" s="109">
        <f>IF($BW348&gt;cDinnerEnd+$N348,cDinnerBegin+$N348+1,cDinnerBegin+$N348)</f>
        <v>0.75</v>
      </c>
      <c r="CB348" s="109">
        <f>IF($BW348&gt;cDinnerEnd+$N348,cDinnerEnd+$N348+1,cDinnerEnd+$N348)</f>
        <v>0.7916666667</v>
      </c>
      <c r="CC348" s="50" t="str">
        <f>IF((MIN($BX348,BZ348)-MAX($BW348,BY348))&gt;0,vDurationLunch,)</f>
        <v/>
      </c>
      <c r="CD348" s="50" t="str">
        <f>IF((MIN($BX348,CB348)-MAX($BW348,CA348))&gt;0,vDurationDinner,)</f>
        <v/>
      </c>
      <c r="CE348" s="50">
        <f t="shared" si="5"/>
        <v>0</v>
      </c>
      <c r="CF348" s="109">
        <f t="shared" si="6"/>
        <v>0.75</v>
      </c>
      <c r="CG348" s="50" t="str">
        <f t="shared" si="7"/>
        <v/>
      </c>
      <c r="CH348" s="50" t="str">
        <f t="shared" si="8"/>
        <v/>
      </c>
      <c r="CI348" s="50" t="str">
        <f t="shared" si="9"/>
        <v/>
      </c>
      <c r="CJ348" s="50" t="str">
        <f t="shared" si="10"/>
        <v/>
      </c>
      <c r="CK348" s="50" t="str">
        <f t="shared" si="11"/>
        <v/>
      </c>
      <c r="CL348" s="50"/>
      <c r="CM348" s="50"/>
      <c r="CN348" s="50"/>
      <c r="CO348" s="50"/>
      <c r="CP348" s="50"/>
    </row>
    <row r="349">
      <c r="A349" s="108" t="str">
        <f t="shared" si="2"/>
        <v/>
      </c>
      <c r="B349" s="6"/>
      <c r="C349" s="119"/>
      <c r="D349" s="120"/>
      <c r="E349" s="47"/>
      <c r="F349" s="45"/>
      <c r="G349" s="46"/>
      <c r="H349" s="46"/>
      <c r="I349" s="45"/>
      <c r="J349" s="45"/>
      <c r="K349" s="45"/>
      <c r="L349" s="45"/>
      <c r="M349" s="61"/>
      <c r="N349" s="48"/>
      <c r="O349" s="49"/>
      <c r="P349" s="48"/>
      <c r="Q349" s="49"/>
      <c r="R349" s="50"/>
      <c r="S349" s="51"/>
      <c r="T349" s="15"/>
      <c r="U349" s="14"/>
      <c r="V349" s="52"/>
      <c r="W349" s="52"/>
      <c r="X349" s="52"/>
      <c r="Y349" s="52"/>
      <c r="Z349" s="52"/>
      <c r="AA349" s="52"/>
      <c r="AB349" s="53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3"/>
      <c r="AP349" s="52"/>
      <c r="AQ349" s="52"/>
      <c r="AR349" s="53"/>
      <c r="AS349" s="53"/>
      <c r="AT349" s="53"/>
      <c r="AU349" s="52"/>
      <c r="AV349" s="52"/>
      <c r="AW349" s="53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83" t="str">
        <f>IF(ISBLANK(B349),,IF(IFNA(MATCH(N349,List_Holidays,0),0)=0,IF(IFNA(MATCH(WEEKDAY(N349),List_WeekHolidays,0),0),1,0),2))</f>
        <v/>
      </c>
      <c r="BU349" s="83" t="str">
        <f t="array" ref="BU349">IF(ISBLANK(BT349),,INDEX(List_DayType,BT349+1))</f>
        <v/>
      </c>
      <c r="BV349" s="83" t="str">
        <f t="array" ref="BV349">IFS(BT349=0,,BT349=1,INDEX(List_Weekday,BT349),BT349=2,XLOOKUP(N349,List_Holidays,List_HolidaysDesc))</f>
        <v/>
      </c>
      <c r="BW349" s="109">
        <f t="shared" si="3"/>
        <v>0</v>
      </c>
      <c r="BX349" s="109">
        <f t="shared" si="4"/>
        <v>0</v>
      </c>
      <c r="BY349" s="109">
        <f>IF($BW349&gt;cLunchEnd+$N349,cLunchBegin+$N349+1,cLunchBegin+$N349)</f>
        <v>0.5</v>
      </c>
      <c r="BZ349" s="109">
        <f>IF($BW349&gt;cLunchEnd+$N349,cLunchEnd+$N349+1,cLunchEnd+$N349)</f>
        <v>0.5416666667</v>
      </c>
      <c r="CA349" s="109">
        <f>IF($BW349&gt;cDinnerEnd+$N349,cDinnerBegin+$N349+1,cDinnerBegin+$N349)</f>
        <v>0.75</v>
      </c>
      <c r="CB349" s="109">
        <f>IF($BW349&gt;cDinnerEnd+$N349,cDinnerEnd+$N349+1,cDinnerEnd+$N349)</f>
        <v>0.7916666667</v>
      </c>
      <c r="CC349" s="50" t="str">
        <f>IF((MIN($BX349,BZ349)-MAX($BW349,BY349))&gt;0,vDurationLunch,)</f>
        <v/>
      </c>
      <c r="CD349" s="50" t="str">
        <f>IF((MIN($BX349,CB349)-MAX($BW349,CA349))&gt;0,vDurationDinner,)</f>
        <v/>
      </c>
      <c r="CE349" s="50">
        <f t="shared" si="5"/>
        <v>0</v>
      </c>
      <c r="CF349" s="109">
        <f t="shared" si="6"/>
        <v>0.75</v>
      </c>
      <c r="CG349" s="50" t="str">
        <f t="shared" si="7"/>
        <v/>
      </c>
      <c r="CH349" s="50" t="str">
        <f t="shared" si="8"/>
        <v/>
      </c>
      <c r="CI349" s="50" t="str">
        <f t="shared" si="9"/>
        <v/>
      </c>
      <c r="CJ349" s="50" t="str">
        <f t="shared" si="10"/>
        <v/>
      </c>
      <c r="CK349" s="50" t="str">
        <f t="shared" si="11"/>
        <v/>
      </c>
      <c r="CL349" s="50"/>
      <c r="CM349" s="50"/>
      <c r="CN349" s="50"/>
      <c r="CO349" s="50"/>
      <c r="CP349" s="50"/>
    </row>
    <row r="350">
      <c r="A350" s="108" t="str">
        <f t="shared" si="2"/>
        <v/>
      </c>
      <c r="B350" s="6"/>
      <c r="C350" s="119"/>
      <c r="D350" s="120"/>
      <c r="E350" s="47"/>
      <c r="F350" s="45"/>
      <c r="G350" s="45"/>
      <c r="H350" s="46"/>
      <c r="I350" s="45"/>
      <c r="J350" s="45"/>
      <c r="K350" s="45"/>
      <c r="L350" s="45"/>
      <c r="M350" s="47"/>
      <c r="N350" s="48"/>
      <c r="O350" s="49"/>
      <c r="P350" s="48"/>
      <c r="Q350" s="49"/>
      <c r="R350" s="50"/>
      <c r="S350" s="51"/>
      <c r="T350" s="15"/>
      <c r="U350" s="14"/>
      <c r="V350" s="52"/>
      <c r="W350" s="52"/>
      <c r="X350" s="52"/>
      <c r="Y350" s="52"/>
      <c r="Z350" s="52"/>
      <c r="AA350" s="52"/>
      <c r="AB350" s="53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3"/>
      <c r="AP350" s="52"/>
      <c r="AQ350" s="52"/>
      <c r="AR350" s="53"/>
      <c r="AS350" s="53"/>
      <c r="AT350" s="53"/>
      <c r="AU350" s="52"/>
      <c r="AV350" s="52"/>
      <c r="AW350" s="53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83" t="str">
        <f>IF(ISBLANK(B350),,IF(IFNA(MATCH(N350,List_Holidays,0),0)=0,IF(IFNA(MATCH(WEEKDAY(N350),List_WeekHolidays,0),0),1,0),2))</f>
        <v/>
      </c>
      <c r="BU350" s="83" t="str">
        <f t="array" ref="BU350">IF(ISBLANK(BT350),,INDEX(List_DayType,BT350+1))</f>
        <v/>
      </c>
      <c r="BV350" s="83" t="str">
        <f t="array" ref="BV350">IFS(BT350=0,,BT350=1,INDEX(List_Weekday,BT350),BT350=2,XLOOKUP(N350,List_Holidays,List_HolidaysDesc))</f>
        <v/>
      </c>
      <c r="BW350" s="109">
        <f t="shared" si="3"/>
        <v>0</v>
      </c>
      <c r="BX350" s="109">
        <f t="shared" si="4"/>
        <v>0</v>
      </c>
      <c r="BY350" s="109">
        <f>IF($BW350&gt;cLunchEnd+$N350,cLunchBegin+$N350+1,cLunchBegin+$N350)</f>
        <v>0.5</v>
      </c>
      <c r="BZ350" s="109">
        <f>IF($BW350&gt;cLunchEnd+$N350,cLunchEnd+$N350+1,cLunchEnd+$N350)</f>
        <v>0.5416666667</v>
      </c>
      <c r="CA350" s="109">
        <f>IF($BW350&gt;cDinnerEnd+$N350,cDinnerBegin+$N350+1,cDinnerBegin+$N350)</f>
        <v>0.75</v>
      </c>
      <c r="CB350" s="109">
        <f>IF($BW350&gt;cDinnerEnd+$N350,cDinnerEnd+$N350+1,cDinnerEnd+$N350)</f>
        <v>0.7916666667</v>
      </c>
      <c r="CC350" s="50" t="str">
        <f>IF((MIN($BX350,BZ350)-MAX($BW350,BY350))&gt;0,vDurationLunch,)</f>
        <v/>
      </c>
      <c r="CD350" s="50" t="str">
        <f>IF((MIN($BX350,CB350)-MAX($BW350,CA350))&gt;0,vDurationDinner,)</f>
        <v/>
      </c>
      <c r="CE350" s="50">
        <f t="shared" si="5"/>
        <v>0</v>
      </c>
      <c r="CF350" s="109">
        <f t="shared" si="6"/>
        <v>0.75</v>
      </c>
      <c r="CG350" s="50" t="str">
        <f t="shared" si="7"/>
        <v/>
      </c>
      <c r="CH350" s="50" t="str">
        <f t="shared" si="8"/>
        <v/>
      </c>
      <c r="CI350" s="50" t="str">
        <f t="shared" si="9"/>
        <v/>
      </c>
      <c r="CJ350" s="50" t="str">
        <f t="shared" si="10"/>
        <v/>
      </c>
      <c r="CK350" s="50" t="str">
        <f t="shared" si="11"/>
        <v/>
      </c>
      <c r="CL350" s="50"/>
      <c r="CM350" s="50"/>
      <c r="CN350" s="50"/>
      <c r="CO350" s="50"/>
      <c r="CP350" s="50"/>
    </row>
    <row r="351">
      <c r="A351" s="108" t="str">
        <f t="shared" si="2"/>
        <v/>
      </c>
      <c r="B351" s="6"/>
      <c r="C351" s="119"/>
      <c r="D351" s="120"/>
      <c r="E351" s="47"/>
      <c r="F351" s="45"/>
      <c r="G351" s="45"/>
      <c r="H351" s="46"/>
      <c r="I351" s="45"/>
      <c r="J351" s="45"/>
      <c r="K351" s="45"/>
      <c r="L351" s="45"/>
      <c r="M351" s="61"/>
      <c r="N351" s="48"/>
      <c r="O351" s="49"/>
      <c r="P351" s="48"/>
      <c r="Q351" s="49"/>
      <c r="R351" s="50"/>
      <c r="S351" s="51"/>
      <c r="T351" s="15"/>
      <c r="U351" s="14"/>
      <c r="V351" s="52"/>
      <c r="W351" s="52"/>
      <c r="X351" s="52"/>
      <c r="Y351" s="52"/>
      <c r="Z351" s="52"/>
      <c r="AA351" s="52"/>
      <c r="AB351" s="53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3"/>
      <c r="AP351" s="52"/>
      <c r="AQ351" s="52"/>
      <c r="AR351" s="53"/>
      <c r="AS351" s="53"/>
      <c r="AT351" s="53"/>
      <c r="AU351" s="52"/>
      <c r="AV351" s="52"/>
      <c r="AW351" s="53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83" t="str">
        <f>IF(ISBLANK(B351),,IF(IFNA(MATCH(N351,List_Holidays,0),0)=0,IF(IFNA(MATCH(WEEKDAY(N351),List_WeekHolidays,0),0),1,0),2))</f>
        <v/>
      </c>
      <c r="BU351" s="83" t="str">
        <f t="array" ref="BU351">IF(ISBLANK(BT351),,INDEX(List_DayType,BT351+1))</f>
        <v/>
      </c>
      <c r="BV351" s="83" t="str">
        <f t="array" ref="BV351">IFS(BT351=0,,BT351=1,INDEX(List_Weekday,BT351),BT351=2,XLOOKUP(N351,List_Holidays,List_HolidaysDesc))</f>
        <v/>
      </c>
      <c r="BW351" s="109">
        <f t="shared" si="3"/>
        <v>0</v>
      </c>
      <c r="BX351" s="109">
        <f t="shared" si="4"/>
        <v>0</v>
      </c>
      <c r="BY351" s="109">
        <f>IF($BW351&gt;cLunchEnd+$N351,cLunchBegin+$N351+1,cLunchBegin+$N351)</f>
        <v>0.5</v>
      </c>
      <c r="BZ351" s="109">
        <f>IF($BW351&gt;cLunchEnd+$N351,cLunchEnd+$N351+1,cLunchEnd+$N351)</f>
        <v>0.5416666667</v>
      </c>
      <c r="CA351" s="109">
        <f>IF($BW351&gt;cDinnerEnd+$N351,cDinnerBegin+$N351+1,cDinnerBegin+$N351)</f>
        <v>0.75</v>
      </c>
      <c r="CB351" s="109">
        <f>IF($BW351&gt;cDinnerEnd+$N351,cDinnerEnd+$N351+1,cDinnerEnd+$N351)</f>
        <v>0.7916666667</v>
      </c>
      <c r="CC351" s="50" t="str">
        <f>IF((MIN($BX351,BZ351)-MAX($BW351,BY351))&gt;0,vDurationLunch,)</f>
        <v/>
      </c>
      <c r="CD351" s="50" t="str">
        <f>IF((MIN($BX351,CB351)-MAX($BW351,CA351))&gt;0,vDurationDinner,)</f>
        <v/>
      </c>
      <c r="CE351" s="50">
        <f t="shared" si="5"/>
        <v>0</v>
      </c>
      <c r="CF351" s="109">
        <f t="shared" si="6"/>
        <v>0.75</v>
      </c>
      <c r="CG351" s="50" t="str">
        <f t="shared" si="7"/>
        <v/>
      </c>
      <c r="CH351" s="50" t="str">
        <f t="shared" si="8"/>
        <v/>
      </c>
      <c r="CI351" s="50" t="str">
        <f t="shared" si="9"/>
        <v/>
      </c>
      <c r="CJ351" s="50" t="str">
        <f t="shared" si="10"/>
        <v/>
      </c>
      <c r="CK351" s="50" t="str">
        <f t="shared" si="11"/>
        <v/>
      </c>
      <c r="CL351" s="50"/>
      <c r="CM351" s="50"/>
      <c r="CN351" s="50"/>
      <c r="CO351" s="50"/>
      <c r="CP351" s="50"/>
    </row>
    <row r="352">
      <c r="A352" s="108" t="str">
        <f t="shared" si="2"/>
        <v/>
      </c>
      <c r="B352" s="6"/>
      <c r="C352" s="119"/>
      <c r="D352" s="120"/>
      <c r="E352" s="47"/>
      <c r="F352" s="45"/>
      <c r="G352" s="45"/>
      <c r="H352" s="45"/>
      <c r="I352" s="45"/>
      <c r="J352" s="46"/>
      <c r="K352" s="45"/>
      <c r="L352" s="45"/>
      <c r="M352" s="47"/>
      <c r="N352" s="48"/>
      <c r="O352" s="49"/>
      <c r="P352" s="48"/>
      <c r="Q352" s="49"/>
      <c r="R352" s="50"/>
      <c r="S352" s="51"/>
      <c r="T352" s="15"/>
      <c r="U352" s="14"/>
      <c r="V352" s="52"/>
      <c r="W352" s="52"/>
      <c r="X352" s="52"/>
      <c r="Y352" s="52"/>
      <c r="Z352" s="52"/>
      <c r="AA352" s="52"/>
      <c r="AB352" s="53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3"/>
      <c r="AP352" s="52"/>
      <c r="AQ352" s="52"/>
      <c r="AR352" s="53"/>
      <c r="AS352" s="53"/>
      <c r="AT352" s="53"/>
      <c r="AU352" s="52"/>
      <c r="AV352" s="52"/>
      <c r="AW352" s="53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83" t="str">
        <f>IF(ISBLANK(B352),,IF(IFNA(MATCH(N352,List_Holidays,0),0)=0,IF(IFNA(MATCH(WEEKDAY(N352),List_WeekHolidays,0),0),1,0),2))</f>
        <v/>
      </c>
      <c r="BU352" s="83" t="str">
        <f t="array" ref="BU352">IF(ISBLANK(BT352),,INDEX(List_DayType,BT352+1))</f>
        <v/>
      </c>
      <c r="BV352" s="83" t="str">
        <f t="array" ref="BV352">IFS(BT352=0,,BT352=1,INDEX(List_Weekday,BT352),BT352=2,XLOOKUP(N352,List_Holidays,List_HolidaysDesc))</f>
        <v/>
      </c>
      <c r="BW352" s="109">
        <f t="shared" si="3"/>
        <v>0</v>
      </c>
      <c r="BX352" s="109">
        <f t="shared" si="4"/>
        <v>0</v>
      </c>
      <c r="BY352" s="109">
        <f>IF($BW352&gt;cLunchEnd+$N352,cLunchBegin+$N352+1,cLunchBegin+$N352)</f>
        <v>0.5</v>
      </c>
      <c r="BZ352" s="109">
        <f>IF($BW352&gt;cLunchEnd+$N352,cLunchEnd+$N352+1,cLunchEnd+$N352)</f>
        <v>0.5416666667</v>
      </c>
      <c r="CA352" s="109">
        <f>IF($BW352&gt;cDinnerEnd+$N352,cDinnerBegin+$N352+1,cDinnerBegin+$N352)</f>
        <v>0.75</v>
      </c>
      <c r="CB352" s="109">
        <f>IF($BW352&gt;cDinnerEnd+$N352,cDinnerEnd+$N352+1,cDinnerEnd+$N352)</f>
        <v>0.7916666667</v>
      </c>
      <c r="CC352" s="50" t="str">
        <f>IF((MIN($BX352,BZ352)-MAX($BW352,BY352))&gt;0,vDurationLunch,)</f>
        <v/>
      </c>
      <c r="CD352" s="50" t="str">
        <f>IF((MIN($BX352,CB352)-MAX($BW352,CA352))&gt;0,vDurationDinner,)</f>
        <v/>
      </c>
      <c r="CE352" s="50">
        <f t="shared" si="5"/>
        <v>0</v>
      </c>
      <c r="CF352" s="109">
        <f t="shared" si="6"/>
        <v>0.75</v>
      </c>
      <c r="CG352" s="50" t="str">
        <f t="shared" si="7"/>
        <v/>
      </c>
      <c r="CH352" s="50" t="str">
        <f t="shared" si="8"/>
        <v/>
      </c>
      <c r="CI352" s="50" t="str">
        <f t="shared" si="9"/>
        <v/>
      </c>
      <c r="CJ352" s="50" t="str">
        <f t="shared" si="10"/>
        <v/>
      </c>
      <c r="CK352" s="50" t="str">
        <f t="shared" si="11"/>
        <v/>
      </c>
      <c r="CL352" s="50"/>
      <c r="CM352" s="50"/>
      <c r="CN352" s="50"/>
      <c r="CO352" s="50"/>
      <c r="CP352" s="50"/>
    </row>
    <row r="353">
      <c r="A353" s="108" t="str">
        <f t="shared" si="2"/>
        <v/>
      </c>
      <c r="B353" s="6"/>
      <c r="C353" s="119"/>
      <c r="D353" s="120"/>
      <c r="E353" s="47"/>
      <c r="F353" s="45"/>
      <c r="G353" s="45"/>
      <c r="H353" s="46"/>
      <c r="I353" s="45"/>
      <c r="J353" s="45"/>
      <c r="K353" s="45"/>
      <c r="L353" s="45"/>
      <c r="M353" s="61"/>
      <c r="N353" s="48"/>
      <c r="O353" s="49"/>
      <c r="P353" s="48"/>
      <c r="Q353" s="49"/>
      <c r="R353" s="50"/>
      <c r="S353" s="51"/>
      <c r="T353" s="15"/>
      <c r="U353" s="14"/>
      <c r="V353" s="52"/>
      <c r="W353" s="52"/>
      <c r="X353" s="52"/>
      <c r="Y353" s="52"/>
      <c r="Z353" s="52"/>
      <c r="AA353" s="52"/>
      <c r="AB353" s="53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3"/>
      <c r="AP353" s="52"/>
      <c r="AQ353" s="52"/>
      <c r="AR353" s="53"/>
      <c r="AS353" s="53"/>
      <c r="AT353" s="53"/>
      <c r="AU353" s="52"/>
      <c r="AV353" s="52"/>
      <c r="AW353" s="53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83" t="str">
        <f>IF(ISBLANK(B353),,IF(IFNA(MATCH(N353,List_Holidays,0),0)=0,IF(IFNA(MATCH(WEEKDAY(N353),List_WeekHolidays,0),0),1,0),2))</f>
        <v/>
      </c>
      <c r="BU353" s="83" t="str">
        <f t="array" ref="BU353">IF(ISBLANK(BT353),,INDEX(List_DayType,BT353+1))</f>
        <v/>
      </c>
      <c r="BV353" s="83" t="str">
        <f t="array" ref="BV353">IFS(BT353=0,,BT353=1,INDEX(List_Weekday,BT353),BT353=2,XLOOKUP(N353,List_Holidays,List_HolidaysDesc))</f>
        <v/>
      </c>
      <c r="BW353" s="109">
        <f t="shared" si="3"/>
        <v>0</v>
      </c>
      <c r="BX353" s="109">
        <f t="shared" si="4"/>
        <v>0</v>
      </c>
      <c r="BY353" s="109">
        <f>IF($BW353&gt;cLunchEnd+$N353,cLunchBegin+$N353+1,cLunchBegin+$N353)</f>
        <v>0.5</v>
      </c>
      <c r="BZ353" s="109">
        <f>IF($BW353&gt;cLunchEnd+$N353,cLunchEnd+$N353+1,cLunchEnd+$N353)</f>
        <v>0.5416666667</v>
      </c>
      <c r="CA353" s="109">
        <f>IF($BW353&gt;cDinnerEnd+$N353,cDinnerBegin+$N353+1,cDinnerBegin+$N353)</f>
        <v>0.75</v>
      </c>
      <c r="CB353" s="109">
        <f>IF($BW353&gt;cDinnerEnd+$N353,cDinnerEnd+$N353+1,cDinnerEnd+$N353)</f>
        <v>0.7916666667</v>
      </c>
      <c r="CC353" s="50" t="str">
        <f>IF((MIN($BX353,BZ353)-MAX($BW353,BY353))&gt;0,vDurationLunch,)</f>
        <v/>
      </c>
      <c r="CD353" s="50" t="str">
        <f>IF((MIN($BX353,CB353)-MAX($BW353,CA353))&gt;0,vDurationDinner,)</f>
        <v/>
      </c>
      <c r="CE353" s="50">
        <f t="shared" si="5"/>
        <v>0</v>
      </c>
      <c r="CF353" s="109">
        <f t="shared" si="6"/>
        <v>0.75</v>
      </c>
      <c r="CG353" s="50" t="str">
        <f t="shared" si="7"/>
        <v/>
      </c>
      <c r="CH353" s="50" t="str">
        <f t="shared" si="8"/>
        <v/>
      </c>
      <c r="CI353" s="50" t="str">
        <f t="shared" si="9"/>
        <v/>
      </c>
      <c r="CJ353" s="50" t="str">
        <f t="shared" si="10"/>
        <v/>
      </c>
      <c r="CK353" s="50" t="str">
        <f t="shared" si="11"/>
        <v/>
      </c>
      <c r="CL353" s="50"/>
      <c r="CM353" s="50"/>
      <c r="CN353" s="50"/>
      <c r="CO353" s="50"/>
      <c r="CP353" s="50"/>
    </row>
    <row r="354">
      <c r="A354" s="108" t="str">
        <f t="shared" si="2"/>
        <v/>
      </c>
      <c r="B354" s="6"/>
      <c r="C354" s="119"/>
      <c r="D354" s="120"/>
      <c r="E354" s="47"/>
      <c r="F354" s="45"/>
      <c r="G354" s="45"/>
      <c r="H354" s="46"/>
      <c r="I354" s="45"/>
      <c r="J354" s="45"/>
      <c r="K354" s="45"/>
      <c r="L354" s="45"/>
      <c r="M354" s="61"/>
      <c r="N354" s="48"/>
      <c r="O354" s="49"/>
      <c r="P354" s="48"/>
      <c r="Q354" s="49"/>
      <c r="R354" s="50"/>
      <c r="S354" s="51"/>
      <c r="T354" s="15"/>
      <c r="U354" s="14"/>
      <c r="V354" s="52"/>
      <c r="W354" s="52"/>
      <c r="X354" s="52"/>
      <c r="Y354" s="52"/>
      <c r="Z354" s="52"/>
      <c r="AA354" s="52"/>
      <c r="AB354" s="53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3"/>
      <c r="AP354" s="52"/>
      <c r="AQ354" s="52"/>
      <c r="AR354" s="53"/>
      <c r="AS354" s="53"/>
      <c r="AT354" s="53"/>
      <c r="AU354" s="52"/>
      <c r="AV354" s="52"/>
      <c r="AW354" s="53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83" t="str">
        <f>IF(ISBLANK(B354),,IF(IFNA(MATCH(N354,List_Holidays,0),0)=0,IF(IFNA(MATCH(WEEKDAY(N354),List_WeekHolidays,0),0),1,0),2))</f>
        <v/>
      </c>
      <c r="BU354" s="83" t="str">
        <f t="array" ref="BU354">IF(ISBLANK(BT354),,INDEX(List_DayType,BT354+1))</f>
        <v/>
      </c>
      <c r="BV354" s="83" t="str">
        <f t="array" ref="BV354">IFS(BT354=0,,BT354=1,INDEX(List_Weekday,BT354),BT354=2,XLOOKUP(N354,List_Holidays,List_HolidaysDesc))</f>
        <v/>
      </c>
      <c r="BW354" s="109">
        <f t="shared" si="3"/>
        <v>0</v>
      </c>
      <c r="BX354" s="109">
        <f t="shared" si="4"/>
        <v>0</v>
      </c>
      <c r="BY354" s="109">
        <f>IF($BW354&gt;cLunchEnd+$N354,cLunchBegin+$N354+1,cLunchBegin+$N354)</f>
        <v>0.5</v>
      </c>
      <c r="BZ354" s="109">
        <f>IF($BW354&gt;cLunchEnd+$N354,cLunchEnd+$N354+1,cLunchEnd+$N354)</f>
        <v>0.5416666667</v>
      </c>
      <c r="CA354" s="109">
        <f>IF($BW354&gt;cDinnerEnd+$N354,cDinnerBegin+$N354+1,cDinnerBegin+$N354)</f>
        <v>0.75</v>
      </c>
      <c r="CB354" s="109">
        <f>IF($BW354&gt;cDinnerEnd+$N354,cDinnerEnd+$N354+1,cDinnerEnd+$N354)</f>
        <v>0.7916666667</v>
      </c>
      <c r="CC354" s="50" t="str">
        <f>IF((MIN($BX354,BZ354)-MAX($BW354,BY354))&gt;0,vDurationLunch,)</f>
        <v/>
      </c>
      <c r="CD354" s="50" t="str">
        <f>IF((MIN($BX354,CB354)-MAX($BW354,CA354))&gt;0,vDurationDinner,)</f>
        <v/>
      </c>
      <c r="CE354" s="50">
        <f t="shared" si="5"/>
        <v>0</v>
      </c>
      <c r="CF354" s="109">
        <f t="shared" si="6"/>
        <v>0.75</v>
      </c>
      <c r="CG354" s="50" t="str">
        <f t="shared" si="7"/>
        <v/>
      </c>
      <c r="CH354" s="50" t="str">
        <f t="shared" si="8"/>
        <v/>
      </c>
      <c r="CI354" s="50" t="str">
        <f t="shared" si="9"/>
        <v/>
      </c>
      <c r="CJ354" s="50" t="str">
        <f t="shared" si="10"/>
        <v/>
      </c>
      <c r="CK354" s="50" t="str">
        <f t="shared" si="11"/>
        <v/>
      </c>
      <c r="CL354" s="50"/>
      <c r="CM354" s="50"/>
      <c r="CN354" s="50"/>
      <c r="CO354" s="50"/>
      <c r="CP354" s="50"/>
    </row>
    <row r="355">
      <c r="A355" s="108" t="str">
        <f t="shared" si="2"/>
        <v/>
      </c>
      <c r="B355" s="6"/>
      <c r="C355" s="119"/>
      <c r="D355" s="120"/>
      <c r="E355" s="47"/>
      <c r="F355" s="45"/>
      <c r="G355" s="45"/>
      <c r="H355" s="46"/>
      <c r="I355" s="45"/>
      <c r="J355" s="45"/>
      <c r="K355" s="45"/>
      <c r="L355" s="45"/>
      <c r="M355" s="47"/>
      <c r="N355" s="48"/>
      <c r="O355" s="49"/>
      <c r="P355" s="48"/>
      <c r="Q355" s="49"/>
      <c r="R355" s="50"/>
      <c r="S355" s="51"/>
      <c r="T355" s="15"/>
      <c r="U355" s="14"/>
      <c r="V355" s="52"/>
      <c r="W355" s="52"/>
      <c r="X355" s="52"/>
      <c r="Y355" s="52"/>
      <c r="Z355" s="52"/>
      <c r="AA355" s="52"/>
      <c r="AB355" s="53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3"/>
      <c r="AP355" s="52"/>
      <c r="AQ355" s="52"/>
      <c r="AR355" s="53"/>
      <c r="AS355" s="53"/>
      <c r="AT355" s="53"/>
      <c r="AU355" s="52"/>
      <c r="AV355" s="52"/>
      <c r="AW355" s="53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83" t="str">
        <f>IF(ISBLANK(B355),,IF(IFNA(MATCH(N355,List_Holidays,0),0)=0,IF(IFNA(MATCH(WEEKDAY(N355),List_WeekHolidays,0),0),1,0),2))</f>
        <v/>
      </c>
      <c r="BU355" s="83" t="str">
        <f t="array" ref="BU355">IF(ISBLANK(BT355),,INDEX(List_DayType,BT355+1))</f>
        <v/>
      </c>
      <c r="BV355" s="83" t="str">
        <f t="array" ref="BV355">IFS(BT355=0,,BT355=1,INDEX(List_Weekday,BT355),BT355=2,XLOOKUP(N355,List_Holidays,List_HolidaysDesc))</f>
        <v/>
      </c>
      <c r="BW355" s="109">
        <f t="shared" si="3"/>
        <v>0</v>
      </c>
      <c r="BX355" s="109">
        <f t="shared" si="4"/>
        <v>0</v>
      </c>
      <c r="BY355" s="109">
        <f>IF($BW355&gt;cLunchEnd+$N355,cLunchBegin+$N355+1,cLunchBegin+$N355)</f>
        <v>0.5</v>
      </c>
      <c r="BZ355" s="109">
        <f>IF($BW355&gt;cLunchEnd+$N355,cLunchEnd+$N355+1,cLunchEnd+$N355)</f>
        <v>0.5416666667</v>
      </c>
      <c r="CA355" s="109">
        <f>IF($BW355&gt;cDinnerEnd+$N355,cDinnerBegin+$N355+1,cDinnerBegin+$N355)</f>
        <v>0.75</v>
      </c>
      <c r="CB355" s="109">
        <f>IF($BW355&gt;cDinnerEnd+$N355,cDinnerEnd+$N355+1,cDinnerEnd+$N355)</f>
        <v>0.7916666667</v>
      </c>
      <c r="CC355" s="50" t="str">
        <f>IF((MIN($BX355,BZ355)-MAX($BW355,BY355))&gt;0,vDurationLunch,)</f>
        <v/>
      </c>
      <c r="CD355" s="50" t="str">
        <f>IF((MIN($BX355,CB355)-MAX($BW355,CA355))&gt;0,vDurationDinner,)</f>
        <v/>
      </c>
      <c r="CE355" s="50">
        <f t="shared" si="5"/>
        <v>0</v>
      </c>
      <c r="CF355" s="109">
        <f t="shared" si="6"/>
        <v>0.75</v>
      </c>
      <c r="CG355" s="50" t="str">
        <f t="shared" si="7"/>
        <v/>
      </c>
      <c r="CH355" s="50" t="str">
        <f t="shared" si="8"/>
        <v/>
      </c>
      <c r="CI355" s="50" t="str">
        <f t="shared" si="9"/>
        <v/>
      </c>
      <c r="CJ355" s="50" t="str">
        <f t="shared" si="10"/>
        <v/>
      </c>
      <c r="CK355" s="50" t="str">
        <f t="shared" si="11"/>
        <v/>
      </c>
      <c r="CL355" s="50"/>
      <c r="CM355" s="50"/>
      <c r="CN355" s="50"/>
      <c r="CO355" s="50"/>
      <c r="CP355" s="50"/>
    </row>
    <row r="356">
      <c r="A356" s="108" t="str">
        <f t="shared" si="2"/>
        <v/>
      </c>
      <c r="B356" s="6"/>
      <c r="C356" s="119"/>
      <c r="D356" s="120"/>
      <c r="E356" s="47"/>
      <c r="F356" s="45"/>
      <c r="G356" s="46"/>
      <c r="H356" s="46"/>
      <c r="I356" s="45"/>
      <c r="J356" s="45"/>
      <c r="K356" s="45"/>
      <c r="L356" s="45"/>
      <c r="M356" s="61"/>
      <c r="N356" s="48"/>
      <c r="O356" s="49"/>
      <c r="P356" s="48"/>
      <c r="Q356" s="49"/>
      <c r="R356" s="50"/>
      <c r="S356" s="51"/>
      <c r="T356" s="15"/>
      <c r="U356" s="14"/>
      <c r="V356" s="52"/>
      <c r="W356" s="52"/>
      <c r="X356" s="52"/>
      <c r="Y356" s="52"/>
      <c r="Z356" s="52"/>
      <c r="AA356" s="52"/>
      <c r="AB356" s="53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3"/>
      <c r="AP356" s="52"/>
      <c r="AQ356" s="52"/>
      <c r="AR356" s="53"/>
      <c r="AS356" s="53"/>
      <c r="AT356" s="53"/>
      <c r="AU356" s="52"/>
      <c r="AV356" s="52"/>
      <c r="AW356" s="53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83" t="str">
        <f>IF(ISBLANK(B356),,IF(IFNA(MATCH(N356,List_Holidays,0),0)=0,IF(IFNA(MATCH(WEEKDAY(N356),List_WeekHolidays,0),0),1,0),2))</f>
        <v/>
      </c>
      <c r="BU356" s="83" t="str">
        <f t="array" ref="BU356">IF(ISBLANK(BT356),,INDEX(List_DayType,BT356+1))</f>
        <v/>
      </c>
      <c r="BV356" s="83" t="str">
        <f t="array" ref="BV356">IFS(BT356=0,,BT356=1,INDEX(List_Weekday,BT356),BT356=2,XLOOKUP(N356,List_Holidays,List_HolidaysDesc))</f>
        <v/>
      </c>
      <c r="BW356" s="109">
        <f t="shared" si="3"/>
        <v>0</v>
      </c>
      <c r="BX356" s="109">
        <f t="shared" si="4"/>
        <v>0</v>
      </c>
      <c r="BY356" s="109">
        <f>IF($BW356&gt;cLunchEnd+$N356,cLunchBegin+$N356+1,cLunchBegin+$N356)</f>
        <v>0.5</v>
      </c>
      <c r="BZ356" s="109">
        <f>IF($BW356&gt;cLunchEnd+$N356,cLunchEnd+$N356+1,cLunchEnd+$N356)</f>
        <v>0.5416666667</v>
      </c>
      <c r="CA356" s="109">
        <f>IF($BW356&gt;cDinnerEnd+$N356,cDinnerBegin+$N356+1,cDinnerBegin+$N356)</f>
        <v>0.75</v>
      </c>
      <c r="CB356" s="109">
        <f>IF($BW356&gt;cDinnerEnd+$N356,cDinnerEnd+$N356+1,cDinnerEnd+$N356)</f>
        <v>0.7916666667</v>
      </c>
      <c r="CC356" s="50" t="str">
        <f>IF((MIN($BX356,BZ356)-MAX($BW356,BY356))&gt;0,vDurationLunch,)</f>
        <v/>
      </c>
      <c r="CD356" s="50" t="str">
        <f>IF((MIN($BX356,CB356)-MAX($BW356,CA356))&gt;0,vDurationDinner,)</f>
        <v/>
      </c>
      <c r="CE356" s="50">
        <f t="shared" si="5"/>
        <v>0</v>
      </c>
      <c r="CF356" s="109">
        <f t="shared" si="6"/>
        <v>0.75</v>
      </c>
      <c r="CG356" s="50" t="str">
        <f t="shared" si="7"/>
        <v/>
      </c>
      <c r="CH356" s="50" t="str">
        <f t="shared" si="8"/>
        <v/>
      </c>
      <c r="CI356" s="50" t="str">
        <f t="shared" si="9"/>
        <v/>
      </c>
      <c r="CJ356" s="50" t="str">
        <f t="shared" si="10"/>
        <v/>
      </c>
      <c r="CK356" s="50" t="str">
        <f t="shared" si="11"/>
        <v/>
      </c>
      <c r="CL356" s="50"/>
      <c r="CM356" s="50"/>
      <c r="CN356" s="50"/>
      <c r="CO356" s="50"/>
      <c r="CP356" s="50"/>
    </row>
    <row r="357">
      <c r="A357" s="108" t="str">
        <f t="shared" si="2"/>
        <v/>
      </c>
      <c r="B357" s="6"/>
      <c r="C357" s="119"/>
      <c r="D357" s="120"/>
      <c r="E357" s="47"/>
      <c r="F357" s="45"/>
      <c r="G357" s="45"/>
      <c r="H357" s="46"/>
      <c r="I357" s="45"/>
      <c r="J357" s="45"/>
      <c r="K357" s="45"/>
      <c r="L357" s="45"/>
      <c r="M357" s="61"/>
      <c r="N357" s="48"/>
      <c r="O357" s="49"/>
      <c r="P357" s="48"/>
      <c r="Q357" s="49"/>
      <c r="R357" s="50"/>
      <c r="S357" s="51"/>
      <c r="T357" s="15"/>
      <c r="U357" s="14"/>
      <c r="V357" s="52"/>
      <c r="W357" s="52"/>
      <c r="X357" s="52"/>
      <c r="Y357" s="52"/>
      <c r="Z357" s="52"/>
      <c r="AA357" s="52"/>
      <c r="AB357" s="53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3"/>
      <c r="AP357" s="52"/>
      <c r="AQ357" s="52"/>
      <c r="AR357" s="53"/>
      <c r="AS357" s="53"/>
      <c r="AT357" s="53"/>
      <c r="AU357" s="52"/>
      <c r="AV357" s="52"/>
      <c r="AW357" s="53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83" t="str">
        <f>IF(ISBLANK(B357),,IF(IFNA(MATCH(N357,List_Holidays,0),0)=0,IF(IFNA(MATCH(WEEKDAY(N357),List_WeekHolidays,0),0),1,0),2))</f>
        <v/>
      </c>
      <c r="BU357" s="83" t="str">
        <f t="array" ref="BU357">IF(ISBLANK(BT357),,INDEX(List_DayType,BT357+1))</f>
        <v/>
      </c>
      <c r="BV357" s="83" t="str">
        <f t="array" ref="BV357">IFS(BT357=0,,BT357=1,INDEX(List_Weekday,BT357),BT357=2,XLOOKUP(N357,List_Holidays,List_HolidaysDesc))</f>
        <v/>
      </c>
      <c r="BW357" s="109">
        <f t="shared" si="3"/>
        <v>0</v>
      </c>
      <c r="BX357" s="109">
        <f t="shared" si="4"/>
        <v>0</v>
      </c>
      <c r="BY357" s="109">
        <f>IF($BW357&gt;cLunchEnd+$N357,cLunchBegin+$N357+1,cLunchBegin+$N357)</f>
        <v>0.5</v>
      </c>
      <c r="BZ357" s="109">
        <f>IF($BW357&gt;cLunchEnd+$N357,cLunchEnd+$N357+1,cLunchEnd+$N357)</f>
        <v>0.5416666667</v>
      </c>
      <c r="CA357" s="109">
        <f>IF($BW357&gt;cDinnerEnd+$N357,cDinnerBegin+$N357+1,cDinnerBegin+$N357)</f>
        <v>0.75</v>
      </c>
      <c r="CB357" s="109">
        <f>IF($BW357&gt;cDinnerEnd+$N357,cDinnerEnd+$N357+1,cDinnerEnd+$N357)</f>
        <v>0.7916666667</v>
      </c>
      <c r="CC357" s="50" t="str">
        <f>IF((MIN($BX357,BZ357)-MAX($BW357,BY357))&gt;0,vDurationLunch,)</f>
        <v/>
      </c>
      <c r="CD357" s="50" t="str">
        <f>IF((MIN($BX357,CB357)-MAX($BW357,CA357))&gt;0,vDurationDinner,)</f>
        <v/>
      </c>
      <c r="CE357" s="50">
        <f t="shared" si="5"/>
        <v>0</v>
      </c>
      <c r="CF357" s="109">
        <f t="shared" si="6"/>
        <v>0.75</v>
      </c>
      <c r="CG357" s="50" t="str">
        <f t="shared" si="7"/>
        <v/>
      </c>
      <c r="CH357" s="50" t="str">
        <f t="shared" si="8"/>
        <v/>
      </c>
      <c r="CI357" s="50" t="str">
        <f t="shared" si="9"/>
        <v/>
      </c>
      <c r="CJ357" s="50" t="str">
        <f t="shared" si="10"/>
        <v/>
      </c>
      <c r="CK357" s="50" t="str">
        <f t="shared" si="11"/>
        <v/>
      </c>
      <c r="CL357" s="50"/>
      <c r="CM357" s="50"/>
      <c r="CN357" s="50"/>
      <c r="CO357" s="50"/>
      <c r="CP357" s="50"/>
    </row>
    <row r="358">
      <c r="A358" s="108" t="str">
        <f t="shared" si="2"/>
        <v/>
      </c>
      <c r="B358" s="6"/>
      <c r="C358" s="119"/>
      <c r="D358" s="120"/>
      <c r="E358" s="47"/>
      <c r="F358" s="45"/>
      <c r="G358" s="45"/>
      <c r="H358" s="46"/>
      <c r="I358" s="45"/>
      <c r="J358" s="45"/>
      <c r="K358" s="45"/>
      <c r="L358" s="45"/>
      <c r="M358" s="61"/>
      <c r="N358" s="48"/>
      <c r="O358" s="49"/>
      <c r="P358" s="48"/>
      <c r="Q358" s="49"/>
      <c r="R358" s="50"/>
      <c r="S358" s="51"/>
      <c r="T358" s="15"/>
      <c r="U358" s="14"/>
      <c r="V358" s="52"/>
      <c r="W358" s="52"/>
      <c r="X358" s="52"/>
      <c r="Y358" s="52"/>
      <c r="Z358" s="52"/>
      <c r="AA358" s="52"/>
      <c r="AB358" s="53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3"/>
      <c r="AP358" s="52"/>
      <c r="AQ358" s="52"/>
      <c r="AR358" s="53"/>
      <c r="AS358" s="53"/>
      <c r="AT358" s="53"/>
      <c r="AU358" s="52"/>
      <c r="AV358" s="52"/>
      <c r="AW358" s="53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83" t="str">
        <f>IF(ISBLANK(B358),,IF(IFNA(MATCH(N358,List_Holidays,0),0)=0,IF(IFNA(MATCH(WEEKDAY(N358),List_WeekHolidays,0),0),1,0),2))</f>
        <v/>
      </c>
      <c r="BU358" s="83" t="str">
        <f t="array" ref="BU358">IF(ISBLANK(BT358),,INDEX(List_DayType,BT358+1))</f>
        <v/>
      </c>
      <c r="BV358" s="83" t="str">
        <f t="array" ref="BV358">IFS(BT358=0,,BT358=1,INDEX(List_Weekday,BT358),BT358=2,XLOOKUP(N358,List_Holidays,List_HolidaysDesc))</f>
        <v/>
      </c>
      <c r="BW358" s="109">
        <f t="shared" si="3"/>
        <v>0</v>
      </c>
      <c r="BX358" s="109">
        <f t="shared" si="4"/>
        <v>0</v>
      </c>
      <c r="BY358" s="109">
        <f>IF($BW358&gt;cLunchEnd+$N358,cLunchBegin+$N358+1,cLunchBegin+$N358)</f>
        <v>0.5</v>
      </c>
      <c r="BZ358" s="109">
        <f>IF($BW358&gt;cLunchEnd+$N358,cLunchEnd+$N358+1,cLunchEnd+$N358)</f>
        <v>0.5416666667</v>
      </c>
      <c r="CA358" s="109">
        <f>IF($BW358&gt;cDinnerEnd+$N358,cDinnerBegin+$N358+1,cDinnerBegin+$N358)</f>
        <v>0.75</v>
      </c>
      <c r="CB358" s="109">
        <f>IF($BW358&gt;cDinnerEnd+$N358,cDinnerEnd+$N358+1,cDinnerEnd+$N358)</f>
        <v>0.7916666667</v>
      </c>
      <c r="CC358" s="50" t="str">
        <f>IF((MIN($BX358,BZ358)-MAX($BW358,BY358))&gt;0,vDurationLunch,)</f>
        <v/>
      </c>
      <c r="CD358" s="50" t="str">
        <f>IF((MIN($BX358,CB358)-MAX($BW358,CA358))&gt;0,vDurationDinner,)</f>
        <v/>
      </c>
      <c r="CE358" s="50">
        <f t="shared" si="5"/>
        <v>0</v>
      </c>
      <c r="CF358" s="109">
        <f t="shared" si="6"/>
        <v>0.75</v>
      </c>
      <c r="CG358" s="50" t="str">
        <f t="shared" si="7"/>
        <v/>
      </c>
      <c r="CH358" s="50" t="str">
        <f t="shared" si="8"/>
        <v/>
      </c>
      <c r="CI358" s="50" t="str">
        <f t="shared" si="9"/>
        <v/>
      </c>
      <c r="CJ358" s="50" t="str">
        <f t="shared" si="10"/>
        <v/>
      </c>
      <c r="CK358" s="50" t="str">
        <f t="shared" si="11"/>
        <v/>
      </c>
      <c r="CL358" s="50"/>
      <c r="CM358" s="50"/>
      <c r="CN358" s="50"/>
      <c r="CO358" s="50"/>
      <c r="CP358" s="50"/>
    </row>
    <row r="359">
      <c r="A359" s="108" t="str">
        <f t="shared" si="2"/>
        <v/>
      </c>
      <c r="B359" s="6"/>
      <c r="C359" s="119"/>
      <c r="D359" s="120"/>
      <c r="E359" s="47"/>
      <c r="F359" s="45"/>
      <c r="G359" s="45"/>
      <c r="H359" s="45"/>
      <c r="I359" s="45"/>
      <c r="J359" s="46"/>
      <c r="K359" s="45"/>
      <c r="L359" s="45"/>
      <c r="M359" s="47"/>
      <c r="N359" s="48"/>
      <c r="O359" s="49"/>
      <c r="P359" s="48"/>
      <c r="Q359" s="49"/>
      <c r="R359" s="50"/>
      <c r="S359" s="51"/>
      <c r="T359" s="15"/>
      <c r="U359" s="14"/>
      <c r="V359" s="52"/>
      <c r="W359" s="52"/>
      <c r="X359" s="52"/>
      <c r="Y359" s="52"/>
      <c r="Z359" s="52"/>
      <c r="AA359" s="52"/>
      <c r="AB359" s="53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3"/>
      <c r="AP359" s="52"/>
      <c r="AQ359" s="52"/>
      <c r="AR359" s="53"/>
      <c r="AS359" s="53"/>
      <c r="AT359" s="53"/>
      <c r="AU359" s="52"/>
      <c r="AV359" s="52"/>
      <c r="AW359" s="53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83" t="str">
        <f>IF(ISBLANK(B359),,IF(IFNA(MATCH(N359,List_Holidays,0),0)=0,IF(IFNA(MATCH(WEEKDAY(N359),List_WeekHolidays,0),0),1,0),2))</f>
        <v/>
      </c>
      <c r="BU359" s="83" t="str">
        <f t="array" ref="BU359">IF(ISBLANK(BT359),,INDEX(List_DayType,BT359+1))</f>
        <v/>
      </c>
      <c r="BV359" s="83" t="str">
        <f t="array" ref="BV359">IFS(BT359=0,,BT359=1,INDEX(List_Weekday,BT359),BT359=2,XLOOKUP(N359,List_Holidays,List_HolidaysDesc))</f>
        <v/>
      </c>
      <c r="BW359" s="109">
        <f t="shared" si="3"/>
        <v>0</v>
      </c>
      <c r="BX359" s="109">
        <f t="shared" si="4"/>
        <v>0</v>
      </c>
      <c r="BY359" s="109">
        <f>IF($BW359&gt;cLunchEnd+$N359,cLunchBegin+$N359+1,cLunchBegin+$N359)</f>
        <v>0.5</v>
      </c>
      <c r="BZ359" s="109">
        <f>IF($BW359&gt;cLunchEnd+$N359,cLunchEnd+$N359+1,cLunchEnd+$N359)</f>
        <v>0.5416666667</v>
      </c>
      <c r="CA359" s="109">
        <f>IF($BW359&gt;cDinnerEnd+$N359,cDinnerBegin+$N359+1,cDinnerBegin+$N359)</f>
        <v>0.75</v>
      </c>
      <c r="CB359" s="109">
        <f>IF($BW359&gt;cDinnerEnd+$N359,cDinnerEnd+$N359+1,cDinnerEnd+$N359)</f>
        <v>0.7916666667</v>
      </c>
      <c r="CC359" s="50" t="str">
        <f>IF((MIN($BX359,BZ359)-MAX($BW359,BY359))&gt;0,vDurationLunch,)</f>
        <v/>
      </c>
      <c r="CD359" s="50" t="str">
        <f>IF((MIN($BX359,CB359)-MAX($BW359,CA359))&gt;0,vDurationDinner,)</f>
        <v/>
      </c>
      <c r="CE359" s="50">
        <f t="shared" si="5"/>
        <v>0</v>
      </c>
      <c r="CF359" s="109">
        <f t="shared" si="6"/>
        <v>0.75</v>
      </c>
      <c r="CG359" s="50" t="str">
        <f t="shared" si="7"/>
        <v/>
      </c>
      <c r="CH359" s="50" t="str">
        <f t="shared" si="8"/>
        <v/>
      </c>
      <c r="CI359" s="50" t="str">
        <f t="shared" si="9"/>
        <v/>
      </c>
      <c r="CJ359" s="50" t="str">
        <f t="shared" si="10"/>
        <v/>
      </c>
      <c r="CK359" s="50" t="str">
        <f t="shared" si="11"/>
        <v/>
      </c>
      <c r="CL359" s="50"/>
      <c r="CM359" s="50"/>
      <c r="CN359" s="50"/>
      <c r="CO359" s="50"/>
      <c r="CP359" s="50"/>
    </row>
    <row r="360">
      <c r="A360" s="108" t="str">
        <f t="shared" si="2"/>
        <v/>
      </c>
      <c r="B360" s="6"/>
      <c r="C360" s="119"/>
      <c r="D360" s="120"/>
      <c r="E360" s="47"/>
      <c r="F360" s="45"/>
      <c r="G360" s="45"/>
      <c r="H360" s="46"/>
      <c r="I360" s="45"/>
      <c r="J360" s="45"/>
      <c r="K360" s="45"/>
      <c r="L360" s="45"/>
      <c r="M360" s="61"/>
      <c r="N360" s="48"/>
      <c r="O360" s="49"/>
      <c r="P360" s="48"/>
      <c r="Q360" s="49"/>
      <c r="R360" s="50"/>
      <c r="S360" s="51"/>
      <c r="T360" s="15"/>
      <c r="U360" s="14"/>
      <c r="V360" s="52"/>
      <c r="W360" s="52"/>
      <c r="X360" s="52"/>
      <c r="Y360" s="52"/>
      <c r="Z360" s="52"/>
      <c r="AA360" s="52"/>
      <c r="AB360" s="53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3"/>
      <c r="AP360" s="52"/>
      <c r="AQ360" s="52"/>
      <c r="AR360" s="53"/>
      <c r="AS360" s="53"/>
      <c r="AT360" s="53"/>
      <c r="AU360" s="52"/>
      <c r="AV360" s="52"/>
      <c r="AW360" s="53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83" t="str">
        <f>IF(ISBLANK(B360),,IF(IFNA(MATCH(N360,List_Holidays,0),0)=0,IF(IFNA(MATCH(WEEKDAY(N360),List_WeekHolidays,0),0),1,0),2))</f>
        <v/>
      </c>
      <c r="BU360" s="83" t="str">
        <f t="array" ref="BU360">IF(ISBLANK(BT360),,INDEX(List_DayType,BT360+1))</f>
        <v/>
      </c>
      <c r="BV360" s="83" t="str">
        <f t="array" ref="BV360">IFS(BT360=0,,BT360=1,INDEX(List_Weekday,BT360),BT360=2,XLOOKUP(N360,List_Holidays,List_HolidaysDesc))</f>
        <v/>
      </c>
      <c r="BW360" s="109">
        <f t="shared" si="3"/>
        <v>0</v>
      </c>
      <c r="BX360" s="109">
        <f t="shared" si="4"/>
        <v>0</v>
      </c>
      <c r="BY360" s="109">
        <f>IF($BW360&gt;cLunchEnd+$N360,cLunchBegin+$N360+1,cLunchBegin+$N360)</f>
        <v>0.5</v>
      </c>
      <c r="BZ360" s="109">
        <f>IF($BW360&gt;cLunchEnd+$N360,cLunchEnd+$N360+1,cLunchEnd+$N360)</f>
        <v>0.5416666667</v>
      </c>
      <c r="CA360" s="109">
        <f>IF($BW360&gt;cDinnerEnd+$N360,cDinnerBegin+$N360+1,cDinnerBegin+$N360)</f>
        <v>0.75</v>
      </c>
      <c r="CB360" s="109">
        <f>IF($BW360&gt;cDinnerEnd+$N360,cDinnerEnd+$N360+1,cDinnerEnd+$N360)</f>
        <v>0.7916666667</v>
      </c>
      <c r="CC360" s="50" t="str">
        <f>IF((MIN($BX360,BZ360)-MAX($BW360,BY360))&gt;0,vDurationLunch,)</f>
        <v/>
      </c>
      <c r="CD360" s="50" t="str">
        <f>IF((MIN($BX360,CB360)-MAX($BW360,CA360))&gt;0,vDurationDinner,)</f>
        <v/>
      </c>
      <c r="CE360" s="50">
        <f t="shared" si="5"/>
        <v>0</v>
      </c>
      <c r="CF360" s="109">
        <f t="shared" si="6"/>
        <v>0.75</v>
      </c>
      <c r="CG360" s="50" t="str">
        <f t="shared" si="7"/>
        <v/>
      </c>
      <c r="CH360" s="50" t="str">
        <f t="shared" si="8"/>
        <v/>
      </c>
      <c r="CI360" s="50" t="str">
        <f t="shared" si="9"/>
        <v/>
      </c>
      <c r="CJ360" s="50" t="str">
        <f t="shared" si="10"/>
        <v/>
      </c>
      <c r="CK360" s="50" t="str">
        <f t="shared" si="11"/>
        <v/>
      </c>
      <c r="CL360" s="50"/>
      <c r="CM360" s="50"/>
      <c r="CN360" s="50"/>
      <c r="CO360" s="50"/>
      <c r="CP360" s="50"/>
    </row>
    <row r="361">
      <c r="A361" s="108" t="str">
        <f t="shared" si="2"/>
        <v/>
      </c>
      <c r="B361" s="6"/>
      <c r="C361" s="119"/>
      <c r="D361" s="120"/>
      <c r="E361" s="47"/>
      <c r="F361" s="45"/>
      <c r="G361" s="45"/>
      <c r="H361" s="46"/>
      <c r="I361" s="45"/>
      <c r="J361" s="45"/>
      <c r="K361" s="45"/>
      <c r="L361" s="45"/>
      <c r="M361" s="61"/>
      <c r="N361" s="48"/>
      <c r="O361" s="49"/>
      <c r="P361" s="48"/>
      <c r="Q361" s="49"/>
      <c r="R361" s="50"/>
      <c r="S361" s="51"/>
      <c r="T361" s="15"/>
      <c r="U361" s="14"/>
      <c r="V361" s="52"/>
      <c r="W361" s="52"/>
      <c r="X361" s="52"/>
      <c r="Y361" s="52"/>
      <c r="Z361" s="52"/>
      <c r="AA361" s="52"/>
      <c r="AB361" s="53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3"/>
      <c r="AP361" s="52"/>
      <c r="AQ361" s="52"/>
      <c r="AR361" s="53"/>
      <c r="AS361" s="53"/>
      <c r="AT361" s="53"/>
      <c r="AU361" s="52"/>
      <c r="AV361" s="52"/>
      <c r="AW361" s="53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83" t="str">
        <f>IF(ISBLANK(B361),,IF(IFNA(MATCH(N361,List_Holidays,0),0)=0,IF(IFNA(MATCH(WEEKDAY(N361),List_WeekHolidays,0),0),1,0),2))</f>
        <v/>
      </c>
      <c r="BU361" s="83" t="str">
        <f t="array" ref="BU361">IF(ISBLANK(BT361),,INDEX(List_DayType,BT361+1))</f>
        <v/>
      </c>
      <c r="BV361" s="83" t="str">
        <f t="array" ref="BV361">IFS(BT361=0,,BT361=1,INDEX(List_Weekday,BT361),BT361=2,XLOOKUP(N361,List_Holidays,List_HolidaysDesc))</f>
        <v/>
      </c>
      <c r="BW361" s="109">
        <f t="shared" si="3"/>
        <v>0</v>
      </c>
      <c r="BX361" s="109">
        <f t="shared" si="4"/>
        <v>0</v>
      </c>
      <c r="BY361" s="109">
        <f>IF($BW361&gt;cLunchEnd+$N361,cLunchBegin+$N361+1,cLunchBegin+$N361)</f>
        <v>0.5</v>
      </c>
      <c r="BZ361" s="109">
        <f>IF($BW361&gt;cLunchEnd+$N361,cLunchEnd+$N361+1,cLunchEnd+$N361)</f>
        <v>0.5416666667</v>
      </c>
      <c r="CA361" s="109">
        <f>IF($BW361&gt;cDinnerEnd+$N361,cDinnerBegin+$N361+1,cDinnerBegin+$N361)</f>
        <v>0.75</v>
      </c>
      <c r="CB361" s="109">
        <f>IF($BW361&gt;cDinnerEnd+$N361,cDinnerEnd+$N361+1,cDinnerEnd+$N361)</f>
        <v>0.7916666667</v>
      </c>
      <c r="CC361" s="50" t="str">
        <f>IF((MIN($BX361,BZ361)-MAX($BW361,BY361))&gt;0,vDurationLunch,)</f>
        <v/>
      </c>
      <c r="CD361" s="50" t="str">
        <f>IF((MIN($BX361,CB361)-MAX($BW361,CA361))&gt;0,vDurationDinner,)</f>
        <v/>
      </c>
      <c r="CE361" s="50">
        <f t="shared" si="5"/>
        <v>0</v>
      </c>
      <c r="CF361" s="109">
        <f t="shared" si="6"/>
        <v>0.75</v>
      </c>
      <c r="CG361" s="50" t="str">
        <f t="shared" si="7"/>
        <v/>
      </c>
      <c r="CH361" s="50" t="str">
        <f t="shared" si="8"/>
        <v/>
      </c>
      <c r="CI361" s="50" t="str">
        <f t="shared" si="9"/>
        <v/>
      </c>
      <c r="CJ361" s="50" t="str">
        <f t="shared" si="10"/>
        <v/>
      </c>
      <c r="CK361" s="50" t="str">
        <f t="shared" si="11"/>
        <v/>
      </c>
      <c r="CL361" s="50"/>
      <c r="CM361" s="50"/>
      <c r="CN361" s="50"/>
      <c r="CO361" s="50"/>
      <c r="CP361" s="50"/>
    </row>
    <row r="362">
      <c r="A362" s="108" t="str">
        <f t="shared" si="2"/>
        <v/>
      </c>
      <c r="B362" s="6"/>
      <c r="C362" s="119"/>
      <c r="D362" s="120"/>
      <c r="E362" s="47"/>
      <c r="F362" s="45"/>
      <c r="G362" s="45"/>
      <c r="H362" s="46"/>
      <c r="I362" s="45"/>
      <c r="J362" s="45"/>
      <c r="K362" s="45"/>
      <c r="L362" s="45"/>
      <c r="M362" s="61"/>
      <c r="N362" s="48"/>
      <c r="O362" s="49"/>
      <c r="P362" s="48"/>
      <c r="Q362" s="49"/>
      <c r="R362" s="50"/>
      <c r="S362" s="51"/>
      <c r="T362" s="15"/>
      <c r="U362" s="14"/>
      <c r="V362" s="52"/>
      <c r="W362" s="52"/>
      <c r="X362" s="52"/>
      <c r="Y362" s="52"/>
      <c r="Z362" s="52"/>
      <c r="AA362" s="52"/>
      <c r="AB362" s="53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3"/>
      <c r="AP362" s="52"/>
      <c r="AQ362" s="52"/>
      <c r="AR362" s="53"/>
      <c r="AS362" s="53"/>
      <c r="AT362" s="53"/>
      <c r="AU362" s="52"/>
      <c r="AV362" s="52"/>
      <c r="AW362" s="53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83" t="str">
        <f>IF(ISBLANK(B362),,IF(IFNA(MATCH(N362,List_Holidays,0),0)=0,IF(IFNA(MATCH(WEEKDAY(N362),List_WeekHolidays,0),0),1,0),2))</f>
        <v/>
      </c>
      <c r="BU362" s="83" t="str">
        <f t="array" ref="BU362">IF(ISBLANK(BT362),,INDEX(List_DayType,BT362+1))</f>
        <v/>
      </c>
      <c r="BV362" s="83" t="str">
        <f t="array" ref="BV362">IFS(BT362=0,,BT362=1,INDEX(List_Weekday,BT362),BT362=2,XLOOKUP(N362,List_Holidays,List_HolidaysDesc))</f>
        <v/>
      </c>
      <c r="BW362" s="109">
        <f t="shared" si="3"/>
        <v>0</v>
      </c>
      <c r="BX362" s="109">
        <f t="shared" si="4"/>
        <v>0</v>
      </c>
      <c r="BY362" s="109">
        <f>IF($BW362&gt;cLunchEnd+$N362,cLunchBegin+$N362+1,cLunchBegin+$N362)</f>
        <v>0.5</v>
      </c>
      <c r="BZ362" s="109">
        <f>IF($BW362&gt;cLunchEnd+$N362,cLunchEnd+$N362+1,cLunchEnd+$N362)</f>
        <v>0.5416666667</v>
      </c>
      <c r="CA362" s="109">
        <f>IF($BW362&gt;cDinnerEnd+$N362,cDinnerBegin+$N362+1,cDinnerBegin+$N362)</f>
        <v>0.75</v>
      </c>
      <c r="CB362" s="109">
        <f>IF($BW362&gt;cDinnerEnd+$N362,cDinnerEnd+$N362+1,cDinnerEnd+$N362)</f>
        <v>0.7916666667</v>
      </c>
      <c r="CC362" s="50" t="str">
        <f>IF((MIN($BX362,BZ362)-MAX($BW362,BY362))&gt;0,vDurationLunch,)</f>
        <v/>
      </c>
      <c r="CD362" s="50" t="str">
        <f>IF((MIN($BX362,CB362)-MAX($BW362,CA362))&gt;0,vDurationDinner,)</f>
        <v/>
      </c>
      <c r="CE362" s="50">
        <f t="shared" si="5"/>
        <v>0</v>
      </c>
      <c r="CF362" s="109">
        <f t="shared" si="6"/>
        <v>0.75</v>
      </c>
      <c r="CG362" s="50" t="str">
        <f t="shared" si="7"/>
        <v/>
      </c>
      <c r="CH362" s="50" t="str">
        <f t="shared" si="8"/>
        <v/>
      </c>
      <c r="CI362" s="50" t="str">
        <f t="shared" si="9"/>
        <v/>
      </c>
      <c r="CJ362" s="50" t="str">
        <f t="shared" si="10"/>
        <v/>
      </c>
      <c r="CK362" s="50" t="str">
        <f t="shared" si="11"/>
        <v/>
      </c>
      <c r="CL362" s="50"/>
      <c r="CM362" s="50"/>
      <c r="CN362" s="50"/>
      <c r="CO362" s="50"/>
      <c r="CP362" s="50"/>
    </row>
    <row r="363">
      <c r="A363" s="108" t="str">
        <f t="shared" si="2"/>
        <v/>
      </c>
      <c r="B363" s="6"/>
      <c r="C363" s="119"/>
      <c r="D363" s="120"/>
      <c r="E363" s="47"/>
      <c r="F363" s="45"/>
      <c r="G363" s="46"/>
      <c r="H363" s="46"/>
      <c r="I363" s="45"/>
      <c r="J363" s="45"/>
      <c r="K363" s="45"/>
      <c r="L363" s="45"/>
      <c r="M363" s="61"/>
      <c r="N363" s="48"/>
      <c r="O363" s="49"/>
      <c r="P363" s="48"/>
      <c r="Q363" s="49"/>
      <c r="R363" s="50"/>
      <c r="S363" s="51"/>
      <c r="T363" s="15"/>
      <c r="U363" s="14"/>
      <c r="V363" s="52"/>
      <c r="W363" s="52"/>
      <c r="X363" s="52"/>
      <c r="Y363" s="52"/>
      <c r="Z363" s="52"/>
      <c r="AA363" s="52"/>
      <c r="AB363" s="53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3"/>
      <c r="AP363" s="52"/>
      <c r="AQ363" s="52"/>
      <c r="AR363" s="53"/>
      <c r="AS363" s="53"/>
      <c r="AT363" s="53"/>
      <c r="AU363" s="52"/>
      <c r="AV363" s="52"/>
      <c r="AW363" s="53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83" t="str">
        <f>IF(ISBLANK(B363),,IF(IFNA(MATCH(N363,List_Holidays,0),0)=0,IF(IFNA(MATCH(WEEKDAY(N363),List_WeekHolidays,0),0),1,0),2))</f>
        <v/>
      </c>
      <c r="BU363" s="83" t="str">
        <f t="array" ref="BU363">IF(ISBLANK(BT363),,INDEX(List_DayType,BT363+1))</f>
        <v/>
      </c>
      <c r="BV363" s="83" t="str">
        <f t="array" ref="BV363">IFS(BT363=0,,BT363=1,INDEX(List_Weekday,BT363),BT363=2,XLOOKUP(N363,List_Holidays,List_HolidaysDesc))</f>
        <v/>
      </c>
      <c r="BW363" s="109">
        <f t="shared" si="3"/>
        <v>0</v>
      </c>
      <c r="BX363" s="109">
        <f t="shared" si="4"/>
        <v>0</v>
      </c>
      <c r="BY363" s="109">
        <f>IF($BW363&gt;cLunchEnd+$N363,cLunchBegin+$N363+1,cLunchBegin+$N363)</f>
        <v>0.5</v>
      </c>
      <c r="BZ363" s="109">
        <f>IF($BW363&gt;cLunchEnd+$N363,cLunchEnd+$N363+1,cLunchEnd+$N363)</f>
        <v>0.5416666667</v>
      </c>
      <c r="CA363" s="109">
        <f>IF($BW363&gt;cDinnerEnd+$N363,cDinnerBegin+$N363+1,cDinnerBegin+$N363)</f>
        <v>0.75</v>
      </c>
      <c r="CB363" s="109">
        <f>IF($BW363&gt;cDinnerEnd+$N363,cDinnerEnd+$N363+1,cDinnerEnd+$N363)</f>
        <v>0.7916666667</v>
      </c>
      <c r="CC363" s="50" t="str">
        <f>IF((MIN($BX363,BZ363)-MAX($BW363,BY363))&gt;0,vDurationLunch,)</f>
        <v/>
      </c>
      <c r="CD363" s="50" t="str">
        <f>IF((MIN($BX363,CB363)-MAX($BW363,CA363))&gt;0,vDurationDinner,)</f>
        <v/>
      </c>
      <c r="CE363" s="50">
        <f t="shared" si="5"/>
        <v>0</v>
      </c>
      <c r="CF363" s="109">
        <f t="shared" si="6"/>
        <v>0.75</v>
      </c>
      <c r="CG363" s="50" t="str">
        <f t="shared" si="7"/>
        <v/>
      </c>
      <c r="CH363" s="50" t="str">
        <f t="shared" si="8"/>
        <v/>
      </c>
      <c r="CI363" s="50" t="str">
        <f t="shared" si="9"/>
        <v/>
      </c>
      <c r="CJ363" s="50" t="str">
        <f t="shared" si="10"/>
        <v/>
      </c>
      <c r="CK363" s="50" t="str">
        <f t="shared" si="11"/>
        <v/>
      </c>
      <c r="CL363" s="50"/>
      <c r="CM363" s="50"/>
      <c r="CN363" s="50"/>
      <c r="CO363" s="50"/>
      <c r="CP363" s="50"/>
    </row>
    <row r="364">
      <c r="A364" s="108" t="str">
        <f t="shared" si="2"/>
        <v/>
      </c>
      <c r="B364" s="6"/>
      <c r="C364" s="119"/>
      <c r="D364" s="120"/>
      <c r="E364" s="47"/>
      <c r="F364" s="45"/>
      <c r="G364" s="45"/>
      <c r="H364" s="46"/>
      <c r="I364" s="45"/>
      <c r="J364" s="45"/>
      <c r="K364" s="45"/>
      <c r="L364" s="45"/>
      <c r="M364" s="61"/>
      <c r="N364" s="48"/>
      <c r="O364" s="49"/>
      <c r="P364" s="48"/>
      <c r="Q364" s="49"/>
      <c r="R364" s="50"/>
      <c r="S364" s="51"/>
      <c r="T364" s="15"/>
      <c r="U364" s="14"/>
      <c r="V364" s="52"/>
      <c r="W364" s="52"/>
      <c r="X364" s="52"/>
      <c r="Y364" s="52"/>
      <c r="Z364" s="52"/>
      <c r="AA364" s="52"/>
      <c r="AB364" s="53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3"/>
      <c r="AP364" s="52"/>
      <c r="AQ364" s="52"/>
      <c r="AR364" s="53"/>
      <c r="AS364" s="53"/>
      <c r="AT364" s="53"/>
      <c r="AU364" s="52"/>
      <c r="AV364" s="52"/>
      <c r="AW364" s="53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83" t="str">
        <f>IF(ISBLANK(B364),,IF(IFNA(MATCH(N364,List_Holidays,0),0)=0,IF(IFNA(MATCH(WEEKDAY(N364),List_WeekHolidays,0),0),1,0),2))</f>
        <v/>
      </c>
      <c r="BU364" s="83" t="str">
        <f t="array" ref="BU364">IF(ISBLANK(BT364),,INDEX(List_DayType,BT364+1))</f>
        <v/>
      </c>
      <c r="BV364" s="83" t="str">
        <f t="array" ref="BV364">IFS(BT364=0,,BT364=1,INDEX(List_Weekday,BT364),BT364=2,XLOOKUP(N364,List_Holidays,List_HolidaysDesc))</f>
        <v/>
      </c>
      <c r="BW364" s="109">
        <f t="shared" si="3"/>
        <v>0</v>
      </c>
      <c r="BX364" s="109">
        <f t="shared" si="4"/>
        <v>0</v>
      </c>
      <c r="BY364" s="109">
        <f>IF($BW364&gt;cLunchEnd+$N364,cLunchBegin+$N364+1,cLunchBegin+$N364)</f>
        <v>0.5</v>
      </c>
      <c r="BZ364" s="109">
        <f>IF($BW364&gt;cLunchEnd+$N364,cLunchEnd+$N364+1,cLunchEnd+$N364)</f>
        <v>0.5416666667</v>
      </c>
      <c r="CA364" s="109">
        <f>IF($BW364&gt;cDinnerEnd+$N364,cDinnerBegin+$N364+1,cDinnerBegin+$N364)</f>
        <v>0.75</v>
      </c>
      <c r="CB364" s="109">
        <f>IF($BW364&gt;cDinnerEnd+$N364,cDinnerEnd+$N364+1,cDinnerEnd+$N364)</f>
        <v>0.7916666667</v>
      </c>
      <c r="CC364" s="50" t="str">
        <f>IF((MIN($BX364,BZ364)-MAX($BW364,BY364))&gt;0,vDurationLunch,)</f>
        <v/>
      </c>
      <c r="CD364" s="50" t="str">
        <f>IF((MIN($BX364,CB364)-MAX($BW364,CA364))&gt;0,vDurationDinner,)</f>
        <v/>
      </c>
      <c r="CE364" s="50">
        <f t="shared" si="5"/>
        <v>0</v>
      </c>
      <c r="CF364" s="109">
        <f t="shared" si="6"/>
        <v>0.75</v>
      </c>
      <c r="CG364" s="50" t="str">
        <f t="shared" si="7"/>
        <v/>
      </c>
      <c r="CH364" s="50" t="str">
        <f t="shared" si="8"/>
        <v/>
      </c>
      <c r="CI364" s="50" t="str">
        <f t="shared" si="9"/>
        <v/>
      </c>
      <c r="CJ364" s="50" t="str">
        <f t="shared" si="10"/>
        <v/>
      </c>
      <c r="CK364" s="50" t="str">
        <f t="shared" si="11"/>
        <v/>
      </c>
      <c r="CL364" s="50"/>
      <c r="CM364" s="50"/>
      <c r="CN364" s="50"/>
      <c r="CO364" s="50"/>
      <c r="CP364" s="50"/>
    </row>
    <row r="365">
      <c r="A365" s="108" t="str">
        <f t="shared" si="2"/>
        <v/>
      </c>
      <c r="B365" s="6"/>
      <c r="C365" s="119"/>
      <c r="D365" s="120"/>
      <c r="E365" s="47"/>
      <c r="F365" s="45"/>
      <c r="G365" s="45"/>
      <c r="H365" s="46"/>
      <c r="I365" s="45"/>
      <c r="J365" s="45"/>
      <c r="K365" s="45"/>
      <c r="L365" s="45"/>
      <c r="M365" s="61"/>
      <c r="N365" s="48"/>
      <c r="O365" s="49"/>
      <c r="P365" s="48"/>
      <c r="Q365" s="49"/>
      <c r="R365" s="50"/>
      <c r="S365" s="51"/>
      <c r="T365" s="15"/>
      <c r="U365" s="14"/>
      <c r="V365" s="52"/>
      <c r="W365" s="52"/>
      <c r="X365" s="52"/>
      <c r="Y365" s="52"/>
      <c r="Z365" s="52"/>
      <c r="AA365" s="52"/>
      <c r="AB365" s="53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3"/>
      <c r="AP365" s="52"/>
      <c r="AQ365" s="52"/>
      <c r="AR365" s="53"/>
      <c r="AS365" s="53"/>
      <c r="AT365" s="53"/>
      <c r="AU365" s="52"/>
      <c r="AV365" s="52"/>
      <c r="AW365" s="53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83" t="str">
        <f>IF(ISBLANK(B365),,IF(IFNA(MATCH(N365,List_Holidays,0),0)=0,IF(IFNA(MATCH(WEEKDAY(N365),List_WeekHolidays,0),0),1,0),2))</f>
        <v/>
      </c>
      <c r="BU365" s="83" t="str">
        <f t="array" ref="BU365">IF(ISBLANK(BT365),,INDEX(List_DayType,BT365+1))</f>
        <v/>
      </c>
      <c r="BV365" s="83" t="str">
        <f t="array" ref="BV365">IFS(BT365=0,,BT365=1,INDEX(List_Weekday,BT365),BT365=2,XLOOKUP(N365,List_Holidays,List_HolidaysDesc))</f>
        <v/>
      </c>
      <c r="BW365" s="109">
        <f t="shared" si="3"/>
        <v>0</v>
      </c>
      <c r="BX365" s="109">
        <f t="shared" si="4"/>
        <v>0</v>
      </c>
      <c r="BY365" s="109">
        <f>IF($BW365&gt;cLunchEnd+$N365,cLunchBegin+$N365+1,cLunchBegin+$N365)</f>
        <v>0.5</v>
      </c>
      <c r="BZ365" s="109">
        <f>IF($BW365&gt;cLunchEnd+$N365,cLunchEnd+$N365+1,cLunchEnd+$N365)</f>
        <v>0.5416666667</v>
      </c>
      <c r="CA365" s="109">
        <f>IF($BW365&gt;cDinnerEnd+$N365,cDinnerBegin+$N365+1,cDinnerBegin+$N365)</f>
        <v>0.75</v>
      </c>
      <c r="CB365" s="109">
        <f>IF($BW365&gt;cDinnerEnd+$N365,cDinnerEnd+$N365+1,cDinnerEnd+$N365)</f>
        <v>0.7916666667</v>
      </c>
      <c r="CC365" s="50" t="str">
        <f>IF((MIN($BX365,BZ365)-MAX($BW365,BY365))&gt;0,vDurationLunch,)</f>
        <v/>
      </c>
      <c r="CD365" s="50" t="str">
        <f>IF((MIN($BX365,CB365)-MAX($BW365,CA365))&gt;0,vDurationDinner,)</f>
        <v/>
      </c>
      <c r="CE365" s="50">
        <f t="shared" si="5"/>
        <v>0</v>
      </c>
      <c r="CF365" s="109">
        <f t="shared" si="6"/>
        <v>0.75</v>
      </c>
      <c r="CG365" s="50" t="str">
        <f t="shared" si="7"/>
        <v/>
      </c>
      <c r="CH365" s="50" t="str">
        <f t="shared" si="8"/>
        <v/>
      </c>
      <c r="CI365" s="50" t="str">
        <f t="shared" si="9"/>
        <v/>
      </c>
      <c r="CJ365" s="50" t="str">
        <f t="shared" si="10"/>
        <v/>
      </c>
      <c r="CK365" s="50" t="str">
        <f t="shared" si="11"/>
        <v/>
      </c>
      <c r="CL365" s="50"/>
      <c r="CM365" s="50"/>
      <c r="CN365" s="50"/>
      <c r="CO365" s="50"/>
      <c r="CP365" s="50"/>
    </row>
    <row r="366">
      <c r="A366" s="108" t="str">
        <f t="shared" si="2"/>
        <v/>
      </c>
      <c r="B366" s="6"/>
      <c r="C366" s="119"/>
      <c r="D366" s="120"/>
      <c r="E366" s="47"/>
      <c r="F366" s="45"/>
      <c r="G366" s="45"/>
      <c r="H366" s="45"/>
      <c r="I366" s="45"/>
      <c r="J366" s="46"/>
      <c r="K366" s="45"/>
      <c r="L366" s="45"/>
      <c r="M366" s="61"/>
      <c r="N366" s="48"/>
      <c r="O366" s="49"/>
      <c r="P366" s="48"/>
      <c r="Q366" s="49"/>
      <c r="R366" s="50"/>
      <c r="S366" s="51"/>
      <c r="T366" s="15"/>
      <c r="U366" s="14"/>
      <c r="V366" s="52"/>
      <c r="W366" s="52"/>
      <c r="X366" s="52"/>
      <c r="Y366" s="52"/>
      <c r="Z366" s="52"/>
      <c r="AA366" s="52"/>
      <c r="AB366" s="53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3"/>
      <c r="AP366" s="52"/>
      <c r="AQ366" s="52"/>
      <c r="AR366" s="53"/>
      <c r="AS366" s="53"/>
      <c r="AT366" s="53"/>
      <c r="AU366" s="52"/>
      <c r="AV366" s="52"/>
      <c r="AW366" s="53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83" t="str">
        <f>IF(ISBLANK(B366),,IF(IFNA(MATCH(N366,List_Holidays,0),0)=0,IF(IFNA(MATCH(WEEKDAY(N366),List_WeekHolidays,0),0),1,0),2))</f>
        <v/>
      </c>
      <c r="BU366" s="83" t="str">
        <f t="array" ref="BU366">IF(ISBLANK(BT366),,INDEX(List_DayType,BT366+1))</f>
        <v/>
      </c>
      <c r="BV366" s="83" t="str">
        <f t="array" ref="BV366">IFS(BT366=0,,BT366=1,INDEX(List_Weekday,BT366),BT366=2,XLOOKUP(N366,List_Holidays,List_HolidaysDesc))</f>
        <v/>
      </c>
      <c r="BW366" s="109">
        <f t="shared" si="3"/>
        <v>0</v>
      </c>
      <c r="BX366" s="109">
        <f t="shared" si="4"/>
        <v>0</v>
      </c>
      <c r="BY366" s="109">
        <f>IF($BW366&gt;cLunchEnd+$N366,cLunchBegin+$N366+1,cLunchBegin+$N366)</f>
        <v>0.5</v>
      </c>
      <c r="BZ366" s="109">
        <f>IF($BW366&gt;cLunchEnd+$N366,cLunchEnd+$N366+1,cLunchEnd+$N366)</f>
        <v>0.5416666667</v>
      </c>
      <c r="CA366" s="109">
        <f>IF($BW366&gt;cDinnerEnd+$N366,cDinnerBegin+$N366+1,cDinnerBegin+$N366)</f>
        <v>0.75</v>
      </c>
      <c r="CB366" s="109">
        <f>IF($BW366&gt;cDinnerEnd+$N366,cDinnerEnd+$N366+1,cDinnerEnd+$N366)</f>
        <v>0.7916666667</v>
      </c>
      <c r="CC366" s="50" t="str">
        <f>IF((MIN($BX366,BZ366)-MAX($BW366,BY366))&gt;0,vDurationLunch,)</f>
        <v/>
      </c>
      <c r="CD366" s="50" t="str">
        <f>IF((MIN($BX366,CB366)-MAX($BW366,CA366))&gt;0,vDurationDinner,)</f>
        <v/>
      </c>
      <c r="CE366" s="50">
        <f t="shared" si="5"/>
        <v>0</v>
      </c>
      <c r="CF366" s="109">
        <f t="shared" si="6"/>
        <v>0.75</v>
      </c>
      <c r="CG366" s="50" t="str">
        <f t="shared" si="7"/>
        <v/>
      </c>
      <c r="CH366" s="50" t="str">
        <f t="shared" si="8"/>
        <v/>
      </c>
      <c r="CI366" s="50" t="str">
        <f t="shared" si="9"/>
        <v/>
      </c>
      <c r="CJ366" s="50" t="str">
        <f t="shared" si="10"/>
        <v/>
      </c>
      <c r="CK366" s="50" t="str">
        <f t="shared" si="11"/>
        <v/>
      </c>
      <c r="CL366" s="50"/>
      <c r="CM366" s="50"/>
      <c r="CN366" s="50"/>
      <c r="CO366" s="50"/>
      <c r="CP366" s="50"/>
    </row>
    <row r="367">
      <c r="A367" s="108" t="str">
        <f t="shared" si="2"/>
        <v/>
      </c>
      <c r="B367" s="6"/>
      <c r="C367" s="119"/>
      <c r="D367" s="120"/>
      <c r="E367" s="47"/>
      <c r="F367" s="45"/>
      <c r="G367" s="45"/>
      <c r="H367" s="46"/>
      <c r="I367" s="45"/>
      <c r="J367" s="45"/>
      <c r="K367" s="45"/>
      <c r="L367" s="45"/>
      <c r="M367" s="61"/>
      <c r="N367" s="48"/>
      <c r="O367" s="49"/>
      <c r="P367" s="48"/>
      <c r="Q367" s="49"/>
      <c r="R367" s="50"/>
      <c r="S367" s="51"/>
      <c r="T367" s="15"/>
      <c r="U367" s="14"/>
      <c r="V367" s="52"/>
      <c r="W367" s="52"/>
      <c r="X367" s="52"/>
      <c r="Y367" s="52"/>
      <c r="Z367" s="52"/>
      <c r="AA367" s="52"/>
      <c r="AB367" s="53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3"/>
      <c r="AP367" s="52"/>
      <c r="AQ367" s="52"/>
      <c r="AR367" s="53"/>
      <c r="AS367" s="53"/>
      <c r="AT367" s="53"/>
      <c r="AU367" s="52"/>
      <c r="AV367" s="52"/>
      <c r="AW367" s="53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83" t="str">
        <f>IF(ISBLANK(B367),,IF(IFNA(MATCH(N367,List_Holidays,0),0)=0,IF(IFNA(MATCH(WEEKDAY(N367),List_WeekHolidays,0),0),1,0),2))</f>
        <v/>
      </c>
      <c r="BU367" s="83" t="str">
        <f t="array" ref="BU367">IF(ISBLANK(BT367),,INDEX(List_DayType,BT367+1))</f>
        <v/>
      </c>
      <c r="BV367" s="83" t="str">
        <f t="array" ref="BV367">IFS(BT367=0,,BT367=1,INDEX(List_Weekday,BT367),BT367=2,XLOOKUP(N367,List_Holidays,List_HolidaysDesc))</f>
        <v/>
      </c>
      <c r="BW367" s="109">
        <f t="shared" si="3"/>
        <v>0</v>
      </c>
      <c r="BX367" s="109">
        <f t="shared" si="4"/>
        <v>0</v>
      </c>
      <c r="BY367" s="109">
        <f>IF($BW367&gt;cLunchEnd+$N367,cLunchBegin+$N367+1,cLunchBegin+$N367)</f>
        <v>0.5</v>
      </c>
      <c r="BZ367" s="109">
        <f>IF($BW367&gt;cLunchEnd+$N367,cLunchEnd+$N367+1,cLunchEnd+$N367)</f>
        <v>0.5416666667</v>
      </c>
      <c r="CA367" s="109">
        <f>IF($BW367&gt;cDinnerEnd+$N367,cDinnerBegin+$N367+1,cDinnerBegin+$N367)</f>
        <v>0.75</v>
      </c>
      <c r="CB367" s="109">
        <f>IF($BW367&gt;cDinnerEnd+$N367,cDinnerEnd+$N367+1,cDinnerEnd+$N367)</f>
        <v>0.7916666667</v>
      </c>
      <c r="CC367" s="50" t="str">
        <f>IF((MIN($BX367,BZ367)-MAX($BW367,BY367))&gt;0,vDurationLunch,)</f>
        <v/>
      </c>
      <c r="CD367" s="50" t="str">
        <f>IF((MIN($BX367,CB367)-MAX($BW367,CA367))&gt;0,vDurationDinner,)</f>
        <v/>
      </c>
      <c r="CE367" s="50">
        <f t="shared" si="5"/>
        <v>0</v>
      </c>
      <c r="CF367" s="109">
        <f t="shared" si="6"/>
        <v>0.75</v>
      </c>
      <c r="CG367" s="50" t="str">
        <f t="shared" si="7"/>
        <v/>
      </c>
      <c r="CH367" s="50" t="str">
        <f t="shared" si="8"/>
        <v/>
      </c>
      <c r="CI367" s="50" t="str">
        <f t="shared" si="9"/>
        <v/>
      </c>
      <c r="CJ367" s="50" t="str">
        <f t="shared" si="10"/>
        <v/>
      </c>
      <c r="CK367" s="50" t="str">
        <f t="shared" si="11"/>
        <v/>
      </c>
      <c r="CL367" s="50"/>
      <c r="CM367" s="50"/>
      <c r="CN367" s="50"/>
      <c r="CO367" s="50"/>
      <c r="CP367" s="50"/>
    </row>
    <row r="368">
      <c r="A368" s="108" t="str">
        <f t="shared" si="2"/>
        <v/>
      </c>
      <c r="B368" s="6"/>
      <c r="C368" s="119"/>
      <c r="D368" s="120"/>
      <c r="E368" s="47"/>
      <c r="F368" s="45"/>
      <c r="G368" s="45"/>
      <c r="H368" s="46"/>
      <c r="I368" s="45"/>
      <c r="J368" s="45"/>
      <c r="K368" s="45"/>
      <c r="L368" s="45"/>
      <c r="M368" s="61"/>
      <c r="N368" s="48"/>
      <c r="O368" s="49"/>
      <c r="P368" s="48"/>
      <c r="Q368" s="49"/>
      <c r="R368" s="50"/>
      <c r="S368" s="51"/>
      <c r="T368" s="15"/>
      <c r="U368" s="14"/>
      <c r="V368" s="52"/>
      <c r="W368" s="52"/>
      <c r="X368" s="52"/>
      <c r="Y368" s="52"/>
      <c r="Z368" s="52"/>
      <c r="AA368" s="52"/>
      <c r="AB368" s="53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3"/>
      <c r="AP368" s="52"/>
      <c r="AQ368" s="52"/>
      <c r="AR368" s="53"/>
      <c r="AS368" s="53"/>
      <c r="AT368" s="53"/>
      <c r="AU368" s="52"/>
      <c r="AV368" s="52"/>
      <c r="AW368" s="53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83" t="str">
        <f>IF(ISBLANK(B368),,IF(IFNA(MATCH(N368,List_Holidays,0),0)=0,IF(IFNA(MATCH(WEEKDAY(N368),List_WeekHolidays,0),0),1,0),2))</f>
        <v/>
      </c>
      <c r="BU368" s="83" t="str">
        <f t="array" ref="BU368">IF(ISBLANK(BT368),,INDEX(List_DayType,BT368+1))</f>
        <v/>
      </c>
      <c r="BV368" s="83" t="str">
        <f t="array" ref="BV368">IFS(BT368=0,,BT368=1,INDEX(List_Weekday,BT368),BT368=2,XLOOKUP(N368,List_Holidays,List_HolidaysDesc))</f>
        <v/>
      </c>
      <c r="BW368" s="109">
        <f t="shared" si="3"/>
        <v>0</v>
      </c>
      <c r="BX368" s="109">
        <f t="shared" si="4"/>
        <v>0</v>
      </c>
      <c r="BY368" s="109">
        <f>IF($BW368&gt;cLunchEnd+$N368,cLunchBegin+$N368+1,cLunchBegin+$N368)</f>
        <v>0.5</v>
      </c>
      <c r="BZ368" s="109">
        <f>IF($BW368&gt;cLunchEnd+$N368,cLunchEnd+$N368+1,cLunchEnd+$N368)</f>
        <v>0.5416666667</v>
      </c>
      <c r="CA368" s="109">
        <f>IF($BW368&gt;cDinnerEnd+$N368,cDinnerBegin+$N368+1,cDinnerBegin+$N368)</f>
        <v>0.75</v>
      </c>
      <c r="CB368" s="109">
        <f>IF($BW368&gt;cDinnerEnd+$N368,cDinnerEnd+$N368+1,cDinnerEnd+$N368)</f>
        <v>0.7916666667</v>
      </c>
      <c r="CC368" s="50" t="str">
        <f>IF((MIN($BX368,BZ368)-MAX($BW368,BY368))&gt;0,vDurationLunch,)</f>
        <v/>
      </c>
      <c r="CD368" s="50" t="str">
        <f>IF((MIN($BX368,CB368)-MAX($BW368,CA368))&gt;0,vDurationDinner,)</f>
        <v/>
      </c>
      <c r="CE368" s="50">
        <f t="shared" si="5"/>
        <v>0</v>
      </c>
      <c r="CF368" s="109">
        <f t="shared" si="6"/>
        <v>0.75</v>
      </c>
      <c r="CG368" s="50" t="str">
        <f t="shared" si="7"/>
        <v/>
      </c>
      <c r="CH368" s="50" t="str">
        <f t="shared" si="8"/>
        <v/>
      </c>
      <c r="CI368" s="50" t="str">
        <f t="shared" si="9"/>
        <v/>
      </c>
      <c r="CJ368" s="50" t="str">
        <f t="shared" si="10"/>
        <v/>
      </c>
      <c r="CK368" s="50" t="str">
        <f t="shared" si="11"/>
        <v/>
      </c>
      <c r="CL368" s="50"/>
      <c r="CM368" s="50"/>
      <c r="CN368" s="50"/>
      <c r="CO368" s="50"/>
      <c r="CP368" s="50"/>
    </row>
    <row r="369">
      <c r="A369" s="108" t="str">
        <f t="shared" si="2"/>
        <v/>
      </c>
      <c r="B369" s="6"/>
      <c r="C369" s="119"/>
      <c r="D369" s="120"/>
      <c r="E369" s="47"/>
      <c r="F369" s="45"/>
      <c r="G369" s="45"/>
      <c r="H369" s="46"/>
      <c r="I369" s="45"/>
      <c r="J369" s="45"/>
      <c r="K369" s="45"/>
      <c r="L369" s="45"/>
      <c r="M369" s="61"/>
      <c r="N369" s="48"/>
      <c r="O369" s="49"/>
      <c r="P369" s="48"/>
      <c r="Q369" s="49"/>
      <c r="R369" s="50"/>
      <c r="S369" s="51"/>
      <c r="T369" s="15"/>
      <c r="U369" s="14"/>
      <c r="V369" s="52"/>
      <c r="W369" s="52"/>
      <c r="X369" s="52"/>
      <c r="Y369" s="52"/>
      <c r="Z369" s="52"/>
      <c r="AA369" s="52"/>
      <c r="AB369" s="53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3"/>
      <c r="AP369" s="52"/>
      <c r="AQ369" s="52"/>
      <c r="AR369" s="53"/>
      <c r="AS369" s="53"/>
      <c r="AT369" s="53"/>
      <c r="AU369" s="52"/>
      <c r="AV369" s="52"/>
      <c r="AW369" s="53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83" t="str">
        <f>IF(ISBLANK(B369),,IF(IFNA(MATCH(N369,List_Holidays,0),0)=0,IF(IFNA(MATCH(WEEKDAY(N369),List_WeekHolidays,0),0),1,0),2))</f>
        <v/>
      </c>
      <c r="BU369" s="83" t="str">
        <f t="array" ref="BU369">IF(ISBLANK(BT369),,INDEX(List_DayType,BT369+1))</f>
        <v/>
      </c>
      <c r="BV369" s="83" t="str">
        <f t="array" ref="BV369">IFS(BT369=0,,BT369=1,INDEX(List_Weekday,BT369),BT369=2,XLOOKUP(N369,List_Holidays,List_HolidaysDesc))</f>
        <v/>
      </c>
      <c r="BW369" s="109">
        <f t="shared" si="3"/>
        <v>0</v>
      </c>
      <c r="BX369" s="109">
        <f t="shared" si="4"/>
        <v>0</v>
      </c>
      <c r="BY369" s="109">
        <f>IF($BW369&gt;cLunchEnd+$N369,cLunchBegin+$N369+1,cLunchBegin+$N369)</f>
        <v>0.5</v>
      </c>
      <c r="BZ369" s="109">
        <f>IF($BW369&gt;cLunchEnd+$N369,cLunchEnd+$N369+1,cLunchEnd+$N369)</f>
        <v>0.5416666667</v>
      </c>
      <c r="CA369" s="109">
        <f>IF($BW369&gt;cDinnerEnd+$N369,cDinnerBegin+$N369+1,cDinnerBegin+$N369)</f>
        <v>0.75</v>
      </c>
      <c r="CB369" s="109">
        <f>IF($BW369&gt;cDinnerEnd+$N369,cDinnerEnd+$N369+1,cDinnerEnd+$N369)</f>
        <v>0.7916666667</v>
      </c>
      <c r="CC369" s="50" t="str">
        <f>IF((MIN($BX369,BZ369)-MAX($BW369,BY369))&gt;0,vDurationLunch,)</f>
        <v/>
      </c>
      <c r="CD369" s="50" t="str">
        <f>IF((MIN($BX369,CB369)-MAX($BW369,CA369))&gt;0,vDurationDinner,)</f>
        <v/>
      </c>
      <c r="CE369" s="50">
        <f t="shared" si="5"/>
        <v>0</v>
      </c>
      <c r="CF369" s="109">
        <f t="shared" si="6"/>
        <v>0.75</v>
      </c>
      <c r="CG369" s="50" t="str">
        <f t="shared" si="7"/>
        <v/>
      </c>
      <c r="CH369" s="50" t="str">
        <f t="shared" si="8"/>
        <v/>
      </c>
      <c r="CI369" s="50" t="str">
        <f t="shared" si="9"/>
        <v/>
      </c>
      <c r="CJ369" s="50" t="str">
        <f t="shared" si="10"/>
        <v/>
      </c>
      <c r="CK369" s="50" t="str">
        <f t="shared" si="11"/>
        <v/>
      </c>
      <c r="CL369" s="50"/>
      <c r="CM369" s="50"/>
      <c r="CN369" s="50"/>
      <c r="CO369" s="50"/>
      <c r="CP369" s="50"/>
    </row>
    <row r="370">
      <c r="A370" s="108" t="str">
        <f t="shared" si="2"/>
        <v/>
      </c>
      <c r="B370" s="6"/>
      <c r="C370" s="119"/>
      <c r="D370" s="120"/>
      <c r="E370" s="47"/>
      <c r="F370" s="45"/>
      <c r="G370" s="46"/>
      <c r="H370" s="46"/>
      <c r="I370" s="45"/>
      <c r="J370" s="45"/>
      <c r="K370" s="45"/>
      <c r="L370" s="45"/>
      <c r="M370" s="61"/>
      <c r="N370" s="48"/>
      <c r="O370" s="49"/>
      <c r="P370" s="48"/>
      <c r="Q370" s="49"/>
      <c r="R370" s="50"/>
      <c r="S370" s="51"/>
      <c r="T370" s="15"/>
      <c r="U370" s="14"/>
      <c r="V370" s="52"/>
      <c r="W370" s="52"/>
      <c r="X370" s="52"/>
      <c r="Y370" s="52"/>
      <c r="Z370" s="52"/>
      <c r="AA370" s="52"/>
      <c r="AB370" s="53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3"/>
      <c r="AP370" s="52"/>
      <c r="AQ370" s="52"/>
      <c r="AR370" s="53"/>
      <c r="AS370" s="53"/>
      <c r="AT370" s="53"/>
      <c r="AU370" s="52"/>
      <c r="AV370" s="52"/>
      <c r="AW370" s="53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83" t="str">
        <f>IF(ISBLANK(B370),,IF(IFNA(MATCH(N370,List_Holidays,0),0)=0,IF(IFNA(MATCH(WEEKDAY(N370),List_WeekHolidays,0),0),1,0),2))</f>
        <v/>
      </c>
      <c r="BU370" s="83" t="str">
        <f t="array" ref="BU370">IF(ISBLANK(BT370),,INDEX(List_DayType,BT370+1))</f>
        <v/>
      </c>
      <c r="BV370" s="83" t="str">
        <f t="array" ref="BV370">IFS(BT370=0,,BT370=1,INDEX(List_Weekday,BT370),BT370=2,XLOOKUP(N370,List_Holidays,List_HolidaysDesc))</f>
        <v/>
      </c>
      <c r="BW370" s="109">
        <f t="shared" si="3"/>
        <v>0</v>
      </c>
      <c r="BX370" s="109">
        <f t="shared" si="4"/>
        <v>0</v>
      </c>
      <c r="BY370" s="109">
        <f>IF($BW370&gt;cLunchEnd+$N370,cLunchBegin+$N370+1,cLunchBegin+$N370)</f>
        <v>0.5</v>
      </c>
      <c r="BZ370" s="109">
        <f>IF($BW370&gt;cLunchEnd+$N370,cLunchEnd+$N370+1,cLunchEnd+$N370)</f>
        <v>0.5416666667</v>
      </c>
      <c r="CA370" s="109">
        <f>IF($BW370&gt;cDinnerEnd+$N370,cDinnerBegin+$N370+1,cDinnerBegin+$N370)</f>
        <v>0.75</v>
      </c>
      <c r="CB370" s="109">
        <f>IF($BW370&gt;cDinnerEnd+$N370,cDinnerEnd+$N370+1,cDinnerEnd+$N370)</f>
        <v>0.7916666667</v>
      </c>
      <c r="CC370" s="50" t="str">
        <f>IF((MIN($BX370,BZ370)-MAX($BW370,BY370))&gt;0,vDurationLunch,)</f>
        <v/>
      </c>
      <c r="CD370" s="50" t="str">
        <f>IF((MIN($BX370,CB370)-MAX($BW370,CA370))&gt;0,vDurationDinner,)</f>
        <v/>
      </c>
      <c r="CE370" s="50">
        <f t="shared" si="5"/>
        <v>0</v>
      </c>
      <c r="CF370" s="109">
        <f t="shared" si="6"/>
        <v>0.75</v>
      </c>
      <c r="CG370" s="50" t="str">
        <f t="shared" si="7"/>
        <v/>
      </c>
      <c r="CH370" s="50" t="str">
        <f t="shared" si="8"/>
        <v/>
      </c>
      <c r="CI370" s="50" t="str">
        <f t="shared" si="9"/>
        <v/>
      </c>
      <c r="CJ370" s="50" t="str">
        <f t="shared" si="10"/>
        <v/>
      </c>
      <c r="CK370" s="50" t="str">
        <f t="shared" si="11"/>
        <v/>
      </c>
      <c r="CL370" s="50"/>
      <c r="CM370" s="50"/>
      <c r="CN370" s="50"/>
      <c r="CO370" s="50"/>
      <c r="CP370" s="50"/>
    </row>
    <row r="371">
      <c r="A371" s="108" t="str">
        <f t="shared" si="2"/>
        <v/>
      </c>
      <c r="B371" s="6"/>
      <c r="C371" s="119"/>
      <c r="D371" s="120"/>
      <c r="E371" s="47"/>
      <c r="F371" s="45"/>
      <c r="G371" s="45"/>
      <c r="H371" s="46"/>
      <c r="I371" s="45"/>
      <c r="J371" s="45"/>
      <c r="K371" s="45"/>
      <c r="L371" s="45"/>
      <c r="M371" s="61"/>
      <c r="N371" s="48"/>
      <c r="O371" s="49"/>
      <c r="P371" s="48"/>
      <c r="Q371" s="49"/>
      <c r="R371" s="50"/>
      <c r="S371" s="51"/>
      <c r="T371" s="15"/>
      <c r="U371" s="14"/>
      <c r="V371" s="52"/>
      <c r="W371" s="52"/>
      <c r="X371" s="52"/>
      <c r="Y371" s="52"/>
      <c r="Z371" s="52"/>
      <c r="AA371" s="52"/>
      <c r="AB371" s="53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3"/>
      <c r="AP371" s="52"/>
      <c r="AQ371" s="52"/>
      <c r="AR371" s="53"/>
      <c r="AS371" s="53"/>
      <c r="AT371" s="53"/>
      <c r="AU371" s="52"/>
      <c r="AV371" s="52"/>
      <c r="AW371" s="53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83" t="str">
        <f>IF(ISBLANK(B371),,IF(IFNA(MATCH(N371,List_Holidays,0),0)=0,IF(IFNA(MATCH(WEEKDAY(N371),List_WeekHolidays,0),0),1,0),2))</f>
        <v/>
      </c>
      <c r="BU371" s="83" t="str">
        <f t="array" ref="BU371">IF(ISBLANK(BT371),,INDEX(List_DayType,BT371+1))</f>
        <v/>
      </c>
      <c r="BV371" s="83" t="str">
        <f t="array" ref="BV371">IFS(BT371=0,,BT371=1,INDEX(List_Weekday,BT371),BT371=2,XLOOKUP(N371,List_Holidays,List_HolidaysDesc))</f>
        <v/>
      </c>
      <c r="BW371" s="109">
        <f t="shared" si="3"/>
        <v>0</v>
      </c>
      <c r="BX371" s="109">
        <f t="shared" si="4"/>
        <v>0</v>
      </c>
      <c r="BY371" s="109">
        <f>IF($BW371&gt;cLunchEnd+$N371,cLunchBegin+$N371+1,cLunchBegin+$N371)</f>
        <v>0.5</v>
      </c>
      <c r="BZ371" s="109">
        <f>IF($BW371&gt;cLunchEnd+$N371,cLunchEnd+$N371+1,cLunchEnd+$N371)</f>
        <v>0.5416666667</v>
      </c>
      <c r="CA371" s="109">
        <f>IF($BW371&gt;cDinnerEnd+$N371,cDinnerBegin+$N371+1,cDinnerBegin+$N371)</f>
        <v>0.75</v>
      </c>
      <c r="CB371" s="109">
        <f>IF($BW371&gt;cDinnerEnd+$N371,cDinnerEnd+$N371+1,cDinnerEnd+$N371)</f>
        <v>0.7916666667</v>
      </c>
      <c r="CC371" s="50" t="str">
        <f>IF((MIN($BX371,BZ371)-MAX($BW371,BY371))&gt;0,vDurationLunch,)</f>
        <v/>
      </c>
      <c r="CD371" s="50" t="str">
        <f>IF((MIN($BX371,CB371)-MAX($BW371,CA371))&gt;0,vDurationDinner,)</f>
        <v/>
      </c>
      <c r="CE371" s="50">
        <f t="shared" si="5"/>
        <v>0</v>
      </c>
      <c r="CF371" s="109">
        <f t="shared" si="6"/>
        <v>0.75</v>
      </c>
      <c r="CG371" s="50" t="str">
        <f t="shared" si="7"/>
        <v/>
      </c>
      <c r="CH371" s="50" t="str">
        <f t="shared" si="8"/>
        <v/>
      </c>
      <c r="CI371" s="50" t="str">
        <f t="shared" si="9"/>
        <v/>
      </c>
      <c r="CJ371" s="50" t="str">
        <f t="shared" si="10"/>
        <v/>
      </c>
      <c r="CK371" s="50" t="str">
        <f t="shared" si="11"/>
        <v/>
      </c>
      <c r="CL371" s="50"/>
      <c r="CM371" s="50"/>
      <c r="CN371" s="50"/>
      <c r="CO371" s="50"/>
      <c r="CP371" s="50"/>
    </row>
    <row r="372">
      <c r="A372" s="108" t="str">
        <f t="shared" si="2"/>
        <v/>
      </c>
      <c r="B372" s="6"/>
      <c r="C372" s="119"/>
      <c r="D372" s="120"/>
      <c r="E372" s="47"/>
      <c r="F372" s="45"/>
      <c r="G372" s="45"/>
      <c r="H372" s="46"/>
      <c r="I372" s="45"/>
      <c r="J372" s="45"/>
      <c r="K372" s="45"/>
      <c r="L372" s="45"/>
      <c r="M372" s="61"/>
      <c r="N372" s="48"/>
      <c r="O372" s="49"/>
      <c r="P372" s="48"/>
      <c r="Q372" s="49"/>
      <c r="R372" s="50"/>
      <c r="S372" s="51"/>
      <c r="T372" s="15"/>
      <c r="U372" s="14"/>
      <c r="V372" s="52"/>
      <c r="W372" s="52"/>
      <c r="X372" s="52"/>
      <c r="Y372" s="52"/>
      <c r="Z372" s="52"/>
      <c r="AA372" s="52"/>
      <c r="AB372" s="53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3"/>
      <c r="AP372" s="52"/>
      <c r="AQ372" s="52"/>
      <c r="AR372" s="53"/>
      <c r="AS372" s="53"/>
      <c r="AT372" s="53"/>
      <c r="AU372" s="52"/>
      <c r="AV372" s="52"/>
      <c r="AW372" s="53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83" t="str">
        <f>IF(ISBLANK(B372),,IF(IFNA(MATCH(N372,List_Holidays,0),0)=0,IF(IFNA(MATCH(WEEKDAY(N372),List_WeekHolidays,0),0),1,0),2))</f>
        <v/>
      </c>
      <c r="BU372" s="83" t="str">
        <f t="array" ref="BU372">IF(ISBLANK(BT372),,INDEX(List_DayType,BT372+1))</f>
        <v/>
      </c>
      <c r="BV372" s="83" t="str">
        <f t="array" ref="BV372">IFS(BT372=0,,BT372=1,INDEX(List_Weekday,BT372),BT372=2,XLOOKUP(N372,List_Holidays,List_HolidaysDesc))</f>
        <v/>
      </c>
      <c r="BW372" s="109">
        <f t="shared" si="3"/>
        <v>0</v>
      </c>
      <c r="BX372" s="109">
        <f t="shared" si="4"/>
        <v>0</v>
      </c>
      <c r="BY372" s="109">
        <f>IF($BW372&gt;cLunchEnd+$N372,cLunchBegin+$N372+1,cLunchBegin+$N372)</f>
        <v>0.5</v>
      </c>
      <c r="BZ372" s="109">
        <f>IF($BW372&gt;cLunchEnd+$N372,cLunchEnd+$N372+1,cLunchEnd+$N372)</f>
        <v>0.5416666667</v>
      </c>
      <c r="CA372" s="109">
        <f>IF($BW372&gt;cDinnerEnd+$N372,cDinnerBegin+$N372+1,cDinnerBegin+$N372)</f>
        <v>0.75</v>
      </c>
      <c r="CB372" s="109">
        <f>IF($BW372&gt;cDinnerEnd+$N372,cDinnerEnd+$N372+1,cDinnerEnd+$N372)</f>
        <v>0.7916666667</v>
      </c>
      <c r="CC372" s="50" t="str">
        <f>IF((MIN($BX372,BZ372)-MAX($BW372,BY372))&gt;0,vDurationLunch,)</f>
        <v/>
      </c>
      <c r="CD372" s="50" t="str">
        <f>IF((MIN($BX372,CB372)-MAX($BW372,CA372))&gt;0,vDurationDinner,)</f>
        <v/>
      </c>
      <c r="CE372" s="50">
        <f t="shared" si="5"/>
        <v>0</v>
      </c>
      <c r="CF372" s="109">
        <f t="shared" si="6"/>
        <v>0.75</v>
      </c>
      <c r="CG372" s="50" t="str">
        <f t="shared" si="7"/>
        <v/>
      </c>
      <c r="CH372" s="50" t="str">
        <f t="shared" si="8"/>
        <v/>
      </c>
      <c r="CI372" s="50" t="str">
        <f t="shared" si="9"/>
        <v/>
      </c>
      <c r="CJ372" s="50" t="str">
        <f t="shared" si="10"/>
        <v/>
      </c>
      <c r="CK372" s="50" t="str">
        <f t="shared" si="11"/>
        <v/>
      </c>
      <c r="CL372" s="50"/>
      <c r="CM372" s="50"/>
      <c r="CN372" s="50"/>
      <c r="CO372" s="50"/>
      <c r="CP372" s="50"/>
    </row>
    <row r="373">
      <c r="A373" s="108" t="str">
        <f t="shared" si="2"/>
        <v/>
      </c>
      <c r="B373" s="6"/>
      <c r="C373" s="119"/>
      <c r="D373" s="120"/>
      <c r="E373" s="47"/>
      <c r="F373" s="45"/>
      <c r="G373" s="45"/>
      <c r="H373" s="45"/>
      <c r="I373" s="45"/>
      <c r="J373" s="46"/>
      <c r="K373" s="45"/>
      <c r="L373" s="45"/>
      <c r="M373" s="47"/>
      <c r="N373" s="48"/>
      <c r="O373" s="49"/>
      <c r="P373" s="48"/>
      <c r="Q373" s="49"/>
      <c r="R373" s="50"/>
      <c r="S373" s="51"/>
      <c r="T373" s="15"/>
      <c r="U373" s="14"/>
      <c r="V373" s="52"/>
      <c r="W373" s="52"/>
      <c r="X373" s="52"/>
      <c r="Y373" s="52"/>
      <c r="Z373" s="52"/>
      <c r="AA373" s="52"/>
      <c r="AB373" s="53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3"/>
      <c r="AP373" s="52"/>
      <c r="AQ373" s="52"/>
      <c r="AR373" s="53"/>
      <c r="AS373" s="53"/>
      <c r="AT373" s="53"/>
      <c r="AU373" s="52"/>
      <c r="AV373" s="52"/>
      <c r="AW373" s="53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83" t="str">
        <f>IF(ISBLANK(B373),,IF(IFNA(MATCH(N373,List_Holidays,0),0)=0,IF(IFNA(MATCH(WEEKDAY(N373),List_WeekHolidays,0),0),1,0),2))</f>
        <v/>
      </c>
      <c r="BU373" s="83" t="str">
        <f t="array" ref="BU373">IF(ISBLANK(BT373),,INDEX(List_DayType,BT373+1))</f>
        <v/>
      </c>
      <c r="BV373" s="83" t="str">
        <f t="array" ref="BV373">IFS(BT373=0,,BT373=1,INDEX(List_Weekday,BT373),BT373=2,XLOOKUP(N373,List_Holidays,List_HolidaysDesc))</f>
        <v/>
      </c>
      <c r="BW373" s="109">
        <f t="shared" si="3"/>
        <v>0</v>
      </c>
      <c r="BX373" s="109">
        <f t="shared" si="4"/>
        <v>0</v>
      </c>
      <c r="BY373" s="109">
        <f>IF($BW373&gt;cLunchEnd+$N373,cLunchBegin+$N373+1,cLunchBegin+$N373)</f>
        <v>0.5</v>
      </c>
      <c r="BZ373" s="109">
        <f>IF($BW373&gt;cLunchEnd+$N373,cLunchEnd+$N373+1,cLunchEnd+$N373)</f>
        <v>0.5416666667</v>
      </c>
      <c r="CA373" s="109">
        <f>IF($BW373&gt;cDinnerEnd+$N373,cDinnerBegin+$N373+1,cDinnerBegin+$N373)</f>
        <v>0.75</v>
      </c>
      <c r="CB373" s="109">
        <f>IF($BW373&gt;cDinnerEnd+$N373,cDinnerEnd+$N373+1,cDinnerEnd+$N373)</f>
        <v>0.7916666667</v>
      </c>
      <c r="CC373" s="50" t="str">
        <f>IF((MIN($BX373,BZ373)-MAX($BW373,BY373))&gt;0,vDurationLunch,)</f>
        <v/>
      </c>
      <c r="CD373" s="50" t="str">
        <f>IF((MIN($BX373,CB373)-MAX($BW373,CA373))&gt;0,vDurationDinner,)</f>
        <v/>
      </c>
      <c r="CE373" s="50">
        <f t="shared" si="5"/>
        <v>0</v>
      </c>
      <c r="CF373" s="109">
        <f t="shared" si="6"/>
        <v>0.75</v>
      </c>
      <c r="CG373" s="50" t="str">
        <f t="shared" si="7"/>
        <v/>
      </c>
      <c r="CH373" s="50" t="str">
        <f t="shared" si="8"/>
        <v/>
      </c>
      <c r="CI373" s="50" t="str">
        <f t="shared" si="9"/>
        <v/>
      </c>
      <c r="CJ373" s="50" t="str">
        <f t="shared" si="10"/>
        <v/>
      </c>
      <c r="CK373" s="50" t="str">
        <f t="shared" si="11"/>
        <v/>
      </c>
      <c r="CL373" s="50"/>
      <c r="CM373" s="50"/>
      <c r="CN373" s="50"/>
      <c r="CO373" s="50"/>
      <c r="CP373" s="50"/>
    </row>
    <row r="374">
      <c r="A374" s="108" t="str">
        <f t="shared" si="2"/>
        <v/>
      </c>
      <c r="B374" s="6"/>
      <c r="C374" s="119"/>
      <c r="D374" s="120"/>
      <c r="E374" s="47"/>
      <c r="F374" s="45"/>
      <c r="G374" s="45"/>
      <c r="H374" s="46"/>
      <c r="I374" s="45"/>
      <c r="J374" s="45"/>
      <c r="K374" s="45"/>
      <c r="L374" s="45"/>
      <c r="M374" s="61"/>
      <c r="N374" s="48"/>
      <c r="O374" s="49"/>
      <c r="P374" s="48"/>
      <c r="Q374" s="49"/>
      <c r="R374" s="50"/>
      <c r="S374" s="51"/>
      <c r="T374" s="15"/>
      <c r="U374" s="14"/>
      <c r="V374" s="52"/>
      <c r="W374" s="52"/>
      <c r="X374" s="52"/>
      <c r="Y374" s="52"/>
      <c r="Z374" s="52"/>
      <c r="AA374" s="52"/>
      <c r="AB374" s="53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3"/>
      <c r="AP374" s="52"/>
      <c r="AQ374" s="52"/>
      <c r="AR374" s="53"/>
      <c r="AS374" s="53"/>
      <c r="AT374" s="53"/>
      <c r="AU374" s="52"/>
      <c r="AV374" s="52"/>
      <c r="AW374" s="53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83" t="str">
        <f>IF(ISBLANK(B374),,IF(IFNA(MATCH(N374,List_Holidays,0),0)=0,IF(IFNA(MATCH(WEEKDAY(N374),List_WeekHolidays,0),0),1,0),2))</f>
        <v/>
      </c>
      <c r="BU374" s="83" t="str">
        <f t="array" ref="BU374">IF(ISBLANK(BT374),,INDEX(List_DayType,BT374+1))</f>
        <v/>
      </c>
      <c r="BV374" s="83" t="str">
        <f t="array" ref="BV374">IFS(BT374=0,,BT374=1,INDEX(List_Weekday,BT374),BT374=2,XLOOKUP(N374,List_Holidays,List_HolidaysDesc))</f>
        <v/>
      </c>
      <c r="BW374" s="109">
        <f t="shared" si="3"/>
        <v>0</v>
      </c>
      <c r="BX374" s="109">
        <f t="shared" si="4"/>
        <v>0</v>
      </c>
      <c r="BY374" s="109">
        <f>IF($BW374&gt;cLunchEnd+$N374,cLunchBegin+$N374+1,cLunchBegin+$N374)</f>
        <v>0.5</v>
      </c>
      <c r="BZ374" s="109">
        <f>IF($BW374&gt;cLunchEnd+$N374,cLunchEnd+$N374+1,cLunchEnd+$N374)</f>
        <v>0.5416666667</v>
      </c>
      <c r="CA374" s="109">
        <f>IF($BW374&gt;cDinnerEnd+$N374,cDinnerBegin+$N374+1,cDinnerBegin+$N374)</f>
        <v>0.75</v>
      </c>
      <c r="CB374" s="109">
        <f>IF($BW374&gt;cDinnerEnd+$N374,cDinnerEnd+$N374+1,cDinnerEnd+$N374)</f>
        <v>0.7916666667</v>
      </c>
      <c r="CC374" s="50" t="str">
        <f>IF((MIN($BX374,BZ374)-MAX($BW374,BY374))&gt;0,vDurationLunch,)</f>
        <v/>
      </c>
      <c r="CD374" s="50" t="str">
        <f>IF((MIN($BX374,CB374)-MAX($BW374,CA374))&gt;0,vDurationDinner,)</f>
        <v/>
      </c>
      <c r="CE374" s="50">
        <f t="shared" si="5"/>
        <v>0</v>
      </c>
      <c r="CF374" s="109">
        <f t="shared" si="6"/>
        <v>0.75</v>
      </c>
      <c r="CG374" s="50" t="str">
        <f t="shared" si="7"/>
        <v/>
      </c>
      <c r="CH374" s="50" t="str">
        <f t="shared" si="8"/>
        <v/>
      </c>
      <c r="CI374" s="50" t="str">
        <f t="shared" si="9"/>
        <v/>
      </c>
      <c r="CJ374" s="50" t="str">
        <f t="shared" si="10"/>
        <v/>
      </c>
      <c r="CK374" s="50" t="str">
        <f t="shared" si="11"/>
        <v/>
      </c>
      <c r="CL374" s="50"/>
      <c r="CM374" s="50"/>
      <c r="CN374" s="50"/>
      <c r="CO374" s="50"/>
      <c r="CP374" s="50"/>
    </row>
    <row r="375">
      <c r="A375" s="108" t="str">
        <f t="shared" si="2"/>
        <v/>
      </c>
      <c r="B375" s="6"/>
      <c r="C375" s="119"/>
      <c r="D375" s="120"/>
      <c r="E375" s="47"/>
      <c r="F375" s="45"/>
      <c r="G375" s="45"/>
      <c r="H375" s="46"/>
      <c r="I375" s="45"/>
      <c r="J375" s="45"/>
      <c r="K375" s="45"/>
      <c r="L375" s="45"/>
      <c r="M375" s="47"/>
      <c r="N375" s="48"/>
      <c r="O375" s="49"/>
      <c r="P375" s="48"/>
      <c r="Q375" s="49"/>
      <c r="R375" s="50"/>
      <c r="S375" s="51"/>
      <c r="T375" s="15"/>
      <c r="U375" s="14"/>
      <c r="V375" s="52"/>
      <c r="W375" s="52"/>
      <c r="X375" s="52"/>
      <c r="Y375" s="52"/>
      <c r="Z375" s="52"/>
      <c r="AA375" s="52"/>
      <c r="AB375" s="53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3"/>
      <c r="AP375" s="52"/>
      <c r="AQ375" s="52"/>
      <c r="AR375" s="53"/>
      <c r="AS375" s="53"/>
      <c r="AT375" s="53"/>
      <c r="AU375" s="52"/>
      <c r="AV375" s="52"/>
      <c r="AW375" s="53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83" t="str">
        <f>IF(ISBLANK(B375),,IF(IFNA(MATCH(N375,List_Holidays,0),0)=0,IF(IFNA(MATCH(WEEKDAY(N375),List_WeekHolidays,0),0),1,0),2))</f>
        <v/>
      </c>
      <c r="BU375" s="83" t="str">
        <f t="array" ref="BU375">IF(ISBLANK(BT375),,INDEX(List_DayType,BT375+1))</f>
        <v/>
      </c>
      <c r="BV375" s="83" t="str">
        <f t="array" ref="BV375">IFS(BT375=0,,BT375=1,INDEX(List_Weekday,BT375),BT375=2,XLOOKUP(N375,List_Holidays,List_HolidaysDesc))</f>
        <v/>
      </c>
      <c r="BW375" s="109">
        <f t="shared" si="3"/>
        <v>0</v>
      </c>
      <c r="BX375" s="109">
        <f t="shared" si="4"/>
        <v>0</v>
      </c>
      <c r="BY375" s="109">
        <f>IF($BW375&gt;cLunchEnd+$N375,cLunchBegin+$N375+1,cLunchBegin+$N375)</f>
        <v>0.5</v>
      </c>
      <c r="BZ375" s="109">
        <f>IF($BW375&gt;cLunchEnd+$N375,cLunchEnd+$N375+1,cLunchEnd+$N375)</f>
        <v>0.5416666667</v>
      </c>
      <c r="CA375" s="109">
        <f>IF($BW375&gt;cDinnerEnd+$N375,cDinnerBegin+$N375+1,cDinnerBegin+$N375)</f>
        <v>0.75</v>
      </c>
      <c r="CB375" s="109">
        <f>IF($BW375&gt;cDinnerEnd+$N375,cDinnerEnd+$N375+1,cDinnerEnd+$N375)</f>
        <v>0.7916666667</v>
      </c>
      <c r="CC375" s="50" t="str">
        <f>IF((MIN($BX375,BZ375)-MAX($BW375,BY375))&gt;0,vDurationLunch,)</f>
        <v/>
      </c>
      <c r="CD375" s="50" t="str">
        <f>IF((MIN($BX375,CB375)-MAX($BW375,CA375))&gt;0,vDurationDinner,)</f>
        <v/>
      </c>
      <c r="CE375" s="50">
        <f t="shared" si="5"/>
        <v>0</v>
      </c>
      <c r="CF375" s="109">
        <f t="shared" si="6"/>
        <v>0.75</v>
      </c>
      <c r="CG375" s="50" t="str">
        <f t="shared" si="7"/>
        <v/>
      </c>
      <c r="CH375" s="50" t="str">
        <f t="shared" si="8"/>
        <v/>
      </c>
      <c r="CI375" s="50" t="str">
        <f t="shared" si="9"/>
        <v/>
      </c>
      <c r="CJ375" s="50" t="str">
        <f t="shared" si="10"/>
        <v/>
      </c>
      <c r="CK375" s="50" t="str">
        <f t="shared" si="11"/>
        <v/>
      </c>
      <c r="CL375" s="50"/>
      <c r="CM375" s="50"/>
      <c r="CN375" s="50"/>
      <c r="CO375" s="50"/>
      <c r="CP375" s="50"/>
    </row>
    <row r="376">
      <c r="A376" s="108" t="str">
        <f t="shared" si="2"/>
        <v/>
      </c>
      <c r="B376" s="6"/>
      <c r="C376" s="119"/>
      <c r="D376" s="120"/>
      <c r="E376" s="47"/>
      <c r="F376" s="45"/>
      <c r="G376" s="45"/>
      <c r="H376" s="46"/>
      <c r="I376" s="45"/>
      <c r="J376" s="45"/>
      <c r="K376" s="45"/>
      <c r="L376" s="45"/>
      <c r="M376" s="61"/>
      <c r="N376" s="48"/>
      <c r="O376" s="49"/>
      <c r="P376" s="48"/>
      <c r="Q376" s="49"/>
      <c r="R376" s="50"/>
      <c r="S376" s="51"/>
      <c r="T376" s="15"/>
      <c r="U376" s="14"/>
      <c r="V376" s="52"/>
      <c r="W376" s="52"/>
      <c r="X376" s="52"/>
      <c r="Y376" s="52"/>
      <c r="Z376" s="52"/>
      <c r="AA376" s="52"/>
      <c r="AB376" s="53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3"/>
      <c r="AP376" s="52"/>
      <c r="AQ376" s="52"/>
      <c r="AR376" s="53"/>
      <c r="AS376" s="53"/>
      <c r="AT376" s="53"/>
      <c r="AU376" s="52"/>
      <c r="AV376" s="52"/>
      <c r="AW376" s="53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83" t="str">
        <f>IF(ISBLANK(B376),,IF(IFNA(MATCH(N376,List_Holidays,0),0)=0,IF(IFNA(MATCH(WEEKDAY(N376),List_WeekHolidays,0),0),1,0),2))</f>
        <v/>
      </c>
      <c r="BU376" s="83" t="str">
        <f t="array" ref="BU376">IF(ISBLANK(BT376),,INDEX(List_DayType,BT376+1))</f>
        <v/>
      </c>
      <c r="BV376" s="83" t="str">
        <f t="array" ref="BV376">IFS(BT376=0,,BT376=1,INDEX(List_Weekday,BT376),BT376=2,XLOOKUP(N376,List_Holidays,List_HolidaysDesc))</f>
        <v/>
      </c>
      <c r="BW376" s="109">
        <f t="shared" si="3"/>
        <v>0</v>
      </c>
      <c r="BX376" s="109">
        <f t="shared" si="4"/>
        <v>0</v>
      </c>
      <c r="BY376" s="109">
        <f>IF($BW376&gt;cLunchEnd+$N376,cLunchBegin+$N376+1,cLunchBegin+$N376)</f>
        <v>0.5</v>
      </c>
      <c r="BZ376" s="109">
        <f>IF($BW376&gt;cLunchEnd+$N376,cLunchEnd+$N376+1,cLunchEnd+$N376)</f>
        <v>0.5416666667</v>
      </c>
      <c r="CA376" s="109">
        <f>IF($BW376&gt;cDinnerEnd+$N376,cDinnerBegin+$N376+1,cDinnerBegin+$N376)</f>
        <v>0.75</v>
      </c>
      <c r="CB376" s="109">
        <f>IF($BW376&gt;cDinnerEnd+$N376,cDinnerEnd+$N376+1,cDinnerEnd+$N376)</f>
        <v>0.7916666667</v>
      </c>
      <c r="CC376" s="50" t="str">
        <f>IF((MIN($BX376,BZ376)-MAX($BW376,BY376))&gt;0,vDurationLunch,)</f>
        <v/>
      </c>
      <c r="CD376" s="50" t="str">
        <f>IF((MIN($BX376,CB376)-MAX($BW376,CA376))&gt;0,vDurationDinner,)</f>
        <v/>
      </c>
      <c r="CE376" s="50">
        <f t="shared" si="5"/>
        <v>0</v>
      </c>
      <c r="CF376" s="109">
        <f t="shared" si="6"/>
        <v>0.75</v>
      </c>
      <c r="CG376" s="50" t="str">
        <f t="shared" si="7"/>
        <v/>
      </c>
      <c r="CH376" s="50" t="str">
        <f t="shared" si="8"/>
        <v/>
      </c>
      <c r="CI376" s="50" t="str">
        <f t="shared" si="9"/>
        <v/>
      </c>
      <c r="CJ376" s="50" t="str">
        <f t="shared" si="10"/>
        <v/>
      </c>
      <c r="CK376" s="50" t="str">
        <f t="shared" si="11"/>
        <v/>
      </c>
      <c r="CL376" s="50"/>
      <c r="CM376" s="50"/>
      <c r="CN376" s="50"/>
      <c r="CO376" s="50"/>
      <c r="CP376" s="50"/>
    </row>
    <row r="377">
      <c r="A377" s="108" t="str">
        <f t="shared" si="2"/>
        <v/>
      </c>
      <c r="B377" s="6"/>
      <c r="C377" s="119"/>
      <c r="D377" s="120"/>
      <c r="E377" s="47"/>
      <c r="F377" s="45"/>
      <c r="G377" s="46"/>
      <c r="H377" s="46"/>
      <c r="I377" s="45"/>
      <c r="J377" s="45"/>
      <c r="K377" s="45"/>
      <c r="L377" s="45"/>
      <c r="M377" s="61"/>
      <c r="N377" s="48"/>
      <c r="O377" s="49"/>
      <c r="P377" s="48"/>
      <c r="Q377" s="49"/>
      <c r="R377" s="50"/>
      <c r="S377" s="51"/>
      <c r="T377" s="15"/>
      <c r="U377" s="14"/>
      <c r="V377" s="52"/>
      <c r="W377" s="52"/>
      <c r="X377" s="52"/>
      <c r="Y377" s="52"/>
      <c r="Z377" s="52"/>
      <c r="AA377" s="52"/>
      <c r="AB377" s="53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3"/>
      <c r="AP377" s="52"/>
      <c r="AQ377" s="52"/>
      <c r="AR377" s="53"/>
      <c r="AS377" s="53"/>
      <c r="AT377" s="53"/>
      <c r="AU377" s="52"/>
      <c r="AV377" s="52"/>
      <c r="AW377" s="53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83" t="str">
        <f>IF(ISBLANK(B377),,IF(IFNA(MATCH(N377,List_Holidays,0),0)=0,IF(IFNA(MATCH(WEEKDAY(N377),List_WeekHolidays,0),0),1,0),2))</f>
        <v/>
      </c>
      <c r="BU377" s="83" t="str">
        <f t="array" ref="BU377">IF(ISBLANK(BT377),,INDEX(List_DayType,BT377+1))</f>
        <v/>
      </c>
      <c r="BV377" s="83" t="str">
        <f t="array" ref="BV377">IFS(BT377=0,,BT377=1,INDEX(List_Weekday,BT377),BT377=2,XLOOKUP(N377,List_Holidays,List_HolidaysDesc))</f>
        <v/>
      </c>
      <c r="BW377" s="109">
        <f t="shared" si="3"/>
        <v>0</v>
      </c>
      <c r="BX377" s="109">
        <f t="shared" si="4"/>
        <v>0</v>
      </c>
      <c r="BY377" s="109">
        <f>IF($BW377&gt;cLunchEnd+$N377,cLunchBegin+$N377+1,cLunchBegin+$N377)</f>
        <v>0.5</v>
      </c>
      <c r="BZ377" s="109">
        <f>IF($BW377&gt;cLunchEnd+$N377,cLunchEnd+$N377+1,cLunchEnd+$N377)</f>
        <v>0.5416666667</v>
      </c>
      <c r="CA377" s="109">
        <f>IF($BW377&gt;cDinnerEnd+$N377,cDinnerBegin+$N377+1,cDinnerBegin+$N377)</f>
        <v>0.75</v>
      </c>
      <c r="CB377" s="109">
        <f>IF($BW377&gt;cDinnerEnd+$N377,cDinnerEnd+$N377+1,cDinnerEnd+$N377)</f>
        <v>0.7916666667</v>
      </c>
      <c r="CC377" s="50" t="str">
        <f>IF((MIN($BX377,BZ377)-MAX($BW377,BY377))&gt;0,vDurationLunch,)</f>
        <v/>
      </c>
      <c r="CD377" s="50" t="str">
        <f>IF((MIN($BX377,CB377)-MAX($BW377,CA377))&gt;0,vDurationDinner,)</f>
        <v/>
      </c>
      <c r="CE377" s="50">
        <f t="shared" si="5"/>
        <v>0</v>
      </c>
      <c r="CF377" s="109">
        <f t="shared" si="6"/>
        <v>0.75</v>
      </c>
      <c r="CG377" s="50" t="str">
        <f t="shared" si="7"/>
        <v/>
      </c>
      <c r="CH377" s="50" t="str">
        <f t="shared" si="8"/>
        <v/>
      </c>
      <c r="CI377" s="50" t="str">
        <f t="shared" si="9"/>
        <v/>
      </c>
      <c r="CJ377" s="50" t="str">
        <f t="shared" si="10"/>
        <v/>
      </c>
      <c r="CK377" s="50" t="str">
        <f t="shared" si="11"/>
        <v/>
      </c>
      <c r="CL377" s="50"/>
      <c r="CM377" s="50"/>
      <c r="CN377" s="50"/>
      <c r="CO377" s="50"/>
      <c r="CP377" s="50"/>
    </row>
    <row r="378">
      <c r="A378" s="108" t="str">
        <f t="shared" si="2"/>
        <v/>
      </c>
      <c r="B378" s="6"/>
      <c r="C378" s="119"/>
      <c r="D378" s="120"/>
      <c r="E378" s="47"/>
      <c r="F378" s="45"/>
      <c r="G378" s="45"/>
      <c r="H378" s="46"/>
      <c r="I378" s="45"/>
      <c r="J378" s="45"/>
      <c r="K378" s="45"/>
      <c r="L378" s="45"/>
      <c r="M378" s="47"/>
      <c r="N378" s="48"/>
      <c r="O378" s="49"/>
      <c r="P378" s="48"/>
      <c r="Q378" s="49"/>
      <c r="R378" s="50"/>
      <c r="S378" s="51"/>
      <c r="T378" s="15"/>
      <c r="U378" s="14"/>
      <c r="V378" s="52"/>
      <c r="W378" s="52"/>
      <c r="X378" s="52"/>
      <c r="Y378" s="52"/>
      <c r="Z378" s="52"/>
      <c r="AA378" s="52"/>
      <c r="AB378" s="53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3"/>
      <c r="AP378" s="52"/>
      <c r="AQ378" s="52"/>
      <c r="AR378" s="53"/>
      <c r="AS378" s="53"/>
      <c r="AT378" s="53"/>
      <c r="AU378" s="52"/>
      <c r="AV378" s="52"/>
      <c r="AW378" s="53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83" t="str">
        <f>IF(ISBLANK(B378),,IF(IFNA(MATCH(N378,List_Holidays,0),0)=0,IF(IFNA(MATCH(WEEKDAY(N378),List_WeekHolidays,0),0),1,0),2))</f>
        <v/>
      </c>
      <c r="BU378" s="83" t="str">
        <f t="array" ref="BU378">IF(ISBLANK(BT378),,INDEX(List_DayType,BT378+1))</f>
        <v/>
      </c>
      <c r="BV378" s="83" t="str">
        <f t="array" ref="BV378">IFS(BT378=0,,BT378=1,INDEX(List_Weekday,BT378),BT378=2,XLOOKUP(N378,List_Holidays,List_HolidaysDesc))</f>
        <v/>
      </c>
      <c r="BW378" s="109">
        <f t="shared" si="3"/>
        <v>0</v>
      </c>
      <c r="BX378" s="109">
        <f t="shared" si="4"/>
        <v>0</v>
      </c>
      <c r="BY378" s="109">
        <f>IF($BW378&gt;cLunchEnd+$N378,cLunchBegin+$N378+1,cLunchBegin+$N378)</f>
        <v>0.5</v>
      </c>
      <c r="BZ378" s="109">
        <f>IF($BW378&gt;cLunchEnd+$N378,cLunchEnd+$N378+1,cLunchEnd+$N378)</f>
        <v>0.5416666667</v>
      </c>
      <c r="CA378" s="109">
        <f>IF($BW378&gt;cDinnerEnd+$N378,cDinnerBegin+$N378+1,cDinnerBegin+$N378)</f>
        <v>0.75</v>
      </c>
      <c r="CB378" s="109">
        <f>IF($BW378&gt;cDinnerEnd+$N378,cDinnerEnd+$N378+1,cDinnerEnd+$N378)</f>
        <v>0.7916666667</v>
      </c>
      <c r="CC378" s="50" t="str">
        <f>IF((MIN($BX378,BZ378)-MAX($BW378,BY378))&gt;0,vDurationLunch,)</f>
        <v/>
      </c>
      <c r="CD378" s="50" t="str">
        <f>IF((MIN($BX378,CB378)-MAX($BW378,CA378))&gt;0,vDurationDinner,)</f>
        <v/>
      </c>
      <c r="CE378" s="50">
        <f t="shared" si="5"/>
        <v>0</v>
      </c>
      <c r="CF378" s="109">
        <f t="shared" si="6"/>
        <v>0.75</v>
      </c>
      <c r="CG378" s="50" t="str">
        <f t="shared" si="7"/>
        <v/>
      </c>
      <c r="CH378" s="50" t="str">
        <f t="shared" si="8"/>
        <v/>
      </c>
      <c r="CI378" s="50" t="str">
        <f t="shared" si="9"/>
        <v/>
      </c>
      <c r="CJ378" s="50" t="str">
        <f t="shared" si="10"/>
        <v/>
      </c>
      <c r="CK378" s="50" t="str">
        <f t="shared" si="11"/>
        <v/>
      </c>
      <c r="CL378" s="50"/>
      <c r="CM378" s="50"/>
      <c r="CN378" s="50"/>
      <c r="CO378" s="50"/>
      <c r="CP378" s="50"/>
    </row>
    <row r="379">
      <c r="A379" s="108" t="str">
        <f t="shared" si="2"/>
        <v/>
      </c>
      <c r="B379" s="6"/>
      <c r="C379" s="119"/>
      <c r="D379" s="120"/>
      <c r="E379" s="47"/>
      <c r="F379" s="45"/>
      <c r="G379" s="45"/>
      <c r="H379" s="46"/>
      <c r="I379" s="45"/>
      <c r="J379" s="45"/>
      <c r="K379" s="45"/>
      <c r="L379" s="45"/>
      <c r="M379" s="61"/>
      <c r="N379" s="48"/>
      <c r="O379" s="49"/>
      <c r="P379" s="48"/>
      <c r="Q379" s="49"/>
      <c r="R379" s="50"/>
      <c r="S379" s="51"/>
      <c r="T379" s="15"/>
      <c r="U379" s="14"/>
      <c r="V379" s="52"/>
      <c r="W379" s="52"/>
      <c r="X379" s="52"/>
      <c r="Y379" s="52"/>
      <c r="Z379" s="52"/>
      <c r="AA379" s="52"/>
      <c r="AB379" s="53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3"/>
      <c r="AP379" s="52"/>
      <c r="AQ379" s="52"/>
      <c r="AR379" s="53"/>
      <c r="AS379" s="53"/>
      <c r="AT379" s="53"/>
      <c r="AU379" s="52"/>
      <c r="AV379" s="52"/>
      <c r="AW379" s="53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83" t="str">
        <f>IF(ISBLANK(B379),,IF(IFNA(MATCH(N379,List_Holidays,0),0)=0,IF(IFNA(MATCH(WEEKDAY(N379),List_WeekHolidays,0),0),1,0),2))</f>
        <v/>
      </c>
      <c r="BU379" s="83" t="str">
        <f t="array" ref="BU379">IF(ISBLANK(BT379),,INDEX(List_DayType,BT379+1))</f>
        <v/>
      </c>
      <c r="BV379" s="83" t="str">
        <f t="array" ref="BV379">IFS(BT379=0,,BT379=1,INDEX(List_Weekday,BT379),BT379=2,XLOOKUP(N379,List_Holidays,List_HolidaysDesc))</f>
        <v/>
      </c>
      <c r="BW379" s="109">
        <f t="shared" si="3"/>
        <v>0</v>
      </c>
      <c r="BX379" s="109">
        <f t="shared" si="4"/>
        <v>0</v>
      </c>
      <c r="BY379" s="109">
        <f>IF($BW379&gt;cLunchEnd+$N379,cLunchBegin+$N379+1,cLunchBegin+$N379)</f>
        <v>0.5</v>
      </c>
      <c r="BZ379" s="109">
        <f>IF($BW379&gt;cLunchEnd+$N379,cLunchEnd+$N379+1,cLunchEnd+$N379)</f>
        <v>0.5416666667</v>
      </c>
      <c r="CA379" s="109">
        <f>IF($BW379&gt;cDinnerEnd+$N379,cDinnerBegin+$N379+1,cDinnerBegin+$N379)</f>
        <v>0.75</v>
      </c>
      <c r="CB379" s="109">
        <f>IF($BW379&gt;cDinnerEnd+$N379,cDinnerEnd+$N379+1,cDinnerEnd+$N379)</f>
        <v>0.7916666667</v>
      </c>
      <c r="CC379" s="50" t="str">
        <f>IF((MIN($BX379,BZ379)-MAX($BW379,BY379))&gt;0,vDurationLunch,)</f>
        <v/>
      </c>
      <c r="CD379" s="50" t="str">
        <f>IF((MIN($BX379,CB379)-MAX($BW379,CA379))&gt;0,vDurationDinner,)</f>
        <v/>
      </c>
      <c r="CE379" s="50">
        <f t="shared" si="5"/>
        <v>0</v>
      </c>
      <c r="CF379" s="109">
        <f t="shared" si="6"/>
        <v>0.75</v>
      </c>
      <c r="CG379" s="50" t="str">
        <f t="shared" si="7"/>
        <v/>
      </c>
      <c r="CH379" s="50" t="str">
        <f t="shared" si="8"/>
        <v/>
      </c>
      <c r="CI379" s="50" t="str">
        <f t="shared" si="9"/>
        <v/>
      </c>
      <c r="CJ379" s="50" t="str">
        <f t="shared" si="10"/>
        <v/>
      </c>
      <c r="CK379" s="50" t="str">
        <f t="shared" si="11"/>
        <v/>
      </c>
      <c r="CL379" s="50"/>
      <c r="CM379" s="50"/>
      <c r="CN379" s="50"/>
      <c r="CO379" s="50"/>
      <c r="CP379" s="50"/>
    </row>
    <row r="380">
      <c r="A380" s="108" t="str">
        <f t="shared" si="2"/>
        <v/>
      </c>
      <c r="B380" s="6"/>
      <c r="C380" s="119"/>
      <c r="D380" s="120"/>
      <c r="E380" s="47"/>
      <c r="F380" s="45"/>
      <c r="G380" s="45"/>
      <c r="H380" s="45"/>
      <c r="I380" s="45"/>
      <c r="J380" s="46"/>
      <c r="K380" s="45"/>
      <c r="L380" s="45"/>
      <c r="M380" s="47"/>
      <c r="N380" s="48"/>
      <c r="O380" s="49"/>
      <c r="P380" s="48"/>
      <c r="Q380" s="49"/>
      <c r="R380" s="50"/>
      <c r="S380" s="51"/>
      <c r="T380" s="15"/>
      <c r="U380" s="14"/>
      <c r="V380" s="52"/>
      <c r="W380" s="52"/>
      <c r="X380" s="52"/>
      <c r="Y380" s="52"/>
      <c r="Z380" s="52"/>
      <c r="AA380" s="52"/>
      <c r="AB380" s="53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3"/>
      <c r="AP380" s="52"/>
      <c r="AQ380" s="52"/>
      <c r="AR380" s="53"/>
      <c r="AS380" s="53"/>
      <c r="AT380" s="53"/>
      <c r="AU380" s="52"/>
      <c r="AV380" s="52"/>
      <c r="AW380" s="53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83" t="str">
        <f>IF(ISBLANK(B380),,IF(IFNA(MATCH(N380,List_Holidays,0),0)=0,IF(IFNA(MATCH(WEEKDAY(N380),List_WeekHolidays,0),0),1,0),2))</f>
        <v/>
      </c>
      <c r="BU380" s="83" t="str">
        <f t="array" ref="BU380">IF(ISBLANK(BT380),,INDEX(List_DayType,BT380+1))</f>
        <v/>
      </c>
      <c r="BV380" s="83" t="str">
        <f t="array" ref="BV380">IFS(BT380=0,,BT380=1,INDEX(List_Weekday,BT380),BT380=2,XLOOKUP(N380,List_Holidays,List_HolidaysDesc))</f>
        <v/>
      </c>
      <c r="BW380" s="109">
        <f t="shared" si="3"/>
        <v>0</v>
      </c>
      <c r="BX380" s="109">
        <f t="shared" si="4"/>
        <v>0</v>
      </c>
      <c r="BY380" s="109">
        <f>IF($BW380&gt;cLunchEnd+$N380,cLunchBegin+$N380+1,cLunchBegin+$N380)</f>
        <v>0.5</v>
      </c>
      <c r="BZ380" s="109">
        <f>IF($BW380&gt;cLunchEnd+$N380,cLunchEnd+$N380+1,cLunchEnd+$N380)</f>
        <v>0.5416666667</v>
      </c>
      <c r="CA380" s="109">
        <f>IF($BW380&gt;cDinnerEnd+$N380,cDinnerBegin+$N380+1,cDinnerBegin+$N380)</f>
        <v>0.75</v>
      </c>
      <c r="CB380" s="109">
        <f>IF($BW380&gt;cDinnerEnd+$N380,cDinnerEnd+$N380+1,cDinnerEnd+$N380)</f>
        <v>0.7916666667</v>
      </c>
      <c r="CC380" s="50" t="str">
        <f>IF((MIN($BX380,BZ380)-MAX($BW380,BY380))&gt;0,vDurationLunch,)</f>
        <v/>
      </c>
      <c r="CD380" s="50" t="str">
        <f>IF((MIN($BX380,CB380)-MAX($BW380,CA380))&gt;0,vDurationDinner,)</f>
        <v/>
      </c>
      <c r="CE380" s="50">
        <f t="shared" si="5"/>
        <v>0</v>
      </c>
      <c r="CF380" s="109">
        <f t="shared" si="6"/>
        <v>0.75</v>
      </c>
      <c r="CG380" s="50" t="str">
        <f t="shared" si="7"/>
        <v/>
      </c>
      <c r="CH380" s="50" t="str">
        <f t="shared" si="8"/>
        <v/>
      </c>
      <c r="CI380" s="50" t="str">
        <f t="shared" si="9"/>
        <v/>
      </c>
      <c r="CJ380" s="50" t="str">
        <f t="shared" si="10"/>
        <v/>
      </c>
      <c r="CK380" s="50" t="str">
        <f t="shared" si="11"/>
        <v/>
      </c>
      <c r="CL380" s="50"/>
      <c r="CM380" s="50"/>
      <c r="CN380" s="50"/>
      <c r="CO380" s="50"/>
      <c r="CP380" s="50"/>
    </row>
    <row r="381">
      <c r="A381" s="108" t="str">
        <f t="shared" si="2"/>
        <v/>
      </c>
      <c r="B381" s="6"/>
      <c r="C381" s="119"/>
      <c r="D381" s="120"/>
      <c r="E381" s="47"/>
      <c r="F381" s="45"/>
      <c r="G381" s="45"/>
      <c r="H381" s="46"/>
      <c r="I381" s="45"/>
      <c r="J381" s="45"/>
      <c r="K381" s="45"/>
      <c r="L381" s="45"/>
      <c r="M381" s="61"/>
      <c r="N381" s="48"/>
      <c r="O381" s="49"/>
      <c r="P381" s="48"/>
      <c r="Q381" s="49"/>
      <c r="R381" s="50"/>
      <c r="S381" s="51"/>
      <c r="T381" s="15"/>
      <c r="U381" s="14"/>
      <c r="V381" s="52"/>
      <c r="W381" s="52"/>
      <c r="X381" s="52"/>
      <c r="Y381" s="52"/>
      <c r="Z381" s="52"/>
      <c r="AA381" s="52"/>
      <c r="AB381" s="53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3"/>
      <c r="AP381" s="52"/>
      <c r="AQ381" s="52"/>
      <c r="AR381" s="53"/>
      <c r="AS381" s="53"/>
      <c r="AT381" s="53"/>
      <c r="AU381" s="52"/>
      <c r="AV381" s="52"/>
      <c r="AW381" s="53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83" t="str">
        <f>IF(ISBLANK(B381),,IF(IFNA(MATCH(N381,List_Holidays,0),0)=0,IF(IFNA(MATCH(WEEKDAY(N381),List_WeekHolidays,0),0),1,0),2))</f>
        <v/>
      </c>
      <c r="BU381" s="83" t="str">
        <f t="array" ref="BU381">IF(ISBLANK(BT381),,INDEX(List_DayType,BT381+1))</f>
        <v/>
      </c>
      <c r="BV381" s="83" t="str">
        <f t="array" ref="BV381">IFS(BT381=0,,BT381=1,INDEX(List_Weekday,BT381),BT381=2,XLOOKUP(N381,List_Holidays,List_HolidaysDesc))</f>
        <v/>
      </c>
      <c r="BW381" s="109">
        <f t="shared" si="3"/>
        <v>0</v>
      </c>
      <c r="BX381" s="109">
        <f t="shared" si="4"/>
        <v>0</v>
      </c>
      <c r="BY381" s="109">
        <f>IF($BW381&gt;cLunchEnd+$N381,cLunchBegin+$N381+1,cLunchBegin+$N381)</f>
        <v>0.5</v>
      </c>
      <c r="BZ381" s="109">
        <f>IF($BW381&gt;cLunchEnd+$N381,cLunchEnd+$N381+1,cLunchEnd+$N381)</f>
        <v>0.5416666667</v>
      </c>
      <c r="CA381" s="109">
        <f>IF($BW381&gt;cDinnerEnd+$N381,cDinnerBegin+$N381+1,cDinnerBegin+$N381)</f>
        <v>0.75</v>
      </c>
      <c r="CB381" s="109">
        <f>IF($BW381&gt;cDinnerEnd+$N381,cDinnerEnd+$N381+1,cDinnerEnd+$N381)</f>
        <v>0.7916666667</v>
      </c>
      <c r="CC381" s="50" t="str">
        <f>IF((MIN($BX381,BZ381)-MAX($BW381,BY381))&gt;0,vDurationLunch,)</f>
        <v/>
      </c>
      <c r="CD381" s="50" t="str">
        <f>IF((MIN($BX381,CB381)-MAX($BW381,CA381))&gt;0,vDurationDinner,)</f>
        <v/>
      </c>
      <c r="CE381" s="50">
        <f t="shared" si="5"/>
        <v>0</v>
      </c>
      <c r="CF381" s="109">
        <f t="shared" si="6"/>
        <v>0.75</v>
      </c>
      <c r="CG381" s="50" t="str">
        <f t="shared" si="7"/>
        <v/>
      </c>
      <c r="CH381" s="50" t="str">
        <f t="shared" si="8"/>
        <v/>
      </c>
      <c r="CI381" s="50" t="str">
        <f t="shared" si="9"/>
        <v/>
      </c>
      <c r="CJ381" s="50" t="str">
        <f t="shared" si="10"/>
        <v/>
      </c>
      <c r="CK381" s="50" t="str">
        <f t="shared" si="11"/>
        <v/>
      </c>
      <c r="CL381" s="50"/>
      <c r="CM381" s="50"/>
      <c r="CN381" s="50"/>
      <c r="CO381" s="50"/>
      <c r="CP381" s="50"/>
    </row>
    <row r="382">
      <c r="A382" s="108" t="str">
        <f t="shared" si="2"/>
        <v/>
      </c>
      <c r="B382" s="6"/>
      <c r="C382" s="119"/>
      <c r="D382" s="120"/>
      <c r="E382" s="47"/>
      <c r="F382" s="45"/>
      <c r="G382" s="45"/>
      <c r="H382" s="46"/>
      <c r="I382" s="45"/>
      <c r="J382" s="45"/>
      <c r="K382" s="45"/>
      <c r="L382" s="45"/>
      <c r="M382" s="61"/>
      <c r="N382" s="48"/>
      <c r="O382" s="49"/>
      <c r="P382" s="48"/>
      <c r="Q382" s="49"/>
      <c r="R382" s="50"/>
      <c r="S382" s="51"/>
      <c r="T382" s="15"/>
      <c r="U382" s="14"/>
      <c r="V382" s="52"/>
      <c r="W382" s="52"/>
      <c r="X382" s="52"/>
      <c r="Y382" s="52"/>
      <c r="Z382" s="52"/>
      <c r="AA382" s="52"/>
      <c r="AB382" s="53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3"/>
      <c r="AP382" s="52"/>
      <c r="AQ382" s="52"/>
      <c r="AR382" s="53"/>
      <c r="AS382" s="53"/>
      <c r="AT382" s="53"/>
      <c r="AU382" s="52"/>
      <c r="AV382" s="52"/>
      <c r="AW382" s="53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83" t="str">
        <f>IF(ISBLANK(B382),,IF(IFNA(MATCH(N382,List_Holidays,0),0)=0,IF(IFNA(MATCH(WEEKDAY(N382),List_WeekHolidays,0),0),1,0),2))</f>
        <v/>
      </c>
      <c r="BU382" s="83" t="str">
        <f t="array" ref="BU382">IF(ISBLANK(BT382),,INDEX(List_DayType,BT382+1))</f>
        <v/>
      </c>
      <c r="BV382" s="83" t="str">
        <f t="array" ref="BV382">IFS(BT382=0,,BT382=1,INDEX(List_Weekday,BT382),BT382=2,XLOOKUP(N382,List_Holidays,List_HolidaysDesc))</f>
        <v/>
      </c>
      <c r="BW382" s="109">
        <f t="shared" si="3"/>
        <v>0</v>
      </c>
      <c r="BX382" s="109">
        <f t="shared" si="4"/>
        <v>0</v>
      </c>
      <c r="BY382" s="109">
        <f>IF($BW382&gt;cLunchEnd+$N382,cLunchBegin+$N382+1,cLunchBegin+$N382)</f>
        <v>0.5</v>
      </c>
      <c r="BZ382" s="109">
        <f>IF($BW382&gt;cLunchEnd+$N382,cLunchEnd+$N382+1,cLunchEnd+$N382)</f>
        <v>0.5416666667</v>
      </c>
      <c r="CA382" s="109">
        <f>IF($BW382&gt;cDinnerEnd+$N382,cDinnerBegin+$N382+1,cDinnerBegin+$N382)</f>
        <v>0.75</v>
      </c>
      <c r="CB382" s="109">
        <f>IF($BW382&gt;cDinnerEnd+$N382,cDinnerEnd+$N382+1,cDinnerEnd+$N382)</f>
        <v>0.7916666667</v>
      </c>
      <c r="CC382" s="50" t="str">
        <f>IF((MIN($BX382,BZ382)-MAX($BW382,BY382))&gt;0,vDurationLunch,)</f>
        <v/>
      </c>
      <c r="CD382" s="50" t="str">
        <f>IF((MIN($BX382,CB382)-MAX($BW382,CA382))&gt;0,vDurationDinner,)</f>
        <v/>
      </c>
      <c r="CE382" s="50">
        <f t="shared" si="5"/>
        <v>0</v>
      </c>
      <c r="CF382" s="109">
        <f t="shared" si="6"/>
        <v>0.75</v>
      </c>
      <c r="CG382" s="50" t="str">
        <f t="shared" si="7"/>
        <v/>
      </c>
      <c r="CH382" s="50" t="str">
        <f t="shared" si="8"/>
        <v/>
      </c>
      <c r="CI382" s="50" t="str">
        <f t="shared" si="9"/>
        <v/>
      </c>
      <c r="CJ382" s="50" t="str">
        <f t="shared" si="10"/>
        <v/>
      </c>
      <c r="CK382" s="50" t="str">
        <f t="shared" si="11"/>
        <v/>
      </c>
      <c r="CL382" s="50"/>
      <c r="CM382" s="50"/>
      <c r="CN382" s="50"/>
      <c r="CO382" s="50"/>
      <c r="CP382" s="50"/>
    </row>
    <row r="383">
      <c r="A383" s="108" t="str">
        <f t="shared" si="2"/>
        <v/>
      </c>
      <c r="B383" s="6"/>
      <c r="C383" s="119"/>
      <c r="D383" s="120"/>
      <c r="E383" s="47"/>
      <c r="F383" s="45"/>
      <c r="G383" s="45"/>
      <c r="H383" s="46"/>
      <c r="I383" s="45"/>
      <c r="J383" s="45"/>
      <c r="K383" s="45"/>
      <c r="L383" s="45"/>
      <c r="M383" s="47"/>
      <c r="N383" s="48"/>
      <c r="O383" s="49"/>
      <c r="P383" s="48"/>
      <c r="Q383" s="49"/>
      <c r="R383" s="50"/>
      <c r="S383" s="51"/>
      <c r="T383" s="15"/>
      <c r="U383" s="14"/>
      <c r="V383" s="52"/>
      <c r="W383" s="52"/>
      <c r="X383" s="52"/>
      <c r="Y383" s="52"/>
      <c r="Z383" s="52"/>
      <c r="AA383" s="52"/>
      <c r="AB383" s="53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3"/>
      <c r="AP383" s="52"/>
      <c r="AQ383" s="52"/>
      <c r="AR383" s="53"/>
      <c r="AS383" s="53"/>
      <c r="AT383" s="53"/>
      <c r="AU383" s="52"/>
      <c r="AV383" s="52"/>
      <c r="AW383" s="53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83" t="str">
        <f>IF(ISBLANK(B383),,IF(IFNA(MATCH(N383,List_Holidays,0),0)=0,IF(IFNA(MATCH(WEEKDAY(N383),List_WeekHolidays,0),0),1,0),2))</f>
        <v/>
      </c>
      <c r="BU383" s="83" t="str">
        <f t="array" ref="BU383">IF(ISBLANK(BT383),,INDEX(List_DayType,BT383+1))</f>
        <v/>
      </c>
      <c r="BV383" s="83" t="str">
        <f t="array" ref="BV383">IFS(BT383=0,,BT383=1,INDEX(List_Weekday,BT383),BT383=2,XLOOKUP(N383,List_Holidays,List_HolidaysDesc))</f>
        <v/>
      </c>
      <c r="BW383" s="109">
        <f t="shared" si="3"/>
        <v>0</v>
      </c>
      <c r="BX383" s="109">
        <f t="shared" si="4"/>
        <v>0</v>
      </c>
      <c r="BY383" s="109">
        <f>IF($BW383&gt;cLunchEnd+$N383,cLunchBegin+$N383+1,cLunchBegin+$N383)</f>
        <v>0.5</v>
      </c>
      <c r="BZ383" s="109">
        <f>IF($BW383&gt;cLunchEnd+$N383,cLunchEnd+$N383+1,cLunchEnd+$N383)</f>
        <v>0.5416666667</v>
      </c>
      <c r="CA383" s="109">
        <f>IF($BW383&gt;cDinnerEnd+$N383,cDinnerBegin+$N383+1,cDinnerBegin+$N383)</f>
        <v>0.75</v>
      </c>
      <c r="CB383" s="109">
        <f>IF($BW383&gt;cDinnerEnd+$N383,cDinnerEnd+$N383+1,cDinnerEnd+$N383)</f>
        <v>0.7916666667</v>
      </c>
      <c r="CC383" s="50" t="str">
        <f>IF((MIN($BX383,BZ383)-MAX($BW383,BY383))&gt;0,vDurationLunch,)</f>
        <v/>
      </c>
      <c r="CD383" s="50" t="str">
        <f>IF((MIN($BX383,CB383)-MAX($BW383,CA383))&gt;0,vDurationDinner,)</f>
        <v/>
      </c>
      <c r="CE383" s="50">
        <f t="shared" si="5"/>
        <v>0</v>
      </c>
      <c r="CF383" s="109">
        <f t="shared" si="6"/>
        <v>0.75</v>
      </c>
      <c r="CG383" s="50" t="str">
        <f t="shared" si="7"/>
        <v/>
      </c>
      <c r="CH383" s="50" t="str">
        <f t="shared" si="8"/>
        <v/>
      </c>
      <c r="CI383" s="50" t="str">
        <f t="shared" si="9"/>
        <v/>
      </c>
      <c r="CJ383" s="50" t="str">
        <f t="shared" si="10"/>
        <v/>
      </c>
      <c r="CK383" s="50" t="str">
        <f t="shared" si="11"/>
        <v/>
      </c>
      <c r="CL383" s="50"/>
      <c r="CM383" s="50"/>
      <c r="CN383" s="50"/>
      <c r="CO383" s="50"/>
      <c r="CP383" s="50"/>
    </row>
    <row r="384">
      <c r="A384" s="108" t="str">
        <f t="shared" si="2"/>
        <v/>
      </c>
      <c r="B384" s="6"/>
      <c r="C384" s="119"/>
      <c r="D384" s="120"/>
      <c r="E384" s="47"/>
      <c r="F384" s="45"/>
      <c r="G384" s="46"/>
      <c r="H384" s="46"/>
      <c r="I384" s="45"/>
      <c r="J384" s="45"/>
      <c r="K384" s="45"/>
      <c r="L384" s="45"/>
      <c r="M384" s="61"/>
      <c r="N384" s="48"/>
      <c r="O384" s="49"/>
      <c r="P384" s="48"/>
      <c r="Q384" s="49"/>
      <c r="R384" s="50"/>
      <c r="S384" s="51"/>
      <c r="T384" s="15"/>
      <c r="U384" s="14"/>
      <c r="V384" s="52"/>
      <c r="W384" s="52"/>
      <c r="X384" s="52"/>
      <c r="Y384" s="52"/>
      <c r="Z384" s="52"/>
      <c r="AA384" s="52"/>
      <c r="AB384" s="53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3"/>
      <c r="AP384" s="52"/>
      <c r="AQ384" s="52"/>
      <c r="AR384" s="53"/>
      <c r="AS384" s="53"/>
      <c r="AT384" s="53"/>
      <c r="AU384" s="52"/>
      <c r="AV384" s="52"/>
      <c r="AW384" s="53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83" t="str">
        <f>IF(ISBLANK(B384),,IF(IFNA(MATCH(N384,List_Holidays,0),0)=0,IF(IFNA(MATCH(WEEKDAY(N384),List_WeekHolidays,0),0),1,0),2))</f>
        <v/>
      </c>
      <c r="BU384" s="83" t="str">
        <f t="array" ref="BU384">IF(ISBLANK(BT384),,INDEX(List_DayType,BT384+1))</f>
        <v/>
      </c>
      <c r="BV384" s="83" t="str">
        <f t="array" ref="BV384">IFS(BT384=0,,BT384=1,INDEX(List_Weekday,BT384),BT384=2,XLOOKUP(N384,List_Holidays,List_HolidaysDesc))</f>
        <v/>
      </c>
      <c r="BW384" s="109">
        <f t="shared" si="3"/>
        <v>0</v>
      </c>
      <c r="BX384" s="109">
        <f t="shared" si="4"/>
        <v>0</v>
      </c>
      <c r="BY384" s="109">
        <f>IF($BW384&gt;cLunchEnd+$N384,cLunchBegin+$N384+1,cLunchBegin+$N384)</f>
        <v>0.5</v>
      </c>
      <c r="BZ384" s="109">
        <f>IF($BW384&gt;cLunchEnd+$N384,cLunchEnd+$N384+1,cLunchEnd+$N384)</f>
        <v>0.5416666667</v>
      </c>
      <c r="CA384" s="109">
        <f>IF($BW384&gt;cDinnerEnd+$N384,cDinnerBegin+$N384+1,cDinnerBegin+$N384)</f>
        <v>0.75</v>
      </c>
      <c r="CB384" s="109">
        <f>IF($BW384&gt;cDinnerEnd+$N384,cDinnerEnd+$N384+1,cDinnerEnd+$N384)</f>
        <v>0.7916666667</v>
      </c>
      <c r="CC384" s="50" t="str">
        <f>IF((MIN($BX384,BZ384)-MAX($BW384,BY384))&gt;0,vDurationLunch,)</f>
        <v/>
      </c>
      <c r="CD384" s="50" t="str">
        <f>IF((MIN($BX384,CB384)-MAX($BW384,CA384))&gt;0,vDurationDinner,)</f>
        <v/>
      </c>
      <c r="CE384" s="50">
        <f t="shared" si="5"/>
        <v>0</v>
      </c>
      <c r="CF384" s="109">
        <f t="shared" si="6"/>
        <v>0.75</v>
      </c>
      <c r="CG384" s="50" t="str">
        <f t="shared" si="7"/>
        <v/>
      </c>
      <c r="CH384" s="50" t="str">
        <f t="shared" si="8"/>
        <v/>
      </c>
      <c r="CI384" s="50" t="str">
        <f t="shared" si="9"/>
        <v/>
      </c>
      <c r="CJ384" s="50" t="str">
        <f t="shared" si="10"/>
        <v/>
      </c>
      <c r="CK384" s="50" t="str">
        <f t="shared" si="11"/>
        <v/>
      </c>
      <c r="CL384" s="50"/>
      <c r="CM384" s="50"/>
      <c r="CN384" s="50"/>
      <c r="CO384" s="50"/>
      <c r="CP384" s="50"/>
    </row>
    <row r="385">
      <c r="A385" s="108" t="str">
        <f t="shared" si="2"/>
        <v/>
      </c>
      <c r="B385" s="6"/>
      <c r="C385" s="119"/>
      <c r="D385" s="120"/>
      <c r="E385" s="47"/>
      <c r="F385" s="45"/>
      <c r="G385" s="45"/>
      <c r="H385" s="46"/>
      <c r="I385" s="45"/>
      <c r="J385" s="45"/>
      <c r="K385" s="45"/>
      <c r="L385" s="45"/>
      <c r="M385" s="61"/>
      <c r="N385" s="48"/>
      <c r="O385" s="49"/>
      <c r="P385" s="48"/>
      <c r="Q385" s="49"/>
      <c r="R385" s="50"/>
      <c r="S385" s="51"/>
      <c r="T385" s="15"/>
      <c r="U385" s="14"/>
      <c r="V385" s="52"/>
      <c r="W385" s="52"/>
      <c r="X385" s="52"/>
      <c r="Y385" s="52"/>
      <c r="Z385" s="52"/>
      <c r="AA385" s="52"/>
      <c r="AB385" s="53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3"/>
      <c r="AP385" s="52"/>
      <c r="AQ385" s="52"/>
      <c r="AR385" s="53"/>
      <c r="AS385" s="53"/>
      <c r="AT385" s="53"/>
      <c r="AU385" s="52"/>
      <c r="AV385" s="52"/>
      <c r="AW385" s="53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83" t="str">
        <f>IF(ISBLANK(B385),,IF(IFNA(MATCH(N385,List_Holidays,0),0)=0,IF(IFNA(MATCH(WEEKDAY(N385),List_WeekHolidays,0),0),1,0),2))</f>
        <v/>
      </c>
      <c r="BU385" s="83" t="str">
        <f t="array" ref="BU385">IF(ISBLANK(BT385),,INDEX(List_DayType,BT385+1))</f>
        <v/>
      </c>
      <c r="BV385" s="83" t="str">
        <f t="array" ref="BV385">IFS(BT385=0,,BT385=1,INDEX(List_Weekday,BT385),BT385=2,XLOOKUP(N385,List_Holidays,List_HolidaysDesc))</f>
        <v/>
      </c>
      <c r="BW385" s="109">
        <f t="shared" si="3"/>
        <v>0</v>
      </c>
      <c r="BX385" s="109">
        <f t="shared" si="4"/>
        <v>0</v>
      </c>
      <c r="BY385" s="109">
        <f>IF($BW385&gt;cLunchEnd+$N385,cLunchBegin+$N385+1,cLunchBegin+$N385)</f>
        <v>0.5</v>
      </c>
      <c r="BZ385" s="109">
        <f>IF($BW385&gt;cLunchEnd+$N385,cLunchEnd+$N385+1,cLunchEnd+$N385)</f>
        <v>0.5416666667</v>
      </c>
      <c r="CA385" s="109">
        <f>IF($BW385&gt;cDinnerEnd+$N385,cDinnerBegin+$N385+1,cDinnerBegin+$N385)</f>
        <v>0.75</v>
      </c>
      <c r="CB385" s="109">
        <f>IF($BW385&gt;cDinnerEnd+$N385,cDinnerEnd+$N385+1,cDinnerEnd+$N385)</f>
        <v>0.7916666667</v>
      </c>
      <c r="CC385" s="50" t="str">
        <f>IF((MIN($BX385,BZ385)-MAX($BW385,BY385))&gt;0,vDurationLunch,)</f>
        <v/>
      </c>
      <c r="CD385" s="50" t="str">
        <f>IF((MIN($BX385,CB385)-MAX($BW385,CA385))&gt;0,vDurationDinner,)</f>
        <v/>
      </c>
      <c r="CE385" s="50">
        <f t="shared" si="5"/>
        <v>0</v>
      </c>
      <c r="CF385" s="109">
        <f t="shared" si="6"/>
        <v>0.75</v>
      </c>
      <c r="CG385" s="50" t="str">
        <f t="shared" si="7"/>
        <v/>
      </c>
      <c r="CH385" s="50" t="str">
        <f t="shared" si="8"/>
        <v/>
      </c>
      <c r="CI385" s="50" t="str">
        <f t="shared" si="9"/>
        <v/>
      </c>
      <c r="CJ385" s="50" t="str">
        <f t="shared" si="10"/>
        <v/>
      </c>
      <c r="CK385" s="50" t="str">
        <f t="shared" si="11"/>
        <v/>
      </c>
      <c r="CL385" s="50"/>
      <c r="CM385" s="50"/>
      <c r="CN385" s="50"/>
      <c r="CO385" s="50"/>
      <c r="CP385" s="50"/>
    </row>
    <row r="386">
      <c r="A386" s="108" t="str">
        <f t="shared" si="2"/>
        <v/>
      </c>
      <c r="B386" s="6"/>
      <c r="C386" s="119"/>
      <c r="D386" s="120"/>
      <c r="E386" s="111"/>
      <c r="F386" s="45"/>
      <c r="G386" s="45"/>
      <c r="H386" s="46"/>
      <c r="I386" s="45"/>
      <c r="J386" s="45"/>
      <c r="K386" s="45"/>
      <c r="L386" s="45"/>
      <c r="M386" s="61"/>
      <c r="N386" s="48"/>
      <c r="O386" s="49"/>
      <c r="P386" s="48"/>
      <c r="Q386" s="49"/>
      <c r="R386" s="50"/>
      <c r="S386" s="51"/>
      <c r="T386" s="15"/>
      <c r="U386" s="14"/>
      <c r="V386" s="52"/>
      <c r="W386" s="52"/>
      <c r="X386" s="52"/>
      <c r="Y386" s="52"/>
      <c r="Z386" s="52"/>
      <c r="AA386" s="52"/>
      <c r="AB386" s="53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3"/>
      <c r="AP386" s="52"/>
      <c r="AQ386" s="52"/>
      <c r="AR386" s="53"/>
      <c r="AS386" s="53"/>
      <c r="AT386" s="53"/>
      <c r="AU386" s="52"/>
      <c r="AV386" s="52"/>
      <c r="AW386" s="53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83" t="str">
        <f>IF(ISBLANK(B386),,IF(IFNA(MATCH(N386,List_Holidays,0),0)=0,IF(IFNA(MATCH(WEEKDAY(N386),List_WeekHolidays,0),0),1,0),2))</f>
        <v/>
      </c>
      <c r="BU386" s="83" t="str">
        <f t="array" ref="BU386">IF(ISBLANK(BT386),,INDEX(List_DayType,BT386+1))</f>
        <v/>
      </c>
      <c r="BV386" s="83" t="str">
        <f t="array" ref="BV386">IFS(BT386=0,,BT386=1,INDEX(List_Weekday,BT386),BT386=2,XLOOKUP(N386,List_Holidays,List_HolidaysDesc))</f>
        <v/>
      </c>
      <c r="BW386" s="109">
        <f t="shared" si="3"/>
        <v>0</v>
      </c>
      <c r="BX386" s="109">
        <f t="shared" si="4"/>
        <v>0</v>
      </c>
      <c r="BY386" s="109">
        <f>IF($BW386&gt;cLunchEnd+$N386,cLunchBegin+$N386+1,cLunchBegin+$N386)</f>
        <v>0.5</v>
      </c>
      <c r="BZ386" s="109">
        <f>IF($BW386&gt;cLunchEnd+$N386,cLunchEnd+$N386+1,cLunchEnd+$N386)</f>
        <v>0.5416666667</v>
      </c>
      <c r="CA386" s="109">
        <f>IF($BW386&gt;cDinnerEnd+$N386,cDinnerBegin+$N386+1,cDinnerBegin+$N386)</f>
        <v>0.75</v>
      </c>
      <c r="CB386" s="109">
        <f>IF($BW386&gt;cDinnerEnd+$N386,cDinnerEnd+$N386+1,cDinnerEnd+$N386)</f>
        <v>0.7916666667</v>
      </c>
      <c r="CC386" s="50" t="str">
        <f>IF((MIN($BX386,BZ386)-MAX($BW386,BY386))&gt;0,vDurationLunch,)</f>
        <v/>
      </c>
      <c r="CD386" s="50" t="str">
        <f>IF((MIN($BX386,CB386)-MAX($BW386,CA386))&gt;0,vDurationDinner,)</f>
        <v/>
      </c>
      <c r="CE386" s="50">
        <f t="shared" si="5"/>
        <v>0</v>
      </c>
      <c r="CF386" s="109">
        <f t="shared" si="6"/>
        <v>0.75</v>
      </c>
      <c r="CG386" s="50" t="str">
        <f t="shared" si="7"/>
        <v/>
      </c>
      <c r="CH386" s="50" t="str">
        <f t="shared" si="8"/>
        <v/>
      </c>
      <c r="CI386" s="50" t="str">
        <f t="shared" si="9"/>
        <v/>
      </c>
      <c r="CJ386" s="50" t="str">
        <f t="shared" si="10"/>
        <v/>
      </c>
      <c r="CK386" s="50" t="str">
        <f t="shared" si="11"/>
        <v/>
      </c>
      <c r="CL386" s="50"/>
      <c r="CM386" s="50"/>
      <c r="CN386" s="50"/>
      <c r="CO386" s="50"/>
      <c r="CP386" s="50"/>
    </row>
    <row r="387">
      <c r="A387" s="108" t="str">
        <f t="shared" si="2"/>
        <v/>
      </c>
      <c r="B387" s="6"/>
      <c r="C387" s="119"/>
      <c r="D387" s="120"/>
      <c r="E387" s="47"/>
      <c r="F387" s="45"/>
      <c r="G387" s="45"/>
      <c r="H387" s="45"/>
      <c r="I387" s="45"/>
      <c r="J387" s="46"/>
      <c r="K387" s="45"/>
      <c r="L387" s="45"/>
      <c r="M387" s="61"/>
      <c r="N387" s="48"/>
      <c r="O387" s="49"/>
      <c r="P387" s="48"/>
      <c r="Q387" s="49"/>
      <c r="R387" s="50"/>
      <c r="S387" s="51"/>
      <c r="T387" s="15"/>
      <c r="U387" s="14"/>
      <c r="V387" s="52"/>
      <c r="W387" s="52"/>
      <c r="X387" s="52"/>
      <c r="Y387" s="52"/>
      <c r="Z387" s="52"/>
      <c r="AA387" s="52"/>
      <c r="AB387" s="53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3"/>
      <c r="AP387" s="52"/>
      <c r="AQ387" s="52"/>
      <c r="AR387" s="53"/>
      <c r="AS387" s="53"/>
      <c r="AT387" s="53"/>
      <c r="AU387" s="52"/>
      <c r="AV387" s="52"/>
      <c r="AW387" s="53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83" t="str">
        <f>IF(ISBLANK(B387),,IF(IFNA(MATCH(N387,List_Holidays,0),0)=0,IF(IFNA(MATCH(WEEKDAY(N387),List_WeekHolidays,0),0),1,0),2))</f>
        <v/>
      </c>
      <c r="BU387" s="83" t="str">
        <f t="array" ref="BU387">IF(ISBLANK(BT387),,INDEX(List_DayType,BT387+1))</f>
        <v/>
      </c>
      <c r="BV387" s="83" t="str">
        <f t="array" ref="BV387">IFS(BT387=0,,BT387=1,INDEX(List_Weekday,BT387),BT387=2,XLOOKUP(N387,List_Holidays,List_HolidaysDesc))</f>
        <v/>
      </c>
      <c r="BW387" s="109">
        <f t="shared" si="3"/>
        <v>0</v>
      </c>
      <c r="BX387" s="109">
        <f t="shared" si="4"/>
        <v>0</v>
      </c>
      <c r="BY387" s="109">
        <f>IF($BW387&gt;cLunchEnd+$N387,cLunchBegin+$N387+1,cLunchBegin+$N387)</f>
        <v>0.5</v>
      </c>
      <c r="BZ387" s="109">
        <f>IF($BW387&gt;cLunchEnd+$N387,cLunchEnd+$N387+1,cLunchEnd+$N387)</f>
        <v>0.5416666667</v>
      </c>
      <c r="CA387" s="109">
        <f>IF($BW387&gt;cDinnerEnd+$N387,cDinnerBegin+$N387+1,cDinnerBegin+$N387)</f>
        <v>0.75</v>
      </c>
      <c r="CB387" s="109">
        <f>IF($BW387&gt;cDinnerEnd+$N387,cDinnerEnd+$N387+1,cDinnerEnd+$N387)</f>
        <v>0.7916666667</v>
      </c>
      <c r="CC387" s="50" t="str">
        <f>IF((MIN($BX387,BZ387)-MAX($BW387,BY387))&gt;0,vDurationLunch,)</f>
        <v/>
      </c>
      <c r="CD387" s="50" t="str">
        <f>IF((MIN($BX387,CB387)-MAX($BW387,CA387))&gt;0,vDurationDinner,)</f>
        <v/>
      </c>
      <c r="CE387" s="50">
        <f t="shared" si="5"/>
        <v>0</v>
      </c>
      <c r="CF387" s="109">
        <f t="shared" si="6"/>
        <v>0.75</v>
      </c>
      <c r="CG387" s="50" t="str">
        <f t="shared" si="7"/>
        <v/>
      </c>
      <c r="CH387" s="50" t="str">
        <f t="shared" si="8"/>
        <v/>
      </c>
      <c r="CI387" s="50" t="str">
        <f t="shared" si="9"/>
        <v/>
      </c>
      <c r="CJ387" s="50" t="str">
        <f t="shared" si="10"/>
        <v/>
      </c>
      <c r="CK387" s="50" t="str">
        <f t="shared" si="11"/>
        <v/>
      </c>
      <c r="CL387" s="50"/>
      <c r="CM387" s="50"/>
      <c r="CN387" s="50"/>
      <c r="CO387" s="50"/>
      <c r="CP387" s="50"/>
    </row>
    <row r="388">
      <c r="A388" s="108" t="str">
        <f t="shared" si="2"/>
        <v/>
      </c>
      <c r="B388" s="6"/>
      <c r="C388" s="119"/>
      <c r="D388" s="120"/>
      <c r="E388" s="47"/>
      <c r="F388" s="45"/>
      <c r="G388" s="45"/>
      <c r="H388" s="46"/>
      <c r="I388" s="45"/>
      <c r="J388" s="45"/>
      <c r="K388" s="45"/>
      <c r="L388" s="45"/>
      <c r="M388" s="47"/>
      <c r="N388" s="48"/>
      <c r="O388" s="49"/>
      <c r="P388" s="48"/>
      <c r="Q388" s="49"/>
      <c r="R388" s="50"/>
      <c r="S388" s="51"/>
      <c r="T388" s="15"/>
      <c r="U388" s="14"/>
      <c r="V388" s="52"/>
      <c r="W388" s="52"/>
      <c r="X388" s="52"/>
      <c r="Y388" s="52"/>
      <c r="Z388" s="52"/>
      <c r="AA388" s="52"/>
      <c r="AB388" s="53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3"/>
      <c r="AP388" s="52"/>
      <c r="AQ388" s="52"/>
      <c r="AR388" s="53"/>
      <c r="AS388" s="53"/>
      <c r="AT388" s="53"/>
      <c r="AU388" s="52"/>
      <c r="AV388" s="52"/>
      <c r="AW388" s="53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83" t="str">
        <f>IF(ISBLANK(B388),,IF(IFNA(MATCH(N388,List_Holidays,0),0)=0,IF(IFNA(MATCH(WEEKDAY(N388),List_WeekHolidays,0),0),1,0),2))</f>
        <v/>
      </c>
      <c r="BU388" s="83" t="str">
        <f t="array" ref="BU388">IF(ISBLANK(BT388),,INDEX(List_DayType,BT388+1))</f>
        <v/>
      </c>
      <c r="BV388" s="83" t="str">
        <f t="array" ref="BV388">IFS(BT388=0,,BT388=1,INDEX(List_Weekday,BT388),BT388=2,XLOOKUP(N388,List_Holidays,List_HolidaysDesc))</f>
        <v/>
      </c>
      <c r="BW388" s="109">
        <f t="shared" si="3"/>
        <v>0</v>
      </c>
      <c r="BX388" s="109">
        <f t="shared" si="4"/>
        <v>0</v>
      </c>
      <c r="BY388" s="109">
        <f>IF($BW388&gt;cLunchEnd+$N388,cLunchBegin+$N388+1,cLunchBegin+$N388)</f>
        <v>0.5</v>
      </c>
      <c r="BZ388" s="109">
        <f>IF($BW388&gt;cLunchEnd+$N388,cLunchEnd+$N388+1,cLunchEnd+$N388)</f>
        <v>0.5416666667</v>
      </c>
      <c r="CA388" s="109">
        <f>IF($BW388&gt;cDinnerEnd+$N388,cDinnerBegin+$N388+1,cDinnerBegin+$N388)</f>
        <v>0.75</v>
      </c>
      <c r="CB388" s="109">
        <f>IF($BW388&gt;cDinnerEnd+$N388,cDinnerEnd+$N388+1,cDinnerEnd+$N388)</f>
        <v>0.7916666667</v>
      </c>
      <c r="CC388" s="50" t="str">
        <f>IF((MIN($BX388,BZ388)-MAX($BW388,BY388))&gt;0,vDurationLunch,)</f>
        <v/>
      </c>
      <c r="CD388" s="50" t="str">
        <f>IF((MIN($BX388,CB388)-MAX($BW388,CA388))&gt;0,vDurationDinner,)</f>
        <v/>
      </c>
      <c r="CE388" s="50">
        <f t="shared" si="5"/>
        <v>0</v>
      </c>
      <c r="CF388" s="109">
        <f t="shared" si="6"/>
        <v>0.75</v>
      </c>
      <c r="CG388" s="50" t="str">
        <f t="shared" si="7"/>
        <v/>
      </c>
      <c r="CH388" s="50" t="str">
        <f t="shared" si="8"/>
        <v/>
      </c>
      <c r="CI388" s="50" t="str">
        <f t="shared" si="9"/>
        <v/>
      </c>
      <c r="CJ388" s="50" t="str">
        <f t="shared" si="10"/>
        <v/>
      </c>
      <c r="CK388" s="50" t="str">
        <f t="shared" si="11"/>
        <v/>
      </c>
      <c r="CL388" s="50"/>
      <c r="CM388" s="50"/>
      <c r="CN388" s="50"/>
      <c r="CO388" s="50"/>
      <c r="CP388" s="50"/>
    </row>
    <row r="389">
      <c r="A389" s="108" t="str">
        <f t="shared" si="2"/>
        <v/>
      </c>
      <c r="B389" s="6"/>
      <c r="C389" s="119"/>
      <c r="D389" s="129"/>
      <c r="E389" s="47"/>
      <c r="F389" s="45"/>
      <c r="G389" s="45"/>
      <c r="H389" s="46"/>
      <c r="I389" s="45"/>
      <c r="J389" s="45"/>
      <c r="K389" s="45"/>
      <c r="L389" s="45"/>
      <c r="M389" s="61"/>
      <c r="N389" s="48"/>
      <c r="O389" s="49"/>
      <c r="P389" s="48"/>
      <c r="Q389" s="49"/>
      <c r="R389" s="50"/>
      <c r="S389" s="51"/>
      <c r="T389" s="15"/>
      <c r="U389" s="14"/>
      <c r="V389" s="52"/>
      <c r="W389" s="52"/>
      <c r="X389" s="52"/>
      <c r="Y389" s="52"/>
      <c r="Z389" s="52"/>
      <c r="AA389" s="52"/>
      <c r="AB389" s="53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3"/>
      <c r="AP389" s="52"/>
      <c r="AQ389" s="52"/>
      <c r="AR389" s="53"/>
      <c r="AS389" s="53"/>
      <c r="AT389" s="53"/>
      <c r="AU389" s="52"/>
      <c r="AV389" s="52"/>
      <c r="AW389" s="53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83" t="str">
        <f>IF(ISBLANK(B389),,IF(IFNA(MATCH(N389,List_Holidays,0),0)=0,IF(IFNA(MATCH(WEEKDAY(N389),List_WeekHolidays,0),0),1,0),2))</f>
        <v/>
      </c>
      <c r="BU389" s="83" t="str">
        <f t="array" ref="BU389">IF(ISBLANK(BT389),,INDEX(List_DayType,BT389+1))</f>
        <v/>
      </c>
      <c r="BV389" s="83" t="str">
        <f t="array" ref="BV389">IFS(BT389=0,,BT389=1,INDEX(List_Weekday,BT389),BT389=2,XLOOKUP(N389,List_Holidays,List_HolidaysDesc))</f>
        <v/>
      </c>
      <c r="BW389" s="109">
        <f t="shared" si="3"/>
        <v>0</v>
      </c>
      <c r="BX389" s="109">
        <f t="shared" si="4"/>
        <v>0</v>
      </c>
      <c r="BY389" s="109">
        <f>IF($BW389&gt;cLunchEnd+$N389,cLunchBegin+$N389+1,cLunchBegin+$N389)</f>
        <v>0.5</v>
      </c>
      <c r="BZ389" s="109">
        <f>IF($BW389&gt;cLunchEnd+$N389,cLunchEnd+$N389+1,cLunchEnd+$N389)</f>
        <v>0.5416666667</v>
      </c>
      <c r="CA389" s="109">
        <f>IF($BW389&gt;cDinnerEnd+$N389,cDinnerBegin+$N389+1,cDinnerBegin+$N389)</f>
        <v>0.75</v>
      </c>
      <c r="CB389" s="109">
        <f>IF($BW389&gt;cDinnerEnd+$N389,cDinnerEnd+$N389+1,cDinnerEnd+$N389)</f>
        <v>0.7916666667</v>
      </c>
      <c r="CC389" s="50" t="str">
        <f>IF((MIN($BX389,BZ389)-MAX($BW389,BY389))&gt;0,vDurationLunch,)</f>
        <v/>
      </c>
      <c r="CD389" s="50" t="str">
        <f>IF((MIN($BX389,CB389)-MAX($BW389,CA389))&gt;0,vDurationDinner,)</f>
        <v/>
      </c>
      <c r="CE389" s="50">
        <f t="shared" si="5"/>
        <v>0</v>
      </c>
      <c r="CF389" s="109">
        <f t="shared" si="6"/>
        <v>0.75</v>
      </c>
      <c r="CG389" s="50" t="str">
        <f t="shared" si="7"/>
        <v/>
      </c>
      <c r="CH389" s="50" t="str">
        <f t="shared" si="8"/>
        <v/>
      </c>
      <c r="CI389" s="50" t="str">
        <f t="shared" si="9"/>
        <v/>
      </c>
      <c r="CJ389" s="50" t="str">
        <f t="shared" si="10"/>
        <v/>
      </c>
      <c r="CK389" s="50" t="str">
        <f t="shared" si="11"/>
        <v/>
      </c>
      <c r="CL389" s="50"/>
      <c r="CM389" s="50"/>
      <c r="CN389" s="50"/>
      <c r="CO389" s="50"/>
      <c r="CP389" s="50"/>
    </row>
    <row r="390">
      <c r="A390" s="108" t="str">
        <f t="shared" si="2"/>
        <v/>
      </c>
      <c r="B390" s="6"/>
      <c r="C390" s="119"/>
      <c r="D390" s="120"/>
      <c r="E390" s="111"/>
      <c r="F390" s="45"/>
      <c r="G390" s="45"/>
      <c r="H390" s="46"/>
      <c r="I390" s="45"/>
      <c r="J390" s="45"/>
      <c r="K390" s="45"/>
      <c r="L390" s="45"/>
      <c r="M390" s="61"/>
      <c r="N390" s="48"/>
      <c r="O390" s="49"/>
      <c r="P390" s="48"/>
      <c r="Q390" s="49"/>
      <c r="R390" s="50"/>
      <c r="S390" s="51"/>
      <c r="T390" s="15"/>
      <c r="U390" s="14"/>
      <c r="V390" s="52"/>
      <c r="W390" s="52"/>
      <c r="X390" s="52"/>
      <c r="Y390" s="52"/>
      <c r="Z390" s="52"/>
      <c r="AA390" s="52"/>
      <c r="AB390" s="53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3"/>
      <c r="AP390" s="52"/>
      <c r="AQ390" s="52"/>
      <c r="AR390" s="53"/>
      <c r="AS390" s="53"/>
      <c r="AT390" s="53"/>
      <c r="AU390" s="52"/>
      <c r="AV390" s="52"/>
      <c r="AW390" s="53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83" t="str">
        <f>IF(ISBLANK(B390),,IF(IFNA(MATCH(N390,List_Holidays,0),0)=0,IF(IFNA(MATCH(WEEKDAY(N390),List_WeekHolidays,0),0),1,0),2))</f>
        <v/>
      </c>
      <c r="BU390" s="83" t="str">
        <f t="array" ref="BU390">IF(ISBLANK(BT390),,INDEX(List_DayType,BT390+1))</f>
        <v/>
      </c>
      <c r="BV390" s="83" t="str">
        <f t="array" ref="BV390">IFS(BT390=0,,BT390=1,INDEX(List_Weekday,BT390),BT390=2,XLOOKUP(N390,List_Holidays,List_HolidaysDesc))</f>
        <v/>
      </c>
      <c r="BW390" s="109">
        <f t="shared" si="3"/>
        <v>0</v>
      </c>
      <c r="BX390" s="109">
        <f t="shared" si="4"/>
        <v>0</v>
      </c>
      <c r="BY390" s="109">
        <f>IF($BW390&gt;cLunchEnd+$N390,cLunchBegin+$N390+1,cLunchBegin+$N390)</f>
        <v>0.5</v>
      </c>
      <c r="BZ390" s="109">
        <f>IF($BW390&gt;cLunchEnd+$N390,cLunchEnd+$N390+1,cLunchEnd+$N390)</f>
        <v>0.5416666667</v>
      </c>
      <c r="CA390" s="109">
        <f>IF($BW390&gt;cDinnerEnd+$N390,cDinnerBegin+$N390+1,cDinnerBegin+$N390)</f>
        <v>0.75</v>
      </c>
      <c r="CB390" s="109">
        <f>IF($BW390&gt;cDinnerEnd+$N390,cDinnerEnd+$N390+1,cDinnerEnd+$N390)</f>
        <v>0.7916666667</v>
      </c>
      <c r="CC390" s="50" t="str">
        <f>IF((MIN($BX390,BZ390)-MAX($BW390,BY390))&gt;0,vDurationLunch,)</f>
        <v/>
      </c>
      <c r="CD390" s="50" t="str">
        <f>IF((MIN($BX390,CB390)-MAX($BW390,CA390))&gt;0,vDurationDinner,)</f>
        <v/>
      </c>
      <c r="CE390" s="50">
        <f t="shared" si="5"/>
        <v>0</v>
      </c>
      <c r="CF390" s="109">
        <f t="shared" si="6"/>
        <v>0.75</v>
      </c>
      <c r="CG390" s="50" t="str">
        <f t="shared" si="7"/>
        <v/>
      </c>
      <c r="CH390" s="50" t="str">
        <f t="shared" si="8"/>
        <v/>
      </c>
      <c r="CI390" s="50" t="str">
        <f t="shared" si="9"/>
        <v/>
      </c>
      <c r="CJ390" s="50" t="str">
        <f t="shared" si="10"/>
        <v/>
      </c>
      <c r="CK390" s="50" t="str">
        <f t="shared" si="11"/>
        <v/>
      </c>
      <c r="CL390" s="50"/>
      <c r="CM390" s="50"/>
      <c r="CN390" s="50"/>
      <c r="CO390" s="50"/>
      <c r="CP390" s="50"/>
    </row>
    <row r="391">
      <c r="A391" s="108" t="str">
        <f t="shared" si="2"/>
        <v/>
      </c>
      <c r="B391" s="6"/>
      <c r="C391" s="119"/>
      <c r="D391" s="120"/>
      <c r="E391" s="47"/>
      <c r="F391" s="45"/>
      <c r="G391" s="46"/>
      <c r="H391" s="46"/>
      <c r="I391" s="45"/>
      <c r="J391" s="45"/>
      <c r="K391" s="45"/>
      <c r="L391" s="45"/>
      <c r="M391" s="61"/>
      <c r="N391" s="48"/>
      <c r="O391" s="49"/>
      <c r="P391" s="48"/>
      <c r="Q391" s="49"/>
      <c r="R391" s="50"/>
      <c r="S391" s="51"/>
      <c r="T391" s="15"/>
      <c r="U391" s="14"/>
      <c r="V391" s="52"/>
      <c r="W391" s="52"/>
      <c r="X391" s="52"/>
      <c r="Y391" s="52"/>
      <c r="Z391" s="52"/>
      <c r="AA391" s="52"/>
      <c r="AB391" s="53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3"/>
      <c r="AP391" s="52"/>
      <c r="AQ391" s="52"/>
      <c r="AR391" s="53"/>
      <c r="AS391" s="53"/>
      <c r="AT391" s="53"/>
      <c r="AU391" s="52"/>
      <c r="AV391" s="52"/>
      <c r="AW391" s="53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83" t="str">
        <f>IF(ISBLANK(B391),,IF(IFNA(MATCH(N391,List_Holidays,0),0)=0,IF(IFNA(MATCH(WEEKDAY(N391),List_WeekHolidays,0),0),1,0),2))</f>
        <v/>
      </c>
      <c r="BU391" s="83" t="str">
        <f t="array" ref="BU391">IF(ISBLANK(BT391),,INDEX(List_DayType,BT391+1))</f>
        <v/>
      </c>
      <c r="BV391" s="83" t="str">
        <f t="array" ref="BV391">IFS(BT391=0,,BT391=1,INDEX(List_Weekday,BT391),BT391=2,XLOOKUP(N391,List_Holidays,List_HolidaysDesc))</f>
        <v/>
      </c>
      <c r="BW391" s="109">
        <f t="shared" si="3"/>
        <v>0</v>
      </c>
      <c r="BX391" s="109">
        <f t="shared" si="4"/>
        <v>0</v>
      </c>
      <c r="BY391" s="109">
        <f>IF($BW391&gt;cLunchEnd+$N391,cLunchBegin+$N391+1,cLunchBegin+$N391)</f>
        <v>0.5</v>
      </c>
      <c r="BZ391" s="109">
        <f>IF($BW391&gt;cLunchEnd+$N391,cLunchEnd+$N391+1,cLunchEnd+$N391)</f>
        <v>0.5416666667</v>
      </c>
      <c r="CA391" s="109">
        <f>IF($BW391&gt;cDinnerEnd+$N391,cDinnerBegin+$N391+1,cDinnerBegin+$N391)</f>
        <v>0.75</v>
      </c>
      <c r="CB391" s="109">
        <f>IF($BW391&gt;cDinnerEnd+$N391,cDinnerEnd+$N391+1,cDinnerEnd+$N391)</f>
        <v>0.7916666667</v>
      </c>
      <c r="CC391" s="50" t="str">
        <f>IF((MIN($BX391,BZ391)-MAX($BW391,BY391))&gt;0,vDurationLunch,)</f>
        <v/>
      </c>
      <c r="CD391" s="50" t="str">
        <f>IF((MIN($BX391,CB391)-MAX($BW391,CA391))&gt;0,vDurationDinner,)</f>
        <v/>
      </c>
      <c r="CE391" s="50">
        <f t="shared" si="5"/>
        <v>0</v>
      </c>
      <c r="CF391" s="109">
        <f t="shared" si="6"/>
        <v>0.75</v>
      </c>
      <c r="CG391" s="50" t="str">
        <f t="shared" si="7"/>
        <v/>
      </c>
      <c r="CH391" s="50" t="str">
        <f t="shared" si="8"/>
        <v/>
      </c>
      <c r="CI391" s="50" t="str">
        <f t="shared" si="9"/>
        <v/>
      </c>
      <c r="CJ391" s="50" t="str">
        <f t="shared" si="10"/>
        <v/>
      </c>
      <c r="CK391" s="50" t="str">
        <f t="shared" si="11"/>
        <v/>
      </c>
      <c r="CL391" s="50"/>
      <c r="CM391" s="50"/>
      <c r="CN391" s="50"/>
      <c r="CO391" s="50"/>
      <c r="CP391" s="50"/>
    </row>
    <row r="392">
      <c r="A392" s="108" t="str">
        <f t="shared" si="2"/>
        <v/>
      </c>
      <c r="B392" s="6"/>
      <c r="C392" s="119"/>
      <c r="D392" s="120"/>
      <c r="E392" s="47"/>
      <c r="F392" s="45"/>
      <c r="G392" s="45"/>
      <c r="H392" s="46"/>
      <c r="I392" s="45"/>
      <c r="J392" s="45"/>
      <c r="K392" s="45"/>
      <c r="L392" s="45"/>
      <c r="M392" s="47"/>
      <c r="N392" s="48"/>
      <c r="O392" s="49"/>
      <c r="P392" s="48"/>
      <c r="Q392" s="49"/>
      <c r="R392" s="50"/>
      <c r="S392" s="51"/>
      <c r="T392" s="15"/>
      <c r="U392" s="14"/>
      <c r="V392" s="52"/>
      <c r="W392" s="52"/>
      <c r="X392" s="52"/>
      <c r="Y392" s="52"/>
      <c r="Z392" s="52"/>
      <c r="AA392" s="52"/>
      <c r="AB392" s="53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3"/>
      <c r="AP392" s="52"/>
      <c r="AQ392" s="52"/>
      <c r="AR392" s="53"/>
      <c r="AS392" s="53"/>
      <c r="AT392" s="53"/>
      <c r="AU392" s="52"/>
      <c r="AV392" s="52"/>
      <c r="AW392" s="53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83" t="str">
        <f>IF(ISBLANK(B392),,IF(IFNA(MATCH(N392,List_Holidays,0),0)=0,IF(IFNA(MATCH(WEEKDAY(N392),List_WeekHolidays,0),0),1,0),2))</f>
        <v/>
      </c>
      <c r="BU392" s="83" t="str">
        <f t="array" ref="BU392">IF(ISBLANK(BT392),,INDEX(List_DayType,BT392+1))</f>
        <v/>
      </c>
      <c r="BV392" s="83" t="str">
        <f t="array" ref="BV392">IFS(BT392=0,,BT392=1,INDEX(List_Weekday,BT392),BT392=2,XLOOKUP(N392,List_Holidays,List_HolidaysDesc))</f>
        <v/>
      </c>
      <c r="BW392" s="109">
        <f t="shared" si="3"/>
        <v>0</v>
      </c>
      <c r="BX392" s="109">
        <f t="shared" si="4"/>
        <v>0</v>
      </c>
      <c r="BY392" s="109">
        <f>IF($BW392&gt;cLunchEnd+$N392,cLunchBegin+$N392+1,cLunchBegin+$N392)</f>
        <v>0.5</v>
      </c>
      <c r="BZ392" s="109">
        <f>IF($BW392&gt;cLunchEnd+$N392,cLunchEnd+$N392+1,cLunchEnd+$N392)</f>
        <v>0.5416666667</v>
      </c>
      <c r="CA392" s="109">
        <f>IF($BW392&gt;cDinnerEnd+$N392,cDinnerBegin+$N392+1,cDinnerBegin+$N392)</f>
        <v>0.75</v>
      </c>
      <c r="CB392" s="109">
        <f>IF($BW392&gt;cDinnerEnd+$N392,cDinnerEnd+$N392+1,cDinnerEnd+$N392)</f>
        <v>0.7916666667</v>
      </c>
      <c r="CC392" s="50" t="str">
        <f>IF((MIN($BX392,BZ392)-MAX($BW392,BY392))&gt;0,vDurationLunch,)</f>
        <v/>
      </c>
      <c r="CD392" s="50" t="str">
        <f>IF((MIN($BX392,CB392)-MAX($BW392,CA392))&gt;0,vDurationDinner,)</f>
        <v/>
      </c>
      <c r="CE392" s="50">
        <f t="shared" si="5"/>
        <v>0</v>
      </c>
      <c r="CF392" s="109">
        <f t="shared" si="6"/>
        <v>0.75</v>
      </c>
      <c r="CG392" s="50" t="str">
        <f t="shared" si="7"/>
        <v/>
      </c>
      <c r="CH392" s="50" t="str">
        <f t="shared" si="8"/>
        <v/>
      </c>
      <c r="CI392" s="50" t="str">
        <f t="shared" si="9"/>
        <v/>
      </c>
      <c r="CJ392" s="50" t="str">
        <f t="shared" si="10"/>
        <v/>
      </c>
      <c r="CK392" s="50" t="str">
        <f t="shared" si="11"/>
        <v/>
      </c>
      <c r="CL392" s="50"/>
      <c r="CM392" s="50"/>
      <c r="CN392" s="50"/>
      <c r="CO392" s="50"/>
      <c r="CP392" s="50"/>
    </row>
    <row r="393">
      <c r="A393" s="108" t="str">
        <f t="shared" si="2"/>
        <v/>
      </c>
      <c r="B393" s="6"/>
      <c r="C393" s="119"/>
      <c r="D393" s="120"/>
      <c r="E393" s="47"/>
      <c r="F393" s="45"/>
      <c r="G393" s="45"/>
      <c r="H393" s="46"/>
      <c r="I393" s="45"/>
      <c r="J393" s="45"/>
      <c r="K393" s="45"/>
      <c r="L393" s="45"/>
      <c r="M393" s="61"/>
      <c r="N393" s="48"/>
      <c r="O393" s="49"/>
      <c r="P393" s="48"/>
      <c r="Q393" s="49"/>
      <c r="R393" s="50"/>
      <c r="S393" s="51"/>
      <c r="T393" s="15"/>
      <c r="U393" s="14"/>
      <c r="V393" s="52"/>
      <c r="W393" s="52"/>
      <c r="X393" s="52"/>
      <c r="Y393" s="52"/>
      <c r="Z393" s="52"/>
      <c r="AA393" s="52"/>
      <c r="AB393" s="53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3"/>
      <c r="AP393" s="52"/>
      <c r="AQ393" s="52"/>
      <c r="AR393" s="53"/>
      <c r="AS393" s="53"/>
      <c r="AT393" s="53"/>
      <c r="AU393" s="52"/>
      <c r="AV393" s="52"/>
      <c r="AW393" s="53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83" t="str">
        <f>IF(ISBLANK(B393),,IF(IFNA(MATCH(N393,List_Holidays,0),0)=0,IF(IFNA(MATCH(WEEKDAY(N393),List_WeekHolidays,0),0),1,0),2))</f>
        <v/>
      </c>
      <c r="BU393" s="83" t="str">
        <f t="array" ref="BU393">IF(ISBLANK(BT393),,INDEX(List_DayType,BT393+1))</f>
        <v/>
      </c>
      <c r="BV393" s="83" t="str">
        <f t="array" ref="BV393">IFS(BT393=0,,BT393=1,INDEX(List_Weekday,BT393),BT393=2,XLOOKUP(N393,List_Holidays,List_HolidaysDesc))</f>
        <v/>
      </c>
      <c r="BW393" s="109">
        <f t="shared" si="3"/>
        <v>0</v>
      </c>
      <c r="BX393" s="109">
        <f t="shared" si="4"/>
        <v>0</v>
      </c>
      <c r="BY393" s="109">
        <f>IF($BW393&gt;cLunchEnd+$N393,cLunchBegin+$N393+1,cLunchBegin+$N393)</f>
        <v>0.5</v>
      </c>
      <c r="BZ393" s="109">
        <f>IF($BW393&gt;cLunchEnd+$N393,cLunchEnd+$N393+1,cLunchEnd+$N393)</f>
        <v>0.5416666667</v>
      </c>
      <c r="CA393" s="109">
        <f>IF($BW393&gt;cDinnerEnd+$N393,cDinnerBegin+$N393+1,cDinnerBegin+$N393)</f>
        <v>0.75</v>
      </c>
      <c r="CB393" s="109">
        <f>IF($BW393&gt;cDinnerEnd+$N393,cDinnerEnd+$N393+1,cDinnerEnd+$N393)</f>
        <v>0.7916666667</v>
      </c>
      <c r="CC393" s="50" t="str">
        <f>IF((MIN($BX393,BZ393)-MAX($BW393,BY393))&gt;0,vDurationLunch,)</f>
        <v/>
      </c>
      <c r="CD393" s="50" t="str">
        <f>IF((MIN($BX393,CB393)-MAX($BW393,CA393))&gt;0,vDurationDinner,)</f>
        <v/>
      </c>
      <c r="CE393" s="50">
        <f t="shared" si="5"/>
        <v>0</v>
      </c>
      <c r="CF393" s="109">
        <f t="shared" si="6"/>
        <v>0.75</v>
      </c>
      <c r="CG393" s="50" t="str">
        <f t="shared" si="7"/>
        <v/>
      </c>
      <c r="CH393" s="50" t="str">
        <f t="shared" si="8"/>
        <v/>
      </c>
      <c r="CI393" s="50" t="str">
        <f t="shared" si="9"/>
        <v/>
      </c>
      <c r="CJ393" s="50" t="str">
        <f t="shared" si="10"/>
        <v/>
      </c>
      <c r="CK393" s="50" t="str">
        <f t="shared" si="11"/>
        <v/>
      </c>
      <c r="CL393" s="50"/>
      <c r="CM393" s="50"/>
      <c r="CN393" s="50"/>
      <c r="CO393" s="50"/>
      <c r="CP393" s="50"/>
    </row>
    <row r="394">
      <c r="A394" s="108" t="str">
        <f t="shared" si="2"/>
        <v/>
      </c>
      <c r="B394" s="6"/>
      <c r="C394" s="119"/>
      <c r="D394" s="120"/>
      <c r="E394" s="47"/>
      <c r="F394" s="45"/>
      <c r="G394" s="45"/>
      <c r="H394" s="45"/>
      <c r="I394" s="45"/>
      <c r="J394" s="46"/>
      <c r="K394" s="45"/>
      <c r="L394" s="45"/>
      <c r="M394" s="61"/>
      <c r="N394" s="48"/>
      <c r="O394" s="49"/>
      <c r="P394" s="48"/>
      <c r="Q394" s="49"/>
      <c r="R394" s="50"/>
      <c r="S394" s="51"/>
      <c r="T394" s="15"/>
      <c r="U394" s="14"/>
      <c r="V394" s="52"/>
      <c r="W394" s="52"/>
      <c r="X394" s="52"/>
      <c r="Y394" s="52"/>
      <c r="Z394" s="52"/>
      <c r="AA394" s="52"/>
      <c r="AB394" s="53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3"/>
      <c r="AP394" s="52"/>
      <c r="AQ394" s="52"/>
      <c r="AR394" s="53"/>
      <c r="AS394" s="53"/>
      <c r="AT394" s="53"/>
      <c r="AU394" s="52"/>
      <c r="AV394" s="52"/>
      <c r="AW394" s="53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83" t="str">
        <f>IF(ISBLANK(B394),,IF(IFNA(MATCH(N394,List_Holidays,0),0)=0,IF(IFNA(MATCH(WEEKDAY(N394),List_WeekHolidays,0),0),1,0),2))</f>
        <v/>
      </c>
      <c r="BU394" s="83" t="str">
        <f t="array" ref="BU394">IF(ISBLANK(BT394),,INDEX(List_DayType,BT394+1))</f>
        <v/>
      </c>
      <c r="BV394" s="83" t="str">
        <f t="array" ref="BV394">IFS(BT394=0,,BT394=1,INDEX(List_Weekday,BT394),BT394=2,XLOOKUP(N394,List_Holidays,List_HolidaysDesc))</f>
        <v/>
      </c>
      <c r="BW394" s="109">
        <f t="shared" si="3"/>
        <v>0</v>
      </c>
      <c r="BX394" s="109">
        <f t="shared" si="4"/>
        <v>0</v>
      </c>
      <c r="BY394" s="109">
        <f>IF($BW394&gt;cLunchEnd+$N394,cLunchBegin+$N394+1,cLunchBegin+$N394)</f>
        <v>0.5</v>
      </c>
      <c r="BZ394" s="109">
        <f>IF($BW394&gt;cLunchEnd+$N394,cLunchEnd+$N394+1,cLunchEnd+$N394)</f>
        <v>0.5416666667</v>
      </c>
      <c r="CA394" s="109">
        <f>IF($BW394&gt;cDinnerEnd+$N394,cDinnerBegin+$N394+1,cDinnerBegin+$N394)</f>
        <v>0.75</v>
      </c>
      <c r="CB394" s="109">
        <f>IF($BW394&gt;cDinnerEnd+$N394,cDinnerEnd+$N394+1,cDinnerEnd+$N394)</f>
        <v>0.7916666667</v>
      </c>
      <c r="CC394" s="50" t="str">
        <f>IF((MIN($BX394,BZ394)-MAX($BW394,BY394))&gt;0,vDurationLunch,)</f>
        <v/>
      </c>
      <c r="CD394" s="50" t="str">
        <f>IF((MIN($BX394,CB394)-MAX($BW394,CA394))&gt;0,vDurationDinner,)</f>
        <v/>
      </c>
      <c r="CE394" s="50">
        <f t="shared" si="5"/>
        <v>0</v>
      </c>
      <c r="CF394" s="109">
        <f t="shared" si="6"/>
        <v>0.75</v>
      </c>
      <c r="CG394" s="50" t="str">
        <f t="shared" si="7"/>
        <v/>
      </c>
      <c r="CH394" s="50" t="str">
        <f t="shared" si="8"/>
        <v/>
      </c>
      <c r="CI394" s="50" t="str">
        <f t="shared" si="9"/>
        <v/>
      </c>
      <c r="CJ394" s="50" t="str">
        <f t="shared" si="10"/>
        <v/>
      </c>
      <c r="CK394" s="50" t="str">
        <f t="shared" si="11"/>
        <v/>
      </c>
      <c r="CL394" s="50"/>
      <c r="CM394" s="50"/>
      <c r="CN394" s="50"/>
      <c r="CO394" s="50"/>
      <c r="CP394" s="50"/>
    </row>
    <row r="395">
      <c r="A395" s="108" t="str">
        <f t="shared" si="2"/>
        <v/>
      </c>
      <c r="B395" s="6"/>
      <c r="C395" s="119"/>
      <c r="D395" s="120"/>
      <c r="E395" s="47"/>
      <c r="F395" s="45"/>
      <c r="G395" s="45"/>
      <c r="H395" s="46"/>
      <c r="I395" s="45"/>
      <c r="J395" s="45"/>
      <c r="K395" s="45"/>
      <c r="L395" s="45"/>
      <c r="M395" s="61"/>
      <c r="N395" s="48"/>
      <c r="O395" s="49"/>
      <c r="P395" s="48"/>
      <c r="Q395" s="49"/>
      <c r="R395" s="50"/>
      <c r="S395" s="51"/>
      <c r="T395" s="15"/>
      <c r="U395" s="14"/>
      <c r="V395" s="52"/>
      <c r="W395" s="52"/>
      <c r="X395" s="52"/>
      <c r="Y395" s="52"/>
      <c r="Z395" s="52"/>
      <c r="AA395" s="52"/>
      <c r="AB395" s="53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3"/>
      <c r="AP395" s="52"/>
      <c r="AQ395" s="52"/>
      <c r="AR395" s="53"/>
      <c r="AS395" s="53"/>
      <c r="AT395" s="53"/>
      <c r="AU395" s="52"/>
      <c r="AV395" s="52"/>
      <c r="AW395" s="53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83" t="str">
        <f>IF(ISBLANK(B395),,IF(IFNA(MATCH(N395,List_Holidays,0),0)=0,IF(IFNA(MATCH(WEEKDAY(N395),List_WeekHolidays,0),0),1,0),2))</f>
        <v/>
      </c>
      <c r="BU395" s="83" t="str">
        <f t="array" ref="BU395">IF(ISBLANK(BT395),,INDEX(List_DayType,BT395+1))</f>
        <v/>
      </c>
      <c r="BV395" s="83" t="str">
        <f t="array" ref="BV395">IFS(BT395=0,,BT395=1,INDEX(List_Weekday,BT395),BT395=2,XLOOKUP(N395,List_Holidays,List_HolidaysDesc))</f>
        <v/>
      </c>
      <c r="BW395" s="109">
        <f t="shared" si="3"/>
        <v>0</v>
      </c>
      <c r="BX395" s="109">
        <f t="shared" si="4"/>
        <v>0</v>
      </c>
      <c r="BY395" s="109">
        <f>IF($BW395&gt;cLunchEnd+$N395,cLunchBegin+$N395+1,cLunchBegin+$N395)</f>
        <v>0.5</v>
      </c>
      <c r="BZ395" s="109">
        <f>IF($BW395&gt;cLunchEnd+$N395,cLunchEnd+$N395+1,cLunchEnd+$N395)</f>
        <v>0.5416666667</v>
      </c>
      <c r="CA395" s="109">
        <f>IF($BW395&gt;cDinnerEnd+$N395,cDinnerBegin+$N395+1,cDinnerBegin+$N395)</f>
        <v>0.75</v>
      </c>
      <c r="CB395" s="109">
        <f>IF($BW395&gt;cDinnerEnd+$N395,cDinnerEnd+$N395+1,cDinnerEnd+$N395)</f>
        <v>0.7916666667</v>
      </c>
      <c r="CC395" s="50" t="str">
        <f>IF((MIN($BX395,BZ395)-MAX($BW395,BY395))&gt;0,vDurationLunch,)</f>
        <v/>
      </c>
      <c r="CD395" s="50" t="str">
        <f>IF((MIN($BX395,CB395)-MAX($BW395,CA395))&gt;0,vDurationDinner,)</f>
        <v/>
      </c>
      <c r="CE395" s="50">
        <f t="shared" si="5"/>
        <v>0</v>
      </c>
      <c r="CF395" s="109">
        <f t="shared" si="6"/>
        <v>0.75</v>
      </c>
      <c r="CG395" s="50" t="str">
        <f t="shared" si="7"/>
        <v/>
      </c>
      <c r="CH395" s="50" t="str">
        <f t="shared" si="8"/>
        <v/>
      </c>
      <c r="CI395" s="50" t="str">
        <f t="shared" si="9"/>
        <v/>
      </c>
      <c r="CJ395" s="50" t="str">
        <f t="shared" si="10"/>
        <v/>
      </c>
      <c r="CK395" s="50" t="str">
        <f t="shared" si="11"/>
        <v/>
      </c>
      <c r="CL395" s="50"/>
      <c r="CM395" s="50"/>
      <c r="CN395" s="50"/>
      <c r="CO395" s="50"/>
      <c r="CP395" s="50"/>
    </row>
    <row r="396">
      <c r="A396" s="108" t="str">
        <f t="shared" si="2"/>
        <v/>
      </c>
      <c r="B396" s="6"/>
      <c r="C396" s="119"/>
      <c r="D396" s="120"/>
      <c r="E396" s="47"/>
      <c r="F396" s="45"/>
      <c r="G396" s="45"/>
      <c r="H396" s="46"/>
      <c r="I396" s="45"/>
      <c r="J396" s="45"/>
      <c r="K396" s="45"/>
      <c r="L396" s="45"/>
      <c r="M396" s="61"/>
      <c r="N396" s="48"/>
      <c r="O396" s="49"/>
      <c r="P396" s="48"/>
      <c r="Q396" s="49"/>
      <c r="R396" s="50"/>
      <c r="S396" s="51"/>
      <c r="T396" s="15"/>
      <c r="U396" s="14"/>
      <c r="V396" s="52"/>
      <c r="W396" s="52"/>
      <c r="X396" s="52"/>
      <c r="Y396" s="52"/>
      <c r="Z396" s="52"/>
      <c r="AA396" s="52"/>
      <c r="AB396" s="53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3"/>
      <c r="AP396" s="52"/>
      <c r="AQ396" s="52"/>
      <c r="AR396" s="53"/>
      <c r="AS396" s="53"/>
      <c r="AT396" s="53"/>
      <c r="AU396" s="52"/>
      <c r="AV396" s="52"/>
      <c r="AW396" s="53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83" t="str">
        <f>IF(ISBLANK(B396),,IF(IFNA(MATCH(N396,List_Holidays,0),0)=0,IF(IFNA(MATCH(WEEKDAY(N396),List_WeekHolidays,0),0),1,0),2))</f>
        <v/>
      </c>
      <c r="BU396" s="83" t="str">
        <f t="array" ref="BU396">IF(ISBLANK(BT396),,INDEX(List_DayType,BT396+1))</f>
        <v/>
      </c>
      <c r="BV396" s="83" t="str">
        <f t="array" ref="BV396">IFS(BT396=0,,BT396=1,INDEX(List_Weekday,BT396),BT396=2,XLOOKUP(N396,List_Holidays,List_HolidaysDesc))</f>
        <v/>
      </c>
      <c r="BW396" s="109">
        <f t="shared" si="3"/>
        <v>0</v>
      </c>
      <c r="BX396" s="109">
        <f t="shared" si="4"/>
        <v>0</v>
      </c>
      <c r="BY396" s="109">
        <f>IF($BW396&gt;cLunchEnd+$N396,cLunchBegin+$N396+1,cLunchBegin+$N396)</f>
        <v>0.5</v>
      </c>
      <c r="BZ396" s="109">
        <f>IF($BW396&gt;cLunchEnd+$N396,cLunchEnd+$N396+1,cLunchEnd+$N396)</f>
        <v>0.5416666667</v>
      </c>
      <c r="CA396" s="109">
        <f>IF($BW396&gt;cDinnerEnd+$N396,cDinnerBegin+$N396+1,cDinnerBegin+$N396)</f>
        <v>0.75</v>
      </c>
      <c r="CB396" s="109">
        <f>IF($BW396&gt;cDinnerEnd+$N396,cDinnerEnd+$N396+1,cDinnerEnd+$N396)</f>
        <v>0.7916666667</v>
      </c>
      <c r="CC396" s="50" t="str">
        <f>IF((MIN($BX396,BZ396)-MAX($BW396,BY396))&gt;0,vDurationLunch,)</f>
        <v/>
      </c>
      <c r="CD396" s="50" t="str">
        <f>IF((MIN($BX396,CB396)-MAX($BW396,CA396))&gt;0,vDurationDinner,)</f>
        <v/>
      </c>
      <c r="CE396" s="50">
        <f t="shared" si="5"/>
        <v>0</v>
      </c>
      <c r="CF396" s="109">
        <f t="shared" si="6"/>
        <v>0.75</v>
      </c>
      <c r="CG396" s="50" t="str">
        <f t="shared" si="7"/>
        <v/>
      </c>
      <c r="CH396" s="50" t="str">
        <f t="shared" si="8"/>
        <v/>
      </c>
      <c r="CI396" s="50" t="str">
        <f t="shared" si="9"/>
        <v/>
      </c>
      <c r="CJ396" s="50" t="str">
        <f t="shared" si="10"/>
        <v/>
      </c>
      <c r="CK396" s="50" t="str">
        <f t="shared" si="11"/>
        <v/>
      </c>
      <c r="CL396" s="50"/>
      <c r="CM396" s="50"/>
      <c r="CN396" s="50"/>
      <c r="CO396" s="50"/>
      <c r="CP396" s="50"/>
    </row>
    <row r="397">
      <c r="A397" s="108" t="str">
        <f t="shared" si="2"/>
        <v/>
      </c>
      <c r="B397" s="6"/>
      <c r="C397" s="119"/>
      <c r="D397" s="120"/>
      <c r="E397" s="47"/>
      <c r="F397" s="45"/>
      <c r="G397" s="45"/>
      <c r="H397" s="46"/>
      <c r="I397" s="45"/>
      <c r="J397" s="45"/>
      <c r="K397" s="45"/>
      <c r="L397" s="45"/>
      <c r="M397" s="61"/>
      <c r="N397" s="48"/>
      <c r="O397" s="49"/>
      <c r="P397" s="48"/>
      <c r="Q397" s="49"/>
      <c r="R397" s="50"/>
      <c r="S397" s="51"/>
      <c r="T397" s="15"/>
      <c r="U397" s="14"/>
      <c r="V397" s="52"/>
      <c r="W397" s="52"/>
      <c r="X397" s="52"/>
      <c r="Y397" s="52"/>
      <c r="Z397" s="52"/>
      <c r="AA397" s="52"/>
      <c r="AB397" s="53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3"/>
      <c r="AP397" s="52"/>
      <c r="AQ397" s="52"/>
      <c r="AR397" s="53"/>
      <c r="AS397" s="53"/>
      <c r="AT397" s="53"/>
      <c r="AU397" s="52"/>
      <c r="AV397" s="52"/>
      <c r="AW397" s="53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83" t="str">
        <f>IF(ISBLANK(B397),,IF(IFNA(MATCH(N397,List_Holidays,0),0)=0,IF(IFNA(MATCH(WEEKDAY(N397),List_WeekHolidays,0),0),1,0),2))</f>
        <v/>
      </c>
      <c r="BU397" s="83" t="str">
        <f t="array" ref="BU397">IF(ISBLANK(BT397),,INDEX(List_DayType,BT397+1))</f>
        <v/>
      </c>
      <c r="BV397" s="83" t="str">
        <f t="array" ref="BV397">IFS(BT397=0,,BT397=1,INDEX(List_Weekday,BT397),BT397=2,XLOOKUP(N397,List_Holidays,List_HolidaysDesc))</f>
        <v/>
      </c>
      <c r="BW397" s="109">
        <f t="shared" si="3"/>
        <v>0</v>
      </c>
      <c r="BX397" s="109">
        <f t="shared" si="4"/>
        <v>0</v>
      </c>
      <c r="BY397" s="109">
        <f>IF($BW397&gt;cLunchEnd+$N397,cLunchBegin+$N397+1,cLunchBegin+$N397)</f>
        <v>0.5</v>
      </c>
      <c r="BZ397" s="109">
        <f>IF($BW397&gt;cLunchEnd+$N397,cLunchEnd+$N397+1,cLunchEnd+$N397)</f>
        <v>0.5416666667</v>
      </c>
      <c r="CA397" s="109">
        <f>IF($BW397&gt;cDinnerEnd+$N397,cDinnerBegin+$N397+1,cDinnerBegin+$N397)</f>
        <v>0.75</v>
      </c>
      <c r="CB397" s="109">
        <f>IF($BW397&gt;cDinnerEnd+$N397,cDinnerEnd+$N397+1,cDinnerEnd+$N397)</f>
        <v>0.7916666667</v>
      </c>
      <c r="CC397" s="50" t="str">
        <f>IF((MIN($BX397,BZ397)-MAX($BW397,BY397))&gt;0,vDurationLunch,)</f>
        <v/>
      </c>
      <c r="CD397" s="50" t="str">
        <f>IF((MIN($BX397,CB397)-MAX($BW397,CA397))&gt;0,vDurationDinner,)</f>
        <v/>
      </c>
      <c r="CE397" s="50">
        <f t="shared" si="5"/>
        <v>0</v>
      </c>
      <c r="CF397" s="109">
        <f t="shared" si="6"/>
        <v>0.75</v>
      </c>
      <c r="CG397" s="50" t="str">
        <f t="shared" si="7"/>
        <v/>
      </c>
      <c r="CH397" s="50" t="str">
        <f t="shared" si="8"/>
        <v/>
      </c>
      <c r="CI397" s="50" t="str">
        <f t="shared" si="9"/>
        <v/>
      </c>
      <c r="CJ397" s="50" t="str">
        <f t="shared" si="10"/>
        <v/>
      </c>
      <c r="CK397" s="50" t="str">
        <f t="shared" si="11"/>
        <v/>
      </c>
      <c r="CL397" s="50"/>
      <c r="CM397" s="50"/>
      <c r="CN397" s="50"/>
      <c r="CO397" s="50"/>
      <c r="CP397" s="50"/>
    </row>
    <row r="398">
      <c r="A398" s="108" t="str">
        <f t="shared" si="2"/>
        <v/>
      </c>
      <c r="B398" s="6"/>
      <c r="C398" s="119"/>
      <c r="D398" s="120"/>
      <c r="E398" s="47"/>
      <c r="F398" s="45"/>
      <c r="G398" s="46"/>
      <c r="H398" s="46"/>
      <c r="I398" s="45"/>
      <c r="J398" s="45"/>
      <c r="K398" s="45"/>
      <c r="L398" s="45"/>
      <c r="M398" s="47"/>
      <c r="N398" s="48"/>
      <c r="O398" s="49"/>
      <c r="P398" s="48"/>
      <c r="Q398" s="49"/>
      <c r="R398" s="50"/>
      <c r="S398" s="51"/>
      <c r="T398" s="15"/>
      <c r="U398" s="14"/>
      <c r="V398" s="52"/>
      <c r="W398" s="52"/>
      <c r="X398" s="52"/>
      <c r="Y398" s="52"/>
      <c r="Z398" s="52"/>
      <c r="AA398" s="52"/>
      <c r="AB398" s="53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3"/>
      <c r="AP398" s="52"/>
      <c r="AQ398" s="52"/>
      <c r="AR398" s="53"/>
      <c r="AS398" s="53"/>
      <c r="AT398" s="53"/>
      <c r="AU398" s="52"/>
      <c r="AV398" s="52"/>
      <c r="AW398" s="53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83" t="str">
        <f>IF(ISBLANK(B398),,IF(IFNA(MATCH(N398,List_Holidays,0),0)=0,IF(IFNA(MATCH(WEEKDAY(N398),List_WeekHolidays,0),0),1,0),2))</f>
        <v/>
      </c>
      <c r="BU398" s="83" t="str">
        <f t="array" ref="BU398">IF(ISBLANK(BT398),,INDEX(List_DayType,BT398+1))</f>
        <v/>
      </c>
      <c r="BV398" s="83" t="str">
        <f t="array" ref="BV398">IFS(BT398=0,,BT398=1,INDEX(List_Weekday,BT398),BT398=2,XLOOKUP(N398,List_Holidays,List_HolidaysDesc))</f>
        <v/>
      </c>
      <c r="BW398" s="109">
        <f t="shared" si="3"/>
        <v>0</v>
      </c>
      <c r="BX398" s="109">
        <f t="shared" si="4"/>
        <v>0</v>
      </c>
      <c r="BY398" s="109">
        <f>IF($BW398&gt;cLunchEnd+$N398,cLunchBegin+$N398+1,cLunchBegin+$N398)</f>
        <v>0.5</v>
      </c>
      <c r="BZ398" s="109">
        <f>IF($BW398&gt;cLunchEnd+$N398,cLunchEnd+$N398+1,cLunchEnd+$N398)</f>
        <v>0.5416666667</v>
      </c>
      <c r="CA398" s="109">
        <f>IF($BW398&gt;cDinnerEnd+$N398,cDinnerBegin+$N398+1,cDinnerBegin+$N398)</f>
        <v>0.75</v>
      </c>
      <c r="CB398" s="109">
        <f>IF($BW398&gt;cDinnerEnd+$N398,cDinnerEnd+$N398+1,cDinnerEnd+$N398)</f>
        <v>0.7916666667</v>
      </c>
      <c r="CC398" s="50" t="str">
        <f>IF((MIN($BX398,BZ398)-MAX($BW398,BY398))&gt;0,vDurationLunch,)</f>
        <v/>
      </c>
      <c r="CD398" s="50" t="str">
        <f>IF((MIN($BX398,CB398)-MAX($BW398,CA398))&gt;0,vDurationDinner,)</f>
        <v/>
      </c>
      <c r="CE398" s="50">
        <f t="shared" si="5"/>
        <v>0</v>
      </c>
      <c r="CF398" s="109">
        <f t="shared" si="6"/>
        <v>0.75</v>
      </c>
      <c r="CG398" s="50" t="str">
        <f t="shared" si="7"/>
        <v/>
      </c>
      <c r="CH398" s="50" t="str">
        <f t="shared" si="8"/>
        <v/>
      </c>
      <c r="CI398" s="50" t="str">
        <f t="shared" si="9"/>
        <v/>
      </c>
      <c r="CJ398" s="50" t="str">
        <f t="shared" si="10"/>
        <v/>
      </c>
      <c r="CK398" s="50" t="str">
        <f t="shared" si="11"/>
        <v/>
      </c>
      <c r="CL398" s="50"/>
      <c r="CM398" s="50"/>
      <c r="CN398" s="50"/>
      <c r="CO398" s="50"/>
      <c r="CP398" s="50"/>
    </row>
    <row r="399">
      <c r="A399" s="108" t="str">
        <f t="shared" si="2"/>
        <v/>
      </c>
      <c r="B399" s="6"/>
      <c r="C399" s="119"/>
      <c r="D399" s="120"/>
      <c r="E399" s="47"/>
      <c r="F399" s="45"/>
      <c r="G399" s="45"/>
      <c r="H399" s="46"/>
      <c r="I399" s="45"/>
      <c r="J399" s="45"/>
      <c r="K399" s="45"/>
      <c r="L399" s="45"/>
      <c r="M399" s="47"/>
      <c r="N399" s="48"/>
      <c r="O399" s="49"/>
      <c r="P399" s="48"/>
      <c r="Q399" s="49"/>
      <c r="R399" s="50"/>
      <c r="S399" s="51"/>
      <c r="T399" s="15"/>
      <c r="U399" s="14"/>
      <c r="V399" s="52"/>
      <c r="W399" s="52"/>
      <c r="X399" s="52"/>
      <c r="Y399" s="52"/>
      <c r="Z399" s="52"/>
      <c r="AA399" s="52"/>
      <c r="AB399" s="53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3"/>
      <c r="AP399" s="52"/>
      <c r="AQ399" s="52"/>
      <c r="AR399" s="53"/>
      <c r="AS399" s="53"/>
      <c r="AT399" s="53"/>
      <c r="AU399" s="52"/>
      <c r="AV399" s="52"/>
      <c r="AW399" s="53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83" t="str">
        <f>IF(ISBLANK(B399),,IF(IFNA(MATCH(N399,List_Holidays,0),0)=0,IF(IFNA(MATCH(WEEKDAY(N399),List_WeekHolidays,0),0),1,0),2))</f>
        <v/>
      </c>
      <c r="BU399" s="83" t="str">
        <f t="array" ref="BU399">IF(ISBLANK(BT399),,INDEX(List_DayType,BT399+1))</f>
        <v/>
      </c>
      <c r="BV399" s="83" t="str">
        <f t="array" ref="BV399">IFS(BT399=0,,BT399=1,INDEX(List_Weekday,BT399),BT399=2,XLOOKUP(N399,List_Holidays,List_HolidaysDesc))</f>
        <v/>
      </c>
      <c r="BW399" s="109">
        <f t="shared" si="3"/>
        <v>0</v>
      </c>
      <c r="BX399" s="109">
        <f t="shared" si="4"/>
        <v>0</v>
      </c>
      <c r="BY399" s="109">
        <f>IF($BW399&gt;cLunchEnd+$N399,cLunchBegin+$N399+1,cLunchBegin+$N399)</f>
        <v>0.5</v>
      </c>
      <c r="BZ399" s="109">
        <f>IF($BW399&gt;cLunchEnd+$N399,cLunchEnd+$N399+1,cLunchEnd+$N399)</f>
        <v>0.5416666667</v>
      </c>
      <c r="CA399" s="109">
        <f>IF($BW399&gt;cDinnerEnd+$N399,cDinnerBegin+$N399+1,cDinnerBegin+$N399)</f>
        <v>0.75</v>
      </c>
      <c r="CB399" s="109">
        <f>IF($BW399&gt;cDinnerEnd+$N399,cDinnerEnd+$N399+1,cDinnerEnd+$N399)</f>
        <v>0.7916666667</v>
      </c>
      <c r="CC399" s="50" t="str">
        <f>IF((MIN($BX399,BZ399)-MAX($BW399,BY399))&gt;0,vDurationLunch,)</f>
        <v/>
      </c>
      <c r="CD399" s="50" t="str">
        <f>IF((MIN($BX399,CB399)-MAX($BW399,CA399))&gt;0,vDurationDinner,)</f>
        <v/>
      </c>
      <c r="CE399" s="50">
        <f t="shared" si="5"/>
        <v>0</v>
      </c>
      <c r="CF399" s="109">
        <f t="shared" si="6"/>
        <v>0.75</v>
      </c>
      <c r="CG399" s="50" t="str">
        <f t="shared" si="7"/>
        <v/>
      </c>
      <c r="CH399" s="50" t="str">
        <f t="shared" si="8"/>
        <v/>
      </c>
      <c r="CI399" s="50" t="str">
        <f t="shared" si="9"/>
        <v/>
      </c>
      <c r="CJ399" s="50" t="str">
        <f t="shared" si="10"/>
        <v/>
      </c>
      <c r="CK399" s="50" t="str">
        <f t="shared" si="11"/>
        <v/>
      </c>
      <c r="CL399" s="50"/>
      <c r="CM399" s="50"/>
      <c r="CN399" s="50"/>
      <c r="CO399" s="50"/>
      <c r="CP399" s="50"/>
    </row>
    <row r="400">
      <c r="A400" s="108" t="str">
        <f t="shared" si="2"/>
        <v/>
      </c>
      <c r="B400" s="6"/>
      <c r="C400" s="119"/>
      <c r="D400" s="120"/>
      <c r="E400" s="47"/>
      <c r="F400" s="45"/>
      <c r="G400" s="45"/>
      <c r="H400" s="46"/>
      <c r="I400" s="45"/>
      <c r="J400" s="45"/>
      <c r="K400" s="45"/>
      <c r="L400" s="45"/>
      <c r="M400" s="47"/>
      <c r="N400" s="48"/>
      <c r="O400" s="49"/>
      <c r="P400" s="48"/>
      <c r="Q400" s="49"/>
      <c r="R400" s="50"/>
      <c r="S400" s="51"/>
      <c r="T400" s="15"/>
      <c r="U400" s="14"/>
      <c r="V400" s="52"/>
      <c r="W400" s="52"/>
      <c r="X400" s="52"/>
      <c r="Y400" s="52"/>
      <c r="Z400" s="52"/>
      <c r="AA400" s="52"/>
      <c r="AB400" s="53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3"/>
      <c r="AP400" s="52"/>
      <c r="AQ400" s="52"/>
      <c r="AR400" s="53"/>
      <c r="AS400" s="53"/>
      <c r="AT400" s="53"/>
      <c r="AU400" s="52"/>
      <c r="AV400" s="52"/>
      <c r="AW400" s="53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83" t="str">
        <f>IF(ISBLANK(B400),,IF(IFNA(MATCH(N400,List_Holidays,0),0)=0,IF(IFNA(MATCH(WEEKDAY(N400),List_WeekHolidays,0),0),1,0),2))</f>
        <v/>
      </c>
      <c r="BU400" s="83" t="str">
        <f t="array" ref="BU400">IF(ISBLANK(BT400),,INDEX(List_DayType,BT400+1))</f>
        <v/>
      </c>
      <c r="BV400" s="83" t="str">
        <f t="array" ref="BV400">IFS(BT400=0,,BT400=1,INDEX(List_Weekday,BT400),BT400=2,XLOOKUP(N400,List_Holidays,List_HolidaysDesc))</f>
        <v/>
      </c>
      <c r="BW400" s="109">
        <f t="shared" si="3"/>
        <v>0</v>
      </c>
      <c r="BX400" s="109">
        <f t="shared" si="4"/>
        <v>0</v>
      </c>
      <c r="BY400" s="109">
        <f>IF($BW400&gt;cLunchEnd+$N400,cLunchBegin+$N400+1,cLunchBegin+$N400)</f>
        <v>0.5</v>
      </c>
      <c r="BZ400" s="109">
        <f>IF($BW400&gt;cLunchEnd+$N400,cLunchEnd+$N400+1,cLunchEnd+$N400)</f>
        <v>0.5416666667</v>
      </c>
      <c r="CA400" s="109">
        <f>IF($BW400&gt;cDinnerEnd+$N400,cDinnerBegin+$N400+1,cDinnerBegin+$N400)</f>
        <v>0.75</v>
      </c>
      <c r="CB400" s="109">
        <f>IF($BW400&gt;cDinnerEnd+$N400,cDinnerEnd+$N400+1,cDinnerEnd+$N400)</f>
        <v>0.7916666667</v>
      </c>
      <c r="CC400" s="50" t="str">
        <f>IF((MIN($BX400,BZ400)-MAX($BW400,BY400))&gt;0,vDurationLunch,)</f>
        <v/>
      </c>
      <c r="CD400" s="50" t="str">
        <f>IF((MIN($BX400,CB400)-MAX($BW400,CA400))&gt;0,vDurationDinner,)</f>
        <v/>
      </c>
      <c r="CE400" s="50">
        <f t="shared" si="5"/>
        <v>0</v>
      </c>
      <c r="CF400" s="109">
        <f t="shared" si="6"/>
        <v>0.75</v>
      </c>
      <c r="CG400" s="50" t="str">
        <f t="shared" si="7"/>
        <v/>
      </c>
      <c r="CH400" s="50" t="str">
        <f t="shared" si="8"/>
        <v/>
      </c>
      <c r="CI400" s="50" t="str">
        <f t="shared" si="9"/>
        <v/>
      </c>
      <c r="CJ400" s="50" t="str">
        <f t="shared" si="10"/>
        <v/>
      </c>
      <c r="CK400" s="50" t="str">
        <f t="shared" si="11"/>
        <v/>
      </c>
      <c r="CL400" s="50"/>
      <c r="CM400" s="50"/>
      <c r="CN400" s="50"/>
      <c r="CO400" s="50"/>
      <c r="CP400" s="50"/>
    </row>
    <row r="401">
      <c r="A401" s="108" t="str">
        <f t="shared" si="2"/>
        <v/>
      </c>
      <c r="B401" s="6"/>
      <c r="C401" s="119"/>
      <c r="D401" s="120"/>
      <c r="E401" s="47"/>
      <c r="F401" s="45"/>
      <c r="G401" s="45"/>
      <c r="H401" s="45"/>
      <c r="I401" s="45"/>
      <c r="J401" s="46"/>
      <c r="K401" s="45"/>
      <c r="L401" s="45"/>
      <c r="M401" s="61"/>
      <c r="N401" s="48"/>
      <c r="O401" s="49"/>
      <c r="P401" s="48"/>
      <c r="Q401" s="49"/>
      <c r="R401" s="50"/>
      <c r="S401" s="51"/>
      <c r="T401" s="15"/>
      <c r="U401" s="14"/>
      <c r="V401" s="52"/>
      <c r="W401" s="52"/>
      <c r="X401" s="52"/>
      <c r="Y401" s="52"/>
      <c r="Z401" s="52"/>
      <c r="AA401" s="52"/>
      <c r="AB401" s="53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3"/>
      <c r="AP401" s="52"/>
      <c r="AQ401" s="52"/>
      <c r="AR401" s="53"/>
      <c r="AS401" s="53"/>
      <c r="AT401" s="53"/>
      <c r="AU401" s="52"/>
      <c r="AV401" s="52"/>
      <c r="AW401" s="53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83" t="str">
        <f>IF(ISBLANK(B401),,IF(IFNA(MATCH(N401,List_Holidays,0),0)=0,IF(IFNA(MATCH(WEEKDAY(N401),List_WeekHolidays,0),0),1,0),2))</f>
        <v/>
      </c>
      <c r="BU401" s="83" t="str">
        <f t="array" ref="BU401">IF(ISBLANK(BT401),,INDEX(List_DayType,BT401+1))</f>
        <v/>
      </c>
      <c r="BV401" s="83" t="str">
        <f t="array" ref="BV401">IFS(BT401=0,,BT401=1,INDEX(List_Weekday,BT401),BT401=2,XLOOKUP(N401,List_Holidays,List_HolidaysDesc))</f>
        <v/>
      </c>
      <c r="BW401" s="109">
        <f t="shared" si="3"/>
        <v>0</v>
      </c>
      <c r="BX401" s="109">
        <f t="shared" si="4"/>
        <v>0</v>
      </c>
      <c r="BY401" s="109">
        <f>IF($BW401&gt;cLunchEnd+$N401,cLunchBegin+$N401+1,cLunchBegin+$N401)</f>
        <v>0.5</v>
      </c>
      <c r="BZ401" s="109">
        <f>IF($BW401&gt;cLunchEnd+$N401,cLunchEnd+$N401+1,cLunchEnd+$N401)</f>
        <v>0.5416666667</v>
      </c>
      <c r="CA401" s="109">
        <f>IF($BW401&gt;cDinnerEnd+$N401,cDinnerBegin+$N401+1,cDinnerBegin+$N401)</f>
        <v>0.75</v>
      </c>
      <c r="CB401" s="109">
        <f>IF($BW401&gt;cDinnerEnd+$N401,cDinnerEnd+$N401+1,cDinnerEnd+$N401)</f>
        <v>0.7916666667</v>
      </c>
      <c r="CC401" s="50" t="str">
        <f>IF((MIN($BX401,BZ401)-MAX($BW401,BY401))&gt;0,vDurationLunch,)</f>
        <v/>
      </c>
      <c r="CD401" s="50" t="str">
        <f>IF((MIN($BX401,CB401)-MAX($BW401,CA401))&gt;0,vDurationDinner,)</f>
        <v/>
      </c>
      <c r="CE401" s="50">
        <f t="shared" si="5"/>
        <v>0</v>
      </c>
      <c r="CF401" s="109">
        <f t="shared" si="6"/>
        <v>0.75</v>
      </c>
      <c r="CG401" s="50" t="str">
        <f t="shared" si="7"/>
        <v/>
      </c>
      <c r="CH401" s="50" t="str">
        <f t="shared" si="8"/>
        <v/>
      </c>
      <c r="CI401" s="50" t="str">
        <f t="shared" si="9"/>
        <v/>
      </c>
      <c r="CJ401" s="50" t="str">
        <f t="shared" si="10"/>
        <v/>
      </c>
      <c r="CK401" s="50" t="str">
        <f t="shared" si="11"/>
        <v/>
      </c>
      <c r="CL401" s="50"/>
      <c r="CM401" s="50"/>
      <c r="CN401" s="50"/>
      <c r="CO401" s="50"/>
      <c r="CP401" s="50"/>
    </row>
    <row r="402">
      <c r="A402" s="108" t="str">
        <f t="shared" si="2"/>
        <v/>
      </c>
      <c r="B402" s="6"/>
      <c r="C402" s="119"/>
      <c r="D402" s="120"/>
      <c r="E402" s="47"/>
      <c r="F402" s="45"/>
      <c r="G402" s="45"/>
      <c r="H402" s="46"/>
      <c r="I402" s="45"/>
      <c r="J402" s="45"/>
      <c r="K402" s="45"/>
      <c r="L402" s="45"/>
      <c r="M402" s="61"/>
      <c r="N402" s="48"/>
      <c r="O402" s="49"/>
      <c r="P402" s="48"/>
      <c r="Q402" s="49"/>
      <c r="R402" s="50"/>
      <c r="S402" s="51"/>
      <c r="T402" s="15"/>
      <c r="U402" s="14"/>
      <c r="V402" s="52"/>
      <c r="W402" s="52"/>
      <c r="X402" s="52"/>
      <c r="Y402" s="52"/>
      <c r="Z402" s="52"/>
      <c r="AA402" s="52"/>
      <c r="AB402" s="53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3"/>
      <c r="AP402" s="52"/>
      <c r="AQ402" s="52"/>
      <c r="AR402" s="53"/>
      <c r="AS402" s="53"/>
      <c r="AT402" s="53"/>
      <c r="AU402" s="52"/>
      <c r="AV402" s="52"/>
      <c r="AW402" s="53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83" t="str">
        <f>IF(ISBLANK(B402),,IF(IFNA(MATCH(N402,List_Holidays,0),0)=0,IF(IFNA(MATCH(WEEKDAY(N402),List_WeekHolidays,0),0),1,0),2))</f>
        <v/>
      </c>
      <c r="BU402" s="83" t="str">
        <f t="array" ref="BU402">IF(ISBLANK(BT402),,INDEX(List_DayType,BT402+1))</f>
        <v/>
      </c>
      <c r="BV402" s="83" t="str">
        <f t="array" ref="BV402">IFS(BT402=0,,BT402=1,INDEX(List_Weekday,BT402),BT402=2,XLOOKUP(N402,List_Holidays,List_HolidaysDesc))</f>
        <v/>
      </c>
      <c r="BW402" s="109">
        <f t="shared" si="3"/>
        <v>0</v>
      </c>
      <c r="BX402" s="109">
        <f t="shared" si="4"/>
        <v>0</v>
      </c>
      <c r="BY402" s="109">
        <f>IF($BW402&gt;cLunchEnd+$N402,cLunchBegin+$N402+1,cLunchBegin+$N402)</f>
        <v>0.5</v>
      </c>
      <c r="BZ402" s="109">
        <f>IF($BW402&gt;cLunchEnd+$N402,cLunchEnd+$N402+1,cLunchEnd+$N402)</f>
        <v>0.5416666667</v>
      </c>
      <c r="CA402" s="109">
        <f>IF($BW402&gt;cDinnerEnd+$N402,cDinnerBegin+$N402+1,cDinnerBegin+$N402)</f>
        <v>0.75</v>
      </c>
      <c r="CB402" s="109">
        <f>IF($BW402&gt;cDinnerEnd+$N402,cDinnerEnd+$N402+1,cDinnerEnd+$N402)</f>
        <v>0.7916666667</v>
      </c>
      <c r="CC402" s="50" t="str">
        <f>IF((MIN($BX402,BZ402)-MAX($BW402,BY402))&gt;0,vDurationLunch,)</f>
        <v/>
      </c>
      <c r="CD402" s="50" t="str">
        <f>IF((MIN($BX402,CB402)-MAX($BW402,CA402))&gt;0,vDurationDinner,)</f>
        <v/>
      </c>
      <c r="CE402" s="50">
        <f t="shared" si="5"/>
        <v>0</v>
      </c>
      <c r="CF402" s="109">
        <f t="shared" si="6"/>
        <v>0.75</v>
      </c>
      <c r="CG402" s="50" t="str">
        <f t="shared" si="7"/>
        <v/>
      </c>
      <c r="CH402" s="50" t="str">
        <f t="shared" si="8"/>
        <v/>
      </c>
      <c r="CI402" s="50" t="str">
        <f t="shared" si="9"/>
        <v/>
      </c>
      <c r="CJ402" s="50" t="str">
        <f t="shared" si="10"/>
        <v/>
      </c>
      <c r="CK402" s="50" t="str">
        <f t="shared" si="11"/>
        <v/>
      </c>
      <c r="CL402" s="50"/>
      <c r="CM402" s="50"/>
      <c r="CN402" s="50"/>
      <c r="CO402" s="50"/>
      <c r="CP402" s="50"/>
    </row>
    <row r="403">
      <c r="A403" s="108" t="str">
        <f t="shared" si="2"/>
        <v/>
      </c>
      <c r="B403" s="6"/>
      <c r="C403" s="119"/>
      <c r="D403" s="120"/>
      <c r="E403" s="47"/>
      <c r="F403" s="45"/>
      <c r="G403" s="45"/>
      <c r="H403" s="46"/>
      <c r="I403" s="45"/>
      <c r="J403" s="45"/>
      <c r="K403" s="45"/>
      <c r="L403" s="45"/>
      <c r="M403" s="61"/>
      <c r="N403" s="48"/>
      <c r="O403" s="49"/>
      <c r="P403" s="48"/>
      <c r="Q403" s="49"/>
      <c r="R403" s="50"/>
      <c r="S403" s="51"/>
      <c r="T403" s="15"/>
      <c r="U403" s="14"/>
      <c r="V403" s="52"/>
      <c r="W403" s="52"/>
      <c r="X403" s="52"/>
      <c r="Y403" s="52"/>
      <c r="Z403" s="52"/>
      <c r="AA403" s="52"/>
      <c r="AB403" s="53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3"/>
      <c r="AP403" s="52"/>
      <c r="AQ403" s="52"/>
      <c r="AR403" s="53"/>
      <c r="AS403" s="53"/>
      <c r="AT403" s="53"/>
      <c r="AU403" s="52"/>
      <c r="AV403" s="52"/>
      <c r="AW403" s="53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83" t="str">
        <f>IF(ISBLANK(B403),,IF(IFNA(MATCH(N403,List_Holidays,0),0)=0,IF(IFNA(MATCH(WEEKDAY(N403),List_WeekHolidays,0),0),1,0),2))</f>
        <v/>
      </c>
      <c r="BU403" s="83" t="str">
        <f t="array" ref="BU403">IF(ISBLANK(BT403),,INDEX(List_DayType,BT403+1))</f>
        <v/>
      </c>
      <c r="BV403" s="83" t="str">
        <f t="array" ref="BV403">IFS(BT403=0,,BT403=1,INDEX(List_Weekday,BT403),BT403=2,XLOOKUP(N403,List_Holidays,List_HolidaysDesc))</f>
        <v/>
      </c>
      <c r="BW403" s="109">
        <f t="shared" si="3"/>
        <v>0</v>
      </c>
      <c r="BX403" s="109">
        <f t="shared" si="4"/>
        <v>0</v>
      </c>
      <c r="BY403" s="109">
        <f>IF($BW403&gt;cLunchEnd+$N403,cLunchBegin+$N403+1,cLunchBegin+$N403)</f>
        <v>0.5</v>
      </c>
      <c r="BZ403" s="109">
        <f>IF($BW403&gt;cLunchEnd+$N403,cLunchEnd+$N403+1,cLunchEnd+$N403)</f>
        <v>0.5416666667</v>
      </c>
      <c r="CA403" s="109">
        <f>IF($BW403&gt;cDinnerEnd+$N403,cDinnerBegin+$N403+1,cDinnerBegin+$N403)</f>
        <v>0.75</v>
      </c>
      <c r="CB403" s="109">
        <f>IF($BW403&gt;cDinnerEnd+$N403,cDinnerEnd+$N403+1,cDinnerEnd+$N403)</f>
        <v>0.7916666667</v>
      </c>
      <c r="CC403" s="50" t="str">
        <f>IF((MIN($BX403,BZ403)-MAX($BW403,BY403))&gt;0,vDurationLunch,)</f>
        <v/>
      </c>
      <c r="CD403" s="50" t="str">
        <f>IF((MIN($BX403,CB403)-MAX($BW403,CA403))&gt;0,vDurationDinner,)</f>
        <v/>
      </c>
      <c r="CE403" s="50">
        <f t="shared" si="5"/>
        <v>0</v>
      </c>
      <c r="CF403" s="109">
        <f t="shared" si="6"/>
        <v>0.75</v>
      </c>
      <c r="CG403" s="50" t="str">
        <f t="shared" si="7"/>
        <v/>
      </c>
      <c r="CH403" s="50" t="str">
        <f t="shared" si="8"/>
        <v/>
      </c>
      <c r="CI403" s="50" t="str">
        <f t="shared" si="9"/>
        <v/>
      </c>
      <c r="CJ403" s="50" t="str">
        <f t="shared" si="10"/>
        <v/>
      </c>
      <c r="CK403" s="50" t="str">
        <f t="shared" si="11"/>
        <v/>
      </c>
      <c r="CL403" s="50"/>
      <c r="CM403" s="50"/>
      <c r="CN403" s="50"/>
      <c r="CO403" s="50"/>
      <c r="CP403" s="50"/>
    </row>
    <row r="404">
      <c r="A404" s="108" t="str">
        <f t="shared" si="2"/>
        <v/>
      </c>
      <c r="B404" s="6"/>
      <c r="C404" s="119"/>
      <c r="D404" s="120"/>
      <c r="E404" s="47"/>
      <c r="F404" s="45"/>
      <c r="G404" s="45"/>
      <c r="H404" s="46"/>
      <c r="I404" s="45"/>
      <c r="J404" s="45"/>
      <c r="K404" s="45"/>
      <c r="L404" s="45"/>
      <c r="M404" s="47"/>
      <c r="N404" s="48"/>
      <c r="O404" s="49"/>
      <c r="P404" s="48"/>
      <c r="Q404" s="49"/>
      <c r="R404" s="50"/>
      <c r="S404" s="51"/>
      <c r="T404" s="15"/>
      <c r="U404" s="14"/>
      <c r="V404" s="52"/>
      <c r="W404" s="52"/>
      <c r="X404" s="52"/>
      <c r="Y404" s="52"/>
      <c r="Z404" s="52"/>
      <c r="AA404" s="52"/>
      <c r="AB404" s="53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3"/>
      <c r="AP404" s="52"/>
      <c r="AQ404" s="52"/>
      <c r="AR404" s="53"/>
      <c r="AS404" s="53"/>
      <c r="AT404" s="53"/>
      <c r="AU404" s="52"/>
      <c r="AV404" s="52"/>
      <c r="AW404" s="53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83" t="str">
        <f>IF(ISBLANK(B404),,IF(IFNA(MATCH(N404,List_Holidays,0),0)=0,IF(IFNA(MATCH(WEEKDAY(N404),List_WeekHolidays,0),0),1,0),2))</f>
        <v/>
      </c>
      <c r="BU404" s="83" t="str">
        <f t="array" ref="BU404">IF(ISBLANK(BT404),,INDEX(List_DayType,BT404+1))</f>
        <v/>
      </c>
      <c r="BV404" s="83" t="str">
        <f t="array" ref="BV404">IFS(BT404=0,,BT404=1,INDEX(List_Weekday,BT404),BT404=2,XLOOKUP(N404,List_Holidays,List_HolidaysDesc))</f>
        <v/>
      </c>
      <c r="BW404" s="109">
        <f t="shared" si="3"/>
        <v>0</v>
      </c>
      <c r="BX404" s="109">
        <f t="shared" si="4"/>
        <v>0</v>
      </c>
      <c r="BY404" s="109">
        <f>IF($BW404&gt;cLunchEnd+$N404,cLunchBegin+$N404+1,cLunchBegin+$N404)</f>
        <v>0.5</v>
      </c>
      <c r="BZ404" s="109">
        <f>IF($BW404&gt;cLunchEnd+$N404,cLunchEnd+$N404+1,cLunchEnd+$N404)</f>
        <v>0.5416666667</v>
      </c>
      <c r="CA404" s="109">
        <f>IF($BW404&gt;cDinnerEnd+$N404,cDinnerBegin+$N404+1,cDinnerBegin+$N404)</f>
        <v>0.75</v>
      </c>
      <c r="CB404" s="109">
        <f>IF($BW404&gt;cDinnerEnd+$N404,cDinnerEnd+$N404+1,cDinnerEnd+$N404)</f>
        <v>0.7916666667</v>
      </c>
      <c r="CC404" s="50" t="str">
        <f>IF((MIN($BX404,BZ404)-MAX($BW404,BY404))&gt;0,vDurationLunch,)</f>
        <v/>
      </c>
      <c r="CD404" s="50" t="str">
        <f>IF((MIN($BX404,CB404)-MAX($BW404,CA404))&gt;0,vDurationDinner,)</f>
        <v/>
      </c>
      <c r="CE404" s="50">
        <f t="shared" si="5"/>
        <v>0</v>
      </c>
      <c r="CF404" s="109">
        <f t="shared" si="6"/>
        <v>0.75</v>
      </c>
      <c r="CG404" s="50" t="str">
        <f t="shared" si="7"/>
        <v/>
      </c>
      <c r="CH404" s="50" t="str">
        <f t="shared" si="8"/>
        <v/>
      </c>
      <c r="CI404" s="50" t="str">
        <f t="shared" si="9"/>
        <v/>
      </c>
      <c r="CJ404" s="50" t="str">
        <f t="shared" si="10"/>
        <v/>
      </c>
      <c r="CK404" s="50" t="str">
        <f t="shared" si="11"/>
        <v/>
      </c>
      <c r="CL404" s="50"/>
      <c r="CM404" s="50"/>
      <c r="CN404" s="50"/>
      <c r="CO404" s="50"/>
      <c r="CP404" s="50"/>
    </row>
    <row r="405">
      <c r="A405" s="108" t="str">
        <f t="shared" si="2"/>
        <v/>
      </c>
      <c r="B405" s="6"/>
      <c r="C405" s="119"/>
      <c r="D405" s="120"/>
      <c r="E405" s="47"/>
      <c r="F405" s="45"/>
      <c r="G405" s="46"/>
      <c r="H405" s="46"/>
      <c r="I405" s="45"/>
      <c r="J405" s="45"/>
      <c r="K405" s="45"/>
      <c r="L405" s="45"/>
      <c r="M405" s="61"/>
      <c r="N405" s="48"/>
      <c r="O405" s="49"/>
      <c r="P405" s="48"/>
      <c r="Q405" s="49"/>
      <c r="R405" s="50"/>
      <c r="S405" s="51"/>
      <c r="T405" s="15"/>
      <c r="U405" s="14"/>
      <c r="V405" s="52"/>
      <c r="W405" s="52"/>
      <c r="X405" s="52"/>
      <c r="Y405" s="52"/>
      <c r="Z405" s="52"/>
      <c r="AA405" s="52"/>
      <c r="AB405" s="53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3"/>
      <c r="AP405" s="52"/>
      <c r="AQ405" s="52"/>
      <c r="AR405" s="53"/>
      <c r="AS405" s="53"/>
      <c r="AT405" s="53"/>
      <c r="AU405" s="52"/>
      <c r="AV405" s="52"/>
      <c r="AW405" s="53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83" t="str">
        <f>IF(ISBLANK(B405),,IF(IFNA(MATCH(N405,List_Holidays,0),0)=0,IF(IFNA(MATCH(WEEKDAY(N405),List_WeekHolidays,0),0),1,0),2))</f>
        <v/>
      </c>
      <c r="BU405" s="83" t="str">
        <f t="array" ref="BU405">IF(ISBLANK(BT405),,INDEX(List_DayType,BT405+1))</f>
        <v/>
      </c>
      <c r="BV405" s="83" t="str">
        <f t="array" ref="BV405">IFS(BT405=0,,BT405=1,INDEX(List_Weekday,BT405),BT405=2,XLOOKUP(N405,List_Holidays,List_HolidaysDesc))</f>
        <v/>
      </c>
      <c r="BW405" s="109">
        <f t="shared" si="3"/>
        <v>0</v>
      </c>
      <c r="BX405" s="109">
        <f t="shared" si="4"/>
        <v>0</v>
      </c>
      <c r="BY405" s="109">
        <f>IF($BW405&gt;cLunchEnd+$N405,cLunchBegin+$N405+1,cLunchBegin+$N405)</f>
        <v>0.5</v>
      </c>
      <c r="BZ405" s="109">
        <f>IF($BW405&gt;cLunchEnd+$N405,cLunchEnd+$N405+1,cLunchEnd+$N405)</f>
        <v>0.5416666667</v>
      </c>
      <c r="CA405" s="109">
        <f>IF($BW405&gt;cDinnerEnd+$N405,cDinnerBegin+$N405+1,cDinnerBegin+$N405)</f>
        <v>0.75</v>
      </c>
      <c r="CB405" s="109">
        <f>IF($BW405&gt;cDinnerEnd+$N405,cDinnerEnd+$N405+1,cDinnerEnd+$N405)</f>
        <v>0.7916666667</v>
      </c>
      <c r="CC405" s="50" t="str">
        <f>IF((MIN($BX405,BZ405)-MAX($BW405,BY405))&gt;0,vDurationLunch,)</f>
        <v/>
      </c>
      <c r="CD405" s="50" t="str">
        <f>IF((MIN($BX405,CB405)-MAX($BW405,CA405))&gt;0,vDurationDinner,)</f>
        <v/>
      </c>
      <c r="CE405" s="50">
        <f t="shared" si="5"/>
        <v>0</v>
      </c>
      <c r="CF405" s="109">
        <f t="shared" si="6"/>
        <v>0.75</v>
      </c>
      <c r="CG405" s="50" t="str">
        <f t="shared" si="7"/>
        <v/>
      </c>
      <c r="CH405" s="50" t="str">
        <f t="shared" si="8"/>
        <v/>
      </c>
      <c r="CI405" s="50" t="str">
        <f t="shared" si="9"/>
        <v/>
      </c>
      <c r="CJ405" s="50" t="str">
        <f t="shared" si="10"/>
        <v/>
      </c>
      <c r="CK405" s="50" t="str">
        <f t="shared" si="11"/>
        <v/>
      </c>
      <c r="CL405" s="50"/>
      <c r="CM405" s="50"/>
      <c r="CN405" s="50"/>
      <c r="CO405" s="50"/>
      <c r="CP405" s="50"/>
    </row>
    <row r="406">
      <c r="A406" s="108" t="str">
        <f t="shared" si="2"/>
        <v/>
      </c>
      <c r="B406" s="6"/>
      <c r="C406" s="119"/>
      <c r="D406" s="120"/>
      <c r="E406" s="47"/>
      <c r="F406" s="45"/>
      <c r="G406" s="45"/>
      <c r="H406" s="46"/>
      <c r="I406" s="45"/>
      <c r="J406" s="45"/>
      <c r="K406" s="45"/>
      <c r="L406" s="45"/>
      <c r="M406" s="61"/>
      <c r="N406" s="48"/>
      <c r="O406" s="49"/>
      <c r="P406" s="48"/>
      <c r="Q406" s="49"/>
      <c r="R406" s="50"/>
      <c r="S406" s="51"/>
      <c r="T406" s="15"/>
      <c r="U406" s="14"/>
      <c r="V406" s="52"/>
      <c r="W406" s="52"/>
      <c r="X406" s="52"/>
      <c r="Y406" s="52"/>
      <c r="Z406" s="52"/>
      <c r="AA406" s="52"/>
      <c r="AB406" s="53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3"/>
      <c r="AP406" s="52"/>
      <c r="AQ406" s="52"/>
      <c r="AR406" s="53"/>
      <c r="AS406" s="53"/>
      <c r="AT406" s="53"/>
      <c r="AU406" s="52"/>
      <c r="AV406" s="52"/>
      <c r="AW406" s="53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83" t="str">
        <f>IF(ISBLANK(B406),,IF(IFNA(MATCH(N406,List_Holidays,0),0)=0,IF(IFNA(MATCH(WEEKDAY(N406),List_WeekHolidays,0),0),1,0),2))</f>
        <v/>
      </c>
      <c r="BU406" s="83" t="str">
        <f t="array" ref="BU406">IF(ISBLANK(BT406),,INDEX(List_DayType,BT406+1))</f>
        <v/>
      </c>
      <c r="BV406" s="83" t="str">
        <f t="array" ref="BV406">IFS(BT406=0,,BT406=1,INDEX(List_Weekday,BT406),BT406=2,XLOOKUP(N406,List_Holidays,List_HolidaysDesc))</f>
        <v/>
      </c>
      <c r="BW406" s="109">
        <f t="shared" si="3"/>
        <v>0</v>
      </c>
      <c r="BX406" s="109">
        <f t="shared" si="4"/>
        <v>0</v>
      </c>
      <c r="BY406" s="109">
        <f>IF($BW406&gt;cLunchEnd+$N406,cLunchBegin+$N406+1,cLunchBegin+$N406)</f>
        <v>0.5</v>
      </c>
      <c r="BZ406" s="109">
        <f>IF($BW406&gt;cLunchEnd+$N406,cLunchEnd+$N406+1,cLunchEnd+$N406)</f>
        <v>0.5416666667</v>
      </c>
      <c r="CA406" s="109">
        <f>IF($BW406&gt;cDinnerEnd+$N406,cDinnerBegin+$N406+1,cDinnerBegin+$N406)</f>
        <v>0.75</v>
      </c>
      <c r="CB406" s="109">
        <f>IF($BW406&gt;cDinnerEnd+$N406,cDinnerEnd+$N406+1,cDinnerEnd+$N406)</f>
        <v>0.7916666667</v>
      </c>
      <c r="CC406" s="50" t="str">
        <f>IF((MIN($BX406,BZ406)-MAX($BW406,BY406))&gt;0,vDurationLunch,)</f>
        <v/>
      </c>
      <c r="CD406" s="50" t="str">
        <f>IF((MIN($BX406,CB406)-MAX($BW406,CA406))&gt;0,vDurationDinner,)</f>
        <v/>
      </c>
      <c r="CE406" s="50">
        <f t="shared" si="5"/>
        <v>0</v>
      </c>
      <c r="CF406" s="109">
        <f t="shared" si="6"/>
        <v>0.75</v>
      </c>
      <c r="CG406" s="50" t="str">
        <f t="shared" si="7"/>
        <v/>
      </c>
      <c r="CH406" s="50" t="str">
        <f t="shared" si="8"/>
        <v/>
      </c>
      <c r="CI406" s="50" t="str">
        <f t="shared" si="9"/>
        <v/>
      </c>
      <c r="CJ406" s="50" t="str">
        <f t="shared" si="10"/>
        <v/>
      </c>
      <c r="CK406" s="50" t="str">
        <f t="shared" si="11"/>
        <v/>
      </c>
      <c r="CL406" s="50"/>
      <c r="CM406" s="50"/>
      <c r="CN406" s="50"/>
      <c r="CO406" s="50"/>
      <c r="CP406" s="50"/>
    </row>
    <row r="407">
      <c r="A407" s="108" t="str">
        <f t="shared" si="2"/>
        <v/>
      </c>
      <c r="B407" s="6"/>
      <c r="C407" s="119"/>
      <c r="D407" s="120"/>
      <c r="E407" s="47"/>
      <c r="F407" s="45"/>
      <c r="G407" s="45"/>
      <c r="H407" s="46"/>
      <c r="I407" s="45"/>
      <c r="J407" s="45"/>
      <c r="K407" s="45"/>
      <c r="L407" s="45"/>
      <c r="M407" s="61"/>
      <c r="N407" s="48"/>
      <c r="O407" s="49"/>
      <c r="P407" s="48"/>
      <c r="Q407" s="49"/>
      <c r="R407" s="50"/>
      <c r="S407" s="51"/>
      <c r="T407" s="15"/>
      <c r="U407" s="14"/>
      <c r="V407" s="52"/>
      <c r="W407" s="52"/>
      <c r="X407" s="52"/>
      <c r="Y407" s="52"/>
      <c r="Z407" s="52"/>
      <c r="AA407" s="52"/>
      <c r="AB407" s="53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3"/>
      <c r="AP407" s="52"/>
      <c r="AQ407" s="52"/>
      <c r="AR407" s="53"/>
      <c r="AS407" s="53"/>
      <c r="AT407" s="53"/>
      <c r="AU407" s="52"/>
      <c r="AV407" s="52"/>
      <c r="AW407" s="53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83" t="str">
        <f>IF(ISBLANK(B407),,IF(IFNA(MATCH(N407,List_Holidays,0),0)=0,IF(IFNA(MATCH(WEEKDAY(N407),List_WeekHolidays,0),0),1,0),2))</f>
        <v/>
      </c>
      <c r="BU407" s="83" t="str">
        <f t="array" ref="BU407">IF(ISBLANK(BT407),,INDEX(List_DayType,BT407+1))</f>
        <v/>
      </c>
      <c r="BV407" s="83" t="str">
        <f t="array" ref="BV407">IFS(BT407=0,,BT407=1,INDEX(List_Weekday,BT407),BT407=2,XLOOKUP(N407,List_Holidays,List_HolidaysDesc))</f>
        <v/>
      </c>
      <c r="BW407" s="109">
        <f t="shared" si="3"/>
        <v>0</v>
      </c>
      <c r="BX407" s="109">
        <f t="shared" si="4"/>
        <v>0</v>
      </c>
      <c r="BY407" s="109">
        <f>IF($BW407&gt;cLunchEnd+$N407,cLunchBegin+$N407+1,cLunchBegin+$N407)</f>
        <v>0.5</v>
      </c>
      <c r="BZ407" s="109">
        <f>IF($BW407&gt;cLunchEnd+$N407,cLunchEnd+$N407+1,cLunchEnd+$N407)</f>
        <v>0.5416666667</v>
      </c>
      <c r="CA407" s="109">
        <f>IF($BW407&gt;cDinnerEnd+$N407,cDinnerBegin+$N407+1,cDinnerBegin+$N407)</f>
        <v>0.75</v>
      </c>
      <c r="CB407" s="109">
        <f>IF($BW407&gt;cDinnerEnd+$N407,cDinnerEnd+$N407+1,cDinnerEnd+$N407)</f>
        <v>0.7916666667</v>
      </c>
      <c r="CC407" s="50" t="str">
        <f>IF((MIN($BX407,BZ407)-MAX($BW407,BY407))&gt;0,vDurationLunch,)</f>
        <v/>
      </c>
      <c r="CD407" s="50" t="str">
        <f>IF((MIN($BX407,CB407)-MAX($BW407,CA407))&gt;0,vDurationDinner,)</f>
        <v/>
      </c>
      <c r="CE407" s="50">
        <f t="shared" si="5"/>
        <v>0</v>
      </c>
      <c r="CF407" s="109">
        <f t="shared" si="6"/>
        <v>0.75</v>
      </c>
      <c r="CG407" s="50" t="str">
        <f t="shared" si="7"/>
        <v/>
      </c>
      <c r="CH407" s="50" t="str">
        <f t="shared" si="8"/>
        <v/>
      </c>
      <c r="CI407" s="50" t="str">
        <f t="shared" si="9"/>
        <v/>
      </c>
      <c r="CJ407" s="50" t="str">
        <f t="shared" si="10"/>
        <v/>
      </c>
      <c r="CK407" s="50" t="str">
        <f t="shared" si="11"/>
        <v/>
      </c>
      <c r="CL407" s="50"/>
      <c r="CM407" s="50"/>
      <c r="CN407" s="50"/>
      <c r="CO407" s="50"/>
      <c r="CP407" s="50"/>
    </row>
    <row r="408">
      <c r="A408" s="108" t="str">
        <f t="shared" si="2"/>
        <v/>
      </c>
      <c r="B408" s="6"/>
      <c r="C408" s="119"/>
      <c r="D408" s="120"/>
      <c r="E408" s="61"/>
      <c r="F408" s="45"/>
      <c r="G408" s="45"/>
      <c r="H408" s="45"/>
      <c r="I408" s="45"/>
      <c r="J408" s="46"/>
      <c r="K408" s="45"/>
      <c r="L408" s="45"/>
      <c r="M408" s="61"/>
      <c r="N408" s="48"/>
      <c r="O408" s="49"/>
      <c r="P408" s="48"/>
      <c r="Q408" s="49"/>
      <c r="R408" s="50"/>
      <c r="S408" s="51"/>
      <c r="T408" s="15"/>
      <c r="U408" s="14"/>
      <c r="V408" s="52"/>
      <c r="W408" s="52"/>
      <c r="X408" s="52"/>
      <c r="Y408" s="52"/>
      <c r="Z408" s="52"/>
      <c r="AA408" s="52"/>
      <c r="AB408" s="53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3"/>
      <c r="AP408" s="52"/>
      <c r="AQ408" s="52"/>
      <c r="AR408" s="53"/>
      <c r="AS408" s="53"/>
      <c r="AT408" s="53"/>
      <c r="AU408" s="52"/>
      <c r="AV408" s="52"/>
      <c r="AW408" s="53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83" t="str">
        <f>IF(ISBLANK(B408),,IF(IFNA(MATCH(N408,List_Holidays,0),0)=0,IF(IFNA(MATCH(WEEKDAY(N408),List_WeekHolidays,0),0),1,0),2))</f>
        <v/>
      </c>
      <c r="BU408" s="83" t="str">
        <f t="array" ref="BU408">IF(ISBLANK(BT408),,INDEX(List_DayType,BT408+1))</f>
        <v/>
      </c>
      <c r="BV408" s="83" t="str">
        <f t="array" ref="BV408">IFS(BT408=0,,BT408=1,INDEX(List_Weekday,BT408),BT408=2,XLOOKUP(N408,List_Holidays,List_HolidaysDesc))</f>
        <v/>
      </c>
      <c r="BW408" s="109">
        <f t="shared" si="3"/>
        <v>0</v>
      </c>
      <c r="BX408" s="109">
        <f t="shared" si="4"/>
        <v>0</v>
      </c>
      <c r="BY408" s="109">
        <f>IF($BW408&gt;cLunchEnd+$N408,cLunchBegin+$N408+1,cLunchBegin+$N408)</f>
        <v>0.5</v>
      </c>
      <c r="BZ408" s="109">
        <f>IF($BW408&gt;cLunchEnd+$N408,cLunchEnd+$N408+1,cLunchEnd+$N408)</f>
        <v>0.5416666667</v>
      </c>
      <c r="CA408" s="109">
        <f>IF($BW408&gt;cDinnerEnd+$N408,cDinnerBegin+$N408+1,cDinnerBegin+$N408)</f>
        <v>0.75</v>
      </c>
      <c r="CB408" s="109">
        <f>IF($BW408&gt;cDinnerEnd+$N408,cDinnerEnd+$N408+1,cDinnerEnd+$N408)</f>
        <v>0.7916666667</v>
      </c>
      <c r="CC408" s="50" t="str">
        <f>IF((MIN($BX408,BZ408)-MAX($BW408,BY408))&gt;0,vDurationLunch,)</f>
        <v/>
      </c>
      <c r="CD408" s="50" t="str">
        <f>IF((MIN($BX408,CB408)-MAX($BW408,CA408))&gt;0,vDurationDinner,)</f>
        <v/>
      </c>
      <c r="CE408" s="50">
        <f t="shared" si="5"/>
        <v>0</v>
      </c>
      <c r="CF408" s="109">
        <f t="shared" si="6"/>
        <v>0.75</v>
      </c>
      <c r="CG408" s="50" t="str">
        <f t="shared" si="7"/>
        <v/>
      </c>
      <c r="CH408" s="50" t="str">
        <f t="shared" si="8"/>
        <v/>
      </c>
      <c r="CI408" s="50" t="str">
        <f t="shared" si="9"/>
        <v/>
      </c>
      <c r="CJ408" s="50" t="str">
        <f t="shared" si="10"/>
        <v/>
      </c>
      <c r="CK408" s="50" t="str">
        <f t="shared" si="11"/>
        <v/>
      </c>
      <c r="CL408" s="50"/>
      <c r="CM408" s="50"/>
      <c r="CN408" s="50"/>
      <c r="CO408" s="50"/>
      <c r="CP408" s="50"/>
    </row>
    <row r="409">
      <c r="A409" s="108" t="str">
        <f t="shared" si="2"/>
        <v/>
      </c>
      <c r="B409" s="6"/>
      <c r="C409" s="119"/>
      <c r="D409" s="120"/>
      <c r="E409" s="61"/>
      <c r="F409" s="45"/>
      <c r="G409" s="45"/>
      <c r="H409" s="46"/>
      <c r="I409" s="45"/>
      <c r="J409" s="45"/>
      <c r="K409" s="45"/>
      <c r="L409" s="45"/>
      <c r="M409" s="61"/>
      <c r="N409" s="48"/>
      <c r="O409" s="49"/>
      <c r="P409" s="48"/>
      <c r="Q409" s="49"/>
      <c r="R409" s="50"/>
      <c r="S409" s="51"/>
      <c r="T409" s="15"/>
      <c r="U409" s="14"/>
      <c r="V409" s="52"/>
      <c r="W409" s="52"/>
      <c r="X409" s="52"/>
      <c r="Y409" s="52"/>
      <c r="Z409" s="52"/>
      <c r="AA409" s="52"/>
      <c r="AB409" s="53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3"/>
      <c r="AP409" s="52"/>
      <c r="AQ409" s="52"/>
      <c r="AR409" s="53"/>
      <c r="AS409" s="53"/>
      <c r="AT409" s="53"/>
      <c r="AU409" s="52"/>
      <c r="AV409" s="52"/>
      <c r="AW409" s="53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83" t="str">
        <f>IF(ISBLANK(B409),,IF(IFNA(MATCH(N409,List_Holidays,0),0)=0,IF(IFNA(MATCH(WEEKDAY(N409),List_WeekHolidays,0),0),1,0),2))</f>
        <v/>
      </c>
      <c r="BU409" s="83" t="str">
        <f t="array" ref="BU409">IF(ISBLANK(BT409),,INDEX(List_DayType,BT409+1))</f>
        <v/>
      </c>
      <c r="BV409" s="83" t="str">
        <f t="array" ref="BV409">IFS(BT409=0,,BT409=1,INDEX(List_Weekday,BT409),BT409=2,XLOOKUP(N409,List_Holidays,List_HolidaysDesc))</f>
        <v/>
      </c>
      <c r="BW409" s="109">
        <f t="shared" si="3"/>
        <v>0</v>
      </c>
      <c r="BX409" s="109">
        <f t="shared" si="4"/>
        <v>0</v>
      </c>
      <c r="BY409" s="109">
        <f>IF($BW409&gt;cLunchEnd+$N409,cLunchBegin+$N409+1,cLunchBegin+$N409)</f>
        <v>0.5</v>
      </c>
      <c r="BZ409" s="109">
        <f>IF($BW409&gt;cLunchEnd+$N409,cLunchEnd+$N409+1,cLunchEnd+$N409)</f>
        <v>0.5416666667</v>
      </c>
      <c r="CA409" s="109">
        <f>IF($BW409&gt;cDinnerEnd+$N409,cDinnerBegin+$N409+1,cDinnerBegin+$N409)</f>
        <v>0.75</v>
      </c>
      <c r="CB409" s="109">
        <f>IF($BW409&gt;cDinnerEnd+$N409,cDinnerEnd+$N409+1,cDinnerEnd+$N409)</f>
        <v>0.7916666667</v>
      </c>
      <c r="CC409" s="50" t="str">
        <f>IF((MIN($BX409,BZ409)-MAX($BW409,BY409))&gt;0,vDurationLunch,)</f>
        <v/>
      </c>
      <c r="CD409" s="50" t="str">
        <f>IF((MIN($BX409,CB409)-MAX($BW409,CA409))&gt;0,vDurationDinner,)</f>
        <v/>
      </c>
      <c r="CE409" s="50">
        <f t="shared" si="5"/>
        <v>0</v>
      </c>
      <c r="CF409" s="109">
        <f t="shared" si="6"/>
        <v>0.75</v>
      </c>
      <c r="CG409" s="50" t="str">
        <f t="shared" si="7"/>
        <v/>
      </c>
      <c r="CH409" s="50" t="str">
        <f t="shared" si="8"/>
        <v/>
      </c>
      <c r="CI409" s="50" t="str">
        <f t="shared" si="9"/>
        <v/>
      </c>
      <c r="CJ409" s="50" t="str">
        <f t="shared" si="10"/>
        <v/>
      </c>
      <c r="CK409" s="50" t="str">
        <f t="shared" si="11"/>
        <v/>
      </c>
      <c r="CL409" s="50"/>
      <c r="CM409" s="50"/>
      <c r="CN409" s="50"/>
      <c r="CO409" s="50"/>
      <c r="CP409" s="50"/>
    </row>
    <row r="410">
      <c r="A410" s="108" t="str">
        <f t="shared" si="2"/>
        <v/>
      </c>
      <c r="B410" s="6"/>
      <c r="C410" s="119"/>
      <c r="D410" s="120"/>
      <c r="E410" s="61"/>
      <c r="F410" s="45"/>
      <c r="G410" s="45"/>
      <c r="H410" s="46"/>
      <c r="I410" s="45"/>
      <c r="J410" s="45"/>
      <c r="K410" s="45"/>
      <c r="L410" s="45"/>
      <c r="M410" s="61"/>
      <c r="N410" s="48"/>
      <c r="O410" s="49"/>
      <c r="P410" s="48"/>
      <c r="Q410" s="49"/>
      <c r="R410" s="50"/>
      <c r="S410" s="51"/>
      <c r="T410" s="15"/>
      <c r="U410" s="14"/>
      <c r="V410" s="52"/>
      <c r="W410" s="52"/>
      <c r="X410" s="52"/>
      <c r="Y410" s="52"/>
      <c r="Z410" s="52"/>
      <c r="AA410" s="52"/>
      <c r="AB410" s="53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3"/>
      <c r="AP410" s="52"/>
      <c r="AQ410" s="52"/>
      <c r="AR410" s="53"/>
      <c r="AS410" s="53"/>
      <c r="AT410" s="53"/>
      <c r="AU410" s="52"/>
      <c r="AV410" s="52"/>
      <c r="AW410" s="53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83" t="str">
        <f>IF(ISBLANK(B410),,IF(IFNA(MATCH(N410,List_Holidays,0),0)=0,IF(IFNA(MATCH(WEEKDAY(N410),List_WeekHolidays,0),0),1,0),2))</f>
        <v/>
      </c>
      <c r="BU410" s="83" t="str">
        <f t="array" ref="BU410">IF(ISBLANK(BT410),,INDEX(List_DayType,BT410+1))</f>
        <v/>
      </c>
      <c r="BV410" s="83" t="str">
        <f t="array" ref="BV410">IFS(BT410=0,,BT410=1,INDEX(List_Weekday,BT410),BT410=2,XLOOKUP(N410,List_Holidays,List_HolidaysDesc))</f>
        <v/>
      </c>
      <c r="BW410" s="109">
        <f t="shared" si="3"/>
        <v>0</v>
      </c>
      <c r="BX410" s="109">
        <f t="shared" si="4"/>
        <v>0</v>
      </c>
      <c r="BY410" s="109">
        <f>IF($BW410&gt;cLunchEnd+$N410,cLunchBegin+$N410+1,cLunchBegin+$N410)</f>
        <v>0.5</v>
      </c>
      <c r="BZ410" s="109">
        <f>IF($BW410&gt;cLunchEnd+$N410,cLunchEnd+$N410+1,cLunchEnd+$N410)</f>
        <v>0.5416666667</v>
      </c>
      <c r="CA410" s="109">
        <f>IF($BW410&gt;cDinnerEnd+$N410,cDinnerBegin+$N410+1,cDinnerBegin+$N410)</f>
        <v>0.75</v>
      </c>
      <c r="CB410" s="109">
        <f>IF($BW410&gt;cDinnerEnd+$N410,cDinnerEnd+$N410+1,cDinnerEnd+$N410)</f>
        <v>0.7916666667</v>
      </c>
      <c r="CC410" s="50" t="str">
        <f>IF((MIN($BX410,BZ410)-MAX($BW410,BY410))&gt;0,vDurationLunch,)</f>
        <v/>
      </c>
      <c r="CD410" s="50" t="str">
        <f>IF((MIN($BX410,CB410)-MAX($BW410,CA410))&gt;0,vDurationDinner,)</f>
        <v/>
      </c>
      <c r="CE410" s="50">
        <f t="shared" si="5"/>
        <v>0</v>
      </c>
      <c r="CF410" s="109">
        <f t="shared" si="6"/>
        <v>0.75</v>
      </c>
      <c r="CG410" s="50" t="str">
        <f t="shared" si="7"/>
        <v/>
      </c>
      <c r="CH410" s="50" t="str">
        <f t="shared" si="8"/>
        <v/>
      </c>
      <c r="CI410" s="50" t="str">
        <f t="shared" si="9"/>
        <v/>
      </c>
      <c r="CJ410" s="50" t="str">
        <f t="shared" si="10"/>
        <v/>
      </c>
      <c r="CK410" s="50" t="str">
        <f t="shared" si="11"/>
        <v/>
      </c>
      <c r="CL410" s="50"/>
      <c r="CM410" s="50"/>
      <c r="CN410" s="50"/>
      <c r="CO410" s="50"/>
      <c r="CP410" s="50"/>
    </row>
    <row r="411">
      <c r="A411" s="108" t="str">
        <f t="shared" si="2"/>
        <v/>
      </c>
      <c r="B411" s="6"/>
      <c r="C411" s="119"/>
      <c r="D411" s="120"/>
      <c r="E411" s="61"/>
      <c r="F411" s="45"/>
      <c r="G411" s="45"/>
      <c r="H411" s="46"/>
      <c r="I411" s="45"/>
      <c r="J411" s="45"/>
      <c r="K411" s="45"/>
      <c r="L411" s="45"/>
      <c r="M411" s="61"/>
      <c r="N411" s="48"/>
      <c r="O411" s="49"/>
      <c r="P411" s="48"/>
      <c r="Q411" s="49"/>
      <c r="R411" s="50"/>
      <c r="S411" s="51"/>
      <c r="T411" s="15"/>
      <c r="U411" s="14"/>
      <c r="V411" s="52"/>
      <c r="W411" s="52"/>
      <c r="X411" s="52"/>
      <c r="Y411" s="52"/>
      <c r="Z411" s="52"/>
      <c r="AA411" s="52"/>
      <c r="AB411" s="53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3"/>
      <c r="AP411" s="52"/>
      <c r="AQ411" s="52"/>
      <c r="AR411" s="53"/>
      <c r="AS411" s="53"/>
      <c r="AT411" s="53"/>
      <c r="AU411" s="52"/>
      <c r="AV411" s="52"/>
      <c r="AW411" s="53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83" t="str">
        <f>IF(ISBLANK(B411),,IF(IFNA(MATCH(N411,List_Holidays,0),0)=0,IF(IFNA(MATCH(WEEKDAY(N411),List_WeekHolidays,0),0),1,0),2))</f>
        <v/>
      </c>
      <c r="BU411" s="83" t="str">
        <f t="array" ref="BU411">IF(ISBLANK(BT411),,INDEX(List_DayType,BT411+1))</f>
        <v/>
      </c>
      <c r="BV411" s="83" t="str">
        <f t="array" ref="BV411">IFS(BT411=0,,BT411=1,INDEX(List_Weekday,BT411),BT411=2,XLOOKUP(N411,List_Holidays,List_HolidaysDesc))</f>
        <v/>
      </c>
      <c r="BW411" s="109">
        <f t="shared" si="3"/>
        <v>0</v>
      </c>
      <c r="BX411" s="109">
        <f t="shared" si="4"/>
        <v>0</v>
      </c>
      <c r="BY411" s="109">
        <f>IF($BW411&gt;cLunchEnd+$N411,cLunchBegin+$N411+1,cLunchBegin+$N411)</f>
        <v>0.5</v>
      </c>
      <c r="BZ411" s="109">
        <f>IF($BW411&gt;cLunchEnd+$N411,cLunchEnd+$N411+1,cLunchEnd+$N411)</f>
        <v>0.5416666667</v>
      </c>
      <c r="CA411" s="109">
        <f>IF($BW411&gt;cDinnerEnd+$N411,cDinnerBegin+$N411+1,cDinnerBegin+$N411)</f>
        <v>0.75</v>
      </c>
      <c r="CB411" s="109">
        <f>IF($BW411&gt;cDinnerEnd+$N411,cDinnerEnd+$N411+1,cDinnerEnd+$N411)</f>
        <v>0.7916666667</v>
      </c>
      <c r="CC411" s="50" t="str">
        <f>IF((MIN($BX411,BZ411)-MAX($BW411,BY411))&gt;0,vDurationLunch,)</f>
        <v/>
      </c>
      <c r="CD411" s="50" t="str">
        <f>IF((MIN($BX411,CB411)-MAX($BW411,CA411))&gt;0,vDurationDinner,)</f>
        <v/>
      </c>
      <c r="CE411" s="50">
        <f t="shared" si="5"/>
        <v>0</v>
      </c>
      <c r="CF411" s="109">
        <f t="shared" si="6"/>
        <v>0.75</v>
      </c>
      <c r="CG411" s="50" t="str">
        <f t="shared" si="7"/>
        <v/>
      </c>
      <c r="CH411" s="50" t="str">
        <f t="shared" si="8"/>
        <v/>
      </c>
      <c r="CI411" s="50" t="str">
        <f t="shared" si="9"/>
        <v/>
      </c>
      <c r="CJ411" s="50" t="str">
        <f t="shared" si="10"/>
        <v/>
      </c>
      <c r="CK411" s="50" t="str">
        <f t="shared" si="11"/>
        <v/>
      </c>
      <c r="CL411" s="50"/>
      <c r="CM411" s="50"/>
      <c r="CN411" s="50"/>
      <c r="CO411" s="50"/>
      <c r="CP411" s="50"/>
    </row>
    <row r="412">
      <c r="A412" s="108" t="str">
        <f t="shared" si="2"/>
        <v/>
      </c>
      <c r="B412" s="6"/>
      <c r="C412" s="119"/>
      <c r="D412" s="120"/>
      <c r="E412" s="61"/>
      <c r="F412" s="45"/>
      <c r="G412" s="46"/>
      <c r="H412" s="46"/>
      <c r="I412" s="45"/>
      <c r="J412" s="45"/>
      <c r="K412" s="45"/>
      <c r="L412" s="45"/>
      <c r="M412" s="61"/>
      <c r="N412" s="48"/>
      <c r="O412" s="49"/>
      <c r="P412" s="48"/>
      <c r="Q412" s="49"/>
      <c r="R412" s="50"/>
      <c r="S412" s="51"/>
      <c r="T412" s="15"/>
      <c r="U412" s="14"/>
      <c r="V412" s="52"/>
      <c r="W412" s="52"/>
      <c r="X412" s="52"/>
      <c r="Y412" s="52"/>
      <c r="Z412" s="52"/>
      <c r="AA412" s="52"/>
      <c r="AB412" s="53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3"/>
      <c r="AP412" s="52"/>
      <c r="AQ412" s="52"/>
      <c r="AR412" s="53"/>
      <c r="AS412" s="53"/>
      <c r="AT412" s="53"/>
      <c r="AU412" s="52"/>
      <c r="AV412" s="52"/>
      <c r="AW412" s="53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83" t="str">
        <f>IF(ISBLANK(B412),,IF(IFNA(MATCH(N412,List_Holidays,0),0)=0,IF(IFNA(MATCH(WEEKDAY(N412),List_WeekHolidays,0),0),1,0),2))</f>
        <v/>
      </c>
      <c r="BU412" s="83" t="str">
        <f t="array" ref="BU412">IF(ISBLANK(BT412),,INDEX(List_DayType,BT412+1))</f>
        <v/>
      </c>
      <c r="BV412" s="83" t="str">
        <f t="array" ref="BV412">IFS(BT412=0,,BT412=1,INDEX(List_Weekday,BT412),BT412=2,XLOOKUP(N412,List_Holidays,List_HolidaysDesc))</f>
        <v/>
      </c>
      <c r="BW412" s="109">
        <f t="shared" si="3"/>
        <v>0</v>
      </c>
      <c r="BX412" s="109">
        <f t="shared" si="4"/>
        <v>0</v>
      </c>
      <c r="BY412" s="109">
        <f>IF($BW412&gt;cLunchEnd+$N412,cLunchBegin+$N412+1,cLunchBegin+$N412)</f>
        <v>0.5</v>
      </c>
      <c r="BZ412" s="109">
        <f>IF($BW412&gt;cLunchEnd+$N412,cLunchEnd+$N412+1,cLunchEnd+$N412)</f>
        <v>0.5416666667</v>
      </c>
      <c r="CA412" s="109">
        <f>IF($BW412&gt;cDinnerEnd+$N412,cDinnerBegin+$N412+1,cDinnerBegin+$N412)</f>
        <v>0.75</v>
      </c>
      <c r="CB412" s="109">
        <f>IF($BW412&gt;cDinnerEnd+$N412,cDinnerEnd+$N412+1,cDinnerEnd+$N412)</f>
        <v>0.7916666667</v>
      </c>
      <c r="CC412" s="50" t="str">
        <f>IF((MIN($BX412,BZ412)-MAX($BW412,BY412))&gt;0,vDurationLunch,)</f>
        <v/>
      </c>
      <c r="CD412" s="50" t="str">
        <f>IF((MIN($BX412,CB412)-MAX($BW412,CA412))&gt;0,vDurationDinner,)</f>
        <v/>
      </c>
      <c r="CE412" s="50">
        <f t="shared" si="5"/>
        <v>0</v>
      </c>
      <c r="CF412" s="109">
        <f t="shared" si="6"/>
        <v>0.75</v>
      </c>
      <c r="CG412" s="50" t="str">
        <f t="shared" si="7"/>
        <v/>
      </c>
      <c r="CH412" s="50" t="str">
        <f t="shared" si="8"/>
        <v/>
      </c>
      <c r="CI412" s="50" t="str">
        <f t="shared" si="9"/>
        <v/>
      </c>
      <c r="CJ412" s="50" t="str">
        <f t="shared" si="10"/>
        <v/>
      </c>
      <c r="CK412" s="50" t="str">
        <f t="shared" si="11"/>
        <v/>
      </c>
      <c r="CL412" s="50"/>
      <c r="CM412" s="50"/>
      <c r="CN412" s="50"/>
      <c r="CO412" s="50"/>
      <c r="CP412" s="50"/>
    </row>
    <row r="413">
      <c r="A413" s="108" t="str">
        <f t="shared" si="2"/>
        <v/>
      </c>
      <c r="B413" s="6"/>
      <c r="C413" s="119"/>
      <c r="D413" s="120"/>
      <c r="E413" s="61"/>
      <c r="F413" s="45"/>
      <c r="G413" s="45"/>
      <c r="H413" s="46"/>
      <c r="I413" s="45"/>
      <c r="J413" s="45"/>
      <c r="K413" s="45"/>
      <c r="L413" s="45"/>
      <c r="M413" s="61"/>
      <c r="N413" s="48"/>
      <c r="O413" s="49"/>
      <c r="P413" s="48"/>
      <c r="Q413" s="49"/>
      <c r="R413" s="50"/>
      <c r="S413" s="51"/>
      <c r="T413" s="15"/>
      <c r="U413" s="14"/>
      <c r="V413" s="52"/>
      <c r="W413" s="52"/>
      <c r="X413" s="52"/>
      <c r="Y413" s="52"/>
      <c r="Z413" s="52"/>
      <c r="AA413" s="52"/>
      <c r="AB413" s="53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3"/>
      <c r="AP413" s="52"/>
      <c r="AQ413" s="52"/>
      <c r="AR413" s="53"/>
      <c r="AS413" s="53"/>
      <c r="AT413" s="53"/>
      <c r="AU413" s="52"/>
      <c r="AV413" s="52"/>
      <c r="AW413" s="53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83" t="str">
        <f>IF(ISBLANK(B413),,IF(IFNA(MATCH(N413,List_Holidays,0),0)=0,IF(IFNA(MATCH(WEEKDAY(N413),List_WeekHolidays,0),0),1,0),2))</f>
        <v/>
      </c>
      <c r="BU413" s="83" t="str">
        <f t="array" ref="BU413">IF(ISBLANK(BT413),,INDEX(List_DayType,BT413+1))</f>
        <v/>
      </c>
      <c r="BV413" s="83" t="str">
        <f t="array" ref="BV413">IFS(BT413=0,,BT413=1,INDEX(List_Weekday,BT413),BT413=2,XLOOKUP(N413,List_Holidays,List_HolidaysDesc))</f>
        <v/>
      </c>
      <c r="BW413" s="109">
        <f t="shared" si="3"/>
        <v>0</v>
      </c>
      <c r="BX413" s="109">
        <f t="shared" si="4"/>
        <v>0</v>
      </c>
      <c r="BY413" s="109">
        <f>IF($BW413&gt;cLunchEnd+$N413,cLunchBegin+$N413+1,cLunchBegin+$N413)</f>
        <v>0.5</v>
      </c>
      <c r="BZ413" s="109">
        <f>IF($BW413&gt;cLunchEnd+$N413,cLunchEnd+$N413+1,cLunchEnd+$N413)</f>
        <v>0.5416666667</v>
      </c>
      <c r="CA413" s="109">
        <f>IF($BW413&gt;cDinnerEnd+$N413,cDinnerBegin+$N413+1,cDinnerBegin+$N413)</f>
        <v>0.75</v>
      </c>
      <c r="CB413" s="109">
        <f>IF($BW413&gt;cDinnerEnd+$N413,cDinnerEnd+$N413+1,cDinnerEnd+$N413)</f>
        <v>0.7916666667</v>
      </c>
      <c r="CC413" s="50" t="str">
        <f>IF((MIN($BX413,BZ413)-MAX($BW413,BY413))&gt;0,vDurationLunch,)</f>
        <v/>
      </c>
      <c r="CD413" s="50" t="str">
        <f>IF((MIN($BX413,CB413)-MAX($BW413,CA413))&gt;0,vDurationDinner,)</f>
        <v/>
      </c>
      <c r="CE413" s="50">
        <f t="shared" si="5"/>
        <v>0</v>
      </c>
      <c r="CF413" s="109">
        <f t="shared" si="6"/>
        <v>0.75</v>
      </c>
      <c r="CG413" s="50" t="str">
        <f t="shared" si="7"/>
        <v/>
      </c>
      <c r="CH413" s="50" t="str">
        <f t="shared" si="8"/>
        <v/>
      </c>
      <c r="CI413" s="50" t="str">
        <f t="shared" si="9"/>
        <v/>
      </c>
      <c r="CJ413" s="50" t="str">
        <f t="shared" si="10"/>
        <v/>
      </c>
      <c r="CK413" s="50" t="str">
        <f t="shared" si="11"/>
        <v/>
      </c>
      <c r="CL413" s="50"/>
      <c r="CM413" s="50"/>
      <c r="CN413" s="50"/>
      <c r="CO413" s="50"/>
      <c r="CP413" s="50"/>
    </row>
    <row r="414">
      <c r="A414" s="108" t="str">
        <f t="shared" si="2"/>
        <v/>
      </c>
      <c r="B414" s="6"/>
      <c r="C414" s="119"/>
      <c r="D414" s="120"/>
      <c r="E414" s="61"/>
      <c r="F414" s="45"/>
      <c r="G414" s="45"/>
      <c r="H414" s="46"/>
      <c r="I414" s="45"/>
      <c r="J414" s="45"/>
      <c r="K414" s="45"/>
      <c r="L414" s="45"/>
      <c r="M414" s="61"/>
      <c r="N414" s="48"/>
      <c r="O414" s="49"/>
      <c r="P414" s="48"/>
      <c r="Q414" s="49"/>
      <c r="R414" s="50"/>
      <c r="S414" s="51"/>
      <c r="T414" s="15"/>
      <c r="U414" s="14"/>
      <c r="V414" s="52"/>
      <c r="W414" s="52"/>
      <c r="X414" s="52"/>
      <c r="Y414" s="52"/>
      <c r="Z414" s="52"/>
      <c r="AA414" s="52"/>
      <c r="AB414" s="53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3"/>
      <c r="AP414" s="52"/>
      <c r="AQ414" s="52"/>
      <c r="AR414" s="53"/>
      <c r="AS414" s="53"/>
      <c r="AT414" s="53"/>
      <c r="AU414" s="52"/>
      <c r="AV414" s="52"/>
      <c r="AW414" s="53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83" t="str">
        <f>IF(ISBLANK(B414),,IF(IFNA(MATCH(N414,List_Holidays,0),0)=0,IF(IFNA(MATCH(WEEKDAY(N414),List_WeekHolidays,0),0),1,0),2))</f>
        <v/>
      </c>
      <c r="BU414" s="83" t="str">
        <f t="array" ref="BU414">IF(ISBLANK(BT414),,INDEX(List_DayType,BT414+1))</f>
        <v/>
      </c>
      <c r="BV414" s="83" t="str">
        <f t="array" ref="BV414">IFS(BT414=0,,BT414=1,INDEX(List_Weekday,BT414),BT414=2,XLOOKUP(N414,List_Holidays,List_HolidaysDesc))</f>
        <v/>
      </c>
      <c r="BW414" s="109">
        <f t="shared" si="3"/>
        <v>0</v>
      </c>
      <c r="BX414" s="109">
        <f t="shared" si="4"/>
        <v>0</v>
      </c>
      <c r="BY414" s="109">
        <f>IF($BW414&gt;cLunchEnd+$N414,cLunchBegin+$N414+1,cLunchBegin+$N414)</f>
        <v>0.5</v>
      </c>
      <c r="BZ414" s="109">
        <f>IF($BW414&gt;cLunchEnd+$N414,cLunchEnd+$N414+1,cLunchEnd+$N414)</f>
        <v>0.5416666667</v>
      </c>
      <c r="CA414" s="109">
        <f>IF($BW414&gt;cDinnerEnd+$N414,cDinnerBegin+$N414+1,cDinnerBegin+$N414)</f>
        <v>0.75</v>
      </c>
      <c r="CB414" s="109">
        <f>IF($BW414&gt;cDinnerEnd+$N414,cDinnerEnd+$N414+1,cDinnerEnd+$N414)</f>
        <v>0.7916666667</v>
      </c>
      <c r="CC414" s="50" t="str">
        <f>IF((MIN($BX414,BZ414)-MAX($BW414,BY414))&gt;0,vDurationLunch,)</f>
        <v/>
      </c>
      <c r="CD414" s="50" t="str">
        <f>IF((MIN($BX414,CB414)-MAX($BW414,CA414))&gt;0,vDurationDinner,)</f>
        <v/>
      </c>
      <c r="CE414" s="50">
        <f t="shared" si="5"/>
        <v>0</v>
      </c>
      <c r="CF414" s="109">
        <f t="shared" si="6"/>
        <v>0.75</v>
      </c>
      <c r="CG414" s="50" t="str">
        <f t="shared" si="7"/>
        <v/>
      </c>
      <c r="CH414" s="50" t="str">
        <f t="shared" si="8"/>
        <v/>
      </c>
      <c r="CI414" s="50" t="str">
        <f t="shared" si="9"/>
        <v/>
      </c>
      <c r="CJ414" s="50" t="str">
        <f t="shared" si="10"/>
        <v/>
      </c>
      <c r="CK414" s="50" t="str">
        <f t="shared" si="11"/>
        <v/>
      </c>
      <c r="CL414" s="50"/>
      <c r="CM414" s="50"/>
      <c r="CN414" s="50"/>
      <c r="CO414" s="50"/>
      <c r="CP414" s="50"/>
    </row>
    <row r="415">
      <c r="A415" s="108" t="str">
        <f t="shared" si="2"/>
        <v/>
      </c>
      <c r="B415" s="6"/>
      <c r="C415" s="119"/>
      <c r="D415" s="120"/>
      <c r="E415" s="61"/>
      <c r="F415" s="45"/>
      <c r="G415" s="45"/>
      <c r="H415" s="45"/>
      <c r="I415" s="45"/>
      <c r="J415" s="46"/>
      <c r="K415" s="45"/>
      <c r="L415" s="45"/>
      <c r="M415" s="61"/>
      <c r="N415" s="48"/>
      <c r="O415" s="49"/>
      <c r="P415" s="48"/>
      <c r="Q415" s="49"/>
      <c r="R415" s="50"/>
      <c r="S415" s="51"/>
      <c r="T415" s="15"/>
      <c r="U415" s="14"/>
      <c r="V415" s="52"/>
      <c r="W415" s="52"/>
      <c r="X415" s="52"/>
      <c r="Y415" s="52"/>
      <c r="Z415" s="52"/>
      <c r="AA415" s="52"/>
      <c r="AB415" s="53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3"/>
      <c r="AP415" s="52"/>
      <c r="AQ415" s="52"/>
      <c r="AR415" s="53"/>
      <c r="AS415" s="53"/>
      <c r="AT415" s="53"/>
      <c r="AU415" s="52"/>
      <c r="AV415" s="52"/>
      <c r="AW415" s="53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83" t="str">
        <f>IF(ISBLANK(B415),,IF(IFNA(MATCH(N415,List_Holidays,0),0)=0,IF(IFNA(MATCH(WEEKDAY(N415),List_WeekHolidays,0),0),1,0),2))</f>
        <v/>
      </c>
      <c r="BU415" s="83" t="str">
        <f t="array" ref="BU415">IF(ISBLANK(BT415),,INDEX(List_DayType,BT415+1))</f>
        <v/>
      </c>
      <c r="BV415" s="83" t="str">
        <f t="array" ref="BV415">IFS(BT415=0,,BT415=1,INDEX(List_Weekday,BT415),BT415=2,XLOOKUP(N415,List_Holidays,List_HolidaysDesc))</f>
        <v/>
      </c>
      <c r="BW415" s="109">
        <f t="shared" si="3"/>
        <v>0</v>
      </c>
      <c r="BX415" s="109">
        <f t="shared" si="4"/>
        <v>0</v>
      </c>
      <c r="BY415" s="109">
        <f>IF($BW415&gt;cLunchEnd+$N415,cLunchBegin+$N415+1,cLunchBegin+$N415)</f>
        <v>0.5</v>
      </c>
      <c r="BZ415" s="109">
        <f>IF($BW415&gt;cLunchEnd+$N415,cLunchEnd+$N415+1,cLunchEnd+$N415)</f>
        <v>0.5416666667</v>
      </c>
      <c r="CA415" s="109">
        <f>IF($BW415&gt;cDinnerEnd+$N415,cDinnerBegin+$N415+1,cDinnerBegin+$N415)</f>
        <v>0.75</v>
      </c>
      <c r="CB415" s="109">
        <f>IF($BW415&gt;cDinnerEnd+$N415,cDinnerEnd+$N415+1,cDinnerEnd+$N415)</f>
        <v>0.7916666667</v>
      </c>
      <c r="CC415" s="50" t="str">
        <f>IF((MIN($BX415,BZ415)-MAX($BW415,BY415))&gt;0,vDurationLunch,)</f>
        <v/>
      </c>
      <c r="CD415" s="50" t="str">
        <f>IF((MIN($BX415,CB415)-MAX($BW415,CA415))&gt;0,vDurationDinner,)</f>
        <v/>
      </c>
      <c r="CE415" s="50">
        <f t="shared" si="5"/>
        <v>0</v>
      </c>
      <c r="CF415" s="109">
        <f t="shared" si="6"/>
        <v>0.75</v>
      </c>
      <c r="CG415" s="50" t="str">
        <f t="shared" si="7"/>
        <v/>
      </c>
      <c r="CH415" s="50" t="str">
        <f t="shared" si="8"/>
        <v/>
      </c>
      <c r="CI415" s="50" t="str">
        <f t="shared" si="9"/>
        <v/>
      </c>
      <c r="CJ415" s="50" t="str">
        <f t="shared" si="10"/>
        <v/>
      </c>
      <c r="CK415" s="50" t="str">
        <f t="shared" si="11"/>
        <v/>
      </c>
      <c r="CL415" s="50"/>
      <c r="CM415" s="50"/>
      <c r="CN415" s="50"/>
      <c r="CO415" s="50"/>
      <c r="CP415" s="50"/>
    </row>
    <row r="416">
      <c r="A416" s="108" t="str">
        <f t="shared" si="2"/>
        <v/>
      </c>
      <c r="B416" s="6"/>
      <c r="C416" s="119"/>
      <c r="D416" s="120"/>
      <c r="E416" s="61"/>
      <c r="F416" s="45"/>
      <c r="G416" s="45"/>
      <c r="H416" s="46"/>
      <c r="I416" s="45"/>
      <c r="J416" s="45"/>
      <c r="K416" s="45"/>
      <c r="L416" s="45"/>
      <c r="M416" s="61"/>
      <c r="N416" s="48"/>
      <c r="O416" s="49"/>
      <c r="P416" s="48"/>
      <c r="Q416" s="49"/>
      <c r="R416" s="50"/>
      <c r="S416" s="51"/>
      <c r="T416" s="15"/>
      <c r="U416" s="14"/>
      <c r="V416" s="52"/>
      <c r="W416" s="52"/>
      <c r="X416" s="52"/>
      <c r="Y416" s="52"/>
      <c r="Z416" s="52"/>
      <c r="AA416" s="52"/>
      <c r="AB416" s="53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3"/>
      <c r="AP416" s="52"/>
      <c r="AQ416" s="52"/>
      <c r="AR416" s="53"/>
      <c r="AS416" s="53"/>
      <c r="AT416" s="53"/>
      <c r="AU416" s="52"/>
      <c r="AV416" s="52"/>
      <c r="AW416" s="53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83" t="str">
        <f>IF(ISBLANK(B416),,IF(IFNA(MATCH(N416,List_Holidays,0),0)=0,IF(IFNA(MATCH(WEEKDAY(N416),List_WeekHolidays,0),0),1,0),2))</f>
        <v/>
      </c>
      <c r="BU416" s="83" t="str">
        <f t="array" ref="BU416">IF(ISBLANK(BT416),,INDEX(List_DayType,BT416+1))</f>
        <v/>
      </c>
      <c r="BV416" s="83" t="str">
        <f t="array" ref="BV416">IFS(BT416=0,,BT416=1,INDEX(List_Weekday,BT416),BT416=2,XLOOKUP(N416,List_Holidays,List_HolidaysDesc))</f>
        <v/>
      </c>
      <c r="BW416" s="109">
        <f t="shared" si="3"/>
        <v>0</v>
      </c>
      <c r="BX416" s="109">
        <f t="shared" si="4"/>
        <v>0</v>
      </c>
      <c r="BY416" s="109">
        <f>IF($BW416&gt;cLunchEnd+$N416,cLunchBegin+$N416+1,cLunchBegin+$N416)</f>
        <v>0.5</v>
      </c>
      <c r="BZ416" s="109">
        <f>IF($BW416&gt;cLunchEnd+$N416,cLunchEnd+$N416+1,cLunchEnd+$N416)</f>
        <v>0.5416666667</v>
      </c>
      <c r="CA416" s="109">
        <f>IF($BW416&gt;cDinnerEnd+$N416,cDinnerBegin+$N416+1,cDinnerBegin+$N416)</f>
        <v>0.75</v>
      </c>
      <c r="CB416" s="109">
        <f>IF($BW416&gt;cDinnerEnd+$N416,cDinnerEnd+$N416+1,cDinnerEnd+$N416)</f>
        <v>0.7916666667</v>
      </c>
      <c r="CC416" s="50" t="str">
        <f>IF((MIN($BX416,BZ416)-MAX($BW416,BY416))&gt;0,vDurationLunch,)</f>
        <v/>
      </c>
      <c r="CD416" s="50" t="str">
        <f>IF((MIN($BX416,CB416)-MAX($BW416,CA416))&gt;0,vDurationDinner,)</f>
        <v/>
      </c>
      <c r="CE416" s="50">
        <f t="shared" si="5"/>
        <v>0</v>
      </c>
      <c r="CF416" s="109">
        <f t="shared" si="6"/>
        <v>0.75</v>
      </c>
      <c r="CG416" s="50" t="str">
        <f t="shared" si="7"/>
        <v/>
      </c>
      <c r="CH416" s="50" t="str">
        <f t="shared" si="8"/>
        <v/>
      </c>
      <c r="CI416" s="50" t="str">
        <f t="shared" si="9"/>
        <v/>
      </c>
      <c r="CJ416" s="50" t="str">
        <f t="shared" si="10"/>
        <v/>
      </c>
      <c r="CK416" s="50" t="str">
        <f t="shared" si="11"/>
        <v/>
      </c>
      <c r="CL416" s="50"/>
      <c r="CM416" s="50"/>
      <c r="CN416" s="50"/>
      <c r="CO416" s="50"/>
      <c r="CP416" s="50"/>
    </row>
    <row r="417">
      <c r="A417" s="108" t="str">
        <f t="shared" si="2"/>
        <v/>
      </c>
      <c r="B417" s="6"/>
      <c r="C417" s="119"/>
      <c r="D417" s="120"/>
      <c r="E417" s="61"/>
      <c r="F417" s="45"/>
      <c r="G417" s="45"/>
      <c r="H417" s="46"/>
      <c r="I417" s="45"/>
      <c r="J417" s="45"/>
      <c r="K417" s="45"/>
      <c r="L417" s="45"/>
      <c r="M417" s="61"/>
      <c r="N417" s="48"/>
      <c r="O417" s="49"/>
      <c r="P417" s="48"/>
      <c r="Q417" s="49"/>
      <c r="R417" s="50"/>
      <c r="S417" s="51"/>
      <c r="T417" s="15"/>
      <c r="U417" s="14"/>
      <c r="V417" s="52"/>
      <c r="W417" s="52"/>
      <c r="X417" s="52"/>
      <c r="Y417" s="52"/>
      <c r="Z417" s="52"/>
      <c r="AA417" s="52"/>
      <c r="AB417" s="53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3"/>
      <c r="AP417" s="52"/>
      <c r="AQ417" s="52"/>
      <c r="AR417" s="53"/>
      <c r="AS417" s="53"/>
      <c r="AT417" s="53"/>
      <c r="AU417" s="52"/>
      <c r="AV417" s="52"/>
      <c r="AW417" s="53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83" t="str">
        <f>IF(ISBLANK(B417),,IF(IFNA(MATCH(N417,List_Holidays,0),0)=0,IF(IFNA(MATCH(WEEKDAY(N417),List_WeekHolidays,0),0),1,0),2))</f>
        <v/>
      </c>
      <c r="BU417" s="83" t="str">
        <f t="array" ref="BU417">IF(ISBLANK(BT417),,INDEX(List_DayType,BT417+1))</f>
        <v/>
      </c>
      <c r="BV417" s="83" t="str">
        <f t="array" ref="BV417">IFS(BT417=0,,BT417=1,INDEX(List_Weekday,BT417),BT417=2,XLOOKUP(N417,List_Holidays,List_HolidaysDesc))</f>
        <v/>
      </c>
      <c r="BW417" s="109">
        <f t="shared" si="3"/>
        <v>0</v>
      </c>
      <c r="BX417" s="109">
        <f t="shared" si="4"/>
        <v>0</v>
      </c>
      <c r="BY417" s="109">
        <f>IF($BW417&gt;cLunchEnd+$N417,cLunchBegin+$N417+1,cLunchBegin+$N417)</f>
        <v>0.5</v>
      </c>
      <c r="BZ417" s="109">
        <f>IF($BW417&gt;cLunchEnd+$N417,cLunchEnd+$N417+1,cLunchEnd+$N417)</f>
        <v>0.5416666667</v>
      </c>
      <c r="CA417" s="109">
        <f>IF($BW417&gt;cDinnerEnd+$N417,cDinnerBegin+$N417+1,cDinnerBegin+$N417)</f>
        <v>0.75</v>
      </c>
      <c r="CB417" s="109">
        <f>IF($BW417&gt;cDinnerEnd+$N417,cDinnerEnd+$N417+1,cDinnerEnd+$N417)</f>
        <v>0.7916666667</v>
      </c>
      <c r="CC417" s="50" t="str">
        <f>IF((MIN($BX417,BZ417)-MAX($BW417,BY417))&gt;0,vDurationLunch,)</f>
        <v/>
      </c>
      <c r="CD417" s="50" t="str">
        <f>IF((MIN($BX417,CB417)-MAX($BW417,CA417))&gt;0,vDurationDinner,)</f>
        <v/>
      </c>
      <c r="CE417" s="50">
        <f t="shared" si="5"/>
        <v>0</v>
      </c>
      <c r="CF417" s="109">
        <f t="shared" si="6"/>
        <v>0.75</v>
      </c>
      <c r="CG417" s="50" t="str">
        <f t="shared" si="7"/>
        <v/>
      </c>
      <c r="CH417" s="50" t="str">
        <f t="shared" si="8"/>
        <v/>
      </c>
      <c r="CI417" s="50" t="str">
        <f t="shared" si="9"/>
        <v/>
      </c>
      <c r="CJ417" s="50" t="str">
        <f t="shared" si="10"/>
        <v/>
      </c>
      <c r="CK417" s="50" t="str">
        <f t="shared" si="11"/>
        <v/>
      </c>
      <c r="CL417" s="50"/>
      <c r="CM417" s="50"/>
      <c r="CN417" s="50"/>
      <c r="CO417" s="50"/>
      <c r="CP417" s="50"/>
    </row>
    <row r="418">
      <c r="A418" s="108" t="str">
        <f t="shared" si="2"/>
        <v/>
      </c>
      <c r="B418" s="6"/>
      <c r="C418" s="119"/>
      <c r="D418" s="120"/>
      <c r="E418" s="61"/>
      <c r="F418" s="45"/>
      <c r="G418" s="45"/>
      <c r="H418" s="46"/>
      <c r="I418" s="45"/>
      <c r="J418" s="45"/>
      <c r="K418" s="45"/>
      <c r="L418" s="45"/>
      <c r="M418" s="61"/>
      <c r="N418" s="48"/>
      <c r="O418" s="49"/>
      <c r="P418" s="48"/>
      <c r="Q418" s="49"/>
      <c r="R418" s="50"/>
      <c r="S418" s="51"/>
      <c r="T418" s="15"/>
      <c r="U418" s="14"/>
      <c r="V418" s="52"/>
      <c r="W418" s="52"/>
      <c r="X418" s="52"/>
      <c r="Y418" s="52"/>
      <c r="Z418" s="52"/>
      <c r="AA418" s="52"/>
      <c r="AB418" s="53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3"/>
      <c r="AP418" s="52"/>
      <c r="AQ418" s="52"/>
      <c r="AR418" s="53"/>
      <c r="AS418" s="53"/>
      <c r="AT418" s="53"/>
      <c r="AU418" s="52"/>
      <c r="AV418" s="52"/>
      <c r="AW418" s="53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83" t="str">
        <f>IF(ISBLANK(B418),,IF(IFNA(MATCH(N418,List_Holidays,0),0)=0,IF(IFNA(MATCH(WEEKDAY(N418),List_WeekHolidays,0),0),1,0),2))</f>
        <v/>
      </c>
      <c r="BU418" s="83" t="str">
        <f t="array" ref="BU418">IF(ISBLANK(BT418),,INDEX(List_DayType,BT418+1))</f>
        <v/>
      </c>
      <c r="BV418" s="83" t="str">
        <f t="array" ref="BV418">IFS(BT418=0,,BT418=1,INDEX(List_Weekday,BT418),BT418=2,XLOOKUP(N418,List_Holidays,List_HolidaysDesc))</f>
        <v/>
      </c>
      <c r="BW418" s="109">
        <f t="shared" si="3"/>
        <v>0</v>
      </c>
      <c r="BX418" s="109">
        <f t="shared" si="4"/>
        <v>0</v>
      </c>
      <c r="BY418" s="109">
        <f>IF($BW418&gt;cLunchEnd+$N418,cLunchBegin+$N418+1,cLunchBegin+$N418)</f>
        <v>0.5</v>
      </c>
      <c r="BZ418" s="109">
        <f>IF($BW418&gt;cLunchEnd+$N418,cLunchEnd+$N418+1,cLunchEnd+$N418)</f>
        <v>0.5416666667</v>
      </c>
      <c r="CA418" s="109">
        <f>IF($BW418&gt;cDinnerEnd+$N418,cDinnerBegin+$N418+1,cDinnerBegin+$N418)</f>
        <v>0.75</v>
      </c>
      <c r="CB418" s="109">
        <f>IF($BW418&gt;cDinnerEnd+$N418,cDinnerEnd+$N418+1,cDinnerEnd+$N418)</f>
        <v>0.7916666667</v>
      </c>
      <c r="CC418" s="50" t="str">
        <f>IF((MIN($BX418,BZ418)-MAX($BW418,BY418))&gt;0,vDurationLunch,)</f>
        <v/>
      </c>
      <c r="CD418" s="50" t="str">
        <f>IF((MIN($BX418,CB418)-MAX($BW418,CA418))&gt;0,vDurationDinner,)</f>
        <v/>
      </c>
      <c r="CE418" s="50">
        <f t="shared" si="5"/>
        <v>0</v>
      </c>
      <c r="CF418" s="109">
        <f t="shared" si="6"/>
        <v>0.75</v>
      </c>
      <c r="CG418" s="50" t="str">
        <f t="shared" si="7"/>
        <v/>
      </c>
      <c r="CH418" s="50" t="str">
        <f t="shared" si="8"/>
        <v/>
      </c>
      <c r="CI418" s="50" t="str">
        <f t="shared" si="9"/>
        <v/>
      </c>
      <c r="CJ418" s="50" t="str">
        <f t="shared" si="10"/>
        <v/>
      </c>
      <c r="CK418" s="50" t="str">
        <f t="shared" si="11"/>
        <v/>
      </c>
      <c r="CL418" s="50"/>
      <c r="CM418" s="50"/>
      <c r="CN418" s="50"/>
      <c r="CO418" s="50"/>
      <c r="CP418" s="50"/>
    </row>
    <row r="419">
      <c r="A419" s="108" t="str">
        <f t="shared" si="2"/>
        <v/>
      </c>
      <c r="B419" s="6"/>
      <c r="C419" s="119"/>
      <c r="D419" s="120"/>
      <c r="E419" s="61"/>
      <c r="F419" s="45"/>
      <c r="G419" s="46"/>
      <c r="H419" s="46"/>
      <c r="I419" s="45"/>
      <c r="J419" s="45"/>
      <c r="K419" s="45"/>
      <c r="L419" s="45"/>
      <c r="M419" s="61"/>
      <c r="N419" s="48"/>
      <c r="O419" s="49"/>
      <c r="P419" s="48"/>
      <c r="Q419" s="49"/>
      <c r="R419" s="50"/>
      <c r="S419" s="51"/>
      <c r="T419" s="15"/>
      <c r="U419" s="14"/>
      <c r="V419" s="52"/>
      <c r="W419" s="52"/>
      <c r="X419" s="52"/>
      <c r="Y419" s="52"/>
      <c r="Z419" s="52"/>
      <c r="AA419" s="52"/>
      <c r="AB419" s="53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3"/>
      <c r="AP419" s="52"/>
      <c r="AQ419" s="52"/>
      <c r="AR419" s="53"/>
      <c r="AS419" s="53"/>
      <c r="AT419" s="53"/>
      <c r="AU419" s="52"/>
      <c r="AV419" s="52"/>
      <c r="AW419" s="53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83" t="str">
        <f>IF(ISBLANK(B419),,IF(IFNA(MATCH(N419,List_Holidays,0),0)=0,IF(IFNA(MATCH(WEEKDAY(N419),List_WeekHolidays,0),0),1,0),2))</f>
        <v/>
      </c>
      <c r="BU419" s="83" t="str">
        <f t="array" ref="BU419">IF(ISBLANK(BT419),,INDEX(List_DayType,BT419+1))</f>
        <v/>
      </c>
      <c r="BV419" s="83" t="str">
        <f t="array" ref="BV419">IFS(BT419=0,,BT419=1,INDEX(List_Weekday,BT419),BT419=2,XLOOKUP(N419,List_Holidays,List_HolidaysDesc))</f>
        <v/>
      </c>
      <c r="BW419" s="109">
        <f t="shared" si="3"/>
        <v>0</v>
      </c>
      <c r="BX419" s="109">
        <f t="shared" si="4"/>
        <v>0</v>
      </c>
      <c r="BY419" s="109">
        <f>IF($BW419&gt;cLunchEnd+$N419,cLunchBegin+$N419+1,cLunchBegin+$N419)</f>
        <v>0.5</v>
      </c>
      <c r="BZ419" s="109">
        <f>IF($BW419&gt;cLunchEnd+$N419,cLunchEnd+$N419+1,cLunchEnd+$N419)</f>
        <v>0.5416666667</v>
      </c>
      <c r="CA419" s="109">
        <f>IF($BW419&gt;cDinnerEnd+$N419,cDinnerBegin+$N419+1,cDinnerBegin+$N419)</f>
        <v>0.75</v>
      </c>
      <c r="CB419" s="109">
        <f>IF($BW419&gt;cDinnerEnd+$N419,cDinnerEnd+$N419+1,cDinnerEnd+$N419)</f>
        <v>0.7916666667</v>
      </c>
      <c r="CC419" s="50" t="str">
        <f>IF((MIN($BX419,BZ419)-MAX($BW419,BY419))&gt;0,vDurationLunch,)</f>
        <v/>
      </c>
      <c r="CD419" s="50" t="str">
        <f>IF((MIN($BX419,CB419)-MAX($BW419,CA419))&gt;0,vDurationDinner,)</f>
        <v/>
      </c>
      <c r="CE419" s="50">
        <f t="shared" si="5"/>
        <v>0</v>
      </c>
      <c r="CF419" s="109">
        <f t="shared" si="6"/>
        <v>0.75</v>
      </c>
      <c r="CG419" s="50" t="str">
        <f t="shared" si="7"/>
        <v/>
      </c>
      <c r="CH419" s="50" t="str">
        <f t="shared" si="8"/>
        <v/>
      </c>
      <c r="CI419" s="50" t="str">
        <f t="shared" si="9"/>
        <v/>
      </c>
      <c r="CJ419" s="50" t="str">
        <f t="shared" si="10"/>
        <v/>
      </c>
      <c r="CK419" s="50" t="str">
        <f t="shared" si="11"/>
        <v/>
      </c>
      <c r="CL419" s="50"/>
      <c r="CM419" s="50"/>
      <c r="CN419" s="50"/>
      <c r="CO419" s="50"/>
      <c r="CP419" s="50"/>
    </row>
    <row r="420">
      <c r="A420" s="108" t="str">
        <f t="shared" si="2"/>
        <v/>
      </c>
      <c r="B420" s="6"/>
      <c r="C420" s="119"/>
      <c r="D420" s="120"/>
      <c r="E420" s="61"/>
      <c r="F420" s="45"/>
      <c r="G420" s="45"/>
      <c r="H420" s="46"/>
      <c r="I420" s="45"/>
      <c r="J420" s="45"/>
      <c r="K420" s="45"/>
      <c r="L420" s="45"/>
      <c r="M420" s="61"/>
      <c r="N420" s="48"/>
      <c r="O420" s="49"/>
      <c r="P420" s="48"/>
      <c r="Q420" s="49"/>
      <c r="R420" s="50"/>
      <c r="S420" s="51"/>
      <c r="T420" s="15"/>
      <c r="U420" s="14"/>
      <c r="V420" s="52"/>
      <c r="W420" s="52"/>
      <c r="X420" s="52"/>
      <c r="Y420" s="52"/>
      <c r="Z420" s="52"/>
      <c r="AA420" s="52"/>
      <c r="AB420" s="53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3"/>
      <c r="AP420" s="52"/>
      <c r="AQ420" s="52"/>
      <c r="AR420" s="53"/>
      <c r="AS420" s="53"/>
      <c r="AT420" s="53"/>
      <c r="AU420" s="52"/>
      <c r="AV420" s="52"/>
      <c r="AW420" s="53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83" t="str">
        <f>IF(ISBLANK(B420),,IF(IFNA(MATCH(N420,List_Holidays,0),0)=0,IF(IFNA(MATCH(WEEKDAY(N420),List_WeekHolidays,0),0),1,0),2))</f>
        <v/>
      </c>
      <c r="BU420" s="83" t="str">
        <f t="array" ref="BU420">IF(ISBLANK(BT420),,INDEX(List_DayType,BT420+1))</f>
        <v/>
      </c>
      <c r="BV420" s="83" t="str">
        <f t="array" ref="BV420">IFS(BT420=0,,BT420=1,INDEX(List_Weekday,BT420),BT420=2,XLOOKUP(N420,List_Holidays,List_HolidaysDesc))</f>
        <v/>
      </c>
      <c r="BW420" s="109">
        <f t="shared" si="3"/>
        <v>0</v>
      </c>
      <c r="BX420" s="109">
        <f t="shared" si="4"/>
        <v>0</v>
      </c>
      <c r="BY420" s="109">
        <f>IF($BW420&gt;cLunchEnd+$N420,cLunchBegin+$N420+1,cLunchBegin+$N420)</f>
        <v>0.5</v>
      </c>
      <c r="BZ420" s="109">
        <f>IF($BW420&gt;cLunchEnd+$N420,cLunchEnd+$N420+1,cLunchEnd+$N420)</f>
        <v>0.5416666667</v>
      </c>
      <c r="CA420" s="109">
        <f>IF($BW420&gt;cDinnerEnd+$N420,cDinnerBegin+$N420+1,cDinnerBegin+$N420)</f>
        <v>0.75</v>
      </c>
      <c r="CB420" s="109">
        <f>IF($BW420&gt;cDinnerEnd+$N420,cDinnerEnd+$N420+1,cDinnerEnd+$N420)</f>
        <v>0.7916666667</v>
      </c>
      <c r="CC420" s="50" t="str">
        <f>IF((MIN($BX420,BZ420)-MAX($BW420,BY420))&gt;0,vDurationLunch,)</f>
        <v/>
      </c>
      <c r="CD420" s="50" t="str">
        <f>IF((MIN($BX420,CB420)-MAX($BW420,CA420))&gt;0,vDurationDinner,)</f>
        <v/>
      </c>
      <c r="CE420" s="50">
        <f t="shared" si="5"/>
        <v>0</v>
      </c>
      <c r="CF420" s="109">
        <f t="shared" si="6"/>
        <v>0.75</v>
      </c>
      <c r="CG420" s="50" t="str">
        <f t="shared" si="7"/>
        <v/>
      </c>
      <c r="CH420" s="50" t="str">
        <f t="shared" si="8"/>
        <v/>
      </c>
      <c r="CI420" s="50" t="str">
        <f t="shared" si="9"/>
        <v/>
      </c>
      <c r="CJ420" s="50" t="str">
        <f t="shared" si="10"/>
        <v/>
      </c>
      <c r="CK420" s="50" t="str">
        <f t="shared" si="11"/>
        <v/>
      </c>
      <c r="CL420" s="50"/>
      <c r="CM420" s="50"/>
      <c r="CN420" s="50"/>
      <c r="CO420" s="50"/>
      <c r="CP420" s="50"/>
    </row>
    <row r="421">
      <c r="A421" s="108" t="str">
        <f t="shared" si="2"/>
        <v/>
      </c>
      <c r="B421" s="6"/>
      <c r="C421" s="119"/>
      <c r="D421" s="120"/>
      <c r="E421" s="61"/>
      <c r="F421" s="45"/>
      <c r="G421" s="45"/>
      <c r="H421" s="46"/>
      <c r="I421" s="45"/>
      <c r="J421" s="45"/>
      <c r="K421" s="45"/>
      <c r="L421" s="45"/>
      <c r="M421" s="61"/>
      <c r="N421" s="48"/>
      <c r="O421" s="49"/>
      <c r="P421" s="48"/>
      <c r="Q421" s="49"/>
      <c r="R421" s="50"/>
      <c r="S421" s="51"/>
      <c r="T421" s="15"/>
      <c r="U421" s="14"/>
      <c r="V421" s="52"/>
      <c r="W421" s="52"/>
      <c r="X421" s="52"/>
      <c r="Y421" s="52"/>
      <c r="Z421" s="52"/>
      <c r="AA421" s="52"/>
      <c r="AB421" s="53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3"/>
      <c r="AP421" s="52"/>
      <c r="AQ421" s="52"/>
      <c r="AR421" s="53"/>
      <c r="AS421" s="53"/>
      <c r="AT421" s="53"/>
      <c r="AU421" s="52"/>
      <c r="AV421" s="52"/>
      <c r="AW421" s="53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83" t="str">
        <f>IF(ISBLANK(B421),,IF(IFNA(MATCH(N421,List_Holidays,0),0)=0,IF(IFNA(MATCH(WEEKDAY(N421),List_WeekHolidays,0),0),1,0),2))</f>
        <v/>
      </c>
      <c r="BU421" s="83" t="str">
        <f t="array" ref="BU421">IF(ISBLANK(BT421),,INDEX(List_DayType,BT421+1))</f>
        <v/>
      </c>
      <c r="BV421" s="83" t="str">
        <f t="array" ref="BV421">IFS(BT421=0,,BT421=1,INDEX(List_Weekday,BT421),BT421=2,XLOOKUP(N421,List_Holidays,List_HolidaysDesc))</f>
        <v/>
      </c>
      <c r="BW421" s="109">
        <f t="shared" si="3"/>
        <v>0</v>
      </c>
      <c r="BX421" s="109">
        <f t="shared" si="4"/>
        <v>0</v>
      </c>
      <c r="BY421" s="109">
        <f>IF($BW421&gt;cLunchEnd+$N421,cLunchBegin+$N421+1,cLunchBegin+$N421)</f>
        <v>0.5</v>
      </c>
      <c r="BZ421" s="109">
        <f>IF($BW421&gt;cLunchEnd+$N421,cLunchEnd+$N421+1,cLunchEnd+$N421)</f>
        <v>0.5416666667</v>
      </c>
      <c r="CA421" s="109">
        <f>IF($BW421&gt;cDinnerEnd+$N421,cDinnerBegin+$N421+1,cDinnerBegin+$N421)</f>
        <v>0.75</v>
      </c>
      <c r="CB421" s="109">
        <f>IF($BW421&gt;cDinnerEnd+$N421,cDinnerEnd+$N421+1,cDinnerEnd+$N421)</f>
        <v>0.7916666667</v>
      </c>
      <c r="CC421" s="50" t="str">
        <f>IF((MIN($BX421,BZ421)-MAX($BW421,BY421))&gt;0,vDurationLunch,)</f>
        <v/>
      </c>
      <c r="CD421" s="50" t="str">
        <f>IF((MIN($BX421,CB421)-MAX($BW421,CA421))&gt;0,vDurationDinner,)</f>
        <v/>
      </c>
      <c r="CE421" s="50">
        <f t="shared" si="5"/>
        <v>0</v>
      </c>
      <c r="CF421" s="109">
        <f t="shared" si="6"/>
        <v>0.75</v>
      </c>
      <c r="CG421" s="50" t="str">
        <f t="shared" si="7"/>
        <v/>
      </c>
      <c r="CH421" s="50" t="str">
        <f t="shared" si="8"/>
        <v/>
      </c>
      <c r="CI421" s="50" t="str">
        <f t="shared" si="9"/>
        <v/>
      </c>
      <c r="CJ421" s="50" t="str">
        <f t="shared" si="10"/>
        <v/>
      </c>
      <c r="CK421" s="50" t="str">
        <f t="shared" si="11"/>
        <v/>
      </c>
      <c r="CL421" s="50"/>
      <c r="CM421" s="50"/>
      <c r="CN421" s="50"/>
      <c r="CO421" s="50"/>
      <c r="CP421" s="50"/>
    </row>
    <row r="422">
      <c r="A422" s="108" t="str">
        <f t="shared" si="2"/>
        <v/>
      </c>
      <c r="B422" s="6"/>
      <c r="C422" s="119"/>
      <c r="D422" s="120"/>
      <c r="E422" s="61"/>
      <c r="F422" s="45"/>
      <c r="G422" s="45"/>
      <c r="H422" s="45"/>
      <c r="I422" s="45"/>
      <c r="J422" s="46"/>
      <c r="K422" s="45"/>
      <c r="L422" s="45"/>
      <c r="M422" s="61"/>
      <c r="N422" s="48"/>
      <c r="O422" s="49"/>
      <c r="P422" s="48"/>
      <c r="Q422" s="49"/>
      <c r="R422" s="50"/>
      <c r="S422" s="51"/>
      <c r="T422" s="15"/>
      <c r="U422" s="14"/>
      <c r="V422" s="52"/>
      <c r="W422" s="52"/>
      <c r="X422" s="52"/>
      <c r="Y422" s="52"/>
      <c r="Z422" s="52"/>
      <c r="AA422" s="52"/>
      <c r="AB422" s="53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3"/>
      <c r="AP422" s="52"/>
      <c r="AQ422" s="52"/>
      <c r="AR422" s="53"/>
      <c r="AS422" s="53"/>
      <c r="AT422" s="53"/>
      <c r="AU422" s="52"/>
      <c r="AV422" s="52"/>
      <c r="AW422" s="53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83" t="str">
        <f>IF(ISBLANK(B422),,IF(IFNA(MATCH(N422,List_Holidays,0),0)=0,IF(IFNA(MATCH(WEEKDAY(N422),List_WeekHolidays,0),0),1,0),2))</f>
        <v/>
      </c>
      <c r="BU422" s="83" t="str">
        <f t="array" ref="BU422">IF(ISBLANK(BT422),,INDEX(List_DayType,BT422+1))</f>
        <v/>
      </c>
      <c r="BV422" s="83" t="str">
        <f t="array" ref="BV422">IFS(BT422=0,,BT422=1,INDEX(List_Weekday,BT422),BT422=2,XLOOKUP(N422,List_Holidays,List_HolidaysDesc))</f>
        <v/>
      </c>
      <c r="BW422" s="109">
        <f t="shared" si="3"/>
        <v>0</v>
      </c>
      <c r="BX422" s="109">
        <f t="shared" si="4"/>
        <v>0</v>
      </c>
      <c r="BY422" s="109">
        <f>IF($BW422&gt;cLunchEnd+$N422,cLunchBegin+$N422+1,cLunchBegin+$N422)</f>
        <v>0.5</v>
      </c>
      <c r="BZ422" s="109">
        <f>IF($BW422&gt;cLunchEnd+$N422,cLunchEnd+$N422+1,cLunchEnd+$N422)</f>
        <v>0.5416666667</v>
      </c>
      <c r="CA422" s="109">
        <f>IF($BW422&gt;cDinnerEnd+$N422,cDinnerBegin+$N422+1,cDinnerBegin+$N422)</f>
        <v>0.75</v>
      </c>
      <c r="CB422" s="109">
        <f>IF($BW422&gt;cDinnerEnd+$N422,cDinnerEnd+$N422+1,cDinnerEnd+$N422)</f>
        <v>0.7916666667</v>
      </c>
      <c r="CC422" s="50" t="str">
        <f>IF((MIN($BX422,BZ422)-MAX($BW422,BY422))&gt;0,vDurationLunch,)</f>
        <v/>
      </c>
      <c r="CD422" s="50" t="str">
        <f>IF((MIN($BX422,CB422)-MAX($BW422,CA422))&gt;0,vDurationDinner,)</f>
        <v/>
      </c>
      <c r="CE422" s="50">
        <f t="shared" si="5"/>
        <v>0</v>
      </c>
      <c r="CF422" s="109">
        <f t="shared" si="6"/>
        <v>0.75</v>
      </c>
      <c r="CG422" s="50" t="str">
        <f t="shared" si="7"/>
        <v/>
      </c>
      <c r="CH422" s="50" t="str">
        <f t="shared" si="8"/>
        <v/>
      </c>
      <c r="CI422" s="50" t="str">
        <f t="shared" si="9"/>
        <v/>
      </c>
      <c r="CJ422" s="50" t="str">
        <f t="shared" si="10"/>
        <v/>
      </c>
      <c r="CK422" s="50" t="str">
        <f t="shared" si="11"/>
        <v/>
      </c>
      <c r="CL422" s="50"/>
      <c r="CM422" s="50"/>
      <c r="CN422" s="50"/>
      <c r="CO422" s="50"/>
      <c r="CP422" s="50"/>
    </row>
    <row r="423">
      <c r="A423" s="108" t="str">
        <f t="shared" si="2"/>
        <v/>
      </c>
      <c r="B423" s="6"/>
      <c r="C423" s="119"/>
      <c r="D423" s="120"/>
      <c r="E423" s="61"/>
      <c r="F423" s="45"/>
      <c r="G423" s="45"/>
      <c r="H423" s="46"/>
      <c r="I423" s="45"/>
      <c r="J423" s="45"/>
      <c r="K423" s="45"/>
      <c r="L423" s="45"/>
      <c r="M423" s="61"/>
      <c r="N423" s="48"/>
      <c r="O423" s="49"/>
      <c r="P423" s="48"/>
      <c r="Q423" s="49"/>
      <c r="R423" s="50"/>
      <c r="S423" s="51"/>
      <c r="T423" s="15"/>
      <c r="U423" s="14"/>
      <c r="V423" s="52"/>
      <c r="W423" s="52"/>
      <c r="X423" s="52"/>
      <c r="Y423" s="52"/>
      <c r="Z423" s="52"/>
      <c r="AA423" s="52"/>
      <c r="AB423" s="53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3"/>
      <c r="AP423" s="52"/>
      <c r="AQ423" s="52"/>
      <c r="AR423" s="53"/>
      <c r="AS423" s="53"/>
      <c r="AT423" s="53"/>
      <c r="AU423" s="52"/>
      <c r="AV423" s="52"/>
      <c r="AW423" s="53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83" t="str">
        <f>IF(ISBLANK(B423),,IF(IFNA(MATCH(N423,List_Holidays,0),0)=0,IF(IFNA(MATCH(WEEKDAY(N423),List_WeekHolidays,0),0),1,0),2))</f>
        <v/>
      </c>
      <c r="BU423" s="83" t="str">
        <f t="array" ref="BU423">IF(ISBLANK(BT423),,INDEX(List_DayType,BT423+1))</f>
        <v/>
      </c>
      <c r="BV423" s="83" t="str">
        <f t="array" ref="BV423">IFS(BT423=0,,BT423=1,INDEX(List_Weekday,BT423),BT423=2,XLOOKUP(N423,List_Holidays,List_HolidaysDesc))</f>
        <v/>
      </c>
      <c r="BW423" s="109">
        <f t="shared" si="3"/>
        <v>0</v>
      </c>
      <c r="BX423" s="109">
        <f t="shared" si="4"/>
        <v>0</v>
      </c>
      <c r="BY423" s="109">
        <f>IF($BW423&gt;cLunchEnd+$N423,cLunchBegin+$N423+1,cLunchBegin+$N423)</f>
        <v>0.5</v>
      </c>
      <c r="BZ423" s="109">
        <f>IF($BW423&gt;cLunchEnd+$N423,cLunchEnd+$N423+1,cLunchEnd+$N423)</f>
        <v>0.5416666667</v>
      </c>
      <c r="CA423" s="109">
        <f>IF($BW423&gt;cDinnerEnd+$N423,cDinnerBegin+$N423+1,cDinnerBegin+$N423)</f>
        <v>0.75</v>
      </c>
      <c r="CB423" s="109">
        <f>IF($BW423&gt;cDinnerEnd+$N423,cDinnerEnd+$N423+1,cDinnerEnd+$N423)</f>
        <v>0.7916666667</v>
      </c>
      <c r="CC423" s="50" t="str">
        <f>IF((MIN($BX423,BZ423)-MAX($BW423,BY423))&gt;0,vDurationLunch,)</f>
        <v/>
      </c>
      <c r="CD423" s="50" t="str">
        <f>IF((MIN($BX423,CB423)-MAX($BW423,CA423))&gt;0,vDurationDinner,)</f>
        <v/>
      </c>
      <c r="CE423" s="50">
        <f t="shared" si="5"/>
        <v>0</v>
      </c>
      <c r="CF423" s="109">
        <f t="shared" si="6"/>
        <v>0.75</v>
      </c>
      <c r="CG423" s="50" t="str">
        <f t="shared" si="7"/>
        <v/>
      </c>
      <c r="CH423" s="50" t="str">
        <f t="shared" si="8"/>
        <v/>
      </c>
      <c r="CI423" s="50" t="str">
        <f t="shared" si="9"/>
        <v/>
      </c>
      <c r="CJ423" s="50" t="str">
        <f t="shared" si="10"/>
        <v/>
      </c>
      <c r="CK423" s="50" t="str">
        <f t="shared" si="11"/>
        <v/>
      </c>
      <c r="CL423" s="50"/>
      <c r="CM423" s="50"/>
      <c r="CN423" s="50"/>
      <c r="CO423" s="50"/>
      <c r="CP423" s="50"/>
    </row>
    <row r="424">
      <c r="A424" s="108" t="str">
        <f t="shared" si="2"/>
        <v/>
      </c>
      <c r="B424" s="6"/>
      <c r="C424" s="119"/>
      <c r="D424" s="120"/>
      <c r="E424" s="61"/>
      <c r="F424" s="45"/>
      <c r="G424" s="45"/>
      <c r="H424" s="46"/>
      <c r="I424" s="45"/>
      <c r="J424" s="45"/>
      <c r="K424" s="45"/>
      <c r="L424" s="45"/>
      <c r="M424" s="61"/>
      <c r="N424" s="48"/>
      <c r="O424" s="49"/>
      <c r="P424" s="48"/>
      <c r="Q424" s="49"/>
      <c r="R424" s="50"/>
      <c r="S424" s="51"/>
      <c r="T424" s="15"/>
      <c r="U424" s="14"/>
      <c r="V424" s="52"/>
      <c r="W424" s="52"/>
      <c r="X424" s="52"/>
      <c r="Y424" s="52"/>
      <c r="Z424" s="52"/>
      <c r="AA424" s="52"/>
      <c r="AB424" s="53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3"/>
      <c r="AP424" s="52"/>
      <c r="AQ424" s="52"/>
      <c r="AR424" s="53"/>
      <c r="AS424" s="53"/>
      <c r="AT424" s="53"/>
      <c r="AU424" s="52"/>
      <c r="AV424" s="52"/>
      <c r="AW424" s="53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83" t="str">
        <f>IF(ISBLANK(B424),,IF(IFNA(MATCH(N424,List_Holidays,0),0)=0,IF(IFNA(MATCH(WEEKDAY(N424),List_WeekHolidays,0),0),1,0),2))</f>
        <v/>
      </c>
      <c r="BU424" s="83" t="str">
        <f t="array" ref="BU424">IF(ISBLANK(BT424),,INDEX(List_DayType,BT424+1))</f>
        <v/>
      </c>
      <c r="BV424" s="83" t="str">
        <f t="array" ref="BV424">IFS(BT424=0,,BT424=1,INDEX(List_Weekday,BT424),BT424=2,XLOOKUP(N424,List_Holidays,List_HolidaysDesc))</f>
        <v/>
      </c>
      <c r="BW424" s="109">
        <f t="shared" si="3"/>
        <v>0</v>
      </c>
      <c r="BX424" s="109">
        <f t="shared" si="4"/>
        <v>0</v>
      </c>
      <c r="BY424" s="109">
        <f>IF($BW424&gt;cLunchEnd+$N424,cLunchBegin+$N424+1,cLunchBegin+$N424)</f>
        <v>0.5</v>
      </c>
      <c r="BZ424" s="109">
        <f>IF($BW424&gt;cLunchEnd+$N424,cLunchEnd+$N424+1,cLunchEnd+$N424)</f>
        <v>0.5416666667</v>
      </c>
      <c r="CA424" s="109">
        <f>IF($BW424&gt;cDinnerEnd+$N424,cDinnerBegin+$N424+1,cDinnerBegin+$N424)</f>
        <v>0.75</v>
      </c>
      <c r="CB424" s="109">
        <f>IF($BW424&gt;cDinnerEnd+$N424,cDinnerEnd+$N424+1,cDinnerEnd+$N424)</f>
        <v>0.7916666667</v>
      </c>
      <c r="CC424" s="50" t="str">
        <f>IF((MIN($BX424,BZ424)-MAX($BW424,BY424))&gt;0,vDurationLunch,)</f>
        <v/>
      </c>
      <c r="CD424" s="50" t="str">
        <f>IF((MIN($BX424,CB424)-MAX($BW424,CA424))&gt;0,vDurationDinner,)</f>
        <v/>
      </c>
      <c r="CE424" s="50">
        <f t="shared" si="5"/>
        <v>0</v>
      </c>
      <c r="CF424" s="109">
        <f t="shared" si="6"/>
        <v>0.75</v>
      </c>
      <c r="CG424" s="50" t="str">
        <f t="shared" si="7"/>
        <v/>
      </c>
      <c r="CH424" s="50" t="str">
        <f t="shared" si="8"/>
        <v/>
      </c>
      <c r="CI424" s="50" t="str">
        <f t="shared" si="9"/>
        <v/>
      </c>
      <c r="CJ424" s="50" t="str">
        <f t="shared" si="10"/>
        <v/>
      </c>
      <c r="CK424" s="50" t="str">
        <f t="shared" si="11"/>
        <v/>
      </c>
      <c r="CL424" s="50"/>
      <c r="CM424" s="50"/>
      <c r="CN424" s="50"/>
      <c r="CO424" s="50"/>
      <c r="CP424" s="50"/>
    </row>
    <row r="425">
      <c r="A425" s="108" t="str">
        <f t="shared" si="2"/>
        <v/>
      </c>
      <c r="B425" s="6"/>
      <c r="C425" s="119"/>
      <c r="D425" s="120"/>
      <c r="E425" s="61"/>
      <c r="F425" s="45"/>
      <c r="G425" s="45"/>
      <c r="H425" s="46"/>
      <c r="I425" s="45"/>
      <c r="J425" s="45"/>
      <c r="K425" s="45"/>
      <c r="L425" s="45"/>
      <c r="M425" s="61"/>
      <c r="N425" s="48"/>
      <c r="O425" s="49"/>
      <c r="P425" s="48"/>
      <c r="Q425" s="49"/>
      <c r="R425" s="50"/>
      <c r="S425" s="51"/>
      <c r="T425" s="15"/>
      <c r="U425" s="14"/>
      <c r="V425" s="52"/>
      <c r="W425" s="52"/>
      <c r="X425" s="52"/>
      <c r="Y425" s="52"/>
      <c r="Z425" s="52"/>
      <c r="AA425" s="52"/>
      <c r="AB425" s="53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3"/>
      <c r="AP425" s="52"/>
      <c r="AQ425" s="52"/>
      <c r="AR425" s="53"/>
      <c r="AS425" s="53"/>
      <c r="AT425" s="53"/>
      <c r="AU425" s="52"/>
      <c r="AV425" s="52"/>
      <c r="AW425" s="53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83" t="str">
        <f>IF(ISBLANK(B425),,IF(IFNA(MATCH(N425,List_Holidays,0),0)=0,IF(IFNA(MATCH(WEEKDAY(N425),List_WeekHolidays,0),0),1,0),2))</f>
        <v/>
      </c>
      <c r="BU425" s="83" t="str">
        <f t="array" ref="BU425">IF(ISBLANK(BT425),,INDEX(List_DayType,BT425+1))</f>
        <v/>
      </c>
      <c r="BV425" s="83" t="str">
        <f t="array" ref="BV425">IFS(BT425=0,,BT425=1,INDEX(List_Weekday,BT425),BT425=2,XLOOKUP(N425,List_Holidays,List_HolidaysDesc))</f>
        <v/>
      </c>
      <c r="BW425" s="109">
        <f t="shared" si="3"/>
        <v>0</v>
      </c>
      <c r="BX425" s="109">
        <f t="shared" si="4"/>
        <v>0</v>
      </c>
      <c r="BY425" s="109">
        <f>IF($BW425&gt;cLunchEnd+$N425,cLunchBegin+$N425+1,cLunchBegin+$N425)</f>
        <v>0.5</v>
      </c>
      <c r="BZ425" s="109">
        <f>IF($BW425&gt;cLunchEnd+$N425,cLunchEnd+$N425+1,cLunchEnd+$N425)</f>
        <v>0.5416666667</v>
      </c>
      <c r="CA425" s="109">
        <f>IF($BW425&gt;cDinnerEnd+$N425,cDinnerBegin+$N425+1,cDinnerBegin+$N425)</f>
        <v>0.75</v>
      </c>
      <c r="CB425" s="109">
        <f>IF($BW425&gt;cDinnerEnd+$N425,cDinnerEnd+$N425+1,cDinnerEnd+$N425)</f>
        <v>0.7916666667</v>
      </c>
      <c r="CC425" s="50" t="str">
        <f>IF((MIN($BX425,BZ425)-MAX($BW425,BY425))&gt;0,vDurationLunch,)</f>
        <v/>
      </c>
      <c r="CD425" s="50" t="str">
        <f>IF((MIN($BX425,CB425)-MAX($BW425,CA425))&gt;0,vDurationDinner,)</f>
        <v/>
      </c>
      <c r="CE425" s="50">
        <f t="shared" si="5"/>
        <v>0</v>
      </c>
      <c r="CF425" s="109">
        <f t="shared" si="6"/>
        <v>0.75</v>
      </c>
      <c r="CG425" s="50" t="str">
        <f t="shared" si="7"/>
        <v/>
      </c>
      <c r="CH425" s="50" t="str">
        <f t="shared" si="8"/>
        <v/>
      </c>
      <c r="CI425" s="50" t="str">
        <f t="shared" si="9"/>
        <v/>
      </c>
      <c r="CJ425" s="50" t="str">
        <f t="shared" si="10"/>
        <v/>
      </c>
      <c r="CK425" s="50" t="str">
        <f t="shared" si="11"/>
        <v/>
      </c>
      <c r="CL425" s="50"/>
      <c r="CM425" s="50"/>
      <c r="CN425" s="50"/>
      <c r="CO425" s="50"/>
      <c r="CP425" s="50"/>
    </row>
    <row r="426">
      <c r="A426" s="108" t="str">
        <f t="shared" si="2"/>
        <v/>
      </c>
      <c r="B426" s="6"/>
      <c r="C426" s="119"/>
      <c r="D426" s="120"/>
      <c r="E426" s="61"/>
      <c r="F426" s="45"/>
      <c r="G426" s="46"/>
      <c r="H426" s="46"/>
      <c r="I426" s="45"/>
      <c r="J426" s="45"/>
      <c r="K426" s="45"/>
      <c r="L426" s="45"/>
      <c r="M426" s="61"/>
      <c r="N426" s="48"/>
      <c r="O426" s="49"/>
      <c r="P426" s="48"/>
      <c r="Q426" s="49"/>
      <c r="R426" s="50"/>
      <c r="S426" s="51"/>
      <c r="T426" s="15"/>
      <c r="U426" s="14"/>
      <c r="V426" s="52"/>
      <c r="W426" s="52"/>
      <c r="X426" s="52"/>
      <c r="Y426" s="52"/>
      <c r="Z426" s="52"/>
      <c r="AA426" s="52"/>
      <c r="AB426" s="53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3"/>
      <c r="AP426" s="52"/>
      <c r="AQ426" s="52"/>
      <c r="AR426" s="53"/>
      <c r="AS426" s="53"/>
      <c r="AT426" s="53"/>
      <c r="AU426" s="52"/>
      <c r="AV426" s="52"/>
      <c r="AW426" s="53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83" t="str">
        <f>IF(ISBLANK(B426),,IF(IFNA(MATCH(N426,List_Holidays,0),0)=0,IF(IFNA(MATCH(WEEKDAY(N426),List_WeekHolidays,0),0),1,0),2))</f>
        <v/>
      </c>
      <c r="BU426" s="83" t="str">
        <f t="array" ref="BU426">IF(ISBLANK(BT426),,INDEX(List_DayType,BT426+1))</f>
        <v/>
      </c>
      <c r="BV426" s="83" t="str">
        <f t="array" ref="BV426">IFS(BT426=0,,BT426=1,INDEX(List_Weekday,BT426),BT426=2,XLOOKUP(N426,List_Holidays,List_HolidaysDesc))</f>
        <v/>
      </c>
      <c r="BW426" s="109">
        <f t="shared" si="3"/>
        <v>0</v>
      </c>
      <c r="BX426" s="109">
        <f t="shared" si="4"/>
        <v>0</v>
      </c>
      <c r="BY426" s="109">
        <f>IF($BW426&gt;cLunchEnd+$N426,cLunchBegin+$N426+1,cLunchBegin+$N426)</f>
        <v>0.5</v>
      </c>
      <c r="BZ426" s="109">
        <f>IF($BW426&gt;cLunchEnd+$N426,cLunchEnd+$N426+1,cLunchEnd+$N426)</f>
        <v>0.5416666667</v>
      </c>
      <c r="CA426" s="109">
        <f>IF($BW426&gt;cDinnerEnd+$N426,cDinnerBegin+$N426+1,cDinnerBegin+$N426)</f>
        <v>0.75</v>
      </c>
      <c r="CB426" s="109">
        <f>IF($BW426&gt;cDinnerEnd+$N426,cDinnerEnd+$N426+1,cDinnerEnd+$N426)</f>
        <v>0.7916666667</v>
      </c>
      <c r="CC426" s="50" t="str">
        <f>IF((MIN($BX426,BZ426)-MAX($BW426,BY426))&gt;0,vDurationLunch,)</f>
        <v/>
      </c>
      <c r="CD426" s="50" t="str">
        <f>IF((MIN($BX426,CB426)-MAX($BW426,CA426))&gt;0,vDurationDinner,)</f>
        <v/>
      </c>
      <c r="CE426" s="50">
        <f t="shared" si="5"/>
        <v>0</v>
      </c>
      <c r="CF426" s="109">
        <f t="shared" si="6"/>
        <v>0.75</v>
      </c>
      <c r="CG426" s="50" t="str">
        <f t="shared" si="7"/>
        <v/>
      </c>
      <c r="CH426" s="50" t="str">
        <f t="shared" si="8"/>
        <v/>
      </c>
      <c r="CI426" s="50" t="str">
        <f t="shared" si="9"/>
        <v/>
      </c>
      <c r="CJ426" s="50" t="str">
        <f t="shared" si="10"/>
        <v/>
      </c>
      <c r="CK426" s="50" t="str">
        <f t="shared" si="11"/>
        <v/>
      </c>
      <c r="CL426" s="50"/>
      <c r="CM426" s="50"/>
      <c r="CN426" s="50"/>
      <c r="CO426" s="50"/>
      <c r="CP426" s="50"/>
    </row>
    <row r="427">
      <c r="A427" s="108" t="str">
        <f t="shared" si="2"/>
        <v/>
      </c>
      <c r="B427" s="6"/>
      <c r="C427" s="119"/>
      <c r="D427" s="120"/>
      <c r="E427" s="61"/>
      <c r="F427" s="45"/>
      <c r="G427" s="45"/>
      <c r="H427" s="46"/>
      <c r="I427" s="45"/>
      <c r="J427" s="45"/>
      <c r="K427" s="45"/>
      <c r="L427" s="45"/>
      <c r="M427" s="61"/>
      <c r="N427" s="48"/>
      <c r="O427" s="49"/>
      <c r="P427" s="48"/>
      <c r="Q427" s="49"/>
      <c r="R427" s="50"/>
      <c r="S427" s="51"/>
      <c r="T427" s="15"/>
      <c r="U427" s="14"/>
      <c r="V427" s="52"/>
      <c r="W427" s="52"/>
      <c r="X427" s="52"/>
      <c r="Y427" s="52"/>
      <c r="Z427" s="52"/>
      <c r="AA427" s="52"/>
      <c r="AB427" s="53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3"/>
      <c r="AP427" s="52"/>
      <c r="AQ427" s="52"/>
      <c r="AR427" s="53"/>
      <c r="AS427" s="53"/>
      <c r="AT427" s="53"/>
      <c r="AU427" s="52"/>
      <c r="AV427" s="52"/>
      <c r="AW427" s="53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83" t="str">
        <f>IF(ISBLANK(B427),,IF(IFNA(MATCH(N427,List_Holidays,0),0)=0,IF(IFNA(MATCH(WEEKDAY(N427),List_WeekHolidays,0),0),1,0),2))</f>
        <v/>
      </c>
      <c r="BU427" s="83" t="str">
        <f t="array" ref="BU427">IF(ISBLANK(BT427),,INDEX(List_DayType,BT427+1))</f>
        <v/>
      </c>
      <c r="BV427" s="83" t="str">
        <f t="array" ref="BV427">IFS(BT427=0,,BT427=1,INDEX(List_Weekday,BT427),BT427=2,XLOOKUP(N427,List_Holidays,List_HolidaysDesc))</f>
        <v/>
      </c>
      <c r="BW427" s="109">
        <f t="shared" si="3"/>
        <v>0</v>
      </c>
      <c r="BX427" s="109">
        <f t="shared" si="4"/>
        <v>0</v>
      </c>
      <c r="BY427" s="109">
        <f>IF($BW427&gt;cLunchEnd+$N427,cLunchBegin+$N427+1,cLunchBegin+$N427)</f>
        <v>0.5</v>
      </c>
      <c r="BZ427" s="109">
        <f>IF($BW427&gt;cLunchEnd+$N427,cLunchEnd+$N427+1,cLunchEnd+$N427)</f>
        <v>0.5416666667</v>
      </c>
      <c r="CA427" s="109">
        <f>IF($BW427&gt;cDinnerEnd+$N427,cDinnerBegin+$N427+1,cDinnerBegin+$N427)</f>
        <v>0.75</v>
      </c>
      <c r="CB427" s="109">
        <f>IF($BW427&gt;cDinnerEnd+$N427,cDinnerEnd+$N427+1,cDinnerEnd+$N427)</f>
        <v>0.7916666667</v>
      </c>
      <c r="CC427" s="50" t="str">
        <f>IF((MIN($BX427,BZ427)-MAX($BW427,BY427))&gt;0,vDurationLunch,)</f>
        <v/>
      </c>
      <c r="CD427" s="50" t="str">
        <f>IF((MIN($BX427,CB427)-MAX($BW427,CA427))&gt;0,vDurationDinner,)</f>
        <v/>
      </c>
      <c r="CE427" s="50">
        <f t="shared" si="5"/>
        <v>0</v>
      </c>
      <c r="CF427" s="109">
        <f t="shared" si="6"/>
        <v>0.75</v>
      </c>
      <c r="CG427" s="50" t="str">
        <f t="shared" si="7"/>
        <v/>
      </c>
      <c r="CH427" s="50" t="str">
        <f t="shared" si="8"/>
        <v/>
      </c>
      <c r="CI427" s="50" t="str">
        <f t="shared" si="9"/>
        <v/>
      </c>
      <c r="CJ427" s="50" t="str">
        <f t="shared" si="10"/>
        <v/>
      </c>
      <c r="CK427" s="50" t="str">
        <f t="shared" si="11"/>
        <v/>
      </c>
      <c r="CL427" s="50"/>
      <c r="CM427" s="50"/>
      <c r="CN427" s="50"/>
      <c r="CO427" s="50"/>
      <c r="CP427" s="50"/>
    </row>
    <row r="428">
      <c r="A428" s="108" t="str">
        <f t="shared" si="2"/>
        <v/>
      </c>
      <c r="B428" s="6"/>
      <c r="C428" s="119"/>
      <c r="D428" s="120"/>
      <c r="E428" s="61"/>
      <c r="F428" s="45"/>
      <c r="G428" s="45"/>
      <c r="H428" s="46"/>
      <c r="I428" s="45"/>
      <c r="J428" s="45"/>
      <c r="K428" s="45"/>
      <c r="L428" s="45"/>
      <c r="M428" s="61"/>
      <c r="N428" s="48"/>
      <c r="O428" s="49"/>
      <c r="P428" s="48"/>
      <c r="Q428" s="49"/>
      <c r="R428" s="50"/>
      <c r="S428" s="51"/>
      <c r="T428" s="15"/>
      <c r="U428" s="14"/>
      <c r="V428" s="52"/>
      <c r="W428" s="52"/>
      <c r="X428" s="52"/>
      <c r="Y428" s="52"/>
      <c r="Z428" s="52"/>
      <c r="AA428" s="52"/>
      <c r="AB428" s="53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3"/>
      <c r="AP428" s="52"/>
      <c r="AQ428" s="52"/>
      <c r="AR428" s="53"/>
      <c r="AS428" s="53"/>
      <c r="AT428" s="53"/>
      <c r="AU428" s="52"/>
      <c r="AV428" s="52"/>
      <c r="AW428" s="53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83" t="str">
        <f>IF(ISBLANK(B428),,IF(IFNA(MATCH(N428,List_Holidays,0),0)=0,IF(IFNA(MATCH(WEEKDAY(N428),List_WeekHolidays,0),0),1,0),2))</f>
        <v/>
      </c>
      <c r="BU428" s="83" t="str">
        <f t="array" ref="BU428">IF(ISBLANK(BT428),,INDEX(List_DayType,BT428+1))</f>
        <v/>
      </c>
      <c r="BV428" s="83" t="str">
        <f t="array" ref="BV428">IFS(BT428=0,,BT428=1,INDEX(List_Weekday,BT428),BT428=2,XLOOKUP(N428,List_Holidays,List_HolidaysDesc))</f>
        <v/>
      </c>
      <c r="BW428" s="109">
        <f t="shared" si="3"/>
        <v>0</v>
      </c>
      <c r="BX428" s="109">
        <f t="shared" si="4"/>
        <v>0</v>
      </c>
      <c r="BY428" s="109">
        <f>IF($BW428&gt;cLunchEnd+$N428,cLunchBegin+$N428+1,cLunchBegin+$N428)</f>
        <v>0.5</v>
      </c>
      <c r="BZ428" s="109">
        <f>IF($BW428&gt;cLunchEnd+$N428,cLunchEnd+$N428+1,cLunchEnd+$N428)</f>
        <v>0.5416666667</v>
      </c>
      <c r="CA428" s="109">
        <f>IF($BW428&gt;cDinnerEnd+$N428,cDinnerBegin+$N428+1,cDinnerBegin+$N428)</f>
        <v>0.75</v>
      </c>
      <c r="CB428" s="109">
        <f>IF($BW428&gt;cDinnerEnd+$N428,cDinnerEnd+$N428+1,cDinnerEnd+$N428)</f>
        <v>0.7916666667</v>
      </c>
      <c r="CC428" s="50" t="str">
        <f>IF((MIN($BX428,BZ428)-MAX($BW428,BY428))&gt;0,vDurationLunch,)</f>
        <v/>
      </c>
      <c r="CD428" s="50" t="str">
        <f>IF((MIN($BX428,CB428)-MAX($BW428,CA428))&gt;0,vDurationDinner,)</f>
        <v/>
      </c>
      <c r="CE428" s="50">
        <f t="shared" si="5"/>
        <v>0</v>
      </c>
      <c r="CF428" s="109">
        <f t="shared" si="6"/>
        <v>0.75</v>
      </c>
      <c r="CG428" s="50" t="str">
        <f t="shared" si="7"/>
        <v/>
      </c>
      <c r="CH428" s="50" t="str">
        <f t="shared" si="8"/>
        <v/>
      </c>
      <c r="CI428" s="50" t="str">
        <f t="shared" si="9"/>
        <v/>
      </c>
      <c r="CJ428" s="50" t="str">
        <f t="shared" si="10"/>
        <v/>
      </c>
      <c r="CK428" s="50" t="str">
        <f t="shared" si="11"/>
        <v/>
      </c>
      <c r="CL428" s="50"/>
      <c r="CM428" s="50"/>
      <c r="CN428" s="50"/>
      <c r="CO428" s="50"/>
      <c r="CP428" s="50"/>
    </row>
    <row r="429">
      <c r="A429" s="108" t="str">
        <f t="shared" si="2"/>
        <v/>
      </c>
      <c r="B429" s="6"/>
      <c r="C429" s="119"/>
      <c r="D429" s="120"/>
      <c r="E429" s="61"/>
      <c r="F429" s="45"/>
      <c r="G429" s="45"/>
      <c r="H429" s="45"/>
      <c r="I429" s="45"/>
      <c r="J429" s="46"/>
      <c r="K429" s="45"/>
      <c r="L429" s="45"/>
      <c r="M429" s="61"/>
      <c r="N429" s="48"/>
      <c r="O429" s="49"/>
      <c r="P429" s="48"/>
      <c r="Q429" s="49"/>
      <c r="R429" s="50"/>
      <c r="S429" s="51"/>
      <c r="T429" s="15"/>
      <c r="U429" s="14"/>
      <c r="V429" s="52"/>
      <c r="W429" s="52"/>
      <c r="X429" s="52"/>
      <c r="Y429" s="52"/>
      <c r="Z429" s="52"/>
      <c r="AA429" s="52"/>
      <c r="AB429" s="53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3"/>
      <c r="AP429" s="52"/>
      <c r="AQ429" s="52"/>
      <c r="AR429" s="53"/>
      <c r="AS429" s="53"/>
      <c r="AT429" s="53"/>
      <c r="AU429" s="52"/>
      <c r="AV429" s="52"/>
      <c r="AW429" s="53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83" t="str">
        <f>IF(ISBLANK(B429),,IF(IFNA(MATCH(N429,List_Holidays,0),0)=0,IF(IFNA(MATCH(WEEKDAY(N429),List_WeekHolidays,0),0),1,0),2))</f>
        <v/>
      </c>
      <c r="BU429" s="83" t="str">
        <f t="array" ref="BU429">IF(ISBLANK(BT429),,INDEX(List_DayType,BT429+1))</f>
        <v/>
      </c>
      <c r="BV429" s="83" t="str">
        <f t="array" ref="BV429">IFS(BT429=0,,BT429=1,INDEX(List_Weekday,BT429),BT429=2,XLOOKUP(N429,List_Holidays,List_HolidaysDesc))</f>
        <v/>
      </c>
      <c r="BW429" s="109">
        <f t="shared" si="3"/>
        <v>0</v>
      </c>
      <c r="BX429" s="109">
        <f t="shared" si="4"/>
        <v>0</v>
      </c>
      <c r="BY429" s="109">
        <f>IF($BW429&gt;cLunchEnd+$N429,cLunchBegin+$N429+1,cLunchBegin+$N429)</f>
        <v>0.5</v>
      </c>
      <c r="BZ429" s="109">
        <f>IF($BW429&gt;cLunchEnd+$N429,cLunchEnd+$N429+1,cLunchEnd+$N429)</f>
        <v>0.5416666667</v>
      </c>
      <c r="CA429" s="109">
        <f>IF($BW429&gt;cDinnerEnd+$N429,cDinnerBegin+$N429+1,cDinnerBegin+$N429)</f>
        <v>0.75</v>
      </c>
      <c r="CB429" s="109">
        <f>IF($BW429&gt;cDinnerEnd+$N429,cDinnerEnd+$N429+1,cDinnerEnd+$N429)</f>
        <v>0.7916666667</v>
      </c>
      <c r="CC429" s="50" t="str">
        <f>IF((MIN($BX429,BZ429)-MAX($BW429,BY429))&gt;0,vDurationLunch,)</f>
        <v/>
      </c>
      <c r="CD429" s="50" t="str">
        <f>IF((MIN($BX429,CB429)-MAX($BW429,CA429))&gt;0,vDurationDinner,)</f>
        <v/>
      </c>
      <c r="CE429" s="50">
        <f t="shared" si="5"/>
        <v>0</v>
      </c>
      <c r="CF429" s="109">
        <f t="shared" si="6"/>
        <v>0.75</v>
      </c>
      <c r="CG429" s="50" t="str">
        <f t="shared" si="7"/>
        <v/>
      </c>
      <c r="CH429" s="50" t="str">
        <f t="shared" si="8"/>
        <v/>
      </c>
      <c r="CI429" s="50" t="str">
        <f t="shared" si="9"/>
        <v/>
      </c>
      <c r="CJ429" s="50" t="str">
        <f t="shared" si="10"/>
        <v/>
      </c>
      <c r="CK429" s="50" t="str">
        <f t="shared" si="11"/>
        <v/>
      </c>
      <c r="CL429" s="50"/>
      <c r="CM429" s="50"/>
      <c r="CN429" s="50"/>
      <c r="CO429" s="50"/>
      <c r="CP429" s="50"/>
    </row>
    <row r="430">
      <c r="A430" s="108" t="str">
        <f t="shared" si="2"/>
        <v/>
      </c>
      <c r="B430" s="6"/>
      <c r="C430" s="119"/>
      <c r="D430" s="120"/>
      <c r="E430" s="61"/>
      <c r="F430" s="45"/>
      <c r="G430" s="45"/>
      <c r="H430" s="46"/>
      <c r="I430" s="45"/>
      <c r="J430" s="45"/>
      <c r="K430" s="45"/>
      <c r="L430" s="45"/>
      <c r="M430" s="61"/>
      <c r="N430" s="48"/>
      <c r="O430" s="49"/>
      <c r="P430" s="48"/>
      <c r="Q430" s="49"/>
      <c r="R430" s="50"/>
      <c r="S430" s="51"/>
      <c r="T430" s="15"/>
      <c r="U430" s="14"/>
      <c r="V430" s="52"/>
      <c r="W430" s="52"/>
      <c r="X430" s="52"/>
      <c r="Y430" s="52"/>
      <c r="Z430" s="52"/>
      <c r="AA430" s="52"/>
      <c r="AB430" s="53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3"/>
      <c r="AP430" s="52"/>
      <c r="AQ430" s="52"/>
      <c r="AR430" s="53"/>
      <c r="AS430" s="53"/>
      <c r="AT430" s="53"/>
      <c r="AU430" s="52"/>
      <c r="AV430" s="52"/>
      <c r="AW430" s="53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83" t="str">
        <f>IF(ISBLANK(B430),,IF(IFNA(MATCH(N430,List_Holidays,0),0)=0,IF(IFNA(MATCH(WEEKDAY(N430),List_WeekHolidays,0),0),1,0),2))</f>
        <v/>
      </c>
      <c r="BU430" s="83" t="str">
        <f t="array" ref="BU430">IF(ISBLANK(BT430),,INDEX(List_DayType,BT430+1))</f>
        <v/>
      </c>
      <c r="BV430" s="83" t="str">
        <f t="array" ref="BV430">IFS(BT430=0,,BT430=1,INDEX(List_Weekday,BT430),BT430=2,XLOOKUP(N430,List_Holidays,List_HolidaysDesc))</f>
        <v/>
      </c>
      <c r="BW430" s="109">
        <f t="shared" si="3"/>
        <v>0</v>
      </c>
      <c r="BX430" s="109">
        <f t="shared" si="4"/>
        <v>0</v>
      </c>
      <c r="BY430" s="109">
        <f>IF($BW430&gt;cLunchEnd+$N430,cLunchBegin+$N430+1,cLunchBegin+$N430)</f>
        <v>0.5</v>
      </c>
      <c r="BZ430" s="109">
        <f>IF($BW430&gt;cLunchEnd+$N430,cLunchEnd+$N430+1,cLunchEnd+$N430)</f>
        <v>0.5416666667</v>
      </c>
      <c r="CA430" s="109">
        <f>IF($BW430&gt;cDinnerEnd+$N430,cDinnerBegin+$N430+1,cDinnerBegin+$N430)</f>
        <v>0.75</v>
      </c>
      <c r="CB430" s="109">
        <f>IF($BW430&gt;cDinnerEnd+$N430,cDinnerEnd+$N430+1,cDinnerEnd+$N430)</f>
        <v>0.7916666667</v>
      </c>
      <c r="CC430" s="50" t="str">
        <f>IF((MIN($BX430,BZ430)-MAX($BW430,BY430))&gt;0,vDurationLunch,)</f>
        <v/>
      </c>
      <c r="CD430" s="50" t="str">
        <f>IF((MIN($BX430,CB430)-MAX($BW430,CA430))&gt;0,vDurationDinner,)</f>
        <v/>
      </c>
      <c r="CE430" s="50">
        <f t="shared" si="5"/>
        <v>0</v>
      </c>
      <c r="CF430" s="109">
        <f t="shared" si="6"/>
        <v>0.75</v>
      </c>
      <c r="CG430" s="50" t="str">
        <f t="shared" si="7"/>
        <v/>
      </c>
      <c r="CH430" s="50" t="str">
        <f t="shared" si="8"/>
        <v/>
      </c>
      <c r="CI430" s="50" t="str">
        <f t="shared" si="9"/>
        <v/>
      </c>
      <c r="CJ430" s="50" t="str">
        <f t="shared" si="10"/>
        <v/>
      </c>
      <c r="CK430" s="50" t="str">
        <f t="shared" si="11"/>
        <v/>
      </c>
      <c r="CL430" s="50"/>
      <c r="CM430" s="50"/>
      <c r="CN430" s="50"/>
      <c r="CO430" s="50"/>
      <c r="CP430" s="50"/>
    </row>
    <row r="431">
      <c r="A431" s="108" t="str">
        <f t="shared" si="2"/>
        <v/>
      </c>
      <c r="B431" s="6"/>
      <c r="C431" s="119"/>
      <c r="D431" s="120"/>
      <c r="E431" s="61"/>
      <c r="F431" s="45"/>
      <c r="G431" s="45"/>
      <c r="H431" s="46"/>
      <c r="I431" s="45"/>
      <c r="J431" s="45"/>
      <c r="K431" s="45"/>
      <c r="L431" s="45"/>
      <c r="M431" s="61"/>
      <c r="N431" s="48"/>
      <c r="O431" s="49"/>
      <c r="P431" s="48"/>
      <c r="Q431" s="49"/>
      <c r="R431" s="50"/>
      <c r="S431" s="51"/>
      <c r="T431" s="15"/>
      <c r="U431" s="14"/>
      <c r="V431" s="52"/>
      <c r="W431" s="52"/>
      <c r="X431" s="52"/>
      <c r="Y431" s="52"/>
      <c r="Z431" s="52"/>
      <c r="AA431" s="52"/>
      <c r="AB431" s="53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3"/>
      <c r="AP431" s="52"/>
      <c r="AQ431" s="52"/>
      <c r="AR431" s="53"/>
      <c r="AS431" s="53"/>
      <c r="AT431" s="53"/>
      <c r="AU431" s="52"/>
      <c r="AV431" s="52"/>
      <c r="AW431" s="53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83" t="str">
        <f>IF(ISBLANK(B431),,IF(IFNA(MATCH(N431,List_Holidays,0),0)=0,IF(IFNA(MATCH(WEEKDAY(N431),List_WeekHolidays,0),0),1,0),2))</f>
        <v/>
      </c>
      <c r="BU431" s="83" t="str">
        <f t="array" ref="BU431">IF(ISBLANK(BT431),,INDEX(List_DayType,BT431+1))</f>
        <v/>
      </c>
      <c r="BV431" s="83" t="str">
        <f t="array" ref="BV431">IFS(BT431=0,,BT431=1,INDEX(List_Weekday,BT431),BT431=2,XLOOKUP(N431,List_Holidays,List_HolidaysDesc))</f>
        <v/>
      </c>
      <c r="BW431" s="109">
        <f t="shared" si="3"/>
        <v>0</v>
      </c>
      <c r="BX431" s="109">
        <f t="shared" si="4"/>
        <v>0</v>
      </c>
      <c r="BY431" s="109">
        <f>IF($BW431&gt;cLunchEnd+$N431,cLunchBegin+$N431+1,cLunchBegin+$N431)</f>
        <v>0.5</v>
      </c>
      <c r="BZ431" s="109">
        <f>IF($BW431&gt;cLunchEnd+$N431,cLunchEnd+$N431+1,cLunchEnd+$N431)</f>
        <v>0.5416666667</v>
      </c>
      <c r="CA431" s="109">
        <f>IF($BW431&gt;cDinnerEnd+$N431,cDinnerBegin+$N431+1,cDinnerBegin+$N431)</f>
        <v>0.75</v>
      </c>
      <c r="CB431" s="109">
        <f>IF($BW431&gt;cDinnerEnd+$N431,cDinnerEnd+$N431+1,cDinnerEnd+$N431)</f>
        <v>0.7916666667</v>
      </c>
      <c r="CC431" s="50" t="str">
        <f>IF((MIN($BX431,BZ431)-MAX($BW431,BY431))&gt;0,vDurationLunch,)</f>
        <v/>
      </c>
      <c r="CD431" s="50" t="str">
        <f>IF((MIN($BX431,CB431)-MAX($BW431,CA431))&gt;0,vDurationDinner,)</f>
        <v/>
      </c>
      <c r="CE431" s="50">
        <f t="shared" si="5"/>
        <v>0</v>
      </c>
      <c r="CF431" s="109">
        <f t="shared" si="6"/>
        <v>0.75</v>
      </c>
      <c r="CG431" s="50" t="str">
        <f t="shared" si="7"/>
        <v/>
      </c>
      <c r="CH431" s="50" t="str">
        <f t="shared" si="8"/>
        <v/>
      </c>
      <c r="CI431" s="50" t="str">
        <f t="shared" si="9"/>
        <v/>
      </c>
      <c r="CJ431" s="50" t="str">
        <f t="shared" si="10"/>
        <v/>
      </c>
      <c r="CK431" s="50" t="str">
        <f t="shared" si="11"/>
        <v/>
      </c>
      <c r="CL431" s="50"/>
      <c r="CM431" s="50"/>
      <c r="CN431" s="50"/>
      <c r="CO431" s="50"/>
      <c r="CP431" s="50"/>
    </row>
    <row r="432">
      <c r="A432" s="108" t="str">
        <f t="shared" si="2"/>
        <v/>
      </c>
      <c r="B432" s="6"/>
      <c r="C432" s="119"/>
      <c r="D432" s="120"/>
      <c r="E432" s="61"/>
      <c r="F432" s="45"/>
      <c r="G432" s="45"/>
      <c r="H432" s="46"/>
      <c r="I432" s="45"/>
      <c r="J432" s="45"/>
      <c r="K432" s="45"/>
      <c r="L432" s="45"/>
      <c r="M432" s="61"/>
      <c r="N432" s="48"/>
      <c r="O432" s="49"/>
      <c r="P432" s="48"/>
      <c r="Q432" s="49"/>
      <c r="R432" s="50"/>
      <c r="S432" s="51"/>
      <c r="T432" s="15"/>
      <c r="U432" s="14"/>
      <c r="V432" s="52"/>
      <c r="W432" s="52"/>
      <c r="X432" s="52"/>
      <c r="Y432" s="52"/>
      <c r="Z432" s="52"/>
      <c r="AA432" s="52"/>
      <c r="AB432" s="53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3"/>
      <c r="AP432" s="52"/>
      <c r="AQ432" s="52"/>
      <c r="AR432" s="53"/>
      <c r="AS432" s="53"/>
      <c r="AT432" s="53"/>
      <c r="AU432" s="52"/>
      <c r="AV432" s="52"/>
      <c r="AW432" s="53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83" t="str">
        <f>IF(ISBLANK(B432),,IF(IFNA(MATCH(N432,List_Holidays,0),0)=0,IF(IFNA(MATCH(WEEKDAY(N432),List_WeekHolidays,0),0),1,0),2))</f>
        <v/>
      </c>
      <c r="BU432" s="83" t="str">
        <f t="array" ref="BU432">IF(ISBLANK(BT432),,INDEX(List_DayType,BT432+1))</f>
        <v/>
      </c>
      <c r="BV432" s="83" t="str">
        <f t="array" ref="BV432">IFS(BT432=0,,BT432=1,INDEX(List_Weekday,BT432),BT432=2,XLOOKUP(N432,List_Holidays,List_HolidaysDesc))</f>
        <v/>
      </c>
      <c r="BW432" s="109">
        <f t="shared" si="3"/>
        <v>0</v>
      </c>
      <c r="BX432" s="109">
        <f t="shared" si="4"/>
        <v>0</v>
      </c>
      <c r="BY432" s="109">
        <f>IF($BW432&gt;cLunchEnd+$N432,cLunchBegin+$N432+1,cLunchBegin+$N432)</f>
        <v>0.5</v>
      </c>
      <c r="BZ432" s="109">
        <f>IF($BW432&gt;cLunchEnd+$N432,cLunchEnd+$N432+1,cLunchEnd+$N432)</f>
        <v>0.5416666667</v>
      </c>
      <c r="CA432" s="109">
        <f>IF($BW432&gt;cDinnerEnd+$N432,cDinnerBegin+$N432+1,cDinnerBegin+$N432)</f>
        <v>0.75</v>
      </c>
      <c r="CB432" s="109">
        <f>IF($BW432&gt;cDinnerEnd+$N432,cDinnerEnd+$N432+1,cDinnerEnd+$N432)</f>
        <v>0.7916666667</v>
      </c>
      <c r="CC432" s="50" t="str">
        <f>IF((MIN($BX432,BZ432)-MAX($BW432,BY432))&gt;0,vDurationLunch,)</f>
        <v/>
      </c>
      <c r="CD432" s="50" t="str">
        <f>IF((MIN($BX432,CB432)-MAX($BW432,CA432))&gt;0,vDurationDinner,)</f>
        <v/>
      </c>
      <c r="CE432" s="50">
        <f t="shared" si="5"/>
        <v>0</v>
      </c>
      <c r="CF432" s="109">
        <f t="shared" si="6"/>
        <v>0.75</v>
      </c>
      <c r="CG432" s="50" t="str">
        <f t="shared" si="7"/>
        <v/>
      </c>
      <c r="CH432" s="50" t="str">
        <f t="shared" si="8"/>
        <v/>
      </c>
      <c r="CI432" s="50" t="str">
        <f t="shared" si="9"/>
        <v/>
      </c>
      <c r="CJ432" s="50" t="str">
        <f t="shared" si="10"/>
        <v/>
      </c>
      <c r="CK432" s="50" t="str">
        <f t="shared" si="11"/>
        <v/>
      </c>
      <c r="CL432" s="50"/>
      <c r="CM432" s="50"/>
      <c r="CN432" s="50"/>
      <c r="CO432" s="50"/>
      <c r="CP432" s="50"/>
    </row>
    <row r="433">
      <c r="A433" s="108" t="str">
        <f t="shared" si="2"/>
        <v/>
      </c>
      <c r="B433" s="6"/>
      <c r="C433" s="119"/>
      <c r="D433" s="120"/>
      <c r="E433" s="61"/>
      <c r="F433" s="45"/>
      <c r="G433" s="46"/>
      <c r="H433" s="46"/>
      <c r="I433" s="45"/>
      <c r="J433" s="45"/>
      <c r="K433" s="45"/>
      <c r="L433" s="45"/>
      <c r="M433" s="61"/>
      <c r="N433" s="48"/>
      <c r="O433" s="49"/>
      <c r="P433" s="48"/>
      <c r="Q433" s="49"/>
      <c r="R433" s="50"/>
      <c r="S433" s="51"/>
      <c r="T433" s="15"/>
      <c r="U433" s="14"/>
      <c r="V433" s="52"/>
      <c r="W433" s="52"/>
      <c r="X433" s="52"/>
      <c r="Y433" s="52"/>
      <c r="Z433" s="52"/>
      <c r="AA433" s="52"/>
      <c r="AB433" s="53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3"/>
      <c r="AP433" s="52"/>
      <c r="AQ433" s="52"/>
      <c r="AR433" s="53"/>
      <c r="AS433" s="53"/>
      <c r="AT433" s="53"/>
      <c r="AU433" s="52"/>
      <c r="AV433" s="52"/>
      <c r="AW433" s="53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83" t="str">
        <f>IF(ISBLANK(B433),,IF(IFNA(MATCH(N433,List_Holidays,0),0)=0,IF(IFNA(MATCH(WEEKDAY(N433),List_WeekHolidays,0),0),1,0),2))</f>
        <v/>
      </c>
      <c r="BU433" s="83" t="str">
        <f t="array" ref="BU433">IF(ISBLANK(BT433),,INDEX(List_DayType,BT433+1))</f>
        <v/>
      </c>
      <c r="BV433" s="83" t="str">
        <f t="array" ref="BV433">IFS(BT433=0,,BT433=1,INDEX(List_Weekday,BT433),BT433=2,XLOOKUP(N433,List_Holidays,List_HolidaysDesc))</f>
        <v/>
      </c>
      <c r="BW433" s="109">
        <f t="shared" si="3"/>
        <v>0</v>
      </c>
      <c r="BX433" s="109">
        <f t="shared" si="4"/>
        <v>0</v>
      </c>
      <c r="BY433" s="109">
        <f>IF($BW433&gt;cLunchEnd+$N433,cLunchBegin+$N433+1,cLunchBegin+$N433)</f>
        <v>0.5</v>
      </c>
      <c r="BZ433" s="109">
        <f>IF($BW433&gt;cLunchEnd+$N433,cLunchEnd+$N433+1,cLunchEnd+$N433)</f>
        <v>0.5416666667</v>
      </c>
      <c r="CA433" s="109">
        <f>IF($BW433&gt;cDinnerEnd+$N433,cDinnerBegin+$N433+1,cDinnerBegin+$N433)</f>
        <v>0.75</v>
      </c>
      <c r="CB433" s="109">
        <f>IF($BW433&gt;cDinnerEnd+$N433,cDinnerEnd+$N433+1,cDinnerEnd+$N433)</f>
        <v>0.7916666667</v>
      </c>
      <c r="CC433" s="50" t="str">
        <f>IF((MIN($BX433,BZ433)-MAX($BW433,BY433))&gt;0,vDurationLunch,)</f>
        <v/>
      </c>
      <c r="CD433" s="50" t="str">
        <f>IF((MIN($BX433,CB433)-MAX($BW433,CA433))&gt;0,vDurationDinner,)</f>
        <v/>
      </c>
      <c r="CE433" s="50">
        <f t="shared" si="5"/>
        <v>0</v>
      </c>
      <c r="CF433" s="109">
        <f t="shared" si="6"/>
        <v>0.75</v>
      </c>
      <c r="CG433" s="50" t="str">
        <f t="shared" si="7"/>
        <v/>
      </c>
      <c r="CH433" s="50" t="str">
        <f t="shared" si="8"/>
        <v/>
      </c>
      <c r="CI433" s="50" t="str">
        <f t="shared" si="9"/>
        <v/>
      </c>
      <c r="CJ433" s="50" t="str">
        <f t="shared" si="10"/>
        <v/>
      </c>
      <c r="CK433" s="50" t="str">
        <f t="shared" si="11"/>
        <v/>
      </c>
      <c r="CL433" s="50"/>
      <c r="CM433" s="50"/>
      <c r="CN433" s="50"/>
      <c r="CO433" s="50"/>
      <c r="CP433" s="50"/>
    </row>
    <row r="434">
      <c r="A434" s="108" t="str">
        <f t="shared" si="2"/>
        <v/>
      </c>
      <c r="B434" s="6"/>
      <c r="C434" s="119"/>
      <c r="D434" s="120"/>
      <c r="E434" s="61"/>
      <c r="F434" s="45"/>
      <c r="G434" s="45"/>
      <c r="H434" s="46"/>
      <c r="I434" s="45"/>
      <c r="J434" s="45"/>
      <c r="K434" s="45"/>
      <c r="L434" s="45"/>
      <c r="M434" s="61"/>
      <c r="N434" s="48"/>
      <c r="O434" s="49"/>
      <c r="P434" s="48"/>
      <c r="Q434" s="49"/>
      <c r="R434" s="50"/>
      <c r="S434" s="51"/>
      <c r="T434" s="15"/>
      <c r="U434" s="14"/>
      <c r="V434" s="52"/>
      <c r="W434" s="52"/>
      <c r="X434" s="52"/>
      <c r="Y434" s="52"/>
      <c r="Z434" s="52"/>
      <c r="AA434" s="52"/>
      <c r="AB434" s="53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3"/>
      <c r="AP434" s="52"/>
      <c r="AQ434" s="52"/>
      <c r="AR434" s="53"/>
      <c r="AS434" s="53"/>
      <c r="AT434" s="53"/>
      <c r="AU434" s="52"/>
      <c r="AV434" s="52"/>
      <c r="AW434" s="53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83" t="str">
        <f>IF(ISBLANK(B434),,IF(IFNA(MATCH(N434,List_Holidays,0),0)=0,IF(IFNA(MATCH(WEEKDAY(N434),List_WeekHolidays,0),0),1,0),2))</f>
        <v/>
      </c>
      <c r="BU434" s="83" t="str">
        <f t="array" ref="BU434">IF(ISBLANK(BT434),,INDEX(List_DayType,BT434+1))</f>
        <v/>
      </c>
      <c r="BV434" s="83" t="str">
        <f t="array" ref="BV434">IFS(BT434=0,,BT434=1,INDEX(List_Weekday,BT434),BT434=2,XLOOKUP(N434,List_Holidays,List_HolidaysDesc))</f>
        <v/>
      </c>
      <c r="BW434" s="109">
        <f t="shared" si="3"/>
        <v>0</v>
      </c>
      <c r="BX434" s="109">
        <f t="shared" si="4"/>
        <v>0</v>
      </c>
      <c r="BY434" s="109">
        <f>IF($BW434&gt;cLunchEnd+$N434,cLunchBegin+$N434+1,cLunchBegin+$N434)</f>
        <v>0.5</v>
      </c>
      <c r="BZ434" s="109">
        <f>IF($BW434&gt;cLunchEnd+$N434,cLunchEnd+$N434+1,cLunchEnd+$N434)</f>
        <v>0.5416666667</v>
      </c>
      <c r="CA434" s="109">
        <f>IF($BW434&gt;cDinnerEnd+$N434,cDinnerBegin+$N434+1,cDinnerBegin+$N434)</f>
        <v>0.75</v>
      </c>
      <c r="CB434" s="109">
        <f>IF($BW434&gt;cDinnerEnd+$N434,cDinnerEnd+$N434+1,cDinnerEnd+$N434)</f>
        <v>0.7916666667</v>
      </c>
      <c r="CC434" s="50" t="str">
        <f>IF((MIN($BX434,BZ434)-MAX($BW434,BY434))&gt;0,vDurationLunch,)</f>
        <v/>
      </c>
      <c r="CD434" s="50" t="str">
        <f>IF((MIN($BX434,CB434)-MAX($BW434,CA434))&gt;0,vDurationDinner,)</f>
        <v/>
      </c>
      <c r="CE434" s="50">
        <f t="shared" si="5"/>
        <v>0</v>
      </c>
      <c r="CF434" s="109">
        <f t="shared" si="6"/>
        <v>0.75</v>
      </c>
      <c r="CG434" s="50" t="str">
        <f t="shared" si="7"/>
        <v/>
      </c>
      <c r="CH434" s="50" t="str">
        <f t="shared" si="8"/>
        <v/>
      </c>
      <c r="CI434" s="50" t="str">
        <f t="shared" si="9"/>
        <v/>
      </c>
      <c r="CJ434" s="50" t="str">
        <f t="shared" si="10"/>
        <v/>
      </c>
      <c r="CK434" s="50" t="str">
        <f t="shared" si="11"/>
        <v/>
      </c>
      <c r="CL434" s="50"/>
      <c r="CM434" s="50"/>
      <c r="CN434" s="50"/>
      <c r="CO434" s="50"/>
      <c r="CP434" s="50"/>
    </row>
    <row r="435">
      <c r="A435" s="108" t="str">
        <f t="shared" si="2"/>
        <v/>
      </c>
      <c r="B435" s="6"/>
      <c r="C435" s="119"/>
      <c r="D435" s="120"/>
      <c r="E435" s="61"/>
      <c r="F435" s="45"/>
      <c r="G435" s="45"/>
      <c r="H435" s="46"/>
      <c r="I435" s="45"/>
      <c r="J435" s="45"/>
      <c r="K435" s="45"/>
      <c r="L435" s="45"/>
      <c r="M435" s="61"/>
      <c r="N435" s="48"/>
      <c r="O435" s="49"/>
      <c r="P435" s="48"/>
      <c r="Q435" s="49"/>
      <c r="R435" s="50"/>
      <c r="S435" s="51"/>
      <c r="T435" s="15"/>
      <c r="U435" s="14"/>
      <c r="V435" s="52"/>
      <c r="W435" s="52"/>
      <c r="X435" s="52"/>
      <c r="Y435" s="52"/>
      <c r="Z435" s="52"/>
      <c r="AA435" s="52"/>
      <c r="AB435" s="53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3"/>
      <c r="AP435" s="52"/>
      <c r="AQ435" s="52"/>
      <c r="AR435" s="53"/>
      <c r="AS435" s="53"/>
      <c r="AT435" s="53"/>
      <c r="AU435" s="52"/>
      <c r="AV435" s="52"/>
      <c r="AW435" s="53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83" t="str">
        <f>IF(ISBLANK(B435),,IF(IFNA(MATCH(N435,List_Holidays,0),0)=0,IF(IFNA(MATCH(WEEKDAY(N435),List_WeekHolidays,0),0),1,0),2))</f>
        <v/>
      </c>
      <c r="BU435" s="83" t="str">
        <f t="array" ref="BU435">IF(ISBLANK(BT435),,INDEX(List_DayType,BT435+1))</f>
        <v/>
      </c>
      <c r="BV435" s="83" t="str">
        <f t="array" ref="BV435">IFS(BT435=0,,BT435=1,INDEX(List_Weekday,BT435),BT435=2,XLOOKUP(N435,List_Holidays,List_HolidaysDesc))</f>
        <v/>
      </c>
      <c r="BW435" s="109">
        <f t="shared" si="3"/>
        <v>0</v>
      </c>
      <c r="BX435" s="109">
        <f t="shared" si="4"/>
        <v>0</v>
      </c>
      <c r="BY435" s="109">
        <f>IF($BW435&gt;cLunchEnd+$N435,cLunchBegin+$N435+1,cLunchBegin+$N435)</f>
        <v>0.5</v>
      </c>
      <c r="BZ435" s="109">
        <f>IF($BW435&gt;cLunchEnd+$N435,cLunchEnd+$N435+1,cLunchEnd+$N435)</f>
        <v>0.5416666667</v>
      </c>
      <c r="CA435" s="109">
        <f>IF($BW435&gt;cDinnerEnd+$N435,cDinnerBegin+$N435+1,cDinnerBegin+$N435)</f>
        <v>0.75</v>
      </c>
      <c r="CB435" s="109">
        <f>IF($BW435&gt;cDinnerEnd+$N435,cDinnerEnd+$N435+1,cDinnerEnd+$N435)</f>
        <v>0.7916666667</v>
      </c>
      <c r="CC435" s="50" t="str">
        <f>IF((MIN($BX435,BZ435)-MAX($BW435,BY435))&gt;0,vDurationLunch,)</f>
        <v/>
      </c>
      <c r="CD435" s="50" t="str">
        <f>IF((MIN($BX435,CB435)-MAX($BW435,CA435))&gt;0,vDurationDinner,)</f>
        <v/>
      </c>
      <c r="CE435" s="50">
        <f t="shared" si="5"/>
        <v>0</v>
      </c>
      <c r="CF435" s="109">
        <f t="shared" si="6"/>
        <v>0.75</v>
      </c>
      <c r="CG435" s="50" t="str">
        <f t="shared" si="7"/>
        <v/>
      </c>
      <c r="CH435" s="50" t="str">
        <f t="shared" si="8"/>
        <v/>
      </c>
      <c r="CI435" s="50" t="str">
        <f t="shared" si="9"/>
        <v/>
      </c>
      <c r="CJ435" s="50" t="str">
        <f t="shared" si="10"/>
        <v/>
      </c>
      <c r="CK435" s="50" t="str">
        <f t="shared" si="11"/>
        <v/>
      </c>
      <c r="CL435" s="50"/>
      <c r="CM435" s="50"/>
      <c r="CN435" s="50"/>
      <c r="CO435" s="50"/>
      <c r="CP435" s="50"/>
    </row>
    <row r="436">
      <c r="A436" s="108" t="str">
        <f t="shared" si="2"/>
        <v/>
      </c>
      <c r="B436" s="6"/>
      <c r="C436" s="119"/>
      <c r="D436" s="120"/>
      <c r="E436" s="61"/>
      <c r="F436" s="45"/>
      <c r="G436" s="45"/>
      <c r="H436" s="45"/>
      <c r="I436" s="45"/>
      <c r="J436" s="46"/>
      <c r="K436" s="45"/>
      <c r="L436" s="45"/>
      <c r="M436" s="61"/>
      <c r="N436" s="48"/>
      <c r="O436" s="49"/>
      <c r="P436" s="48"/>
      <c r="Q436" s="49"/>
      <c r="R436" s="50"/>
      <c r="S436" s="51"/>
      <c r="T436" s="15"/>
      <c r="U436" s="14"/>
      <c r="V436" s="52"/>
      <c r="W436" s="52"/>
      <c r="X436" s="52"/>
      <c r="Y436" s="52"/>
      <c r="Z436" s="52"/>
      <c r="AA436" s="52"/>
      <c r="AB436" s="53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3"/>
      <c r="AP436" s="52"/>
      <c r="AQ436" s="52"/>
      <c r="AR436" s="53"/>
      <c r="AS436" s="53"/>
      <c r="AT436" s="53"/>
      <c r="AU436" s="52"/>
      <c r="AV436" s="52"/>
      <c r="AW436" s="53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83" t="str">
        <f>IF(ISBLANK(B436),,IF(IFNA(MATCH(N436,List_Holidays,0),0)=0,IF(IFNA(MATCH(WEEKDAY(N436),List_WeekHolidays,0),0),1,0),2))</f>
        <v/>
      </c>
      <c r="BU436" s="83" t="str">
        <f t="array" ref="BU436">IF(ISBLANK(BT436),,INDEX(List_DayType,BT436+1))</f>
        <v/>
      </c>
      <c r="BV436" s="83" t="str">
        <f t="array" ref="BV436">IFS(BT436=0,,BT436=1,INDEX(List_Weekday,BT436),BT436=2,XLOOKUP(N436,List_Holidays,List_HolidaysDesc))</f>
        <v/>
      </c>
      <c r="BW436" s="109">
        <f t="shared" si="3"/>
        <v>0</v>
      </c>
      <c r="BX436" s="109">
        <f t="shared" si="4"/>
        <v>0</v>
      </c>
      <c r="BY436" s="109">
        <f>IF($BW436&gt;cLunchEnd+$N436,cLunchBegin+$N436+1,cLunchBegin+$N436)</f>
        <v>0.5</v>
      </c>
      <c r="BZ436" s="109">
        <f>IF($BW436&gt;cLunchEnd+$N436,cLunchEnd+$N436+1,cLunchEnd+$N436)</f>
        <v>0.5416666667</v>
      </c>
      <c r="CA436" s="109">
        <f>IF($BW436&gt;cDinnerEnd+$N436,cDinnerBegin+$N436+1,cDinnerBegin+$N436)</f>
        <v>0.75</v>
      </c>
      <c r="CB436" s="109">
        <f>IF($BW436&gt;cDinnerEnd+$N436,cDinnerEnd+$N436+1,cDinnerEnd+$N436)</f>
        <v>0.7916666667</v>
      </c>
      <c r="CC436" s="50" t="str">
        <f>IF((MIN($BX436,BZ436)-MAX($BW436,BY436))&gt;0,vDurationLunch,)</f>
        <v/>
      </c>
      <c r="CD436" s="50" t="str">
        <f>IF((MIN($BX436,CB436)-MAX($BW436,CA436))&gt;0,vDurationDinner,)</f>
        <v/>
      </c>
      <c r="CE436" s="50">
        <f t="shared" si="5"/>
        <v>0</v>
      </c>
      <c r="CF436" s="109">
        <f t="shared" si="6"/>
        <v>0.75</v>
      </c>
      <c r="CG436" s="50" t="str">
        <f t="shared" si="7"/>
        <v/>
      </c>
      <c r="CH436" s="50" t="str">
        <f t="shared" si="8"/>
        <v/>
      </c>
      <c r="CI436" s="50" t="str">
        <f t="shared" si="9"/>
        <v/>
      </c>
      <c r="CJ436" s="50" t="str">
        <f t="shared" si="10"/>
        <v/>
      </c>
      <c r="CK436" s="50" t="str">
        <f t="shared" si="11"/>
        <v/>
      </c>
      <c r="CL436" s="50"/>
      <c r="CM436" s="50"/>
      <c r="CN436" s="50"/>
      <c r="CO436" s="50"/>
      <c r="CP436" s="50"/>
    </row>
    <row r="437">
      <c r="A437" s="108" t="str">
        <f t="shared" si="2"/>
        <v/>
      </c>
      <c r="B437" s="6"/>
      <c r="C437" s="119"/>
      <c r="D437" s="120"/>
      <c r="E437" s="61"/>
      <c r="F437" s="45"/>
      <c r="G437" s="45"/>
      <c r="H437" s="46"/>
      <c r="I437" s="45"/>
      <c r="J437" s="45"/>
      <c r="K437" s="45"/>
      <c r="L437" s="45"/>
      <c r="M437" s="61"/>
      <c r="N437" s="48"/>
      <c r="O437" s="49"/>
      <c r="P437" s="48"/>
      <c r="Q437" s="49"/>
      <c r="R437" s="50"/>
      <c r="S437" s="51"/>
      <c r="T437" s="15"/>
      <c r="U437" s="14"/>
      <c r="V437" s="52"/>
      <c r="W437" s="52"/>
      <c r="X437" s="52"/>
      <c r="Y437" s="52"/>
      <c r="Z437" s="52"/>
      <c r="AA437" s="52"/>
      <c r="AB437" s="53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3"/>
      <c r="AP437" s="52"/>
      <c r="AQ437" s="52"/>
      <c r="AR437" s="53"/>
      <c r="AS437" s="53"/>
      <c r="AT437" s="53"/>
      <c r="AU437" s="52"/>
      <c r="AV437" s="52"/>
      <c r="AW437" s="53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83" t="str">
        <f>IF(ISBLANK(B437),,IF(IFNA(MATCH(N437,List_Holidays,0),0)=0,IF(IFNA(MATCH(WEEKDAY(N437),List_WeekHolidays,0),0),1,0),2))</f>
        <v/>
      </c>
      <c r="BU437" s="83" t="str">
        <f t="array" ref="BU437">IF(ISBLANK(BT437),,INDEX(List_DayType,BT437+1))</f>
        <v/>
      </c>
      <c r="BV437" s="83" t="str">
        <f t="array" ref="BV437">IFS(BT437=0,,BT437=1,INDEX(List_Weekday,BT437),BT437=2,XLOOKUP(N437,List_Holidays,List_HolidaysDesc))</f>
        <v/>
      </c>
      <c r="BW437" s="109">
        <f t="shared" si="3"/>
        <v>0</v>
      </c>
      <c r="BX437" s="109">
        <f t="shared" si="4"/>
        <v>0</v>
      </c>
      <c r="BY437" s="109">
        <f>IF($BW437&gt;cLunchEnd+$N437,cLunchBegin+$N437+1,cLunchBegin+$N437)</f>
        <v>0.5</v>
      </c>
      <c r="BZ437" s="109">
        <f>IF($BW437&gt;cLunchEnd+$N437,cLunchEnd+$N437+1,cLunchEnd+$N437)</f>
        <v>0.5416666667</v>
      </c>
      <c r="CA437" s="109">
        <f>IF($BW437&gt;cDinnerEnd+$N437,cDinnerBegin+$N437+1,cDinnerBegin+$N437)</f>
        <v>0.75</v>
      </c>
      <c r="CB437" s="109">
        <f>IF($BW437&gt;cDinnerEnd+$N437,cDinnerEnd+$N437+1,cDinnerEnd+$N437)</f>
        <v>0.7916666667</v>
      </c>
      <c r="CC437" s="50" t="str">
        <f>IF((MIN($BX437,BZ437)-MAX($BW437,BY437))&gt;0,vDurationLunch,)</f>
        <v/>
      </c>
      <c r="CD437" s="50" t="str">
        <f>IF((MIN($BX437,CB437)-MAX($BW437,CA437))&gt;0,vDurationDinner,)</f>
        <v/>
      </c>
      <c r="CE437" s="50">
        <f t="shared" si="5"/>
        <v>0</v>
      </c>
      <c r="CF437" s="109">
        <f t="shared" si="6"/>
        <v>0.75</v>
      </c>
      <c r="CG437" s="50" t="str">
        <f t="shared" si="7"/>
        <v/>
      </c>
      <c r="CH437" s="50" t="str">
        <f t="shared" si="8"/>
        <v/>
      </c>
      <c r="CI437" s="50" t="str">
        <f t="shared" si="9"/>
        <v/>
      </c>
      <c r="CJ437" s="50" t="str">
        <f t="shared" si="10"/>
        <v/>
      </c>
      <c r="CK437" s="50" t="str">
        <f t="shared" si="11"/>
        <v/>
      </c>
      <c r="CL437" s="50"/>
      <c r="CM437" s="50"/>
      <c r="CN437" s="50"/>
      <c r="CO437" s="50"/>
      <c r="CP437" s="50"/>
    </row>
    <row r="438">
      <c r="A438" s="108" t="str">
        <f t="shared" si="2"/>
        <v/>
      </c>
      <c r="B438" s="6"/>
      <c r="C438" s="119"/>
      <c r="D438" s="120"/>
      <c r="E438" s="61"/>
      <c r="F438" s="45"/>
      <c r="G438" s="45"/>
      <c r="H438" s="46"/>
      <c r="I438" s="45"/>
      <c r="J438" s="45"/>
      <c r="K438" s="45"/>
      <c r="L438" s="45"/>
      <c r="M438" s="61"/>
      <c r="N438" s="48"/>
      <c r="O438" s="49"/>
      <c r="P438" s="48"/>
      <c r="Q438" s="49"/>
      <c r="R438" s="50"/>
      <c r="S438" s="51"/>
      <c r="T438" s="15"/>
      <c r="U438" s="14"/>
      <c r="V438" s="52"/>
      <c r="W438" s="52"/>
      <c r="X438" s="52"/>
      <c r="Y438" s="52"/>
      <c r="Z438" s="52"/>
      <c r="AA438" s="52"/>
      <c r="AB438" s="53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3"/>
      <c r="AP438" s="52"/>
      <c r="AQ438" s="52"/>
      <c r="AR438" s="53"/>
      <c r="AS438" s="53"/>
      <c r="AT438" s="53"/>
      <c r="AU438" s="52"/>
      <c r="AV438" s="52"/>
      <c r="AW438" s="53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83" t="str">
        <f>IF(ISBLANK(B438),,IF(IFNA(MATCH(N438,List_Holidays,0),0)=0,IF(IFNA(MATCH(WEEKDAY(N438),List_WeekHolidays,0),0),1,0),2))</f>
        <v/>
      </c>
      <c r="BU438" s="83" t="str">
        <f t="array" ref="BU438">IF(ISBLANK(BT438),,INDEX(List_DayType,BT438+1))</f>
        <v/>
      </c>
      <c r="BV438" s="83" t="str">
        <f t="array" ref="BV438">IFS(BT438=0,,BT438=1,INDEX(List_Weekday,BT438),BT438=2,XLOOKUP(N438,List_Holidays,List_HolidaysDesc))</f>
        <v/>
      </c>
      <c r="BW438" s="109">
        <f t="shared" si="3"/>
        <v>0</v>
      </c>
      <c r="BX438" s="109">
        <f t="shared" si="4"/>
        <v>0</v>
      </c>
      <c r="BY438" s="109">
        <f>IF($BW438&gt;cLunchEnd+$N438,cLunchBegin+$N438+1,cLunchBegin+$N438)</f>
        <v>0.5</v>
      </c>
      <c r="BZ438" s="109">
        <f>IF($BW438&gt;cLunchEnd+$N438,cLunchEnd+$N438+1,cLunchEnd+$N438)</f>
        <v>0.5416666667</v>
      </c>
      <c r="CA438" s="109">
        <f>IF($BW438&gt;cDinnerEnd+$N438,cDinnerBegin+$N438+1,cDinnerBegin+$N438)</f>
        <v>0.75</v>
      </c>
      <c r="CB438" s="109">
        <f>IF($BW438&gt;cDinnerEnd+$N438,cDinnerEnd+$N438+1,cDinnerEnd+$N438)</f>
        <v>0.7916666667</v>
      </c>
      <c r="CC438" s="50" t="str">
        <f>IF((MIN($BX438,BZ438)-MAX($BW438,BY438))&gt;0,vDurationLunch,)</f>
        <v/>
      </c>
      <c r="CD438" s="50" t="str">
        <f>IF((MIN($BX438,CB438)-MAX($BW438,CA438))&gt;0,vDurationDinner,)</f>
        <v/>
      </c>
      <c r="CE438" s="50">
        <f t="shared" si="5"/>
        <v>0</v>
      </c>
      <c r="CF438" s="109">
        <f t="shared" si="6"/>
        <v>0.75</v>
      </c>
      <c r="CG438" s="50" t="str">
        <f t="shared" si="7"/>
        <v/>
      </c>
      <c r="CH438" s="50" t="str">
        <f t="shared" si="8"/>
        <v/>
      </c>
      <c r="CI438" s="50" t="str">
        <f t="shared" si="9"/>
        <v/>
      </c>
      <c r="CJ438" s="50" t="str">
        <f t="shared" si="10"/>
        <v/>
      </c>
      <c r="CK438" s="50" t="str">
        <f t="shared" si="11"/>
        <v/>
      </c>
      <c r="CL438" s="50"/>
      <c r="CM438" s="50"/>
      <c r="CN438" s="50"/>
      <c r="CO438" s="50"/>
      <c r="CP438" s="50"/>
    </row>
    <row r="439">
      <c r="A439" s="108" t="str">
        <f t="shared" si="2"/>
        <v/>
      </c>
      <c r="B439" s="6"/>
      <c r="C439" s="119"/>
      <c r="D439" s="120"/>
      <c r="E439" s="61"/>
      <c r="F439" s="45"/>
      <c r="G439" s="45"/>
      <c r="H439" s="46"/>
      <c r="I439" s="45"/>
      <c r="J439" s="45"/>
      <c r="K439" s="45"/>
      <c r="L439" s="45"/>
      <c r="M439" s="61"/>
      <c r="N439" s="48"/>
      <c r="O439" s="49"/>
      <c r="P439" s="48"/>
      <c r="Q439" s="49"/>
      <c r="R439" s="50"/>
      <c r="S439" s="51"/>
      <c r="T439" s="15"/>
      <c r="U439" s="14"/>
      <c r="V439" s="52"/>
      <c r="W439" s="52"/>
      <c r="X439" s="52"/>
      <c r="Y439" s="52"/>
      <c r="Z439" s="52"/>
      <c r="AA439" s="52"/>
      <c r="AB439" s="53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3"/>
      <c r="AP439" s="52"/>
      <c r="AQ439" s="52"/>
      <c r="AR439" s="53"/>
      <c r="AS439" s="53"/>
      <c r="AT439" s="53"/>
      <c r="AU439" s="52"/>
      <c r="AV439" s="52"/>
      <c r="AW439" s="53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83" t="str">
        <f>IF(ISBLANK(B439),,IF(IFNA(MATCH(N439,List_Holidays,0),0)=0,IF(IFNA(MATCH(WEEKDAY(N439),List_WeekHolidays,0),0),1,0),2))</f>
        <v/>
      </c>
      <c r="BU439" s="83" t="str">
        <f t="array" ref="BU439">IF(ISBLANK(BT439),,INDEX(List_DayType,BT439+1))</f>
        <v/>
      </c>
      <c r="BV439" s="83" t="str">
        <f t="array" ref="BV439">IFS(BT439=0,,BT439=1,INDEX(List_Weekday,BT439),BT439=2,XLOOKUP(N439,List_Holidays,List_HolidaysDesc))</f>
        <v/>
      </c>
      <c r="BW439" s="109">
        <f t="shared" si="3"/>
        <v>0</v>
      </c>
      <c r="BX439" s="109">
        <f t="shared" si="4"/>
        <v>0</v>
      </c>
      <c r="BY439" s="109">
        <f>IF($BW439&gt;cLunchEnd+$N439,cLunchBegin+$N439+1,cLunchBegin+$N439)</f>
        <v>0.5</v>
      </c>
      <c r="BZ439" s="109">
        <f>IF($BW439&gt;cLunchEnd+$N439,cLunchEnd+$N439+1,cLunchEnd+$N439)</f>
        <v>0.5416666667</v>
      </c>
      <c r="CA439" s="109">
        <f>IF($BW439&gt;cDinnerEnd+$N439,cDinnerBegin+$N439+1,cDinnerBegin+$N439)</f>
        <v>0.75</v>
      </c>
      <c r="CB439" s="109">
        <f>IF($BW439&gt;cDinnerEnd+$N439,cDinnerEnd+$N439+1,cDinnerEnd+$N439)</f>
        <v>0.7916666667</v>
      </c>
      <c r="CC439" s="50" t="str">
        <f>IF((MIN($BX439,BZ439)-MAX($BW439,BY439))&gt;0,vDurationLunch,)</f>
        <v/>
      </c>
      <c r="CD439" s="50" t="str">
        <f>IF((MIN($BX439,CB439)-MAX($BW439,CA439))&gt;0,vDurationDinner,)</f>
        <v/>
      </c>
      <c r="CE439" s="50">
        <f t="shared" si="5"/>
        <v>0</v>
      </c>
      <c r="CF439" s="109">
        <f t="shared" si="6"/>
        <v>0.75</v>
      </c>
      <c r="CG439" s="50" t="str">
        <f t="shared" si="7"/>
        <v/>
      </c>
      <c r="CH439" s="50" t="str">
        <f t="shared" si="8"/>
        <v/>
      </c>
      <c r="CI439" s="50" t="str">
        <f t="shared" si="9"/>
        <v/>
      </c>
      <c r="CJ439" s="50" t="str">
        <f t="shared" si="10"/>
        <v/>
      </c>
      <c r="CK439" s="50" t="str">
        <f t="shared" si="11"/>
        <v/>
      </c>
      <c r="CL439" s="50"/>
      <c r="CM439" s="50"/>
      <c r="CN439" s="50"/>
      <c r="CO439" s="50"/>
      <c r="CP439" s="50"/>
    </row>
    <row r="440">
      <c r="A440" s="108" t="str">
        <f t="shared" si="2"/>
        <v/>
      </c>
      <c r="B440" s="6"/>
      <c r="C440" s="119"/>
      <c r="D440" s="120"/>
      <c r="E440" s="61"/>
      <c r="F440" s="45"/>
      <c r="G440" s="46"/>
      <c r="H440" s="46"/>
      <c r="I440" s="45"/>
      <c r="J440" s="45"/>
      <c r="K440" s="45"/>
      <c r="L440" s="45"/>
      <c r="M440" s="61"/>
      <c r="N440" s="48"/>
      <c r="O440" s="49"/>
      <c r="P440" s="48"/>
      <c r="Q440" s="49"/>
      <c r="R440" s="50"/>
      <c r="S440" s="51"/>
      <c r="T440" s="15"/>
      <c r="U440" s="14"/>
      <c r="V440" s="52"/>
      <c r="W440" s="52"/>
      <c r="X440" s="52"/>
      <c r="Y440" s="52"/>
      <c r="Z440" s="52"/>
      <c r="AA440" s="52"/>
      <c r="AB440" s="53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3"/>
      <c r="AP440" s="52"/>
      <c r="AQ440" s="52"/>
      <c r="AR440" s="53"/>
      <c r="AS440" s="53"/>
      <c r="AT440" s="53"/>
      <c r="AU440" s="52"/>
      <c r="AV440" s="52"/>
      <c r="AW440" s="53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83" t="str">
        <f>IF(ISBLANK(B440),,IF(IFNA(MATCH(N440,List_Holidays,0),0)=0,IF(IFNA(MATCH(WEEKDAY(N440),List_WeekHolidays,0),0),1,0),2))</f>
        <v/>
      </c>
      <c r="BU440" s="83" t="str">
        <f t="array" ref="BU440">IF(ISBLANK(BT440),,INDEX(List_DayType,BT440+1))</f>
        <v/>
      </c>
      <c r="BV440" s="83" t="str">
        <f t="array" ref="BV440">IFS(BT440=0,,BT440=1,INDEX(List_Weekday,BT440),BT440=2,XLOOKUP(N440,List_Holidays,List_HolidaysDesc))</f>
        <v/>
      </c>
      <c r="BW440" s="109">
        <f t="shared" si="3"/>
        <v>0</v>
      </c>
      <c r="BX440" s="109">
        <f t="shared" si="4"/>
        <v>0</v>
      </c>
      <c r="BY440" s="109">
        <f>IF($BW440&gt;cLunchEnd+$N440,cLunchBegin+$N440+1,cLunchBegin+$N440)</f>
        <v>0.5</v>
      </c>
      <c r="BZ440" s="109">
        <f>IF($BW440&gt;cLunchEnd+$N440,cLunchEnd+$N440+1,cLunchEnd+$N440)</f>
        <v>0.5416666667</v>
      </c>
      <c r="CA440" s="109">
        <f>IF($BW440&gt;cDinnerEnd+$N440,cDinnerBegin+$N440+1,cDinnerBegin+$N440)</f>
        <v>0.75</v>
      </c>
      <c r="CB440" s="109">
        <f>IF($BW440&gt;cDinnerEnd+$N440,cDinnerEnd+$N440+1,cDinnerEnd+$N440)</f>
        <v>0.7916666667</v>
      </c>
      <c r="CC440" s="50" t="str">
        <f>IF((MIN($BX440,BZ440)-MAX($BW440,BY440))&gt;0,vDurationLunch,)</f>
        <v/>
      </c>
      <c r="CD440" s="50" t="str">
        <f>IF((MIN($BX440,CB440)-MAX($BW440,CA440))&gt;0,vDurationDinner,)</f>
        <v/>
      </c>
      <c r="CE440" s="50">
        <f t="shared" si="5"/>
        <v>0</v>
      </c>
      <c r="CF440" s="109">
        <f t="shared" si="6"/>
        <v>0.75</v>
      </c>
      <c r="CG440" s="50" t="str">
        <f t="shared" si="7"/>
        <v/>
      </c>
      <c r="CH440" s="50" t="str">
        <f t="shared" si="8"/>
        <v/>
      </c>
      <c r="CI440" s="50" t="str">
        <f t="shared" si="9"/>
        <v/>
      </c>
      <c r="CJ440" s="50" t="str">
        <f t="shared" si="10"/>
        <v/>
      </c>
      <c r="CK440" s="50" t="str">
        <f t="shared" si="11"/>
        <v/>
      </c>
      <c r="CL440" s="50"/>
      <c r="CM440" s="50"/>
      <c r="CN440" s="50"/>
      <c r="CO440" s="50"/>
      <c r="CP440" s="50"/>
    </row>
    <row r="441">
      <c r="A441" s="108" t="str">
        <f t="shared" si="2"/>
        <v/>
      </c>
      <c r="B441" s="6"/>
      <c r="C441" s="119"/>
      <c r="D441" s="120"/>
      <c r="E441" s="61"/>
      <c r="F441" s="45"/>
      <c r="G441" s="45"/>
      <c r="H441" s="46"/>
      <c r="I441" s="45"/>
      <c r="J441" s="45"/>
      <c r="K441" s="45"/>
      <c r="L441" s="45"/>
      <c r="M441" s="61"/>
      <c r="N441" s="48"/>
      <c r="O441" s="49"/>
      <c r="P441" s="48"/>
      <c r="Q441" s="49"/>
      <c r="R441" s="50"/>
      <c r="S441" s="51"/>
      <c r="T441" s="15"/>
      <c r="U441" s="14"/>
      <c r="V441" s="52"/>
      <c r="W441" s="52"/>
      <c r="X441" s="52"/>
      <c r="Y441" s="52"/>
      <c r="Z441" s="52"/>
      <c r="AA441" s="52"/>
      <c r="AB441" s="53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3"/>
      <c r="AP441" s="52"/>
      <c r="AQ441" s="52"/>
      <c r="AR441" s="53"/>
      <c r="AS441" s="53"/>
      <c r="AT441" s="53"/>
      <c r="AU441" s="52"/>
      <c r="AV441" s="52"/>
      <c r="AW441" s="53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83" t="str">
        <f>IF(ISBLANK(B441),,IF(IFNA(MATCH(N441,List_Holidays,0),0)=0,IF(IFNA(MATCH(WEEKDAY(N441),List_WeekHolidays,0),0),1,0),2))</f>
        <v/>
      </c>
      <c r="BU441" s="83" t="str">
        <f t="array" ref="BU441">IF(ISBLANK(BT441),,INDEX(List_DayType,BT441+1))</f>
        <v/>
      </c>
      <c r="BV441" s="83" t="str">
        <f t="array" ref="BV441">IFS(BT441=0,,BT441=1,INDEX(List_Weekday,BT441),BT441=2,XLOOKUP(N441,List_Holidays,List_HolidaysDesc))</f>
        <v/>
      </c>
      <c r="BW441" s="109">
        <f t="shared" si="3"/>
        <v>0</v>
      </c>
      <c r="BX441" s="109">
        <f t="shared" si="4"/>
        <v>0</v>
      </c>
      <c r="BY441" s="109">
        <f>IF($BW441&gt;cLunchEnd+$N441,cLunchBegin+$N441+1,cLunchBegin+$N441)</f>
        <v>0.5</v>
      </c>
      <c r="BZ441" s="109">
        <f>IF($BW441&gt;cLunchEnd+$N441,cLunchEnd+$N441+1,cLunchEnd+$N441)</f>
        <v>0.5416666667</v>
      </c>
      <c r="CA441" s="109">
        <f>IF($BW441&gt;cDinnerEnd+$N441,cDinnerBegin+$N441+1,cDinnerBegin+$N441)</f>
        <v>0.75</v>
      </c>
      <c r="CB441" s="109">
        <f>IF($BW441&gt;cDinnerEnd+$N441,cDinnerEnd+$N441+1,cDinnerEnd+$N441)</f>
        <v>0.7916666667</v>
      </c>
      <c r="CC441" s="50" t="str">
        <f>IF((MIN($BX441,BZ441)-MAX($BW441,BY441))&gt;0,vDurationLunch,)</f>
        <v/>
      </c>
      <c r="CD441" s="50" t="str">
        <f>IF((MIN($BX441,CB441)-MAX($BW441,CA441))&gt;0,vDurationDinner,)</f>
        <v/>
      </c>
      <c r="CE441" s="50">
        <f t="shared" si="5"/>
        <v>0</v>
      </c>
      <c r="CF441" s="109">
        <f t="shared" si="6"/>
        <v>0.75</v>
      </c>
      <c r="CG441" s="50" t="str">
        <f t="shared" si="7"/>
        <v/>
      </c>
      <c r="CH441" s="50" t="str">
        <f t="shared" si="8"/>
        <v/>
      </c>
      <c r="CI441" s="50" t="str">
        <f t="shared" si="9"/>
        <v/>
      </c>
      <c r="CJ441" s="50" t="str">
        <f t="shared" si="10"/>
        <v/>
      </c>
      <c r="CK441" s="50" t="str">
        <f t="shared" si="11"/>
        <v/>
      </c>
      <c r="CL441" s="50"/>
      <c r="CM441" s="50"/>
      <c r="CN441" s="50"/>
      <c r="CO441" s="50"/>
      <c r="CP441" s="50"/>
    </row>
    <row r="442">
      <c r="A442" s="108" t="str">
        <f t="shared" si="2"/>
        <v/>
      </c>
      <c r="B442" s="6"/>
      <c r="C442" s="119"/>
      <c r="D442" s="120"/>
      <c r="E442" s="61"/>
      <c r="F442" s="45"/>
      <c r="G442" s="45"/>
      <c r="H442" s="46"/>
      <c r="I442" s="45"/>
      <c r="J442" s="45"/>
      <c r="K442" s="45"/>
      <c r="L442" s="45"/>
      <c r="M442" s="61"/>
      <c r="N442" s="48"/>
      <c r="O442" s="49"/>
      <c r="P442" s="48"/>
      <c r="Q442" s="49"/>
      <c r="R442" s="50"/>
      <c r="S442" s="51"/>
      <c r="T442" s="15"/>
      <c r="U442" s="14"/>
      <c r="V442" s="52"/>
      <c r="W442" s="52"/>
      <c r="X442" s="52"/>
      <c r="Y442" s="52"/>
      <c r="Z442" s="52"/>
      <c r="AA442" s="52"/>
      <c r="AB442" s="53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3"/>
      <c r="AP442" s="52"/>
      <c r="AQ442" s="52"/>
      <c r="AR442" s="53"/>
      <c r="AS442" s="53"/>
      <c r="AT442" s="53"/>
      <c r="AU442" s="52"/>
      <c r="AV442" s="52"/>
      <c r="AW442" s="53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83" t="str">
        <f>IF(ISBLANK(B442),,IF(IFNA(MATCH(N442,List_Holidays,0),0)=0,IF(IFNA(MATCH(WEEKDAY(N442),List_WeekHolidays,0),0),1,0),2))</f>
        <v/>
      </c>
      <c r="BU442" s="83" t="str">
        <f t="array" ref="BU442">IF(ISBLANK(BT442),,INDEX(List_DayType,BT442+1))</f>
        <v/>
      </c>
      <c r="BV442" s="83" t="str">
        <f t="array" ref="BV442">IFS(BT442=0,,BT442=1,INDEX(List_Weekday,BT442),BT442=2,XLOOKUP(N442,List_Holidays,List_HolidaysDesc))</f>
        <v/>
      </c>
      <c r="BW442" s="109">
        <f t="shared" si="3"/>
        <v>0</v>
      </c>
      <c r="BX442" s="109">
        <f t="shared" si="4"/>
        <v>0</v>
      </c>
      <c r="BY442" s="109">
        <f>IF($BW442&gt;cLunchEnd+$N442,cLunchBegin+$N442+1,cLunchBegin+$N442)</f>
        <v>0.5</v>
      </c>
      <c r="BZ442" s="109">
        <f>IF($BW442&gt;cLunchEnd+$N442,cLunchEnd+$N442+1,cLunchEnd+$N442)</f>
        <v>0.5416666667</v>
      </c>
      <c r="CA442" s="109">
        <f>IF($BW442&gt;cDinnerEnd+$N442,cDinnerBegin+$N442+1,cDinnerBegin+$N442)</f>
        <v>0.75</v>
      </c>
      <c r="CB442" s="109">
        <f>IF($BW442&gt;cDinnerEnd+$N442,cDinnerEnd+$N442+1,cDinnerEnd+$N442)</f>
        <v>0.7916666667</v>
      </c>
      <c r="CC442" s="50" t="str">
        <f>IF((MIN($BX442,BZ442)-MAX($BW442,BY442))&gt;0,vDurationLunch,)</f>
        <v/>
      </c>
      <c r="CD442" s="50" t="str">
        <f>IF((MIN($BX442,CB442)-MAX($BW442,CA442))&gt;0,vDurationDinner,)</f>
        <v/>
      </c>
      <c r="CE442" s="50">
        <f t="shared" si="5"/>
        <v>0</v>
      </c>
      <c r="CF442" s="109">
        <f t="shared" si="6"/>
        <v>0.75</v>
      </c>
      <c r="CG442" s="50" t="str">
        <f t="shared" si="7"/>
        <v/>
      </c>
      <c r="CH442" s="50" t="str">
        <f t="shared" si="8"/>
        <v/>
      </c>
      <c r="CI442" s="50" t="str">
        <f t="shared" si="9"/>
        <v/>
      </c>
      <c r="CJ442" s="50" t="str">
        <f t="shared" si="10"/>
        <v/>
      </c>
      <c r="CK442" s="50" t="str">
        <f t="shared" si="11"/>
        <v/>
      </c>
      <c r="CL442" s="50"/>
      <c r="CM442" s="50"/>
      <c r="CN442" s="50"/>
      <c r="CO442" s="50"/>
      <c r="CP442" s="50"/>
    </row>
    <row r="443">
      <c r="A443" s="108" t="str">
        <f t="shared" si="2"/>
        <v/>
      </c>
      <c r="B443" s="6"/>
      <c r="C443" s="119"/>
      <c r="D443" s="120"/>
      <c r="E443" s="61"/>
      <c r="F443" s="45"/>
      <c r="G443" s="45"/>
      <c r="H443" s="45"/>
      <c r="I443" s="45"/>
      <c r="J443" s="46"/>
      <c r="K443" s="45"/>
      <c r="L443" s="45"/>
      <c r="M443" s="61"/>
      <c r="N443" s="48"/>
      <c r="O443" s="49"/>
      <c r="P443" s="48"/>
      <c r="Q443" s="49"/>
      <c r="R443" s="50"/>
      <c r="S443" s="51"/>
      <c r="T443" s="15"/>
      <c r="U443" s="14"/>
      <c r="V443" s="52"/>
      <c r="W443" s="52"/>
      <c r="X443" s="52"/>
      <c r="Y443" s="52"/>
      <c r="Z443" s="52"/>
      <c r="AA443" s="52"/>
      <c r="AB443" s="53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3"/>
      <c r="AP443" s="52"/>
      <c r="AQ443" s="52"/>
      <c r="AR443" s="53"/>
      <c r="AS443" s="53"/>
      <c r="AT443" s="53"/>
      <c r="AU443" s="52"/>
      <c r="AV443" s="52"/>
      <c r="AW443" s="53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83" t="str">
        <f>IF(ISBLANK(B443),,IF(IFNA(MATCH(N443,List_Holidays,0),0)=0,IF(IFNA(MATCH(WEEKDAY(N443),List_WeekHolidays,0),0),1,0),2))</f>
        <v/>
      </c>
      <c r="BU443" s="83" t="str">
        <f t="array" ref="BU443">IF(ISBLANK(BT443),,INDEX(List_DayType,BT443+1))</f>
        <v/>
      </c>
      <c r="BV443" s="83" t="str">
        <f t="array" ref="BV443">IFS(BT443=0,,BT443=1,INDEX(List_Weekday,BT443),BT443=2,XLOOKUP(N443,List_Holidays,List_HolidaysDesc))</f>
        <v/>
      </c>
      <c r="BW443" s="109">
        <f t="shared" si="3"/>
        <v>0</v>
      </c>
      <c r="BX443" s="109">
        <f t="shared" si="4"/>
        <v>0</v>
      </c>
      <c r="BY443" s="109">
        <f>IF($BW443&gt;cLunchEnd+$N443,cLunchBegin+$N443+1,cLunchBegin+$N443)</f>
        <v>0.5</v>
      </c>
      <c r="BZ443" s="109">
        <f>IF($BW443&gt;cLunchEnd+$N443,cLunchEnd+$N443+1,cLunchEnd+$N443)</f>
        <v>0.5416666667</v>
      </c>
      <c r="CA443" s="109">
        <f>IF($BW443&gt;cDinnerEnd+$N443,cDinnerBegin+$N443+1,cDinnerBegin+$N443)</f>
        <v>0.75</v>
      </c>
      <c r="CB443" s="109">
        <f>IF($BW443&gt;cDinnerEnd+$N443,cDinnerEnd+$N443+1,cDinnerEnd+$N443)</f>
        <v>0.7916666667</v>
      </c>
      <c r="CC443" s="50" t="str">
        <f>IF((MIN($BX443,BZ443)-MAX($BW443,BY443))&gt;0,vDurationLunch,)</f>
        <v/>
      </c>
      <c r="CD443" s="50" t="str">
        <f>IF((MIN($BX443,CB443)-MAX($BW443,CA443))&gt;0,vDurationDinner,)</f>
        <v/>
      </c>
      <c r="CE443" s="50">
        <f t="shared" si="5"/>
        <v>0</v>
      </c>
      <c r="CF443" s="109">
        <f t="shared" si="6"/>
        <v>0.75</v>
      </c>
      <c r="CG443" s="50" t="str">
        <f t="shared" si="7"/>
        <v/>
      </c>
      <c r="CH443" s="50" t="str">
        <f t="shared" si="8"/>
        <v/>
      </c>
      <c r="CI443" s="50" t="str">
        <f t="shared" si="9"/>
        <v/>
      </c>
      <c r="CJ443" s="50" t="str">
        <f t="shared" si="10"/>
        <v/>
      </c>
      <c r="CK443" s="50" t="str">
        <f t="shared" si="11"/>
        <v/>
      </c>
      <c r="CL443" s="50"/>
      <c r="CM443" s="50"/>
      <c r="CN443" s="50"/>
      <c r="CO443" s="50"/>
      <c r="CP443" s="50"/>
    </row>
    <row r="444">
      <c r="A444" s="108" t="str">
        <f t="shared" si="2"/>
        <v/>
      </c>
      <c r="B444" s="6"/>
      <c r="C444" s="119"/>
      <c r="D444" s="120"/>
      <c r="E444" s="61"/>
      <c r="F444" s="45"/>
      <c r="G444" s="45"/>
      <c r="H444" s="46"/>
      <c r="I444" s="45"/>
      <c r="J444" s="45"/>
      <c r="K444" s="45"/>
      <c r="L444" s="45"/>
      <c r="M444" s="61"/>
      <c r="N444" s="48"/>
      <c r="O444" s="49"/>
      <c r="P444" s="48"/>
      <c r="Q444" s="49"/>
      <c r="R444" s="50"/>
      <c r="S444" s="51"/>
      <c r="T444" s="15"/>
      <c r="U444" s="14"/>
      <c r="V444" s="52"/>
      <c r="W444" s="52"/>
      <c r="X444" s="52"/>
      <c r="Y444" s="52"/>
      <c r="Z444" s="52"/>
      <c r="AA444" s="52"/>
      <c r="AB444" s="53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3"/>
      <c r="AP444" s="52"/>
      <c r="AQ444" s="52"/>
      <c r="AR444" s="53"/>
      <c r="AS444" s="53"/>
      <c r="AT444" s="53"/>
      <c r="AU444" s="52"/>
      <c r="AV444" s="52"/>
      <c r="AW444" s="53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83" t="str">
        <f>IF(ISBLANK(B444),,IF(IFNA(MATCH(N444,List_Holidays,0),0)=0,IF(IFNA(MATCH(WEEKDAY(N444),List_WeekHolidays,0),0),1,0),2))</f>
        <v/>
      </c>
      <c r="BU444" s="83" t="str">
        <f t="array" ref="BU444">IF(ISBLANK(BT444),,INDEX(List_DayType,BT444+1))</f>
        <v/>
      </c>
      <c r="BV444" s="83" t="str">
        <f t="array" ref="BV444">IFS(BT444=0,,BT444=1,INDEX(List_Weekday,BT444),BT444=2,XLOOKUP(N444,List_Holidays,List_HolidaysDesc))</f>
        <v/>
      </c>
      <c r="BW444" s="109">
        <f t="shared" si="3"/>
        <v>0</v>
      </c>
      <c r="BX444" s="109">
        <f t="shared" si="4"/>
        <v>0</v>
      </c>
      <c r="BY444" s="109">
        <f>IF($BW444&gt;cLunchEnd+$N444,cLunchBegin+$N444+1,cLunchBegin+$N444)</f>
        <v>0.5</v>
      </c>
      <c r="BZ444" s="109">
        <f>IF($BW444&gt;cLunchEnd+$N444,cLunchEnd+$N444+1,cLunchEnd+$N444)</f>
        <v>0.5416666667</v>
      </c>
      <c r="CA444" s="109">
        <f>IF($BW444&gt;cDinnerEnd+$N444,cDinnerBegin+$N444+1,cDinnerBegin+$N444)</f>
        <v>0.75</v>
      </c>
      <c r="CB444" s="109">
        <f>IF($BW444&gt;cDinnerEnd+$N444,cDinnerEnd+$N444+1,cDinnerEnd+$N444)</f>
        <v>0.7916666667</v>
      </c>
      <c r="CC444" s="50" t="str">
        <f>IF((MIN($BX444,BZ444)-MAX($BW444,BY444))&gt;0,vDurationLunch,)</f>
        <v/>
      </c>
      <c r="CD444" s="50" t="str">
        <f>IF((MIN($BX444,CB444)-MAX($BW444,CA444))&gt;0,vDurationDinner,)</f>
        <v/>
      </c>
      <c r="CE444" s="50">
        <f t="shared" si="5"/>
        <v>0</v>
      </c>
      <c r="CF444" s="109">
        <f t="shared" si="6"/>
        <v>0.75</v>
      </c>
      <c r="CG444" s="50" t="str">
        <f t="shared" si="7"/>
        <v/>
      </c>
      <c r="CH444" s="50" t="str">
        <f t="shared" si="8"/>
        <v/>
      </c>
      <c r="CI444" s="50" t="str">
        <f t="shared" si="9"/>
        <v/>
      </c>
      <c r="CJ444" s="50" t="str">
        <f t="shared" si="10"/>
        <v/>
      </c>
      <c r="CK444" s="50" t="str">
        <f t="shared" si="11"/>
        <v/>
      </c>
      <c r="CL444" s="50"/>
      <c r="CM444" s="50"/>
      <c r="CN444" s="50"/>
      <c r="CO444" s="50"/>
      <c r="CP444" s="50"/>
    </row>
    <row r="445">
      <c r="A445" s="108" t="str">
        <f t="shared" si="2"/>
        <v/>
      </c>
      <c r="B445" s="6"/>
      <c r="C445" s="119"/>
      <c r="D445" s="120"/>
      <c r="E445" s="61"/>
      <c r="F445" s="45"/>
      <c r="G445" s="45"/>
      <c r="H445" s="46"/>
      <c r="I445" s="45"/>
      <c r="J445" s="45"/>
      <c r="K445" s="45"/>
      <c r="L445" s="45"/>
      <c r="M445" s="61"/>
      <c r="N445" s="48"/>
      <c r="O445" s="49"/>
      <c r="P445" s="48"/>
      <c r="Q445" s="49"/>
      <c r="R445" s="50"/>
      <c r="S445" s="51"/>
      <c r="T445" s="15"/>
      <c r="U445" s="14"/>
      <c r="V445" s="52"/>
      <c r="W445" s="52"/>
      <c r="X445" s="52"/>
      <c r="Y445" s="52"/>
      <c r="Z445" s="52"/>
      <c r="AA445" s="52"/>
      <c r="AB445" s="53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3"/>
      <c r="AP445" s="52"/>
      <c r="AQ445" s="52"/>
      <c r="AR445" s="53"/>
      <c r="AS445" s="53"/>
      <c r="AT445" s="53"/>
      <c r="AU445" s="52"/>
      <c r="AV445" s="52"/>
      <c r="AW445" s="53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83" t="str">
        <f>IF(ISBLANK(B445),,IF(IFNA(MATCH(N445,List_Holidays,0),0)=0,IF(IFNA(MATCH(WEEKDAY(N445),List_WeekHolidays,0),0),1,0),2))</f>
        <v/>
      </c>
      <c r="BU445" s="83" t="str">
        <f t="array" ref="BU445">IF(ISBLANK(BT445),,INDEX(List_DayType,BT445+1))</f>
        <v/>
      </c>
      <c r="BV445" s="83" t="str">
        <f t="array" ref="BV445">IFS(BT445=0,,BT445=1,INDEX(List_Weekday,BT445),BT445=2,XLOOKUP(N445,List_Holidays,List_HolidaysDesc))</f>
        <v/>
      </c>
      <c r="BW445" s="109">
        <f t="shared" si="3"/>
        <v>0</v>
      </c>
      <c r="BX445" s="109">
        <f t="shared" si="4"/>
        <v>0</v>
      </c>
      <c r="BY445" s="109">
        <f>IF($BW445&gt;cLunchEnd+$N445,cLunchBegin+$N445+1,cLunchBegin+$N445)</f>
        <v>0.5</v>
      </c>
      <c r="BZ445" s="109">
        <f>IF($BW445&gt;cLunchEnd+$N445,cLunchEnd+$N445+1,cLunchEnd+$N445)</f>
        <v>0.5416666667</v>
      </c>
      <c r="CA445" s="109">
        <f>IF($BW445&gt;cDinnerEnd+$N445,cDinnerBegin+$N445+1,cDinnerBegin+$N445)</f>
        <v>0.75</v>
      </c>
      <c r="CB445" s="109">
        <f>IF($BW445&gt;cDinnerEnd+$N445,cDinnerEnd+$N445+1,cDinnerEnd+$N445)</f>
        <v>0.7916666667</v>
      </c>
      <c r="CC445" s="50" t="str">
        <f>IF((MIN($BX445,BZ445)-MAX($BW445,BY445))&gt;0,vDurationLunch,)</f>
        <v/>
      </c>
      <c r="CD445" s="50" t="str">
        <f>IF((MIN($BX445,CB445)-MAX($BW445,CA445))&gt;0,vDurationDinner,)</f>
        <v/>
      </c>
      <c r="CE445" s="50">
        <f t="shared" si="5"/>
        <v>0</v>
      </c>
      <c r="CF445" s="109">
        <f t="shared" si="6"/>
        <v>0.75</v>
      </c>
      <c r="CG445" s="50" t="str">
        <f t="shared" si="7"/>
        <v/>
      </c>
      <c r="CH445" s="50" t="str">
        <f t="shared" si="8"/>
        <v/>
      </c>
      <c r="CI445" s="50" t="str">
        <f t="shared" si="9"/>
        <v/>
      </c>
      <c r="CJ445" s="50" t="str">
        <f t="shared" si="10"/>
        <v/>
      </c>
      <c r="CK445" s="50" t="str">
        <f t="shared" si="11"/>
        <v/>
      </c>
      <c r="CL445" s="50"/>
      <c r="CM445" s="50"/>
      <c r="CN445" s="50"/>
      <c r="CO445" s="50"/>
      <c r="CP445" s="50"/>
    </row>
    <row r="446">
      <c r="A446" s="108" t="str">
        <f t="shared" si="2"/>
        <v/>
      </c>
      <c r="B446" s="6"/>
      <c r="C446" s="119"/>
      <c r="D446" s="120"/>
      <c r="E446" s="61"/>
      <c r="F446" s="45"/>
      <c r="G446" s="45"/>
      <c r="H446" s="46"/>
      <c r="I446" s="45"/>
      <c r="J446" s="45"/>
      <c r="K446" s="45"/>
      <c r="L446" s="45"/>
      <c r="M446" s="61"/>
      <c r="N446" s="48"/>
      <c r="O446" s="49"/>
      <c r="P446" s="48"/>
      <c r="Q446" s="49"/>
      <c r="R446" s="50"/>
      <c r="S446" s="51"/>
      <c r="T446" s="15"/>
      <c r="U446" s="14"/>
      <c r="V446" s="52"/>
      <c r="W446" s="52"/>
      <c r="X446" s="52"/>
      <c r="Y446" s="52"/>
      <c r="Z446" s="52"/>
      <c r="AA446" s="52"/>
      <c r="AB446" s="53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3"/>
      <c r="AP446" s="52"/>
      <c r="AQ446" s="52"/>
      <c r="AR446" s="53"/>
      <c r="AS446" s="53"/>
      <c r="AT446" s="53"/>
      <c r="AU446" s="52"/>
      <c r="AV446" s="52"/>
      <c r="AW446" s="53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83" t="str">
        <f>IF(ISBLANK(B446),,IF(IFNA(MATCH(N446,List_Holidays,0),0)=0,IF(IFNA(MATCH(WEEKDAY(N446),List_WeekHolidays,0),0),1,0),2))</f>
        <v/>
      </c>
      <c r="BU446" s="83" t="str">
        <f t="array" ref="BU446">IF(ISBLANK(BT446),,INDEX(List_DayType,BT446+1))</f>
        <v/>
      </c>
      <c r="BV446" s="83" t="str">
        <f t="array" ref="BV446">IFS(BT446=0,,BT446=1,INDEX(List_Weekday,BT446),BT446=2,XLOOKUP(N446,List_Holidays,List_HolidaysDesc))</f>
        <v/>
      </c>
      <c r="BW446" s="109">
        <f t="shared" si="3"/>
        <v>0</v>
      </c>
      <c r="BX446" s="109">
        <f t="shared" si="4"/>
        <v>0</v>
      </c>
      <c r="BY446" s="109">
        <f>IF($BW446&gt;cLunchEnd+$N446,cLunchBegin+$N446+1,cLunchBegin+$N446)</f>
        <v>0.5</v>
      </c>
      <c r="BZ446" s="109">
        <f>IF($BW446&gt;cLunchEnd+$N446,cLunchEnd+$N446+1,cLunchEnd+$N446)</f>
        <v>0.5416666667</v>
      </c>
      <c r="CA446" s="109">
        <f>IF($BW446&gt;cDinnerEnd+$N446,cDinnerBegin+$N446+1,cDinnerBegin+$N446)</f>
        <v>0.75</v>
      </c>
      <c r="CB446" s="109">
        <f>IF($BW446&gt;cDinnerEnd+$N446,cDinnerEnd+$N446+1,cDinnerEnd+$N446)</f>
        <v>0.7916666667</v>
      </c>
      <c r="CC446" s="50" t="str">
        <f>IF((MIN($BX446,BZ446)-MAX($BW446,BY446))&gt;0,vDurationLunch,)</f>
        <v/>
      </c>
      <c r="CD446" s="50" t="str">
        <f>IF((MIN($BX446,CB446)-MAX($BW446,CA446))&gt;0,vDurationDinner,)</f>
        <v/>
      </c>
      <c r="CE446" s="50">
        <f t="shared" si="5"/>
        <v>0</v>
      </c>
      <c r="CF446" s="109">
        <f t="shared" si="6"/>
        <v>0.75</v>
      </c>
      <c r="CG446" s="50" t="str">
        <f t="shared" si="7"/>
        <v/>
      </c>
      <c r="CH446" s="50" t="str">
        <f t="shared" si="8"/>
        <v/>
      </c>
      <c r="CI446" s="50" t="str">
        <f t="shared" si="9"/>
        <v/>
      </c>
      <c r="CJ446" s="50" t="str">
        <f t="shared" si="10"/>
        <v/>
      </c>
      <c r="CK446" s="50" t="str">
        <f t="shared" si="11"/>
        <v/>
      </c>
      <c r="CL446" s="50"/>
      <c r="CM446" s="50"/>
      <c r="CN446" s="50"/>
      <c r="CO446" s="50"/>
      <c r="CP446" s="50"/>
    </row>
    <row r="447">
      <c r="A447" s="108" t="str">
        <f t="shared" si="2"/>
        <v/>
      </c>
      <c r="B447" s="6"/>
      <c r="C447" s="119"/>
      <c r="D447" s="120"/>
      <c r="E447" s="61"/>
      <c r="F447" s="45"/>
      <c r="G447" s="46"/>
      <c r="H447" s="46"/>
      <c r="I447" s="45"/>
      <c r="J447" s="45"/>
      <c r="K447" s="45"/>
      <c r="L447" s="45"/>
      <c r="M447" s="61"/>
      <c r="N447" s="48"/>
      <c r="O447" s="49"/>
      <c r="P447" s="48"/>
      <c r="Q447" s="49"/>
      <c r="R447" s="50"/>
      <c r="S447" s="51"/>
      <c r="T447" s="15"/>
      <c r="U447" s="14"/>
      <c r="V447" s="52"/>
      <c r="W447" s="52"/>
      <c r="X447" s="52"/>
      <c r="Y447" s="52"/>
      <c r="Z447" s="52"/>
      <c r="AA447" s="52"/>
      <c r="AB447" s="53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3"/>
      <c r="AP447" s="52"/>
      <c r="AQ447" s="52"/>
      <c r="AR447" s="53"/>
      <c r="AS447" s="53"/>
      <c r="AT447" s="53"/>
      <c r="AU447" s="52"/>
      <c r="AV447" s="52"/>
      <c r="AW447" s="53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83" t="str">
        <f>IF(ISBLANK(B447),,IF(IFNA(MATCH(N447,List_Holidays,0),0)=0,IF(IFNA(MATCH(WEEKDAY(N447),List_WeekHolidays,0),0),1,0),2))</f>
        <v/>
      </c>
      <c r="BU447" s="83" t="str">
        <f t="array" ref="BU447">IF(ISBLANK(BT447),,INDEX(List_DayType,BT447+1))</f>
        <v/>
      </c>
      <c r="BV447" s="83" t="str">
        <f t="array" ref="BV447">IFS(BT447=0,,BT447=1,INDEX(List_Weekday,BT447),BT447=2,XLOOKUP(N447,List_Holidays,List_HolidaysDesc))</f>
        <v/>
      </c>
      <c r="BW447" s="109">
        <f t="shared" si="3"/>
        <v>0</v>
      </c>
      <c r="BX447" s="109">
        <f t="shared" si="4"/>
        <v>0</v>
      </c>
      <c r="BY447" s="109">
        <f>IF($BW447&gt;cLunchEnd+$N447,cLunchBegin+$N447+1,cLunchBegin+$N447)</f>
        <v>0.5</v>
      </c>
      <c r="BZ447" s="109">
        <f>IF($BW447&gt;cLunchEnd+$N447,cLunchEnd+$N447+1,cLunchEnd+$N447)</f>
        <v>0.5416666667</v>
      </c>
      <c r="CA447" s="109">
        <f>IF($BW447&gt;cDinnerEnd+$N447,cDinnerBegin+$N447+1,cDinnerBegin+$N447)</f>
        <v>0.75</v>
      </c>
      <c r="CB447" s="109">
        <f>IF($BW447&gt;cDinnerEnd+$N447,cDinnerEnd+$N447+1,cDinnerEnd+$N447)</f>
        <v>0.7916666667</v>
      </c>
      <c r="CC447" s="50" t="str">
        <f>IF((MIN($BX447,BZ447)-MAX($BW447,BY447))&gt;0,vDurationLunch,)</f>
        <v/>
      </c>
      <c r="CD447" s="50" t="str">
        <f>IF((MIN($BX447,CB447)-MAX($BW447,CA447))&gt;0,vDurationDinner,)</f>
        <v/>
      </c>
      <c r="CE447" s="50">
        <f t="shared" si="5"/>
        <v>0</v>
      </c>
      <c r="CF447" s="109">
        <f t="shared" si="6"/>
        <v>0.75</v>
      </c>
      <c r="CG447" s="50" t="str">
        <f t="shared" si="7"/>
        <v/>
      </c>
      <c r="CH447" s="50" t="str">
        <f t="shared" si="8"/>
        <v/>
      </c>
      <c r="CI447" s="50" t="str">
        <f t="shared" si="9"/>
        <v/>
      </c>
      <c r="CJ447" s="50" t="str">
        <f t="shared" si="10"/>
        <v/>
      </c>
      <c r="CK447" s="50" t="str">
        <f t="shared" si="11"/>
        <v/>
      </c>
      <c r="CL447" s="50"/>
      <c r="CM447" s="50"/>
      <c r="CN447" s="50"/>
      <c r="CO447" s="50"/>
      <c r="CP447" s="50"/>
    </row>
    <row r="448">
      <c r="A448" s="108" t="str">
        <f t="shared" si="2"/>
        <v/>
      </c>
      <c r="B448" s="6"/>
      <c r="C448" s="119"/>
      <c r="D448" s="120"/>
      <c r="E448" s="61"/>
      <c r="F448" s="45"/>
      <c r="G448" s="45"/>
      <c r="H448" s="46"/>
      <c r="I448" s="45"/>
      <c r="J448" s="45"/>
      <c r="K448" s="45"/>
      <c r="L448" s="45"/>
      <c r="M448" s="61"/>
      <c r="N448" s="48"/>
      <c r="O448" s="49"/>
      <c r="P448" s="48"/>
      <c r="Q448" s="49"/>
      <c r="R448" s="50"/>
      <c r="S448" s="51"/>
      <c r="T448" s="15"/>
      <c r="U448" s="14"/>
      <c r="V448" s="52"/>
      <c r="W448" s="52"/>
      <c r="X448" s="52"/>
      <c r="Y448" s="52"/>
      <c r="Z448" s="52"/>
      <c r="AA448" s="52"/>
      <c r="AB448" s="53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3"/>
      <c r="AP448" s="52"/>
      <c r="AQ448" s="52"/>
      <c r="AR448" s="53"/>
      <c r="AS448" s="53"/>
      <c r="AT448" s="53"/>
      <c r="AU448" s="52"/>
      <c r="AV448" s="52"/>
      <c r="AW448" s="53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83" t="str">
        <f>IF(ISBLANK(B448),,IF(IFNA(MATCH(N448,List_Holidays,0),0)=0,IF(IFNA(MATCH(WEEKDAY(N448),List_WeekHolidays,0),0),1,0),2))</f>
        <v/>
      </c>
      <c r="BU448" s="83" t="str">
        <f t="array" ref="BU448">IF(ISBLANK(BT448),,INDEX(List_DayType,BT448+1))</f>
        <v/>
      </c>
      <c r="BV448" s="83" t="str">
        <f t="array" ref="BV448">IFS(BT448=0,,BT448=1,INDEX(List_Weekday,BT448),BT448=2,XLOOKUP(N448,List_Holidays,List_HolidaysDesc))</f>
        <v/>
      </c>
      <c r="BW448" s="109">
        <f t="shared" si="3"/>
        <v>0</v>
      </c>
      <c r="BX448" s="109">
        <f t="shared" si="4"/>
        <v>0</v>
      </c>
      <c r="BY448" s="109">
        <f>IF($BW448&gt;cLunchEnd+$N448,cLunchBegin+$N448+1,cLunchBegin+$N448)</f>
        <v>0.5</v>
      </c>
      <c r="BZ448" s="109">
        <f>IF($BW448&gt;cLunchEnd+$N448,cLunchEnd+$N448+1,cLunchEnd+$N448)</f>
        <v>0.5416666667</v>
      </c>
      <c r="CA448" s="109">
        <f>IF($BW448&gt;cDinnerEnd+$N448,cDinnerBegin+$N448+1,cDinnerBegin+$N448)</f>
        <v>0.75</v>
      </c>
      <c r="CB448" s="109">
        <f>IF($BW448&gt;cDinnerEnd+$N448,cDinnerEnd+$N448+1,cDinnerEnd+$N448)</f>
        <v>0.7916666667</v>
      </c>
      <c r="CC448" s="50" t="str">
        <f>IF((MIN($BX448,BZ448)-MAX($BW448,BY448))&gt;0,vDurationLunch,)</f>
        <v/>
      </c>
      <c r="CD448" s="50" t="str">
        <f>IF((MIN($BX448,CB448)-MAX($BW448,CA448))&gt;0,vDurationDinner,)</f>
        <v/>
      </c>
      <c r="CE448" s="50">
        <f t="shared" si="5"/>
        <v>0</v>
      </c>
      <c r="CF448" s="109">
        <f t="shared" si="6"/>
        <v>0.75</v>
      </c>
      <c r="CG448" s="50" t="str">
        <f t="shared" si="7"/>
        <v/>
      </c>
      <c r="CH448" s="50" t="str">
        <f t="shared" si="8"/>
        <v/>
      </c>
      <c r="CI448" s="50" t="str">
        <f t="shared" si="9"/>
        <v/>
      </c>
      <c r="CJ448" s="50" t="str">
        <f t="shared" si="10"/>
        <v/>
      </c>
      <c r="CK448" s="50" t="str">
        <f t="shared" si="11"/>
        <v/>
      </c>
      <c r="CL448" s="50"/>
      <c r="CM448" s="50"/>
      <c r="CN448" s="50"/>
      <c r="CO448" s="50"/>
      <c r="CP448" s="50"/>
    </row>
    <row r="449">
      <c r="A449" s="108" t="str">
        <f t="shared" si="2"/>
        <v/>
      </c>
      <c r="B449" s="6"/>
      <c r="C449" s="119"/>
      <c r="D449" s="120"/>
      <c r="E449" s="61"/>
      <c r="F449" s="45"/>
      <c r="G449" s="45"/>
      <c r="H449" s="46"/>
      <c r="I449" s="45"/>
      <c r="J449" s="45"/>
      <c r="K449" s="45"/>
      <c r="L449" s="45"/>
      <c r="M449" s="61"/>
      <c r="N449" s="48"/>
      <c r="O449" s="49"/>
      <c r="P449" s="48"/>
      <c r="Q449" s="49"/>
      <c r="R449" s="50"/>
      <c r="S449" s="51"/>
      <c r="T449" s="15"/>
      <c r="U449" s="14"/>
      <c r="V449" s="52"/>
      <c r="W449" s="52"/>
      <c r="X449" s="52"/>
      <c r="Y449" s="52"/>
      <c r="Z449" s="52"/>
      <c r="AA449" s="52"/>
      <c r="AB449" s="53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3"/>
      <c r="AP449" s="52"/>
      <c r="AQ449" s="52"/>
      <c r="AR449" s="53"/>
      <c r="AS449" s="53"/>
      <c r="AT449" s="53"/>
      <c r="AU449" s="52"/>
      <c r="AV449" s="52"/>
      <c r="AW449" s="53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83" t="str">
        <f>IF(ISBLANK(B449),,IF(IFNA(MATCH(N449,List_Holidays,0),0)=0,IF(IFNA(MATCH(WEEKDAY(N449),List_WeekHolidays,0),0),1,0),2))</f>
        <v/>
      </c>
      <c r="BU449" s="83" t="str">
        <f t="array" ref="BU449">IF(ISBLANK(BT449),,INDEX(List_DayType,BT449+1))</f>
        <v/>
      </c>
      <c r="BV449" s="83" t="str">
        <f t="array" ref="BV449">IFS(BT449=0,,BT449=1,INDEX(List_Weekday,BT449),BT449=2,XLOOKUP(N449,List_Holidays,List_HolidaysDesc))</f>
        <v/>
      </c>
      <c r="BW449" s="109">
        <f t="shared" si="3"/>
        <v>0</v>
      </c>
      <c r="BX449" s="109">
        <f t="shared" si="4"/>
        <v>0</v>
      </c>
      <c r="BY449" s="109">
        <f>IF($BW449&gt;cLunchEnd+$N449,cLunchBegin+$N449+1,cLunchBegin+$N449)</f>
        <v>0.5</v>
      </c>
      <c r="BZ449" s="109">
        <f>IF($BW449&gt;cLunchEnd+$N449,cLunchEnd+$N449+1,cLunchEnd+$N449)</f>
        <v>0.5416666667</v>
      </c>
      <c r="CA449" s="109">
        <f>IF($BW449&gt;cDinnerEnd+$N449,cDinnerBegin+$N449+1,cDinnerBegin+$N449)</f>
        <v>0.75</v>
      </c>
      <c r="CB449" s="109">
        <f>IF($BW449&gt;cDinnerEnd+$N449,cDinnerEnd+$N449+1,cDinnerEnd+$N449)</f>
        <v>0.7916666667</v>
      </c>
      <c r="CC449" s="50" t="str">
        <f>IF((MIN($BX449,BZ449)-MAX($BW449,BY449))&gt;0,vDurationLunch,)</f>
        <v/>
      </c>
      <c r="CD449" s="50" t="str">
        <f>IF((MIN($BX449,CB449)-MAX($BW449,CA449))&gt;0,vDurationDinner,)</f>
        <v/>
      </c>
      <c r="CE449" s="50">
        <f t="shared" si="5"/>
        <v>0</v>
      </c>
      <c r="CF449" s="109">
        <f t="shared" si="6"/>
        <v>0.75</v>
      </c>
      <c r="CG449" s="50" t="str">
        <f t="shared" si="7"/>
        <v/>
      </c>
      <c r="CH449" s="50" t="str">
        <f t="shared" si="8"/>
        <v/>
      </c>
      <c r="CI449" s="50" t="str">
        <f t="shared" si="9"/>
        <v/>
      </c>
      <c r="CJ449" s="50" t="str">
        <f t="shared" si="10"/>
        <v/>
      </c>
      <c r="CK449" s="50" t="str">
        <f t="shared" si="11"/>
        <v/>
      </c>
      <c r="CL449" s="50"/>
      <c r="CM449" s="50"/>
      <c r="CN449" s="50"/>
      <c r="CO449" s="50"/>
      <c r="CP449" s="50"/>
    </row>
    <row r="450">
      <c r="A450" s="108" t="str">
        <f t="shared" si="2"/>
        <v/>
      </c>
      <c r="B450" s="6"/>
      <c r="C450" s="119"/>
      <c r="D450" s="120"/>
      <c r="E450" s="61"/>
      <c r="F450" s="45"/>
      <c r="G450" s="45"/>
      <c r="H450" s="45"/>
      <c r="I450" s="45"/>
      <c r="J450" s="46"/>
      <c r="K450" s="45"/>
      <c r="L450" s="45"/>
      <c r="M450" s="61"/>
      <c r="N450" s="48"/>
      <c r="O450" s="49"/>
      <c r="P450" s="48"/>
      <c r="Q450" s="49"/>
      <c r="R450" s="50"/>
      <c r="S450" s="51"/>
      <c r="T450" s="15"/>
      <c r="U450" s="14"/>
      <c r="V450" s="52"/>
      <c r="W450" s="52"/>
      <c r="X450" s="52"/>
      <c r="Y450" s="52"/>
      <c r="Z450" s="52"/>
      <c r="AA450" s="52"/>
      <c r="AB450" s="53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3"/>
      <c r="AP450" s="52"/>
      <c r="AQ450" s="52"/>
      <c r="AR450" s="53"/>
      <c r="AS450" s="53"/>
      <c r="AT450" s="53"/>
      <c r="AU450" s="52"/>
      <c r="AV450" s="52"/>
      <c r="AW450" s="53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83" t="str">
        <f>IF(ISBLANK(B450),,IF(IFNA(MATCH(N450,List_Holidays,0),0)=0,IF(IFNA(MATCH(WEEKDAY(N450),List_WeekHolidays,0),0),1,0),2))</f>
        <v/>
      </c>
      <c r="BU450" s="83" t="str">
        <f t="array" ref="BU450">IF(ISBLANK(BT450),,INDEX(List_DayType,BT450+1))</f>
        <v/>
      </c>
      <c r="BV450" s="83" t="str">
        <f t="array" ref="BV450">IFS(BT450=0,,BT450=1,INDEX(List_Weekday,BT450),BT450=2,XLOOKUP(N450,List_Holidays,List_HolidaysDesc))</f>
        <v/>
      </c>
      <c r="BW450" s="109">
        <f t="shared" si="3"/>
        <v>0</v>
      </c>
      <c r="BX450" s="109">
        <f t="shared" si="4"/>
        <v>0</v>
      </c>
      <c r="BY450" s="109">
        <f>IF($BW450&gt;cLunchEnd+$N450,cLunchBegin+$N450+1,cLunchBegin+$N450)</f>
        <v>0.5</v>
      </c>
      <c r="BZ450" s="109">
        <f>IF($BW450&gt;cLunchEnd+$N450,cLunchEnd+$N450+1,cLunchEnd+$N450)</f>
        <v>0.5416666667</v>
      </c>
      <c r="CA450" s="109">
        <f>IF($BW450&gt;cDinnerEnd+$N450,cDinnerBegin+$N450+1,cDinnerBegin+$N450)</f>
        <v>0.75</v>
      </c>
      <c r="CB450" s="109">
        <f>IF($BW450&gt;cDinnerEnd+$N450,cDinnerEnd+$N450+1,cDinnerEnd+$N450)</f>
        <v>0.7916666667</v>
      </c>
      <c r="CC450" s="50" t="str">
        <f>IF((MIN($BX450,BZ450)-MAX($BW450,BY450))&gt;0,vDurationLunch,)</f>
        <v/>
      </c>
      <c r="CD450" s="50" t="str">
        <f>IF((MIN($BX450,CB450)-MAX($BW450,CA450))&gt;0,vDurationDinner,)</f>
        <v/>
      </c>
      <c r="CE450" s="50">
        <f t="shared" si="5"/>
        <v>0</v>
      </c>
      <c r="CF450" s="109">
        <f t="shared" si="6"/>
        <v>0.75</v>
      </c>
      <c r="CG450" s="50" t="str">
        <f t="shared" si="7"/>
        <v/>
      </c>
      <c r="CH450" s="50" t="str">
        <f t="shared" si="8"/>
        <v/>
      </c>
      <c r="CI450" s="50" t="str">
        <f t="shared" si="9"/>
        <v/>
      </c>
      <c r="CJ450" s="50" t="str">
        <f t="shared" si="10"/>
        <v/>
      </c>
      <c r="CK450" s="50" t="str">
        <f t="shared" si="11"/>
        <v/>
      </c>
      <c r="CL450" s="50"/>
      <c r="CM450" s="50"/>
      <c r="CN450" s="50"/>
      <c r="CO450" s="50"/>
      <c r="CP450" s="50"/>
    </row>
    <row r="451">
      <c r="A451" s="108" t="str">
        <f t="shared" si="2"/>
        <v/>
      </c>
      <c r="B451" s="6"/>
      <c r="C451" s="119"/>
      <c r="D451" s="120"/>
      <c r="E451" s="61"/>
      <c r="F451" s="45"/>
      <c r="G451" s="45"/>
      <c r="H451" s="46"/>
      <c r="I451" s="45"/>
      <c r="J451" s="45"/>
      <c r="K451" s="45"/>
      <c r="L451" s="45"/>
      <c r="M451" s="61"/>
      <c r="N451" s="48"/>
      <c r="O451" s="49"/>
      <c r="P451" s="48"/>
      <c r="Q451" s="49"/>
      <c r="R451" s="50"/>
      <c r="S451" s="51"/>
      <c r="T451" s="15"/>
      <c r="U451" s="14"/>
      <c r="V451" s="52"/>
      <c r="W451" s="52"/>
      <c r="X451" s="52"/>
      <c r="Y451" s="52"/>
      <c r="Z451" s="52"/>
      <c r="AA451" s="52"/>
      <c r="AB451" s="53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3"/>
      <c r="AP451" s="52"/>
      <c r="AQ451" s="52"/>
      <c r="AR451" s="53"/>
      <c r="AS451" s="53"/>
      <c r="AT451" s="53"/>
      <c r="AU451" s="52"/>
      <c r="AV451" s="52"/>
      <c r="AW451" s="53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83" t="str">
        <f>IF(ISBLANK(B451),,IF(IFNA(MATCH(N451,List_Holidays,0),0)=0,IF(IFNA(MATCH(WEEKDAY(N451),List_WeekHolidays,0),0),1,0),2))</f>
        <v/>
      </c>
      <c r="BU451" s="83" t="str">
        <f t="array" ref="BU451">IF(ISBLANK(BT451),,INDEX(List_DayType,BT451+1))</f>
        <v/>
      </c>
      <c r="BV451" s="83" t="str">
        <f t="array" ref="BV451">IFS(BT451=0,,BT451=1,INDEX(List_Weekday,BT451),BT451=2,XLOOKUP(N451,List_Holidays,List_HolidaysDesc))</f>
        <v/>
      </c>
      <c r="BW451" s="109">
        <f t="shared" si="3"/>
        <v>0</v>
      </c>
      <c r="BX451" s="109">
        <f t="shared" si="4"/>
        <v>0</v>
      </c>
      <c r="BY451" s="109">
        <f>IF($BW451&gt;cLunchEnd+$N451,cLunchBegin+$N451+1,cLunchBegin+$N451)</f>
        <v>0.5</v>
      </c>
      <c r="BZ451" s="109">
        <f>IF($BW451&gt;cLunchEnd+$N451,cLunchEnd+$N451+1,cLunchEnd+$N451)</f>
        <v>0.5416666667</v>
      </c>
      <c r="CA451" s="109">
        <f>IF($BW451&gt;cDinnerEnd+$N451,cDinnerBegin+$N451+1,cDinnerBegin+$N451)</f>
        <v>0.75</v>
      </c>
      <c r="CB451" s="109">
        <f>IF($BW451&gt;cDinnerEnd+$N451,cDinnerEnd+$N451+1,cDinnerEnd+$N451)</f>
        <v>0.7916666667</v>
      </c>
      <c r="CC451" s="50" t="str">
        <f>IF((MIN($BX451,BZ451)-MAX($BW451,BY451))&gt;0,vDurationLunch,)</f>
        <v/>
      </c>
      <c r="CD451" s="50" t="str">
        <f>IF((MIN($BX451,CB451)-MAX($BW451,CA451))&gt;0,vDurationDinner,)</f>
        <v/>
      </c>
      <c r="CE451" s="50">
        <f t="shared" si="5"/>
        <v>0</v>
      </c>
      <c r="CF451" s="109">
        <f t="shared" si="6"/>
        <v>0.75</v>
      </c>
      <c r="CG451" s="50" t="str">
        <f t="shared" si="7"/>
        <v/>
      </c>
      <c r="CH451" s="50" t="str">
        <f t="shared" si="8"/>
        <v/>
      </c>
      <c r="CI451" s="50" t="str">
        <f t="shared" si="9"/>
        <v/>
      </c>
      <c r="CJ451" s="50" t="str">
        <f t="shared" si="10"/>
        <v/>
      </c>
      <c r="CK451" s="50" t="str">
        <f t="shared" si="11"/>
        <v/>
      </c>
      <c r="CL451" s="50"/>
      <c r="CM451" s="50"/>
      <c r="CN451" s="50"/>
      <c r="CO451" s="50"/>
      <c r="CP451" s="50"/>
    </row>
    <row r="452">
      <c r="A452" s="108" t="str">
        <f t="shared" si="2"/>
        <v/>
      </c>
      <c r="B452" s="6"/>
      <c r="C452" s="119"/>
      <c r="D452" s="120"/>
      <c r="E452" s="61"/>
      <c r="F452" s="45"/>
      <c r="G452" s="45"/>
      <c r="H452" s="46"/>
      <c r="I452" s="45"/>
      <c r="J452" s="45"/>
      <c r="K452" s="45"/>
      <c r="L452" s="45"/>
      <c r="M452" s="61"/>
      <c r="N452" s="48"/>
      <c r="O452" s="49"/>
      <c r="P452" s="48"/>
      <c r="Q452" s="49"/>
      <c r="R452" s="50"/>
      <c r="S452" s="51"/>
      <c r="T452" s="15"/>
      <c r="U452" s="14"/>
      <c r="V452" s="52"/>
      <c r="W452" s="52"/>
      <c r="X452" s="52"/>
      <c r="Y452" s="52"/>
      <c r="Z452" s="52"/>
      <c r="AA452" s="52"/>
      <c r="AB452" s="53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3"/>
      <c r="AP452" s="52"/>
      <c r="AQ452" s="52"/>
      <c r="AR452" s="53"/>
      <c r="AS452" s="53"/>
      <c r="AT452" s="53"/>
      <c r="AU452" s="52"/>
      <c r="AV452" s="52"/>
      <c r="AW452" s="53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83" t="str">
        <f>IF(ISBLANK(B452),,IF(IFNA(MATCH(N452,List_Holidays,0),0)=0,IF(IFNA(MATCH(WEEKDAY(N452),List_WeekHolidays,0),0),1,0),2))</f>
        <v/>
      </c>
      <c r="BU452" s="83" t="str">
        <f t="array" ref="BU452">IF(ISBLANK(BT452),,INDEX(List_DayType,BT452+1))</f>
        <v/>
      </c>
      <c r="BV452" s="83" t="str">
        <f t="array" ref="BV452">IFS(BT452=0,,BT452=1,INDEX(List_Weekday,BT452),BT452=2,XLOOKUP(N452,List_Holidays,List_HolidaysDesc))</f>
        <v/>
      </c>
      <c r="BW452" s="109">
        <f t="shared" si="3"/>
        <v>0</v>
      </c>
      <c r="BX452" s="109">
        <f t="shared" si="4"/>
        <v>0</v>
      </c>
      <c r="BY452" s="109">
        <f>IF($BW452&gt;cLunchEnd+$N452,cLunchBegin+$N452+1,cLunchBegin+$N452)</f>
        <v>0.5</v>
      </c>
      <c r="BZ452" s="109">
        <f>IF($BW452&gt;cLunchEnd+$N452,cLunchEnd+$N452+1,cLunchEnd+$N452)</f>
        <v>0.5416666667</v>
      </c>
      <c r="CA452" s="109">
        <f>IF($BW452&gt;cDinnerEnd+$N452,cDinnerBegin+$N452+1,cDinnerBegin+$N452)</f>
        <v>0.75</v>
      </c>
      <c r="CB452" s="109">
        <f>IF($BW452&gt;cDinnerEnd+$N452,cDinnerEnd+$N452+1,cDinnerEnd+$N452)</f>
        <v>0.7916666667</v>
      </c>
      <c r="CC452" s="50" t="str">
        <f>IF((MIN($BX452,BZ452)-MAX($BW452,BY452))&gt;0,vDurationLunch,)</f>
        <v/>
      </c>
      <c r="CD452" s="50" t="str">
        <f>IF((MIN($BX452,CB452)-MAX($BW452,CA452))&gt;0,vDurationDinner,)</f>
        <v/>
      </c>
      <c r="CE452" s="50">
        <f t="shared" si="5"/>
        <v>0</v>
      </c>
      <c r="CF452" s="109">
        <f t="shared" si="6"/>
        <v>0.75</v>
      </c>
      <c r="CG452" s="50" t="str">
        <f t="shared" si="7"/>
        <v/>
      </c>
      <c r="CH452" s="50" t="str">
        <f t="shared" si="8"/>
        <v/>
      </c>
      <c r="CI452" s="50" t="str">
        <f t="shared" si="9"/>
        <v/>
      </c>
      <c r="CJ452" s="50" t="str">
        <f t="shared" si="10"/>
        <v/>
      </c>
      <c r="CK452" s="50" t="str">
        <f t="shared" si="11"/>
        <v/>
      </c>
      <c r="CL452" s="50"/>
      <c r="CM452" s="50"/>
      <c r="CN452" s="50"/>
      <c r="CO452" s="50"/>
      <c r="CP452" s="50"/>
    </row>
    <row r="453">
      <c r="A453" s="108" t="str">
        <f t="shared" si="2"/>
        <v/>
      </c>
      <c r="B453" s="6"/>
      <c r="C453" s="119"/>
      <c r="D453" s="120"/>
      <c r="E453" s="61"/>
      <c r="F453" s="45"/>
      <c r="G453" s="45"/>
      <c r="H453" s="46"/>
      <c r="I453" s="45"/>
      <c r="J453" s="45"/>
      <c r="K453" s="45"/>
      <c r="L453" s="45"/>
      <c r="M453" s="61"/>
      <c r="N453" s="48"/>
      <c r="O453" s="49"/>
      <c r="P453" s="48"/>
      <c r="Q453" s="49"/>
      <c r="R453" s="50"/>
      <c r="S453" s="51"/>
      <c r="T453" s="15"/>
      <c r="U453" s="14"/>
      <c r="V453" s="52"/>
      <c r="W453" s="52"/>
      <c r="X453" s="52"/>
      <c r="Y453" s="52"/>
      <c r="Z453" s="52"/>
      <c r="AA453" s="52"/>
      <c r="AB453" s="53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3"/>
      <c r="AP453" s="52"/>
      <c r="AQ453" s="52"/>
      <c r="AR453" s="53"/>
      <c r="AS453" s="53"/>
      <c r="AT453" s="53"/>
      <c r="AU453" s="52"/>
      <c r="AV453" s="52"/>
      <c r="AW453" s="53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83" t="str">
        <f>IF(ISBLANK(B453),,IF(IFNA(MATCH(N453,List_Holidays,0),0)=0,IF(IFNA(MATCH(WEEKDAY(N453),List_WeekHolidays,0),0),1,0),2))</f>
        <v/>
      </c>
      <c r="BU453" s="83" t="str">
        <f t="array" ref="BU453">IF(ISBLANK(BT453),,INDEX(List_DayType,BT453+1))</f>
        <v/>
      </c>
      <c r="BV453" s="83" t="str">
        <f t="array" ref="BV453">IFS(BT453=0,,BT453=1,INDEX(List_Weekday,BT453),BT453=2,XLOOKUP(N453,List_Holidays,List_HolidaysDesc))</f>
        <v/>
      </c>
      <c r="BW453" s="109">
        <f t="shared" si="3"/>
        <v>0</v>
      </c>
      <c r="BX453" s="109">
        <f t="shared" si="4"/>
        <v>0</v>
      </c>
      <c r="BY453" s="109">
        <f>IF($BW453&gt;cLunchEnd+$N453,cLunchBegin+$N453+1,cLunchBegin+$N453)</f>
        <v>0.5</v>
      </c>
      <c r="BZ453" s="109">
        <f>IF($BW453&gt;cLunchEnd+$N453,cLunchEnd+$N453+1,cLunchEnd+$N453)</f>
        <v>0.5416666667</v>
      </c>
      <c r="CA453" s="109">
        <f>IF($BW453&gt;cDinnerEnd+$N453,cDinnerBegin+$N453+1,cDinnerBegin+$N453)</f>
        <v>0.75</v>
      </c>
      <c r="CB453" s="109">
        <f>IF($BW453&gt;cDinnerEnd+$N453,cDinnerEnd+$N453+1,cDinnerEnd+$N453)</f>
        <v>0.7916666667</v>
      </c>
      <c r="CC453" s="50" t="str">
        <f>IF((MIN($BX453,BZ453)-MAX($BW453,BY453))&gt;0,vDurationLunch,)</f>
        <v/>
      </c>
      <c r="CD453" s="50" t="str">
        <f>IF((MIN($BX453,CB453)-MAX($BW453,CA453))&gt;0,vDurationDinner,)</f>
        <v/>
      </c>
      <c r="CE453" s="50">
        <f t="shared" si="5"/>
        <v>0</v>
      </c>
      <c r="CF453" s="109">
        <f t="shared" si="6"/>
        <v>0.75</v>
      </c>
      <c r="CG453" s="50" t="str">
        <f t="shared" si="7"/>
        <v/>
      </c>
      <c r="CH453" s="50" t="str">
        <f t="shared" si="8"/>
        <v/>
      </c>
      <c r="CI453" s="50" t="str">
        <f t="shared" si="9"/>
        <v/>
      </c>
      <c r="CJ453" s="50" t="str">
        <f t="shared" si="10"/>
        <v/>
      </c>
      <c r="CK453" s="50" t="str">
        <f t="shared" si="11"/>
        <v/>
      </c>
      <c r="CL453" s="50"/>
      <c r="CM453" s="50"/>
      <c r="CN453" s="50"/>
      <c r="CO453" s="50"/>
      <c r="CP453" s="50"/>
    </row>
    <row r="454">
      <c r="A454" s="108" t="str">
        <f t="shared" si="2"/>
        <v/>
      </c>
      <c r="B454" s="6"/>
      <c r="C454" s="119"/>
      <c r="D454" s="120"/>
      <c r="E454" s="61"/>
      <c r="F454" s="45"/>
      <c r="G454" s="46"/>
      <c r="H454" s="46"/>
      <c r="I454" s="45"/>
      <c r="J454" s="45"/>
      <c r="K454" s="45"/>
      <c r="L454" s="45"/>
      <c r="M454" s="61"/>
      <c r="N454" s="48"/>
      <c r="O454" s="49"/>
      <c r="P454" s="48"/>
      <c r="Q454" s="49"/>
      <c r="R454" s="50"/>
      <c r="S454" s="51"/>
      <c r="T454" s="15"/>
      <c r="U454" s="14"/>
      <c r="V454" s="52"/>
      <c r="W454" s="52"/>
      <c r="X454" s="52"/>
      <c r="Y454" s="52"/>
      <c r="Z454" s="52"/>
      <c r="AA454" s="52"/>
      <c r="AB454" s="53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3"/>
      <c r="AP454" s="52"/>
      <c r="AQ454" s="52"/>
      <c r="AR454" s="53"/>
      <c r="AS454" s="53"/>
      <c r="AT454" s="53"/>
      <c r="AU454" s="52"/>
      <c r="AV454" s="52"/>
      <c r="AW454" s="53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83" t="str">
        <f>IF(ISBLANK(B454),,IF(IFNA(MATCH(N454,List_Holidays,0),0)=0,IF(IFNA(MATCH(WEEKDAY(N454),List_WeekHolidays,0),0),1,0),2))</f>
        <v/>
      </c>
      <c r="BU454" s="83" t="str">
        <f t="array" ref="BU454">IF(ISBLANK(BT454),,INDEX(List_DayType,BT454+1))</f>
        <v/>
      </c>
      <c r="BV454" s="83" t="str">
        <f t="array" ref="BV454">IFS(BT454=0,,BT454=1,INDEX(List_Weekday,BT454),BT454=2,XLOOKUP(N454,List_Holidays,List_HolidaysDesc))</f>
        <v/>
      </c>
      <c r="BW454" s="109">
        <f t="shared" si="3"/>
        <v>0</v>
      </c>
      <c r="BX454" s="109">
        <f t="shared" si="4"/>
        <v>0</v>
      </c>
      <c r="BY454" s="109">
        <f>IF($BW454&gt;cLunchEnd+$N454,cLunchBegin+$N454+1,cLunchBegin+$N454)</f>
        <v>0.5</v>
      </c>
      <c r="BZ454" s="109">
        <f>IF($BW454&gt;cLunchEnd+$N454,cLunchEnd+$N454+1,cLunchEnd+$N454)</f>
        <v>0.5416666667</v>
      </c>
      <c r="CA454" s="109">
        <f>IF($BW454&gt;cDinnerEnd+$N454,cDinnerBegin+$N454+1,cDinnerBegin+$N454)</f>
        <v>0.75</v>
      </c>
      <c r="CB454" s="109">
        <f>IF($BW454&gt;cDinnerEnd+$N454,cDinnerEnd+$N454+1,cDinnerEnd+$N454)</f>
        <v>0.7916666667</v>
      </c>
      <c r="CC454" s="50" t="str">
        <f>IF((MIN($BX454,BZ454)-MAX($BW454,BY454))&gt;0,vDurationLunch,)</f>
        <v/>
      </c>
      <c r="CD454" s="50" t="str">
        <f>IF((MIN($BX454,CB454)-MAX($BW454,CA454))&gt;0,vDurationDinner,)</f>
        <v/>
      </c>
      <c r="CE454" s="50">
        <f t="shared" si="5"/>
        <v>0</v>
      </c>
      <c r="CF454" s="109">
        <f t="shared" si="6"/>
        <v>0.75</v>
      </c>
      <c r="CG454" s="50" t="str">
        <f t="shared" si="7"/>
        <v/>
      </c>
      <c r="CH454" s="50" t="str">
        <f t="shared" si="8"/>
        <v/>
      </c>
      <c r="CI454" s="50" t="str">
        <f t="shared" si="9"/>
        <v/>
      </c>
      <c r="CJ454" s="50" t="str">
        <f t="shared" si="10"/>
        <v/>
      </c>
      <c r="CK454" s="50" t="str">
        <f t="shared" si="11"/>
        <v/>
      </c>
      <c r="CL454" s="50"/>
      <c r="CM454" s="50"/>
      <c r="CN454" s="50"/>
      <c r="CO454" s="50"/>
      <c r="CP454" s="50"/>
    </row>
    <row r="455">
      <c r="A455" s="108" t="str">
        <f t="shared" si="2"/>
        <v/>
      </c>
      <c r="B455" s="6"/>
      <c r="C455" s="119"/>
      <c r="D455" s="120"/>
      <c r="E455" s="61"/>
      <c r="F455" s="45"/>
      <c r="G455" s="45"/>
      <c r="H455" s="46"/>
      <c r="I455" s="45"/>
      <c r="J455" s="45"/>
      <c r="K455" s="45"/>
      <c r="L455" s="45"/>
      <c r="M455" s="61"/>
      <c r="N455" s="48"/>
      <c r="O455" s="49"/>
      <c r="P455" s="48"/>
      <c r="Q455" s="49"/>
      <c r="R455" s="50"/>
      <c r="S455" s="51"/>
      <c r="T455" s="15"/>
      <c r="U455" s="14"/>
      <c r="V455" s="52"/>
      <c r="W455" s="52"/>
      <c r="X455" s="52"/>
      <c r="Y455" s="52"/>
      <c r="Z455" s="52"/>
      <c r="AA455" s="52"/>
      <c r="AB455" s="53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3"/>
      <c r="AP455" s="52"/>
      <c r="AQ455" s="52"/>
      <c r="AR455" s="53"/>
      <c r="AS455" s="53"/>
      <c r="AT455" s="53"/>
      <c r="AU455" s="52"/>
      <c r="AV455" s="52"/>
      <c r="AW455" s="53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83" t="str">
        <f>IF(ISBLANK(B455),,IF(IFNA(MATCH(N455,List_Holidays,0),0)=0,IF(IFNA(MATCH(WEEKDAY(N455),List_WeekHolidays,0),0),1,0),2))</f>
        <v/>
      </c>
      <c r="BU455" s="83" t="str">
        <f t="array" ref="BU455">IF(ISBLANK(BT455),,INDEX(List_DayType,BT455+1))</f>
        <v/>
      </c>
      <c r="BV455" s="83" t="str">
        <f t="array" ref="BV455">IFS(BT455=0,,BT455=1,INDEX(List_Weekday,BT455),BT455=2,XLOOKUP(N455,List_Holidays,List_HolidaysDesc))</f>
        <v/>
      </c>
      <c r="BW455" s="109">
        <f t="shared" si="3"/>
        <v>0</v>
      </c>
      <c r="BX455" s="109">
        <f t="shared" si="4"/>
        <v>0</v>
      </c>
      <c r="BY455" s="109">
        <f>IF($BW455&gt;cLunchEnd+$N455,cLunchBegin+$N455+1,cLunchBegin+$N455)</f>
        <v>0.5</v>
      </c>
      <c r="BZ455" s="109">
        <f>IF($BW455&gt;cLunchEnd+$N455,cLunchEnd+$N455+1,cLunchEnd+$N455)</f>
        <v>0.5416666667</v>
      </c>
      <c r="CA455" s="109">
        <f>IF($BW455&gt;cDinnerEnd+$N455,cDinnerBegin+$N455+1,cDinnerBegin+$N455)</f>
        <v>0.75</v>
      </c>
      <c r="CB455" s="109">
        <f>IF($BW455&gt;cDinnerEnd+$N455,cDinnerEnd+$N455+1,cDinnerEnd+$N455)</f>
        <v>0.7916666667</v>
      </c>
      <c r="CC455" s="50" t="str">
        <f>IF((MIN($BX455,BZ455)-MAX($BW455,BY455))&gt;0,vDurationLunch,)</f>
        <v/>
      </c>
      <c r="CD455" s="50" t="str">
        <f>IF((MIN($BX455,CB455)-MAX($BW455,CA455))&gt;0,vDurationDinner,)</f>
        <v/>
      </c>
      <c r="CE455" s="50">
        <f t="shared" si="5"/>
        <v>0</v>
      </c>
      <c r="CF455" s="109">
        <f t="shared" si="6"/>
        <v>0.75</v>
      </c>
      <c r="CG455" s="50" t="str">
        <f t="shared" si="7"/>
        <v/>
      </c>
      <c r="CH455" s="50" t="str">
        <f t="shared" si="8"/>
        <v/>
      </c>
      <c r="CI455" s="50" t="str">
        <f t="shared" si="9"/>
        <v/>
      </c>
      <c r="CJ455" s="50" t="str">
        <f t="shared" si="10"/>
        <v/>
      </c>
      <c r="CK455" s="50" t="str">
        <f t="shared" si="11"/>
        <v/>
      </c>
      <c r="CL455" s="50"/>
      <c r="CM455" s="50"/>
      <c r="CN455" s="50"/>
      <c r="CO455" s="50"/>
      <c r="CP455" s="50"/>
    </row>
    <row r="456">
      <c r="A456" s="108" t="str">
        <f t="shared" si="2"/>
        <v/>
      </c>
      <c r="B456" s="6"/>
      <c r="C456" s="119"/>
      <c r="D456" s="120"/>
      <c r="E456" s="61"/>
      <c r="F456" s="45"/>
      <c r="G456" s="45"/>
      <c r="H456" s="46"/>
      <c r="I456" s="45"/>
      <c r="J456" s="45"/>
      <c r="K456" s="45"/>
      <c r="L456" s="45"/>
      <c r="M456" s="61"/>
      <c r="N456" s="48"/>
      <c r="O456" s="49"/>
      <c r="P456" s="48"/>
      <c r="Q456" s="49"/>
      <c r="R456" s="50"/>
      <c r="S456" s="51"/>
      <c r="T456" s="15"/>
      <c r="U456" s="14"/>
      <c r="V456" s="52"/>
      <c r="W456" s="52"/>
      <c r="X456" s="52"/>
      <c r="Y456" s="52"/>
      <c r="Z456" s="52"/>
      <c r="AA456" s="52"/>
      <c r="AB456" s="53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3"/>
      <c r="AP456" s="52"/>
      <c r="AQ456" s="52"/>
      <c r="AR456" s="53"/>
      <c r="AS456" s="53"/>
      <c r="AT456" s="53"/>
      <c r="AU456" s="52"/>
      <c r="AV456" s="52"/>
      <c r="AW456" s="53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83" t="str">
        <f>IF(ISBLANK(B456),,IF(IFNA(MATCH(N456,List_Holidays,0),0)=0,IF(IFNA(MATCH(WEEKDAY(N456),List_WeekHolidays,0),0),1,0),2))</f>
        <v/>
      </c>
      <c r="BU456" s="83" t="str">
        <f t="array" ref="BU456">IF(ISBLANK(BT456),,INDEX(List_DayType,BT456+1))</f>
        <v/>
      </c>
      <c r="BV456" s="83" t="str">
        <f t="array" ref="BV456">IFS(BT456=0,,BT456=1,INDEX(List_Weekday,BT456),BT456=2,XLOOKUP(N456,List_Holidays,List_HolidaysDesc))</f>
        <v/>
      </c>
      <c r="BW456" s="109">
        <f t="shared" si="3"/>
        <v>0</v>
      </c>
      <c r="BX456" s="109">
        <f t="shared" si="4"/>
        <v>0</v>
      </c>
      <c r="BY456" s="109">
        <f>IF($BW456&gt;cLunchEnd+$N456,cLunchBegin+$N456+1,cLunchBegin+$N456)</f>
        <v>0.5</v>
      </c>
      <c r="BZ456" s="109">
        <f>IF($BW456&gt;cLunchEnd+$N456,cLunchEnd+$N456+1,cLunchEnd+$N456)</f>
        <v>0.5416666667</v>
      </c>
      <c r="CA456" s="109">
        <f>IF($BW456&gt;cDinnerEnd+$N456,cDinnerBegin+$N456+1,cDinnerBegin+$N456)</f>
        <v>0.75</v>
      </c>
      <c r="CB456" s="109">
        <f>IF($BW456&gt;cDinnerEnd+$N456,cDinnerEnd+$N456+1,cDinnerEnd+$N456)</f>
        <v>0.7916666667</v>
      </c>
      <c r="CC456" s="50" t="str">
        <f>IF((MIN($BX456,BZ456)-MAX($BW456,BY456))&gt;0,vDurationLunch,)</f>
        <v/>
      </c>
      <c r="CD456" s="50" t="str">
        <f>IF((MIN($BX456,CB456)-MAX($BW456,CA456))&gt;0,vDurationDinner,)</f>
        <v/>
      </c>
      <c r="CE456" s="50">
        <f t="shared" si="5"/>
        <v>0</v>
      </c>
      <c r="CF456" s="109">
        <f t="shared" si="6"/>
        <v>0.75</v>
      </c>
      <c r="CG456" s="50" t="str">
        <f t="shared" si="7"/>
        <v/>
      </c>
      <c r="CH456" s="50" t="str">
        <f t="shared" si="8"/>
        <v/>
      </c>
      <c r="CI456" s="50" t="str">
        <f t="shared" si="9"/>
        <v/>
      </c>
      <c r="CJ456" s="50" t="str">
        <f t="shared" si="10"/>
        <v/>
      </c>
      <c r="CK456" s="50" t="str">
        <f t="shared" si="11"/>
        <v/>
      </c>
      <c r="CL456" s="50"/>
      <c r="CM456" s="50"/>
      <c r="CN456" s="50"/>
      <c r="CO456" s="50"/>
      <c r="CP456" s="50"/>
    </row>
    <row r="457">
      <c r="A457" s="108" t="str">
        <f t="shared" si="2"/>
        <v/>
      </c>
      <c r="B457" s="6"/>
      <c r="C457" s="119"/>
      <c r="D457" s="120"/>
      <c r="E457" s="61"/>
      <c r="F457" s="45"/>
      <c r="G457" s="45"/>
      <c r="H457" s="45"/>
      <c r="I457" s="45"/>
      <c r="J457" s="46"/>
      <c r="K457" s="45"/>
      <c r="L457" s="45"/>
      <c r="M457" s="61"/>
      <c r="N457" s="48"/>
      <c r="O457" s="49"/>
      <c r="P457" s="48"/>
      <c r="Q457" s="49"/>
      <c r="R457" s="50"/>
      <c r="S457" s="51"/>
      <c r="T457" s="15"/>
      <c r="U457" s="14"/>
      <c r="V457" s="52"/>
      <c r="W457" s="52"/>
      <c r="X457" s="52"/>
      <c r="Y457" s="52"/>
      <c r="Z457" s="52"/>
      <c r="AA457" s="52"/>
      <c r="AB457" s="53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3"/>
      <c r="AP457" s="52"/>
      <c r="AQ457" s="52"/>
      <c r="AR457" s="53"/>
      <c r="AS457" s="53"/>
      <c r="AT457" s="53"/>
      <c r="AU457" s="52"/>
      <c r="AV457" s="52"/>
      <c r="AW457" s="53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83" t="str">
        <f>IF(ISBLANK(B457),,IF(IFNA(MATCH(N457,List_Holidays,0),0)=0,IF(IFNA(MATCH(WEEKDAY(N457),List_WeekHolidays,0),0),1,0),2))</f>
        <v/>
      </c>
      <c r="BU457" s="83" t="str">
        <f t="array" ref="BU457">IF(ISBLANK(BT457),,INDEX(List_DayType,BT457+1))</f>
        <v/>
      </c>
      <c r="BV457" s="83" t="str">
        <f t="array" ref="BV457">IFS(BT457=0,,BT457=1,INDEX(List_Weekday,BT457),BT457=2,XLOOKUP(N457,List_Holidays,List_HolidaysDesc))</f>
        <v/>
      </c>
      <c r="BW457" s="109">
        <f t="shared" si="3"/>
        <v>0</v>
      </c>
      <c r="BX457" s="109">
        <f t="shared" si="4"/>
        <v>0</v>
      </c>
      <c r="BY457" s="109">
        <f>IF($BW457&gt;cLunchEnd+$N457,cLunchBegin+$N457+1,cLunchBegin+$N457)</f>
        <v>0.5</v>
      </c>
      <c r="BZ457" s="109">
        <f>IF($BW457&gt;cLunchEnd+$N457,cLunchEnd+$N457+1,cLunchEnd+$N457)</f>
        <v>0.5416666667</v>
      </c>
      <c r="CA457" s="109">
        <f>IF($BW457&gt;cDinnerEnd+$N457,cDinnerBegin+$N457+1,cDinnerBegin+$N457)</f>
        <v>0.75</v>
      </c>
      <c r="CB457" s="109">
        <f>IF($BW457&gt;cDinnerEnd+$N457,cDinnerEnd+$N457+1,cDinnerEnd+$N457)</f>
        <v>0.7916666667</v>
      </c>
      <c r="CC457" s="50" t="str">
        <f>IF((MIN($BX457,BZ457)-MAX($BW457,BY457))&gt;0,vDurationLunch,)</f>
        <v/>
      </c>
      <c r="CD457" s="50" t="str">
        <f>IF((MIN($BX457,CB457)-MAX($BW457,CA457))&gt;0,vDurationDinner,)</f>
        <v/>
      </c>
      <c r="CE457" s="50">
        <f t="shared" si="5"/>
        <v>0</v>
      </c>
      <c r="CF457" s="109">
        <f t="shared" si="6"/>
        <v>0.75</v>
      </c>
      <c r="CG457" s="50" t="str">
        <f t="shared" si="7"/>
        <v/>
      </c>
      <c r="CH457" s="50" t="str">
        <f t="shared" si="8"/>
        <v/>
      </c>
      <c r="CI457" s="50" t="str">
        <f t="shared" si="9"/>
        <v/>
      </c>
      <c r="CJ457" s="50" t="str">
        <f t="shared" si="10"/>
        <v/>
      </c>
      <c r="CK457" s="50" t="str">
        <f t="shared" si="11"/>
        <v/>
      </c>
      <c r="CL457" s="50"/>
      <c r="CM457" s="50"/>
      <c r="CN457" s="50"/>
      <c r="CO457" s="50"/>
      <c r="CP457" s="50"/>
    </row>
    <row r="458">
      <c r="A458" s="108" t="str">
        <f t="shared" si="2"/>
        <v/>
      </c>
      <c r="B458" s="6"/>
      <c r="C458" s="119"/>
      <c r="D458" s="120"/>
      <c r="E458" s="61"/>
      <c r="F458" s="45"/>
      <c r="G458" s="45"/>
      <c r="H458" s="46"/>
      <c r="I458" s="45"/>
      <c r="J458" s="45"/>
      <c r="K458" s="45"/>
      <c r="L458" s="45"/>
      <c r="M458" s="61"/>
      <c r="N458" s="48"/>
      <c r="O458" s="49"/>
      <c r="P458" s="48"/>
      <c r="Q458" s="49"/>
      <c r="R458" s="50"/>
      <c r="S458" s="51"/>
      <c r="T458" s="15"/>
      <c r="U458" s="14"/>
      <c r="V458" s="52"/>
      <c r="W458" s="52"/>
      <c r="X458" s="52"/>
      <c r="Y458" s="52"/>
      <c r="Z458" s="52"/>
      <c r="AA458" s="52"/>
      <c r="AB458" s="53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3"/>
      <c r="AP458" s="52"/>
      <c r="AQ458" s="52"/>
      <c r="AR458" s="53"/>
      <c r="AS458" s="53"/>
      <c r="AT458" s="53"/>
      <c r="AU458" s="52"/>
      <c r="AV458" s="52"/>
      <c r="AW458" s="53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83" t="str">
        <f>IF(ISBLANK(B458),,IF(IFNA(MATCH(N458,List_Holidays,0),0)=0,IF(IFNA(MATCH(WEEKDAY(N458),List_WeekHolidays,0),0),1,0),2))</f>
        <v/>
      </c>
      <c r="BU458" s="83" t="str">
        <f t="array" ref="BU458">IF(ISBLANK(BT458),,INDEX(List_DayType,BT458+1))</f>
        <v/>
      </c>
      <c r="BV458" s="83" t="str">
        <f t="array" ref="BV458">IFS(BT458=0,,BT458=1,INDEX(List_Weekday,BT458),BT458=2,XLOOKUP(N458,List_Holidays,List_HolidaysDesc))</f>
        <v/>
      </c>
      <c r="BW458" s="109">
        <f t="shared" si="3"/>
        <v>0</v>
      </c>
      <c r="BX458" s="109">
        <f t="shared" si="4"/>
        <v>0</v>
      </c>
      <c r="BY458" s="109">
        <f>IF($BW458&gt;cLunchEnd+$N458,cLunchBegin+$N458+1,cLunchBegin+$N458)</f>
        <v>0.5</v>
      </c>
      <c r="BZ458" s="109">
        <f>IF($BW458&gt;cLunchEnd+$N458,cLunchEnd+$N458+1,cLunchEnd+$N458)</f>
        <v>0.5416666667</v>
      </c>
      <c r="CA458" s="109">
        <f>IF($BW458&gt;cDinnerEnd+$N458,cDinnerBegin+$N458+1,cDinnerBegin+$N458)</f>
        <v>0.75</v>
      </c>
      <c r="CB458" s="109">
        <f>IF($BW458&gt;cDinnerEnd+$N458,cDinnerEnd+$N458+1,cDinnerEnd+$N458)</f>
        <v>0.7916666667</v>
      </c>
      <c r="CC458" s="50" t="str">
        <f>IF((MIN($BX458,BZ458)-MAX($BW458,BY458))&gt;0,vDurationLunch,)</f>
        <v/>
      </c>
      <c r="CD458" s="50" t="str">
        <f>IF((MIN($BX458,CB458)-MAX($BW458,CA458))&gt;0,vDurationDinner,)</f>
        <v/>
      </c>
      <c r="CE458" s="50">
        <f t="shared" si="5"/>
        <v>0</v>
      </c>
      <c r="CF458" s="109">
        <f t="shared" si="6"/>
        <v>0.75</v>
      </c>
      <c r="CG458" s="50" t="str">
        <f t="shared" si="7"/>
        <v/>
      </c>
      <c r="CH458" s="50" t="str">
        <f t="shared" si="8"/>
        <v/>
      </c>
      <c r="CI458" s="50" t="str">
        <f t="shared" si="9"/>
        <v/>
      </c>
      <c r="CJ458" s="50" t="str">
        <f t="shared" si="10"/>
        <v/>
      </c>
      <c r="CK458" s="50" t="str">
        <f t="shared" si="11"/>
        <v/>
      </c>
      <c r="CL458" s="50"/>
      <c r="CM458" s="50"/>
      <c r="CN458" s="50"/>
      <c r="CO458" s="50"/>
      <c r="CP458" s="50"/>
    </row>
    <row r="459">
      <c r="A459" s="108" t="str">
        <f t="shared" si="2"/>
        <v/>
      </c>
      <c r="B459" s="6"/>
      <c r="C459" s="119"/>
      <c r="D459" s="120"/>
      <c r="E459" s="61"/>
      <c r="F459" s="45"/>
      <c r="G459" s="45"/>
      <c r="H459" s="46"/>
      <c r="I459" s="45"/>
      <c r="J459" s="45"/>
      <c r="K459" s="45"/>
      <c r="L459" s="45"/>
      <c r="M459" s="61"/>
      <c r="N459" s="48"/>
      <c r="O459" s="49"/>
      <c r="P459" s="48"/>
      <c r="Q459" s="49"/>
      <c r="R459" s="50"/>
      <c r="S459" s="51"/>
      <c r="T459" s="15"/>
      <c r="U459" s="14"/>
      <c r="V459" s="52"/>
      <c r="W459" s="52"/>
      <c r="X459" s="52"/>
      <c r="Y459" s="52"/>
      <c r="Z459" s="52"/>
      <c r="AA459" s="52"/>
      <c r="AB459" s="53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3"/>
      <c r="AP459" s="52"/>
      <c r="AQ459" s="52"/>
      <c r="AR459" s="53"/>
      <c r="AS459" s="53"/>
      <c r="AT459" s="53"/>
      <c r="AU459" s="52"/>
      <c r="AV459" s="52"/>
      <c r="AW459" s="53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83" t="str">
        <f>IF(ISBLANK(B459),,IF(IFNA(MATCH(N459,List_Holidays,0),0)=0,IF(IFNA(MATCH(WEEKDAY(N459),List_WeekHolidays,0),0),1,0),2))</f>
        <v/>
      </c>
      <c r="BU459" s="83" t="str">
        <f t="array" ref="BU459">IF(ISBLANK(BT459),,INDEX(List_DayType,BT459+1))</f>
        <v/>
      </c>
      <c r="BV459" s="83" t="str">
        <f t="array" ref="BV459">IFS(BT459=0,,BT459=1,INDEX(List_Weekday,BT459),BT459=2,XLOOKUP(N459,List_Holidays,List_HolidaysDesc))</f>
        <v/>
      </c>
      <c r="BW459" s="109">
        <f t="shared" si="3"/>
        <v>0</v>
      </c>
      <c r="BX459" s="109">
        <f t="shared" si="4"/>
        <v>0</v>
      </c>
      <c r="BY459" s="109">
        <f>IF($BW459&gt;cLunchEnd+$N459,cLunchBegin+$N459+1,cLunchBegin+$N459)</f>
        <v>0.5</v>
      </c>
      <c r="BZ459" s="109">
        <f>IF($BW459&gt;cLunchEnd+$N459,cLunchEnd+$N459+1,cLunchEnd+$N459)</f>
        <v>0.5416666667</v>
      </c>
      <c r="CA459" s="109">
        <f>IF($BW459&gt;cDinnerEnd+$N459,cDinnerBegin+$N459+1,cDinnerBegin+$N459)</f>
        <v>0.75</v>
      </c>
      <c r="CB459" s="109">
        <f>IF($BW459&gt;cDinnerEnd+$N459,cDinnerEnd+$N459+1,cDinnerEnd+$N459)</f>
        <v>0.7916666667</v>
      </c>
      <c r="CC459" s="50" t="str">
        <f>IF((MIN($BX459,BZ459)-MAX($BW459,BY459))&gt;0,vDurationLunch,)</f>
        <v/>
      </c>
      <c r="CD459" s="50" t="str">
        <f>IF((MIN($BX459,CB459)-MAX($BW459,CA459))&gt;0,vDurationDinner,)</f>
        <v/>
      </c>
      <c r="CE459" s="50">
        <f t="shared" si="5"/>
        <v>0</v>
      </c>
      <c r="CF459" s="109">
        <f t="shared" si="6"/>
        <v>0.75</v>
      </c>
      <c r="CG459" s="50" t="str">
        <f t="shared" si="7"/>
        <v/>
      </c>
      <c r="CH459" s="50" t="str">
        <f t="shared" si="8"/>
        <v/>
      </c>
      <c r="CI459" s="50" t="str">
        <f t="shared" si="9"/>
        <v/>
      </c>
      <c r="CJ459" s="50" t="str">
        <f t="shared" si="10"/>
        <v/>
      </c>
      <c r="CK459" s="50" t="str">
        <f t="shared" si="11"/>
        <v/>
      </c>
      <c r="CL459" s="50"/>
      <c r="CM459" s="50"/>
      <c r="CN459" s="50"/>
      <c r="CO459" s="50"/>
      <c r="CP459" s="50"/>
    </row>
    <row r="460">
      <c r="A460" s="108" t="str">
        <f t="shared" si="2"/>
        <v/>
      </c>
      <c r="B460" s="6"/>
      <c r="C460" s="119"/>
      <c r="D460" s="120"/>
      <c r="E460" s="61"/>
      <c r="F460" s="45"/>
      <c r="G460" s="45"/>
      <c r="H460" s="46"/>
      <c r="I460" s="45"/>
      <c r="J460" s="45"/>
      <c r="K460" s="45"/>
      <c r="L460" s="45"/>
      <c r="M460" s="61"/>
      <c r="N460" s="48"/>
      <c r="O460" s="49"/>
      <c r="P460" s="48"/>
      <c r="Q460" s="49"/>
      <c r="R460" s="50"/>
      <c r="S460" s="51"/>
      <c r="T460" s="15"/>
      <c r="U460" s="14"/>
      <c r="V460" s="52"/>
      <c r="W460" s="52"/>
      <c r="X460" s="52"/>
      <c r="Y460" s="52"/>
      <c r="Z460" s="52"/>
      <c r="AA460" s="52"/>
      <c r="AB460" s="53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3"/>
      <c r="AP460" s="52"/>
      <c r="AQ460" s="52"/>
      <c r="AR460" s="53"/>
      <c r="AS460" s="53"/>
      <c r="AT460" s="53"/>
      <c r="AU460" s="52"/>
      <c r="AV460" s="52"/>
      <c r="AW460" s="53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83" t="str">
        <f>IF(ISBLANK(B460),,IF(IFNA(MATCH(N460,List_Holidays,0),0)=0,IF(IFNA(MATCH(WEEKDAY(N460),List_WeekHolidays,0),0),1,0),2))</f>
        <v/>
      </c>
      <c r="BU460" s="83" t="str">
        <f t="array" ref="BU460">IF(ISBLANK(BT460),,INDEX(List_DayType,BT460+1))</f>
        <v/>
      </c>
      <c r="BV460" s="83" t="str">
        <f t="array" ref="BV460">IFS(BT460=0,,BT460=1,INDEX(List_Weekday,BT460),BT460=2,XLOOKUP(N460,List_Holidays,List_HolidaysDesc))</f>
        <v/>
      </c>
      <c r="BW460" s="109">
        <f t="shared" si="3"/>
        <v>0</v>
      </c>
      <c r="BX460" s="109">
        <f t="shared" si="4"/>
        <v>0</v>
      </c>
      <c r="BY460" s="109">
        <f>IF($BW460&gt;cLunchEnd+$N460,cLunchBegin+$N460+1,cLunchBegin+$N460)</f>
        <v>0.5</v>
      </c>
      <c r="BZ460" s="109">
        <f>IF($BW460&gt;cLunchEnd+$N460,cLunchEnd+$N460+1,cLunchEnd+$N460)</f>
        <v>0.5416666667</v>
      </c>
      <c r="CA460" s="109">
        <f>IF($BW460&gt;cDinnerEnd+$N460,cDinnerBegin+$N460+1,cDinnerBegin+$N460)</f>
        <v>0.75</v>
      </c>
      <c r="CB460" s="109">
        <f>IF($BW460&gt;cDinnerEnd+$N460,cDinnerEnd+$N460+1,cDinnerEnd+$N460)</f>
        <v>0.7916666667</v>
      </c>
      <c r="CC460" s="50" t="str">
        <f>IF((MIN($BX460,BZ460)-MAX($BW460,BY460))&gt;0,vDurationLunch,)</f>
        <v/>
      </c>
      <c r="CD460" s="50" t="str">
        <f>IF((MIN($BX460,CB460)-MAX($BW460,CA460))&gt;0,vDurationDinner,)</f>
        <v/>
      </c>
      <c r="CE460" s="50">
        <f t="shared" si="5"/>
        <v>0</v>
      </c>
      <c r="CF460" s="109">
        <f t="shared" si="6"/>
        <v>0.75</v>
      </c>
      <c r="CG460" s="50" t="str">
        <f t="shared" si="7"/>
        <v/>
      </c>
      <c r="CH460" s="50" t="str">
        <f t="shared" si="8"/>
        <v/>
      </c>
      <c r="CI460" s="50" t="str">
        <f t="shared" si="9"/>
        <v/>
      </c>
      <c r="CJ460" s="50" t="str">
        <f t="shared" si="10"/>
        <v/>
      </c>
      <c r="CK460" s="50" t="str">
        <f t="shared" si="11"/>
        <v/>
      </c>
      <c r="CL460" s="50"/>
      <c r="CM460" s="50"/>
      <c r="CN460" s="50"/>
      <c r="CO460" s="50"/>
      <c r="CP460" s="50"/>
    </row>
    <row r="461">
      <c r="A461" s="108" t="str">
        <f t="shared" si="2"/>
        <v/>
      </c>
      <c r="B461" s="6"/>
      <c r="C461" s="119"/>
      <c r="D461" s="120"/>
      <c r="E461" s="61"/>
      <c r="F461" s="45"/>
      <c r="G461" s="46"/>
      <c r="H461" s="46"/>
      <c r="I461" s="45"/>
      <c r="J461" s="45"/>
      <c r="K461" s="45"/>
      <c r="L461" s="45"/>
      <c r="M461" s="61"/>
      <c r="N461" s="48"/>
      <c r="O461" s="49"/>
      <c r="P461" s="48"/>
      <c r="Q461" s="49"/>
      <c r="R461" s="50"/>
      <c r="S461" s="51"/>
      <c r="T461" s="15"/>
      <c r="U461" s="14"/>
      <c r="V461" s="52"/>
      <c r="W461" s="52"/>
      <c r="X461" s="52"/>
      <c r="Y461" s="52"/>
      <c r="Z461" s="52"/>
      <c r="AA461" s="52"/>
      <c r="AB461" s="53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3"/>
      <c r="AP461" s="52"/>
      <c r="AQ461" s="52"/>
      <c r="AR461" s="53"/>
      <c r="AS461" s="53"/>
      <c r="AT461" s="53"/>
      <c r="AU461" s="52"/>
      <c r="AV461" s="52"/>
      <c r="AW461" s="53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83" t="str">
        <f>IF(ISBLANK(B461),,IF(IFNA(MATCH(N461,List_Holidays,0),0)=0,IF(IFNA(MATCH(WEEKDAY(N461),List_WeekHolidays,0),0),1,0),2))</f>
        <v/>
      </c>
      <c r="BU461" s="83" t="str">
        <f t="array" ref="BU461">IF(ISBLANK(BT461),,INDEX(List_DayType,BT461+1))</f>
        <v/>
      </c>
      <c r="BV461" s="83" t="str">
        <f t="array" ref="BV461">IFS(BT461=0,,BT461=1,INDEX(List_Weekday,BT461),BT461=2,XLOOKUP(N461,List_Holidays,List_HolidaysDesc))</f>
        <v/>
      </c>
      <c r="BW461" s="109">
        <f t="shared" si="3"/>
        <v>0</v>
      </c>
      <c r="BX461" s="109">
        <f t="shared" si="4"/>
        <v>0</v>
      </c>
      <c r="BY461" s="109">
        <f>IF($BW461&gt;cLunchEnd+$N461,cLunchBegin+$N461+1,cLunchBegin+$N461)</f>
        <v>0.5</v>
      </c>
      <c r="BZ461" s="109">
        <f>IF($BW461&gt;cLunchEnd+$N461,cLunchEnd+$N461+1,cLunchEnd+$N461)</f>
        <v>0.5416666667</v>
      </c>
      <c r="CA461" s="109">
        <f>IF($BW461&gt;cDinnerEnd+$N461,cDinnerBegin+$N461+1,cDinnerBegin+$N461)</f>
        <v>0.75</v>
      </c>
      <c r="CB461" s="109">
        <f>IF($BW461&gt;cDinnerEnd+$N461,cDinnerEnd+$N461+1,cDinnerEnd+$N461)</f>
        <v>0.7916666667</v>
      </c>
      <c r="CC461" s="50" t="str">
        <f>IF((MIN($BX461,BZ461)-MAX($BW461,BY461))&gt;0,vDurationLunch,)</f>
        <v/>
      </c>
      <c r="CD461" s="50" t="str">
        <f>IF((MIN($BX461,CB461)-MAX($BW461,CA461))&gt;0,vDurationDinner,)</f>
        <v/>
      </c>
      <c r="CE461" s="50">
        <f t="shared" si="5"/>
        <v>0</v>
      </c>
      <c r="CF461" s="109">
        <f t="shared" si="6"/>
        <v>0.75</v>
      </c>
      <c r="CG461" s="50" t="str">
        <f t="shared" si="7"/>
        <v/>
      </c>
      <c r="CH461" s="50" t="str">
        <f t="shared" si="8"/>
        <v/>
      </c>
      <c r="CI461" s="50" t="str">
        <f t="shared" si="9"/>
        <v/>
      </c>
      <c r="CJ461" s="50" t="str">
        <f t="shared" si="10"/>
        <v/>
      </c>
      <c r="CK461" s="50" t="str">
        <f t="shared" si="11"/>
        <v/>
      </c>
      <c r="CL461" s="50"/>
      <c r="CM461" s="50"/>
      <c r="CN461" s="50"/>
      <c r="CO461" s="50"/>
      <c r="CP461" s="50"/>
    </row>
    <row r="462">
      <c r="A462" s="108" t="str">
        <f t="shared" si="2"/>
        <v/>
      </c>
      <c r="B462" s="6"/>
      <c r="C462" s="119"/>
      <c r="D462" s="120"/>
      <c r="E462" s="61"/>
      <c r="F462" s="45"/>
      <c r="G462" s="45"/>
      <c r="H462" s="46"/>
      <c r="I462" s="45"/>
      <c r="J462" s="45"/>
      <c r="K462" s="45"/>
      <c r="L462" s="45"/>
      <c r="M462" s="61"/>
      <c r="N462" s="48"/>
      <c r="O462" s="49"/>
      <c r="P462" s="48"/>
      <c r="Q462" s="49"/>
      <c r="R462" s="50"/>
      <c r="S462" s="51"/>
      <c r="T462" s="15"/>
      <c r="U462" s="14"/>
      <c r="V462" s="52"/>
      <c r="W462" s="52"/>
      <c r="X462" s="52"/>
      <c r="Y462" s="52"/>
      <c r="Z462" s="52"/>
      <c r="AA462" s="52"/>
      <c r="AB462" s="53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3"/>
      <c r="AP462" s="52"/>
      <c r="AQ462" s="52"/>
      <c r="AR462" s="53"/>
      <c r="AS462" s="53"/>
      <c r="AT462" s="53"/>
      <c r="AU462" s="52"/>
      <c r="AV462" s="52"/>
      <c r="AW462" s="53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83" t="str">
        <f>IF(ISBLANK(B462),,IF(IFNA(MATCH(N462,List_Holidays,0),0)=0,IF(IFNA(MATCH(WEEKDAY(N462),List_WeekHolidays,0),0),1,0),2))</f>
        <v/>
      </c>
      <c r="BU462" s="83" t="str">
        <f t="array" ref="BU462">IF(ISBLANK(BT462),,INDEX(List_DayType,BT462+1))</f>
        <v/>
      </c>
      <c r="BV462" s="83" t="str">
        <f t="array" ref="BV462">IFS(BT462=0,,BT462=1,INDEX(List_Weekday,BT462),BT462=2,XLOOKUP(N462,List_Holidays,List_HolidaysDesc))</f>
        <v/>
      </c>
      <c r="BW462" s="109">
        <f t="shared" si="3"/>
        <v>0</v>
      </c>
      <c r="BX462" s="109">
        <f t="shared" si="4"/>
        <v>0</v>
      </c>
      <c r="BY462" s="109">
        <f>IF($BW462&gt;cLunchEnd+$N462,cLunchBegin+$N462+1,cLunchBegin+$N462)</f>
        <v>0.5</v>
      </c>
      <c r="BZ462" s="109">
        <f>IF($BW462&gt;cLunchEnd+$N462,cLunchEnd+$N462+1,cLunchEnd+$N462)</f>
        <v>0.5416666667</v>
      </c>
      <c r="CA462" s="109">
        <f>IF($BW462&gt;cDinnerEnd+$N462,cDinnerBegin+$N462+1,cDinnerBegin+$N462)</f>
        <v>0.75</v>
      </c>
      <c r="CB462" s="109">
        <f>IF($BW462&gt;cDinnerEnd+$N462,cDinnerEnd+$N462+1,cDinnerEnd+$N462)</f>
        <v>0.7916666667</v>
      </c>
      <c r="CC462" s="50" t="str">
        <f>IF((MIN($BX462,BZ462)-MAX($BW462,BY462))&gt;0,vDurationLunch,)</f>
        <v/>
      </c>
      <c r="CD462" s="50" t="str">
        <f>IF((MIN($BX462,CB462)-MAX($BW462,CA462))&gt;0,vDurationDinner,)</f>
        <v/>
      </c>
      <c r="CE462" s="50">
        <f t="shared" si="5"/>
        <v>0</v>
      </c>
      <c r="CF462" s="109">
        <f t="shared" si="6"/>
        <v>0.75</v>
      </c>
      <c r="CG462" s="50" t="str">
        <f t="shared" si="7"/>
        <v/>
      </c>
      <c r="CH462" s="50" t="str">
        <f t="shared" si="8"/>
        <v/>
      </c>
      <c r="CI462" s="50" t="str">
        <f t="shared" si="9"/>
        <v/>
      </c>
      <c r="CJ462" s="50" t="str">
        <f t="shared" si="10"/>
        <v/>
      </c>
      <c r="CK462" s="50" t="str">
        <f t="shared" si="11"/>
        <v/>
      </c>
      <c r="CL462" s="50"/>
      <c r="CM462" s="50"/>
      <c r="CN462" s="50"/>
      <c r="CO462" s="50"/>
      <c r="CP462" s="50"/>
    </row>
    <row r="463">
      <c r="A463" s="108" t="str">
        <f t="shared" si="2"/>
        <v/>
      </c>
      <c r="B463" s="6"/>
      <c r="C463" s="119"/>
      <c r="D463" s="120"/>
      <c r="E463" s="61"/>
      <c r="F463" s="45"/>
      <c r="G463" s="45"/>
      <c r="H463" s="46"/>
      <c r="I463" s="45"/>
      <c r="J463" s="45"/>
      <c r="K463" s="45"/>
      <c r="L463" s="45"/>
      <c r="M463" s="61"/>
      <c r="N463" s="48"/>
      <c r="O463" s="49"/>
      <c r="P463" s="48"/>
      <c r="Q463" s="49"/>
      <c r="R463" s="50"/>
      <c r="S463" s="51"/>
      <c r="T463" s="15"/>
      <c r="U463" s="14"/>
      <c r="V463" s="52"/>
      <c r="W463" s="52"/>
      <c r="X463" s="52"/>
      <c r="Y463" s="52"/>
      <c r="Z463" s="52"/>
      <c r="AA463" s="52"/>
      <c r="AB463" s="53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3"/>
      <c r="AP463" s="52"/>
      <c r="AQ463" s="52"/>
      <c r="AR463" s="53"/>
      <c r="AS463" s="53"/>
      <c r="AT463" s="53"/>
      <c r="AU463" s="52"/>
      <c r="AV463" s="52"/>
      <c r="AW463" s="53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83" t="str">
        <f>IF(ISBLANK(B463),,IF(IFNA(MATCH(N463,List_Holidays,0),0)=0,IF(IFNA(MATCH(WEEKDAY(N463),List_WeekHolidays,0),0),1,0),2))</f>
        <v/>
      </c>
      <c r="BU463" s="83" t="str">
        <f t="array" ref="BU463">IF(ISBLANK(BT463),,INDEX(List_DayType,BT463+1))</f>
        <v/>
      </c>
      <c r="BV463" s="83" t="str">
        <f t="array" ref="BV463">IFS(BT463=0,,BT463=1,INDEX(List_Weekday,BT463),BT463=2,XLOOKUP(N463,List_Holidays,List_HolidaysDesc))</f>
        <v/>
      </c>
      <c r="BW463" s="109">
        <f t="shared" si="3"/>
        <v>0</v>
      </c>
      <c r="BX463" s="109">
        <f t="shared" si="4"/>
        <v>0</v>
      </c>
      <c r="BY463" s="109">
        <f>IF($BW463&gt;cLunchEnd+$N463,cLunchBegin+$N463+1,cLunchBegin+$N463)</f>
        <v>0.5</v>
      </c>
      <c r="BZ463" s="109">
        <f>IF($BW463&gt;cLunchEnd+$N463,cLunchEnd+$N463+1,cLunchEnd+$N463)</f>
        <v>0.5416666667</v>
      </c>
      <c r="CA463" s="109">
        <f>IF($BW463&gt;cDinnerEnd+$N463,cDinnerBegin+$N463+1,cDinnerBegin+$N463)</f>
        <v>0.75</v>
      </c>
      <c r="CB463" s="109">
        <f>IF($BW463&gt;cDinnerEnd+$N463,cDinnerEnd+$N463+1,cDinnerEnd+$N463)</f>
        <v>0.7916666667</v>
      </c>
      <c r="CC463" s="50" t="str">
        <f>IF((MIN($BX463,BZ463)-MAX($BW463,BY463))&gt;0,vDurationLunch,)</f>
        <v/>
      </c>
      <c r="CD463" s="50" t="str">
        <f>IF((MIN($BX463,CB463)-MAX($BW463,CA463))&gt;0,vDurationDinner,)</f>
        <v/>
      </c>
      <c r="CE463" s="50">
        <f t="shared" si="5"/>
        <v>0</v>
      </c>
      <c r="CF463" s="109">
        <f t="shared" si="6"/>
        <v>0.75</v>
      </c>
      <c r="CG463" s="50" t="str">
        <f t="shared" si="7"/>
        <v/>
      </c>
      <c r="CH463" s="50" t="str">
        <f t="shared" si="8"/>
        <v/>
      </c>
      <c r="CI463" s="50" t="str">
        <f t="shared" si="9"/>
        <v/>
      </c>
      <c r="CJ463" s="50" t="str">
        <f t="shared" si="10"/>
        <v/>
      </c>
      <c r="CK463" s="50" t="str">
        <f t="shared" si="11"/>
        <v/>
      </c>
      <c r="CL463" s="50"/>
      <c r="CM463" s="50"/>
      <c r="CN463" s="50"/>
      <c r="CO463" s="50"/>
      <c r="CP463" s="50"/>
    </row>
    <row r="464">
      <c r="A464" s="108" t="str">
        <f t="shared" si="2"/>
        <v/>
      </c>
      <c r="B464" s="6"/>
      <c r="C464" s="119"/>
      <c r="D464" s="120"/>
      <c r="E464" s="61"/>
      <c r="F464" s="45"/>
      <c r="G464" s="45"/>
      <c r="H464" s="45"/>
      <c r="I464" s="45"/>
      <c r="J464" s="46"/>
      <c r="K464" s="45"/>
      <c r="L464" s="45"/>
      <c r="M464" s="61"/>
      <c r="N464" s="48"/>
      <c r="O464" s="49"/>
      <c r="P464" s="48"/>
      <c r="Q464" s="49"/>
      <c r="R464" s="50"/>
      <c r="S464" s="51"/>
      <c r="T464" s="15"/>
      <c r="U464" s="14"/>
      <c r="V464" s="52"/>
      <c r="W464" s="52"/>
      <c r="X464" s="52"/>
      <c r="Y464" s="52"/>
      <c r="Z464" s="52"/>
      <c r="AA464" s="52"/>
      <c r="AB464" s="53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3"/>
      <c r="AP464" s="52"/>
      <c r="AQ464" s="52"/>
      <c r="AR464" s="53"/>
      <c r="AS464" s="53"/>
      <c r="AT464" s="53"/>
      <c r="AU464" s="52"/>
      <c r="AV464" s="52"/>
      <c r="AW464" s="53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83" t="str">
        <f>IF(ISBLANK(B464),,IF(IFNA(MATCH(N464,List_Holidays,0),0)=0,IF(IFNA(MATCH(WEEKDAY(N464),List_WeekHolidays,0),0),1,0),2))</f>
        <v/>
      </c>
      <c r="BU464" s="83" t="str">
        <f t="array" ref="BU464">IF(ISBLANK(BT464),,INDEX(List_DayType,BT464+1))</f>
        <v/>
      </c>
      <c r="BV464" s="83" t="str">
        <f t="array" ref="BV464">IFS(BT464=0,,BT464=1,INDEX(List_Weekday,BT464),BT464=2,XLOOKUP(N464,List_Holidays,List_HolidaysDesc))</f>
        <v/>
      </c>
      <c r="BW464" s="109">
        <f t="shared" si="3"/>
        <v>0</v>
      </c>
      <c r="BX464" s="109">
        <f t="shared" si="4"/>
        <v>0</v>
      </c>
      <c r="BY464" s="109">
        <f>IF($BW464&gt;cLunchEnd+$N464,cLunchBegin+$N464+1,cLunchBegin+$N464)</f>
        <v>0.5</v>
      </c>
      <c r="BZ464" s="109">
        <f>IF($BW464&gt;cLunchEnd+$N464,cLunchEnd+$N464+1,cLunchEnd+$N464)</f>
        <v>0.5416666667</v>
      </c>
      <c r="CA464" s="109">
        <f>IF($BW464&gt;cDinnerEnd+$N464,cDinnerBegin+$N464+1,cDinnerBegin+$N464)</f>
        <v>0.75</v>
      </c>
      <c r="CB464" s="109">
        <f>IF($BW464&gt;cDinnerEnd+$N464,cDinnerEnd+$N464+1,cDinnerEnd+$N464)</f>
        <v>0.7916666667</v>
      </c>
      <c r="CC464" s="50" t="str">
        <f>IF((MIN($BX464,BZ464)-MAX($BW464,BY464))&gt;0,vDurationLunch,)</f>
        <v/>
      </c>
      <c r="CD464" s="50" t="str">
        <f>IF((MIN($BX464,CB464)-MAX($BW464,CA464))&gt;0,vDurationDinner,)</f>
        <v/>
      </c>
      <c r="CE464" s="50">
        <f t="shared" si="5"/>
        <v>0</v>
      </c>
      <c r="CF464" s="109">
        <f t="shared" si="6"/>
        <v>0.75</v>
      </c>
      <c r="CG464" s="50" t="str">
        <f t="shared" si="7"/>
        <v/>
      </c>
      <c r="CH464" s="50" t="str">
        <f t="shared" si="8"/>
        <v/>
      </c>
      <c r="CI464" s="50" t="str">
        <f t="shared" si="9"/>
        <v/>
      </c>
      <c r="CJ464" s="50" t="str">
        <f t="shared" si="10"/>
        <v/>
      </c>
      <c r="CK464" s="50" t="str">
        <f t="shared" si="11"/>
        <v/>
      </c>
      <c r="CL464" s="50"/>
      <c r="CM464" s="50"/>
      <c r="CN464" s="50"/>
      <c r="CO464" s="50"/>
      <c r="CP464" s="50"/>
    </row>
    <row r="465">
      <c r="A465" s="108" t="str">
        <f t="shared" si="2"/>
        <v/>
      </c>
      <c r="B465" s="6"/>
      <c r="C465" s="119"/>
      <c r="D465" s="120"/>
      <c r="E465" s="61"/>
      <c r="F465" s="45"/>
      <c r="G465" s="45"/>
      <c r="H465" s="46"/>
      <c r="I465" s="45"/>
      <c r="J465" s="45"/>
      <c r="K465" s="45"/>
      <c r="L465" s="45"/>
      <c r="M465" s="61"/>
      <c r="N465" s="48"/>
      <c r="O465" s="49"/>
      <c r="P465" s="48"/>
      <c r="Q465" s="49"/>
      <c r="R465" s="50"/>
      <c r="S465" s="51"/>
      <c r="T465" s="15"/>
      <c r="U465" s="14"/>
      <c r="V465" s="52"/>
      <c r="W465" s="52"/>
      <c r="X465" s="52"/>
      <c r="Y465" s="52"/>
      <c r="Z465" s="52"/>
      <c r="AA465" s="52"/>
      <c r="AB465" s="53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3"/>
      <c r="AP465" s="52"/>
      <c r="AQ465" s="52"/>
      <c r="AR465" s="53"/>
      <c r="AS465" s="53"/>
      <c r="AT465" s="53"/>
      <c r="AU465" s="52"/>
      <c r="AV465" s="52"/>
      <c r="AW465" s="53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83" t="str">
        <f>IF(ISBLANK(B465),,IF(IFNA(MATCH(N465,List_Holidays,0),0)=0,IF(IFNA(MATCH(WEEKDAY(N465),List_WeekHolidays,0),0),1,0),2))</f>
        <v/>
      </c>
      <c r="BU465" s="83" t="str">
        <f t="array" ref="BU465">IF(ISBLANK(BT465),,INDEX(List_DayType,BT465+1))</f>
        <v/>
      </c>
      <c r="BV465" s="83" t="str">
        <f t="array" ref="BV465">IFS(BT465=0,,BT465=1,INDEX(List_Weekday,BT465),BT465=2,XLOOKUP(N465,List_Holidays,List_HolidaysDesc))</f>
        <v/>
      </c>
      <c r="BW465" s="109">
        <f t="shared" si="3"/>
        <v>0</v>
      </c>
      <c r="BX465" s="109">
        <f t="shared" si="4"/>
        <v>0</v>
      </c>
      <c r="BY465" s="109">
        <f>IF($BW465&gt;cLunchEnd+$N465,cLunchBegin+$N465+1,cLunchBegin+$N465)</f>
        <v>0.5</v>
      </c>
      <c r="BZ465" s="109">
        <f>IF($BW465&gt;cLunchEnd+$N465,cLunchEnd+$N465+1,cLunchEnd+$N465)</f>
        <v>0.5416666667</v>
      </c>
      <c r="CA465" s="109">
        <f>IF($BW465&gt;cDinnerEnd+$N465,cDinnerBegin+$N465+1,cDinnerBegin+$N465)</f>
        <v>0.75</v>
      </c>
      <c r="CB465" s="109">
        <f>IF($BW465&gt;cDinnerEnd+$N465,cDinnerEnd+$N465+1,cDinnerEnd+$N465)</f>
        <v>0.7916666667</v>
      </c>
      <c r="CC465" s="50" t="str">
        <f>IF((MIN($BX465,BZ465)-MAX($BW465,BY465))&gt;0,vDurationLunch,)</f>
        <v/>
      </c>
      <c r="CD465" s="50" t="str">
        <f>IF((MIN($BX465,CB465)-MAX($BW465,CA465))&gt;0,vDurationDinner,)</f>
        <v/>
      </c>
      <c r="CE465" s="50">
        <f t="shared" si="5"/>
        <v>0</v>
      </c>
      <c r="CF465" s="109">
        <f t="shared" si="6"/>
        <v>0.75</v>
      </c>
      <c r="CG465" s="50" t="str">
        <f t="shared" si="7"/>
        <v/>
      </c>
      <c r="CH465" s="50" t="str">
        <f t="shared" si="8"/>
        <v/>
      </c>
      <c r="CI465" s="50" t="str">
        <f t="shared" si="9"/>
        <v/>
      </c>
      <c r="CJ465" s="50" t="str">
        <f t="shared" si="10"/>
        <v/>
      </c>
      <c r="CK465" s="50" t="str">
        <f t="shared" si="11"/>
        <v/>
      </c>
      <c r="CL465" s="50"/>
      <c r="CM465" s="50"/>
      <c r="CN465" s="50"/>
      <c r="CO465" s="50"/>
      <c r="CP465" s="50"/>
    </row>
    <row r="466">
      <c r="A466" s="108" t="str">
        <f t="shared" si="2"/>
        <v/>
      </c>
      <c r="B466" s="6"/>
      <c r="C466" s="119"/>
      <c r="D466" s="120"/>
      <c r="E466" s="61"/>
      <c r="F466" s="45"/>
      <c r="G466" s="45"/>
      <c r="H466" s="46"/>
      <c r="I466" s="45"/>
      <c r="J466" s="45"/>
      <c r="K466" s="45"/>
      <c r="L466" s="45"/>
      <c r="M466" s="61"/>
      <c r="N466" s="48"/>
      <c r="O466" s="49"/>
      <c r="P466" s="48"/>
      <c r="Q466" s="49"/>
      <c r="R466" s="50"/>
      <c r="S466" s="51"/>
      <c r="T466" s="15"/>
      <c r="U466" s="14"/>
      <c r="V466" s="52"/>
      <c r="W466" s="52"/>
      <c r="X466" s="52"/>
      <c r="Y466" s="52"/>
      <c r="Z466" s="52"/>
      <c r="AA466" s="52"/>
      <c r="AB466" s="53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3"/>
      <c r="AP466" s="52"/>
      <c r="AQ466" s="52"/>
      <c r="AR466" s="53"/>
      <c r="AS466" s="53"/>
      <c r="AT466" s="53"/>
      <c r="AU466" s="52"/>
      <c r="AV466" s="52"/>
      <c r="AW466" s="53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83" t="str">
        <f>IF(ISBLANK(B466),,IF(IFNA(MATCH(N466,List_Holidays,0),0)=0,IF(IFNA(MATCH(WEEKDAY(N466),List_WeekHolidays,0),0),1,0),2))</f>
        <v/>
      </c>
      <c r="BU466" s="83" t="str">
        <f t="array" ref="BU466">IF(ISBLANK(BT466),,INDEX(List_DayType,BT466+1))</f>
        <v/>
      </c>
      <c r="BV466" s="83" t="str">
        <f t="array" ref="BV466">IFS(BT466=0,,BT466=1,INDEX(List_Weekday,BT466),BT466=2,XLOOKUP(N466,List_Holidays,List_HolidaysDesc))</f>
        <v/>
      </c>
      <c r="BW466" s="109">
        <f t="shared" si="3"/>
        <v>0</v>
      </c>
      <c r="BX466" s="109">
        <f t="shared" si="4"/>
        <v>0</v>
      </c>
      <c r="BY466" s="109">
        <f>IF($BW466&gt;cLunchEnd+$N466,cLunchBegin+$N466+1,cLunchBegin+$N466)</f>
        <v>0.5</v>
      </c>
      <c r="BZ466" s="109">
        <f>IF($BW466&gt;cLunchEnd+$N466,cLunchEnd+$N466+1,cLunchEnd+$N466)</f>
        <v>0.5416666667</v>
      </c>
      <c r="CA466" s="109">
        <f>IF($BW466&gt;cDinnerEnd+$N466,cDinnerBegin+$N466+1,cDinnerBegin+$N466)</f>
        <v>0.75</v>
      </c>
      <c r="CB466" s="109">
        <f>IF($BW466&gt;cDinnerEnd+$N466,cDinnerEnd+$N466+1,cDinnerEnd+$N466)</f>
        <v>0.7916666667</v>
      </c>
      <c r="CC466" s="50" t="str">
        <f>IF((MIN($BX466,BZ466)-MAX($BW466,BY466))&gt;0,vDurationLunch,)</f>
        <v/>
      </c>
      <c r="CD466" s="50" t="str">
        <f>IF((MIN($BX466,CB466)-MAX($BW466,CA466))&gt;0,vDurationDinner,)</f>
        <v/>
      </c>
      <c r="CE466" s="50">
        <f t="shared" si="5"/>
        <v>0</v>
      </c>
      <c r="CF466" s="109">
        <f t="shared" si="6"/>
        <v>0.75</v>
      </c>
      <c r="CG466" s="50" t="str">
        <f t="shared" si="7"/>
        <v/>
      </c>
      <c r="CH466" s="50" t="str">
        <f t="shared" si="8"/>
        <v/>
      </c>
      <c r="CI466" s="50" t="str">
        <f t="shared" si="9"/>
        <v/>
      </c>
      <c r="CJ466" s="50" t="str">
        <f t="shared" si="10"/>
        <v/>
      </c>
      <c r="CK466" s="50" t="str">
        <f t="shared" si="11"/>
        <v/>
      </c>
      <c r="CL466" s="50"/>
      <c r="CM466" s="50"/>
      <c r="CN466" s="50"/>
      <c r="CO466" s="50"/>
      <c r="CP466" s="50"/>
    </row>
    <row r="467">
      <c r="A467" s="108" t="str">
        <f t="shared" si="2"/>
        <v/>
      </c>
      <c r="B467" s="6"/>
      <c r="C467" s="119"/>
      <c r="D467" s="120"/>
      <c r="E467" s="61"/>
      <c r="F467" s="45"/>
      <c r="G467" s="45"/>
      <c r="H467" s="46"/>
      <c r="I467" s="45"/>
      <c r="J467" s="45"/>
      <c r="K467" s="45"/>
      <c r="L467" s="45"/>
      <c r="M467" s="61"/>
      <c r="N467" s="48"/>
      <c r="O467" s="49"/>
      <c r="P467" s="48"/>
      <c r="Q467" s="49"/>
      <c r="R467" s="50"/>
      <c r="S467" s="51"/>
      <c r="T467" s="15"/>
      <c r="U467" s="14"/>
      <c r="V467" s="52"/>
      <c r="W467" s="52"/>
      <c r="X467" s="52"/>
      <c r="Y467" s="52"/>
      <c r="Z467" s="52"/>
      <c r="AA467" s="52"/>
      <c r="AB467" s="53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3"/>
      <c r="AP467" s="52"/>
      <c r="AQ467" s="52"/>
      <c r="AR467" s="53"/>
      <c r="AS467" s="53"/>
      <c r="AT467" s="53"/>
      <c r="AU467" s="52"/>
      <c r="AV467" s="52"/>
      <c r="AW467" s="53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83" t="str">
        <f>IF(ISBLANK(B467),,IF(IFNA(MATCH(N467,List_Holidays,0),0)=0,IF(IFNA(MATCH(WEEKDAY(N467),List_WeekHolidays,0),0),1,0),2))</f>
        <v/>
      </c>
      <c r="BU467" s="83" t="str">
        <f t="array" ref="BU467">IF(ISBLANK(BT467),,INDEX(List_DayType,BT467+1))</f>
        <v/>
      </c>
      <c r="BV467" s="83" t="str">
        <f t="array" ref="BV467">IFS(BT467=0,,BT467=1,INDEX(List_Weekday,BT467),BT467=2,XLOOKUP(N467,List_Holidays,List_HolidaysDesc))</f>
        <v/>
      </c>
      <c r="BW467" s="109">
        <f t="shared" si="3"/>
        <v>0</v>
      </c>
      <c r="BX467" s="109">
        <f t="shared" si="4"/>
        <v>0</v>
      </c>
      <c r="BY467" s="109">
        <f>IF($BW467&gt;cLunchEnd+$N467,cLunchBegin+$N467+1,cLunchBegin+$N467)</f>
        <v>0.5</v>
      </c>
      <c r="BZ467" s="109">
        <f>IF($BW467&gt;cLunchEnd+$N467,cLunchEnd+$N467+1,cLunchEnd+$N467)</f>
        <v>0.5416666667</v>
      </c>
      <c r="CA467" s="109">
        <f>IF($BW467&gt;cDinnerEnd+$N467,cDinnerBegin+$N467+1,cDinnerBegin+$N467)</f>
        <v>0.75</v>
      </c>
      <c r="CB467" s="109">
        <f>IF($BW467&gt;cDinnerEnd+$N467,cDinnerEnd+$N467+1,cDinnerEnd+$N467)</f>
        <v>0.7916666667</v>
      </c>
      <c r="CC467" s="50" t="str">
        <f>IF((MIN($BX467,BZ467)-MAX($BW467,BY467))&gt;0,vDurationLunch,)</f>
        <v/>
      </c>
      <c r="CD467" s="50" t="str">
        <f>IF((MIN($BX467,CB467)-MAX($BW467,CA467))&gt;0,vDurationDinner,)</f>
        <v/>
      </c>
      <c r="CE467" s="50">
        <f t="shared" si="5"/>
        <v>0</v>
      </c>
      <c r="CF467" s="109">
        <f t="shared" si="6"/>
        <v>0.75</v>
      </c>
      <c r="CG467" s="50" t="str">
        <f t="shared" si="7"/>
        <v/>
      </c>
      <c r="CH467" s="50" t="str">
        <f t="shared" si="8"/>
        <v/>
      </c>
      <c r="CI467" s="50" t="str">
        <f t="shared" si="9"/>
        <v/>
      </c>
      <c r="CJ467" s="50" t="str">
        <f t="shared" si="10"/>
        <v/>
      </c>
      <c r="CK467" s="50" t="str">
        <f t="shared" si="11"/>
        <v/>
      </c>
      <c r="CL467" s="50"/>
      <c r="CM467" s="50"/>
      <c r="CN467" s="50"/>
      <c r="CO467" s="50"/>
      <c r="CP467" s="50"/>
    </row>
    <row r="468">
      <c r="A468" s="108" t="str">
        <f t="shared" si="2"/>
        <v/>
      </c>
      <c r="B468" s="6"/>
      <c r="C468" s="119"/>
      <c r="D468" s="120"/>
      <c r="E468" s="61"/>
      <c r="F468" s="45"/>
      <c r="G468" s="46"/>
      <c r="H468" s="46"/>
      <c r="I468" s="45"/>
      <c r="J468" s="45"/>
      <c r="K468" s="45"/>
      <c r="L468" s="45"/>
      <c r="M468" s="61"/>
      <c r="N468" s="48"/>
      <c r="O468" s="49"/>
      <c r="P468" s="48"/>
      <c r="Q468" s="49"/>
      <c r="R468" s="50"/>
      <c r="S468" s="51"/>
      <c r="T468" s="15"/>
      <c r="U468" s="14"/>
      <c r="V468" s="52"/>
      <c r="W468" s="52"/>
      <c r="X468" s="52"/>
      <c r="Y468" s="52"/>
      <c r="Z468" s="52"/>
      <c r="AA468" s="52"/>
      <c r="AB468" s="53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3"/>
      <c r="AP468" s="52"/>
      <c r="AQ468" s="52"/>
      <c r="AR468" s="53"/>
      <c r="AS468" s="53"/>
      <c r="AT468" s="53"/>
      <c r="AU468" s="52"/>
      <c r="AV468" s="52"/>
      <c r="AW468" s="53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83" t="str">
        <f>IF(ISBLANK(B468),,IF(IFNA(MATCH(N468,List_Holidays,0),0)=0,IF(IFNA(MATCH(WEEKDAY(N468),List_WeekHolidays,0),0),1,0),2))</f>
        <v/>
      </c>
      <c r="BU468" s="83" t="str">
        <f t="array" ref="BU468">IF(ISBLANK(BT468),,INDEX(List_DayType,BT468+1))</f>
        <v/>
      </c>
      <c r="BV468" s="83" t="str">
        <f t="array" ref="BV468">IFS(BT468=0,,BT468=1,INDEX(List_Weekday,BT468),BT468=2,XLOOKUP(N468,List_Holidays,List_HolidaysDesc))</f>
        <v/>
      </c>
      <c r="BW468" s="109">
        <f t="shared" si="3"/>
        <v>0</v>
      </c>
      <c r="BX468" s="109">
        <f t="shared" si="4"/>
        <v>0</v>
      </c>
      <c r="BY468" s="109">
        <f>IF($BW468&gt;cLunchEnd+$N468,cLunchBegin+$N468+1,cLunchBegin+$N468)</f>
        <v>0.5</v>
      </c>
      <c r="BZ468" s="109">
        <f>IF($BW468&gt;cLunchEnd+$N468,cLunchEnd+$N468+1,cLunchEnd+$N468)</f>
        <v>0.5416666667</v>
      </c>
      <c r="CA468" s="109">
        <f>IF($BW468&gt;cDinnerEnd+$N468,cDinnerBegin+$N468+1,cDinnerBegin+$N468)</f>
        <v>0.75</v>
      </c>
      <c r="CB468" s="109">
        <f>IF($BW468&gt;cDinnerEnd+$N468,cDinnerEnd+$N468+1,cDinnerEnd+$N468)</f>
        <v>0.7916666667</v>
      </c>
      <c r="CC468" s="50" t="str">
        <f>IF((MIN($BX468,BZ468)-MAX($BW468,BY468))&gt;0,vDurationLunch,)</f>
        <v/>
      </c>
      <c r="CD468" s="50" t="str">
        <f>IF((MIN($BX468,CB468)-MAX($BW468,CA468))&gt;0,vDurationDinner,)</f>
        <v/>
      </c>
      <c r="CE468" s="50">
        <f t="shared" si="5"/>
        <v>0</v>
      </c>
      <c r="CF468" s="109">
        <f t="shared" si="6"/>
        <v>0.75</v>
      </c>
      <c r="CG468" s="50" t="str">
        <f t="shared" si="7"/>
        <v/>
      </c>
      <c r="CH468" s="50" t="str">
        <f t="shared" si="8"/>
        <v/>
      </c>
      <c r="CI468" s="50" t="str">
        <f t="shared" si="9"/>
        <v/>
      </c>
      <c r="CJ468" s="50" t="str">
        <f t="shared" si="10"/>
        <v/>
      </c>
      <c r="CK468" s="50" t="str">
        <f t="shared" si="11"/>
        <v/>
      </c>
      <c r="CL468" s="50"/>
      <c r="CM468" s="50"/>
      <c r="CN468" s="50"/>
      <c r="CO468" s="50"/>
      <c r="CP468" s="50"/>
    </row>
    <row r="469">
      <c r="A469" s="108" t="str">
        <f t="shared" si="2"/>
        <v/>
      </c>
      <c r="B469" s="6"/>
      <c r="C469" s="119"/>
      <c r="D469" s="120"/>
      <c r="E469" s="61"/>
      <c r="F469" s="45"/>
      <c r="G469" s="45"/>
      <c r="H469" s="46"/>
      <c r="I469" s="45"/>
      <c r="J469" s="45"/>
      <c r="K469" s="45"/>
      <c r="L469" s="45"/>
      <c r="M469" s="61"/>
      <c r="N469" s="48"/>
      <c r="O469" s="49"/>
      <c r="P469" s="48"/>
      <c r="Q469" s="49"/>
      <c r="R469" s="50"/>
      <c r="S469" s="51"/>
      <c r="T469" s="15"/>
      <c r="U469" s="14"/>
      <c r="V469" s="52"/>
      <c r="W469" s="52"/>
      <c r="X469" s="52"/>
      <c r="Y469" s="52"/>
      <c r="Z469" s="52"/>
      <c r="AA469" s="52"/>
      <c r="AB469" s="53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3"/>
      <c r="AP469" s="52"/>
      <c r="AQ469" s="52"/>
      <c r="AR469" s="53"/>
      <c r="AS469" s="53"/>
      <c r="AT469" s="53"/>
      <c r="AU469" s="52"/>
      <c r="AV469" s="52"/>
      <c r="AW469" s="53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83" t="str">
        <f>IF(ISBLANK(B469),,IF(IFNA(MATCH(N469,List_Holidays,0),0)=0,IF(IFNA(MATCH(WEEKDAY(N469),List_WeekHolidays,0),0),1,0),2))</f>
        <v/>
      </c>
      <c r="BU469" s="83" t="str">
        <f t="array" ref="BU469">IF(ISBLANK(BT469),,INDEX(List_DayType,BT469+1))</f>
        <v/>
      </c>
      <c r="BV469" s="83" t="str">
        <f t="array" ref="BV469">IFS(BT469=0,,BT469=1,INDEX(List_Weekday,BT469),BT469=2,XLOOKUP(N469,List_Holidays,List_HolidaysDesc))</f>
        <v/>
      </c>
      <c r="BW469" s="109">
        <f t="shared" si="3"/>
        <v>0</v>
      </c>
      <c r="BX469" s="109">
        <f t="shared" si="4"/>
        <v>0</v>
      </c>
      <c r="BY469" s="109">
        <f>IF($BW469&gt;cLunchEnd+$N469,cLunchBegin+$N469+1,cLunchBegin+$N469)</f>
        <v>0.5</v>
      </c>
      <c r="BZ469" s="109">
        <f>IF($BW469&gt;cLunchEnd+$N469,cLunchEnd+$N469+1,cLunchEnd+$N469)</f>
        <v>0.5416666667</v>
      </c>
      <c r="CA469" s="109">
        <f>IF($BW469&gt;cDinnerEnd+$N469,cDinnerBegin+$N469+1,cDinnerBegin+$N469)</f>
        <v>0.75</v>
      </c>
      <c r="CB469" s="109">
        <f>IF($BW469&gt;cDinnerEnd+$N469,cDinnerEnd+$N469+1,cDinnerEnd+$N469)</f>
        <v>0.7916666667</v>
      </c>
      <c r="CC469" s="50" t="str">
        <f>IF((MIN($BX469,BZ469)-MAX($BW469,BY469))&gt;0,vDurationLunch,)</f>
        <v/>
      </c>
      <c r="CD469" s="50" t="str">
        <f>IF((MIN($BX469,CB469)-MAX($BW469,CA469))&gt;0,vDurationDinner,)</f>
        <v/>
      </c>
      <c r="CE469" s="50">
        <f t="shared" si="5"/>
        <v>0</v>
      </c>
      <c r="CF469" s="109">
        <f t="shared" si="6"/>
        <v>0.75</v>
      </c>
      <c r="CG469" s="50" t="str">
        <f t="shared" si="7"/>
        <v/>
      </c>
      <c r="CH469" s="50" t="str">
        <f t="shared" si="8"/>
        <v/>
      </c>
      <c r="CI469" s="50" t="str">
        <f t="shared" si="9"/>
        <v/>
      </c>
      <c r="CJ469" s="50" t="str">
        <f t="shared" si="10"/>
        <v/>
      </c>
      <c r="CK469" s="50" t="str">
        <f t="shared" si="11"/>
        <v/>
      </c>
      <c r="CL469" s="50"/>
      <c r="CM469" s="50"/>
      <c r="CN469" s="50"/>
      <c r="CO469" s="50"/>
      <c r="CP469" s="50"/>
    </row>
    <row r="470">
      <c r="A470" s="108" t="str">
        <f t="shared" si="2"/>
        <v/>
      </c>
      <c r="B470" s="6"/>
      <c r="C470" s="119"/>
      <c r="D470" s="120"/>
      <c r="E470" s="61"/>
      <c r="F470" s="45"/>
      <c r="G470" s="45"/>
      <c r="H470" s="46"/>
      <c r="I470" s="45"/>
      <c r="J470" s="45"/>
      <c r="K470" s="45"/>
      <c r="L470" s="45"/>
      <c r="M470" s="61"/>
      <c r="N470" s="48"/>
      <c r="O470" s="49"/>
      <c r="P470" s="48"/>
      <c r="Q470" s="49"/>
      <c r="R470" s="50"/>
      <c r="S470" s="51"/>
      <c r="T470" s="15"/>
      <c r="U470" s="14"/>
      <c r="V470" s="52"/>
      <c r="W470" s="52"/>
      <c r="X470" s="52"/>
      <c r="Y470" s="52"/>
      <c r="Z470" s="52"/>
      <c r="AA470" s="52"/>
      <c r="AB470" s="53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3"/>
      <c r="AP470" s="52"/>
      <c r="AQ470" s="52"/>
      <c r="AR470" s="53"/>
      <c r="AS470" s="53"/>
      <c r="AT470" s="53"/>
      <c r="AU470" s="52"/>
      <c r="AV470" s="52"/>
      <c r="AW470" s="53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83" t="str">
        <f>IF(ISBLANK(B470),,IF(IFNA(MATCH(N470,List_Holidays,0),0)=0,IF(IFNA(MATCH(WEEKDAY(N470),List_WeekHolidays,0),0),1,0),2))</f>
        <v/>
      </c>
      <c r="BU470" s="83" t="str">
        <f t="array" ref="BU470">IF(ISBLANK(BT470),,INDEX(List_DayType,BT470+1))</f>
        <v/>
      </c>
      <c r="BV470" s="83" t="str">
        <f t="array" ref="BV470">IFS(BT470=0,,BT470=1,INDEX(List_Weekday,BT470),BT470=2,XLOOKUP(N470,List_Holidays,List_HolidaysDesc))</f>
        <v/>
      </c>
      <c r="BW470" s="109">
        <f t="shared" si="3"/>
        <v>0</v>
      </c>
      <c r="BX470" s="109">
        <f t="shared" si="4"/>
        <v>0</v>
      </c>
      <c r="BY470" s="109">
        <f>IF($BW470&gt;cLunchEnd+$N470,cLunchBegin+$N470+1,cLunchBegin+$N470)</f>
        <v>0.5</v>
      </c>
      <c r="BZ470" s="109">
        <f>IF($BW470&gt;cLunchEnd+$N470,cLunchEnd+$N470+1,cLunchEnd+$N470)</f>
        <v>0.5416666667</v>
      </c>
      <c r="CA470" s="109">
        <f>IF($BW470&gt;cDinnerEnd+$N470,cDinnerBegin+$N470+1,cDinnerBegin+$N470)</f>
        <v>0.75</v>
      </c>
      <c r="CB470" s="109">
        <f>IF($BW470&gt;cDinnerEnd+$N470,cDinnerEnd+$N470+1,cDinnerEnd+$N470)</f>
        <v>0.7916666667</v>
      </c>
      <c r="CC470" s="50" t="str">
        <f>IF((MIN($BX470,BZ470)-MAX($BW470,BY470))&gt;0,vDurationLunch,)</f>
        <v/>
      </c>
      <c r="CD470" s="50" t="str">
        <f>IF((MIN($BX470,CB470)-MAX($BW470,CA470))&gt;0,vDurationDinner,)</f>
        <v/>
      </c>
      <c r="CE470" s="50">
        <f t="shared" si="5"/>
        <v>0</v>
      </c>
      <c r="CF470" s="109">
        <f t="shared" si="6"/>
        <v>0.75</v>
      </c>
      <c r="CG470" s="50" t="str">
        <f t="shared" si="7"/>
        <v/>
      </c>
      <c r="CH470" s="50" t="str">
        <f t="shared" si="8"/>
        <v/>
      </c>
      <c r="CI470" s="50" t="str">
        <f t="shared" si="9"/>
        <v/>
      </c>
      <c r="CJ470" s="50" t="str">
        <f t="shared" si="10"/>
        <v/>
      </c>
      <c r="CK470" s="50" t="str">
        <f t="shared" si="11"/>
        <v/>
      </c>
      <c r="CL470" s="50"/>
      <c r="CM470" s="50"/>
      <c r="CN470" s="50"/>
      <c r="CO470" s="50"/>
      <c r="CP470" s="50"/>
    </row>
    <row r="471">
      <c r="A471" s="108" t="str">
        <f t="shared" si="2"/>
        <v/>
      </c>
      <c r="B471" s="6"/>
      <c r="C471" s="119"/>
      <c r="D471" s="120"/>
      <c r="E471" s="61"/>
      <c r="F471" s="45"/>
      <c r="G471" s="45"/>
      <c r="H471" s="45"/>
      <c r="I471" s="45"/>
      <c r="J471" s="46"/>
      <c r="K471" s="45"/>
      <c r="L471" s="45"/>
      <c r="M471" s="61"/>
      <c r="N471" s="48"/>
      <c r="O471" s="49"/>
      <c r="P471" s="48"/>
      <c r="Q471" s="49"/>
      <c r="R471" s="50"/>
      <c r="S471" s="51"/>
      <c r="T471" s="15"/>
      <c r="U471" s="14"/>
      <c r="V471" s="52"/>
      <c r="W471" s="52"/>
      <c r="X471" s="52"/>
      <c r="Y471" s="52"/>
      <c r="Z471" s="52"/>
      <c r="AA471" s="52"/>
      <c r="AB471" s="53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3"/>
      <c r="AP471" s="52"/>
      <c r="AQ471" s="52"/>
      <c r="AR471" s="53"/>
      <c r="AS471" s="53"/>
      <c r="AT471" s="53"/>
      <c r="AU471" s="52"/>
      <c r="AV471" s="52"/>
      <c r="AW471" s="53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83" t="str">
        <f>IF(ISBLANK(B471),,IF(IFNA(MATCH(N471,List_Holidays,0),0)=0,IF(IFNA(MATCH(WEEKDAY(N471),List_WeekHolidays,0),0),1,0),2))</f>
        <v/>
      </c>
      <c r="BU471" s="83" t="str">
        <f t="array" ref="BU471">IF(ISBLANK(BT471),,INDEX(List_DayType,BT471+1))</f>
        <v/>
      </c>
      <c r="BV471" s="83" t="str">
        <f t="array" ref="BV471">IFS(BT471=0,,BT471=1,INDEX(List_Weekday,BT471),BT471=2,XLOOKUP(N471,List_Holidays,List_HolidaysDesc))</f>
        <v/>
      </c>
      <c r="BW471" s="109">
        <f t="shared" si="3"/>
        <v>0</v>
      </c>
      <c r="BX471" s="109">
        <f t="shared" si="4"/>
        <v>0</v>
      </c>
      <c r="BY471" s="109">
        <f>IF($BW471&gt;cLunchEnd+$N471,cLunchBegin+$N471+1,cLunchBegin+$N471)</f>
        <v>0.5</v>
      </c>
      <c r="BZ471" s="109">
        <f>IF($BW471&gt;cLunchEnd+$N471,cLunchEnd+$N471+1,cLunchEnd+$N471)</f>
        <v>0.5416666667</v>
      </c>
      <c r="CA471" s="109">
        <f>IF($BW471&gt;cDinnerEnd+$N471,cDinnerBegin+$N471+1,cDinnerBegin+$N471)</f>
        <v>0.75</v>
      </c>
      <c r="CB471" s="109">
        <f>IF($BW471&gt;cDinnerEnd+$N471,cDinnerEnd+$N471+1,cDinnerEnd+$N471)</f>
        <v>0.7916666667</v>
      </c>
      <c r="CC471" s="50" t="str">
        <f>IF((MIN($BX471,BZ471)-MAX($BW471,BY471))&gt;0,vDurationLunch,)</f>
        <v/>
      </c>
      <c r="CD471" s="50" t="str">
        <f>IF((MIN($BX471,CB471)-MAX($BW471,CA471))&gt;0,vDurationDinner,)</f>
        <v/>
      </c>
      <c r="CE471" s="50">
        <f t="shared" si="5"/>
        <v>0</v>
      </c>
      <c r="CF471" s="109">
        <f t="shared" si="6"/>
        <v>0.75</v>
      </c>
      <c r="CG471" s="50" t="str">
        <f t="shared" si="7"/>
        <v/>
      </c>
      <c r="CH471" s="50" t="str">
        <f t="shared" si="8"/>
        <v/>
      </c>
      <c r="CI471" s="50" t="str">
        <f t="shared" si="9"/>
        <v/>
      </c>
      <c r="CJ471" s="50" t="str">
        <f t="shared" si="10"/>
        <v/>
      </c>
      <c r="CK471" s="50" t="str">
        <f t="shared" si="11"/>
        <v/>
      </c>
      <c r="CL471" s="50"/>
      <c r="CM471" s="50"/>
      <c r="CN471" s="50"/>
      <c r="CO471" s="50"/>
      <c r="CP471" s="50"/>
    </row>
    <row r="472">
      <c r="A472" s="108" t="str">
        <f t="shared" si="2"/>
        <v/>
      </c>
      <c r="B472" s="6"/>
      <c r="C472" s="119"/>
      <c r="D472" s="120"/>
      <c r="E472" s="61"/>
      <c r="F472" s="45"/>
      <c r="G472" s="45"/>
      <c r="H472" s="46"/>
      <c r="I472" s="45"/>
      <c r="J472" s="45"/>
      <c r="K472" s="45"/>
      <c r="L472" s="45"/>
      <c r="M472" s="61"/>
      <c r="N472" s="48"/>
      <c r="O472" s="49"/>
      <c r="P472" s="48"/>
      <c r="Q472" s="49"/>
      <c r="R472" s="50"/>
      <c r="S472" s="51"/>
      <c r="T472" s="15"/>
      <c r="U472" s="14"/>
      <c r="V472" s="52"/>
      <c r="W472" s="52"/>
      <c r="X472" s="52"/>
      <c r="Y472" s="52"/>
      <c r="Z472" s="52"/>
      <c r="AA472" s="52"/>
      <c r="AB472" s="53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3"/>
      <c r="AP472" s="52"/>
      <c r="AQ472" s="52"/>
      <c r="AR472" s="53"/>
      <c r="AS472" s="53"/>
      <c r="AT472" s="53"/>
      <c r="AU472" s="52"/>
      <c r="AV472" s="52"/>
      <c r="AW472" s="53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83" t="str">
        <f>IF(ISBLANK(B472),,IF(IFNA(MATCH(N472,List_Holidays,0),0)=0,IF(IFNA(MATCH(WEEKDAY(N472),List_WeekHolidays,0),0),1,0),2))</f>
        <v/>
      </c>
      <c r="BU472" s="83" t="str">
        <f t="array" ref="BU472">IF(ISBLANK(BT472),,INDEX(List_DayType,BT472+1))</f>
        <v/>
      </c>
      <c r="BV472" s="83" t="str">
        <f t="array" ref="BV472">IFS(BT472=0,,BT472=1,INDEX(List_Weekday,BT472),BT472=2,XLOOKUP(N472,List_Holidays,List_HolidaysDesc))</f>
        <v/>
      </c>
      <c r="BW472" s="109">
        <f t="shared" si="3"/>
        <v>0</v>
      </c>
      <c r="BX472" s="109">
        <f t="shared" si="4"/>
        <v>0</v>
      </c>
      <c r="BY472" s="109">
        <f>IF($BW472&gt;cLunchEnd+$N472,cLunchBegin+$N472+1,cLunchBegin+$N472)</f>
        <v>0.5</v>
      </c>
      <c r="BZ472" s="109">
        <f>IF($BW472&gt;cLunchEnd+$N472,cLunchEnd+$N472+1,cLunchEnd+$N472)</f>
        <v>0.5416666667</v>
      </c>
      <c r="CA472" s="109">
        <f>IF($BW472&gt;cDinnerEnd+$N472,cDinnerBegin+$N472+1,cDinnerBegin+$N472)</f>
        <v>0.75</v>
      </c>
      <c r="CB472" s="109">
        <f>IF($BW472&gt;cDinnerEnd+$N472,cDinnerEnd+$N472+1,cDinnerEnd+$N472)</f>
        <v>0.7916666667</v>
      </c>
      <c r="CC472" s="50" t="str">
        <f>IF((MIN($BX472,BZ472)-MAX($BW472,BY472))&gt;0,vDurationLunch,)</f>
        <v/>
      </c>
      <c r="CD472" s="50" t="str">
        <f>IF((MIN($BX472,CB472)-MAX($BW472,CA472))&gt;0,vDurationDinner,)</f>
        <v/>
      </c>
      <c r="CE472" s="50">
        <f t="shared" si="5"/>
        <v>0</v>
      </c>
      <c r="CF472" s="109">
        <f t="shared" si="6"/>
        <v>0.75</v>
      </c>
      <c r="CG472" s="50" t="str">
        <f t="shared" si="7"/>
        <v/>
      </c>
      <c r="CH472" s="50" t="str">
        <f t="shared" si="8"/>
        <v/>
      </c>
      <c r="CI472" s="50" t="str">
        <f t="shared" si="9"/>
        <v/>
      </c>
      <c r="CJ472" s="50" t="str">
        <f t="shared" si="10"/>
        <v/>
      </c>
      <c r="CK472" s="50" t="str">
        <f t="shared" si="11"/>
        <v/>
      </c>
      <c r="CL472" s="50"/>
      <c r="CM472" s="50"/>
      <c r="CN472" s="50"/>
      <c r="CO472" s="50"/>
      <c r="CP472" s="50"/>
    </row>
    <row r="473">
      <c r="A473" s="108" t="str">
        <f t="shared" si="2"/>
        <v/>
      </c>
      <c r="B473" s="6"/>
      <c r="C473" s="119"/>
      <c r="D473" s="120"/>
      <c r="E473" s="61"/>
      <c r="F473" s="45"/>
      <c r="G473" s="45"/>
      <c r="H473" s="46"/>
      <c r="I473" s="45"/>
      <c r="J473" s="45"/>
      <c r="K473" s="45"/>
      <c r="L473" s="45"/>
      <c r="M473" s="61"/>
      <c r="N473" s="48"/>
      <c r="O473" s="49"/>
      <c r="P473" s="48"/>
      <c r="Q473" s="49"/>
      <c r="R473" s="50"/>
      <c r="S473" s="51"/>
      <c r="T473" s="15"/>
      <c r="U473" s="14"/>
      <c r="V473" s="52"/>
      <c r="W473" s="52"/>
      <c r="X473" s="52"/>
      <c r="Y473" s="52"/>
      <c r="Z473" s="52"/>
      <c r="AA473" s="52"/>
      <c r="AB473" s="53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3"/>
      <c r="AP473" s="52"/>
      <c r="AQ473" s="52"/>
      <c r="AR473" s="53"/>
      <c r="AS473" s="53"/>
      <c r="AT473" s="53"/>
      <c r="AU473" s="52"/>
      <c r="AV473" s="52"/>
      <c r="AW473" s="53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83" t="str">
        <f>IF(ISBLANK(B473),,IF(IFNA(MATCH(N473,List_Holidays,0),0)=0,IF(IFNA(MATCH(WEEKDAY(N473),List_WeekHolidays,0),0),1,0),2))</f>
        <v/>
      </c>
      <c r="BU473" s="83" t="str">
        <f t="array" ref="BU473">IF(ISBLANK(BT473),,INDEX(List_DayType,BT473+1))</f>
        <v/>
      </c>
      <c r="BV473" s="83" t="str">
        <f t="array" ref="BV473">IFS(BT473=0,,BT473=1,INDEX(List_Weekday,BT473),BT473=2,XLOOKUP(N473,List_Holidays,List_HolidaysDesc))</f>
        <v/>
      </c>
      <c r="BW473" s="109">
        <f t="shared" si="3"/>
        <v>0</v>
      </c>
      <c r="BX473" s="109">
        <f t="shared" si="4"/>
        <v>0</v>
      </c>
      <c r="BY473" s="109">
        <f>IF($BW473&gt;cLunchEnd+$N473,cLunchBegin+$N473+1,cLunchBegin+$N473)</f>
        <v>0.5</v>
      </c>
      <c r="BZ473" s="109">
        <f>IF($BW473&gt;cLunchEnd+$N473,cLunchEnd+$N473+1,cLunchEnd+$N473)</f>
        <v>0.5416666667</v>
      </c>
      <c r="CA473" s="109">
        <f>IF($BW473&gt;cDinnerEnd+$N473,cDinnerBegin+$N473+1,cDinnerBegin+$N473)</f>
        <v>0.75</v>
      </c>
      <c r="CB473" s="109">
        <f>IF($BW473&gt;cDinnerEnd+$N473,cDinnerEnd+$N473+1,cDinnerEnd+$N473)</f>
        <v>0.7916666667</v>
      </c>
      <c r="CC473" s="50" t="str">
        <f>IF((MIN($BX473,BZ473)-MAX($BW473,BY473))&gt;0,vDurationLunch,)</f>
        <v/>
      </c>
      <c r="CD473" s="50" t="str">
        <f>IF((MIN($BX473,CB473)-MAX($BW473,CA473))&gt;0,vDurationDinner,)</f>
        <v/>
      </c>
      <c r="CE473" s="50">
        <f t="shared" si="5"/>
        <v>0</v>
      </c>
      <c r="CF473" s="109">
        <f t="shared" si="6"/>
        <v>0.75</v>
      </c>
      <c r="CG473" s="50" t="str">
        <f t="shared" si="7"/>
        <v/>
      </c>
      <c r="CH473" s="50" t="str">
        <f t="shared" si="8"/>
        <v/>
      </c>
      <c r="CI473" s="50" t="str">
        <f t="shared" si="9"/>
        <v/>
      </c>
      <c r="CJ473" s="50" t="str">
        <f t="shared" si="10"/>
        <v/>
      </c>
      <c r="CK473" s="50" t="str">
        <f t="shared" si="11"/>
        <v/>
      </c>
      <c r="CL473" s="50"/>
      <c r="CM473" s="50"/>
      <c r="CN473" s="50"/>
      <c r="CO473" s="50"/>
      <c r="CP473" s="50"/>
    </row>
    <row r="474">
      <c r="A474" s="108" t="str">
        <f t="shared" si="2"/>
        <v/>
      </c>
      <c r="B474" s="6"/>
      <c r="C474" s="119"/>
      <c r="D474" s="120"/>
      <c r="E474" s="61"/>
      <c r="F474" s="45"/>
      <c r="G474" s="45"/>
      <c r="H474" s="46"/>
      <c r="I474" s="45"/>
      <c r="J474" s="45"/>
      <c r="K474" s="45"/>
      <c r="L474" s="45"/>
      <c r="M474" s="61"/>
      <c r="N474" s="48"/>
      <c r="O474" s="49"/>
      <c r="P474" s="48"/>
      <c r="Q474" s="49"/>
      <c r="R474" s="50"/>
      <c r="S474" s="51"/>
      <c r="T474" s="15"/>
      <c r="U474" s="14"/>
      <c r="V474" s="52"/>
      <c r="W474" s="52"/>
      <c r="X474" s="52"/>
      <c r="Y474" s="52"/>
      <c r="Z474" s="52"/>
      <c r="AA474" s="52"/>
      <c r="AB474" s="53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3"/>
      <c r="AP474" s="52"/>
      <c r="AQ474" s="52"/>
      <c r="AR474" s="53"/>
      <c r="AS474" s="53"/>
      <c r="AT474" s="53"/>
      <c r="AU474" s="52"/>
      <c r="AV474" s="52"/>
      <c r="AW474" s="53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83" t="str">
        <f>IF(ISBLANK(B474),,IF(IFNA(MATCH(N474,List_Holidays,0),0)=0,IF(IFNA(MATCH(WEEKDAY(N474),List_WeekHolidays,0),0),1,0),2))</f>
        <v/>
      </c>
      <c r="BU474" s="83" t="str">
        <f t="array" ref="BU474">IF(ISBLANK(BT474),,INDEX(List_DayType,BT474+1))</f>
        <v/>
      </c>
      <c r="BV474" s="83" t="str">
        <f t="array" ref="BV474">IFS(BT474=0,,BT474=1,INDEX(List_Weekday,BT474),BT474=2,XLOOKUP(N474,List_Holidays,List_HolidaysDesc))</f>
        <v/>
      </c>
      <c r="BW474" s="109">
        <f t="shared" si="3"/>
        <v>0</v>
      </c>
      <c r="BX474" s="109">
        <f t="shared" si="4"/>
        <v>0</v>
      </c>
      <c r="BY474" s="109">
        <f>IF($BW474&gt;cLunchEnd+$N474,cLunchBegin+$N474+1,cLunchBegin+$N474)</f>
        <v>0.5</v>
      </c>
      <c r="BZ474" s="109">
        <f>IF($BW474&gt;cLunchEnd+$N474,cLunchEnd+$N474+1,cLunchEnd+$N474)</f>
        <v>0.5416666667</v>
      </c>
      <c r="CA474" s="109">
        <f>IF($BW474&gt;cDinnerEnd+$N474,cDinnerBegin+$N474+1,cDinnerBegin+$N474)</f>
        <v>0.75</v>
      </c>
      <c r="CB474" s="109">
        <f>IF($BW474&gt;cDinnerEnd+$N474,cDinnerEnd+$N474+1,cDinnerEnd+$N474)</f>
        <v>0.7916666667</v>
      </c>
      <c r="CC474" s="50" t="str">
        <f>IF((MIN($BX474,BZ474)-MAX($BW474,BY474))&gt;0,vDurationLunch,)</f>
        <v/>
      </c>
      <c r="CD474" s="50" t="str">
        <f>IF((MIN($BX474,CB474)-MAX($BW474,CA474))&gt;0,vDurationDinner,)</f>
        <v/>
      </c>
      <c r="CE474" s="50">
        <f t="shared" si="5"/>
        <v>0</v>
      </c>
      <c r="CF474" s="109">
        <f t="shared" si="6"/>
        <v>0.75</v>
      </c>
      <c r="CG474" s="50" t="str">
        <f t="shared" si="7"/>
        <v/>
      </c>
      <c r="CH474" s="50" t="str">
        <f t="shared" si="8"/>
        <v/>
      </c>
      <c r="CI474" s="50" t="str">
        <f t="shared" si="9"/>
        <v/>
      </c>
      <c r="CJ474" s="50" t="str">
        <f t="shared" si="10"/>
        <v/>
      </c>
      <c r="CK474" s="50" t="str">
        <f t="shared" si="11"/>
        <v/>
      </c>
      <c r="CL474" s="50"/>
      <c r="CM474" s="50"/>
      <c r="CN474" s="50"/>
      <c r="CO474" s="50"/>
      <c r="CP474" s="50"/>
    </row>
    <row r="475">
      <c r="A475" s="108" t="str">
        <f t="shared" si="2"/>
        <v/>
      </c>
      <c r="B475" s="6"/>
      <c r="C475" s="119"/>
      <c r="D475" s="120"/>
      <c r="E475" s="61"/>
      <c r="F475" s="45"/>
      <c r="G475" s="46"/>
      <c r="H475" s="46"/>
      <c r="I475" s="45"/>
      <c r="J475" s="45"/>
      <c r="K475" s="45"/>
      <c r="L475" s="45"/>
      <c r="M475" s="61"/>
      <c r="N475" s="48"/>
      <c r="O475" s="49"/>
      <c r="P475" s="48"/>
      <c r="Q475" s="49"/>
      <c r="R475" s="50"/>
      <c r="S475" s="51"/>
      <c r="T475" s="15"/>
      <c r="U475" s="14"/>
      <c r="V475" s="52"/>
      <c r="W475" s="52"/>
      <c r="X475" s="52"/>
      <c r="Y475" s="52"/>
      <c r="Z475" s="52"/>
      <c r="AA475" s="52"/>
      <c r="AB475" s="53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3"/>
      <c r="AP475" s="52"/>
      <c r="AQ475" s="52"/>
      <c r="AR475" s="53"/>
      <c r="AS475" s="53"/>
      <c r="AT475" s="53"/>
      <c r="AU475" s="52"/>
      <c r="AV475" s="52"/>
      <c r="AW475" s="53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83" t="str">
        <f>IF(ISBLANK(B475),,IF(IFNA(MATCH(N475,List_Holidays,0),0)=0,IF(IFNA(MATCH(WEEKDAY(N475),List_WeekHolidays,0),0),1,0),2))</f>
        <v/>
      </c>
      <c r="BU475" s="83" t="str">
        <f t="array" ref="BU475">IF(ISBLANK(BT475),,INDEX(List_DayType,BT475+1))</f>
        <v/>
      </c>
      <c r="BV475" s="83" t="str">
        <f t="array" ref="BV475">IFS(BT475=0,,BT475=1,INDEX(List_Weekday,BT475),BT475=2,XLOOKUP(N475,List_Holidays,List_HolidaysDesc))</f>
        <v/>
      </c>
      <c r="BW475" s="109">
        <f t="shared" si="3"/>
        <v>0</v>
      </c>
      <c r="BX475" s="109">
        <f t="shared" si="4"/>
        <v>0</v>
      </c>
      <c r="BY475" s="109">
        <f>IF($BW475&gt;cLunchEnd+$N475,cLunchBegin+$N475+1,cLunchBegin+$N475)</f>
        <v>0.5</v>
      </c>
      <c r="BZ475" s="109">
        <f>IF($BW475&gt;cLunchEnd+$N475,cLunchEnd+$N475+1,cLunchEnd+$N475)</f>
        <v>0.5416666667</v>
      </c>
      <c r="CA475" s="109">
        <f>IF($BW475&gt;cDinnerEnd+$N475,cDinnerBegin+$N475+1,cDinnerBegin+$N475)</f>
        <v>0.75</v>
      </c>
      <c r="CB475" s="109">
        <f>IF($BW475&gt;cDinnerEnd+$N475,cDinnerEnd+$N475+1,cDinnerEnd+$N475)</f>
        <v>0.7916666667</v>
      </c>
      <c r="CC475" s="50" t="str">
        <f>IF((MIN($BX475,BZ475)-MAX($BW475,BY475))&gt;0,vDurationLunch,)</f>
        <v/>
      </c>
      <c r="CD475" s="50" t="str">
        <f>IF((MIN($BX475,CB475)-MAX($BW475,CA475))&gt;0,vDurationDinner,)</f>
        <v/>
      </c>
      <c r="CE475" s="50">
        <f t="shared" si="5"/>
        <v>0</v>
      </c>
      <c r="CF475" s="109">
        <f t="shared" si="6"/>
        <v>0.75</v>
      </c>
      <c r="CG475" s="50" t="str">
        <f t="shared" si="7"/>
        <v/>
      </c>
      <c r="CH475" s="50" t="str">
        <f t="shared" si="8"/>
        <v/>
      </c>
      <c r="CI475" s="50" t="str">
        <f t="shared" si="9"/>
        <v/>
      </c>
      <c r="CJ475" s="50" t="str">
        <f t="shared" si="10"/>
        <v/>
      </c>
      <c r="CK475" s="50" t="str">
        <f t="shared" si="11"/>
        <v/>
      </c>
      <c r="CL475" s="50"/>
      <c r="CM475" s="50"/>
      <c r="CN475" s="50"/>
      <c r="CO475" s="50"/>
      <c r="CP475" s="50"/>
    </row>
    <row r="476">
      <c r="A476" s="108" t="str">
        <f t="shared" si="2"/>
        <v/>
      </c>
      <c r="B476" s="6"/>
      <c r="C476" s="119"/>
      <c r="D476" s="120"/>
      <c r="E476" s="61"/>
      <c r="F476" s="45"/>
      <c r="G476" s="45"/>
      <c r="H476" s="46"/>
      <c r="I476" s="45"/>
      <c r="J476" s="45"/>
      <c r="K476" s="45"/>
      <c r="L476" s="45"/>
      <c r="M476" s="61"/>
      <c r="N476" s="48"/>
      <c r="O476" s="49"/>
      <c r="P476" s="48"/>
      <c r="Q476" s="49"/>
      <c r="R476" s="50"/>
      <c r="S476" s="51"/>
      <c r="T476" s="15"/>
      <c r="U476" s="14"/>
      <c r="V476" s="52"/>
      <c r="W476" s="52"/>
      <c r="X476" s="52"/>
      <c r="Y476" s="52"/>
      <c r="Z476" s="52"/>
      <c r="AA476" s="52"/>
      <c r="AB476" s="53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3"/>
      <c r="AP476" s="52"/>
      <c r="AQ476" s="52"/>
      <c r="AR476" s="53"/>
      <c r="AS476" s="53"/>
      <c r="AT476" s="53"/>
      <c r="AU476" s="52"/>
      <c r="AV476" s="52"/>
      <c r="AW476" s="53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83" t="str">
        <f>IF(ISBLANK(B476),,IF(IFNA(MATCH(N476,List_Holidays,0),0)=0,IF(IFNA(MATCH(WEEKDAY(N476),List_WeekHolidays,0),0),1,0),2))</f>
        <v/>
      </c>
      <c r="BU476" s="83" t="str">
        <f t="array" ref="BU476">IF(ISBLANK(BT476),,INDEX(List_DayType,BT476+1))</f>
        <v/>
      </c>
      <c r="BV476" s="83" t="str">
        <f t="array" ref="BV476">IFS(BT476=0,,BT476=1,INDEX(List_Weekday,BT476),BT476=2,XLOOKUP(N476,List_Holidays,List_HolidaysDesc))</f>
        <v/>
      </c>
      <c r="BW476" s="109">
        <f t="shared" si="3"/>
        <v>0</v>
      </c>
      <c r="BX476" s="109">
        <f t="shared" si="4"/>
        <v>0</v>
      </c>
      <c r="BY476" s="109">
        <f>IF($BW476&gt;cLunchEnd+$N476,cLunchBegin+$N476+1,cLunchBegin+$N476)</f>
        <v>0.5</v>
      </c>
      <c r="BZ476" s="109">
        <f>IF($BW476&gt;cLunchEnd+$N476,cLunchEnd+$N476+1,cLunchEnd+$N476)</f>
        <v>0.5416666667</v>
      </c>
      <c r="CA476" s="109">
        <f>IF($BW476&gt;cDinnerEnd+$N476,cDinnerBegin+$N476+1,cDinnerBegin+$N476)</f>
        <v>0.75</v>
      </c>
      <c r="CB476" s="109">
        <f>IF($BW476&gt;cDinnerEnd+$N476,cDinnerEnd+$N476+1,cDinnerEnd+$N476)</f>
        <v>0.7916666667</v>
      </c>
      <c r="CC476" s="50" t="str">
        <f>IF((MIN($BX476,BZ476)-MAX($BW476,BY476))&gt;0,vDurationLunch,)</f>
        <v/>
      </c>
      <c r="CD476" s="50" t="str">
        <f>IF((MIN($BX476,CB476)-MAX($BW476,CA476))&gt;0,vDurationDinner,)</f>
        <v/>
      </c>
      <c r="CE476" s="50">
        <f t="shared" si="5"/>
        <v>0</v>
      </c>
      <c r="CF476" s="109">
        <f t="shared" si="6"/>
        <v>0.75</v>
      </c>
      <c r="CG476" s="50" t="str">
        <f t="shared" si="7"/>
        <v/>
      </c>
      <c r="CH476" s="50" t="str">
        <f t="shared" si="8"/>
        <v/>
      </c>
      <c r="CI476" s="50" t="str">
        <f t="shared" si="9"/>
        <v/>
      </c>
      <c r="CJ476" s="50" t="str">
        <f t="shared" si="10"/>
        <v/>
      </c>
      <c r="CK476" s="50" t="str">
        <f t="shared" si="11"/>
        <v/>
      </c>
      <c r="CL476" s="50"/>
      <c r="CM476" s="50"/>
      <c r="CN476" s="50"/>
      <c r="CO476" s="50"/>
      <c r="CP476" s="50"/>
    </row>
    <row r="477">
      <c r="A477" s="108" t="str">
        <f t="shared" si="2"/>
        <v/>
      </c>
      <c r="B477" s="6"/>
      <c r="C477" s="119"/>
      <c r="D477" s="120"/>
      <c r="E477" s="61"/>
      <c r="F477" s="45"/>
      <c r="G477" s="45"/>
      <c r="H477" s="46"/>
      <c r="I477" s="45"/>
      <c r="J477" s="45"/>
      <c r="K477" s="45"/>
      <c r="L477" s="45"/>
      <c r="M477" s="61"/>
      <c r="N477" s="48"/>
      <c r="O477" s="49"/>
      <c r="P477" s="48"/>
      <c r="Q477" s="49"/>
      <c r="R477" s="50"/>
      <c r="S477" s="51"/>
      <c r="T477" s="15"/>
      <c r="U477" s="14"/>
      <c r="V477" s="52"/>
      <c r="W477" s="52"/>
      <c r="X477" s="52"/>
      <c r="Y477" s="52"/>
      <c r="Z477" s="52"/>
      <c r="AA477" s="52"/>
      <c r="AB477" s="53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3"/>
      <c r="AP477" s="52"/>
      <c r="AQ477" s="52"/>
      <c r="AR477" s="53"/>
      <c r="AS477" s="53"/>
      <c r="AT477" s="53"/>
      <c r="AU477" s="52"/>
      <c r="AV477" s="52"/>
      <c r="AW477" s="53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83" t="str">
        <f>IF(ISBLANK(B477),,IF(IFNA(MATCH(N477,List_Holidays,0),0)=0,IF(IFNA(MATCH(WEEKDAY(N477),List_WeekHolidays,0),0),1,0),2))</f>
        <v/>
      </c>
      <c r="BU477" s="83" t="str">
        <f t="array" ref="BU477">IF(ISBLANK(BT477),,INDEX(List_DayType,BT477+1))</f>
        <v/>
      </c>
      <c r="BV477" s="83" t="str">
        <f t="array" ref="BV477">IFS(BT477=0,,BT477=1,INDEX(List_Weekday,BT477),BT477=2,XLOOKUP(N477,List_Holidays,List_HolidaysDesc))</f>
        <v/>
      </c>
      <c r="BW477" s="109">
        <f t="shared" si="3"/>
        <v>0</v>
      </c>
      <c r="BX477" s="109">
        <f t="shared" si="4"/>
        <v>0</v>
      </c>
      <c r="BY477" s="109">
        <f>IF($BW477&gt;cLunchEnd+$N477,cLunchBegin+$N477+1,cLunchBegin+$N477)</f>
        <v>0.5</v>
      </c>
      <c r="BZ477" s="109">
        <f>IF($BW477&gt;cLunchEnd+$N477,cLunchEnd+$N477+1,cLunchEnd+$N477)</f>
        <v>0.5416666667</v>
      </c>
      <c r="CA477" s="109">
        <f>IF($BW477&gt;cDinnerEnd+$N477,cDinnerBegin+$N477+1,cDinnerBegin+$N477)</f>
        <v>0.75</v>
      </c>
      <c r="CB477" s="109">
        <f>IF($BW477&gt;cDinnerEnd+$N477,cDinnerEnd+$N477+1,cDinnerEnd+$N477)</f>
        <v>0.7916666667</v>
      </c>
      <c r="CC477" s="50" t="str">
        <f>IF((MIN($BX477,BZ477)-MAX($BW477,BY477))&gt;0,vDurationLunch,)</f>
        <v/>
      </c>
      <c r="CD477" s="50" t="str">
        <f>IF((MIN($BX477,CB477)-MAX($BW477,CA477))&gt;0,vDurationDinner,)</f>
        <v/>
      </c>
      <c r="CE477" s="50">
        <f t="shared" si="5"/>
        <v>0</v>
      </c>
      <c r="CF477" s="109">
        <f t="shared" si="6"/>
        <v>0.75</v>
      </c>
      <c r="CG477" s="50" t="str">
        <f t="shared" si="7"/>
        <v/>
      </c>
      <c r="CH477" s="50" t="str">
        <f t="shared" si="8"/>
        <v/>
      </c>
      <c r="CI477" s="50" t="str">
        <f t="shared" si="9"/>
        <v/>
      </c>
      <c r="CJ477" s="50" t="str">
        <f t="shared" si="10"/>
        <v/>
      </c>
      <c r="CK477" s="50" t="str">
        <f t="shared" si="11"/>
        <v/>
      </c>
      <c r="CL477" s="50"/>
      <c r="CM477" s="50"/>
      <c r="CN477" s="50"/>
      <c r="CO477" s="50"/>
      <c r="CP477" s="50"/>
    </row>
    <row r="478">
      <c r="A478" s="108" t="str">
        <f t="shared" si="2"/>
        <v/>
      </c>
      <c r="B478" s="6"/>
      <c r="C478" s="119"/>
      <c r="D478" s="120"/>
      <c r="E478" s="61"/>
      <c r="F478" s="45"/>
      <c r="G478" s="45"/>
      <c r="H478" s="45"/>
      <c r="I478" s="45"/>
      <c r="J478" s="46"/>
      <c r="K478" s="45"/>
      <c r="L478" s="45"/>
      <c r="M478" s="61"/>
      <c r="N478" s="48"/>
      <c r="O478" s="49"/>
      <c r="P478" s="48"/>
      <c r="Q478" s="49"/>
      <c r="R478" s="50"/>
      <c r="S478" s="51"/>
      <c r="T478" s="15"/>
      <c r="U478" s="14"/>
      <c r="V478" s="52"/>
      <c r="W478" s="52"/>
      <c r="X478" s="52"/>
      <c r="Y478" s="52"/>
      <c r="Z478" s="52"/>
      <c r="AA478" s="52"/>
      <c r="AB478" s="53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3"/>
      <c r="AP478" s="52"/>
      <c r="AQ478" s="52"/>
      <c r="AR478" s="53"/>
      <c r="AS478" s="53"/>
      <c r="AT478" s="53"/>
      <c r="AU478" s="52"/>
      <c r="AV478" s="52"/>
      <c r="AW478" s="53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83" t="str">
        <f>IF(ISBLANK(B478),,IF(IFNA(MATCH(N478,List_Holidays,0),0)=0,IF(IFNA(MATCH(WEEKDAY(N478),List_WeekHolidays,0),0),1,0),2))</f>
        <v/>
      </c>
      <c r="BU478" s="83" t="str">
        <f t="array" ref="BU478">IF(ISBLANK(BT478),,INDEX(List_DayType,BT478+1))</f>
        <v/>
      </c>
      <c r="BV478" s="83" t="str">
        <f t="array" ref="BV478">IFS(BT478=0,,BT478=1,INDEX(List_Weekday,BT478),BT478=2,XLOOKUP(N478,List_Holidays,List_HolidaysDesc))</f>
        <v/>
      </c>
      <c r="BW478" s="109">
        <f t="shared" si="3"/>
        <v>0</v>
      </c>
      <c r="BX478" s="109">
        <f t="shared" si="4"/>
        <v>0</v>
      </c>
      <c r="BY478" s="109">
        <f>IF($BW478&gt;cLunchEnd+$N478,cLunchBegin+$N478+1,cLunchBegin+$N478)</f>
        <v>0.5</v>
      </c>
      <c r="BZ478" s="109">
        <f>IF($BW478&gt;cLunchEnd+$N478,cLunchEnd+$N478+1,cLunchEnd+$N478)</f>
        <v>0.5416666667</v>
      </c>
      <c r="CA478" s="109">
        <f>IF($BW478&gt;cDinnerEnd+$N478,cDinnerBegin+$N478+1,cDinnerBegin+$N478)</f>
        <v>0.75</v>
      </c>
      <c r="CB478" s="109">
        <f>IF($BW478&gt;cDinnerEnd+$N478,cDinnerEnd+$N478+1,cDinnerEnd+$N478)</f>
        <v>0.7916666667</v>
      </c>
      <c r="CC478" s="50" t="str">
        <f>IF((MIN($BX478,BZ478)-MAX($BW478,BY478))&gt;0,vDurationLunch,)</f>
        <v/>
      </c>
      <c r="CD478" s="50" t="str">
        <f>IF((MIN($BX478,CB478)-MAX($BW478,CA478))&gt;0,vDurationDinner,)</f>
        <v/>
      </c>
      <c r="CE478" s="50">
        <f t="shared" si="5"/>
        <v>0</v>
      </c>
      <c r="CF478" s="109">
        <f t="shared" si="6"/>
        <v>0.75</v>
      </c>
      <c r="CG478" s="50" t="str">
        <f t="shared" si="7"/>
        <v/>
      </c>
      <c r="CH478" s="50" t="str">
        <f t="shared" si="8"/>
        <v/>
      </c>
      <c r="CI478" s="50" t="str">
        <f t="shared" si="9"/>
        <v/>
      </c>
      <c r="CJ478" s="50" t="str">
        <f t="shared" si="10"/>
        <v/>
      </c>
      <c r="CK478" s="50" t="str">
        <f t="shared" si="11"/>
        <v/>
      </c>
      <c r="CL478" s="50"/>
      <c r="CM478" s="50"/>
      <c r="CN478" s="50"/>
      <c r="CO478" s="50"/>
      <c r="CP478" s="50"/>
    </row>
    <row r="479">
      <c r="A479" s="108" t="str">
        <f t="shared" si="2"/>
        <v/>
      </c>
      <c r="B479" s="6"/>
      <c r="C479" s="119"/>
      <c r="D479" s="120"/>
      <c r="E479" s="61"/>
      <c r="F479" s="45"/>
      <c r="G479" s="45"/>
      <c r="H479" s="46"/>
      <c r="I479" s="45"/>
      <c r="J479" s="45"/>
      <c r="K479" s="45"/>
      <c r="L479" s="45"/>
      <c r="M479" s="61"/>
      <c r="N479" s="48"/>
      <c r="O479" s="49"/>
      <c r="P479" s="48"/>
      <c r="Q479" s="49"/>
      <c r="R479" s="50"/>
      <c r="S479" s="51"/>
      <c r="T479" s="15"/>
      <c r="U479" s="14"/>
      <c r="V479" s="52"/>
      <c r="W479" s="52"/>
      <c r="X479" s="52"/>
      <c r="Y479" s="52"/>
      <c r="Z479" s="52"/>
      <c r="AA479" s="52"/>
      <c r="AB479" s="53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3"/>
      <c r="AP479" s="52"/>
      <c r="AQ479" s="52"/>
      <c r="AR479" s="53"/>
      <c r="AS479" s="53"/>
      <c r="AT479" s="53"/>
      <c r="AU479" s="52"/>
      <c r="AV479" s="52"/>
      <c r="AW479" s="53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83" t="str">
        <f>IF(ISBLANK(B479),,IF(IFNA(MATCH(N479,List_Holidays,0),0)=0,IF(IFNA(MATCH(WEEKDAY(N479),List_WeekHolidays,0),0),1,0),2))</f>
        <v/>
      </c>
      <c r="BU479" s="83" t="str">
        <f t="array" ref="BU479">IF(ISBLANK(BT479),,INDEX(List_DayType,BT479+1))</f>
        <v/>
      </c>
      <c r="BV479" s="83" t="str">
        <f t="array" ref="BV479">IFS(BT479=0,,BT479=1,INDEX(List_Weekday,BT479),BT479=2,XLOOKUP(N479,List_Holidays,List_HolidaysDesc))</f>
        <v/>
      </c>
      <c r="BW479" s="109">
        <f t="shared" si="3"/>
        <v>0</v>
      </c>
      <c r="BX479" s="109">
        <f t="shared" si="4"/>
        <v>0</v>
      </c>
      <c r="BY479" s="109">
        <f>IF($BW479&gt;cLunchEnd+$N479,cLunchBegin+$N479+1,cLunchBegin+$N479)</f>
        <v>0.5</v>
      </c>
      <c r="BZ479" s="109">
        <f>IF($BW479&gt;cLunchEnd+$N479,cLunchEnd+$N479+1,cLunchEnd+$N479)</f>
        <v>0.5416666667</v>
      </c>
      <c r="CA479" s="109">
        <f>IF($BW479&gt;cDinnerEnd+$N479,cDinnerBegin+$N479+1,cDinnerBegin+$N479)</f>
        <v>0.75</v>
      </c>
      <c r="CB479" s="109">
        <f>IF($BW479&gt;cDinnerEnd+$N479,cDinnerEnd+$N479+1,cDinnerEnd+$N479)</f>
        <v>0.7916666667</v>
      </c>
      <c r="CC479" s="50" t="str">
        <f>IF((MIN($BX479,BZ479)-MAX($BW479,BY479))&gt;0,vDurationLunch,)</f>
        <v/>
      </c>
      <c r="CD479" s="50" t="str">
        <f>IF((MIN($BX479,CB479)-MAX($BW479,CA479))&gt;0,vDurationDinner,)</f>
        <v/>
      </c>
      <c r="CE479" s="50">
        <f t="shared" si="5"/>
        <v>0</v>
      </c>
      <c r="CF479" s="109">
        <f t="shared" si="6"/>
        <v>0.75</v>
      </c>
      <c r="CG479" s="50" t="str">
        <f t="shared" si="7"/>
        <v/>
      </c>
      <c r="CH479" s="50" t="str">
        <f t="shared" si="8"/>
        <v/>
      </c>
      <c r="CI479" s="50" t="str">
        <f t="shared" si="9"/>
        <v/>
      </c>
      <c r="CJ479" s="50" t="str">
        <f t="shared" si="10"/>
        <v/>
      </c>
      <c r="CK479" s="50" t="str">
        <f t="shared" si="11"/>
        <v/>
      </c>
      <c r="CL479" s="50"/>
      <c r="CM479" s="50"/>
      <c r="CN479" s="50"/>
      <c r="CO479" s="50"/>
      <c r="CP479" s="50"/>
    </row>
    <row r="480">
      <c r="A480" s="108" t="str">
        <f t="shared" si="2"/>
        <v/>
      </c>
      <c r="B480" s="6"/>
      <c r="C480" s="119"/>
      <c r="D480" s="120"/>
      <c r="E480" s="61"/>
      <c r="F480" s="45"/>
      <c r="G480" s="45"/>
      <c r="H480" s="46"/>
      <c r="I480" s="45"/>
      <c r="J480" s="45"/>
      <c r="K480" s="45"/>
      <c r="L480" s="45"/>
      <c r="M480" s="61"/>
      <c r="N480" s="48"/>
      <c r="O480" s="49"/>
      <c r="P480" s="48"/>
      <c r="Q480" s="49"/>
      <c r="R480" s="50"/>
      <c r="S480" s="51"/>
      <c r="T480" s="15"/>
      <c r="U480" s="14"/>
      <c r="V480" s="52"/>
      <c r="W480" s="52"/>
      <c r="X480" s="52"/>
      <c r="Y480" s="52"/>
      <c r="Z480" s="52"/>
      <c r="AA480" s="52"/>
      <c r="AB480" s="53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3"/>
      <c r="AP480" s="52"/>
      <c r="AQ480" s="52"/>
      <c r="AR480" s="53"/>
      <c r="AS480" s="53"/>
      <c r="AT480" s="53"/>
      <c r="AU480" s="52"/>
      <c r="AV480" s="52"/>
      <c r="AW480" s="53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83" t="str">
        <f>IF(ISBLANK(B480),,IF(IFNA(MATCH(N480,List_Holidays,0),0)=0,IF(IFNA(MATCH(WEEKDAY(N480),List_WeekHolidays,0),0),1,0),2))</f>
        <v/>
      </c>
      <c r="BU480" s="83" t="str">
        <f t="array" ref="BU480">IF(ISBLANK(BT480),,INDEX(List_DayType,BT480+1))</f>
        <v/>
      </c>
      <c r="BV480" s="83" t="str">
        <f t="array" ref="BV480">IFS(BT480=0,,BT480=1,INDEX(List_Weekday,BT480),BT480=2,XLOOKUP(N480,List_Holidays,List_HolidaysDesc))</f>
        <v/>
      </c>
      <c r="BW480" s="109">
        <f t="shared" si="3"/>
        <v>0</v>
      </c>
      <c r="BX480" s="109">
        <f t="shared" si="4"/>
        <v>0</v>
      </c>
      <c r="BY480" s="109">
        <f>IF($BW480&gt;cLunchEnd+$N480,cLunchBegin+$N480+1,cLunchBegin+$N480)</f>
        <v>0.5</v>
      </c>
      <c r="BZ480" s="109">
        <f>IF($BW480&gt;cLunchEnd+$N480,cLunchEnd+$N480+1,cLunchEnd+$N480)</f>
        <v>0.5416666667</v>
      </c>
      <c r="CA480" s="109">
        <f>IF($BW480&gt;cDinnerEnd+$N480,cDinnerBegin+$N480+1,cDinnerBegin+$N480)</f>
        <v>0.75</v>
      </c>
      <c r="CB480" s="109">
        <f>IF($BW480&gt;cDinnerEnd+$N480,cDinnerEnd+$N480+1,cDinnerEnd+$N480)</f>
        <v>0.7916666667</v>
      </c>
      <c r="CC480" s="50" t="str">
        <f>IF((MIN($BX480,BZ480)-MAX($BW480,BY480))&gt;0,vDurationLunch,)</f>
        <v/>
      </c>
      <c r="CD480" s="50" t="str">
        <f>IF((MIN($BX480,CB480)-MAX($BW480,CA480))&gt;0,vDurationDinner,)</f>
        <v/>
      </c>
      <c r="CE480" s="50">
        <f t="shared" si="5"/>
        <v>0</v>
      </c>
      <c r="CF480" s="109">
        <f t="shared" si="6"/>
        <v>0.75</v>
      </c>
      <c r="CG480" s="50" t="str">
        <f t="shared" si="7"/>
        <v/>
      </c>
      <c r="CH480" s="50" t="str">
        <f t="shared" si="8"/>
        <v/>
      </c>
      <c r="CI480" s="50" t="str">
        <f t="shared" si="9"/>
        <v/>
      </c>
      <c r="CJ480" s="50" t="str">
        <f t="shared" si="10"/>
        <v/>
      </c>
      <c r="CK480" s="50" t="str">
        <f t="shared" si="11"/>
        <v/>
      </c>
      <c r="CL480" s="50"/>
      <c r="CM480" s="50"/>
      <c r="CN480" s="50"/>
      <c r="CO480" s="50"/>
      <c r="CP480" s="50"/>
    </row>
    <row r="481">
      <c r="A481" s="108" t="str">
        <f t="shared" si="2"/>
        <v/>
      </c>
      <c r="B481" s="6"/>
      <c r="C481" s="119"/>
      <c r="D481" s="120"/>
      <c r="E481" s="61"/>
      <c r="F481" s="45"/>
      <c r="G481" s="45"/>
      <c r="H481" s="46"/>
      <c r="I481" s="45"/>
      <c r="J481" s="45"/>
      <c r="K481" s="45"/>
      <c r="L481" s="45"/>
      <c r="M481" s="61"/>
      <c r="N481" s="48"/>
      <c r="O481" s="49"/>
      <c r="P481" s="48"/>
      <c r="Q481" s="49"/>
      <c r="R481" s="50"/>
      <c r="S481" s="51"/>
      <c r="T481" s="15"/>
      <c r="U481" s="14"/>
      <c r="V481" s="52"/>
      <c r="W481" s="52"/>
      <c r="X481" s="52"/>
      <c r="Y481" s="52"/>
      <c r="Z481" s="52"/>
      <c r="AA481" s="52"/>
      <c r="AB481" s="53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3"/>
      <c r="AP481" s="52"/>
      <c r="AQ481" s="52"/>
      <c r="AR481" s="53"/>
      <c r="AS481" s="53"/>
      <c r="AT481" s="53"/>
      <c r="AU481" s="52"/>
      <c r="AV481" s="52"/>
      <c r="AW481" s="53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83" t="str">
        <f>IF(ISBLANK(B481),,IF(IFNA(MATCH(N481,List_Holidays,0),0)=0,IF(IFNA(MATCH(WEEKDAY(N481),List_WeekHolidays,0),0),1,0),2))</f>
        <v/>
      </c>
      <c r="BU481" s="83" t="str">
        <f t="array" ref="BU481">IF(ISBLANK(BT481),,INDEX(List_DayType,BT481+1))</f>
        <v/>
      </c>
      <c r="BV481" s="83" t="str">
        <f t="array" ref="BV481">IFS(BT481=0,,BT481=1,INDEX(List_Weekday,BT481),BT481=2,XLOOKUP(N481,List_Holidays,List_HolidaysDesc))</f>
        <v/>
      </c>
      <c r="BW481" s="109">
        <f t="shared" si="3"/>
        <v>0</v>
      </c>
      <c r="BX481" s="109">
        <f t="shared" si="4"/>
        <v>0</v>
      </c>
      <c r="BY481" s="109">
        <f>IF($BW481&gt;cLunchEnd+$N481,cLunchBegin+$N481+1,cLunchBegin+$N481)</f>
        <v>0.5</v>
      </c>
      <c r="BZ481" s="109">
        <f>IF($BW481&gt;cLunchEnd+$N481,cLunchEnd+$N481+1,cLunchEnd+$N481)</f>
        <v>0.5416666667</v>
      </c>
      <c r="CA481" s="109">
        <f>IF($BW481&gt;cDinnerEnd+$N481,cDinnerBegin+$N481+1,cDinnerBegin+$N481)</f>
        <v>0.75</v>
      </c>
      <c r="CB481" s="109">
        <f>IF($BW481&gt;cDinnerEnd+$N481,cDinnerEnd+$N481+1,cDinnerEnd+$N481)</f>
        <v>0.7916666667</v>
      </c>
      <c r="CC481" s="50" t="str">
        <f>IF((MIN($BX481,BZ481)-MAX($BW481,BY481))&gt;0,vDurationLunch,)</f>
        <v/>
      </c>
      <c r="CD481" s="50" t="str">
        <f>IF((MIN($BX481,CB481)-MAX($BW481,CA481))&gt;0,vDurationDinner,)</f>
        <v/>
      </c>
      <c r="CE481" s="50">
        <f t="shared" si="5"/>
        <v>0</v>
      </c>
      <c r="CF481" s="109">
        <f t="shared" si="6"/>
        <v>0.75</v>
      </c>
      <c r="CG481" s="50" t="str">
        <f t="shared" si="7"/>
        <v/>
      </c>
      <c r="CH481" s="50" t="str">
        <f t="shared" si="8"/>
        <v/>
      </c>
      <c r="CI481" s="50" t="str">
        <f t="shared" si="9"/>
        <v/>
      </c>
      <c r="CJ481" s="50" t="str">
        <f t="shared" si="10"/>
        <v/>
      </c>
      <c r="CK481" s="50" t="str">
        <f t="shared" si="11"/>
        <v/>
      </c>
      <c r="CL481" s="50"/>
      <c r="CM481" s="50"/>
      <c r="CN481" s="50"/>
      <c r="CO481" s="50"/>
      <c r="CP481" s="50"/>
    </row>
    <row r="482">
      <c r="A482" s="108" t="str">
        <f t="shared" si="2"/>
        <v/>
      </c>
      <c r="B482" s="6"/>
      <c r="C482" s="119"/>
      <c r="D482" s="120"/>
      <c r="E482" s="61"/>
      <c r="F482" s="45"/>
      <c r="G482" s="46"/>
      <c r="H482" s="46"/>
      <c r="I482" s="45"/>
      <c r="J482" s="45"/>
      <c r="K482" s="45"/>
      <c r="L482" s="45"/>
      <c r="M482" s="61"/>
      <c r="N482" s="48"/>
      <c r="O482" s="49"/>
      <c r="P482" s="48"/>
      <c r="Q482" s="49"/>
      <c r="R482" s="50"/>
      <c r="S482" s="51"/>
      <c r="T482" s="15"/>
      <c r="U482" s="14"/>
      <c r="V482" s="52"/>
      <c r="W482" s="52"/>
      <c r="X482" s="52"/>
      <c r="Y482" s="52"/>
      <c r="Z482" s="52"/>
      <c r="AA482" s="52"/>
      <c r="AB482" s="53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3"/>
      <c r="AP482" s="52"/>
      <c r="AQ482" s="52"/>
      <c r="AR482" s="53"/>
      <c r="AS482" s="53"/>
      <c r="AT482" s="53"/>
      <c r="AU482" s="52"/>
      <c r="AV482" s="52"/>
      <c r="AW482" s="53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83" t="str">
        <f>IF(ISBLANK(B482),,IF(IFNA(MATCH(N482,List_Holidays,0),0)=0,IF(IFNA(MATCH(WEEKDAY(N482),List_WeekHolidays,0),0),1,0),2))</f>
        <v/>
      </c>
      <c r="BU482" s="83" t="str">
        <f t="array" ref="BU482">IF(ISBLANK(BT482),,INDEX(List_DayType,BT482+1))</f>
        <v/>
      </c>
      <c r="BV482" s="83" t="str">
        <f t="array" ref="BV482">IFS(BT482=0,,BT482=1,INDEX(List_Weekday,BT482),BT482=2,XLOOKUP(N482,List_Holidays,List_HolidaysDesc))</f>
        <v/>
      </c>
      <c r="BW482" s="109">
        <f t="shared" si="3"/>
        <v>0</v>
      </c>
      <c r="BX482" s="109">
        <f t="shared" si="4"/>
        <v>0</v>
      </c>
      <c r="BY482" s="109">
        <f>IF($BW482&gt;cLunchEnd+$N482,cLunchBegin+$N482+1,cLunchBegin+$N482)</f>
        <v>0.5</v>
      </c>
      <c r="BZ482" s="109">
        <f>IF($BW482&gt;cLunchEnd+$N482,cLunchEnd+$N482+1,cLunchEnd+$N482)</f>
        <v>0.5416666667</v>
      </c>
      <c r="CA482" s="109">
        <f>IF($BW482&gt;cDinnerEnd+$N482,cDinnerBegin+$N482+1,cDinnerBegin+$N482)</f>
        <v>0.75</v>
      </c>
      <c r="CB482" s="109">
        <f>IF($BW482&gt;cDinnerEnd+$N482,cDinnerEnd+$N482+1,cDinnerEnd+$N482)</f>
        <v>0.7916666667</v>
      </c>
      <c r="CC482" s="50" t="str">
        <f>IF((MIN($BX482,BZ482)-MAX($BW482,BY482))&gt;0,vDurationLunch,)</f>
        <v/>
      </c>
      <c r="CD482" s="50" t="str">
        <f>IF((MIN($BX482,CB482)-MAX($BW482,CA482))&gt;0,vDurationDinner,)</f>
        <v/>
      </c>
      <c r="CE482" s="50">
        <f t="shared" si="5"/>
        <v>0</v>
      </c>
      <c r="CF482" s="109">
        <f t="shared" si="6"/>
        <v>0.75</v>
      </c>
      <c r="CG482" s="50" t="str">
        <f t="shared" si="7"/>
        <v/>
      </c>
      <c r="CH482" s="50" t="str">
        <f t="shared" si="8"/>
        <v/>
      </c>
      <c r="CI482" s="50" t="str">
        <f t="shared" si="9"/>
        <v/>
      </c>
      <c r="CJ482" s="50" t="str">
        <f t="shared" si="10"/>
        <v/>
      </c>
      <c r="CK482" s="50" t="str">
        <f t="shared" si="11"/>
        <v/>
      </c>
      <c r="CL482" s="50"/>
      <c r="CM482" s="50"/>
      <c r="CN482" s="50"/>
      <c r="CO482" s="50"/>
      <c r="CP482" s="50"/>
    </row>
    <row r="483">
      <c r="A483" s="108" t="str">
        <f t="shared" si="2"/>
        <v/>
      </c>
      <c r="B483" s="6"/>
      <c r="C483" s="119"/>
      <c r="D483" s="120"/>
      <c r="E483" s="61"/>
      <c r="F483" s="45"/>
      <c r="G483" s="45"/>
      <c r="H483" s="46"/>
      <c r="I483" s="45"/>
      <c r="J483" s="45"/>
      <c r="K483" s="45"/>
      <c r="L483" s="45"/>
      <c r="M483" s="61"/>
      <c r="N483" s="48"/>
      <c r="O483" s="49"/>
      <c r="P483" s="48"/>
      <c r="Q483" s="49"/>
      <c r="R483" s="50"/>
      <c r="S483" s="51"/>
      <c r="T483" s="15"/>
      <c r="U483" s="14"/>
      <c r="V483" s="52"/>
      <c r="W483" s="52"/>
      <c r="X483" s="52"/>
      <c r="Y483" s="52"/>
      <c r="Z483" s="52"/>
      <c r="AA483" s="52"/>
      <c r="AB483" s="53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3"/>
      <c r="AP483" s="52"/>
      <c r="AQ483" s="52"/>
      <c r="AR483" s="53"/>
      <c r="AS483" s="53"/>
      <c r="AT483" s="53"/>
      <c r="AU483" s="52"/>
      <c r="AV483" s="52"/>
      <c r="AW483" s="53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83" t="str">
        <f>IF(ISBLANK(B483),,IF(IFNA(MATCH(N483,List_Holidays,0),0)=0,IF(IFNA(MATCH(WEEKDAY(N483),List_WeekHolidays,0),0),1,0),2))</f>
        <v/>
      </c>
      <c r="BU483" s="83" t="str">
        <f t="array" ref="BU483">IF(ISBLANK(BT483),,INDEX(List_DayType,BT483+1))</f>
        <v/>
      </c>
      <c r="BV483" s="83" t="str">
        <f t="array" ref="BV483">IFS(BT483=0,,BT483=1,INDEX(List_Weekday,BT483),BT483=2,XLOOKUP(N483,List_Holidays,List_HolidaysDesc))</f>
        <v/>
      </c>
      <c r="BW483" s="109">
        <f t="shared" si="3"/>
        <v>0</v>
      </c>
      <c r="BX483" s="109">
        <f t="shared" si="4"/>
        <v>0</v>
      </c>
      <c r="BY483" s="109">
        <f>IF($BW483&gt;cLunchEnd+$N483,cLunchBegin+$N483+1,cLunchBegin+$N483)</f>
        <v>0.5</v>
      </c>
      <c r="BZ483" s="109">
        <f>IF($BW483&gt;cLunchEnd+$N483,cLunchEnd+$N483+1,cLunchEnd+$N483)</f>
        <v>0.5416666667</v>
      </c>
      <c r="CA483" s="109">
        <f>IF($BW483&gt;cDinnerEnd+$N483,cDinnerBegin+$N483+1,cDinnerBegin+$N483)</f>
        <v>0.75</v>
      </c>
      <c r="CB483" s="109">
        <f>IF($BW483&gt;cDinnerEnd+$N483,cDinnerEnd+$N483+1,cDinnerEnd+$N483)</f>
        <v>0.7916666667</v>
      </c>
      <c r="CC483" s="50" t="str">
        <f>IF((MIN($BX483,BZ483)-MAX($BW483,BY483))&gt;0,vDurationLunch,)</f>
        <v/>
      </c>
      <c r="CD483" s="50" t="str">
        <f>IF((MIN($BX483,CB483)-MAX($BW483,CA483))&gt;0,vDurationDinner,)</f>
        <v/>
      </c>
      <c r="CE483" s="50">
        <f t="shared" si="5"/>
        <v>0</v>
      </c>
      <c r="CF483" s="109">
        <f t="shared" si="6"/>
        <v>0.75</v>
      </c>
      <c r="CG483" s="50" t="str">
        <f t="shared" si="7"/>
        <v/>
      </c>
      <c r="CH483" s="50" t="str">
        <f t="shared" si="8"/>
        <v/>
      </c>
      <c r="CI483" s="50" t="str">
        <f t="shared" si="9"/>
        <v/>
      </c>
      <c r="CJ483" s="50" t="str">
        <f t="shared" si="10"/>
        <v/>
      </c>
      <c r="CK483" s="50" t="str">
        <f t="shared" si="11"/>
        <v/>
      </c>
      <c r="CL483" s="50"/>
      <c r="CM483" s="50"/>
      <c r="CN483" s="50"/>
      <c r="CO483" s="50"/>
      <c r="CP483" s="50"/>
    </row>
    <row r="484">
      <c r="A484" s="108" t="str">
        <f t="shared" si="2"/>
        <v/>
      </c>
      <c r="B484" s="6"/>
      <c r="C484" s="119"/>
      <c r="D484" s="120"/>
      <c r="E484" s="61"/>
      <c r="F484" s="45"/>
      <c r="G484" s="45"/>
      <c r="H484" s="46"/>
      <c r="I484" s="45"/>
      <c r="J484" s="45"/>
      <c r="K484" s="45"/>
      <c r="L484" s="45"/>
      <c r="M484" s="61"/>
      <c r="N484" s="48"/>
      <c r="O484" s="49"/>
      <c r="P484" s="48"/>
      <c r="Q484" s="49"/>
      <c r="R484" s="50"/>
      <c r="S484" s="51"/>
      <c r="T484" s="15"/>
      <c r="U484" s="14"/>
      <c r="V484" s="52"/>
      <c r="W484" s="52"/>
      <c r="X484" s="52"/>
      <c r="Y484" s="52"/>
      <c r="Z484" s="52"/>
      <c r="AA484" s="52"/>
      <c r="AB484" s="53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3"/>
      <c r="AP484" s="52"/>
      <c r="AQ484" s="52"/>
      <c r="AR484" s="53"/>
      <c r="AS484" s="53"/>
      <c r="AT484" s="53"/>
      <c r="AU484" s="52"/>
      <c r="AV484" s="52"/>
      <c r="AW484" s="53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83" t="str">
        <f>IF(ISBLANK(B484),,IF(IFNA(MATCH(N484,List_Holidays,0),0)=0,IF(IFNA(MATCH(WEEKDAY(N484),List_WeekHolidays,0),0),1,0),2))</f>
        <v/>
      </c>
      <c r="BU484" s="83" t="str">
        <f t="array" ref="BU484">IF(ISBLANK(BT484),,INDEX(List_DayType,BT484+1))</f>
        <v/>
      </c>
      <c r="BV484" s="83" t="str">
        <f t="array" ref="BV484">IFS(BT484=0,,BT484=1,INDEX(List_Weekday,BT484),BT484=2,XLOOKUP(N484,List_Holidays,List_HolidaysDesc))</f>
        <v/>
      </c>
      <c r="BW484" s="109">
        <f t="shared" si="3"/>
        <v>0</v>
      </c>
      <c r="BX484" s="109">
        <f t="shared" si="4"/>
        <v>0</v>
      </c>
      <c r="BY484" s="109">
        <f>IF($BW484&gt;cLunchEnd+$N484,cLunchBegin+$N484+1,cLunchBegin+$N484)</f>
        <v>0.5</v>
      </c>
      <c r="BZ484" s="109">
        <f>IF($BW484&gt;cLunchEnd+$N484,cLunchEnd+$N484+1,cLunchEnd+$N484)</f>
        <v>0.5416666667</v>
      </c>
      <c r="CA484" s="109">
        <f>IF($BW484&gt;cDinnerEnd+$N484,cDinnerBegin+$N484+1,cDinnerBegin+$N484)</f>
        <v>0.75</v>
      </c>
      <c r="CB484" s="109">
        <f>IF($BW484&gt;cDinnerEnd+$N484,cDinnerEnd+$N484+1,cDinnerEnd+$N484)</f>
        <v>0.7916666667</v>
      </c>
      <c r="CC484" s="50" t="str">
        <f>IF((MIN($BX484,BZ484)-MAX($BW484,BY484))&gt;0,vDurationLunch,)</f>
        <v/>
      </c>
      <c r="CD484" s="50" t="str">
        <f>IF((MIN($BX484,CB484)-MAX($BW484,CA484))&gt;0,vDurationDinner,)</f>
        <v/>
      </c>
      <c r="CE484" s="50">
        <f t="shared" si="5"/>
        <v>0</v>
      </c>
      <c r="CF484" s="109">
        <f t="shared" si="6"/>
        <v>0.75</v>
      </c>
      <c r="CG484" s="50" t="str">
        <f t="shared" si="7"/>
        <v/>
      </c>
      <c r="CH484" s="50" t="str">
        <f t="shared" si="8"/>
        <v/>
      </c>
      <c r="CI484" s="50" t="str">
        <f t="shared" si="9"/>
        <v/>
      </c>
      <c r="CJ484" s="50" t="str">
        <f t="shared" si="10"/>
        <v/>
      </c>
      <c r="CK484" s="50" t="str">
        <f t="shared" si="11"/>
        <v/>
      </c>
      <c r="CL484" s="50"/>
      <c r="CM484" s="50"/>
      <c r="CN484" s="50"/>
      <c r="CO484" s="50"/>
      <c r="CP484" s="50"/>
    </row>
    <row r="485">
      <c r="A485" s="108" t="str">
        <f t="shared" si="2"/>
        <v/>
      </c>
      <c r="B485" s="6"/>
      <c r="C485" s="119"/>
      <c r="D485" s="120"/>
      <c r="E485" s="61"/>
      <c r="F485" s="45"/>
      <c r="G485" s="45"/>
      <c r="H485" s="45"/>
      <c r="I485" s="45"/>
      <c r="J485" s="46"/>
      <c r="K485" s="45"/>
      <c r="L485" s="45"/>
      <c r="M485" s="61"/>
      <c r="N485" s="48"/>
      <c r="O485" s="49"/>
      <c r="P485" s="48"/>
      <c r="Q485" s="49"/>
      <c r="R485" s="50"/>
      <c r="S485" s="51"/>
      <c r="T485" s="15"/>
      <c r="U485" s="14"/>
      <c r="V485" s="52"/>
      <c r="W485" s="52"/>
      <c r="X485" s="52"/>
      <c r="Y485" s="52"/>
      <c r="Z485" s="52"/>
      <c r="AA485" s="52"/>
      <c r="AB485" s="53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3"/>
      <c r="AP485" s="52"/>
      <c r="AQ485" s="52"/>
      <c r="AR485" s="53"/>
      <c r="AS485" s="53"/>
      <c r="AT485" s="53"/>
      <c r="AU485" s="52"/>
      <c r="AV485" s="52"/>
      <c r="AW485" s="53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83" t="str">
        <f>IF(ISBLANK(B485),,IF(IFNA(MATCH(N485,List_Holidays,0),0)=0,IF(IFNA(MATCH(WEEKDAY(N485),List_WeekHolidays,0),0),1,0),2))</f>
        <v/>
      </c>
      <c r="BU485" s="83" t="str">
        <f t="array" ref="BU485">IF(ISBLANK(BT485),,INDEX(List_DayType,BT485+1))</f>
        <v/>
      </c>
      <c r="BV485" s="83" t="str">
        <f t="array" ref="BV485">IFS(BT485=0,,BT485=1,INDEX(List_Weekday,BT485),BT485=2,XLOOKUP(N485,List_Holidays,List_HolidaysDesc))</f>
        <v/>
      </c>
      <c r="BW485" s="109">
        <f t="shared" si="3"/>
        <v>0</v>
      </c>
      <c r="BX485" s="109">
        <f t="shared" si="4"/>
        <v>0</v>
      </c>
      <c r="BY485" s="109">
        <f>IF($BW485&gt;cLunchEnd+$N485,cLunchBegin+$N485+1,cLunchBegin+$N485)</f>
        <v>0.5</v>
      </c>
      <c r="BZ485" s="109">
        <f>IF($BW485&gt;cLunchEnd+$N485,cLunchEnd+$N485+1,cLunchEnd+$N485)</f>
        <v>0.5416666667</v>
      </c>
      <c r="CA485" s="109">
        <f>IF($BW485&gt;cDinnerEnd+$N485,cDinnerBegin+$N485+1,cDinnerBegin+$N485)</f>
        <v>0.75</v>
      </c>
      <c r="CB485" s="109">
        <f>IF($BW485&gt;cDinnerEnd+$N485,cDinnerEnd+$N485+1,cDinnerEnd+$N485)</f>
        <v>0.7916666667</v>
      </c>
      <c r="CC485" s="50" t="str">
        <f>IF((MIN($BX485,BZ485)-MAX($BW485,BY485))&gt;0,vDurationLunch,)</f>
        <v/>
      </c>
      <c r="CD485" s="50" t="str">
        <f>IF((MIN($BX485,CB485)-MAX($BW485,CA485))&gt;0,vDurationDinner,)</f>
        <v/>
      </c>
      <c r="CE485" s="50">
        <f t="shared" si="5"/>
        <v>0</v>
      </c>
      <c r="CF485" s="109">
        <f t="shared" si="6"/>
        <v>0.75</v>
      </c>
      <c r="CG485" s="50" t="str">
        <f t="shared" si="7"/>
        <v/>
      </c>
      <c r="CH485" s="50" t="str">
        <f t="shared" si="8"/>
        <v/>
      </c>
      <c r="CI485" s="50" t="str">
        <f t="shared" si="9"/>
        <v/>
      </c>
      <c r="CJ485" s="50" t="str">
        <f t="shared" si="10"/>
        <v/>
      </c>
      <c r="CK485" s="50" t="str">
        <f t="shared" si="11"/>
        <v/>
      </c>
      <c r="CL485" s="50"/>
      <c r="CM485" s="50"/>
      <c r="CN485" s="50"/>
      <c r="CO485" s="50"/>
      <c r="CP485" s="50"/>
    </row>
    <row r="486">
      <c r="A486" s="108" t="str">
        <f t="shared" si="2"/>
        <v/>
      </c>
      <c r="B486" s="6"/>
      <c r="C486" s="119"/>
      <c r="D486" s="120"/>
      <c r="E486" s="61"/>
      <c r="F486" s="45"/>
      <c r="G486" s="45"/>
      <c r="H486" s="46"/>
      <c r="I486" s="45"/>
      <c r="J486" s="45"/>
      <c r="K486" s="45"/>
      <c r="L486" s="45"/>
      <c r="M486" s="61"/>
      <c r="N486" s="48"/>
      <c r="O486" s="49"/>
      <c r="P486" s="48"/>
      <c r="Q486" s="49"/>
      <c r="R486" s="50"/>
      <c r="S486" s="51"/>
      <c r="T486" s="15"/>
      <c r="U486" s="14"/>
      <c r="V486" s="52"/>
      <c r="W486" s="52"/>
      <c r="X486" s="52"/>
      <c r="Y486" s="52"/>
      <c r="Z486" s="52"/>
      <c r="AA486" s="52"/>
      <c r="AB486" s="53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3"/>
      <c r="AP486" s="52"/>
      <c r="AQ486" s="52"/>
      <c r="AR486" s="53"/>
      <c r="AS486" s="53"/>
      <c r="AT486" s="53"/>
      <c r="AU486" s="52"/>
      <c r="AV486" s="52"/>
      <c r="AW486" s="53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83" t="str">
        <f>IF(ISBLANK(B486),,IF(IFNA(MATCH(N486,List_Holidays,0),0)=0,IF(IFNA(MATCH(WEEKDAY(N486),List_WeekHolidays,0),0),1,0),2))</f>
        <v/>
      </c>
      <c r="BU486" s="83" t="str">
        <f t="array" ref="BU486">IF(ISBLANK(BT486),,INDEX(List_DayType,BT486+1))</f>
        <v/>
      </c>
      <c r="BV486" s="83" t="str">
        <f t="array" ref="BV486">IFS(BT486=0,,BT486=1,INDEX(List_Weekday,BT486),BT486=2,XLOOKUP(N486,List_Holidays,List_HolidaysDesc))</f>
        <v/>
      </c>
      <c r="BW486" s="109">
        <f t="shared" si="3"/>
        <v>0</v>
      </c>
      <c r="BX486" s="109">
        <f t="shared" si="4"/>
        <v>0</v>
      </c>
      <c r="BY486" s="109">
        <f>IF($BW486&gt;cLunchEnd+$N486,cLunchBegin+$N486+1,cLunchBegin+$N486)</f>
        <v>0.5</v>
      </c>
      <c r="BZ486" s="109">
        <f>IF($BW486&gt;cLunchEnd+$N486,cLunchEnd+$N486+1,cLunchEnd+$N486)</f>
        <v>0.5416666667</v>
      </c>
      <c r="CA486" s="109">
        <f>IF($BW486&gt;cDinnerEnd+$N486,cDinnerBegin+$N486+1,cDinnerBegin+$N486)</f>
        <v>0.75</v>
      </c>
      <c r="CB486" s="109">
        <f>IF($BW486&gt;cDinnerEnd+$N486,cDinnerEnd+$N486+1,cDinnerEnd+$N486)</f>
        <v>0.7916666667</v>
      </c>
      <c r="CC486" s="50" t="str">
        <f>IF((MIN($BX486,BZ486)-MAX($BW486,BY486))&gt;0,vDurationLunch,)</f>
        <v/>
      </c>
      <c r="CD486" s="50" t="str">
        <f>IF((MIN($BX486,CB486)-MAX($BW486,CA486))&gt;0,vDurationDinner,)</f>
        <v/>
      </c>
      <c r="CE486" s="50">
        <f t="shared" si="5"/>
        <v>0</v>
      </c>
      <c r="CF486" s="109">
        <f t="shared" si="6"/>
        <v>0.75</v>
      </c>
      <c r="CG486" s="50" t="str">
        <f t="shared" si="7"/>
        <v/>
      </c>
      <c r="CH486" s="50" t="str">
        <f t="shared" si="8"/>
        <v/>
      </c>
      <c r="CI486" s="50" t="str">
        <f t="shared" si="9"/>
        <v/>
      </c>
      <c r="CJ486" s="50" t="str">
        <f t="shared" si="10"/>
        <v/>
      </c>
      <c r="CK486" s="50" t="str">
        <f t="shared" si="11"/>
        <v/>
      </c>
      <c r="CL486" s="50"/>
      <c r="CM486" s="50"/>
      <c r="CN486" s="50"/>
      <c r="CO486" s="50"/>
      <c r="CP486" s="50"/>
    </row>
    <row r="487">
      <c r="A487" s="108" t="str">
        <f t="shared" si="2"/>
        <v/>
      </c>
      <c r="B487" s="6"/>
      <c r="C487" s="119"/>
      <c r="D487" s="120"/>
      <c r="E487" s="61"/>
      <c r="F487" s="45"/>
      <c r="G487" s="45"/>
      <c r="H487" s="46"/>
      <c r="I487" s="45"/>
      <c r="J487" s="45"/>
      <c r="K487" s="45"/>
      <c r="L487" s="45"/>
      <c r="M487" s="61"/>
      <c r="N487" s="48"/>
      <c r="O487" s="49"/>
      <c r="P487" s="48"/>
      <c r="Q487" s="49"/>
      <c r="R487" s="50"/>
      <c r="S487" s="51"/>
      <c r="T487" s="15"/>
      <c r="U487" s="14"/>
      <c r="V487" s="52"/>
      <c r="W487" s="52"/>
      <c r="X487" s="52"/>
      <c r="Y487" s="52"/>
      <c r="Z487" s="52"/>
      <c r="AA487" s="52"/>
      <c r="AB487" s="53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3"/>
      <c r="AP487" s="52"/>
      <c r="AQ487" s="52"/>
      <c r="AR487" s="53"/>
      <c r="AS487" s="53"/>
      <c r="AT487" s="53"/>
      <c r="AU487" s="52"/>
      <c r="AV487" s="52"/>
      <c r="AW487" s="53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83" t="str">
        <f>IF(ISBLANK(B487),,IF(IFNA(MATCH(N487,List_Holidays,0),0)=0,IF(IFNA(MATCH(WEEKDAY(N487),List_WeekHolidays,0),0),1,0),2))</f>
        <v/>
      </c>
      <c r="BU487" s="83" t="str">
        <f t="array" ref="BU487">IF(ISBLANK(BT487),,INDEX(List_DayType,BT487+1))</f>
        <v/>
      </c>
      <c r="BV487" s="83" t="str">
        <f t="array" ref="BV487">IFS(BT487=0,,BT487=1,INDEX(List_Weekday,BT487),BT487=2,XLOOKUP(N487,List_Holidays,List_HolidaysDesc))</f>
        <v/>
      </c>
      <c r="BW487" s="109">
        <f t="shared" si="3"/>
        <v>0</v>
      </c>
      <c r="BX487" s="109">
        <f t="shared" si="4"/>
        <v>0</v>
      </c>
      <c r="BY487" s="109">
        <f>IF($BW487&gt;cLunchEnd+$N487,cLunchBegin+$N487+1,cLunchBegin+$N487)</f>
        <v>0.5</v>
      </c>
      <c r="BZ487" s="109">
        <f>IF($BW487&gt;cLunchEnd+$N487,cLunchEnd+$N487+1,cLunchEnd+$N487)</f>
        <v>0.5416666667</v>
      </c>
      <c r="CA487" s="109">
        <f>IF($BW487&gt;cDinnerEnd+$N487,cDinnerBegin+$N487+1,cDinnerBegin+$N487)</f>
        <v>0.75</v>
      </c>
      <c r="CB487" s="109">
        <f>IF($BW487&gt;cDinnerEnd+$N487,cDinnerEnd+$N487+1,cDinnerEnd+$N487)</f>
        <v>0.7916666667</v>
      </c>
      <c r="CC487" s="50" t="str">
        <f>IF((MIN($BX487,BZ487)-MAX($BW487,BY487))&gt;0,vDurationLunch,)</f>
        <v/>
      </c>
      <c r="CD487" s="50" t="str">
        <f>IF((MIN($BX487,CB487)-MAX($BW487,CA487))&gt;0,vDurationDinner,)</f>
        <v/>
      </c>
      <c r="CE487" s="50">
        <f t="shared" si="5"/>
        <v>0</v>
      </c>
      <c r="CF487" s="109">
        <f t="shared" si="6"/>
        <v>0.75</v>
      </c>
      <c r="CG487" s="50" t="str">
        <f t="shared" si="7"/>
        <v/>
      </c>
      <c r="CH487" s="50" t="str">
        <f t="shared" si="8"/>
        <v/>
      </c>
      <c r="CI487" s="50" t="str">
        <f t="shared" si="9"/>
        <v/>
      </c>
      <c r="CJ487" s="50" t="str">
        <f t="shared" si="10"/>
        <v/>
      </c>
      <c r="CK487" s="50" t="str">
        <f t="shared" si="11"/>
        <v/>
      </c>
      <c r="CL487" s="50"/>
      <c r="CM487" s="50"/>
      <c r="CN487" s="50"/>
      <c r="CO487" s="50"/>
      <c r="CP487" s="50"/>
    </row>
    <row r="488">
      <c r="A488" s="108" t="str">
        <f t="shared" si="2"/>
        <v/>
      </c>
      <c r="B488" s="6"/>
      <c r="C488" s="119"/>
      <c r="D488" s="120"/>
      <c r="E488" s="61"/>
      <c r="F488" s="45"/>
      <c r="G488" s="45"/>
      <c r="H488" s="46"/>
      <c r="I488" s="45"/>
      <c r="J488" s="45"/>
      <c r="K488" s="45"/>
      <c r="L488" s="45"/>
      <c r="M488" s="61"/>
      <c r="N488" s="48"/>
      <c r="O488" s="49"/>
      <c r="P488" s="48"/>
      <c r="Q488" s="49"/>
      <c r="R488" s="50"/>
      <c r="S488" s="51"/>
      <c r="T488" s="15"/>
      <c r="U488" s="14"/>
      <c r="V488" s="52"/>
      <c r="W488" s="52"/>
      <c r="X488" s="52"/>
      <c r="Y488" s="52"/>
      <c r="Z488" s="52"/>
      <c r="AA488" s="52"/>
      <c r="AB488" s="53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3"/>
      <c r="AP488" s="52"/>
      <c r="AQ488" s="52"/>
      <c r="AR488" s="53"/>
      <c r="AS488" s="53"/>
      <c r="AT488" s="53"/>
      <c r="AU488" s="52"/>
      <c r="AV488" s="52"/>
      <c r="AW488" s="53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83" t="str">
        <f>IF(ISBLANK(B488),,IF(IFNA(MATCH(N488,List_Holidays,0),0)=0,IF(IFNA(MATCH(WEEKDAY(N488),List_WeekHolidays,0),0),1,0),2))</f>
        <v/>
      </c>
      <c r="BU488" s="83" t="str">
        <f t="array" ref="BU488">IF(ISBLANK(BT488),,INDEX(List_DayType,BT488+1))</f>
        <v/>
      </c>
      <c r="BV488" s="83" t="str">
        <f t="array" ref="BV488">IFS(BT488=0,,BT488=1,INDEX(List_Weekday,BT488),BT488=2,XLOOKUP(N488,List_Holidays,List_HolidaysDesc))</f>
        <v/>
      </c>
      <c r="BW488" s="109">
        <f t="shared" si="3"/>
        <v>0</v>
      </c>
      <c r="BX488" s="109">
        <f t="shared" si="4"/>
        <v>0</v>
      </c>
      <c r="BY488" s="109">
        <f>IF($BW488&gt;cLunchEnd+$N488,cLunchBegin+$N488+1,cLunchBegin+$N488)</f>
        <v>0.5</v>
      </c>
      <c r="BZ488" s="109">
        <f>IF($BW488&gt;cLunchEnd+$N488,cLunchEnd+$N488+1,cLunchEnd+$N488)</f>
        <v>0.5416666667</v>
      </c>
      <c r="CA488" s="109">
        <f>IF($BW488&gt;cDinnerEnd+$N488,cDinnerBegin+$N488+1,cDinnerBegin+$N488)</f>
        <v>0.75</v>
      </c>
      <c r="CB488" s="109">
        <f>IF($BW488&gt;cDinnerEnd+$N488,cDinnerEnd+$N488+1,cDinnerEnd+$N488)</f>
        <v>0.7916666667</v>
      </c>
      <c r="CC488" s="50" t="str">
        <f>IF((MIN($BX488,BZ488)-MAX($BW488,BY488))&gt;0,vDurationLunch,)</f>
        <v/>
      </c>
      <c r="CD488" s="50" t="str">
        <f>IF((MIN($BX488,CB488)-MAX($BW488,CA488))&gt;0,vDurationDinner,)</f>
        <v/>
      </c>
      <c r="CE488" s="50">
        <f t="shared" si="5"/>
        <v>0</v>
      </c>
      <c r="CF488" s="109">
        <f t="shared" si="6"/>
        <v>0.75</v>
      </c>
      <c r="CG488" s="50" t="str">
        <f t="shared" si="7"/>
        <v/>
      </c>
      <c r="CH488" s="50" t="str">
        <f t="shared" si="8"/>
        <v/>
      </c>
      <c r="CI488" s="50" t="str">
        <f t="shared" si="9"/>
        <v/>
      </c>
      <c r="CJ488" s="50" t="str">
        <f t="shared" si="10"/>
        <v/>
      </c>
      <c r="CK488" s="50" t="str">
        <f t="shared" si="11"/>
        <v/>
      </c>
      <c r="CL488" s="50"/>
      <c r="CM488" s="50"/>
      <c r="CN488" s="50"/>
      <c r="CO488" s="50"/>
      <c r="CP488" s="50"/>
    </row>
    <row r="489">
      <c r="A489" s="108" t="str">
        <f t="shared" si="2"/>
        <v/>
      </c>
      <c r="B489" s="6"/>
      <c r="C489" s="119"/>
      <c r="D489" s="120"/>
      <c r="E489" s="61"/>
      <c r="F489" s="45"/>
      <c r="G489" s="46"/>
      <c r="H489" s="46"/>
      <c r="I489" s="45"/>
      <c r="J489" s="45"/>
      <c r="K489" s="45"/>
      <c r="L489" s="45"/>
      <c r="M489" s="61"/>
      <c r="N489" s="48"/>
      <c r="O489" s="49"/>
      <c r="P489" s="48"/>
      <c r="Q489" s="49"/>
      <c r="R489" s="50"/>
      <c r="S489" s="51"/>
      <c r="T489" s="15"/>
      <c r="U489" s="14"/>
      <c r="V489" s="52"/>
      <c r="W489" s="52"/>
      <c r="X489" s="52"/>
      <c r="Y489" s="52"/>
      <c r="Z489" s="52"/>
      <c r="AA489" s="52"/>
      <c r="AB489" s="53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3"/>
      <c r="AP489" s="52"/>
      <c r="AQ489" s="52"/>
      <c r="AR489" s="53"/>
      <c r="AS489" s="53"/>
      <c r="AT489" s="53"/>
      <c r="AU489" s="52"/>
      <c r="AV489" s="52"/>
      <c r="AW489" s="53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83" t="str">
        <f>IF(ISBLANK(B489),,IF(IFNA(MATCH(N489,List_Holidays,0),0)=0,IF(IFNA(MATCH(WEEKDAY(N489),List_WeekHolidays,0),0),1,0),2))</f>
        <v/>
      </c>
      <c r="BU489" s="83" t="str">
        <f t="array" ref="BU489">IF(ISBLANK(BT489),,INDEX(List_DayType,BT489+1))</f>
        <v/>
      </c>
      <c r="BV489" s="83" t="str">
        <f t="array" ref="BV489">IFS(BT489=0,,BT489=1,INDEX(List_Weekday,BT489),BT489=2,XLOOKUP(N489,List_Holidays,List_HolidaysDesc))</f>
        <v/>
      </c>
      <c r="BW489" s="109">
        <f t="shared" si="3"/>
        <v>0</v>
      </c>
      <c r="BX489" s="109">
        <f t="shared" si="4"/>
        <v>0</v>
      </c>
      <c r="BY489" s="109">
        <f>IF($BW489&gt;cLunchEnd+$N489,cLunchBegin+$N489+1,cLunchBegin+$N489)</f>
        <v>0.5</v>
      </c>
      <c r="BZ489" s="109">
        <f>IF($BW489&gt;cLunchEnd+$N489,cLunchEnd+$N489+1,cLunchEnd+$N489)</f>
        <v>0.5416666667</v>
      </c>
      <c r="CA489" s="109">
        <f>IF($BW489&gt;cDinnerEnd+$N489,cDinnerBegin+$N489+1,cDinnerBegin+$N489)</f>
        <v>0.75</v>
      </c>
      <c r="CB489" s="109">
        <f>IF($BW489&gt;cDinnerEnd+$N489,cDinnerEnd+$N489+1,cDinnerEnd+$N489)</f>
        <v>0.7916666667</v>
      </c>
      <c r="CC489" s="50" t="str">
        <f>IF((MIN($BX489,BZ489)-MAX($BW489,BY489))&gt;0,vDurationLunch,)</f>
        <v/>
      </c>
      <c r="CD489" s="50" t="str">
        <f>IF((MIN($BX489,CB489)-MAX($BW489,CA489))&gt;0,vDurationDinner,)</f>
        <v/>
      </c>
      <c r="CE489" s="50">
        <f t="shared" si="5"/>
        <v>0</v>
      </c>
      <c r="CF489" s="109">
        <f t="shared" si="6"/>
        <v>0.75</v>
      </c>
      <c r="CG489" s="50" t="str">
        <f t="shared" si="7"/>
        <v/>
      </c>
      <c r="CH489" s="50" t="str">
        <f t="shared" si="8"/>
        <v/>
      </c>
      <c r="CI489" s="50" t="str">
        <f t="shared" si="9"/>
        <v/>
      </c>
      <c r="CJ489" s="50" t="str">
        <f t="shared" si="10"/>
        <v/>
      </c>
      <c r="CK489" s="50" t="str">
        <f t="shared" si="11"/>
        <v/>
      </c>
      <c r="CL489" s="50"/>
      <c r="CM489" s="50"/>
      <c r="CN489" s="50"/>
      <c r="CO489" s="50"/>
      <c r="CP489" s="50"/>
    </row>
    <row r="490">
      <c r="A490" s="108" t="str">
        <f t="shared" si="2"/>
        <v/>
      </c>
      <c r="B490" s="6"/>
      <c r="C490" s="119"/>
      <c r="D490" s="120"/>
      <c r="E490" s="61"/>
      <c r="F490" s="45"/>
      <c r="G490" s="45"/>
      <c r="H490" s="46"/>
      <c r="I490" s="45"/>
      <c r="J490" s="45"/>
      <c r="K490" s="45"/>
      <c r="L490" s="45"/>
      <c r="M490" s="61"/>
      <c r="N490" s="48"/>
      <c r="O490" s="49"/>
      <c r="P490" s="48"/>
      <c r="Q490" s="49"/>
      <c r="R490" s="50"/>
      <c r="S490" s="51"/>
      <c r="T490" s="15"/>
      <c r="U490" s="14"/>
      <c r="V490" s="52"/>
      <c r="W490" s="52"/>
      <c r="X490" s="52"/>
      <c r="Y490" s="52"/>
      <c r="Z490" s="52"/>
      <c r="AA490" s="52"/>
      <c r="AB490" s="53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3"/>
      <c r="AP490" s="52"/>
      <c r="AQ490" s="52"/>
      <c r="AR490" s="53"/>
      <c r="AS490" s="53"/>
      <c r="AT490" s="53"/>
      <c r="AU490" s="52"/>
      <c r="AV490" s="52"/>
      <c r="AW490" s="53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83" t="str">
        <f>IF(ISBLANK(B490),,IF(IFNA(MATCH(N490,List_Holidays,0),0)=0,IF(IFNA(MATCH(WEEKDAY(N490),List_WeekHolidays,0),0),1,0),2))</f>
        <v/>
      </c>
      <c r="BU490" s="83" t="str">
        <f t="array" ref="BU490">IF(ISBLANK(BT490),,INDEX(List_DayType,BT490+1))</f>
        <v/>
      </c>
      <c r="BV490" s="83" t="str">
        <f t="array" ref="BV490">IFS(BT490=0,,BT490=1,INDEX(List_Weekday,BT490),BT490=2,XLOOKUP(N490,List_Holidays,List_HolidaysDesc))</f>
        <v/>
      </c>
      <c r="BW490" s="109">
        <f t="shared" si="3"/>
        <v>0</v>
      </c>
      <c r="BX490" s="109">
        <f t="shared" si="4"/>
        <v>0</v>
      </c>
      <c r="BY490" s="109">
        <f>IF($BW490&gt;cLunchEnd+$N490,cLunchBegin+$N490+1,cLunchBegin+$N490)</f>
        <v>0.5</v>
      </c>
      <c r="BZ490" s="109">
        <f>IF($BW490&gt;cLunchEnd+$N490,cLunchEnd+$N490+1,cLunchEnd+$N490)</f>
        <v>0.5416666667</v>
      </c>
      <c r="CA490" s="109">
        <f>IF($BW490&gt;cDinnerEnd+$N490,cDinnerBegin+$N490+1,cDinnerBegin+$N490)</f>
        <v>0.75</v>
      </c>
      <c r="CB490" s="109">
        <f>IF($BW490&gt;cDinnerEnd+$N490,cDinnerEnd+$N490+1,cDinnerEnd+$N490)</f>
        <v>0.7916666667</v>
      </c>
      <c r="CC490" s="50" t="str">
        <f>IF((MIN($BX490,BZ490)-MAX($BW490,BY490))&gt;0,vDurationLunch,)</f>
        <v/>
      </c>
      <c r="CD490" s="50" t="str">
        <f>IF((MIN($BX490,CB490)-MAX($BW490,CA490))&gt;0,vDurationDinner,)</f>
        <v/>
      </c>
      <c r="CE490" s="50">
        <f t="shared" si="5"/>
        <v>0</v>
      </c>
      <c r="CF490" s="109">
        <f t="shared" si="6"/>
        <v>0.75</v>
      </c>
      <c r="CG490" s="50" t="str">
        <f t="shared" si="7"/>
        <v/>
      </c>
      <c r="CH490" s="50" t="str">
        <f t="shared" si="8"/>
        <v/>
      </c>
      <c r="CI490" s="50" t="str">
        <f t="shared" si="9"/>
        <v/>
      </c>
      <c r="CJ490" s="50" t="str">
        <f t="shared" si="10"/>
        <v/>
      </c>
      <c r="CK490" s="50" t="str">
        <f t="shared" si="11"/>
        <v/>
      </c>
      <c r="CL490" s="50"/>
      <c r="CM490" s="50"/>
      <c r="CN490" s="50"/>
      <c r="CO490" s="50"/>
      <c r="CP490" s="50"/>
    </row>
    <row r="491">
      <c r="A491" s="108" t="str">
        <f t="shared" si="2"/>
        <v/>
      </c>
      <c r="B491" s="6"/>
      <c r="C491" s="119"/>
      <c r="D491" s="120"/>
      <c r="E491" s="61"/>
      <c r="F491" s="45"/>
      <c r="G491" s="45"/>
      <c r="H491" s="46"/>
      <c r="I491" s="45"/>
      <c r="J491" s="45"/>
      <c r="K491" s="45"/>
      <c r="L491" s="45"/>
      <c r="M491" s="61"/>
      <c r="N491" s="48"/>
      <c r="O491" s="49"/>
      <c r="P491" s="48"/>
      <c r="Q491" s="49"/>
      <c r="R491" s="50"/>
      <c r="S491" s="51"/>
      <c r="T491" s="15"/>
      <c r="U491" s="14"/>
      <c r="V491" s="52"/>
      <c r="W491" s="52"/>
      <c r="X491" s="52"/>
      <c r="Y491" s="52"/>
      <c r="Z491" s="52"/>
      <c r="AA491" s="52"/>
      <c r="AB491" s="53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3"/>
      <c r="AP491" s="52"/>
      <c r="AQ491" s="52"/>
      <c r="AR491" s="53"/>
      <c r="AS491" s="53"/>
      <c r="AT491" s="53"/>
      <c r="AU491" s="52"/>
      <c r="AV491" s="52"/>
      <c r="AW491" s="53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83" t="str">
        <f>IF(ISBLANK(B491),,IF(IFNA(MATCH(N491,List_Holidays,0),0)=0,IF(IFNA(MATCH(WEEKDAY(N491),List_WeekHolidays,0),0),1,0),2))</f>
        <v/>
      </c>
      <c r="BU491" s="83" t="str">
        <f t="array" ref="BU491">IF(ISBLANK(BT491),,INDEX(List_DayType,BT491+1))</f>
        <v/>
      </c>
      <c r="BV491" s="83" t="str">
        <f t="array" ref="BV491">IFS(BT491=0,,BT491=1,INDEX(List_Weekday,BT491),BT491=2,XLOOKUP(N491,List_Holidays,List_HolidaysDesc))</f>
        <v/>
      </c>
      <c r="BW491" s="109">
        <f t="shared" si="3"/>
        <v>0</v>
      </c>
      <c r="BX491" s="109">
        <f t="shared" si="4"/>
        <v>0</v>
      </c>
      <c r="BY491" s="109">
        <f>IF($BW491&gt;cLunchEnd+$N491,cLunchBegin+$N491+1,cLunchBegin+$N491)</f>
        <v>0.5</v>
      </c>
      <c r="BZ491" s="109">
        <f>IF($BW491&gt;cLunchEnd+$N491,cLunchEnd+$N491+1,cLunchEnd+$N491)</f>
        <v>0.5416666667</v>
      </c>
      <c r="CA491" s="109">
        <f>IF($BW491&gt;cDinnerEnd+$N491,cDinnerBegin+$N491+1,cDinnerBegin+$N491)</f>
        <v>0.75</v>
      </c>
      <c r="CB491" s="109">
        <f>IF($BW491&gt;cDinnerEnd+$N491,cDinnerEnd+$N491+1,cDinnerEnd+$N491)</f>
        <v>0.7916666667</v>
      </c>
      <c r="CC491" s="50" t="str">
        <f>IF((MIN($BX491,BZ491)-MAX($BW491,BY491))&gt;0,vDurationLunch,)</f>
        <v/>
      </c>
      <c r="CD491" s="50" t="str">
        <f>IF((MIN($BX491,CB491)-MAX($BW491,CA491))&gt;0,vDurationDinner,)</f>
        <v/>
      </c>
      <c r="CE491" s="50">
        <f t="shared" si="5"/>
        <v>0</v>
      </c>
      <c r="CF491" s="109">
        <f t="shared" si="6"/>
        <v>0.75</v>
      </c>
      <c r="CG491" s="50" t="str">
        <f t="shared" si="7"/>
        <v/>
      </c>
      <c r="CH491" s="50" t="str">
        <f t="shared" si="8"/>
        <v/>
      </c>
      <c r="CI491" s="50" t="str">
        <f t="shared" si="9"/>
        <v/>
      </c>
      <c r="CJ491" s="50" t="str">
        <f t="shared" si="10"/>
        <v/>
      </c>
      <c r="CK491" s="50" t="str">
        <f t="shared" si="11"/>
        <v/>
      </c>
      <c r="CL491" s="50"/>
      <c r="CM491" s="50"/>
      <c r="CN491" s="50"/>
      <c r="CO491" s="50"/>
      <c r="CP491" s="50"/>
    </row>
    <row r="492">
      <c r="A492" s="108" t="str">
        <f t="shared" si="2"/>
        <v/>
      </c>
      <c r="B492" s="6"/>
      <c r="C492" s="119"/>
      <c r="D492" s="120"/>
      <c r="E492" s="61"/>
      <c r="F492" s="45"/>
      <c r="G492" s="45"/>
      <c r="H492" s="45"/>
      <c r="I492" s="45"/>
      <c r="J492" s="46"/>
      <c r="K492" s="45"/>
      <c r="L492" s="45"/>
      <c r="M492" s="61"/>
      <c r="N492" s="48"/>
      <c r="O492" s="49"/>
      <c r="P492" s="48"/>
      <c r="Q492" s="49"/>
      <c r="R492" s="50"/>
      <c r="S492" s="51"/>
      <c r="T492" s="15"/>
      <c r="U492" s="14"/>
      <c r="V492" s="52"/>
      <c r="W492" s="52"/>
      <c r="X492" s="52"/>
      <c r="Y492" s="52"/>
      <c r="Z492" s="52"/>
      <c r="AA492" s="52"/>
      <c r="AB492" s="53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3"/>
      <c r="AP492" s="52"/>
      <c r="AQ492" s="52"/>
      <c r="AR492" s="53"/>
      <c r="AS492" s="53"/>
      <c r="AT492" s="53"/>
      <c r="AU492" s="52"/>
      <c r="AV492" s="52"/>
      <c r="AW492" s="53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83" t="str">
        <f>IF(ISBLANK(B492),,IF(IFNA(MATCH(N492,List_Holidays,0),0)=0,IF(IFNA(MATCH(WEEKDAY(N492),List_WeekHolidays,0),0),1,0),2))</f>
        <v/>
      </c>
      <c r="BU492" s="83" t="str">
        <f t="array" ref="BU492">IF(ISBLANK(BT492),,INDEX(List_DayType,BT492+1))</f>
        <v/>
      </c>
      <c r="BV492" s="83" t="str">
        <f t="array" ref="BV492">IFS(BT492=0,,BT492=1,INDEX(List_Weekday,BT492),BT492=2,XLOOKUP(N492,List_Holidays,List_HolidaysDesc))</f>
        <v/>
      </c>
      <c r="BW492" s="109">
        <f t="shared" si="3"/>
        <v>0</v>
      </c>
      <c r="BX492" s="109">
        <f t="shared" si="4"/>
        <v>0</v>
      </c>
      <c r="BY492" s="109">
        <f>IF($BW492&gt;cLunchEnd+$N492,cLunchBegin+$N492+1,cLunchBegin+$N492)</f>
        <v>0.5</v>
      </c>
      <c r="BZ492" s="109">
        <f>IF($BW492&gt;cLunchEnd+$N492,cLunchEnd+$N492+1,cLunchEnd+$N492)</f>
        <v>0.5416666667</v>
      </c>
      <c r="CA492" s="109">
        <f>IF($BW492&gt;cDinnerEnd+$N492,cDinnerBegin+$N492+1,cDinnerBegin+$N492)</f>
        <v>0.75</v>
      </c>
      <c r="CB492" s="109">
        <f>IF($BW492&gt;cDinnerEnd+$N492,cDinnerEnd+$N492+1,cDinnerEnd+$N492)</f>
        <v>0.7916666667</v>
      </c>
      <c r="CC492" s="50" t="str">
        <f>IF((MIN($BX492,BZ492)-MAX($BW492,BY492))&gt;0,vDurationLunch,)</f>
        <v/>
      </c>
      <c r="CD492" s="50" t="str">
        <f>IF((MIN($BX492,CB492)-MAX($BW492,CA492))&gt;0,vDurationDinner,)</f>
        <v/>
      </c>
      <c r="CE492" s="50">
        <f t="shared" si="5"/>
        <v>0</v>
      </c>
      <c r="CF492" s="109">
        <f t="shared" si="6"/>
        <v>0.75</v>
      </c>
      <c r="CG492" s="50" t="str">
        <f t="shared" si="7"/>
        <v/>
      </c>
      <c r="CH492" s="50" t="str">
        <f t="shared" si="8"/>
        <v/>
      </c>
      <c r="CI492" s="50" t="str">
        <f t="shared" si="9"/>
        <v/>
      </c>
      <c r="CJ492" s="50" t="str">
        <f t="shared" si="10"/>
        <v/>
      </c>
      <c r="CK492" s="50" t="str">
        <f t="shared" si="11"/>
        <v/>
      </c>
      <c r="CL492" s="50"/>
      <c r="CM492" s="50"/>
      <c r="CN492" s="50"/>
      <c r="CO492" s="50"/>
      <c r="CP492" s="50"/>
    </row>
    <row r="493">
      <c r="A493" s="108" t="str">
        <f t="shared" si="2"/>
        <v/>
      </c>
      <c r="B493" s="6"/>
      <c r="C493" s="119"/>
      <c r="D493" s="120"/>
      <c r="E493" s="61"/>
      <c r="F493" s="45"/>
      <c r="G493" s="45"/>
      <c r="H493" s="46"/>
      <c r="I493" s="45"/>
      <c r="J493" s="45"/>
      <c r="K493" s="45"/>
      <c r="L493" s="45"/>
      <c r="M493" s="61"/>
      <c r="N493" s="48"/>
      <c r="O493" s="49"/>
      <c r="P493" s="48"/>
      <c r="Q493" s="49"/>
      <c r="R493" s="50"/>
      <c r="S493" s="51"/>
      <c r="T493" s="15"/>
      <c r="U493" s="14"/>
      <c r="V493" s="52"/>
      <c r="W493" s="52"/>
      <c r="X493" s="52"/>
      <c r="Y493" s="52"/>
      <c r="Z493" s="52"/>
      <c r="AA493" s="52"/>
      <c r="AB493" s="53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3"/>
      <c r="AP493" s="52"/>
      <c r="AQ493" s="52"/>
      <c r="AR493" s="53"/>
      <c r="AS493" s="53"/>
      <c r="AT493" s="53"/>
      <c r="AU493" s="52"/>
      <c r="AV493" s="52"/>
      <c r="AW493" s="53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83" t="str">
        <f>IF(ISBLANK(B493),,IF(IFNA(MATCH(N493,List_Holidays,0),0)=0,IF(IFNA(MATCH(WEEKDAY(N493),List_WeekHolidays,0),0),1,0),2))</f>
        <v/>
      </c>
      <c r="BU493" s="83" t="str">
        <f t="array" ref="BU493">IF(ISBLANK(BT493),,INDEX(List_DayType,BT493+1))</f>
        <v/>
      </c>
      <c r="BV493" s="83" t="str">
        <f t="array" ref="BV493">IFS(BT493=0,,BT493=1,INDEX(List_Weekday,BT493),BT493=2,XLOOKUP(N493,List_Holidays,List_HolidaysDesc))</f>
        <v/>
      </c>
      <c r="BW493" s="109">
        <f t="shared" si="3"/>
        <v>0</v>
      </c>
      <c r="BX493" s="109">
        <f t="shared" si="4"/>
        <v>0</v>
      </c>
      <c r="BY493" s="109">
        <f>IF($BW493&gt;cLunchEnd+$N493,cLunchBegin+$N493+1,cLunchBegin+$N493)</f>
        <v>0.5</v>
      </c>
      <c r="BZ493" s="109">
        <f>IF($BW493&gt;cLunchEnd+$N493,cLunchEnd+$N493+1,cLunchEnd+$N493)</f>
        <v>0.5416666667</v>
      </c>
      <c r="CA493" s="109">
        <f>IF($BW493&gt;cDinnerEnd+$N493,cDinnerBegin+$N493+1,cDinnerBegin+$N493)</f>
        <v>0.75</v>
      </c>
      <c r="CB493" s="109">
        <f>IF($BW493&gt;cDinnerEnd+$N493,cDinnerEnd+$N493+1,cDinnerEnd+$N493)</f>
        <v>0.7916666667</v>
      </c>
      <c r="CC493" s="50" t="str">
        <f>IF((MIN($BX493,BZ493)-MAX($BW493,BY493))&gt;0,vDurationLunch,)</f>
        <v/>
      </c>
      <c r="CD493" s="50" t="str">
        <f>IF((MIN($BX493,CB493)-MAX($BW493,CA493))&gt;0,vDurationDinner,)</f>
        <v/>
      </c>
      <c r="CE493" s="50">
        <f t="shared" si="5"/>
        <v>0</v>
      </c>
      <c r="CF493" s="109">
        <f t="shared" si="6"/>
        <v>0.75</v>
      </c>
      <c r="CG493" s="50" t="str">
        <f t="shared" si="7"/>
        <v/>
      </c>
      <c r="CH493" s="50" t="str">
        <f t="shared" si="8"/>
        <v/>
      </c>
      <c r="CI493" s="50" t="str">
        <f t="shared" si="9"/>
        <v/>
      </c>
      <c r="CJ493" s="50" t="str">
        <f t="shared" si="10"/>
        <v/>
      </c>
      <c r="CK493" s="50" t="str">
        <f t="shared" si="11"/>
        <v/>
      </c>
      <c r="CL493" s="50"/>
      <c r="CM493" s="50"/>
      <c r="CN493" s="50"/>
      <c r="CO493" s="50"/>
      <c r="CP493" s="50"/>
    </row>
    <row r="494">
      <c r="A494" s="108" t="str">
        <f t="shared" si="2"/>
        <v/>
      </c>
      <c r="B494" s="6"/>
      <c r="C494" s="119"/>
      <c r="D494" s="120"/>
      <c r="E494" s="61"/>
      <c r="F494" s="45"/>
      <c r="G494" s="45"/>
      <c r="H494" s="46"/>
      <c r="I494" s="45"/>
      <c r="J494" s="45"/>
      <c r="K494" s="45"/>
      <c r="L494" s="45"/>
      <c r="M494" s="61"/>
      <c r="N494" s="48"/>
      <c r="O494" s="49"/>
      <c r="P494" s="48"/>
      <c r="Q494" s="49"/>
      <c r="R494" s="50"/>
      <c r="S494" s="51"/>
      <c r="T494" s="15"/>
      <c r="U494" s="14"/>
      <c r="V494" s="52"/>
      <c r="W494" s="52"/>
      <c r="X494" s="52"/>
      <c r="Y494" s="52"/>
      <c r="Z494" s="52"/>
      <c r="AA494" s="52"/>
      <c r="AB494" s="53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3"/>
      <c r="AP494" s="52"/>
      <c r="AQ494" s="52"/>
      <c r="AR494" s="53"/>
      <c r="AS494" s="53"/>
      <c r="AT494" s="53"/>
      <c r="AU494" s="52"/>
      <c r="AV494" s="52"/>
      <c r="AW494" s="53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83" t="str">
        <f>IF(ISBLANK(B494),,IF(IFNA(MATCH(N494,List_Holidays,0),0)=0,IF(IFNA(MATCH(WEEKDAY(N494),List_WeekHolidays,0),0),1,0),2))</f>
        <v/>
      </c>
      <c r="BU494" s="83" t="str">
        <f t="array" ref="BU494">IF(ISBLANK(BT494),,INDEX(List_DayType,BT494+1))</f>
        <v/>
      </c>
      <c r="BV494" s="83" t="str">
        <f t="array" ref="BV494">IFS(BT494=0,,BT494=1,INDEX(List_Weekday,BT494),BT494=2,XLOOKUP(N494,List_Holidays,List_HolidaysDesc))</f>
        <v/>
      </c>
      <c r="BW494" s="109">
        <f t="shared" si="3"/>
        <v>0</v>
      </c>
      <c r="BX494" s="109">
        <f t="shared" si="4"/>
        <v>0</v>
      </c>
      <c r="BY494" s="109">
        <f>IF($BW494&gt;cLunchEnd+$N494,cLunchBegin+$N494+1,cLunchBegin+$N494)</f>
        <v>0.5</v>
      </c>
      <c r="BZ494" s="109">
        <f>IF($BW494&gt;cLunchEnd+$N494,cLunchEnd+$N494+1,cLunchEnd+$N494)</f>
        <v>0.5416666667</v>
      </c>
      <c r="CA494" s="109">
        <f>IF($BW494&gt;cDinnerEnd+$N494,cDinnerBegin+$N494+1,cDinnerBegin+$N494)</f>
        <v>0.75</v>
      </c>
      <c r="CB494" s="109">
        <f>IF($BW494&gt;cDinnerEnd+$N494,cDinnerEnd+$N494+1,cDinnerEnd+$N494)</f>
        <v>0.7916666667</v>
      </c>
      <c r="CC494" s="50" t="str">
        <f>IF((MIN($BX494,BZ494)-MAX($BW494,BY494))&gt;0,vDurationLunch,)</f>
        <v/>
      </c>
      <c r="CD494" s="50" t="str">
        <f>IF((MIN($BX494,CB494)-MAX($BW494,CA494))&gt;0,vDurationDinner,)</f>
        <v/>
      </c>
      <c r="CE494" s="50">
        <f t="shared" si="5"/>
        <v>0</v>
      </c>
      <c r="CF494" s="109">
        <f t="shared" si="6"/>
        <v>0.75</v>
      </c>
      <c r="CG494" s="50" t="str">
        <f t="shared" si="7"/>
        <v/>
      </c>
      <c r="CH494" s="50" t="str">
        <f t="shared" si="8"/>
        <v/>
      </c>
      <c r="CI494" s="50" t="str">
        <f t="shared" si="9"/>
        <v/>
      </c>
      <c r="CJ494" s="50" t="str">
        <f t="shared" si="10"/>
        <v/>
      </c>
      <c r="CK494" s="50" t="str">
        <f t="shared" si="11"/>
        <v/>
      </c>
      <c r="CL494" s="50"/>
      <c r="CM494" s="50"/>
      <c r="CN494" s="50"/>
      <c r="CO494" s="50"/>
      <c r="CP494" s="50"/>
    </row>
    <row r="495">
      <c r="A495" s="108" t="str">
        <f t="shared" si="2"/>
        <v/>
      </c>
      <c r="B495" s="6"/>
      <c r="C495" s="119"/>
      <c r="D495" s="120"/>
      <c r="E495" s="61"/>
      <c r="F495" s="45"/>
      <c r="G495" s="45"/>
      <c r="H495" s="46"/>
      <c r="I495" s="45"/>
      <c r="J495" s="45"/>
      <c r="K495" s="45"/>
      <c r="L495" s="45"/>
      <c r="M495" s="61"/>
      <c r="N495" s="48"/>
      <c r="O495" s="49"/>
      <c r="P495" s="48"/>
      <c r="Q495" s="49"/>
      <c r="R495" s="50"/>
      <c r="S495" s="51"/>
      <c r="T495" s="15"/>
      <c r="U495" s="14"/>
      <c r="V495" s="52"/>
      <c r="W495" s="52"/>
      <c r="X495" s="52"/>
      <c r="Y495" s="52"/>
      <c r="Z495" s="52"/>
      <c r="AA495" s="52"/>
      <c r="AB495" s="53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3"/>
      <c r="AP495" s="52"/>
      <c r="AQ495" s="52"/>
      <c r="AR495" s="53"/>
      <c r="AS495" s="53"/>
      <c r="AT495" s="53"/>
      <c r="AU495" s="52"/>
      <c r="AV495" s="52"/>
      <c r="AW495" s="53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83" t="str">
        <f>IF(ISBLANK(B495),,IF(IFNA(MATCH(N495,List_Holidays,0),0)=0,IF(IFNA(MATCH(WEEKDAY(N495),List_WeekHolidays,0),0),1,0),2))</f>
        <v/>
      </c>
      <c r="BU495" s="83" t="str">
        <f t="array" ref="BU495">IF(ISBLANK(BT495),,INDEX(List_DayType,BT495+1))</f>
        <v/>
      </c>
      <c r="BV495" s="83" t="str">
        <f t="array" ref="BV495">IFS(BT495=0,,BT495=1,INDEX(List_Weekday,BT495),BT495=2,XLOOKUP(N495,List_Holidays,List_HolidaysDesc))</f>
        <v/>
      </c>
      <c r="BW495" s="109">
        <f t="shared" si="3"/>
        <v>0</v>
      </c>
      <c r="BX495" s="109">
        <f t="shared" si="4"/>
        <v>0</v>
      </c>
      <c r="BY495" s="109">
        <f>IF($BW495&gt;cLunchEnd+$N495,cLunchBegin+$N495+1,cLunchBegin+$N495)</f>
        <v>0.5</v>
      </c>
      <c r="BZ495" s="109">
        <f>IF($BW495&gt;cLunchEnd+$N495,cLunchEnd+$N495+1,cLunchEnd+$N495)</f>
        <v>0.5416666667</v>
      </c>
      <c r="CA495" s="109">
        <f>IF($BW495&gt;cDinnerEnd+$N495,cDinnerBegin+$N495+1,cDinnerBegin+$N495)</f>
        <v>0.75</v>
      </c>
      <c r="CB495" s="109">
        <f>IF($BW495&gt;cDinnerEnd+$N495,cDinnerEnd+$N495+1,cDinnerEnd+$N495)</f>
        <v>0.7916666667</v>
      </c>
      <c r="CC495" s="50" t="str">
        <f>IF((MIN($BX495,BZ495)-MAX($BW495,BY495))&gt;0,vDurationLunch,)</f>
        <v/>
      </c>
      <c r="CD495" s="50" t="str">
        <f>IF((MIN($BX495,CB495)-MAX($BW495,CA495))&gt;0,vDurationDinner,)</f>
        <v/>
      </c>
      <c r="CE495" s="50">
        <f t="shared" si="5"/>
        <v>0</v>
      </c>
      <c r="CF495" s="109">
        <f t="shared" si="6"/>
        <v>0.75</v>
      </c>
      <c r="CG495" s="50" t="str">
        <f t="shared" si="7"/>
        <v/>
      </c>
      <c r="CH495" s="50" t="str">
        <f t="shared" si="8"/>
        <v/>
      </c>
      <c r="CI495" s="50" t="str">
        <f t="shared" si="9"/>
        <v/>
      </c>
      <c r="CJ495" s="50" t="str">
        <f t="shared" si="10"/>
        <v/>
      </c>
      <c r="CK495" s="50" t="str">
        <f t="shared" si="11"/>
        <v/>
      </c>
      <c r="CL495" s="50"/>
      <c r="CM495" s="50"/>
      <c r="CN495" s="50"/>
      <c r="CO495" s="50"/>
      <c r="CP495" s="50"/>
    </row>
    <row r="496">
      <c r="A496" s="108" t="str">
        <f t="shared" si="2"/>
        <v/>
      </c>
      <c r="B496" s="6"/>
      <c r="C496" s="119"/>
      <c r="D496" s="120"/>
      <c r="E496" s="61"/>
      <c r="F496" s="45"/>
      <c r="G496" s="46"/>
      <c r="H496" s="46"/>
      <c r="I496" s="45"/>
      <c r="J496" s="45"/>
      <c r="K496" s="45"/>
      <c r="L496" s="45"/>
      <c r="M496" s="61"/>
      <c r="N496" s="48"/>
      <c r="O496" s="49"/>
      <c r="P496" s="48"/>
      <c r="Q496" s="49"/>
      <c r="R496" s="50"/>
      <c r="S496" s="51"/>
      <c r="T496" s="15"/>
      <c r="U496" s="14"/>
      <c r="V496" s="52"/>
      <c r="W496" s="52"/>
      <c r="X496" s="52"/>
      <c r="Y496" s="52"/>
      <c r="Z496" s="52"/>
      <c r="AA496" s="52"/>
      <c r="AB496" s="53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3"/>
      <c r="AP496" s="52"/>
      <c r="AQ496" s="52"/>
      <c r="AR496" s="53"/>
      <c r="AS496" s="53"/>
      <c r="AT496" s="53"/>
      <c r="AU496" s="52"/>
      <c r="AV496" s="52"/>
      <c r="AW496" s="53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83" t="str">
        <f>IF(ISBLANK(B496),,IF(IFNA(MATCH(N496,List_Holidays,0),0)=0,IF(IFNA(MATCH(WEEKDAY(N496),List_WeekHolidays,0),0),1,0),2))</f>
        <v/>
      </c>
      <c r="BU496" s="83" t="str">
        <f t="array" ref="BU496">IF(ISBLANK(BT496),,INDEX(List_DayType,BT496+1))</f>
        <v/>
      </c>
      <c r="BV496" s="83" t="str">
        <f t="array" ref="BV496">IFS(BT496=0,,BT496=1,INDEX(List_Weekday,BT496),BT496=2,XLOOKUP(N496,List_Holidays,List_HolidaysDesc))</f>
        <v/>
      </c>
      <c r="BW496" s="109">
        <f t="shared" si="3"/>
        <v>0</v>
      </c>
      <c r="BX496" s="109">
        <f t="shared" si="4"/>
        <v>0</v>
      </c>
      <c r="BY496" s="109">
        <f>IF($BW496&gt;cLunchEnd+$N496,cLunchBegin+$N496+1,cLunchBegin+$N496)</f>
        <v>0.5</v>
      </c>
      <c r="BZ496" s="109">
        <f>IF($BW496&gt;cLunchEnd+$N496,cLunchEnd+$N496+1,cLunchEnd+$N496)</f>
        <v>0.5416666667</v>
      </c>
      <c r="CA496" s="109">
        <f>IF($BW496&gt;cDinnerEnd+$N496,cDinnerBegin+$N496+1,cDinnerBegin+$N496)</f>
        <v>0.75</v>
      </c>
      <c r="CB496" s="109">
        <f>IF($BW496&gt;cDinnerEnd+$N496,cDinnerEnd+$N496+1,cDinnerEnd+$N496)</f>
        <v>0.7916666667</v>
      </c>
      <c r="CC496" s="50" t="str">
        <f>IF((MIN($BX496,BZ496)-MAX($BW496,BY496))&gt;0,vDurationLunch,)</f>
        <v/>
      </c>
      <c r="CD496" s="50" t="str">
        <f>IF((MIN($BX496,CB496)-MAX($BW496,CA496))&gt;0,vDurationDinner,)</f>
        <v/>
      </c>
      <c r="CE496" s="50">
        <f t="shared" si="5"/>
        <v>0</v>
      </c>
      <c r="CF496" s="109">
        <f t="shared" si="6"/>
        <v>0.75</v>
      </c>
      <c r="CG496" s="50" t="str">
        <f t="shared" si="7"/>
        <v/>
      </c>
      <c r="CH496" s="50" t="str">
        <f t="shared" si="8"/>
        <v/>
      </c>
      <c r="CI496" s="50" t="str">
        <f t="shared" si="9"/>
        <v/>
      </c>
      <c r="CJ496" s="50" t="str">
        <f t="shared" si="10"/>
        <v/>
      </c>
      <c r="CK496" s="50" t="str">
        <f t="shared" si="11"/>
        <v/>
      </c>
      <c r="CL496" s="50"/>
      <c r="CM496" s="50"/>
      <c r="CN496" s="50"/>
      <c r="CO496" s="50"/>
      <c r="CP496" s="50"/>
    </row>
    <row r="497">
      <c r="A497" s="108" t="str">
        <f t="shared" si="2"/>
        <v/>
      </c>
      <c r="B497" s="6"/>
      <c r="C497" s="119"/>
      <c r="D497" s="120"/>
      <c r="E497" s="61"/>
      <c r="F497" s="45"/>
      <c r="G497" s="45"/>
      <c r="H497" s="46"/>
      <c r="I497" s="45"/>
      <c r="J497" s="45"/>
      <c r="K497" s="45"/>
      <c r="L497" s="45"/>
      <c r="M497" s="61"/>
      <c r="N497" s="48"/>
      <c r="O497" s="49"/>
      <c r="P497" s="48"/>
      <c r="Q497" s="49"/>
      <c r="R497" s="50"/>
      <c r="S497" s="51"/>
      <c r="T497" s="15"/>
      <c r="U497" s="14"/>
      <c r="V497" s="52"/>
      <c r="W497" s="52"/>
      <c r="X497" s="52"/>
      <c r="Y497" s="52"/>
      <c r="Z497" s="52"/>
      <c r="AA497" s="52"/>
      <c r="AB497" s="53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3"/>
      <c r="AP497" s="52"/>
      <c r="AQ497" s="52"/>
      <c r="AR497" s="53"/>
      <c r="AS497" s="53"/>
      <c r="AT497" s="53"/>
      <c r="AU497" s="52"/>
      <c r="AV497" s="52"/>
      <c r="AW497" s="53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83" t="str">
        <f>IF(ISBLANK(B497),,IF(IFNA(MATCH(N497,List_Holidays,0),0)=0,IF(IFNA(MATCH(WEEKDAY(N497),List_WeekHolidays,0),0),1,0),2))</f>
        <v/>
      </c>
      <c r="BU497" s="83" t="str">
        <f t="array" ref="BU497">IF(ISBLANK(BT497),,INDEX(List_DayType,BT497+1))</f>
        <v/>
      </c>
      <c r="BV497" s="83" t="str">
        <f t="array" ref="BV497">IFS(BT497=0,,BT497=1,INDEX(List_Weekday,BT497),BT497=2,XLOOKUP(N497,List_Holidays,List_HolidaysDesc))</f>
        <v/>
      </c>
      <c r="BW497" s="109">
        <f t="shared" si="3"/>
        <v>0</v>
      </c>
      <c r="BX497" s="109">
        <f t="shared" si="4"/>
        <v>0</v>
      </c>
      <c r="BY497" s="109">
        <f>IF($BW497&gt;cLunchEnd+$N497,cLunchBegin+$N497+1,cLunchBegin+$N497)</f>
        <v>0.5</v>
      </c>
      <c r="BZ497" s="109">
        <f>IF($BW497&gt;cLunchEnd+$N497,cLunchEnd+$N497+1,cLunchEnd+$N497)</f>
        <v>0.5416666667</v>
      </c>
      <c r="CA497" s="109">
        <f>IF($BW497&gt;cDinnerEnd+$N497,cDinnerBegin+$N497+1,cDinnerBegin+$N497)</f>
        <v>0.75</v>
      </c>
      <c r="CB497" s="109">
        <f>IF($BW497&gt;cDinnerEnd+$N497,cDinnerEnd+$N497+1,cDinnerEnd+$N497)</f>
        <v>0.7916666667</v>
      </c>
      <c r="CC497" s="50" t="str">
        <f>IF((MIN($BX497,BZ497)-MAX($BW497,BY497))&gt;0,vDurationLunch,)</f>
        <v/>
      </c>
      <c r="CD497" s="50" t="str">
        <f>IF((MIN($BX497,CB497)-MAX($BW497,CA497))&gt;0,vDurationDinner,)</f>
        <v/>
      </c>
      <c r="CE497" s="50">
        <f t="shared" si="5"/>
        <v>0</v>
      </c>
      <c r="CF497" s="109">
        <f t="shared" si="6"/>
        <v>0.75</v>
      </c>
      <c r="CG497" s="50" t="str">
        <f t="shared" si="7"/>
        <v/>
      </c>
      <c r="CH497" s="50" t="str">
        <f t="shared" si="8"/>
        <v/>
      </c>
      <c r="CI497" s="50" t="str">
        <f t="shared" si="9"/>
        <v/>
      </c>
      <c r="CJ497" s="50" t="str">
        <f t="shared" si="10"/>
        <v/>
      </c>
      <c r="CK497" s="50" t="str">
        <f t="shared" si="11"/>
        <v/>
      </c>
      <c r="CL497" s="50"/>
      <c r="CM497" s="50"/>
      <c r="CN497" s="50"/>
      <c r="CO497" s="50"/>
      <c r="CP497" s="50"/>
    </row>
    <row r="498">
      <c r="A498" s="108" t="str">
        <f t="shared" si="2"/>
        <v/>
      </c>
      <c r="B498" s="6"/>
      <c r="C498" s="119"/>
      <c r="D498" s="120"/>
      <c r="E498" s="61"/>
      <c r="F498" s="45"/>
      <c r="G498" s="45"/>
      <c r="H498" s="46"/>
      <c r="I498" s="45"/>
      <c r="J498" s="45"/>
      <c r="K498" s="45"/>
      <c r="L498" s="45"/>
      <c r="M498" s="61"/>
      <c r="N498" s="48"/>
      <c r="O498" s="49"/>
      <c r="P498" s="48"/>
      <c r="Q498" s="49"/>
      <c r="R498" s="50"/>
      <c r="S498" s="51"/>
      <c r="T498" s="15"/>
      <c r="U498" s="14"/>
      <c r="V498" s="52"/>
      <c r="W498" s="52"/>
      <c r="X498" s="52"/>
      <c r="Y498" s="52"/>
      <c r="Z498" s="52"/>
      <c r="AA498" s="52"/>
      <c r="AB498" s="53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3"/>
      <c r="AP498" s="52"/>
      <c r="AQ498" s="52"/>
      <c r="AR498" s="53"/>
      <c r="AS498" s="53"/>
      <c r="AT498" s="53"/>
      <c r="AU498" s="52"/>
      <c r="AV498" s="52"/>
      <c r="AW498" s="53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83" t="str">
        <f>IF(ISBLANK(B498),,IF(IFNA(MATCH(N498,List_Holidays,0),0)=0,IF(IFNA(MATCH(WEEKDAY(N498),List_WeekHolidays,0),0),1,0),2))</f>
        <v/>
      </c>
      <c r="BU498" s="83" t="str">
        <f t="array" ref="BU498">IF(ISBLANK(BT498),,INDEX(List_DayType,BT498+1))</f>
        <v/>
      </c>
      <c r="BV498" s="83" t="str">
        <f t="array" ref="BV498">IFS(BT498=0,,BT498=1,INDEX(List_Weekday,BT498),BT498=2,XLOOKUP(N498,List_Holidays,List_HolidaysDesc))</f>
        <v/>
      </c>
      <c r="BW498" s="109">
        <f t="shared" si="3"/>
        <v>0</v>
      </c>
      <c r="BX498" s="109">
        <f t="shared" si="4"/>
        <v>0</v>
      </c>
      <c r="BY498" s="109">
        <f>IF($BW498&gt;cLunchEnd+$N498,cLunchBegin+$N498+1,cLunchBegin+$N498)</f>
        <v>0.5</v>
      </c>
      <c r="BZ498" s="109">
        <f>IF($BW498&gt;cLunchEnd+$N498,cLunchEnd+$N498+1,cLunchEnd+$N498)</f>
        <v>0.5416666667</v>
      </c>
      <c r="CA498" s="109">
        <f>IF($BW498&gt;cDinnerEnd+$N498,cDinnerBegin+$N498+1,cDinnerBegin+$N498)</f>
        <v>0.75</v>
      </c>
      <c r="CB498" s="109">
        <f>IF($BW498&gt;cDinnerEnd+$N498,cDinnerEnd+$N498+1,cDinnerEnd+$N498)</f>
        <v>0.7916666667</v>
      </c>
      <c r="CC498" s="50" t="str">
        <f>IF((MIN($BX498,BZ498)-MAX($BW498,BY498))&gt;0,vDurationLunch,)</f>
        <v/>
      </c>
      <c r="CD498" s="50" t="str">
        <f>IF((MIN($BX498,CB498)-MAX($BW498,CA498))&gt;0,vDurationDinner,)</f>
        <v/>
      </c>
      <c r="CE498" s="50">
        <f t="shared" si="5"/>
        <v>0</v>
      </c>
      <c r="CF498" s="109">
        <f t="shared" si="6"/>
        <v>0.75</v>
      </c>
      <c r="CG498" s="50" t="str">
        <f t="shared" si="7"/>
        <v/>
      </c>
      <c r="CH498" s="50" t="str">
        <f t="shared" si="8"/>
        <v/>
      </c>
      <c r="CI498" s="50" t="str">
        <f t="shared" si="9"/>
        <v/>
      </c>
      <c r="CJ498" s="50" t="str">
        <f t="shared" si="10"/>
        <v/>
      </c>
      <c r="CK498" s="50" t="str">
        <f t="shared" si="11"/>
        <v/>
      </c>
      <c r="CL498" s="50"/>
      <c r="CM498" s="50"/>
      <c r="CN498" s="50"/>
      <c r="CO498" s="50"/>
      <c r="CP498" s="50"/>
    </row>
    <row r="499">
      <c r="A499" s="108" t="str">
        <f t="shared" si="2"/>
        <v/>
      </c>
      <c r="B499" s="6"/>
      <c r="C499" s="119"/>
      <c r="D499" s="120"/>
      <c r="E499" s="61"/>
      <c r="F499" s="45"/>
      <c r="G499" s="45"/>
      <c r="H499" s="45"/>
      <c r="I499" s="45"/>
      <c r="J499" s="46"/>
      <c r="K499" s="45"/>
      <c r="L499" s="45"/>
      <c r="M499" s="61"/>
      <c r="N499" s="48"/>
      <c r="O499" s="49"/>
      <c r="P499" s="48"/>
      <c r="Q499" s="49"/>
      <c r="R499" s="50"/>
      <c r="S499" s="51"/>
      <c r="T499" s="15"/>
      <c r="U499" s="14"/>
      <c r="V499" s="52"/>
      <c r="W499" s="52"/>
      <c r="X499" s="52"/>
      <c r="Y499" s="52"/>
      <c r="Z499" s="52"/>
      <c r="AA499" s="52"/>
      <c r="AB499" s="53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3"/>
      <c r="AP499" s="52"/>
      <c r="AQ499" s="52"/>
      <c r="AR499" s="53"/>
      <c r="AS499" s="53"/>
      <c r="AT499" s="53"/>
      <c r="AU499" s="52"/>
      <c r="AV499" s="52"/>
      <c r="AW499" s="53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83" t="str">
        <f>IF(ISBLANK(B499),,IF(IFNA(MATCH(N499,List_Holidays,0),0)=0,IF(IFNA(MATCH(WEEKDAY(N499),List_WeekHolidays,0),0),1,0),2))</f>
        <v/>
      </c>
      <c r="BU499" s="83" t="str">
        <f t="array" ref="BU499">IF(ISBLANK(BT499),,INDEX(List_DayType,BT499+1))</f>
        <v/>
      </c>
      <c r="BV499" s="83" t="str">
        <f t="array" ref="BV499">IFS(BT499=0,,BT499=1,INDEX(List_Weekday,BT499),BT499=2,XLOOKUP(N499,List_Holidays,List_HolidaysDesc))</f>
        <v/>
      </c>
      <c r="BW499" s="109">
        <f t="shared" si="3"/>
        <v>0</v>
      </c>
      <c r="BX499" s="109">
        <f t="shared" si="4"/>
        <v>0</v>
      </c>
      <c r="BY499" s="109">
        <f>IF($BW499&gt;cLunchEnd+$N499,cLunchBegin+$N499+1,cLunchBegin+$N499)</f>
        <v>0.5</v>
      </c>
      <c r="BZ499" s="109">
        <f>IF($BW499&gt;cLunchEnd+$N499,cLunchEnd+$N499+1,cLunchEnd+$N499)</f>
        <v>0.5416666667</v>
      </c>
      <c r="CA499" s="109">
        <f>IF($BW499&gt;cDinnerEnd+$N499,cDinnerBegin+$N499+1,cDinnerBegin+$N499)</f>
        <v>0.75</v>
      </c>
      <c r="CB499" s="109">
        <f>IF($BW499&gt;cDinnerEnd+$N499,cDinnerEnd+$N499+1,cDinnerEnd+$N499)</f>
        <v>0.7916666667</v>
      </c>
      <c r="CC499" s="50" t="str">
        <f>IF((MIN($BX499,BZ499)-MAX($BW499,BY499))&gt;0,vDurationLunch,)</f>
        <v/>
      </c>
      <c r="CD499" s="50" t="str">
        <f>IF((MIN($BX499,CB499)-MAX($BW499,CA499))&gt;0,vDurationDinner,)</f>
        <v/>
      </c>
      <c r="CE499" s="50">
        <f t="shared" si="5"/>
        <v>0</v>
      </c>
      <c r="CF499" s="109">
        <f t="shared" si="6"/>
        <v>0.75</v>
      </c>
      <c r="CG499" s="50" t="str">
        <f t="shared" si="7"/>
        <v/>
      </c>
      <c r="CH499" s="50" t="str">
        <f t="shared" si="8"/>
        <v/>
      </c>
      <c r="CI499" s="50" t="str">
        <f t="shared" si="9"/>
        <v/>
      </c>
      <c r="CJ499" s="50" t="str">
        <f t="shared" si="10"/>
        <v/>
      </c>
      <c r="CK499" s="50" t="str">
        <f t="shared" si="11"/>
        <v/>
      </c>
      <c r="CL499" s="50"/>
      <c r="CM499" s="50"/>
      <c r="CN499" s="50"/>
      <c r="CO499" s="50"/>
      <c r="CP499" s="50"/>
    </row>
    <row r="500">
      <c r="A500" s="108" t="str">
        <f t="shared" si="2"/>
        <v/>
      </c>
      <c r="B500" s="6"/>
      <c r="C500" s="119"/>
      <c r="D500" s="120"/>
      <c r="E500" s="61"/>
      <c r="F500" s="45"/>
      <c r="G500" s="45"/>
      <c r="H500" s="46"/>
      <c r="I500" s="45"/>
      <c r="J500" s="45"/>
      <c r="K500" s="45"/>
      <c r="L500" s="45"/>
      <c r="M500" s="61"/>
      <c r="N500" s="48"/>
      <c r="O500" s="49"/>
      <c r="P500" s="48"/>
      <c r="Q500" s="49"/>
      <c r="R500" s="50"/>
      <c r="S500" s="51"/>
      <c r="T500" s="15"/>
      <c r="U500" s="14"/>
      <c r="V500" s="52"/>
      <c r="W500" s="52"/>
      <c r="X500" s="52"/>
      <c r="Y500" s="52"/>
      <c r="Z500" s="52"/>
      <c r="AA500" s="52"/>
      <c r="AB500" s="53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3"/>
      <c r="AP500" s="52"/>
      <c r="AQ500" s="52"/>
      <c r="AR500" s="53"/>
      <c r="AS500" s="53"/>
      <c r="AT500" s="53"/>
      <c r="AU500" s="52"/>
      <c r="AV500" s="52"/>
      <c r="AW500" s="53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83" t="str">
        <f>IF(ISBLANK(B500),,IF(IFNA(MATCH(N500,List_Holidays,0),0)=0,IF(IFNA(MATCH(WEEKDAY(N500),List_WeekHolidays,0),0),1,0),2))</f>
        <v/>
      </c>
      <c r="BU500" s="83" t="str">
        <f t="array" ref="BU500">IF(ISBLANK(BT500),,INDEX(List_DayType,BT500+1))</f>
        <v/>
      </c>
      <c r="BV500" s="83" t="str">
        <f t="array" ref="BV500">IFS(BT500=0,,BT500=1,INDEX(List_Weekday,BT500),BT500=2,XLOOKUP(N500,List_Holidays,List_HolidaysDesc))</f>
        <v/>
      </c>
      <c r="BW500" s="109">
        <f t="shared" si="3"/>
        <v>0</v>
      </c>
      <c r="BX500" s="109">
        <f t="shared" si="4"/>
        <v>0</v>
      </c>
      <c r="BY500" s="109">
        <f>IF($BW500&gt;cLunchEnd+$N500,cLunchBegin+$N500+1,cLunchBegin+$N500)</f>
        <v>0.5</v>
      </c>
      <c r="BZ500" s="109">
        <f>IF($BW500&gt;cLunchEnd+$N500,cLunchEnd+$N500+1,cLunchEnd+$N500)</f>
        <v>0.5416666667</v>
      </c>
      <c r="CA500" s="109">
        <f>IF($BW500&gt;cDinnerEnd+$N500,cDinnerBegin+$N500+1,cDinnerBegin+$N500)</f>
        <v>0.75</v>
      </c>
      <c r="CB500" s="109">
        <f>IF($BW500&gt;cDinnerEnd+$N500,cDinnerEnd+$N500+1,cDinnerEnd+$N500)</f>
        <v>0.7916666667</v>
      </c>
      <c r="CC500" s="50" t="str">
        <f>IF((MIN($BX500,BZ500)-MAX($BW500,BY500))&gt;0,vDurationLunch,)</f>
        <v/>
      </c>
      <c r="CD500" s="50" t="str">
        <f>IF((MIN($BX500,CB500)-MAX($BW500,CA500))&gt;0,vDurationDinner,)</f>
        <v/>
      </c>
      <c r="CE500" s="50">
        <f t="shared" si="5"/>
        <v>0</v>
      </c>
      <c r="CF500" s="109">
        <f t="shared" si="6"/>
        <v>0.75</v>
      </c>
      <c r="CG500" s="50" t="str">
        <f t="shared" si="7"/>
        <v/>
      </c>
      <c r="CH500" s="50" t="str">
        <f t="shared" si="8"/>
        <v/>
      </c>
      <c r="CI500" s="50" t="str">
        <f t="shared" si="9"/>
        <v/>
      </c>
      <c r="CJ500" s="50" t="str">
        <f t="shared" si="10"/>
        <v/>
      </c>
      <c r="CK500" s="50" t="str">
        <f t="shared" si="11"/>
        <v/>
      </c>
      <c r="CL500" s="50"/>
      <c r="CM500" s="50"/>
      <c r="CN500" s="50"/>
      <c r="CO500" s="50"/>
      <c r="CP500" s="50"/>
    </row>
    <row r="501">
      <c r="A501" s="108" t="str">
        <f t="shared" si="2"/>
        <v/>
      </c>
      <c r="B501" s="6"/>
      <c r="C501" s="119"/>
      <c r="D501" s="120"/>
      <c r="E501" s="61"/>
      <c r="F501" s="45"/>
      <c r="G501" s="45"/>
      <c r="H501" s="46"/>
      <c r="I501" s="45"/>
      <c r="J501" s="45"/>
      <c r="K501" s="45"/>
      <c r="L501" s="45"/>
      <c r="M501" s="61"/>
      <c r="N501" s="48"/>
      <c r="O501" s="49"/>
      <c r="P501" s="48"/>
      <c r="Q501" s="49"/>
      <c r="R501" s="50"/>
      <c r="S501" s="51"/>
      <c r="T501" s="15"/>
      <c r="U501" s="14"/>
      <c r="V501" s="52"/>
      <c r="W501" s="52"/>
      <c r="X501" s="52"/>
      <c r="Y501" s="52"/>
      <c r="Z501" s="52"/>
      <c r="AA501" s="52"/>
      <c r="AB501" s="53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3"/>
      <c r="AP501" s="52"/>
      <c r="AQ501" s="52"/>
      <c r="AR501" s="53"/>
      <c r="AS501" s="53"/>
      <c r="AT501" s="53"/>
      <c r="AU501" s="52"/>
      <c r="AV501" s="52"/>
      <c r="AW501" s="53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83" t="str">
        <f>IF(ISBLANK(B501),,IF(IFNA(MATCH(N501,List_Holidays,0),0)=0,IF(IFNA(MATCH(WEEKDAY(N501),List_WeekHolidays,0),0),1,0),2))</f>
        <v/>
      </c>
      <c r="BU501" s="83" t="str">
        <f t="array" ref="BU501">IF(ISBLANK(BT501),,INDEX(List_DayType,BT501+1))</f>
        <v/>
      </c>
      <c r="BV501" s="83" t="str">
        <f t="array" ref="BV501">IFS(BT501=0,,BT501=1,INDEX(List_Weekday,BT501),BT501=2,XLOOKUP(N501,List_Holidays,List_HolidaysDesc))</f>
        <v/>
      </c>
      <c r="BW501" s="109">
        <f t="shared" si="3"/>
        <v>0</v>
      </c>
      <c r="BX501" s="109">
        <f t="shared" si="4"/>
        <v>0</v>
      </c>
      <c r="BY501" s="109">
        <f>IF($BW501&gt;cLunchEnd+$N501,cLunchBegin+$N501+1,cLunchBegin+$N501)</f>
        <v>0.5</v>
      </c>
      <c r="BZ501" s="109">
        <f>IF($BW501&gt;cLunchEnd+$N501,cLunchEnd+$N501+1,cLunchEnd+$N501)</f>
        <v>0.5416666667</v>
      </c>
      <c r="CA501" s="109">
        <f>IF($BW501&gt;cDinnerEnd+$N501,cDinnerBegin+$N501+1,cDinnerBegin+$N501)</f>
        <v>0.75</v>
      </c>
      <c r="CB501" s="109">
        <f>IF($BW501&gt;cDinnerEnd+$N501,cDinnerEnd+$N501+1,cDinnerEnd+$N501)</f>
        <v>0.7916666667</v>
      </c>
      <c r="CC501" s="50" t="str">
        <f>IF((MIN($BX501,BZ501)-MAX($BW501,BY501))&gt;0,vDurationLunch,)</f>
        <v/>
      </c>
      <c r="CD501" s="50" t="str">
        <f>IF((MIN($BX501,CB501)-MAX($BW501,CA501))&gt;0,vDurationDinner,)</f>
        <v/>
      </c>
      <c r="CE501" s="50">
        <f t="shared" si="5"/>
        <v>0</v>
      </c>
      <c r="CF501" s="109">
        <f t="shared" si="6"/>
        <v>0.75</v>
      </c>
      <c r="CG501" s="50" t="str">
        <f t="shared" si="7"/>
        <v/>
      </c>
      <c r="CH501" s="50" t="str">
        <f t="shared" si="8"/>
        <v/>
      </c>
      <c r="CI501" s="50" t="str">
        <f t="shared" si="9"/>
        <v/>
      </c>
      <c r="CJ501" s="50" t="str">
        <f t="shared" si="10"/>
        <v/>
      </c>
      <c r="CK501" s="50" t="str">
        <f t="shared" si="11"/>
        <v/>
      </c>
      <c r="CL501" s="50"/>
      <c r="CM501" s="50"/>
      <c r="CN501" s="50"/>
      <c r="CO501" s="50"/>
      <c r="CP501" s="50"/>
    </row>
    <row r="502">
      <c r="A502" s="108" t="str">
        <f t="shared" si="2"/>
        <v/>
      </c>
      <c r="B502" s="6"/>
      <c r="C502" s="119"/>
      <c r="D502" s="120"/>
      <c r="E502" s="61"/>
      <c r="F502" s="45"/>
      <c r="G502" s="45"/>
      <c r="H502" s="46"/>
      <c r="I502" s="45"/>
      <c r="J502" s="45"/>
      <c r="K502" s="45"/>
      <c r="L502" s="45"/>
      <c r="M502" s="61"/>
      <c r="N502" s="48"/>
      <c r="O502" s="49"/>
      <c r="P502" s="48"/>
      <c r="Q502" s="49"/>
      <c r="R502" s="50"/>
      <c r="S502" s="51"/>
      <c r="T502" s="15"/>
      <c r="U502" s="14"/>
      <c r="V502" s="52"/>
      <c r="W502" s="52"/>
      <c r="X502" s="52"/>
      <c r="Y502" s="52"/>
      <c r="Z502" s="52"/>
      <c r="AA502" s="52"/>
      <c r="AB502" s="53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3"/>
      <c r="AP502" s="52"/>
      <c r="AQ502" s="52"/>
      <c r="AR502" s="53"/>
      <c r="AS502" s="53"/>
      <c r="AT502" s="53"/>
      <c r="AU502" s="52"/>
      <c r="AV502" s="52"/>
      <c r="AW502" s="53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83" t="str">
        <f>IF(ISBLANK(B502),,IF(IFNA(MATCH(N502,List_Holidays,0),0)=0,IF(IFNA(MATCH(WEEKDAY(N502),List_WeekHolidays,0),0),1,0),2))</f>
        <v/>
      </c>
      <c r="BU502" s="83" t="str">
        <f t="array" ref="BU502">IF(ISBLANK(BT502),,INDEX(List_DayType,BT502+1))</f>
        <v/>
      </c>
      <c r="BV502" s="83" t="str">
        <f t="array" ref="BV502">IFS(BT502=0,,BT502=1,INDEX(List_Weekday,BT502),BT502=2,XLOOKUP(N502,List_Holidays,List_HolidaysDesc))</f>
        <v/>
      </c>
      <c r="BW502" s="109">
        <f t="shared" si="3"/>
        <v>0</v>
      </c>
      <c r="BX502" s="109">
        <f t="shared" si="4"/>
        <v>0</v>
      </c>
      <c r="BY502" s="109">
        <f>IF($BW502&gt;cLunchEnd+$N502,cLunchBegin+$N502+1,cLunchBegin+$N502)</f>
        <v>0.5</v>
      </c>
      <c r="BZ502" s="109">
        <f>IF($BW502&gt;cLunchEnd+$N502,cLunchEnd+$N502+1,cLunchEnd+$N502)</f>
        <v>0.5416666667</v>
      </c>
      <c r="CA502" s="109">
        <f>IF($BW502&gt;cDinnerEnd+$N502,cDinnerBegin+$N502+1,cDinnerBegin+$N502)</f>
        <v>0.75</v>
      </c>
      <c r="CB502" s="109">
        <f>IF($BW502&gt;cDinnerEnd+$N502,cDinnerEnd+$N502+1,cDinnerEnd+$N502)</f>
        <v>0.7916666667</v>
      </c>
      <c r="CC502" s="50" t="str">
        <f>IF((MIN($BX502,BZ502)-MAX($BW502,BY502))&gt;0,vDurationLunch,)</f>
        <v/>
      </c>
      <c r="CD502" s="50" t="str">
        <f>IF((MIN($BX502,CB502)-MAX($BW502,CA502))&gt;0,vDurationDinner,)</f>
        <v/>
      </c>
      <c r="CE502" s="50">
        <f t="shared" si="5"/>
        <v>0</v>
      </c>
      <c r="CF502" s="109">
        <f t="shared" si="6"/>
        <v>0.75</v>
      </c>
      <c r="CG502" s="50" t="str">
        <f t="shared" si="7"/>
        <v/>
      </c>
      <c r="CH502" s="50" t="str">
        <f t="shared" si="8"/>
        <v/>
      </c>
      <c r="CI502" s="50" t="str">
        <f t="shared" si="9"/>
        <v/>
      </c>
      <c r="CJ502" s="50" t="str">
        <f t="shared" si="10"/>
        <v/>
      </c>
      <c r="CK502" s="50" t="str">
        <f t="shared" si="11"/>
        <v/>
      </c>
      <c r="CL502" s="50"/>
      <c r="CM502" s="50"/>
      <c r="CN502" s="50"/>
      <c r="CO502" s="50"/>
      <c r="CP502" s="50"/>
    </row>
    <row r="503">
      <c r="A503" s="108" t="str">
        <f t="shared" si="2"/>
        <v/>
      </c>
      <c r="B503" s="6"/>
      <c r="C503" s="119"/>
      <c r="D503" s="120"/>
      <c r="E503" s="61"/>
      <c r="F503" s="45"/>
      <c r="G503" s="46"/>
      <c r="H503" s="46"/>
      <c r="I503" s="45"/>
      <c r="J503" s="45"/>
      <c r="K503" s="45"/>
      <c r="L503" s="45"/>
      <c r="M503" s="61"/>
      <c r="N503" s="48"/>
      <c r="O503" s="49"/>
      <c r="P503" s="48"/>
      <c r="Q503" s="49"/>
      <c r="R503" s="50"/>
      <c r="S503" s="51"/>
      <c r="T503" s="15"/>
      <c r="U503" s="14"/>
      <c r="V503" s="52"/>
      <c r="W503" s="52"/>
      <c r="X503" s="52"/>
      <c r="Y503" s="52"/>
      <c r="Z503" s="52"/>
      <c r="AA503" s="52"/>
      <c r="AB503" s="53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3"/>
      <c r="AP503" s="52"/>
      <c r="AQ503" s="52"/>
      <c r="AR503" s="53"/>
      <c r="AS503" s="53"/>
      <c r="AT503" s="53"/>
      <c r="AU503" s="52"/>
      <c r="AV503" s="52"/>
      <c r="AW503" s="53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83" t="str">
        <f>IF(ISBLANK(B503),,IF(IFNA(MATCH(N503,List_Holidays,0),0)=0,IF(IFNA(MATCH(WEEKDAY(N503),List_WeekHolidays,0),0),1,0),2))</f>
        <v/>
      </c>
      <c r="BU503" s="83" t="str">
        <f t="array" ref="BU503">IF(ISBLANK(BT503),,INDEX(List_DayType,BT503+1))</f>
        <v/>
      </c>
      <c r="BV503" s="83" t="str">
        <f t="array" ref="BV503">IFS(BT503=0,,BT503=1,INDEX(List_Weekday,BT503),BT503=2,XLOOKUP(N503,List_Holidays,List_HolidaysDesc))</f>
        <v/>
      </c>
      <c r="BW503" s="109">
        <f t="shared" si="3"/>
        <v>0</v>
      </c>
      <c r="BX503" s="109">
        <f t="shared" si="4"/>
        <v>0</v>
      </c>
      <c r="BY503" s="109">
        <f>IF($BW503&gt;cLunchEnd+$N503,cLunchBegin+$N503+1,cLunchBegin+$N503)</f>
        <v>0.5</v>
      </c>
      <c r="BZ503" s="109">
        <f>IF($BW503&gt;cLunchEnd+$N503,cLunchEnd+$N503+1,cLunchEnd+$N503)</f>
        <v>0.5416666667</v>
      </c>
      <c r="CA503" s="109">
        <f>IF($BW503&gt;cDinnerEnd+$N503,cDinnerBegin+$N503+1,cDinnerBegin+$N503)</f>
        <v>0.75</v>
      </c>
      <c r="CB503" s="109">
        <f>IF($BW503&gt;cDinnerEnd+$N503,cDinnerEnd+$N503+1,cDinnerEnd+$N503)</f>
        <v>0.7916666667</v>
      </c>
      <c r="CC503" s="50" t="str">
        <f>IF((MIN($BX503,BZ503)-MAX($BW503,BY503))&gt;0,vDurationLunch,)</f>
        <v/>
      </c>
      <c r="CD503" s="50" t="str">
        <f>IF((MIN($BX503,CB503)-MAX($BW503,CA503))&gt;0,vDurationDinner,)</f>
        <v/>
      </c>
      <c r="CE503" s="50">
        <f t="shared" si="5"/>
        <v>0</v>
      </c>
      <c r="CF503" s="109">
        <f t="shared" si="6"/>
        <v>0.75</v>
      </c>
      <c r="CG503" s="50" t="str">
        <f t="shared" si="7"/>
        <v/>
      </c>
      <c r="CH503" s="50" t="str">
        <f t="shared" si="8"/>
        <v/>
      </c>
      <c r="CI503" s="50" t="str">
        <f t="shared" si="9"/>
        <v/>
      </c>
      <c r="CJ503" s="50" t="str">
        <f t="shared" si="10"/>
        <v/>
      </c>
      <c r="CK503" s="50" t="str">
        <f t="shared" si="11"/>
        <v/>
      </c>
      <c r="CL503" s="50"/>
      <c r="CM503" s="50"/>
      <c r="CN503" s="50"/>
      <c r="CO503" s="50"/>
      <c r="CP503" s="50"/>
    </row>
    <row r="504">
      <c r="A504" s="108" t="str">
        <f t="shared" si="2"/>
        <v/>
      </c>
      <c r="B504" s="6"/>
      <c r="C504" s="119"/>
      <c r="D504" s="120"/>
      <c r="E504" s="61"/>
      <c r="F504" s="45"/>
      <c r="G504" s="45"/>
      <c r="H504" s="46"/>
      <c r="I504" s="45"/>
      <c r="J504" s="45"/>
      <c r="K504" s="45"/>
      <c r="L504" s="45"/>
      <c r="M504" s="61"/>
      <c r="N504" s="48"/>
      <c r="O504" s="49"/>
      <c r="P504" s="48"/>
      <c r="Q504" s="49"/>
      <c r="R504" s="50"/>
      <c r="S504" s="51"/>
      <c r="T504" s="15"/>
      <c r="U504" s="14"/>
      <c r="V504" s="52"/>
      <c r="W504" s="52"/>
      <c r="X504" s="52"/>
      <c r="Y504" s="52"/>
      <c r="Z504" s="52"/>
      <c r="AA504" s="52"/>
      <c r="AB504" s="53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3"/>
      <c r="AP504" s="52"/>
      <c r="AQ504" s="52"/>
      <c r="AR504" s="53"/>
      <c r="AS504" s="53"/>
      <c r="AT504" s="53"/>
      <c r="AU504" s="52"/>
      <c r="AV504" s="52"/>
      <c r="AW504" s="53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83" t="str">
        <f>IF(ISBLANK(B504),,IF(IFNA(MATCH(N504,List_Holidays,0),0)=0,IF(IFNA(MATCH(WEEKDAY(N504),List_WeekHolidays,0),0),1,0),2))</f>
        <v/>
      </c>
      <c r="BU504" s="83" t="str">
        <f t="array" ref="BU504">IF(ISBLANK(BT504),,INDEX(List_DayType,BT504+1))</f>
        <v/>
      </c>
      <c r="BV504" s="83" t="str">
        <f t="array" ref="BV504">IFS(BT504=0,,BT504=1,INDEX(List_Weekday,BT504),BT504=2,XLOOKUP(N504,List_Holidays,List_HolidaysDesc))</f>
        <v/>
      </c>
      <c r="BW504" s="109">
        <f t="shared" si="3"/>
        <v>0</v>
      </c>
      <c r="BX504" s="109">
        <f t="shared" si="4"/>
        <v>0</v>
      </c>
      <c r="BY504" s="109">
        <f>IF($BW504&gt;cLunchEnd+$N504,cLunchBegin+$N504+1,cLunchBegin+$N504)</f>
        <v>0.5</v>
      </c>
      <c r="BZ504" s="109">
        <f>IF($BW504&gt;cLunchEnd+$N504,cLunchEnd+$N504+1,cLunchEnd+$N504)</f>
        <v>0.5416666667</v>
      </c>
      <c r="CA504" s="109">
        <f>IF($BW504&gt;cDinnerEnd+$N504,cDinnerBegin+$N504+1,cDinnerBegin+$N504)</f>
        <v>0.75</v>
      </c>
      <c r="CB504" s="109">
        <f>IF($BW504&gt;cDinnerEnd+$N504,cDinnerEnd+$N504+1,cDinnerEnd+$N504)</f>
        <v>0.7916666667</v>
      </c>
      <c r="CC504" s="50" t="str">
        <f>IF((MIN($BX504,BZ504)-MAX($BW504,BY504))&gt;0,vDurationLunch,)</f>
        <v/>
      </c>
      <c r="CD504" s="50" t="str">
        <f>IF((MIN($BX504,CB504)-MAX($BW504,CA504))&gt;0,vDurationDinner,)</f>
        <v/>
      </c>
      <c r="CE504" s="50">
        <f t="shared" si="5"/>
        <v>0</v>
      </c>
      <c r="CF504" s="109">
        <f t="shared" si="6"/>
        <v>0.75</v>
      </c>
      <c r="CG504" s="50" t="str">
        <f t="shared" si="7"/>
        <v/>
      </c>
      <c r="CH504" s="50" t="str">
        <f t="shared" si="8"/>
        <v/>
      </c>
      <c r="CI504" s="50" t="str">
        <f t="shared" si="9"/>
        <v/>
      </c>
      <c r="CJ504" s="50" t="str">
        <f t="shared" si="10"/>
        <v/>
      </c>
      <c r="CK504" s="50" t="str">
        <f t="shared" si="11"/>
        <v/>
      </c>
      <c r="CL504" s="50"/>
      <c r="CM504" s="50"/>
      <c r="CN504" s="50"/>
      <c r="CO504" s="50"/>
      <c r="CP504" s="50"/>
    </row>
    <row r="505">
      <c r="A505" s="108" t="str">
        <f t="shared" si="2"/>
        <v/>
      </c>
      <c r="B505" s="6"/>
      <c r="C505" s="119"/>
      <c r="D505" s="120"/>
      <c r="E505" s="61"/>
      <c r="F505" s="45"/>
      <c r="G505" s="45"/>
      <c r="H505" s="46"/>
      <c r="I505" s="45"/>
      <c r="J505" s="45"/>
      <c r="K505" s="45"/>
      <c r="L505" s="45"/>
      <c r="M505" s="61"/>
      <c r="N505" s="48"/>
      <c r="O505" s="49"/>
      <c r="P505" s="48"/>
      <c r="Q505" s="49"/>
      <c r="R505" s="50"/>
      <c r="S505" s="51"/>
      <c r="T505" s="15"/>
      <c r="U505" s="14"/>
      <c r="V505" s="52"/>
      <c r="W505" s="52"/>
      <c r="X505" s="52"/>
      <c r="Y505" s="52"/>
      <c r="Z505" s="52"/>
      <c r="AA505" s="52"/>
      <c r="AB505" s="53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3"/>
      <c r="AP505" s="52"/>
      <c r="AQ505" s="52"/>
      <c r="AR505" s="53"/>
      <c r="AS505" s="53"/>
      <c r="AT505" s="53"/>
      <c r="AU505" s="52"/>
      <c r="AV505" s="52"/>
      <c r="AW505" s="53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83" t="str">
        <f>IF(ISBLANK(B505),,IF(IFNA(MATCH(N505,List_Holidays,0),0)=0,IF(IFNA(MATCH(WEEKDAY(N505),List_WeekHolidays,0),0),1,0),2))</f>
        <v/>
      </c>
      <c r="BU505" s="83" t="str">
        <f t="array" ref="BU505">IF(ISBLANK(BT505),,INDEX(List_DayType,BT505+1))</f>
        <v/>
      </c>
      <c r="BV505" s="83" t="str">
        <f t="array" ref="BV505">IFS(BT505=0,,BT505=1,INDEX(List_Weekday,BT505),BT505=2,XLOOKUP(N505,List_Holidays,List_HolidaysDesc))</f>
        <v/>
      </c>
      <c r="BW505" s="109">
        <f t="shared" si="3"/>
        <v>0</v>
      </c>
      <c r="BX505" s="109">
        <f t="shared" si="4"/>
        <v>0</v>
      </c>
      <c r="BY505" s="109">
        <f>IF($BW505&gt;cLunchEnd+$N505,cLunchBegin+$N505+1,cLunchBegin+$N505)</f>
        <v>0.5</v>
      </c>
      <c r="BZ505" s="109">
        <f>IF($BW505&gt;cLunchEnd+$N505,cLunchEnd+$N505+1,cLunchEnd+$N505)</f>
        <v>0.5416666667</v>
      </c>
      <c r="CA505" s="109">
        <f>IF($BW505&gt;cDinnerEnd+$N505,cDinnerBegin+$N505+1,cDinnerBegin+$N505)</f>
        <v>0.75</v>
      </c>
      <c r="CB505" s="109">
        <f>IF($BW505&gt;cDinnerEnd+$N505,cDinnerEnd+$N505+1,cDinnerEnd+$N505)</f>
        <v>0.7916666667</v>
      </c>
      <c r="CC505" s="50" t="str">
        <f>IF((MIN($BX505,BZ505)-MAX($BW505,BY505))&gt;0,vDurationLunch,)</f>
        <v/>
      </c>
      <c r="CD505" s="50" t="str">
        <f>IF((MIN($BX505,CB505)-MAX($BW505,CA505))&gt;0,vDurationDinner,)</f>
        <v/>
      </c>
      <c r="CE505" s="50">
        <f t="shared" si="5"/>
        <v>0</v>
      </c>
      <c r="CF505" s="109">
        <f t="shared" si="6"/>
        <v>0.75</v>
      </c>
      <c r="CG505" s="50" t="str">
        <f t="shared" si="7"/>
        <v/>
      </c>
      <c r="CH505" s="50" t="str">
        <f t="shared" si="8"/>
        <v/>
      </c>
      <c r="CI505" s="50" t="str">
        <f t="shared" si="9"/>
        <v/>
      </c>
      <c r="CJ505" s="50" t="str">
        <f t="shared" si="10"/>
        <v/>
      </c>
      <c r="CK505" s="50" t="str">
        <f t="shared" si="11"/>
        <v/>
      </c>
      <c r="CL505" s="50"/>
      <c r="CM505" s="50"/>
      <c r="CN505" s="50"/>
      <c r="CO505" s="50"/>
      <c r="CP505" s="50"/>
    </row>
    <row r="506">
      <c r="A506" s="108" t="str">
        <f t="shared" si="2"/>
        <v/>
      </c>
      <c r="B506" s="6"/>
      <c r="C506" s="119"/>
      <c r="D506" s="120"/>
      <c r="E506" s="61"/>
      <c r="F506" s="45"/>
      <c r="G506" s="45"/>
      <c r="H506" s="45"/>
      <c r="I506" s="45"/>
      <c r="J506" s="46"/>
      <c r="K506" s="45"/>
      <c r="L506" s="45"/>
      <c r="M506" s="61"/>
      <c r="N506" s="48"/>
      <c r="O506" s="49"/>
      <c r="P506" s="48"/>
      <c r="Q506" s="49"/>
      <c r="R506" s="50"/>
      <c r="S506" s="51"/>
      <c r="T506" s="15"/>
      <c r="U506" s="14"/>
      <c r="V506" s="52"/>
      <c r="W506" s="52"/>
      <c r="X506" s="52"/>
      <c r="Y506" s="52"/>
      <c r="Z506" s="52"/>
      <c r="AA506" s="52"/>
      <c r="AB506" s="53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3"/>
      <c r="AP506" s="52"/>
      <c r="AQ506" s="52"/>
      <c r="AR506" s="53"/>
      <c r="AS506" s="53"/>
      <c r="AT506" s="53"/>
      <c r="AU506" s="52"/>
      <c r="AV506" s="52"/>
      <c r="AW506" s="53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83" t="str">
        <f>IF(ISBLANK(B506),,IF(IFNA(MATCH(N506,List_Holidays,0),0)=0,IF(IFNA(MATCH(WEEKDAY(N506),List_WeekHolidays,0),0),1,0),2))</f>
        <v/>
      </c>
      <c r="BU506" s="83" t="str">
        <f t="array" ref="BU506">IF(ISBLANK(BT506),,INDEX(List_DayType,BT506+1))</f>
        <v/>
      </c>
      <c r="BV506" s="83" t="str">
        <f t="array" ref="BV506">IFS(BT506=0,,BT506=1,INDEX(List_Weekday,BT506),BT506=2,XLOOKUP(N506,List_Holidays,List_HolidaysDesc))</f>
        <v/>
      </c>
      <c r="BW506" s="109">
        <f t="shared" si="3"/>
        <v>0</v>
      </c>
      <c r="BX506" s="109">
        <f t="shared" si="4"/>
        <v>0</v>
      </c>
      <c r="BY506" s="109">
        <f>IF($BW506&gt;cLunchEnd+$N506,cLunchBegin+$N506+1,cLunchBegin+$N506)</f>
        <v>0.5</v>
      </c>
      <c r="BZ506" s="109">
        <f>IF($BW506&gt;cLunchEnd+$N506,cLunchEnd+$N506+1,cLunchEnd+$N506)</f>
        <v>0.5416666667</v>
      </c>
      <c r="CA506" s="109">
        <f>IF($BW506&gt;cDinnerEnd+$N506,cDinnerBegin+$N506+1,cDinnerBegin+$N506)</f>
        <v>0.75</v>
      </c>
      <c r="CB506" s="109">
        <f>IF($BW506&gt;cDinnerEnd+$N506,cDinnerEnd+$N506+1,cDinnerEnd+$N506)</f>
        <v>0.7916666667</v>
      </c>
      <c r="CC506" s="50" t="str">
        <f>IF((MIN($BX506,BZ506)-MAX($BW506,BY506))&gt;0,vDurationLunch,)</f>
        <v/>
      </c>
      <c r="CD506" s="50" t="str">
        <f>IF((MIN($BX506,CB506)-MAX($BW506,CA506))&gt;0,vDurationDinner,)</f>
        <v/>
      </c>
      <c r="CE506" s="50">
        <f t="shared" si="5"/>
        <v>0</v>
      </c>
      <c r="CF506" s="109">
        <f t="shared" si="6"/>
        <v>0.75</v>
      </c>
      <c r="CG506" s="50" t="str">
        <f t="shared" si="7"/>
        <v/>
      </c>
      <c r="CH506" s="50" t="str">
        <f t="shared" si="8"/>
        <v/>
      </c>
      <c r="CI506" s="50" t="str">
        <f t="shared" si="9"/>
        <v/>
      </c>
      <c r="CJ506" s="50" t="str">
        <f t="shared" si="10"/>
        <v/>
      </c>
      <c r="CK506" s="50" t="str">
        <f t="shared" si="11"/>
        <v/>
      </c>
      <c r="CL506" s="50"/>
      <c r="CM506" s="50"/>
      <c r="CN506" s="50"/>
      <c r="CO506" s="50"/>
      <c r="CP506" s="50"/>
    </row>
    <row r="507">
      <c r="A507" s="108" t="str">
        <f t="shared" si="2"/>
        <v/>
      </c>
      <c r="B507" s="6"/>
      <c r="C507" s="119"/>
      <c r="D507" s="120"/>
      <c r="E507" s="61"/>
      <c r="F507" s="45"/>
      <c r="G507" s="45"/>
      <c r="H507" s="46"/>
      <c r="I507" s="45"/>
      <c r="J507" s="45"/>
      <c r="K507" s="45"/>
      <c r="L507" s="45"/>
      <c r="M507" s="61"/>
      <c r="N507" s="48"/>
      <c r="O507" s="49"/>
      <c r="P507" s="48"/>
      <c r="Q507" s="49"/>
      <c r="R507" s="50"/>
      <c r="S507" s="51"/>
      <c r="T507" s="15"/>
      <c r="U507" s="14"/>
      <c r="V507" s="52"/>
      <c r="W507" s="52"/>
      <c r="X507" s="52"/>
      <c r="Y507" s="52"/>
      <c r="Z507" s="52"/>
      <c r="AA507" s="52"/>
      <c r="AB507" s="53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3"/>
      <c r="AP507" s="52"/>
      <c r="AQ507" s="52"/>
      <c r="AR507" s="53"/>
      <c r="AS507" s="53"/>
      <c r="AT507" s="53"/>
      <c r="AU507" s="52"/>
      <c r="AV507" s="52"/>
      <c r="AW507" s="53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83" t="str">
        <f>IF(ISBLANK(B507),,IF(IFNA(MATCH(N507,List_Holidays,0),0)=0,IF(IFNA(MATCH(WEEKDAY(N507),List_WeekHolidays,0),0),1,0),2))</f>
        <v/>
      </c>
      <c r="BU507" s="83" t="str">
        <f t="array" ref="BU507">IF(ISBLANK(BT507),,INDEX(List_DayType,BT507+1))</f>
        <v/>
      </c>
      <c r="BV507" s="83" t="str">
        <f t="array" ref="BV507">IFS(BT507=0,,BT507=1,INDEX(List_Weekday,BT507),BT507=2,XLOOKUP(N507,List_Holidays,List_HolidaysDesc))</f>
        <v/>
      </c>
      <c r="BW507" s="109">
        <f t="shared" si="3"/>
        <v>0</v>
      </c>
      <c r="BX507" s="109">
        <f t="shared" si="4"/>
        <v>0</v>
      </c>
      <c r="BY507" s="109">
        <f>IF($BW507&gt;cLunchEnd+$N507,cLunchBegin+$N507+1,cLunchBegin+$N507)</f>
        <v>0.5</v>
      </c>
      <c r="BZ507" s="109">
        <f>IF($BW507&gt;cLunchEnd+$N507,cLunchEnd+$N507+1,cLunchEnd+$N507)</f>
        <v>0.5416666667</v>
      </c>
      <c r="CA507" s="109">
        <f>IF($BW507&gt;cDinnerEnd+$N507,cDinnerBegin+$N507+1,cDinnerBegin+$N507)</f>
        <v>0.75</v>
      </c>
      <c r="CB507" s="109">
        <f>IF($BW507&gt;cDinnerEnd+$N507,cDinnerEnd+$N507+1,cDinnerEnd+$N507)</f>
        <v>0.7916666667</v>
      </c>
      <c r="CC507" s="50" t="str">
        <f>IF((MIN($BX507,BZ507)-MAX($BW507,BY507))&gt;0,vDurationLunch,)</f>
        <v/>
      </c>
      <c r="CD507" s="50" t="str">
        <f>IF((MIN($BX507,CB507)-MAX($BW507,CA507))&gt;0,vDurationDinner,)</f>
        <v/>
      </c>
      <c r="CE507" s="50">
        <f t="shared" si="5"/>
        <v>0</v>
      </c>
      <c r="CF507" s="109">
        <f t="shared" si="6"/>
        <v>0.75</v>
      </c>
      <c r="CG507" s="50" t="str">
        <f t="shared" si="7"/>
        <v/>
      </c>
      <c r="CH507" s="50" t="str">
        <f t="shared" si="8"/>
        <v/>
      </c>
      <c r="CI507" s="50" t="str">
        <f t="shared" si="9"/>
        <v/>
      </c>
      <c r="CJ507" s="50" t="str">
        <f t="shared" si="10"/>
        <v/>
      </c>
      <c r="CK507" s="50" t="str">
        <f t="shared" si="11"/>
        <v/>
      </c>
      <c r="CL507" s="50"/>
      <c r="CM507" s="50"/>
      <c r="CN507" s="50"/>
      <c r="CO507" s="50"/>
      <c r="CP507" s="50"/>
    </row>
    <row r="508">
      <c r="A508" s="108" t="str">
        <f t="shared" si="2"/>
        <v/>
      </c>
      <c r="B508" s="6"/>
      <c r="C508" s="119"/>
      <c r="D508" s="120"/>
      <c r="E508" s="61"/>
      <c r="F508" s="45"/>
      <c r="G508" s="45"/>
      <c r="H508" s="46"/>
      <c r="I508" s="45"/>
      <c r="J508" s="45"/>
      <c r="K508" s="45"/>
      <c r="L508" s="45"/>
      <c r="M508" s="61"/>
      <c r="N508" s="48"/>
      <c r="O508" s="49"/>
      <c r="P508" s="48"/>
      <c r="Q508" s="49"/>
      <c r="R508" s="50"/>
      <c r="S508" s="51"/>
      <c r="T508" s="15"/>
      <c r="U508" s="14"/>
      <c r="V508" s="52"/>
      <c r="W508" s="52"/>
      <c r="X508" s="52"/>
      <c r="Y508" s="52"/>
      <c r="Z508" s="52"/>
      <c r="AA508" s="52"/>
      <c r="AB508" s="53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3"/>
      <c r="AP508" s="52"/>
      <c r="AQ508" s="52"/>
      <c r="AR508" s="53"/>
      <c r="AS508" s="53"/>
      <c r="AT508" s="53"/>
      <c r="AU508" s="52"/>
      <c r="AV508" s="52"/>
      <c r="AW508" s="53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83" t="str">
        <f>IF(ISBLANK(B508),,IF(IFNA(MATCH(N508,List_Holidays,0),0)=0,IF(IFNA(MATCH(WEEKDAY(N508),List_WeekHolidays,0),0),1,0),2))</f>
        <v/>
      </c>
      <c r="BU508" s="83" t="str">
        <f t="array" ref="BU508">IF(ISBLANK(BT508),,INDEX(List_DayType,BT508+1))</f>
        <v/>
      </c>
      <c r="BV508" s="83" t="str">
        <f t="array" ref="BV508">IFS(BT508=0,,BT508=1,INDEX(List_Weekday,BT508),BT508=2,XLOOKUP(N508,List_Holidays,List_HolidaysDesc))</f>
        <v/>
      </c>
      <c r="BW508" s="109">
        <f t="shared" si="3"/>
        <v>0</v>
      </c>
      <c r="BX508" s="109">
        <f t="shared" si="4"/>
        <v>0</v>
      </c>
      <c r="BY508" s="109">
        <f>IF($BW508&gt;cLunchEnd+$N508,cLunchBegin+$N508+1,cLunchBegin+$N508)</f>
        <v>0.5</v>
      </c>
      <c r="BZ508" s="109">
        <f>IF($BW508&gt;cLunchEnd+$N508,cLunchEnd+$N508+1,cLunchEnd+$N508)</f>
        <v>0.5416666667</v>
      </c>
      <c r="CA508" s="109">
        <f>IF($BW508&gt;cDinnerEnd+$N508,cDinnerBegin+$N508+1,cDinnerBegin+$N508)</f>
        <v>0.75</v>
      </c>
      <c r="CB508" s="109">
        <f>IF($BW508&gt;cDinnerEnd+$N508,cDinnerEnd+$N508+1,cDinnerEnd+$N508)</f>
        <v>0.7916666667</v>
      </c>
      <c r="CC508" s="50" t="str">
        <f>IF((MIN($BX508,BZ508)-MAX($BW508,BY508))&gt;0,vDurationLunch,)</f>
        <v/>
      </c>
      <c r="CD508" s="50" t="str">
        <f>IF((MIN($BX508,CB508)-MAX($BW508,CA508))&gt;0,vDurationDinner,)</f>
        <v/>
      </c>
      <c r="CE508" s="50">
        <f t="shared" si="5"/>
        <v>0</v>
      </c>
      <c r="CF508" s="109">
        <f t="shared" si="6"/>
        <v>0.75</v>
      </c>
      <c r="CG508" s="50" t="str">
        <f t="shared" si="7"/>
        <v/>
      </c>
      <c r="CH508" s="50" t="str">
        <f t="shared" si="8"/>
        <v/>
      </c>
      <c r="CI508" s="50" t="str">
        <f t="shared" si="9"/>
        <v/>
      </c>
      <c r="CJ508" s="50" t="str">
        <f t="shared" si="10"/>
        <v/>
      </c>
      <c r="CK508" s="50" t="str">
        <f t="shared" si="11"/>
        <v/>
      </c>
      <c r="CL508" s="50"/>
      <c r="CM508" s="50"/>
      <c r="CN508" s="50"/>
      <c r="CO508" s="50"/>
      <c r="CP508" s="50"/>
    </row>
    <row r="509">
      <c r="A509" s="108" t="str">
        <f t="shared" si="2"/>
        <v/>
      </c>
      <c r="B509" s="6"/>
      <c r="C509" s="119"/>
      <c r="D509" s="120"/>
      <c r="E509" s="61"/>
      <c r="F509" s="45"/>
      <c r="G509" s="45"/>
      <c r="H509" s="46"/>
      <c r="I509" s="45"/>
      <c r="J509" s="45"/>
      <c r="K509" s="45"/>
      <c r="L509" s="45"/>
      <c r="M509" s="61"/>
      <c r="N509" s="48"/>
      <c r="O509" s="49"/>
      <c r="P509" s="48"/>
      <c r="Q509" s="49"/>
      <c r="R509" s="50"/>
      <c r="S509" s="51"/>
      <c r="T509" s="15"/>
      <c r="U509" s="14"/>
      <c r="V509" s="52"/>
      <c r="W509" s="52"/>
      <c r="X509" s="52"/>
      <c r="Y509" s="52"/>
      <c r="Z509" s="52"/>
      <c r="AA509" s="52"/>
      <c r="AB509" s="53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3"/>
      <c r="AP509" s="52"/>
      <c r="AQ509" s="52"/>
      <c r="AR509" s="53"/>
      <c r="AS509" s="53"/>
      <c r="AT509" s="53"/>
      <c r="AU509" s="52"/>
      <c r="AV509" s="52"/>
      <c r="AW509" s="53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83" t="str">
        <f>IF(ISBLANK(B509),,IF(IFNA(MATCH(N509,List_Holidays,0),0)=0,IF(IFNA(MATCH(WEEKDAY(N509),List_WeekHolidays,0),0),1,0),2))</f>
        <v/>
      </c>
      <c r="BU509" s="83" t="str">
        <f t="array" ref="BU509">IF(ISBLANK(BT509),,INDEX(List_DayType,BT509+1))</f>
        <v/>
      </c>
      <c r="BV509" s="83" t="str">
        <f t="array" ref="BV509">IFS(BT509=0,,BT509=1,INDEX(List_Weekday,BT509),BT509=2,XLOOKUP(N509,List_Holidays,List_HolidaysDesc))</f>
        <v/>
      </c>
      <c r="BW509" s="109">
        <f t="shared" si="3"/>
        <v>0</v>
      </c>
      <c r="BX509" s="109">
        <f t="shared" si="4"/>
        <v>0</v>
      </c>
      <c r="BY509" s="109">
        <f>IF($BW509&gt;cLunchEnd+$N509,cLunchBegin+$N509+1,cLunchBegin+$N509)</f>
        <v>0.5</v>
      </c>
      <c r="BZ509" s="109">
        <f>IF($BW509&gt;cLunchEnd+$N509,cLunchEnd+$N509+1,cLunchEnd+$N509)</f>
        <v>0.5416666667</v>
      </c>
      <c r="CA509" s="109">
        <f>IF($BW509&gt;cDinnerEnd+$N509,cDinnerBegin+$N509+1,cDinnerBegin+$N509)</f>
        <v>0.75</v>
      </c>
      <c r="CB509" s="109">
        <f>IF($BW509&gt;cDinnerEnd+$N509,cDinnerEnd+$N509+1,cDinnerEnd+$N509)</f>
        <v>0.7916666667</v>
      </c>
      <c r="CC509" s="50" t="str">
        <f>IF((MIN($BX509,BZ509)-MAX($BW509,BY509))&gt;0,vDurationLunch,)</f>
        <v/>
      </c>
      <c r="CD509" s="50" t="str">
        <f>IF((MIN($BX509,CB509)-MAX($BW509,CA509))&gt;0,vDurationDinner,)</f>
        <v/>
      </c>
      <c r="CE509" s="50">
        <f t="shared" si="5"/>
        <v>0</v>
      </c>
      <c r="CF509" s="109">
        <f t="shared" si="6"/>
        <v>0.75</v>
      </c>
      <c r="CG509" s="50" t="str">
        <f t="shared" si="7"/>
        <v/>
      </c>
      <c r="CH509" s="50" t="str">
        <f t="shared" si="8"/>
        <v/>
      </c>
      <c r="CI509" s="50" t="str">
        <f t="shared" si="9"/>
        <v/>
      </c>
      <c r="CJ509" s="50" t="str">
        <f t="shared" si="10"/>
        <v/>
      </c>
      <c r="CK509" s="50" t="str">
        <f t="shared" si="11"/>
        <v/>
      </c>
      <c r="CL509" s="50"/>
      <c r="CM509" s="50"/>
      <c r="CN509" s="50"/>
      <c r="CO509" s="50"/>
      <c r="CP509" s="50"/>
    </row>
    <row r="510">
      <c r="A510" s="108" t="str">
        <f t="shared" si="2"/>
        <v/>
      </c>
      <c r="B510" s="6"/>
      <c r="C510" s="119"/>
      <c r="D510" s="120"/>
      <c r="E510" s="61"/>
      <c r="F510" s="45"/>
      <c r="G510" s="46"/>
      <c r="H510" s="46"/>
      <c r="I510" s="45"/>
      <c r="J510" s="45"/>
      <c r="K510" s="45"/>
      <c r="L510" s="45"/>
      <c r="M510" s="61"/>
      <c r="N510" s="48"/>
      <c r="O510" s="49"/>
      <c r="P510" s="48"/>
      <c r="Q510" s="49"/>
      <c r="R510" s="50"/>
      <c r="S510" s="51"/>
      <c r="T510" s="15"/>
      <c r="U510" s="14"/>
      <c r="V510" s="52"/>
      <c r="W510" s="52"/>
      <c r="X510" s="52"/>
      <c r="Y510" s="52"/>
      <c r="Z510" s="52"/>
      <c r="AA510" s="52"/>
      <c r="AB510" s="53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3"/>
      <c r="AP510" s="52"/>
      <c r="AQ510" s="52"/>
      <c r="AR510" s="53"/>
      <c r="AS510" s="53"/>
      <c r="AT510" s="53"/>
      <c r="AU510" s="52"/>
      <c r="AV510" s="52"/>
      <c r="AW510" s="53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83" t="str">
        <f>IF(ISBLANK(B510),,IF(IFNA(MATCH(N510,List_Holidays,0),0)=0,IF(IFNA(MATCH(WEEKDAY(N510),List_WeekHolidays,0),0),1,0),2))</f>
        <v/>
      </c>
      <c r="BU510" s="83" t="str">
        <f t="array" ref="BU510">IF(ISBLANK(BT510),,INDEX(List_DayType,BT510+1))</f>
        <v/>
      </c>
      <c r="BV510" s="83" t="str">
        <f t="array" ref="BV510">IFS(BT510=0,,BT510=1,INDEX(List_Weekday,BT510),BT510=2,XLOOKUP(N510,List_Holidays,List_HolidaysDesc))</f>
        <v/>
      </c>
      <c r="BW510" s="109">
        <f t="shared" si="3"/>
        <v>0</v>
      </c>
      <c r="BX510" s="109">
        <f t="shared" si="4"/>
        <v>0</v>
      </c>
      <c r="BY510" s="109">
        <f>IF($BW510&gt;cLunchEnd+$N510,cLunchBegin+$N510+1,cLunchBegin+$N510)</f>
        <v>0.5</v>
      </c>
      <c r="BZ510" s="109">
        <f>IF($BW510&gt;cLunchEnd+$N510,cLunchEnd+$N510+1,cLunchEnd+$N510)</f>
        <v>0.5416666667</v>
      </c>
      <c r="CA510" s="109">
        <f>IF($BW510&gt;cDinnerEnd+$N510,cDinnerBegin+$N510+1,cDinnerBegin+$N510)</f>
        <v>0.75</v>
      </c>
      <c r="CB510" s="109">
        <f>IF($BW510&gt;cDinnerEnd+$N510,cDinnerEnd+$N510+1,cDinnerEnd+$N510)</f>
        <v>0.7916666667</v>
      </c>
      <c r="CC510" s="50" t="str">
        <f>IF((MIN($BX510,BZ510)-MAX($BW510,BY510))&gt;0,vDurationLunch,)</f>
        <v/>
      </c>
      <c r="CD510" s="50" t="str">
        <f>IF((MIN($BX510,CB510)-MAX($BW510,CA510))&gt;0,vDurationDinner,)</f>
        <v/>
      </c>
      <c r="CE510" s="50">
        <f t="shared" si="5"/>
        <v>0</v>
      </c>
      <c r="CF510" s="109">
        <f t="shared" si="6"/>
        <v>0.75</v>
      </c>
      <c r="CG510" s="50" t="str">
        <f t="shared" si="7"/>
        <v/>
      </c>
      <c r="CH510" s="50" t="str">
        <f t="shared" si="8"/>
        <v/>
      </c>
      <c r="CI510" s="50" t="str">
        <f t="shared" si="9"/>
        <v/>
      </c>
      <c r="CJ510" s="50" t="str">
        <f t="shared" si="10"/>
        <v/>
      </c>
      <c r="CK510" s="50" t="str">
        <f t="shared" si="11"/>
        <v/>
      </c>
      <c r="CL510" s="50"/>
      <c r="CM510" s="50"/>
      <c r="CN510" s="50"/>
      <c r="CO510" s="50"/>
      <c r="CP510" s="50"/>
    </row>
    <row r="511">
      <c r="A511" s="108" t="str">
        <f t="shared" si="2"/>
        <v/>
      </c>
      <c r="B511" s="6"/>
      <c r="C511" s="119"/>
      <c r="D511" s="120"/>
      <c r="E511" s="61"/>
      <c r="F511" s="45"/>
      <c r="G511" s="45"/>
      <c r="H511" s="46"/>
      <c r="I511" s="45"/>
      <c r="J511" s="45"/>
      <c r="K511" s="45"/>
      <c r="L511" s="45"/>
      <c r="M511" s="61"/>
      <c r="N511" s="48"/>
      <c r="O511" s="49"/>
      <c r="P511" s="48"/>
      <c r="Q511" s="49"/>
      <c r="R511" s="50"/>
      <c r="S511" s="51"/>
      <c r="T511" s="15"/>
      <c r="U511" s="14"/>
      <c r="V511" s="52"/>
      <c r="W511" s="52"/>
      <c r="X511" s="52"/>
      <c r="Y511" s="52"/>
      <c r="Z511" s="52"/>
      <c r="AA511" s="52"/>
      <c r="AB511" s="53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3"/>
      <c r="AP511" s="52"/>
      <c r="AQ511" s="52"/>
      <c r="AR511" s="53"/>
      <c r="AS511" s="53"/>
      <c r="AT511" s="53"/>
      <c r="AU511" s="52"/>
      <c r="AV511" s="52"/>
      <c r="AW511" s="53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83" t="str">
        <f>IF(ISBLANK(B511),,IF(IFNA(MATCH(N511,List_Holidays,0),0)=0,IF(IFNA(MATCH(WEEKDAY(N511),List_WeekHolidays,0),0),1,0),2))</f>
        <v/>
      </c>
      <c r="BU511" s="83" t="str">
        <f t="array" ref="BU511">IF(ISBLANK(BT511),,INDEX(List_DayType,BT511+1))</f>
        <v/>
      </c>
      <c r="BV511" s="83" t="str">
        <f t="array" ref="BV511">IFS(BT511=0,,BT511=1,INDEX(List_Weekday,BT511),BT511=2,XLOOKUP(N511,List_Holidays,List_HolidaysDesc))</f>
        <v/>
      </c>
      <c r="BW511" s="109">
        <f t="shared" si="3"/>
        <v>0</v>
      </c>
      <c r="BX511" s="109">
        <f t="shared" si="4"/>
        <v>0</v>
      </c>
      <c r="BY511" s="109">
        <f>IF($BW511&gt;cLunchEnd+$N511,cLunchBegin+$N511+1,cLunchBegin+$N511)</f>
        <v>0.5</v>
      </c>
      <c r="BZ511" s="109">
        <f>IF($BW511&gt;cLunchEnd+$N511,cLunchEnd+$N511+1,cLunchEnd+$N511)</f>
        <v>0.5416666667</v>
      </c>
      <c r="CA511" s="109">
        <f>IF($BW511&gt;cDinnerEnd+$N511,cDinnerBegin+$N511+1,cDinnerBegin+$N511)</f>
        <v>0.75</v>
      </c>
      <c r="CB511" s="109">
        <f>IF($BW511&gt;cDinnerEnd+$N511,cDinnerEnd+$N511+1,cDinnerEnd+$N511)</f>
        <v>0.7916666667</v>
      </c>
      <c r="CC511" s="50" t="str">
        <f>IF((MIN($BX511,BZ511)-MAX($BW511,BY511))&gt;0,vDurationLunch,)</f>
        <v/>
      </c>
      <c r="CD511" s="50" t="str">
        <f>IF((MIN($BX511,CB511)-MAX($BW511,CA511))&gt;0,vDurationDinner,)</f>
        <v/>
      </c>
      <c r="CE511" s="50">
        <f t="shared" si="5"/>
        <v>0</v>
      </c>
      <c r="CF511" s="109">
        <f t="shared" si="6"/>
        <v>0.75</v>
      </c>
      <c r="CG511" s="50" t="str">
        <f t="shared" si="7"/>
        <v/>
      </c>
      <c r="CH511" s="50" t="str">
        <f t="shared" si="8"/>
        <v/>
      </c>
      <c r="CI511" s="50" t="str">
        <f t="shared" si="9"/>
        <v/>
      </c>
      <c r="CJ511" s="50" t="str">
        <f t="shared" si="10"/>
        <v/>
      </c>
      <c r="CK511" s="50" t="str">
        <f t="shared" si="11"/>
        <v/>
      </c>
      <c r="CL511" s="50"/>
      <c r="CM511" s="50"/>
      <c r="CN511" s="50"/>
      <c r="CO511" s="50"/>
      <c r="CP511" s="50"/>
    </row>
    <row r="512">
      <c r="A512" s="108" t="str">
        <f t="shared" si="2"/>
        <v/>
      </c>
      <c r="B512" s="6"/>
      <c r="C512" s="119"/>
      <c r="D512" s="120"/>
      <c r="E512" s="61"/>
      <c r="F512" s="45"/>
      <c r="G512" s="45"/>
      <c r="H512" s="46"/>
      <c r="I512" s="45"/>
      <c r="J512" s="45"/>
      <c r="K512" s="45"/>
      <c r="L512" s="45"/>
      <c r="M512" s="61"/>
      <c r="N512" s="48"/>
      <c r="O512" s="49"/>
      <c r="P512" s="48"/>
      <c r="Q512" s="49"/>
      <c r="R512" s="50"/>
      <c r="S512" s="51"/>
      <c r="T512" s="15"/>
      <c r="U512" s="14"/>
      <c r="V512" s="52"/>
      <c r="W512" s="52"/>
      <c r="X512" s="52"/>
      <c r="Y512" s="52"/>
      <c r="Z512" s="52"/>
      <c r="AA512" s="52"/>
      <c r="AB512" s="53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3"/>
      <c r="AP512" s="52"/>
      <c r="AQ512" s="52"/>
      <c r="AR512" s="53"/>
      <c r="AS512" s="53"/>
      <c r="AT512" s="53"/>
      <c r="AU512" s="52"/>
      <c r="AV512" s="52"/>
      <c r="AW512" s="53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83" t="str">
        <f>IF(ISBLANK(B512),,IF(IFNA(MATCH(N512,List_Holidays,0),0)=0,IF(IFNA(MATCH(WEEKDAY(N512),List_WeekHolidays,0),0),1,0),2))</f>
        <v/>
      </c>
      <c r="BU512" s="83" t="str">
        <f t="array" ref="BU512">IF(ISBLANK(BT512),,INDEX(List_DayType,BT512+1))</f>
        <v/>
      </c>
      <c r="BV512" s="83" t="str">
        <f t="array" ref="BV512">IFS(BT512=0,,BT512=1,INDEX(List_Weekday,BT512),BT512=2,XLOOKUP(N512,List_Holidays,List_HolidaysDesc))</f>
        <v/>
      </c>
      <c r="BW512" s="109">
        <f t="shared" si="3"/>
        <v>0</v>
      </c>
      <c r="BX512" s="109">
        <f t="shared" si="4"/>
        <v>0</v>
      </c>
      <c r="BY512" s="109">
        <f>IF($BW512&gt;cLunchEnd+$N512,cLunchBegin+$N512+1,cLunchBegin+$N512)</f>
        <v>0.5</v>
      </c>
      <c r="BZ512" s="109">
        <f>IF($BW512&gt;cLunchEnd+$N512,cLunchEnd+$N512+1,cLunchEnd+$N512)</f>
        <v>0.5416666667</v>
      </c>
      <c r="CA512" s="109">
        <f>IF($BW512&gt;cDinnerEnd+$N512,cDinnerBegin+$N512+1,cDinnerBegin+$N512)</f>
        <v>0.75</v>
      </c>
      <c r="CB512" s="109">
        <f>IF($BW512&gt;cDinnerEnd+$N512,cDinnerEnd+$N512+1,cDinnerEnd+$N512)</f>
        <v>0.7916666667</v>
      </c>
      <c r="CC512" s="50" t="str">
        <f>IF((MIN($BX512,BZ512)-MAX($BW512,BY512))&gt;0,vDurationLunch,)</f>
        <v/>
      </c>
      <c r="CD512" s="50" t="str">
        <f>IF((MIN($BX512,CB512)-MAX($BW512,CA512))&gt;0,vDurationDinner,)</f>
        <v/>
      </c>
      <c r="CE512" s="50">
        <f t="shared" si="5"/>
        <v>0</v>
      </c>
      <c r="CF512" s="109">
        <f t="shared" si="6"/>
        <v>0.75</v>
      </c>
      <c r="CG512" s="50" t="str">
        <f t="shared" si="7"/>
        <v/>
      </c>
      <c r="CH512" s="50" t="str">
        <f t="shared" si="8"/>
        <v/>
      </c>
      <c r="CI512" s="50" t="str">
        <f t="shared" si="9"/>
        <v/>
      </c>
      <c r="CJ512" s="50" t="str">
        <f t="shared" si="10"/>
        <v/>
      </c>
      <c r="CK512" s="50" t="str">
        <f t="shared" si="11"/>
        <v/>
      </c>
      <c r="CL512" s="50"/>
      <c r="CM512" s="50"/>
      <c r="CN512" s="50"/>
      <c r="CO512" s="50"/>
      <c r="CP512" s="50"/>
    </row>
    <row r="513">
      <c r="A513" s="108" t="str">
        <f t="shared" si="2"/>
        <v/>
      </c>
      <c r="B513" s="6"/>
      <c r="C513" s="119"/>
      <c r="D513" s="120"/>
      <c r="E513" s="61"/>
      <c r="F513" s="45"/>
      <c r="G513" s="45"/>
      <c r="H513" s="45"/>
      <c r="I513" s="45"/>
      <c r="J513" s="46"/>
      <c r="K513" s="45"/>
      <c r="L513" s="45"/>
      <c r="M513" s="61"/>
      <c r="N513" s="48"/>
      <c r="O513" s="49"/>
      <c r="P513" s="48"/>
      <c r="Q513" s="49"/>
      <c r="R513" s="50"/>
      <c r="S513" s="51"/>
      <c r="T513" s="15"/>
      <c r="U513" s="14"/>
      <c r="V513" s="52"/>
      <c r="W513" s="52"/>
      <c r="X513" s="52"/>
      <c r="Y513" s="52"/>
      <c r="Z513" s="52"/>
      <c r="AA513" s="52"/>
      <c r="AB513" s="53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3"/>
      <c r="AP513" s="52"/>
      <c r="AQ513" s="52"/>
      <c r="AR513" s="53"/>
      <c r="AS513" s="53"/>
      <c r="AT513" s="53"/>
      <c r="AU513" s="52"/>
      <c r="AV513" s="52"/>
      <c r="AW513" s="53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83" t="str">
        <f>IF(ISBLANK(B513),,IF(IFNA(MATCH(N513,List_Holidays,0),0)=0,IF(IFNA(MATCH(WEEKDAY(N513),List_WeekHolidays,0),0),1,0),2))</f>
        <v/>
      </c>
      <c r="BU513" s="83" t="str">
        <f t="array" ref="BU513">IF(ISBLANK(BT513),,INDEX(List_DayType,BT513+1))</f>
        <v/>
      </c>
      <c r="BV513" s="83" t="str">
        <f t="array" ref="BV513">IFS(BT513=0,,BT513=1,INDEX(List_Weekday,BT513),BT513=2,XLOOKUP(N513,List_Holidays,List_HolidaysDesc))</f>
        <v/>
      </c>
      <c r="BW513" s="109">
        <f t="shared" si="3"/>
        <v>0</v>
      </c>
      <c r="BX513" s="109">
        <f t="shared" si="4"/>
        <v>0</v>
      </c>
      <c r="BY513" s="109">
        <f>IF($BW513&gt;cLunchEnd+$N513,cLunchBegin+$N513+1,cLunchBegin+$N513)</f>
        <v>0.5</v>
      </c>
      <c r="BZ513" s="109">
        <f>IF($BW513&gt;cLunchEnd+$N513,cLunchEnd+$N513+1,cLunchEnd+$N513)</f>
        <v>0.5416666667</v>
      </c>
      <c r="CA513" s="109">
        <f>IF($BW513&gt;cDinnerEnd+$N513,cDinnerBegin+$N513+1,cDinnerBegin+$N513)</f>
        <v>0.75</v>
      </c>
      <c r="CB513" s="109">
        <f>IF($BW513&gt;cDinnerEnd+$N513,cDinnerEnd+$N513+1,cDinnerEnd+$N513)</f>
        <v>0.7916666667</v>
      </c>
      <c r="CC513" s="50" t="str">
        <f>IF((MIN($BX513,BZ513)-MAX($BW513,BY513))&gt;0,vDurationLunch,)</f>
        <v/>
      </c>
      <c r="CD513" s="50" t="str">
        <f>IF((MIN($BX513,CB513)-MAX($BW513,CA513))&gt;0,vDurationDinner,)</f>
        <v/>
      </c>
      <c r="CE513" s="50">
        <f t="shared" si="5"/>
        <v>0</v>
      </c>
      <c r="CF513" s="109">
        <f t="shared" si="6"/>
        <v>0.75</v>
      </c>
      <c r="CG513" s="50" t="str">
        <f t="shared" si="7"/>
        <v/>
      </c>
      <c r="CH513" s="50" t="str">
        <f t="shared" si="8"/>
        <v/>
      </c>
      <c r="CI513" s="50" t="str">
        <f t="shared" si="9"/>
        <v/>
      </c>
      <c r="CJ513" s="50" t="str">
        <f t="shared" si="10"/>
        <v/>
      </c>
      <c r="CK513" s="50" t="str">
        <f t="shared" si="11"/>
        <v/>
      </c>
      <c r="CL513" s="50"/>
      <c r="CM513" s="50"/>
      <c r="CN513" s="50"/>
      <c r="CO513" s="50"/>
      <c r="CP513" s="50"/>
    </row>
    <row r="514">
      <c r="A514" s="108" t="str">
        <f t="shared" si="2"/>
        <v/>
      </c>
      <c r="B514" s="6"/>
      <c r="C514" s="119"/>
      <c r="D514" s="120"/>
      <c r="E514" s="61"/>
      <c r="F514" s="45"/>
      <c r="G514" s="45"/>
      <c r="H514" s="46"/>
      <c r="I514" s="45"/>
      <c r="J514" s="45"/>
      <c r="K514" s="45"/>
      <c r="L514" s="45"/>
      <c r="M514" s="61"/>
      <c r="N514" s="48"/>
      <c r="O514" s="49"/>
      <c r="P514" s="48"/>
      <c r="Q514" s="49"/>
      <c r="R514" s="50"/>
      <c r="S514" s="51"/>
      <c r="T514" s="15"/>
      <c r="U514" s="14"/>
      <c r="V514" s="52"/>
      <c r="W514" s="52"/>
      <c r="X514" s="52"/>
      <c r="Y514" s="52"/>
      <c r="Z514" s="52"/>
      <c r="AA514" s="52"/>
      <c r="AB514" s="53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3"/>
      <c r="AP514" s="52"/>
      <c r="AQ514" s="52"/>
      <c r="AR514" s="53"/>
      <c r="AS514" s="53"/>
      <c r="AT514" s="53"/>
      <c r="AU514" s="52"/>
      <c r="AV514" s="52"/>
      <c r="AW514" s="53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83" t="str">
        <f>IF(ISBLANK(B514),,IF(IFNA(MATCH(N514,List_Holidays,0),0)=0,IF(IFNA(MATCH(WEEKDAY(N514),List_WeekHolidays,0),0),1,0),2))</f>
        <v/>
      </c>
      <c r="BU514" s="83" t="str">
        <f t="array" ref="BU514">IF(ISBLANK(BT514),,INDEX(List_DayType,BT514+1))</f>
        <v/>
      </c>
      <c r="BV514" s="83" t="str">
        <f t="array" ref="BV514">IFS(BT514=0,,BT514=1,INDEX(List_Weekday,BT514),BT514=2,XLOOKUP(N514,List_Holidays,List_HolidaysDesc))</f>
        <v/>
      </c>
      <c r="BW514" s="109">
        <f t="shared" si="3"/>
        <v>0</v>
      </c>
      <c r="BX514" s="109">
        <f t="shared" si="4"/>
        <v>0</v>
      </c>
      <c r="BY514" s="109">
        <f>IF($BW514&gt;cLunchEnd+$N514,cLunchBegin+$N514+1,cLunchBegin+$N514)</f>
        <v>0.5</v>
      </c>
      <c r="BZ514" s="109">
        <f>IF($BW514&gt;cLunchEnd+$N514,cLunchEnd+$N514+1,cLunchEnd+$N514)</f>
        <v>0.5416666667</v>
      </c>
      <c r="CA514" s="109">
        <f>IF($BW514&gt;cDinnerEnd+$N514,cDinnerBegin+$N514+1,cDinnerBegin+$N514)</f>
        <v>0.75</v>
      </c>
      <c r="CB514" s="109">
        <f>IF($BW514&gt;cDinnerEnd+$N514,cDinnerEnd+$N514+1,cDinnerEnd+$N514)</f>
        <v>0.7916666667</v>
      </c>
      <c r="CC514" s="50" t="str">
        <f>IF((MIN($BX514,BZ514)-MAX($BW514,BY514))&gt;0,vDurationLunch,)</f>
        <v/>
      </c>
      <c r="CD514" s="50" t="str">
        <f>IF((MIN($BX514,CB514)-MAX($BW514,CA514))&gt;0,vDurationDinner,)</f>
        <v/>
      </c>
      <c r="CE514" s="50">
        <f t="shared" si="5"/>
        <v>0</v>
      </c>
      <c r="CF514" s="109">
        <f t="shared" si="6"/>
        <v>0.75</v>
      </c>
      <c r="CG514" s="50" t="str">
        <f t="shared" si="7"/>
        <v/>
      </c>
      <c r="CH514" s="50" t="str">
        <f t="shared" si="8"/>
        <v/>
      </c>
      <c r="CI514" s="50" t="str">
        <f t="shared" si="9"/>
        <v/>
      </c>
      <c r="CJ514" s="50" t="str">
        <f t="shared" si="10"/>
        <v/>
      </c>
      <c r="CK514" s="50" t="str">
        <f t="shared" si="11"/>
        <v/>
      </c>
      <c r="CL514" s="50"/>
      <c r="CM514" s="50"/>
      <c r="CN514" s="50"/>
      <c r="CO514" s="50"/>
      <c r="CP514" s="50"/>
    </row>
    <row r="515">
      <c r="A515" s="108" t="str">
        <f t="shared" si="2"/>
        <v/>
      </c>
      <c r="B515" s="6"/>
      <c r="C515" s="119"/>
      <c r="D515" s="120"/>
      <c r="E515" s="61"/>
      <c r="F515" s="45"/>
      <c r="G515" s="45"/>
      <c r="H515" s="46"/>
      <c r="I515" s="45"/>
      <c r="J515" s="45"/>
      <c r="K515" s="45"/>
      <c r="L515" s="45"/>
      <c r="M515" s="61"/>
      <c r="N515" s="48"/>
      <c r="O515" s="49"/>
      <c r="P515" s="48"/>
      <c r="Q515" s="49"/>
      <c r="R515" s="50"/>
      <c r="S515" s="51"/>
      <c r="T515" s="15"/>
      <c r="U515" s="14"/>
      <c r="V515" s="52"/>
      <c r="W515" s="52"/>
      <c r="X515" s="52"/>
      <c r="Y515" s="52"/>
      <c r="Z515" s="52"/>
      <c r="AA515" s="52"/>
      <c r="AB515" s="53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3"/>
      <c r="AP515" s="52"/>
      <c r="AQ515" s="52"/>
      <c r="AR515" s="53"/>
      <c r="AS515" s="53"/>
      <c r="AT515" s="53"/>
      <c r="AU515" s="52"/>
      <c r="AV515" s="52"/>
      <c r="AW515" s="53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83" t="str">
        <f>IF(ISBLANK(B515),,IF(IFNA(MATCH(N515,List_Holidays,0),0)=0,IF(IFNA(MATCH(WEEKDAY(N515),List_WeekHolidays,0),0),1,0),2))</f>
        <v/>
      </c>
      <c r="BU515" s="83" t="str">
        <f t="array" ref="BU515">IF(ISBLANK(BT515),,INDEX(List_DayType,BT515+1))</f>
        <v/>
      </c>
      <c r="BV515" s="83" t="str">
        <f t="array" ref="BV515">IFS(BT515=0,,BT515=1,INDEX(List_Weekday,BT515),BT515=2,XLOOKUP(N515,List_Holidays,List_HolidaysDesc))</f>
        <v/>
      </c>
      <c r="BW515" s="109">
        <f t="shared" si="3"/>
        <v>0</v>
      </c>
      <c r="BX515" s="109">
        <f t="shared" si="4"/>
        <v>0</v>
      </c>
      <c r="BY515" s="109">
        <f>IF($BW515&gt;cLunchEnd+$N515,cLunchBegin+$N515+1,cLunchBegin+$N515)</f>
        <v>0.5</v>
      </c>
      <c r="BZ515" s="109">
        <f>IF($BW515&gt;cLunchEnd+$N515,cLunchEnd+$N515+1,cLunchEnd+$N515)</f>
        <v>0.5416666667</v>
      </c>
      <c r="CA515" s="109">
        <f>IF($BW515&gt;cDinnerEnd+$N515,cDinnerBegin+$N515+1,cDinnerBegin+$N515)</f>
        <v>0.75</v>
      </c>
      <c r="CB515" s="109">
        <f>IF($BW515&gt;cDinnerEnd+$N515,cDinnerEnd+$N515+1,cDinnerEnd+$N515)</f>
        <v>0.7916666667</v>
      </c>
      <c r="CC515" s="50" t="str">
        <f>IF((MIN($BX515,BZ515)-MAX($BW515,BY515))&gt;0,vDurationLunch,)</f>
        <v/>
      </c>
      <c r="CD515" s="50" t="str">
        <f>IF((MIN($BX515,CB515)-MAX($BW515,CA515))&gt;0,vDurationDinner,)</f>
        <v/>
      </c>
      <c r="CE515" s="50">
        <f t="shared" si="5"/>
        <v>0</v>
      </c>
      <c r="CF515" s="109">
        <f t="shared" si="6"/>
        <v>0.75</v>
      </c>
      <c r="CG515" s="50" t="str">
        <f t="shared" si="7"/>
        <v/>
      </c>
      <c r="CH515" s="50" t="str">
        <f t="shared" si="8"/>
        <v/>
      </c>
      <c r="CI515" s="50" t="str">
        <f t="shared" si="9"/>
        <v/>
      </c>
      <c r="CJ515" s="50" t="str">
        <f t="shared" si="10"/>
        <v/>
      </c>
      <c r="CK515" s="50" t="str">
        <f t="shared" si="11"/>
        <v/>
      </c>
      <c r="CL515" s="50"/>
      <c r="CM515" s="50"/>
      <c r="CN515" s="50"/>
      <c r="CO515" s="50"/>
      <c r="CP515" s="50"/>
    </row>
    <row r="516">
      <c r="A516" s="108" t="str">
        <f t="shared" si="2"/>
        <v/>
      </c>
      <c r="B516" s="6"/>
      <c r="C516" s="119"/>
      <c r="D516" s="120"/>
      <c r="E516" s="61"/>
      <c r="F516" s="45"/>
      <c r="G516" s="45"/>
      <c r="H516" s="46"/>
      <c r="I516" s="45"/>
      <c r="J516" s="45"/>
      <c r="K516" s="45"/>
      <c r="L516" s="45"/>
      <c r="M516" s="61"/>
      <c r="N516" s="48"/>
      <c r="O516" s="49"/>
      <c r="P516" s="48"/>
      <c r="Q516" s="49"/>
      <c r="R516" s="50"/>
      <c r="S516" s="51"/>
      <c r="T516" s="15"/>
      <c r="U516" s="14"/>
      <c r="V516" s="52"/>
      <c r="W516" s="52"/>
      <c r="X516" s="52"/>
      <c r="Y516" s="52"/>
      <c r="Z516" s="52"/>
      <c r="AA516" s="52"/>
      <c r="AB516" s="53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3"/>
      <c r="AP516" s="52"/>
      <c r="AQ516" s="52"/>
      <c r="AR516" s="53"/>
      <c r="AS516" s="53"/>
      <c r="AT516" s="53"/>
      <c r="AU516" s="52"/>
      <c r="AV516" s="52"/>
      <c r="AW516" s="53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83" t="str">
        <f>IF(ISBLANK(B516),,IF(IFNA(MATCH(N516,List_Holidays,0),0)=0,IF(IFNA(MATCH(WEEKDAY(N516),List_WeekHolidays,0),0),1,0),2))</f>
        <v/>
      </c>
      <c r="BU516" s="83" t="str">
        <f t="array" ref="BU516">IF(ISBLANK(BT516),,INDEX(List_DayType,BT516+1))</f>
        <v/>
      </c>
      <c r="BV516" s="83" t="str">
        <f t="array" ref="BV516">IFS(BT516=0,,BT516=1,INDEX(List_Weekday,BT516),BT516=2,XLOOKUP(N516,List_Holidays,List_HolidaysDesc))</f>
        <v/>
      </c>
      <c r="BW516" s="109">
        <f t="shared" si="3"/>
        <v>0</v>
      </c>
      <c r="BX516" s="109">
        <f t="shared" si="4"/>
        <v>0</v>
      </c>
      <c r="BY516" s="109">
        <f>IF($BW516&gt;cLunchEnd+$N516,cLunchBegin+$N516+1,cLunchBegin+$N516)</f>
        <v>0.5</v>
      </c>
      <c r="BZ516" s="109">
        <f>IF($BW516&gt;cLunchEnd+$N516,cLunchEnd+$N516+1,cLunchEnd+$N516)</f>
        <v>0.5416666667</v>
      </c>
      <c r="CA516" s="109">
        <f>IF($BW516&gt;cDinnerEnd+$N516,cDinnerBegin+$N516+1,cDinnerBegin+$N516)</f>
        <v>0.75</v>
      </c>
      <c r="CB516" s="109">
        <f>IF($BW516&gt;cDinnerEnd+$N516,cDinnerEnd+$N516+1,cDinnerEnd+$N516)</f>
        <v>0.7916666667</v>
      </c>
      <c r="CC516" s="50" t="str">
        <f>IF((MIN($BX516,BZ516)-MAX($BW516,BY516))&gt;0,vDurationLunch,)</f>
        <v/>
      </c>
      <c r="CD516" s="50" t="str">
        <f>IF((MIN($BX516,CB516)-MAX($BW516,CA516))&gt;0,vDurationDinner,)</f>
        <v/>
      </c>
      <c r="CE516" s="50">
        <f t="shared" si="5"/>
        <v>0</v>
      </c>
      <c r="CF516" s="109">
        <f t="shared" si="6"/>
        <v>0.75</v>
      </c>
      <c r="CG516" s="50" t="str">
        <f t="shared" si="7"/>
        <v/>
      </c>
      <c r="CH516" s="50" t="str">
        <f t="shared" si="8"/>
        <v/>
      </c>
      <c r="CI516" s="50" t="str">
        <f t="shared" si="9"/>
        <v/>
      </c>
      <c r="CJ516" s="50" t="str">
        <f t="shared" si="10"/>
        <v/>
      </c>
      <c r="CK516" s="50" t="str">
        <f t="shared" si="11"/>
        <v/>
      </c>
      <c r="CL516" s="50"/>
      <c r="CM516" s="50"/>
      <c r="CN516" s="50"/>
      <c r="CO516" s="50"/>
      <c r="CP516" s="50"/>
    </row>
    <row r="517">
      <c r="A517" s="108" t="str">
        <f t="shared" si="2"/>
        <v/>
      </c>
      <c r="B517" s="6"/>
      <c r="C517" s="119"/>
      <c r="D517" s="120"/>
      <c r="E517" s="61"/>
      <c r="F517" s="45"/>
      <c r="G517" s="46"/>
      <c r="H517" s="46"/>
      <c r="I517" s="45"/>
      <c r="J517" s="45"/>
      <c r="K517" s="45"/>
      <c r="L517" s="45"/>
      <c r="M517" s="61"/>
      <c r="N517" s="48"/>
      <c r="O517" s="49"/>
      <c r="P517" s="48"/>
      <c r="Q517" s="49"/>
      <c r="R517" s="50"/>
      <c r="S517" s="51"/>
      <c r="T517" s="15"/>
      <c r="U517" s="14"/>
      <c r="V517" s="52"/>
      <c r="W517" s="52"/>
      <c r="X517" s="52"/>
      <c r="Y517" s="52"/>
      <c r="Z517" s="52"/>
      <c r="AA517" s="52"/>
      <c r="AB517" s="53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3"/>
      <c r="AP517" s="52"/>
      <c r="AQ517" s="52"/>
      <c r="AR517" s="53"/>
      <c r="AS517" s="53"/>
      <c r="AT517" s="53"/>
      <c r="AU517" s="52"/>
      <c r="AV517" s="52"/>
      <c r="AW517" s="53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83" t="str">
        <f>IF(ISBLANK(B517),,IF(IFNA(MATCH(N517,List_Holidays,0),0)=0,IF(IFNA(MATCH(WEEKDAY(N517),List_WeekHolidays,0),0),1,0),2))</f>
        <v/>
      </c>
      <c r="BU517" s="83" t="str">
        <f t="array" ref="BU517">IF(ISBLANK(BT517),,INDEX(List_DayType,BT517+1))</f>
        <v/>
      </c>
      <c r="BV517" s="83" t="str">
        <f t="array" ref="BV517">IFS(BT517=0,,BT517=1,INDEX(List_Weekday,BT517),BT517=2,XLOOKUP(N517,List_Holidays,List_HolidaysDesc))</f>
        <v/>
      </c>
      <c r="BW517" s="109">
        <f t="shared" si="3"/>
        <v>0</v>
      </c>
      <c r="BX517" s="109">
        <f t="shared" si="4"/>
        <v>0</v>
      </c>
      <c r="BY517" s="109">
        <f>IF($BW517&gt;cLunchEnd+$N517,cLunchBegin+$N517+1,cLunchBegin+$N517)</f>
        <v>0.5</v>
      </c>
      <c r="BZ517" s="109">
        <f>IF($BW517&gt;cLunchEnd+$N517,cLunchEnd+$N517+1,cLunchEnd+$N517)</f>
        <v>0.5416666667</v>
      </c>
      <c r="CA517" s="109">
        <f>IF($BW517&gt;cDinnerEnd+$N517,cDinnerBegin+$N517+1,cDinnerBegin+$N517)</f>
        <v>0.75</v>
      </c>
      <c r="CB517" s="109">
        <f>IF($BW517&gt;cDinnerEnd+$N517,cDinnerEnd+$N517+1,cDinnerEnd+$N517)</f>
        <v>0.7916666667</v>
      </c>
      <c r="CC517" s="50" t="str">
        <f>IF((MIN($BX517,BZ517)-MAX($BW517,BY517))&gt;0,vDurationLunch,)</f>
        <v/>
      </c>
      <c r="CD517" s="50" t="str">
        <f>IF((MIN($BX517,CB517)-MAX($BW517,CA517))&gt;0,vDurationDinner,)</f>
        <v/>
      </c>
      <c r="CE517" s="50">
        <f t="shared" si="5"/>
        <v>0</v>
      </c>
      <c r="CF517" s="109">
        <f t="shared" si="6"/>
        <v>0.75</v>
      </c>
      <c r="CG517" s="50" t="str">
        <f t="shared" si="7"/>
        <v/>
      </c>
      <c r="CH517" s="50" t="str">
        <f t="shared" si="8"/>
        <v/>
      </c>
      <c r="CI517" s="50" t="str">
        <f t="shared" si="9"/>
        <v/>
      </c>
      <c r="CJ517" s="50" t="str">
        <f t="shared" si="10"/>
        <v/>
      </c>
      <c r="CK517" s="50" t="str">
        <f t="shared" si="11"/>
        <v/>
      </c>
      <c r="CL517" s="50"/>
      <c r="CM517" s="50"/>
      <c r="CN517" s="50"/>
      <c r="CO517" s="50"/>
      <c r="CP517" s="50"/>
    </row>
    <row r="518">
      <c r="A518" s="108" t="str">
        <f t="shared" si="2"/>
        <v/>
      </c>
      <c r="B518" s="6"/>
      <c r="C518" s="119"/>
      <c r="D518" s="120"/>
      <c r="E518" s="61"/>
      <c r="F518" s="45"/>
      <c r="G518" s="45"/>
      <c r="H518" s="46"/>
      <c r="I518" s="45"/>
      <c r="J518" s="45"/>
      <c r="K518" s="45"/>
      <c r="L518" s="45"/>
      <c r="M518" s="61"/>
      <c r="N518" s="48"/>
      <c r="O518" s="49"/>
      <c r="P518" s="48"/>
      <c r="Q518" s="49"/>
      <c r="R518" s="50"/>
      <c r="S518" s="51"/>
      <c r="T518" s="15"/>
      <c r="U518" s="14"/>
      <c r="V518" s="52"/>
      <c r="W518" s="52"/>
      <c r="X518" s="52"/>
      <c r="Y518" s="52"/>
      <c r="Z518" s="52"/>
      <c r="AA518" s="52"/>
      <c r="AB518" s="53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3"/>
      <c r="AP518" s="52"/>
      <c r="AQ518" s="52"/>
      <c r="AR518" s="53"/>
      <c r="AS518" s="53"/>
      <c r="AT518" s="53"/>
      <c r="AU518" s="52"/>
      <c r="AV518" s="52"/>
      <c r="AW518" s="53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83" t="str">
        <f>IF(ISBLANK(B518),,IF(IFNA(MATCH(N518,List_Holidays,0),0)=0,IF(IFNA(MATCH(WEEKDAY(N518),List_WeekHolidays,0),0),1,0),2))</f>
        <v/>
      </c>
      <c r="BU518" s="83" t="str">
        <f t="array" ref="BU518">IF(ISBLANK(BT518),,INDEX(List_DayType,BT518+1))</f>
        <v/>
      </c>
      <c r="BV518" s="83" t="str">
        <f t="array" ref="BV518">IFS(BT518=0,,BT518=1,INDEX(List_Weekday,BT518),BT518=2,XLOOKUP(N518,List_Holidays,List_HolidaysDesc))</f>
        <v/>
      </c>
      <c r="BW518" s="109">
        <f t="shared" si="3"/>
        <v>0</v>
      </c>
      <c r="BX518" s="109">
        <f t="shared" si="4"/>
        <v>0</v>
      </c>
      <c r="BY518" s="109">
        <f>IF($BW518&gt;cLunchEnd+$N518,cLunchBegin+$N518+1,cLunchBegin+$N518)</f>
        <v>0.5</v>
      </c>
      <c r="BZ518" s="109">
        <f>IF($BW518&gt;cLunchEnd+$N518,cLunchEnd+$N518+1,cLunchEnd+$N518)</f>
        <v>0.5416666667</v>
      </c>
      <c r="CA518" s="109">
        <f>IF($BW518&gt;cDinnerEnd+$N518,cDinnerBegin+$N518+1,cDinnerBegin+$N518)</f>
        <v>0.75</v>
      </c>
      <c r="CB518" s="109">
        <f>IF($BW518&gt;cDinnerEnd+$N518,cDinnerEnd+$N518+1,cDinnerEnd+$N518)</f>
        <v>0.7916666667</v>
      </c>
      <c r="CC518" s="50" t="str">
        <f>IF((MIN($BX518,BZ518)-MAX($BW518,BY518))&gt;0,vDurationLunch,)</f>
        <v/>
      </c>
      <c r="CD518" s="50" t="str">
        <f>IF((MIN($BX518,CB518)-MAX($BW518,CA518))&gt;0,vDurationDinner,)</f>
        <v/>
      </c>
      <c r="CE518" s="50">
        <f t="shared" si="5"/>
        <v>0</v>
      </c>
      <c r="CF518" s="109">
        <f t="shared" si="6"/>
        <v>0.75</v>
      </c>
      <c r="CG518" s="50" t="str">
        <f t="shared" si="7"/>
        <v/>
      </c>
      <c r="CH518" s="50" t="str">
        <f t="shared" si="8"/>
        <v/>
      </c>
      <c r="CI518" s="50" t="str">
        <f t="shared" si="9"/>
        <v/>
      </c>
      <c r="CJ518" s="50" t="str">
        <f t="shared" si="10"/>
        <v/>
      </c>
      <c r="CK518" s="50" t="str">
        <f t="shared" si="11"/>
        <v/>
      </c>
      <c r="CL518" s="50"/>
      <c r="CM518" s="50"/>
      <c r="CN518" s="50"/>
      <c r="CO518" s="50"/>
      <c r="CP518" s="50"/>
    </row>
    <row r="519">
      <c r="A519" s="108" t="str">
        <f t="shared" si="2"/>
        <v/>
      </c>
      <c r="B519" s="6"/>
      <c r="C519" s="119"/>
      <c r="D519" s="120"/>
      <c r="E519" s="61"/>
      <c r="F519" s="45"/>
      <c r="G519" s="45"/>
      <c r="H519" s="46"/>
      <c r="I519" s="45"/>
      <c r="J519" s="45"/>
      <c r="K519" s="45"/>
      <c r="L519" s="45"/>
      <c r="M519" s="61"/>
      <c r="N519" s="48"/>
      <c r="O519" s="49"/>
      <c r="P519" s="48"/>
      <c r="Q519" s="49"/>
      <c r="R519" s="50"/>
      <c r="S519" s="51"/>
      <c r="T519" s="15"/>
      <c r="U519" s="14"/>
      <c r="V519" s="52"/>
      <c r="W519" s="52"/>
      <c r="X519" s="52"/>
      <c r="Y519" s="52"/>
      <c r="Z519" s="52"/>
      <c r="AA519" s="52"/>
      <c r="AB519" s="53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3"/>
      <c r="AP519" s="52"/>
      <c r="AQ519" s="52"/>
      <c r="AR519" s="53"/>
      <c r="AS519" s="53"/>
      <c r="AT519" s="53"/>
      <c r="AU519" s="52"/>
      <c r="AV519" s="52"/>
      <c r="AW519" s="53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83" t="str">
        <f>IF(ISBLANK(B519),,IF(IFNA(MATCH(N519,List_Holidays,0),0)=0,IF(IFNA(MATCH(WEEKDAY(N519),List_WeekHolidays,0),0),1,0),2))</f>
        <v/>
      </c>
      <c r="BU519" s="83" t="str">
        <f t="array" ref="BU519">IF(ISBLANK(BT519),,INDEX(List_DayType,BT519+1))</f>
        <v/>
      </c>
      <c r="BV519" s="83" t="str">
        <f t="array" ref="BV519">IFS(BT519=0,,BT519=1,INDEX(List_Weekday,BT519),BT519=2,XLOOKUP(N519,List_Holidays,List_HolidaysDesc))</f>
        <v/>
      </c>
      <c r="BW519" s="109">
        <f t="shared" si="3"/>
        <v>0</v>
      </c>
      <c r="BX519" s="109">
        <f t="shared" si="4"/>
        <v>0</v>
      </c>
      <c r="BY519" s="109">
        <f>IF($BW519&gt;cLunchEnd+$N519,cLunchBegin+$N519+1,cLunchBegin+$N519)</f>
        <v>0.5</v>
      </c>
      <c r="BZ519" s="109">
        <f>IF($BW519&gt;cLunchEnd+$N519,cLunchEnd+$N519+1,cLunchEnd+$N519)</f>
        <v>0.5416666667</v>
      </c>
      <c r="CA519" s="109">
        <f>IF($BW519&gt;cDinnerEnd+$N519,cDinnerBegin+$N519+1,cDinnerBegin+$N519)</f>
        <v>0.75</v>
      </c>
      <c r="CB519" s="109">
        <f>IF($BW519&gt;cDinnerEnd+$N519,cDinnerEnd+$N519+1,cDinnerEnd+$N519)</f>
        <v>0.7916666667</v>
      </c>
      <c r="CC519" s="50" t="str">
        <f>IF((MIN($BX519,BZ519)-MAX($BW519,BY519))&gt;0,vDurationLunch,)</f>
        <v/>
      </c>
      <c r="CD519" s="50" t="str">
        <f>IF((MIN($BX519,CB519)-MAX($BW519,CA519))&gt;0,vDurationDinner,)</f>
        <v/>
      </c>
      <c r="CE519" s="50">
        <f t="shared" si="5"/>
        <v>0</v>
      </c>
      <c r="CF519" s="109">
        <f t="shared" si="6"/>
        <v>0.75</v>
      </c>
      <c r="CG519" s="50" t="str">
        <f t="shared" si="7"/>
        <v/>
      </c>
      <c r="CH519" s="50" t="str">
        <f t="shared" si="8"/>
        <v/>
      </c>
      <c r="CI519" s="50" t="str">
        <f t="shared" si="9"/>
        <v/>
      </c>
      <c r="CJ519" s="50" t="str">
        <f t="shared" si="10"/>
        <v/>
      </c>
      <c r="CK519" s="50" t="str">
        <f t="shared" si="11"/>
        <v/>
      </c>
      <c r="CL519" s="50"/>
      <c r="CM519" s="50"/>
      <c r="CN519" s="50"/>
      <c r="CO519" s="50"/>
      <c r="CP519" s="50"/>
    </row>
    <row r="520">
      <c r="A520" s="108" t="str">
        <f t="shared" si="2"/>
        <v/>
      </c>
      <c r="B520" s="6"/>
      <c r="C520" s="119"/>
      <c r="D520" s="120"/>
      <c r="E520" s="61"/>
      <c r="F520" s="45"/>
      <c r="G520" s="45"/>
      <c r="H520" s="45"/>
      <c r="I520" s="45"/>
      <c r="J520" s="46"/>
      <c r="K520" s="45"/>
      <c r="L520" s="45"/>
      <c r="M520" s="61"/>
      <c r="N520" s="48"/>
      <c r="O520" s="49"/>
      <c r="P520" s="48"/>
      <c r="Q520" s="49"/>
      <c r="R520" s="50"/>
      <c r="S520" s="51"/>
      <c r="T520" s="15"/>
      <c r="U520" s="14"/>
      <c r="V520" s="52"/>
      <c r="W520" s="52"/>
      <c r="X520" s="52"/>
      <c r="Y520" s="52"/>
      <c r="Z520" s="52"/>
      <c r="AA520" s="52"/>
      <c r="AB520" s="53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3"/>
      <c r="AP520" s="52"/>
      <c r="AQ520" s="52"/>
      <c r="AR520" s="53"/>
      <c r="AS520" s="53"/>
      <c r="AT520" s="53"/>
      <c r="AU520" s="52"/>
      <c r="AV520" s="52"/>
      <c r="AW520" s="53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83" t="str">
        <f>IF(ISBLANK(B520),,IF(IFNA(MATCH(N520,List_Holidays,0),0)=0,IF(IFNA(MATCH(WEEKDAY(N520),List_WeekHolidays,0),0),1,0),2))</f>
        <v/>
      </c>
      <c r="BU520" s="83" t="str">
        <f t="array" ref="BU520">IF(ISBLANK(BT520),,INDEX(List_DayType,BT520+1))</f>
        <v/>
      </c>
      <c r="BV520" s="83" t="str">
        <f t="array" ref="BV520">IFS(BT520=0,,BT520=1,INDEX(List_Weekday,BT520),BT520=2,XLOOKUP(N520,List_Holidays,List_HolidaysDesc))</f>
        <v/>
      </c>
      <c r="BW520" s="109">
        <f t="shared" si="3"/>
        <v>0</v>
      </c>
      <c r="BX520" s="109">
        <f t="shared" si="4"/>
        <v>0</v>
      </c>
      <c r="BY520" s="109">
        <f>IF($BW520&gt;cLunchEnd+$N520,cLunchBegin+$N520+1,cLunchBegin+$N520)</f>
        <v>0.5</v>
      </c>
      <c r="BZ520" s="109">
        <f>IF($BW520&gt;cLunchEnd+$N520,cLunchEnd+$N520+1,cLunchEnd+$N520)</f>
        <v>0.5416666667</v>
      </c>
      <c r="CA520" s="109">
        <f>IF($BW520&gt;cDinnerEnd+$N520,cDinnerBegin+$N520+1,cDinnerBegin+$N520)</f>
        <v>0.75</v>
      </c>
      <c r="CB520" s="109">
        <f>IF($BW520&gt;cDinnerEnd+$N520,cDinnerEnd+$N520+1,cDinnerEnd+$N520)</f>
        <v>0.7916666667</v>
      </c>
      <c r="CC520" s="50" t="str">
        <f>IF((MIN($BX520,BZ520)-MAX($BW520,BY520))&gt;0,vDurationLunch,)</f>
        <v/>
      </c>
      <c r="CD520" s="50" t="str">
        <f>IF((MIN($BX520,CB520)-MAX($BW520,CA520))&gt;0,vDurationDinner,)</f>
        <v/>
      </c>
      <c r="CE520" s="50">
        <f t="shared" si="5"/>
        <v>0</v>
      </c>
      <c r="CF520" s="109">
        <f t="shared" si="6"/>
        <v>0.75</v>
      </c>
      <c r="CG520" s="50" t="str">
        <f t="shared" si="7"/>
        <v/>
      </c>
      <c r="CH520" s="50" t="str">
        <f t="shared" si="8"/>
        <v/>
      </c>
      <c r="CI520" s="50" t="str">
        <f t="shared" si="9"/>
        <v/>
      </c>
      <c r="CJ520" s="50" t="str">
        <f t="shared" si="10"/>
        <v/>
      </c>
      <c r="CK520" s="50" t="str">
        <f t="shared" si="11"/>
        <v/>
      </c>
      <c r="CL520" s="50"/>
      <c r="CM520" s="50"/>
      <c r="CN520" s="50"/>
      <c r="CO520" s="50"/>
      <c r="CP520" s="50"/>
    </row>
    <row r="521">
      <c r="A521" s="108" t="str">
        <f t="shared" si="2"/>
        <v/>
      </c>
      <c r="B521" s="6"/>
      <c r="C521" s="119"/>
      <c r="D521" s="120"/>
      <c r="E521" s="61"/>
      <c r="F521" s="45"/>
      <c r="G521" s="45"/>
      <c r="H521" s="46"/>
      <c r="I521" s="45"/>
      <c r="J521" s="45"/>
      <c r="K521" s="45"/>
      <c r="L521" s="45"/>
      <c r="M521" s="61"/>
      <c r="N521" s="48"/>
      <c r="O521" s="49"/>
      <c r="P521" s="48"/>
      <c r="Q521" s="49"/>
      <c r="R521" s="50"/>
      <c r="S521" s="51"/>
      <c r="T521" s="15"/>
      <c r="U521" s="14"/>
      <c r="V521" s="52"/>
      <c r="W521" s="52"/>
      <c r="X521" s="52"/>
      <c r="Y521" s="52"/>
      <c r="Z521" s="52"/>
      <c r="AA521" s="52"/>
      <c r="AB521" s="53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3"/>
      <c r="AP521" s="52"/>
      <c r="AQ521" s="52"/>
      <c r="AR521" s="53"/>
      <c r="AS521" s="53"/>
      <c r="AT521" s="53"/>
      <c r="AU521" s="52"/>
      <c r="AV521" s="52"/>
      <c r="AW521" s="53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83" t="str">
        <f>IF(ISBLANK(B521),,IF(IFNA(MATCH(N521,List_Holidays,0),0)=0,IF(IFNA(MATCH(WEEKDAY(N521),List_WeekHolidays,0),0),1,0),2))</f>
        <v/>
      </c>
      <c r="BU521" s="83" t="str">
        <f t="array" ref="BU521">IF(ISBLANK(BT521),,INDEX(List_DayType,BT521+1))</f>
        <v/>
      </c>
      <c r="BV521" s="83" t="str">
        <f t="array" ref="BV521">IFS(BT521=0,,BT521=1,INDEX(List_Weekday,BT521),BT521=2,XLOOKUP(N521,List_Holidays,List_HolidaysDesc))</f>
        <v/>
      </c>
      <c r="BW521" s="109">
        <f t="shared" si="3"/>
        <v>0</v>
      </c>
      <c r="BX521" s="109">
        <f t="shared" si="4"/>
        <v>0</v>
      </c>
      <c r="BY521" s="109">
        <f>IF($BW521&gt;cLunchEnd+$N521,cLunchBegin+$N521+1,cLunchBegin+$N521)</f>
        <v>0.5</v>
      </c>
      <c r="BZ521" s="109">
        <f>IF($BW521&gt;cLunchEnd+$N521,cLunchEnd+$N521+1,cLunchEnd+$N521)</f>
        <v>0.5416666667</v>
      </c>
      <c r="CA521" s="109">
        <f>IF($BW521&gt;cDinnerEnd+$N521,cDinnerBegin+$N521+1,cDinnerBegin+$N521)</f>
        <v>0.75</v>
      </c>
      <c r="CB521" s="109">
        <f>IF($BW521&gt;cDinnerEnd+$N521,cDinnerEnd+$N521+1,cDinnerEnd+$N521)</f>
        <v>0.7916666667</v>
      </c>
      <c r="CC521" s="50" t="str">
        <f>IF((MIN($BX521,BZ521)-MAX($BW521,BY521))&gt;0,vDurationLunch,)</f>
        <v/>
      </c>
      <c r="CD521" s="50" t="str">
        <f>IF((MIN($BX521,CB521)-MAX($BW521,CA521))&gt;0,vDurationDinner,)</f>
        <v/>
      </c>
      <c r="CE521" s="50">
        <f t="shared" si="5"/>
        <v>0</v>
      </c>
      <c r="CF521" s="109">
        <f t="shared" si="6"/>
        <v>0.75</v>
      </c>
      <c r="CG521" s="50" t="str">
        <f t="shared" si="7"/>
        <v/>
      </c>
      <c r="CH521" s="50" t="str">
        <f t="shared" si="8"/>
        <v/>
      </c>
      <c r="CI521" s="50" t="str">
        <f t="shared" si="9"/>
        <v/>
      </c>
      <c r="CJ521" s="50" t="str">
        <f t="shared" si="10"/>
        <v/>
      </c>
      <c r="CK521" s="50" t="str">
        <f t="shared" si="11"/>
        <v/>
      </c>
      <c r="CL521" s="50"/>
      <c r="CM521" s="50"/>
      <c r="CN521" s="50"/>
      <c r="CO521" s="50"/>
      <c r="CP521" s="50"/>
    </row>
    <row r="522">
      <c r="A522" s="108" t="str">
        <f t="shared" si="2"/>
        <v/>
      </c>
      <c r="B522" s="6"/>
      <c r="C522" s="119"/>
      <c r="D522" s="120"/>
      <c r="E522" s="61"/>
      <c r="F522" s="45"/>
      <c r="G522" s="45"/>
      <c r="H522" s="46"/>
      <c r="I522" s="45"/>
      <c r="J522" s="45"/>
      <c r="K522" s="45"/>
      <c r="L522" s="45"/>
      <c r="M522" s="61"/>
      <c r="N522" s="48"/>
      <c r="O522" s="49"/>
      <c r="P522" s="48"/>
      <c r="Q522" s="49"/>
      <c r="R522" s="50"/>
      <c r="S522" s="51"/>
      <c r="T522" s="15"/>
      <c r="U522" s="14"/>
      <c r="V522" s="52"/>
      <c r="W522" s="52"/>
      <c r="X522" s="52"/>
      <c r="Y522" s="52"/>
      <c r="Z522" s="52"/>
      <c r="AA522" s="52"/>
      <c r="AB522" s="53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3"/>
      <c r="AP522" s="52"/>
      <c r="AQ522" s="52"/>
      <c r="AR522" s="53"/>
      <c r="AS522" s="53"/>
      <c r="AT522" s="53"/>
      <c r="AU522" s="52"/>
      <c r="AV522" s="52"/>
      <c r="AW522" s="53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83" t="str">
        <f>IF(ISBLANK(B522),,IF(IFNA(MATCH(N522,List_Holidays,0),0)=0,IF(IFNA(MATCH(WEEKDAY(N522),List_WeekHolidays,0),0),1,0),2))</f>
        <v/>
      </c>
      <c r="BU522" s="83" t="str">
        <f t="array" ref="BU522">IF(ISBLANK(BT522),,INDEX(List_DayType,BT522+1))</f>
        <v/>
      </c>
      <c r="BV522" s="83" t="str">
        <f t="array" ref="BV522">IFS(BT522=0,,BT522=1,INDEX(List_Weekday,BT522),BT522=2,XLOOKUP(N522,List_Holidays,List_HolidaysDesc))</f>
        <v/>
      </c>
      <c r="BW522" s="109">
        <f t="shared" si="3"/>
        <v>0</v>
      </c>
      <c r="BX522" s="109">
        <f t="shared" si="4"/>
        <v>0</v>
      </c>
      <c r="BY522" s="109">
        <f>IF($BW522&gt;cLunchEnd+$N522,cLunchBegin+$N522+1,cLunchBegin+$N522)</f>
        <v>0.5</v>
      </c>
      <c r="BZ522" s="109">
        <f>IF($BW522&gt;cLunchEnd+$N522,cLunchEnd+$N522+1,cLunchEnd+$N522)</f>
        <v>0.5416666667</v>
      </c>
      <c r="CA522" s="109">
        <f>IF($BW522&gt;cDinnerEnd+$N522,cDinnerBegin+$N522+1,cDinnerBegin+$N522)</f>
        <v>0.75</v>
      </c>
      <c r="CB522" s="109">
        <f>IF($BW522&gt;cDinnerEnd+$N522,cDinnerEnd+$N522+1,cDinnerEnd+$N522)</f>
        <v>0.7916666667</v>
      </c>
      <c r="CC522" s="50" t="str">
        <f>IF((MIN($BX522,BZ522)-MAX($BW522,BY522))&gt;0,vDurationLunch,)</f>
        <v/>
      </c>
      <c r="CD522" s="50" t="str">
        <f>IF((MIN($BX522,CB522)-MAX($BW522,CA522))&gt;0,vDurationDinner,)</f>
        <v/>
      </c>
      <c r="CE522" s="50">
        <f t="shared" si="5"/>
        <v>0</v>
      </c>
      <c r="CF522" s="109">
        <f t="shared" si="6"/>
        <v>0.75</v>
      </c>
      <c r="CG522" s="50" t="str">
        <f t="shared" si="7"/>
        <v/>
      </c>
      <c r="CH522" s="50" t="str">
        <f t="shared" si="8"/>
        <v/>
      </c>
      <c r="CI522" s="50" t="str">
        <f t="shared" si="9"/>
        <v/>
      </c>
      <c r="CJ522" s="50" t="str">
        <f t="shared" si="10"/>
        <v/>
      </c>
      <c r="CK522" s="50" t="str">
        <f t="shared" si="11"/>
        <v/>
      </c>
      <c r="CL522" s="50"/>
      <c r="CM522" s="50"/>
      <c r="CN522" s="50"/>
      <c r="CO522" s="50"/>
      <c r="CP522" s="50"/>
    </row>
    <row r="523">
      <c r="A523" s="108" t="str">
        <f t="shared" si="2"/>
        <v/>
      </c>
      <c r="B523" s="6"/>
      <c r="C523" s="119"/>
      <c r="D523" s="120"/>
      <c r="E523" s="61"/>
      <c r="F523" s="45"/>
      <c r="G523" s="45"/>
      <c r="H523" s="46"/>
      <c r="I523" s="45"/>
      <c r="J523" s="45"/>
      <c r="K523" s="45"/>
      <c r="L523" s="45"/>
      <c r="M523" s="61"/>
      <c r="N523" s="48"/>
      <c r="O523" s="49"/>
      <c r="P523" s="48"/>
      <c r="Q523" s="49"/>
      <c r="R523" s="50"/>
      <c r="S523" s="51"/>
      <c r="T523" s="15"/>
      <c r="U523" s="14"/>
      <c r="V523" s="52"/>
      <c r="W523" s="52"/>
      <c r="X523" s="52"/>
      <c r="Y523" s="52"/>
      <c r="Z523" s="52"/>
      <c r="AA523" s="52"/>
      <c r="AB523" s="53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3"/>
      <c r="AP523" s="52"/>
      <c r="AQ523" s="52"/>
      <c r="AR523" s="53"/>
      <c r="AS523" s="53"/>
      <c r="AT523" s="53"/>
      <c r="AU523" s="52"/>
      <c r="AV523" s="52"/>
      <c r="AW523" s="53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83" t="str">
        <f>IF(ISBLANK(B523),,IF(IFNA(MATCH(N523,List_Holidays,0),0)=0,IF(IFNA(MATCH(WEEKDAY(N523),List_WeekHolidays,0),0),1,0),2))</f>
        <v/>
      </c>
      <c r="BU523" s="83" t="str">
        <f t="array" ref="BU523">IF(ISBLANK(BT523),,INDEX(List_DayType,BT523+1))</f>
        <v/>
      </c>
      <c r="BV523" s="83" t="str">
        <f t="array" ref="BV523">IFS(BT523=0,,BT523=1,INDEX(List_Weekday,BT523),BT523=2,XLOOKUP(N523,List_Holidays,List_HolidaysDesc))</f>
        <v/>
      </c>
      <c r="BW523" s="109">
        <f t="shared" si="3"/>
        <v>0</v>
      </c>
      <c r="BX523" s="109">
        <f t="shared" si="4"/>
        <v>0</v>
      </c>
      <c r="BY523" s="109">
        <f>IF($BW523&gt;cLunchEnd+$N523,cLunchBegin+$N523+1,cLunchBegin+$N523)</f>
        <v>0.5</v>
      </c>
      <c r="BZ523" s="109">
        <f>IF($BW523&gt;cLunchEnd+$N523,cLunchEnd+$N523+1,cLunchEnd+$N523)</f>
        <v>0.5416666667</v>
      </c>
      <c r="CA523" s="109">
        <f>IF($BW523&gt;cDinnerEnd+$N523,cDinnerBegin+$N523+1,cDinnerBegin+$N523)</f>
        <v>0.75</v>
      </c>
      <c r="CB523" s="109">
        <f>IF($BW523&gt;cDinnerEnd+$N523,cDinnerEnd+$N523+1,cDinnerEnd+$N523)</f>
        <v>0.7916666667</v>
      </c>
      <c r="CC523" s="50" t="str">
        <f>IF((MIN($BX523,BZ523)-MAX($BW523,BY523))&gt;0,vDurationLunch,)</f>
        <v/>
      </c>
      <c r="CD523" s="50" t="str">
        <f>IF((MIN($BX523,CB523)-MAX($BW523,CA523))&gt;0,vDurationDinner,)</f>
        <v/>
      </c>
      <c r="CE523" s="50">
        <f t="shared" si="5"/>
        <v>0</v>
      </c>
      <c r="CF523" s="109">
        <f t="shared" si="6"/>
        <v>0.75</v>
      </c>
      <c r="CG523" s="50" t="str">
        <f t="shared" si="7"/>
        <v/>
      </c>
      <c r="CH523" s="50" t="str">
        <f t="shared" si="8"/>
        <v/>
      </c>
      <c r="CI523" s="50" t="str">
        <f t="shared" si="9"/>
        <v/>
      </c>
      <c r="CJ523" s="50" t="str">
        <f t="shared" si="10"/>
        <v/>
      </c>
      <c r="CK523" s="50" t="str">
        <f t="shared" si="11"/>
        <v/>
      </c>
      <c r="CL523" s="50"/>
      <c r="CM523" s="50"/>
      <c r="CN523" s="50"/>
      <c r="CO523" s="50"/>
      <c r="CP523" s="50"/>
    </row>
    <row r="524">
      <c r="A524" s="108" t="str">
        <f t="shared" si="2"/>
        <v/>
      </c>
      <c r="B524" s="6"/>
      <c r="C524" s="119"/>
      <c r="D524" s="120"/>
      <c r="E524" s="61"/>
      <c r="F524" s="45"/>
      <c r="G524" s="46"/>
      <c r="H524" s="46"/>
      <c r="I524" s="45"/>
      <c r="J524" s="45"/>
      <c r="K524" s="45"/>
      <c r="L524" s="45"/>
      <c r="M524" s="61"/>
      <c r="N524" s="48"/>
      <c r="O524" s="49"/>
      <c r="P524" s="48"/>
      <c r="Q524" s="49"/>
      <c r="R524" s="50"/>
      <c r="S524" s="51"/>
      <c r="T524" s="15"/>
      <c r="U524" s="14"/>
      <c r="V524" s="52"/>
      <c r="W524" s="52"/>
      <c r="X524" s="52"/>
      <c r="Y524" s="52"/>
      <c r="Z524" s="52"/>
      <c r="AA524" s="52"/>
      <c r="AB524" s="53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3"/>
      <c r="AP524" s="52"/>
      <c r="AQ524" s="52"/>
      <c r="AR524" s="53"/>
      <c r="AS524" s="53"/>
      <c r="AT524" s="53"/>
      <c r="AU524" s="52"/>
      <c r="AV524" s="52"/>
      <c r="AW524" s="53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83" t="str">
        <f>IF(ISBLANK(B524),,IF(IFNA(MATCH(N524,List_Holidays,0),0)=0,IF(IFNA(MATCH(WEEKDAY(N524),List_WeekHolidays,0),0),1,0),2))</f>
        <v/>
      </c>
      <c r="BU524" s="83" t="str">
        <f t="array" ref="BU524">IF(ISBLANK(BT524),,INDEX(List_DayType,BT524+1))</f>
        <v/>
      </c>
      <c r="BV524" s="83" t="str">
        <f t="array" ref="BV524">IFS(BT524=0,,BT524=1,INDEX(List_Weekday,BT524),BT524=2,XLOOKUP(N524,List_Holidays,List_HolidaysDesc))</f>
        <v/>
      </c>
      <c r="BW524" s="109">
        <f t="shared" si="3"/>
        <v>0</v>
      </c>
      <c r="BX524" s="109">
        <f t="shared" si="4"/>
        <v>0</v>
      </c>
      <c r="BY524" s="109">
        <f>IF($BW524&gt;cLunchEnd+$N524,cLunchBegin+$N524+1,cLunchBegin+$N524)</f>
        <v>0.5</v>
      </c>
      <c r="BZ524" s="109">
        <f>IF($BW524&gt;cLunchEnd+$N524,cLunchEnd+$N524+1,cLunchEnd+$N524)</f>
        <v>0.5416666667</v>
      </c>
      <c r="CA524" s="109">
        <f>IF($BW524&gt;cDinnerEnd+$N524,cDinnerBegin+$N524+1,cDinnerBegin+$N524)</f>
        <v>0.75</v>
      </c>
      <c r="CB524" s="109">
        <f>IF($BW524&gt;cDinnerEnd+$N524,cDinnerEnd+$N524+1,cDinnerEnd+$N524)</f>
        <v>0.7916666667</v>
      </c>
      <c r="CC524" s="50" t="str">
        <f>IF((MIN($BX524,BZ524)-MAX($BW524,BY524))&gt;0,vDurationLunch,)</f>
        <v/>
      </c>
      <c r="CD524" s="50" t="str">
        <f>IF((MIN($BX524,CB524)-MAX($BW524,CA524))&gt;0,vDurationDinner,)</f>
        <v/>
      </c>
      <c r="CE524" s="50">
        <f t="shared" si="5"/>
        <v>0</v>
      </c>
      <c r="CF524" s="109">
        <f t="shared" si="6"/>
        <v>0.75</v>
      </c>
      <c r="CG524" s="50" t="str">
        <f t="shared" si="7"/>
        <v/>
      </c>
      <c r="CH524" s="50" t="str">
        <f t="shared" si="8"/>
        <v/>
      </c>
      <c r="CI524" s="50" t="str">
        <f t="shared" si="9"/>
        <v/>
      </c>
      <c r="CJ524" s="50" t="str">
        <f t="shared" si="10"/>
        <v/>
      </c>
      <c r="CK524" s="50" t="str">
        <f t="shared" si="11"/>
        <v/>
      </c>
      <c r="CL524" s="50"/>
      <c r="CM524" s="50"/>
      <c r="CN524" s="50"/>
      <c r="CO524" s="50"/>
      <c r="CP524" s="50"/>
    </row>
    <row r="525">
      <c r="A525" s="108" t="str">
        <f t="shared" si="2"/>
        <v/>
      </c>
      <c r="B525" s="6"/>
      <c r="C525" s="119"/>
      <c r="D525" s="120"/>
      <c r="E525" s="61"/>
      <c r="F525" s="45"/>
      <c r="G525" s="45"/>
      <c r="H525" s="46"/>
      <c r="I525" s="45"/>
      <c r="J525" s="45"/>
      <c r="K525" s="45"/>
      <c r="L525" s="45"/>
      <c r="M525" s="61"/>
      <c r="N525" s="48"/>
      <c r="O525" s="49"/>
      <c r="P525" s="48"/>
      <c r="Q525" s="49"/>
      <c r="R525" s="50"/>
      <c r="S525" s="51"/>
      <c r="T525" s="15"/>
      <c r="U525" s="14"/>
      <c r="V525" s="52"/>
      <c r="W525" s="52"/>
      <c r="X525" s="52"/>
      <c r="Y525" s="52"/>
      <c r="Z525" s="52"/>
      <c r="AA525" s="52"/>
      <c r="AB525" s="53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3"/>
      <c r="AP525" s="52"/>
      <c r="AQ525" s="52"/>
      <c r="AR525" s="53"/>
      <c r="AS525" s="53"/>
      <c r="AT525" s="53"/>
      <c r="AU525" s="52"/>
      <c r="AV525" s="52"/>
      <c r="AW525" s="53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83" t="str">
        <f>IF(ISBLANK(B525),,IF(IFNA(MATCH(N525,List_Holidays,0),0)=0,IF(IFNA(MATCH(WEEKDAY(N525),List_WeekHolidays,0),0),1,0),2))</f>
        <v/>
      </c>
      <c r="BU525" s="83" t="str">
        <f t="array" ref="BU525">IF(ISBLANK(BT525),,INDEX(List_DayType,BT525+1))</f>
        <v/>
      </c>
      <c r="BV525" s="83" t="str">
        <f t="array" ref="BV525">IFS(BT525=0,,BT525=1,INDEX(List_Weekday,BT525),BT525=2,XLOOKUP(N525,List_Holidays,List_HolidaysDesc))</f>
        <v/>
      </c>
      <c r="BW525" s="109">
        <f t="shared" si="3"/>
        <v>0</v>
      </c>
      <c r="BX525" s="109">
        <f t="shared" si="4"/>
        <v>0</v>
      </c>
      <c r="BY525" s="109">
        <f>IF($BW525&gt;cLunchEnd+$N525,cLunchBegin+$N525+1,cLunchBegin+$N525)</f>
        <v>0.5</v>
      </c>
      <c r="BZ525" s="109">
        <f>IF($BW525&gt;cLunchEnd+$N525,cLunchEnd+$N525+1,cLunchEnd+$N525)</f>
        <v>0.5416666667</v>
      </c>
      <c r="CA525" s="109">
        <f>IF($BW525&gt;cDinnerEnd+$N525,cDinnerBegin+$N525+1,cDinnerBegin+$N525)</f>
        <v>0.75</v>
      </c>
      <c r="CB525" s="109">
        <f>IF($BW525&gt;cDinnerEnd+$N525,cDinnerEnd+$N525+1,cDinnerEnd+$N525)</f>
        <v>0.7916666667</v>
      </c>
      <c r="CC525" s="50" t="str">
        <f>IF((MIN($BX525,BZ525)-MAX($BW525,BY525))&gt;0,vDurationLunch,)</f>
        <v/>
      </c>
      <c r="CD525" s="50" t="str">
        <f>IF((MIN($BX525,CB525)-MAX($BW525,CA525))&gt;0,vDurationDinner,)</f>
        <v/>
      </c>
      <c r="CE525" s="50">
        <f t="shared" si="5"/>
        <v>0</v>
      </c>
      <c r="CF525" s="109">
        <f t="shared" si="6"/>
        <v>0.75</v>
      </c>
      <c r="CG525" s="50" t="str">
        <f t="shared" si="7"/>
        <v/>
      </c>
      <c r="CH525" s="50" t="str">
        <f t="shared" si="8"/>
        <v/>
      </c>
      <c r="CI525" s="50" t="str">
        <f t="shared" si="9"/>
        <v/>
      </c>
      <c r="CJ525" s="50" t="str">
        <f t="shared" si="10"/>
        <v/>
      </c>
      <c r="CK525" s="50" t="str">
        <f t="shared" si="11"/>
        <v/>
      </c>
      <c r="CL525" s="50"/>
      <c r="CM525" s="50"/>
      <c r="CN525" s="50"/>
      <c r="CO525" s="50"/>
      <c r="CP525" s="50"/>
    </row>
    <row r="526">
      <c r="A526" s="108" t="str">
        <f t="shared" si="2"/>
        <v/>
      </c>
      <c r="B526" s="6"/>
      <c r="C526" s="119"/>
      <c r="D526" s="120"/>
      <c r="E526" s="61"/>
      <c r="F526" s="45"/>
      <c r="G526" s="45"/>
      <c r="H526" s="46"/>
      <c r="I526" s="45"/>
      <c r="J526" s="45"/>
      <c r="K526" s="45"/>
      <c r="L526" s="45"/>
      <c r="M526" s="61"/>
      <c r="N526" s="48"/>
      <c r="O526" s="49"/>
      <c r="P526" s="48"/>
      <c r="Q526" s="49"/>
      <c r="R526" s="50"/>
      <c r="S526" s="51"/>
      <c r="T526" s="15"/>
      <c r="U526" s="14"/>
      <c r="V526" s="52"/>
      <c r="W526" s="52"/>
      <c r="X526" s="52"/>
      <c r="Y526" s="52"/>
      <c r="Z526" s="52"/>
      <c r="AA526" s="52"/>
      <c r="AB526" s="53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3"/>
      <c r="AP526" s="52"/>
      <c r="AQ526" s="52"/>
      <c r="AR526" s="53"/>
      <c r="AS526" s="53"/>
      <c r="AT526" s="53"/>
      <c r="AU526" s="52"/>
      <c r="AV526" s="52"/>
      <c r="AW526" s="53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83" t="str">
        <f>IF(ISBLANK(B526),,IF(IFNA(MATCH(N526,List_Holidays,0),0)=0,IF(IFNA(MATCH(WEEKDAY(N526),List_WeekHolidays,0),0),1,0),2))</f>
        <v/>
      </c>
      <c r="BU526" s="83" t="str">
        <f t="array" ref="BU526">IF(ISBLANK(BT526),,INDEX(List_DayType,BT526+1))</f>
        <v/>
      </c>
      <c r="BV526" s="83" t="str">
        <f t="array" ref="BV526">IFS(BT526=0,,BT526=1,INDEX(List_Weekday,BT526),BT526=2,XLOOKUP(N526,List_Holidays,List_HolidaysDesc))</f>
        <v/>
      </c>
      <c r="BW526" s="109">
        <f t="shared" si="3"/>
        <v>0</v>
      </c>
      <c r="BX526" s="109">
        <f t="shared" si="4"/>
        <v>0</v>
      </c>
      <c r="BY526" s="109">
        <f>IF($BW526&gt;cLunchEnd+$N526,cLunchBegin+$N526+1,cLunchBegin+$N526)</f>
        <v>0.5</v>
      </c>
      <c r="BZ526" s="109">
        <f>IF($BW526&gt;cLunchEnd+$N526,cLunchEnd+$N526+1,cLunchEnd+$N526)</f>
        <v>0.5416666667</v>
      </c>
      <c r="CA526" s="109">
        <f>IF($BW526&gt;cDinnerEnd+$N526,cDinnerBegin+$N526+1,cDinnerBegin+$N526)</f>
        <v>0.75</v>
      </c>
      <c r="CB526" s="109">
        <f>IF($BW526&gt;cDinnerEnd+$N526,cDinnerEnd+$N526+1,cDinnerEnd+$N526)</f>
        <v>0.7916666667</v>
      </c>
      <c r="CC526" s="50" t="str">
        <f>IF((MIN($BX526,BZ526)-MAX($BW526,BY526))&gt;0,vDurationLunch,)</f>
        <v/>
      </c>
      <c r="CD526" s="50" t="str">
        <f>IF((MIN($BX526,CB526)-MAX($BW526,CA526))&gt;0,vDurationDinner,)</f>
        <v/>
      </c>
      <c r="CE526" s="50">
        <f t="shared" si="5"/>
        <v>0</v>
      </c>
      <c r="CF526" s="109">
        <f t="shared" si="6"/>
        <v>0.75</v>
      </c>
      <c r="CG526" s="50" t="str">
        <f t="shared" si="7"/>
        <v/>
      </c>
      <c r="CH526" s="50" t="str">
        <f t="shared" si="8"/>
        <v/>
      </c>
      <c r="CI526" s="50" t="str">
        <f t="shared" si="9"/>
        <v/>
      </c>
      <c r="CJ526" s="50" t="str">
        <f t="shared" si="10"/>
        <v/>
      </c>
      <c r="CK526" s="50" t="str">
        <f t="shared" si="11"/>
        <v/>
      </c>
      <c r="CL526" s="50"/>
      <c r="CM526" s="50"/>
      <c r="CN526" s="50"/>
      <c r="CO526" s="50"/>
      <c r="CP526" s="50"/>
    </row>
    <row r="527">
      <c r="A527" s="108" t="str">
        <f t="shared" si="2"/>
        <v/>
      </c>
      <c r="B527" s="6"/>
      <c r="C527" s="119"/>
      <c r="D527" s="120"/>
      <c r="E527" s="61"/>
      <c r="F527" s="45"/>
      <c r="G527" s="45"/>
      <c r="H527" s="45"/>
      <c r="I527" s="45"/>
      <c r="J527" s="46"/>
      <c r="K527" s="45"/>
      <c r="L527" s="45"/>
      <c r="M527" s="61"/>
      <c r="N527" s="48"/>
      <c r="O527" s="49"/>
      <c r="P527" s="48"/>
      <c r="Q527" s="49"/>
      <c r="R527" s="50"/>
      <c r="S527" s="51"/>
      <c r="T527" s="15"/>
      <c r="U527" s="14"/>
      <c r="V527" s="52"/>
      <c r="W527" s="52"/>
      <c r="X527" s="52"/>
      <c r="Y527" s="52"/>
      <c r="Z527" s="52"/>
      <c r="AA527" s="52"/>
      <c r="AB527" s="53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3"/>
      <c r="AP527" s="52"/>
      <c r="AQ527" s="52"/>
      <c r="AR527" s="53"/>
      <c r="AS527" s="53"/>
      <c r="AT527" s="53"/>
      <c r="AU527" s="52"/>
      <c r="AV527" s="52"/>
      <c r="AW527" s="53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83" t="str">
        <f>IF(ISBLANK(B527),,IF(IFNA(MATCH(N527,List_Holidays,0),0)=0,IF(IFNA(MATCH(WEEKDAY(N527),List_WeekHolidays,0),0),1,0),2))</f>
        <v/>
      </c>
      <c r="BU527" s="83" t="str">
        <f t="array" ref="BU527">IF(ISBLANK(BT527),,INDEX(List_DayType,BT527+1))</f>
        <v/>
      </c>
      <c r="BV527" s="83" t="str">
        <f t="array" ref="BV527">IFS(BT527=0,,BT527=1,INDEX(List_Weekday,BT527),BT527=2,XLOOKUP(N527,List_Holidays,List_HolidaysDesc))</f>
        <v/>
      </c>
      <c r="BW527" s="109">
        <f t="shared" si="3"/>
        <v>0</v>
      </c>
      <c r="BX527" s="109">
        <f t="shared" si="4"/>
        <v>0</v>
      </c>
      <c r="BY527" s="109">
        <f>IF($BW527&gt;cLunchEnd+$N527,cLunchBegin+$N527+1,cLunchBegin+$N527)</f>
        <v>0.5</v>
      </c>
      <c r="BZ527" s="109">
        <f>IF($BW527&gt;cLunchEnd+$N527,cLunchEnd+$N527+1,cLunchEnd+$N527)</f>
        <v>0.5416666667</v>
      </c>
      <c r="CA527" s="109">
        <f>IF($BW527&gt;cDinnerEnd+$N527,cDinnerBegin+$N527+1,cDinnerBegin+$N527)</f>
        <v>0.75</v>
      </c>
      <c r="CB527" s="109">
        <f>IF($BW527&gt;cDinnerEnd+$N527,cDinnerEnd+$N527+1,cDinnerEnd+$N527)</f>
        <v>0.7916666667</v>
      </c>
      <c r="CC527" s="50" t="str">
        <f>IF((MIN($BX527,BZ527)-MAX($BW527,BY527))&gt;0,vDurationLunch,)</f>
        <v/>
      </c>
      <c r="CD527" s="50" t="str">
        <f>IF((MIN($BX527,CB527)-MAX($BW527,CA527))&gt;0,vDurationDinner,)</f>
        <v/>
      </c>
      <c r="CE527" s="50">
        <f t="shared" si="5"/>
        <v>0</v>
      </c>
      <c r="CF527" s="109">
        <f t="shared" si="6"/>
        <v>0.75</v>
      </c>
      <c r="CG527" s="50" t="str">
        <f t="shared" si="7"/>
        <v/>
      </c>
      <c r="CH527" s="50" t="str">
        <f t="shared" si="8"/>
        <v/>
      </c>
      <c r="CI527" s="50" t="str">
        <f t="shared" si="9"/>
        <v/>
      </c>
      <c r="CJ527" s="50" t="str">
        <f t="shared" si="10"/>
        <v/>
      </c>
      <c r="CK527" s="50" t="str">
        <f t="shared" si="11"/>
        <v/>
      </c>
      <c r="CL527" s="50"/>
      <c r="CM527" s="50"/>
      <c r="CN527" s="50"/>
      <c r="CO527" s="50"/>
      <c r="CP527" s="50"/>
    </row>
    <row r="528">
      <c r="A528" s="108" t="str">
        <f t="shared" si="2"/>
        <v/>
      </c>
      <c r="B528" s="6"/>
      <c r="C528" s="119"/>
      <c r="D528" s="120"/>
      <c r="E528" s="61"/>
      <c r="F528" s="45"/>
      <c r="G528" s="45"/>
      <c r="H528" s="46"/>
      <c r="I528" s="45"/>
      <c r="J528" s="45"/>
      <c r="K528" s="45"/>
      <c r="L528" s="45"/>
      <c r="M528" s="61"/>
      <c r="N528" s="48"/>
      <c r="O528" s="49"/>
      <c r="P528" s="48"/>
      <c r="Q528" s="49"/>
      <c r="R528" s="50"/>
      <c r="S528" s="51"/>
      <c r="T528" s="15"/>
      <c r="U528" s="14"/>
      <c r="V528" s="52"/>
      <c r="W528" s="52"/>
      <c r="X528" s="52"/>
      <c r="Y528" s="52"/>
      <c r="Z528" s="52"/>
      <c r="AA528" s="52"/>
      <c r="AB528" s="53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3"/>
      <c r="AP528" s="52"/>
      <c r="AQ528" s="52"/>
      <c r="AR528" s="53"/>
      <c r="AS528" s="53"/>
      <c r="AT528" s="53"/>
      <c r="AU528" s="52"/>
      <c r="AV528" s="52"/>
      <c r="AW528" s="53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83" t="str">
        <f>IF(ISBLANK(B528),,IF(IFNA(MATCH(N528,List_Holidays,0),0)=0,IF(IFNA(MATCH(WEEKDAY(N528),List_WeekHolidays,0),0),1,0),2))</f>
        <v/>
      </c>
      <c r="BU528" s="83" t="str">
        <f t="array" ref="BU528">IF(ISBLANK(BT528),,INDEX(List_DayType,BT528+1))</f>
        <v/>
      </c>
      <c r="BV528" s="83" t="str">
        <f t="array" ref="BV528">IFS(BT528=0,,BT528=1,INDEX(List_Weekday,BT528),BT528=2,XLOOKUP(N528,List_Holidays,List_HolidaysDesc))</f>
        <v/>
      </c>
      <c r="BW528" s="109">
        <f t="shared" si="3"/>
        <v>0</v>
      </c>
      <c r="BX528" s="109">
        <f t="shared" si="4"/>
        <v>0</v>
      </c>
      <c r="BY528" s="109">
        <f>IF($BW528&gt;cLunchEnd+$N528,cLunchBegin+$N528+1,cLunchBegin+$N528)</f>
        <v>0.5</v>
      </c>
      <c r="BZ528" s="109">
        <f>IF($BW528&gt;cLunchEnd+$N528,cLunchEnd+$N528+1,cLunchEnd+$N528)</f>
        <v>0.5416666667</v>
      </c>
      <c r="CA528" s="109">
        <f>IF($BW528&gt;cDinnerEnd+$N528,cDinnerBegin+$N528+1,cDinnerBegin+$N528)</f>
        <v>0.75</v>
      </c>
      <c r="CB528" s="109">
        <f>IF($BW528&gt;cDinnerEnd+$N528,cDinnerEnd+$N528+1,cDinnerEnd+$N528)</f>
        <v>0.7916666667</v>
      </c>
      <c r="CC528" s="50" t="str">
        <f>IF((MIN($BX528,BZ528)-MAX($BW528,BY528))&gt;0,vDurationLunch,)</f>
        <v/>
      </c>
      <c r="CD528" s="50" t="str">
        <f>IF((MIN($BX528,CB528)-MAX($BW528,CA528))&gt;0,vDurationDinner,)</f>
        <v/>
      </c>
      <c r="CE528" s="50">
        <f t="shared" si="5"/>
        <v>0</v>
      </c>
      <c r="CF528" s="109">
        <f t="shared" si="6"/>
        <v>0.75</v>
      </c>
      <c r="CG528" s="50" t="str">
        <f t="shared" si="7"/>
        <v/>
      </c>
      <c r="CH528" s="50" t="str">
        <f t="shared" si="8"/>
        <v/>
      </c>
      <c r="CI528" s="50" t="str">
        <f t="shared" si="9"/>
        <v/>
      </c>
      <c r="CJ528" s="50" t="str">
        <f t="shared" si="10"/>
        <v/>
      </c>
      <c r="CK528" s="50" t="str">
        <f t="shared" si="11"/>
        <v/>
      </c>
      <c r="CL528" s="50"/>
      <c r="CM528" s="50"/>
      <c r="CN528" s="50"/>
      <c r="CO528" s="50"/>
      <c r="CP528" s="50"/>
    </row>
    <row r="529">
      <c r="A529" s="108" t="str">
        <f t="shared" si="2"/>
        <v/>
      </c>
      <c r="B529" s="6"/>
      <c r="C529" s="119"/>
      <c r="D529" s="120"/>
      <c r="E529" s="61"/>
      <c r="F529" s="45"/>
      <c r="G529" s="45"/>
      <c r="H529" s="46"/>
      <c r="I529" s="45"/>
      <c r="J529" s="45"/>
      <c r="K529" s="45"/>
      <c r="L529" s="45"/>
      <c r="M529" s="61"/>
      <c r="N529" s="48"/>
      <c r="O529" s="49"/>
      <c r="P529" s="48"/>
      <c r="Q529" s="49"/>
      <c r="R529" s="50"/>
      <c r="S529" s="51"/>
      <c r="T529" s="15"/>
      <c r="U529" s="14"/>
      <c r="V529" s="52"/>
      <c r="W529" s="52"/>
      <c r="X529" s="52"/>
      <c r="Y529" s="52"/>
      <c r="Z529" s="52"/>
      <c r="AA529" s="52"/>
      <c r="AB529" s="53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3"/>
      <c r="AP529" s="52"/>
      <c r="AQ529" s="52"/>
      <c r="AR529" s="53"/>
      <c r="AS529" s="53"/>
      <c r="AT529" s="53"/>
      <c r="AU529" s="52"/>
      <c r="AV529" s="52"/>
      <c r="AW529" s="53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83" t="str">
        <f>IF(ISBLANK(B529),,IF(IFNA(MATCH(N529,List_Holidays,0),0)=0,IF(IFNA(MATCH(WEEKDAY(N529),List_WeekHolidays,0),0),1,0),2))</f>
        <v/>
      </c>
      <c r="BU529" s="83" t="str">
        <f t="array" ref="BU529">IF(ISBLANK(BT529),,INDEX(List_DayType,BT529+1))</f>
        <v/>
      </c>
      <c r="BV529" s="83" t="str">
        <f t="array" ref="BV529">IFS(BT529=0,,BT529=1,INDEX(List_Weekday,BT529),BT529=2,XLOOKUP(N529,List_Holidays,List_HolidaysDesc))</f>
        <v/>
      </c>
      <c r="BW529" s="109">
        <f t="shared" si="3"/>
        <v>0</v>
      </c>
      <c r="BX529" s="109">
        <f t="shared" si="4"/>
        <v>0</v>
      </c>
      <c r="BY529" s="109">
        <f>IF($BW529&gt;cLunchEnd+$N529,cLunchBegin+$N529+1,cLunchBegin+$N529)</f>
        <v>0.5</v>
      </c>
      <c r="BZ529" s="109">
        <f>IF($BW529&gt;cLunchEnd+$N529,cLunchEnd+$N529+1,cLunchEnd+$N529)</f>
        <v>0.5416666667</v>
      </c>
      <c r="CA529" s="109">
        <f>IF($BW529&gt;cDinnerEnd+$N529,cDinnerBegin+$N529+1,cDinnerBegin+$N529)</f>
        <v>0.75</v>
      </c>
      <c r="CB529" s="109">
        <f>IF($BW529&gt;cDinnerEnd+$N529,cDinnerEnd+$N529+1,cDinnerEnd+$N529)</f>
        <v>0.7916666667</v>
      </c>
      <c r="CC529" s="50" t="str">
        <f>IF((MIN($BX529,BZ529)-MAX($BW529,BY529))&gt;0,vDurationLunch,)</f>
        <v/>
      </c>
      <c r="CD529" s="50" t="str">
        <f>IF((MIN($BX529,CB529)-MAX($BW529,CA529))&gt;0,vDurationDinner,)</f>
        <v/>
      </c>
      <c r="CE529" s="50">
        <f t="shared" si="5"/>
        <v>0</v>
      </c>
      <c r="CF529" s="109">
        <f t="shared" si="6"/>
        <v>0.75</v>
      </c>
      <c r="CG529" s="50" t="str">
        <f t="shared" si="7"/>
        <v/>
      </c>
      <c r="CH529" s="50" t="str">
        <f t="shared" si="8"/>
        <v/>
      </c>
      <c r="CI529" s="50" t="str">
        <f t="shared" si="9"/>
        <v/>
      </c>
      <c r="CJ529" s="50" t="str">
        <f t="shared" si="10"/>
        <v/>
      </c>
      <c r="CK529" s="50" t="str">
        <f t="shared" si="11"/>
        <v/>
      </c>
      <c r="CL529" s="50"/>
      <c r="CM529" s="50"/>
      <c r="CN529" s="50"/>
      <c r="CO529" s="50"/>
      <c r="CP529" s="50"/>
    </row>
    <row r="530">
      <c r="A530" s="108" t="str">
        <f t="shared" si="2"/>
        <v/>
      </c>
      <c r="B530" s="6"/>
      <c r="C530" s="119"/>
      <c r="D530" s="120"/>
      <c r="E530" s="61"/>
      <c r="F530" s="45"/>
      <c r="G530" s="45"/>
      <c r="H530" s="46"/>
      <c r="I530" s="45"/>
      <c r="J530" s="45"/>
      <c r="K530" s="45"/>
      <c r="L530" s="45"/>
      <c r="M530" s="61"/>
      <c r="N530" s="48"/>
      <c r="O530" s="49"/>
      <c r="P530" s="48"/>
      <c r="Q530" s="49"/>
      <c r="R530" s="50"/>
      <c r="S530" s="51"/>
      <c r="T530" s="15"/>
      <c r="U530" s="14"/>
      <c r="V530" s="52"/>
      <c r="W530" s="52"/>
      <c r="X530" s="52"/>
      <c r="Y530" s="52"/>
      <c r="Z530" s="52"/>
      <c r="AA530" s="52"/>
      <c r="AB530" s="53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3"/>
      <c r="AP530" s="52"/>
      <c r="AQ530" s="52"/>
      <c r="AR530" s="53"/>
      <c r="AS530" s="53"/>
      <c r="AT530" s="53"/>
      <c r="AU530" s="52"/>
      <c r="AV530" s="52"/>
      <c r="AW530" s="53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83" t="str">
        <f>IF(ISBLANK(B530),,IF(IFNA(MATCH(N530,List_Holidays,0),0)=0,IF(IFNA(MATCH(WEEKDAY(N530),List_WeekHolidays,0),0),1,0),2))</f>
        <v/>
      </c>
      <c r="BU530" s="83" t="str">
        <f t="array" ref="BU530">IF(ISBLANK(BT530),,INDEX(List_DayType,BT530+1))</f>
        <v/>
      </c>
      <c r="BV530" s="83" t="str">
        <f t="array" ref="BV530">IFS(BT530=0,,BT530=1,INDEX(List_Weekday,BT530),BT530=2,XLOOKUP(N530,List_Holidays,List_HolidaysDesc))</f>
        <v/>
      </c>
      <c r="BW530" s="109">
        <f t="shared" si="3"/>
        <v>0</v>
      </c>
      <c r="BX530" s="109">
        <f t="shared" si="4"/>
        <v>0</v>
      </c>
      <c r="BY530" s="109">
        <f>IF($BW530&gt;cLunchEnd+$N530,cLunchBegin+$N530+1,cLunchBegin+$N530)</f>
        <v>0.5</v>
      </c>
      <c r="BZ530" s="109">
        <f>IF($BW530&gt;cLunchEnd+$N530,cLunchEnd+$N530+1,cLunchEnd+$N530)</f>
        <v>0.5416666667</v>
      </c>
      <c r="CA530" s="109">
        <f>IF($BW530&gt;cDinnerEnd+$N530,cDinnerBegin+$N530+1,cDinnerBegin+$N530)</f>
        <v>0.75</v>
      </c>
      <c r="CB530" s="109">
        <f>IF($BW530&gt;cDinnerEnd+$N530,cDinnerEnd+$N530+1,cDinnerEnd+$N530)</f>
        <v>0.7916666667</v>
      </c>
      <c r="CC530" s="50" t="str">
        <f>IF((MIN($BX530,BZ530)-MAX($BW530,BY530))&gt;0,vDurationLunch,)</f>
        <v/>
      </c>
      <c r="CD530" s="50" t="str">
        <f>IF((MIN($BX530,CB530)-MAX($BW530,CA530))&gt;0,vDurationDinner,)</f>
        <v/>
      </c>
      <c r="CE530" s="50">
        <f t="shared" si="5"/>
        <v>0</v>
      </c>
      <c r="CF530" s="109">
        <f t="shared" si="6"/>
        <v>0.75</v>
      </c>
      <c r="CG530" s="50" t="str">
        <f t="shared" si="7"/>
        <v/>
      </c>
      <c r="CH530" s="50" t="str">
        <f t="shared" si="8"/>
        <v/>
      </c>
      <c r="CI530" s="50" t="str">
        <f t="shared" si="9"/>
        <v/>
      </c>
      <c r="CJ530" s="50" t="str">
        <f t="shared" si="10"/>
        <v/>
      </c>
      <c r="CK530" s="50" t="str">
        <f t="shared" si="11"/>
        <v/>
      </c>
      <c r="CL530" s="50"/>
      <c r="CM530" s="50"/>
      <c r="CN530" s="50"/>
      <c r="CO530" s="50"/>
      <c r="CP530" s="50"/>
    </row>
    <row r="531">
      <c r="A531" s="108" t="str">
        <f t="shared" si="2"/>
        <v/>
      </c>
      <c r="B531" s="6"/>
      <c r="C531" s="119"/>
      <c r="D531" s="120"/>
      <c r="E531" s="61"/>
      <c r="F531" s="45"/>
      <c r="G531" s="46"/>
      <c r="H531" s="46"/>
      <c r="I531" s="45"/>
      <c r="J531" s="45"/>
      <c r="K531" s="45"/>
      <c r="L531" s="45"/>
      <c r="M531" s="61"/>
      <c r="N531" s="48"/>
      <c r="O531" s="49"/>
      <c r="P531" s="48"/>
      <c r="Q531" s="49"/>
      <c r="R531" s="50"/>
      <c r="S531" s="51"/>
      <c r="T531" s="15"/>
      <c r="U531" s="14"/>
      <c r="V531" s="52"/>
      <c r="W531" s="52"/>
      <c r="X531" s="52"/>
      <c r="Y531" s="52"/>
      <c r="Z531" s="52"/>
      <c r="AA531" s="52"/>
      <c r="AB531" s="53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3"/>
      <c r="AP531" s="52"/>
      <c r="AQ531" s="52"/>
      <c r="AR531" s="53"/>
      <c r="AS531" s="53"/>
      <c r="AT531" s="53"/>
      <c r="AU531" s="52"/>
      <c r="AV531" s="52"/>
      <c r="AW531" s="53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83" t="str">
        <f>IF(ISBLANK(B531),,IF(IFNA(MATCH(N531,List_Holidays,0),0)=0,IF(IFNA(MATCH(WEEKDAY(N531),List_WeekHolidays,0),0),1,0),2))</f>
        <v/>
      </c>
      <c r="BU531" s="83" t="str">
        <f t="array" ref="BU531">IF(ISBLANK(BT531),,INDEX(List_DayType,BT531+1))</f>
        <v/>
      </c>
      <c r="BV531" s="83" t="str">
        <f t="array" ref="BV531">IFS(BT531=0,,BT531=1,INDEX(List_Weekday,BT531),BT531=2,XLOOKUP(N531,List_Holidays,List_HolidaysDesc))</f>
        <v/>
      </c>
      <c r="BW531" s="109">
        <f t="shared" si="3"/>
        <v>0</v>
      </c>
      <c r="BX531" s="109">
        <f t="shared" si="4"/>
        <v>0</v>
      </c>
      <c r="BY531" s="109">
        <f>IF($BW531&gt;cLunchEnd+$N531,cLunchBegin+$N531+1,cLunchBegin+$N531)</f>
        <v>0.5</v>
      </c>
      <c r="BZ531" s="109">
        <f>IF($BW531&gt;cLunchEnd+$N531,cLunchEnd+$N531+1,cLunchEnd+$N531)</f>
        <v>0.5416666667</v>
      </c>
      <c r="CA531" s="109">
        <f>IF($BW531&gt;cDinnerEnd+$N531,cDinnerBegin+$N531+1,cDinnerBegin+$N531)</f>
        <v>0.75</v>
      </c>
      <c r="CB531" s="109">
        <f>IF($BW531&gt;cDinnerEnd+$N531,cDinnerEnd+$N531+1,cDinnerEnd+$N531)</f>
        <v>0.7916666667</v>
      </c>
      <c r="CC531" s="50" t="str">
        <f>IF((MIN($BX531,BZ531)-MAX($BW531,BY531))&gt;0,vDurationLunch,)</f>
        <v/>
      </c>
      <c r="CD531" s="50" t="str">
        <f>IF((MIN($BX531,CB531)-MAX($BW531,CA531))&gt;0,vDurationDinner,)</f>
        <v/>
      </c>
      <c r="CE531" s="50">
        <f t="shared" si="5"/>
        <v>0</v>
      </c>
      <c r="CF531" s="109">
        <f t="shared" si="6"/>
        <v>0.75</v>
      </c>
      <c r="CG531" s="50" t="str">
        <f t="shared" si="7"/>
        <v/>
      </c>
      <c r="CH531" s="50" t="str">
        <f t="shared" si="8"/>
        <v/>
      </c>
      <c r="CI531" s="50" t="str">
        <f t="shared" si="9"/>
        <v/>
      </c>
      <c r="CJ531" s="50" t="str">
        <f t="shared" si="10"/>
        <v/>
      </c>
      <c r="CK531" s="50" t="str">
        <f t="shared" si="11"/>
        <v/>
      </c>
      <c r="CL531" s="50"/>
      <c r="CM531" s="50"/>
      <c r="CN531" s="50"/>
      <c r="CO531" s="50"/>
      <c r="CP531" s="50"/>
    </row>
    <row r="532">
      <c r="A532" s="108" t="str">
        <f t="shared" si="2"/>
        <v/>
      </c>
      <c r="B532" s="6"/>
      <c r="C532" s="119"/>
      <c r="D532" s="120"/>
      <c r="E532" s="61"/>
      <c r="F532" s="45"/>
      <c r="G532" s="45"/>
      <c r="H532" s="46"/>
      <c r="I532" s="45"/>
      <c r="J532" s="45"/>
      <c r="K532" s="45"/>
      <c r="L532" s="45"/>
      <c r="M532" s="61"/>
      <c r="N532" s="48"/>
      <c r="O532" s="49"/>
      <c r="P532" s="48"/>
      <c r="Q532" s="49"/>
      <c r="R532" s="50"/>
      <c r="S532" s="51"/>
      <c r="T532" s="15"/>
      <c r="U532" s="14"/>
      <c r="V532" s="52"/>
      <c r="W532" s="52"/>
      <c r="X532" s="52"/>
      <c r="Y532" s="52"/>
      <c r="Z532" s="52"/>
      <c r="AA532" s="52"/>
      <c r="AB532" s="53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3"/>
      <c r="AP532" s="52"/>
      <c r="AQ532" s="52"/>
      <c r="AR532" s="53"/>
      <c r="AS532" s="53"/>
      <c r="AT532" s="53"/>
      <c r="AU532" s="52"/>
      <c r="AV532" s="52"/>
      <c r="AW532" s="53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83" t="str">
        <f>IF(ISBLANK(B532),,IF(IFNA(MATCH(N532,List_Holidays,0),0)=0,IF(IFNA(MATCH(WEEKDAY(N532),List_WeekHolidays,0),0),1,0),2))</f>
        <v/>
      </c>
      <c r="BU532" s="83" t="str">
        <f t="array" ref="BU532">IF(ISBLANK(BT532),,INDEX(List_DayType,BT532+1))</f>
        <v/>
      </c>
      <c r="BV532" s="83" t="str">
        <f t="array" ref="BV532">IFS(BT532=0,,BT532=1,INDEX(List_Weekday,BT532),BT532=2,XLOOKUP(N532,List_Holidays,List_HolidaysDesc))</f>
        <v/>
      </c>
      <c r="BW532" s="109">
        <f t="shared" si="3"/>
        <v>0</v>
      </c>
      <c r="BX532" s="109">
        <f t="shared" si="4"/>
        <v>0</v>
      </c>
      <c r="BY532" s="109">
        <f>IF($BW532&gt;cLunchEnd+$N532,cLunchBegin+$N532+1,cLunchBegin+$N532)</f>
        <v>0.5</v>
      </c>
      <c r="BZ532" s="109">
        <f>IF($BW532&gt;cLunchEnd+$N532,cLunchEnd+$N532+1,cLunchEnd+$N532)</f>
        <v>0.5416666667</v>
      </c>
      <c r="CA532" s="109">
        <f>IF($BW532&gt;cDinnerEnd+$N532,cDinnerBegin+$N532+1,cDinnerBegin+$N532)</f>
        <v>0.75</v>
      </c>
      <c r="CB532" s="109">
        <f>IF($BW532&gt;cDinnerEnd+$N532,cDinnerEnd+$N532+1,cDinnerEnd+$N532)</f>
        <v>0.7916666667</v>
      </c>
      <c r="CC532" s="50" t="str">
        <f>IF((MIN($BX532,BZ532)-MAX($BW532,BY532))&gt;0,vDurationLunch,)</f>
        <v/>
      </c>
      <c r="CD532" s="50" t="str">
        <f>IF((MIN($BX532,CB532)-MAX($BW532,CA532))&gt;0,vDurationDinner,)</f>
        <v/>
      </c>
      <c r="CE532" s="50">
        <f t="shared" si="5"/>
        <v>0</v>
      </c>
      <c r="CF532" s="109">
        <f t="shared" si="6"/>
        <v>0.75</v>
      </c>
      <c r="CG532" s="50" t="str">
        <f t="shared" si="7"/>
        <v/>
      </c>
      <c r="CH532" s="50" t="str">
        <f t="shared" si="8"/>
        <v/>
      </c>
      <c r="CI532" s="50" t="str">
        <f t="shared" si="9"/>
        <v/>
      </c>
      <c r="CJ532" s="50" t="str">
        <f t="shared" si="10"/>
        <v/>
      </c>
      <c r="CK532" s="50" t="str">
        <f t="shared" si="11"/>
        <v/>
      </c>
      <c r="CL532" s="50"/>
      <c r="CM532" s="50"/>
      <c r="CN532" s="50"/>
      <c r="CO532" s="50"/>
      <c r="CP532" s="50"/>
    </row>
    <row r="533">
      <c r="A533" s="108" t="str">
        <f t="shared" si="2"/>
        <v/>
      </c>
      <c r="B533" s="6"/>
      <c r="C533" s="119"/>
      <c r="D533" s="120"/>
      <c r="E533" s="61"/>
      <c r="F533" s="45"/>
      <c r="G533" s="45"/>
      <c r="H533" s="46"/>
      <c r="I533" s="45"/>
      <c r="J533" s="45"/>
      <c r="K533" s="45"/>
      <c r="L533" s="45"/>
      <c r="M533" s="61"/>
      <c r="N533" s="48"/>
      <c r="O533" s="49"/>
      <c r="P533" s="48"/>
      <c r="Q533" s="49"/>
      <c r="R533" s="50"/>
      <c r="S533" s="51"/>
      <c r="T533" s="15"/>
      <c r="U533" s="14"/>
      <c r="V533" s="52"/>
      <c r="W533" s="52"/>
      <c r="X533" s="52"/>
      <c r="Y533" s="52"/>
      <c r="Z533" s="52"/>
      <c r="AA533" s="52"/>
      <c r="AB533" s="53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3"/>
      <c r="AP533" s="52"/>
      <c r="AQ533" s="52"/>
      <c r="AR533" s="53"/>
      <c r="AS533" s="53"/>
      <c r="AT533" s="53"/>
      <c r="AU533" s="52"/>
      <c r="AV533" s="52"/>
      <c r="AW533" s="53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83" t="str">
        <f>IF(ISBLANK(B533),,IF(IFNA(MATCH(N533,List_Holidays,0),0)=0,IF(IFNA(MATCH(WEEKDAY(N533),List_WeekHolidays,0),0),1,0),2))</f>
        <v/>
      </c>
      <c r="BU533" s="83" t="str">
        <f t="array" ref="BU533">IF(ISBLANK(BT533),,INDEX(List_DayType,BT533+1))</f>
        <v/>
      </c>
      <c r="BV533" s="83" t="str">
        <f t="array" ref="BV533">IFS(BT533=0,,BT533=1,INDEX(List_Weekday,BT533),BT533=2,XLOOKUP(N533,List_Holidays,List_HolidaysDesc))</f>
        <v/>
      </c>
      <c r="BW533" s="109">
        <f t="shared" si="3"/>
        <v>0</v>
      </c>
      <c r="BX533" s="109">
        <f t="shared" si="4"/>
        <v>0</v>
      </c>
      <c r="BY533" s="109">
        <f>IF($BW533&gt;cLunchEnd+$N533,cLunchBegin+$N533+1,cLunchBegin+$N533)</f>
        <v>0.5</v>
      </c>
      <c r="BZ533" s="109">
        <f>IF($BW533&gt;cLunchEnd+$N533,cLunchEnd+$N533+1,cLunchEnd+$N533)</f>
        <v>0.5416666667</v>
      </c>
      <c r="CA533" s="109">
        <f>IF($BW533&gt;cDinnerEnd+$N533,cDinnerBegin+$N533+1,cDinnerBegin+$N533)</f>
        <v>0.75</v>
      </c>
      <c r="CB533" s="109">
        <f>IF($BW533&gt;cDinnerEnd+$N533,cDinnerEnd+$N533+1,cDinnerEnd+$N533)</f>
        <v>0.7916666667</v>
      </c>
      <c r="CC533" s="50" t="str">
        <f>IF((MIN($BX533,BZ533)-MAX($BW533,BY533))&gt;0,vDurationLunch,)</f>
        <v/>
      </c>
      <c r="CD533" s="50" t="str">
        <f>IF((MIN($BX533,CB533)-MAX($BW533,CA533))&gt;0,vDurationDinner,)</f>
        <v/>
      </c>
      <c r="CE533" s="50">
        <f t="shared" si="5"/>
        <v>0</v>
      </c>
      <c r="CF533" s="109">
        <f t="shared" si="6"/>
        <v>0.75</v>
      </c>
      <c r="CG533" s="50" t="str">
        <f t="shared" si="7"/>
        <v/>
      </c>
      <c r="CH533" s="50" t="str">
        <f t="shared" si="8"/>
        <v/>
      </c>
      <c r="CI533" s="50" t="str">
        <f t="shared" si="9"/>
        <v/>
      </c>
      <c r="CJ533" s="50" t="str">
        <f t="shared" si="10"/>
        <v/>
      </c>
      <c r="CK533" s="50" t="str">
        <f t="shared" si="11"/>
        <v/>
      </c>
      <c r="CL533" s="50"/>
      <c r="CM533" s="50"/>
      <c r="CN533" s="50"/>
      <c r="CO533" s="50"/>
      <c r="CP533" s="50"/>
    </row>
    <row r="534">
      <c r="A534" s="108" t="str">
        <f t="shared" si="2"/>
        <v/>
      </c>
      <c r="B534" s="6"/>
      <c r="C534" s="119"/>
      <c r="D534" s="120"/>
      <c r="E534" s="61"/>
      <c r="F534" s="45"/>
      <c r="G534" s="45"/>
      <c r="H534" s="45"/>
      <c r="I534" s="45"/>
      <c r="J534" s="46"/>
      <c r="K534" s="45"/>
      <c r="L534" s="45"/>
      <c r="M534" s="61"/>
      <c r="N534" s="48"/>
      <c r="O534" s="49"/>
      <c r="P534" s="48"/>
      <c r="Q534" s="49"/>
      <c r="R534" s="50"/>
      <c r="S534" s="51"/>
      <c r="T534" s="15"/>
      <c r="U534" s="14"/>
      <c r="V534" s="52"/>
      <c r="W534" s="52"/>
      <c r="X534" s="52"/>
      <c r="Y534" s="52"/>
      <c r="Z534" s="52"/>
      <c r="AA534" s="52"/>
      <c r="AB534" s="53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3"/>
      <c r="AP534" s="52"/>
      <c r="AQ534" s="52"/>
      <c r="AR534" s="53"/>
      <c r="AS534" s="53"/>
      <c r="AT534" s="53"/>
      <c r="AU534" s="52"/>
      <c r="AV534" s="52"/>
      <c r="AW534" s="53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83" t="str">
        <f>IF(ISBLANK(B534),,IF(IFNA(MATCH(N534,List_Holidays,0),0)=0,IF(IFNA(MATCH(WEEKDAY(N534),List_WeekHolidays,0),0),1,0),2))</f>
        <v/>
      </c>
      <c r="BU534" s="83" t="str">
        <f t="array" ref="BU534">IF(ISBLANK(BT534),,INDEX(List_DayType,BT534+1))</f>
        <v/>
      </c>
      <c r="BV534" s="83" t="str">
        <f t="array" ref="BV534">IFS(BT534=0,,BT534=1,INDEX(List_Weekday,BT534),BT534=2,XLOOKUP(N534,List_Holidays,List_HolidaysDesc))</f>
        <v/>
      </c>
      <c r="BW534" s="109">
        <f t="shared" si="3"/>
        <v>0</v>
      </c>
      <c r="BX534" s="109">
        <f t="shared" si="4"/>
        <v>0</v>
      </c>
      <c r="BY534" s="109">
        <f>IF($BW534&gt;cLunchEnd+$N534,cLunchBegin+$N534+1,cLunchBegin+$N534)</f>
        <v>0.5</v>
      </c>
      <c r="BZ534" s="109">
        <f>IF($BW534&gt;cLunchEnd+$N534,cLunchEnd+$N534+1,cLunchEnd+$N534)</f>
        <v>0.5416666667</v>
      </c>
      <c r="CA534" s="109">
        <f>IF($BW534&gt;cDinnerEnd+$N534,cDinnerBegin+$N534+1,cDinnerBegin+$N534)</f>
        <v>0.75</v>
      </c>
      <c r="CB534" s="109">
        <f>IF($BW534&gt;cDinnerEnd+$N534,cDinnerEnd+$N534+1,cDinnerEnd+$N534)</f>
        <v>0.7916666667</v>
      </c>
      <c r="CC534" s="50" t="str">
        <f>IF((MIN($BX534,BZ534)-MAX($BW534,BY534))&gt;0,vDurationLunch,)</f>
        <v/>
      </c>
      <c r="CD534" s="50" t="str">
        <f>IF((MIN($BX534,CB534)-MAX($BW534,CA534))&gt;0,vDurationDinner,)</f>
        <v/>
      </c>
      <c r="CE534" s="50">
        <f t="shared" si="5"/>
        <v>0</v>
      </c>
      <c r="CF534" s="109">
        <f t="shared" si="6"/>
        <v>0.75</v>
      </c>
      <c r="CG534" s="50" t="str">
        <f t="shared" si="7"/>
        <v/>
      </c>
      <c r="CH534" s="50" t="str">
        <f t="shared" si="8"/>
        <v/>
      </c>
      <c r="CI534" s="50" t="str">
        <f t="shared" si="9"/>
        <v/>
      </c>
      <c r="CJ534" s="50" t="str">
        <f t="shared" si="10"/>
        <v/>
      </c>
      <c r="CK534" s="50" t="str">
        <f t="shared" si="11"/>
        <v/>
      </c>
      <c r="CL534" s="50"/>
      <c r="CM534" s="50"/>
      <c r="CN534" s="50"/>
      <c r="CO534" s="50"/>
      <c r="CP534" s="50"/>
    </row>
    <row r="535">
      <c r="A535" s="108" t="str">
        <f t="shared" si="2"/>
        <v/>
      </c>
      <c r="B535" s="6"/>
      <c r="C535" s="119"/>
      <c r="D535" s="120"/>
      <c r="E535" s="61"/>
      <c r="F535" s="45"/>
      <c r="G535" s="45"/>
      <c r="H535" s="46"/>
      <c r="I535" s="45"/>
      <c r="J535" s="45"/>
      <c r="K535" s="45"/>
      <c r="L535" s="45"/>
      <c r="M535" s="61"/>
      <c r="N535" s="48"/>
      <c r="O535" s="49"/>
      <c r="P535" s="48"/>
      <c r="Q535" s="49"/>
      <c r="R535" s="50"/>
      <c r="S535" s="51"/>
      <c r="T535" s="15"/>
      <c r="U535" s="14"/>
      <c r="V535" s="52"/>
      <c r="W535" s="52"/>
      <c r="X535" s="52"/>
      <c r="Y535" s="52"/>
      <c r="Z535" s="52"/>
      <c r="AA535" s="52"/>
      <c r="AB535" s="53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3"/>
      <c r="AP535" s="52"/>
      <c r="AQ535" s="52"/>
      <c r="AR535" s="53"/>
      <c r="AS535" s="53"/>
      <c r="AT535" s="53"/>
      <c r="AU535" s="52"/>
      <c r="AV535" s="52"/>
      <c r="AW535" s="53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83" t="str">
        <f>IF(ISBLANK(B535),,IF(IFNA(MATCH(N535,List_Holidays,0),0)=0,IF(IFNA(MATCH(WEEKDAY(N535),List_WeekHolidays,0),0),1,0),2))</f>
        <v/>
      </c>
      <c r="BU535" s="83" t="str">
        <f t="array" ref="BU535">IF(ISBLANK(BT535),,INDEX(List_DayType,BT535+1))</f>
        <v/>
      </c>
      <c r="BV535" s="83" t="str">
        <f t="array" ref="BV535">IFS(BT535=0,,BT535=1,INDEX(List_Weekday,BT535),BT535=2,XLOOKUP(N535,List_Holidays,List_HolidaysDesc))</f>
        <v/>
      </c>
      <c r="BW535" s="109">
        <f t="shared" si="3"/>
        <v>0</v>
      </c>
      <c r="BX535" s="109">
        <f t="shared" si="4"/>
        <v>0</v>
      </c>
      <c r="BY535" s="109">
        <f>IF($BW535&gt;cLunchEnd+$N535,cLunchBegin+$N535+1,cLunchBegin+$N535)</f>
        <v>0.5</v>
      </c>
      <c r="BZ535" s="109">
        <f>IF($BW535&gt;cLunchEnd+$N535,cLunchEnd+$N535+1,cLunchEnd+$N535)</f>
        <v>0.5416666667</v>
      </c>
      <c r="CA535" s="109">
        <f>IF($BW535&gt;cDinnerEnd+$N535,cDinnerBegin+$N535+1,cDinnerBegin+$N535)</f>
        <v>0.75</v>
      </c>
      <c r="CB535" s="109">
        <f>IF($BW535&gt;cDinnerEnd+$N535,cDinnerEnd+$N535+1,cDinnerEnd+$N535)</f>
        <v>0.7916666667</v>
      </c>
      <c r="CC535" s="50" t="str">
        <f>IF((MIN($BX535,BZ535)-MAX($BW535,BY535))&gt;0,vDurationLunch,)</f>
        <v/>
      </c>
      <c r="CD535" s="50" t="str">
        <f>IF((MIN($BX535,CB535)-MAX($BW535,CA535))&gt;0,vDurationDinner,)</f>
        <v/>
      </c>
      <c r="CE535" s="50">
        <f t="shared" si="5"/>
        <v>0</v>
      </c>
      <c r="CF535" s="109">
        <f t="shared" si="6"/>
        <v>0.75</v>
      </c>
      <c r="CG535" s="50" t="str">
        <f t="shared" si="7"/>
        <v/>
      </c>
      <c r="CH535" s="50" t="str">
        <f t="shared" si="8"/>
        <v/>
      </c>
      <c r="CI535" s="50" t="str">
        <f t="shared" si="9"/>
        <v/>
      </c>
      <c r="CJ535" s="50" t="str">
        <f t="shared" si="10"/>
        <v/>
      </c>
      <c r="CK535" s="50" t="str">
        <f t="shared" si="11"/>
        <v/>
      </c>
      <c r="CL535" s="50"/>
      <c r="CM535" s="50"/>
      <c r="CN535" s="50"/>
      <c r="CO535" s="50"/>
      <c r="CP535" s="50"/>
    </row>
    <row r="536">
      <c r="A536" s="108" t="str">
        <f t="shared" si="2"/>
        <v/>
      </c>
      <c r="B536" s="6"/>
      <c r="C536" s="119"/>
      <c r="D536" s="120"/>
      <c r="E536" s="61"/>
      <c r="F536" s="45"/>
      <c r="G536" s="45"/>
      <c r="H536" s="46"/>
      <c r="I536" s="45"/>
      <c r="J536" s="45"/>
      <c r="K536" s="45"/>
      <c r="L536" s="45"/>
      <c r="M536" s="61"/>
      <c r="N536" s="48"/>
      <c r="O536" s="49"/>
      <c r="P536" s="48"/>
      <c r="Q536" s="49"/>
      <c r="R536" s="50"/>
      <c r="S536" s="51"/>
      <c r="T536" s="15"/>
      <c r="U536" s="14"/>
      <c r="V536" s="52"/>
      <c r="W536" s="52"/>
      <c r="X536" s="52"/>
      <c r="Y536" s="52"/>
      <c r="Z536" s="52"/>
      <c r="AA536" s="52"/>
      <c r="AB536" s="53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3"/>
      <c r="AP536" s="52"/>
      <c r="AQ536" s="52"/>
      <c r="AR536" s="53"/>
      <c r="AS536" s="53"/>
      <c r="AT536" s="53"/>
      <c r="AU536" s="52"/>
      <c r="AV536" s="52"/>
      <c r="AW536" s="53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83" t="str">
        <f>IF(ISBLANK(B536),,IF(IFNA(MATCH(N536,List_Holidays,0),0)=0,IF(IFNA(MATCH(WEEKDAY(N536),List_WeekHolidays,0),0),1,0),2))</f>
        <v/>
      </c>
      <c r="BU536" s="83" t="str">
        <f t="array" ref="BU536">IF(ISBLANK(BT536),,INDEX(List_DayType,BT536+1))</f>
        <v/>
      </c>
      <c r="BV536" s="83" t="str">
        <f t="array" ref="BV536">IFS(BT536=0,,BT536=1,INDEX(List_Weekday,BT536),BT536=2,XLOOKUP(N536,List_Holidays,List_HolidaysDesc))</f>
        <v/>
      </c>
      <c r="BW536" s="109">
        <f t="shared" si="3"/>
        <v>0</v>
      </c>
      <c r="BX536" s="109">
        <f t="shared" si="4"/>
        <v>0</v>
      </c>
      <c r="BY536" s="109">
        <f>IF($BW536&gt;cLunchEnd+$N536,cLunchBegin+$N536+1,cLunchBegin+$N536)</f>
        <v>0.5</v>
      </c>
      <c r="BZ536" s="109">
        <f>IF($BW536&gt;cLunchEnd+$N536,cLunchEnd+$N536+1,cLunchEnd+$N536)</f>
        <v>0.5416666667</v>
      </c>
      <c r="CA536" s="109">
        <f>IF($BW536&gt;cDinnerEnd+$N536,cDinnerBegin+$N536+1,cDinnerBegin+$N536)</f>
        <v>0.75</v>
      </c>
      <c r="CB536" s="109">
        <f>IF($BW536&gt;cDinnerEnd+$N536,cDinnerEnd+$N536+1,cDinnerEnd+$N536)</f>
        <v>0.7916666667</v>
      </c>
      <c r="CC536" s="50" t="str">
        <f>IF((MIN($BX536,BZ536)-MAX($BW536,BY536))&gt;0,vDurationLunch,)</f>
        <v/>
      </c>
      <c r="CD536" s="50" t="str">
        <f>IF((MIN($BX536,CB536)-MAX($BW536,CA536))&gt;0,vDurationDinner,)</f>
        <v/>
      </c>
      <c r="CE536" s="50">
        <f t="shared" si="5"/>
        <v>0</v>
      </c>
      <c r="CF536" s="109">
        <f t="shared" si="6"/>
        <v>0.75</v>
      </c>
      <c r="CG536" s="50" t="str">
        <f t="shared" si="7"/>
        <v/>
      </c>
      <c r="CH536" s="50" t="str">
        <f t="shared" si="8"/>
        <v/>
      </c>
      <c r="CI536" s="50" t="str">
        <f t="shared" si="9"/>
        <v/>
      </c>
      <c r="CJ536" s="50" t="str">
        <f t="shared" si="10"/>
        <v/>
      </c>
      <c r="CK536" s="50" t="str">
        <f t="shared" si="11"/>
        <v/>
      </c>
      <c r="CL536" s="50"/>
      <c r="CM536" s="50"/>
      <c r="CN536" s="50"/>
      <c r="CO536" s="50"/>
      <c r="CP536" s="50"/>
    </row>
    <row r="537">
      <c r="A537" s="108" t="str">
        <f t="shared" si="2"/>
        <v/>
      </c>
      <c r="B537" s="6"/>
      <c r="C537" s="119"/>
      <c r="D537" s="120"/>
      <c r="E537" s="61"/>
      <c r="F537" s="45"/>
      <c r="G537" s="45"/>
      <c r="H537" s="46"/>
      <c r="I537" s="45"/>
      <c r="J537" s="45"/>
      <c r="K537" s="45"/>
      <c r="L537" s="45"/>
      <c r="M537" s="61"/>
      <c r="N537" s="48"/>
      <c r="O537" s="49"/>
      <c r="P537" s="48"/>
      <c r="Q537" s="49"/>
      <c r="R537" s="50"/>
      <c r="S537" s="51"/>
      <c r="T537" s="15"/>
      <c r="U537" s="14"/>
      <c r="V537" s="52"/>
      <c r="W537" s="52"/>
      <c r="X537" s="52"/>
      <c r="Y537" s="52"/>
      <c r="Z537" s="52"/>
      <c r="AA537" s="52"/>
      <c r="AB537" s="53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3"/>
      <c r="AP537" s="52"/>
      <c r="AQ537" s="52"/>
      <c r="AR537" s="53"/>
      <c r="AS537" s="53"/>
      <c r="AT537" s="53"/>
      <c r="AU537" s="52"/>
      <c r="AV537" s="52"/>
      <c r="AW537" s="53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83" t="str">
        <f>IF(ISBLANK(B537),,IF(IFNA(MATCH(N537,List_Holidays,0),0)=0,IF(IFNA(MATCH(WEEKDAY(N537),List_WeekHolidays,0),0),1,0),2))</f>
        <v/>
      </c>
      <c r="BU537" s="83" t="str">
        <f t="array" ref="BU537">IF(ISBLANK(BT537),,INDEX(List_DayType,BT537+1))</f>
        <v/>
      </c>
      <c r="BV537" s="83" t="str">
        <f t="array" ref="BV537">IFS(BT537=0,,BT537=1,INDEX(List_Weekday,BT537),BT537=2,XLOOKUP(N537,List_Holidays,List_HolidaysDesc))</f>
        <v/>
      </c>
      <c r="BW537" s="109">
        <f t="shared" si="3"/>
        <v>0</v>
      </c>
      <c r="BX537" s="109">
        <f t="shared" si="4"/>
        <v>0</v>
      </c>
      <c r="BY537" s="109">
        <f>IF($BW537&gt;cLunchEnd+$N537,cLunchBegin+$N537+1,cLunchBegin+$N537)</f>
        <v>0.5</v>
      </c>
      <c r="BZ537" s="109">
        <f>IF($BW537&gt;cLunchEnd+$N537,cLunchEnd+$N537+1,cLunchEnd+$N537)</f>
        <v>0.5416666667</v>
      </c>
      <c r="CA537" s="109">
        <f>IF($BW537&gt;cDinnerEnd+$N537,cDinnerBegin+$N537+1,cDinnerBegin+$N537)</f>
        <v>0.75</v>
      </c>
      <c r="CB537" s="109">
        <f>IF($BW537&gt;cDinnerEnd+$N537,cDinnerEnd+$N537+1,cDinnerEnd+$N537)</f>
        <v>0.7916666667</v>
      </c>
      <c r="CC537" s="50" t="str">
        <f>IF((MIN($BX537,BZ537)-MAX($BW537,BY537))&gt;0,vDurationLunch,)</f>
        <v/>
      </c>
      <c r="CD537" s="50" t="str">
        <f>IF((MIN($BX537,CB537)-MAX($BW537,CA537))&gt;0,vDurationDinner,)</f>
        <v/>
      </c>
      <c r="CE537" s="50">
        <f t="shared" si="5"/>
        <v>0</v>
      </c>
      <c r="CF537" s="109">
        <f t="shared" si="6"/>
        <v>0.75</v>
      </c>
      <c r="CG537" s="50" t="str">
        <f t="shared" si="7"/>
        <v/>
      </c>
      <c r="CH537" s="50" t="str">
        <f t="shared" si="8"/>
        <v/>
      </c>
      <c r="CI537" s="50" t="str">
        <f t="shared" si="9"/>
        <v/>
      </c>
      <c r="CJ537" s="50" t="str">
        <f t="shared" si="10"/>
        <v/>
      </c>
      <c r="CK537" s="50" t="str">
        <f t="shared" si="11"/>
        <v/>
      </c>
      <c r="CL537" s="50"/>
      <c r="CM537" s="50"/>
      <c r="CN537" s="50"/>
      <c r="CO537" s="50"/>
      <c r="CP537" s="50"/>
    </row>
    <row r="538">
      <c r="A538" s="108" t="str">
        <f t="shared" si="2"/>
        <v/>
      </c>
      <c r="B538" s="6"/>
      <c r="C538" s="119"/>
      <c r="D538" s="120"/>
      <c r="E538" s="61"/>
      <c r="F538" s="45"/>
      <c r="G538" s="46"/>
      <c r="H538" s="46"/>
      <c r="I538" s="45"/>
      <c r="J538" s="45"/>
      <c r="K538" s="45"/>
      <c r="L538" s="45"/>
      <c r="M538" s="61"/>
      <c r="N538" s="48"/>
      <c r="O538" s="49"/>
      <c r="P538" s="48"/>
      <c r="Q538" s="49"/>
      <c r="R538" s="50"/>
      <c r="S538" s="51"/>
      <c r="T538" s="15"/>
      <c r="U538" s="14"/>
      <c r="V538" s="52"/>
      <c r="W538" s="52"/>
      <c r="X538" s="52"/>
      <c r="Y538" s="52"/>
      <c r="Z538" s="52"/>
      <c r="AA538" s="52"/>
      <c r="AB538" s="53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3"/>
      <c r="AP538" s="52"/>
      <c r="AQ538" s="52"/>
      <c r="AR538" s="53"/>
      <c r="AS538" s="53"/>
      <c r="AT538" s="53"/>
      <c r="AU538" s="52"/>
      <c r="AV538" s="52"/>
      <c r="AW538" s="53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83" t="str">
        <f>IF(ISBLANK(B538),,IF(IFNA(MATCH(N538,List_Holidays,0),0)=0,IF(IFNA(MATCH(WEEKDAY(N538),List_WeekHolidays,0),0),1,0),2))</f>
        <v/>
      </c>
      <c r="BU538" s="83" t="str">
        <f t="array" ref="BU538">IF(ISBLANK(BT538),,INDEX(List_DayType,BT538+1))</f>
        <v/>
      </c>
      <c r="BV538" s="83" t="str">
        <f t="array" ref="BV538">IFS(BT538=0,,BT538=1,INDEX(List_Weekday,BT538),BT538=2,XLOOKUP(N538,List_Holidays,List_HolidaysDesc))</f>
        <v/>
      </c>
      <c r="BW538" s="109">
        <f t="shared" si="3"/>
        <v>0</v>
      </c>
      <c r="BX538" s="109">
        <f t="shared" si="4"/>
        <v>0</v>
      </c>
      <c r="BY538" s="109">
        <f>IF($BW538&gt;cLunchEnd+$N538,cLunchBegin+$N538+1,cLunchBegin+$N538)</f>
        <v>0.5</v>
      </c>
      <c r="BZ538" s="109">
        <f>IF($BW538&gt;cLunchEnd+$N538,cLunchEnd+$N538+1,cLunchEnd+$N538)</f>
        <v>0.5416666667</v>
      </c>
      <c r="CA538" s="109">
        <f>IF($BW538&gt;cDinnerEnd+$N538,cDinnerBegin+$N538+1,cDinnerBegin+$N538)</f>
        <v>0.75</v>
      </c>
      <c r="CB538" s="109">
        <f>IF($BW538&gt;cDinnerEnd+$N538,cDinnerEnd+$N538+1,cDinnerEnd+$N538)</f>
        <v>0.7916666667</v>
      </c>
      <c r="CC538" s="50" t="str">
        <f>IF((MIN($BX538,BZ538)-MAX($BW538,BY538))&gt;0,vDurationLunch,)</f>
        <v/>
      </c>
      <c r="CD538" s="50" t="str">
        <f>IF((MIN($BX538,CB538)-MAX($BW538,CA538))&gt;0,vDurationDinner,)</f>
        <v/>
      </c>
      <c r="CE538" s="50">
        <f t="shared" si="5"/>
        <v>0</v>
      </c>
      <c r="CF538" s="109">
        <f t="shared" si="6"/>
        <v>0.75</v>
      </c>
      <c r="CG538" s="50" t="str">
        <f t="shared" si="7"/>
        <v/>
      </c>
      <c r="CH538" s="50" t="str">
        <f t="shared" si="8"/>
        <v/>
      </c>
      <c r="CI538" s="50" t="str">
        <f t="shared" si="9"/>
        <v/>
      </c>
      <c r="CJ538" s="50" t="str">
        <f t="shared" si="10"/>
        <v/>
      </c>
      <c r="CK538" s="50" t="str">
        <f t="shared" si="11"/>
        <v/>
      </c>
      <c r="CL538" s="50"/>
      <c r="CM538" s="50"/>
      <c r="CN538" s="50"/>
      <c r="CO538" s="50"/>
      <c r="CP538" s="50"/>
    </row>
    <row r="539">
      <c r="A539" s="108" t="str">
        <f t="shared" si="2"/>
        <v/>
      </c>
      <c r="B539" s="6"/>
      <c r="C539" s="119"/>
      <c r="D539" s="120"/>
      <c r="E539" s="61"/>
      <c r="F539" s="45"/>
      <c r="G539" s="45"/>
      <c r="H539" s="46"/>
      <c r="I539" s="45"/>
      <c r="J539" s="45"/>
      <c r="K539" s="45"/>
      <c r="L539" s="45"/>
      <c r="M539" s="61"/>
      <c r="N539" s="48"/>
      <c r="O539" s="49"/>
      <c r="P539" s="48"/>
      <c r="Q539" s="49"/>
      <c r="R539" s="50"/>
      <c r="S539" s="51"/>
      <c r="T539" s="15"/>
      <c r="U539" s="14"/>
      <c r="V539" s="52"/>
      <c r="W539" s="52"/>
      <c r="X539" s="52"/>
      <c r="Y539" s="52"/>
      <c r="Z539" s="52"/>
      <c r="AA539" s="52"/>
      <c r="AB539" s="53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3"/>
      <c r="AP539" s="52"/>
      <c r="AQ539" s="52"/>
      <c r="AR539" s="53"/>
      <c r="AS539" s="53"/>
      <c r="AT539" s="53"/>
      <c r="AU539" s="52"/>
      <c r="AV539" s="52"/>
      <c r="AW539" s="53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83" t="str">
        <f>IF(ISBLANK(B539),,IF(IFNA(MATCH(N539,List_Holidays,0),0)=0,IF(IFNA(MATCH(WEEKDAY(N539),List_WeekHolidays,0),0),1,0),2))</f>
        <v/>
      </c>
      <c r="BU539" s="83" t="str">
        <f t="array" ref="BU539">IF(ISBLANK(BT539),,INDEX(List_DayType,BT539+1))</f>
        <v/>
      </c>
      <c r="BV539" s="83" t="str">
        <f t="array" ref="BV539">IFS(BT539=0,,BT539=1,INDEX(List_Weekday,BT539),BT539=2,XLOOKUP(N539,List_Holidays,List_HolidaysDesc))</f>
        <v/>
      </c>
      <c r="BW539" s="109">
        <f t="shared" si="3"/>
        <v>0</v>
      </c>
      <c r="BX539" s="109">
        <f t="shared" si="4"/>
        <v>0</v>
      </c>
      <c r="BY539" s="109">
        <f>IF($BW539&gt;cLunchEnd+$N539,cLunchBegin+$N539+1,cLunchBegin+$N539)</f>
        <v>0.5</v>
      </c>
      <c r="BZ539" s="109">
        <f>IF($BW539&gt;cLunchEnd+$N539,cLunchEnd+$N539+1,cLunchEnd+$N539)</f>
        <v>0.5416666667</v>
      </c>
      <c r="CA539" s="109">
        <f>IF($BW539&gt;cDinnerEnd+$N539,cDinnerBegin+$N539+1,cDinnerBegin+$N539)</f>
        <v>0.75</v>
      </c>
      <c r="CB539" s="109">
        <f>IF($BW539&gt;cDinnerEnd+$N539,cDinnerEnd+$N539+1,cDinnerEnd+$N539)</f>
        <v>0.7916666667</v>
      </c>
      <c r="CC539" s="50" t="str">
        <f>IF((MIN($BX539,BZ539)-MAX($BW539,BY539))&gt;0,vDurationLunch,)</f>
        <v/>
      </c>
      <c r="CD539" s="50" t="str">
        <f>IF((MIN($BX539,CB539)-MAX($BW539,CA539))&gt;0,vDurationDinner,)</f>
        <v/>
      </c>
      <c r="CE539" s="50">
        <f t="shared" si="5"/>
        <v>0</v>
      </c>
      <c r="CF539" s="109">
        <f t="shared" si="6"/>
        <v>0.75</v>
      </c>
      <c r="CG539" s="50" t="str">
        <f t="shared" si="7"/>
        <v/>
      </c>
      <c r="CH539" s="50" t="str">
        <f t="shared" si="8"/>
        <v/>
      </c>
      <c r="CI539" s="50" t="str">
        <f t="shared" si="9"/>
        <v/>
      </c>
      <c r="CJ539" s="50" t="str">
        <f t="shared" si="10"/>
        <v/>
      </c>
      <c r="CK539" s="50" t="str">
        <f t="shared" si="11"/>
        <v/>
      </c>
      <c r="CL539" s="50"/>
      <c r="CM539" s="50"/>
      <c r="CN539" s="50"/>
      <c r="CO539" s="50"/>
      <c r="CP539" s="50"/>
    </row>
    <row r="540">
      <c r="A540" s="108" t="str">
        <f t="shared" si="2"/>
        <v/>
      </c>
      <c r="B540" s="6"/>
      <c r="C540" s="119"/>
      <c r="D540" s="120"/>
      <c r="E540" s="61"/>
      <c r="F540" s="45"/>
      <c r="G540" s="45"/>
      <c r="H540" s="46"/>
      <c r="I540" s="45"/>
      <c r="J540" s="45"/>
      <c r="K540" s="45"/>
      <c r="L540" s="45"/>
      <c r="M540" s="61"/>
      <c r="N540" s="48"/>
      <c r="O540" s="49"/>
      <c r="P540" s="48"/>
      <c r="Q540" s="49"/>
      <c r="R540" s="50"/>
      <c r="S540" s="51"/>
      <c r="T540" s="15"/>
      <c r="U540" s="14"/>
      <c r="V540" s="52"/>
      <c r="W540" s="52"/>
      <c r="X540" s="52"/>
      <c r="Y540" s="52"/>
      <c r="Z540" s="52"/>
      <c r="AA540" s="52"/>
      <c r="AB540" s="53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3"/>
      <c r="AP540" s="52"/>
      <c r="AQ540" s="52"/>
      <c r="AR540" s="53"/>
      <c r="AS540" s="53"/>
      <c r="AT540" s="53"/>
      <c r="AU540" s="52"/>
      <c r="AV540" s="52"/>
      <c r="AW540" s="53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83" t="str">
        <f>IF(ISBLANK(B540),,IF(IFNA(MATCH(N540,List_Holidays,0),0)=0,IF(IFNA(MATCH(WEEKDAY(N540),List_WeekHolidays,0),0),1,0),2))</f>
        <v/>
      </c>
      <c r="BU540" s="83" t="str">
        <f t="array" ref="BU540">IF(ISBLANK(BT540),,INDEX(List_DayType,BT540+1))</f>
        <v/>
      </c>
      <c r="BV540" s="83" t="str">
        <f t="array" ref="BV540">IFS(BT540=0,,BT540=1,INDEX(List_Weekday,BT540),BT540=2,XLOOKUP(N540,List_Holidays,List_HolidaysDesc))</f>
        <v/>
      </c>
      <c r="BW540" s="109">
        <f t="shared" si="3"/>
        <v>0</v>
      </c>
      <c r="BX540" s="109">
        <f t="shared" si="4"/>
        <v>0</v>
      </c>
      <c r="BY540" s="109">
        <f>IF($BW540&gt;cLunchEnd+$N540,cLunchBegin+$N540+1,cLunchBegin+$N540)</f>
        <v>0.5</v>
      </c>
      <c r="BZ540" s="109">
        <f>IF($BW540&gt;cLunchEnd+$N540,cLunchEnd+$N540+1,cLunchEnd+$N540)</f>
        <v>0.5416666667</v>
      </c>
      <c r="CA540" s="109">
        <f>IF($BW540&gt;cDinnerEnd+$N540,cDinnerBegin+$N540+1,cDinnerBegin+$N540)</f>
        <v>0.75</v>
      </c>
      <c r="CB540" s="109">
        <f>IF($BW540&gt;cDinnerEnd+$N540,cDinnerEnd+$N540+1,cDinnerEnd+$N540)</f>
        <v>0.7916666667</v>
      </c>
      <c r="CC540" s="50" t="str">
        <f>IF((MIN($BX540,BZ540)-MAX($BW540,BY540))&gt;0,vDurationLunch,)</f>
        <v/>
      </c>
      <c r="CD540" s="50" t="str">
        <f>IF((MIN($BX540,CB540)-MAX($BW540,CA540))&gt;0,vDurationDinner,)</f>
        <v/>
      </c>
      <c r="CE540" s="50">
        <f t="shared" si="5"/>
        <v>0</v>
      </c>
      <c r="CF540" s="109">
        <f t="shared" si="6"/>
        <v>0.75</v>
      </c>
      <c r="CG540" s="50" t="str">
        <f t="shared" si="7"/>
        <v/>
      </c>
      <c r="CH540" s="50" t="str">
        <f t="shared" si="8"/>
        <v/>
      </c>
      <c r="CI540" s="50" t="str">
        <f t="shared" si="9"/>
        <v/>
      </c>
      <c r="CJ540" s="50" t="str">
        <f t="shared" si="10"/>
        <v/>
      </c>
      <c r="CK540" s="50" t="str">
        <f t="shared" si="11"/>
        <v/>
      </c>
      <c r="CL540" s="50"/>
      <c r="CM540" s="50"/>
      <c r="CN540" s="50"/>
      <c r="CO540" s="50"/>
      <c r="CP540" s="50"/>
    </row>
    <row r="541">
      <c r="A541" s="108" t="str">
        <f t="shared" si="2"/>
        <v/>
      </c>
      <c r="B541" s="6"/>
      <c r="C541" s="119"/>
      <c r="D541" s="120"/>
      <c r="E541" s="61"/>
      <c r="F541" s="45"/>
      <c r="G541" s="45"/>
      <c r="H541" s="45"/>
      <c r="I541" s="45"/>
      <c r="J541" s="46"/>
      <c r="K541" s="45"/>
      <c r="L541" s="45"/>
      <c r="M541" s="61"/>
      <c r="N541" s="48"/>
      <c r="O541" s="49"/>
      <c r="P541" s="48"/>
      <c r="Q541" s="49"/>
      <c r="R541" s="50"/>
      <c r="S541" s="51"/>
      <c r="T541" s="15"/>
      <c r="U541" s="14"/>
      <c r="V541" s="52"/>
      <c r="W541" s="52"/>
      <c r="X541" s="52"/>
      <c r="Y541" s="52"/>
      <c r="Z541" s="52"/>
      <c r="AA541" s="52"/>
      <c r="AB541" s="53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3"/>
      <c r="AP541" s="52"/>
      <c r="AQ541" s="52"/>
      <c r="AR541" s="53"/>
      <c r="AS541" s="53"/>
      <c r="AT541" s="53"/>
      <c r="AU541" s="52"/>
      <c r="AV541" s="52"/>
      <c r="AW541" s="53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83" t="str">
        <f>IF(ISBLANK(B541),,IF(IFNA(MATCH(N541,List_Holidays,0),0)=0,IF(IFNA(MATCH(WEEKDAY(N541),List_WeekHolidays,0),0),1,0),2))</f>
        <v/>
      </c>
      <c r="BU541" s="83" t="str">
        <f t="array" ref="BU541">IF(ISBLANK(BT541),,INDEX(List_DayType,BT541+1))</f>
        <v/>
      </c>
      <c r="BV541" s="83" t="str">
        <f t="array" ref="BV541">IFS(BT541=0,,BT541=1,INDEX(List_Weekday,BT541),BT541=2,XLOOKUP(N541,List_Holidays,List_HolidaysDesc))</f>
        <v/>
      </c>
      <c r="BW541" s="109">
        <f t="shared" si="3"/>
        <v>0</v>
      </c>
      <c r="BX541" s="109">
        <f t="shared" si="4"/>
        <v>0</v>
      </c>
      <c r="BY541" s="109">
        <f>IF($BW541&gt;cLunchEnd+$N541,cLunchBegin+$N541+1,cLunchBegin+$N541)</f>
        <v>0.5</v>
      </c>
      <c r="BZ541" s="109">
        <f>IF($BW541&gt;cLunchEnd+$N541,cLunchEnd+$N541+1,cLunchEnd+$N541)</f>
        <v>0.5416666667</v>
      </c>
      <c r="CA541" s="109">
        <f>IF($BW541&gt;cDinnerEnd+$N541,cDinnerBegin+$N541+1,cDinnerBegin+$N541)</f>
        <v>0.75</v>
      </c>
      <c r="CB541" s="109">
        <f>IF($BW541&gt;cDinnerEnd+$N541,cDinnerEnd+$N541+1,cDinnerEnd+$N541)</f>
        <v>0.7916666667</v>
      </c>
      <c r="CC541" s="50" t="str">
        <f>IF((MIN($BX541,BZ541)-MAX($BW541,BY541))&gt;0,vDurationLunch,)</f>
        <v/>
      </c>
      <c r="CD541" s="50" t="str">
        <f>IF((MIN($BX541,CB541)-MAX($BW541,CA541))&gt;0,vDurationDinner,)</f>
        <v/>
      </c>
      <c r="CE541" s="50">
        <f t="shared" si="5"/>
        <v>0</v>
      </c>
      <c r="CF541" s="109">
        <f t="shared" si="6"/>
        <v>0.75</v>
      </c>
      <c r="CG541" s="50" t="str">
        <f t="shared" si="7"/>
        <v/>
      </c>
      <c r="CH541" s="50" t="str">
        <f t="shared" si="8"/>
        <v/>
      </c>
      <c r="CI541" s="50" t="str">
        <f t="shared" si="9"/>
        <v/>
      </c>
      <c r="CJ541" s="50" t="str">
        <f t="shared" si="10"/>
        <v/>
      </c>
      <c r="CK541" s="50" t="str">
        <f t="shared" si="11"/>
        <v/>
      </c>
      <c r="CL541" s="50"/>
      <c r="CM541" s="50"/>
      <c r="CN541" s="50"/>
      <c r="CO541" s="50"/>
      <c r="CP541" s="50"/>
    </row>
    <row r="542">
      <c r="A542" s="108" t="str">
        <f t="shared" si="2"/>
        <v/>
      </c>
      <c r="B542" s="6"/>
      <c r="C542" s="119"/>
      <c r="D542" s="120"/>
      <c r="E542" s="61"/>
      <c r="F542" s="45"/>
      <c r="G542" s="45"/>
      <c r="H542" s="46"/>
      <c r="I542" s="45"/>
      <c r="J542" s="45"/>
      <c r="K542" s="45"/>
      <c r="L542" s="45"/>
      <c r="M542" s="61"/>
      <c r="N542" s="48"/>
      <c r="O542" s="49"/>
      <c r="P542" s="48"/>
      <c r="Q542" s="49"/>
      <c r="R542" s="50"/>
      <c r="S542" s="51"/>
      <c r="T542" s="15"/>
      <c r="U542" s="14"/>
      <c r="V542" s="52"/>
      <c r="W542" s="52"/>
      <c r="X542" s="52"/>
      <c r="Y542" s="52"/>
      <c r="Z542" s="52"/>
      <c r="AA542" s="52"/>
      <c r="AB542" s="53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3"/>
      <c r="AP542" s="52"/>
      <c r="AQ542" s="52"/>
      <c r="AR542" s="53"/>
      <c r="AS542" s="53"/>
      <c r="AT542" s="53"/>
      <c r="AU542" s="52"/>
      <c r="AV542" s="52"/>
      <c r="AW542" s="53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83" t="str">
        <f>IF(ISBLANK(B542),,IF(IFNA(MATCH(N542,List_Holidays,0),0)=0,IF(IFNA(MATCH(WEEKDAY(N542),List_WeekHolidays,0),0),1,0),2))</f>
        <v/>
      </c>
      <c r="BU542" s="83" t="str">
        <f t="array" ref="BU542">IF(ISBLANK(BT542),,INDEX(List_DayType,BT542+1))</f>
        <v/>
      </c>
      <c r="BV542" s="83" t="str">
        <f t="array" ref="BV542">IFS(BT542=0,,BT542=1,INDEX(List_Weekday,BT542),BT542=2,XLOOKUP(N542,List_Holidays,List_HolidaysDesc))</f>
        <v/>
      </c>
      <c r="BW542" s="109">
        <f t="shared" si="3"/>
        <v>0</v>
      </c>
      <c r="BX542" s="109">
        <f t="shared" si="4"/>
        <v>0</v>
      </c>
      <c r="BY542" s="109">
        <f>IF($BW542&gt;cLunchEnd+$N542,cLunchBegin+$N542+1,cLunchBegin+$N542)</f>
        <v>0.5</v>
      </c>
      <c r="BZ542" s="109">
        <f>IF($BW542&gt;cLunchEnd+$N542,cLunchEnd+$N542+1,cLunchEnd+$N542)</f>
        <v>0.5416666667</v>
      </c>
      <c r="CA542" s="109">
        <f>IF($BW542&gt;cDinnerEnd+$N542,cDinnerBegin+$N542+1,cDinnerBegin+$N542)</f>
        <v>0.75</v>
      </c>
      <c r="CB542" s="109">
        <f>IF($BW542&gt;cDinnerEnd+$N542,cDinnerEnd+$N542+1,cDinnerEnd+$N542)</f>
        <v>0.7916666667</v>
      </c>
      <c r="CC542" s="50" t="str">
        <f>IF((MIN($BX542,BZ542)-MAX($BW542,BY542))&gt;0,vDurationLunch,)</f>
        <v/>
      </c>
      <c r="CD542" s="50" t="str">
        <f>IF((MIN($BX542,CB542)-MAX($BW542,CA542))&gt;0,vDurationDinner,)</f>
        <v/>
      </c>
      <c r="CE542" s="50">
        <f t="shared" si="5"/>
        <v>0</v>
      </c>
      <c r="CF542" s="109">
        <f t="shared" si="6"/>
        <v>0.75</v>
      </c>
      <c r="CG542" s="50" t="str">
        <f t="shared" si="7"/>
        <v/>
      </c>
      <c r="CH542" s="50" t="str">
        <f t="shared" si="8"/>
        <v/>
      </c>
      <c r="CI542" s="50" t="str">
        <f t="shared" si="9"/>
        <v/>
      </c>
      <c r="CJ542" s="50" t="str">
        <f t="shared" si="10"/>
        <v/>
      </c>
      <c r="CK542" s="50" t="str">
        <f t="shared" si="11"/>
        <v/>
      </c>
      <c r="CL542" s="50"/>
      <c r="CM542" s="50"/>
      <c r="CN542" s="50"/>
      <c r="CO542" s="50"/>
      <c r="CP542" s="50"/>
    </row>
    <row r="543">
      <c r="A543" s="108" t="str">
        <f t="shared" si="2"/>
        <v/>
      </c>
      <c r="B543" s="6"/>
      <c r="C543" s="119"/>
      <c r="D543" s="120"/>
      <c r="E543" s="61"/>
      <c r="F543" s="45"/>
      <c r="G543" s="45"/>
      <c r="H543" s="46"/>
      <c r="I543" s="45"/>
      <c r="J543" s="45"/>
      <c r="K543" s="45"/>
      <c r="L543" s="45"/>
      <c r="M543" s="61"/>
      <c r="N543" s="48"/>
      <c r="O543" s="49"/>
      <c r="P543" s="48"/>
      <c r="Q543" s="49"/>
      <c r="R543" s="50"/>
      <c r="S543" s="51"/>
      <c r="T543" s="15"/>
      <c r="U543" s="14"/>
      <c r="V543" s="52"/>
      <c r="W543" s="52"/>
      <c r="X543" s="52"/>
      <c r="Y543" s="52"/>
      <c r="Z543" s="52"/>
      <c r="AA543" s="52"/>
      <c r="AB543" s="53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3"/>
      <c r="AP543" s="52"/>
      <c r="AQ543" s="52"/>
      <c r="AR543" s="53"/>
      <c r="AS543" s="53"/>
      <c r="AT543" s="53"/>
      <c r="AU543" s="52"/>
      <c r="AV543" s="52"/>
      <c r="AW543" s="53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83" t="str">
        <f>IF(ISBLANK(B543),,IF(IFNA(MATCH(N543,List_Holidays,0),0)=0,IF(IFNA(MATCH(WEEKDAY(N543),List_WeekHolidays,0),0),1,0),2))</f>
        <v/>
      </c>
      <c r="BU543" s="83" t="str">
        <f t="array" ref="BU543">IF(ISBLANK(BT543),,INDEX(List_DayType,BT543+1))</f>
        <v/>
      </c>
      <c r="BV543" s="83" t="str">
        <f t="array" ref="BV543">IFS(BT543=0,,BT543=1,INDEX(List_Weekday,BT543),BT543=2,XLOOKUP(N543,List_Holidays,List_HolidaysDesc))</f>
        <v/>
      </c>
      <c r="BW543" s="109">
        <f t="shared" si="3"/>
        <v>0</v>
      </c>
      <c r="BX543" s="109">
        <f t="shared" si="4"/>
        <v>0</v>
      </c>
      <c r="BY543" s="109">
        <f>IF($BW543&gt;cLunchEnd+$N543,cLunchBegin+$N543+1,cLunchBegin+$N543)</f>
        <v>0.5</v>
      </c>
      <c r="BZ543" s="109">
        <f>IF($BW543&gt;cLunchEnd+$N543,cLunchEnd+$N543+1,cLunchEnd+$N543)</f>
        <v>0.5416666667</v>
      </c>
      <c r="CA543" s="109">
        <f>IF($BW543&gt;cDinnerEnd+$N543,cDinnerBegin+$N543+1,cDinnerBegin+$N543)</f>
        <v>0.75</v>
      </c>
      <c r="CB543" s="109">
        <f>IF($BW543&gt;cDinnerEnd+$N543,cDinnerEnd+$N543+1,cDinnerEnd+$N543)</f>
        <v>0.7916666667</v>
      </c>
      <c r="CC543" s="50" t="str">
        <f>IF((MIN($BX543,BZ543)-MAX($BW543,BY543))&gt;0,vDurationLunch,)</f>
        <v/>
      </c>
      <c r="CD543" s="50" t="str">
        <f>IF((MIN($BX543,CB543)-MAX($BW543,CA543))&gt;0,vDurationDinner,)</f>
        <v/>
      </c>
      <c r="CE543" s="50">
        <f t="shared" si="5"/>
        <v>0</v>
      </c>
      <c r="CF543" s="109">
        <f t="shared" si="6"/>
        <v>0.75</v>
      </c>
      <c r="CG543" s="50" t="str">
        <f t="shared" si="7"/>
        <v/>
      </c>
      <c r="CH543" s="50" t="str">
        <f t="shared" si="8"/>
        <v/>
      </c>
      <c r="CI543" s="50" t="str">
        <f t="shared" si="9"/>
        <v/>
      </c>
      <c r="CJ543" s="50" t="str">
        <f t="shared" si="10"/>
        <v/>
      </c>
      <c r="CK543" s="50" t="str">
        <f t="shared" si="11"/>
        <v/>
      </c>
      <c r="CL543" s="50"/>
      <c r="CM543" s="50"/>
      <c r="CN543" s="50"/>
      <c r="CO543" s="50"/>
      <c r="CP543" s="50"/>
    </row>
    <row r="544">
      <c r="A544" s="108" t="str">
        <f t="shared" si="2"/>
        <v/>
      </c>
      <c r="B544" s="6"/>
      <c r="C544" s="119"/>
      <c r="D544" s="120"/>
      <c r="E544" s="61"/>
      <c r="F544" s="45"/>
      <c r="G544" s="45"/>
      <c r="H544" s="46"/>
      <c r="I544" s="45"/>
      <c r="J544" s="45"/>
      <c r="K544" s="45"/>
      <c r="L544" s="45"/>
      <c r="M544" s="61"/>
      <c r="N544" s="48"/>
      <c r="O544" s="49"/>
      <c r="P544" s="48"/>
      <c r="Q544" s="49"/>
      <c r="R544" s="50"/>
      <c r="S544" s="51"/>
      <c r="T544" s="15"/>
      <c r="U544" s="14"/>
      <c r="V544" s="52"/>
      <c r="W544" s="52"/>
      <c r="X544" s="52"/>
      <c r="Y544" s="52"/>
      <c r="Z544" s="52"/>
      <c r="AA544" s="52"/>
      <c r="AB544" s="53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3"/>
      <c r="AP544" s="52"/>
      <c r="AQ544" s="52"/>
      <c r="AR544" s="53"/>
      <c r="AS544" s="53"/>
      <c r="AT544" s="53"/>
      <c r="AU544" s="52"/>
      <c r="AV544" s="52"/>
      <c r="AW544" s="53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83" t="str">
        <f>IF(ISBLANK(B544),,IF(IFNA(MATCH(N544,List_Holidays,0),0)=0,IF(IFNA(MATCH(WEEKDAY(N544),List_WeekHolidays,0),0),1,0),2))</f>
        <v/>
      </c>
      <c r="BU544" s="83" t="str">
        <f t="array" ref="BU544">IF(ISBLANK(BT544),,INDEX(List_DayType,BT544+1))</f>
        <v/>
      </c>
      <c r="BV544" s="83" t="str">
        <f t="array" ref="BV544">IFS(BT544=0,,BT544=1,INDEX(List_Weekday,BT544),BT544=2,XLOOKUP(N544,List_Holidays,List_HolidaysDesc))</f>
        <v/>
      </c>
      <c r="BW544" s="109">
        <f t="shared" si="3"/>
        <v>0</v>
      </c>
      <c r="BX544" s="109">
        <f t="shared" si="4"/>
        <v>0</v>
      </c>
      <c r="BY544" s="109">
        <f>IF($BW544&gt;cLunchEnd+$N544,cLunchBegin+$N544+1,cLunchBegin+$N544)</f>
        <v>0.5</v>
      </c>
      <c r="BZ544" s="109">
        <f>IF($BW544&gt;cLunchEnd+$N544,cLunchEnd+$N544+1,cLunchEnd+$N544)</f>
        <v>0.5416666667</v>
      </c>
      <c r="CA544" s="109">
        <f>IF($BW544&gt;cDinnerEnd+$N544,cDinnerBegin+$N544+1,cDinnerBegin+$N544)</f>
        <v>0.75</v>
      </c>
      <c r="CB544" s="109">
        <f>IF($BW544&gt;cDinnerEnd+$N544,cDinnerEnd+$N544+1,cDinnerEnd+$N544)</f>
        <v>0.7916666667</v>
      </c>
      <c r="CC544" s="50" t="str">
        <f>IF((MIN($BX544,BZ544)-MAX($BW544,BY544))&gt;0,vDurationLunch,)</f>
        <v/>
      </c>
      <c r="CD544" s="50" t="str">
        <f>IF((MIN($BX544,CB544)-MAX($BW544,CA544))&gt;0,vDurationDinner,)</f>
        <v/>
      </c>
      <c r="CE544" s="50">
        <f t="shared" si="5"/>
        <v>0</v>
      </c>
      <c r="CF544" s="109">
        <f t="shared" si="6"/>
        <v>0.75</v>
      </c>
      <c r="CG544" s="50" t="str">
        <f t="shared" si="7"/>
        <v/>
      </c>
      <c r="CH544" s="50" t="str">
        <f t="shared" si="8"/>
        <v/>
      </c>
      <c r="CI544" s="50" t="str">
        <f t="shared" si="9"/>
        <v/>
      </c>
      <c r="CJ544" s="50" t="str">
        <f t="shared" si="10"/>
        <v/>
      </c>
      <c r="CK544" s="50" t="str">
        <f t="shared" si="11"/>
        <v/>
      </c>
      <c r="CL544" s="50"/>
      <c r="CM544" s="50"/>
      <c r="CN544" s="50"/>
      <c r="CO544" s="50"/>
      <c r="CP544" s="50"/>
    </row>
    <row r="545">
      <c r="A545" s="108" t="str">
        <f t="shared" si="2"/>
        <v/>
      </c>
      <c r="B545" s="6"/>
      <c r="C545" s="119"/>
      <c r="D545" s="120"/>
      <c r="E545" s="61"/>
      <c r="F545" s="45"/>
      <c r="G545" s="46"/>
      <c r="H545" s="46"/>
      <c r="I545" s="45"/>
      <c r="J545" s="45"/>
      <c r="K545" s="45"/>
      <c r="L545" s="45"/>
      <c r="M545" s="61"/>
      <c r="N545" s="48"/>
      <c r="O545" s="49"/>
      <c r="P545" s="48"/>
      <c r="Q545" s="49"/>
      <c r="R545" s="50"/>
      <c r="S545" s="51"/>
      <c r="T545" s="15"/>
      <c r="U545" s="14"/>
      <c r="V545" s="52"/>
      <c r="W545" s="52"/>
      <c r="X545" s="52"/>
      <c r="Y545" s="52"/>
      <c r="Z545" s="52"/>
      <c r="AA545" s="52"/>
      <c r="AB545" s="53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3"/>
      <c r="AP545" s="52"/>
      <c r="AQ545" s="52"/>
      <c r="AR545" s="53"/>
      <c r="AS545" s="53"/>
      <c r="AT545" s="53"/>
      <c r="AU545" s="52"/>
      <c r="AV545" s="52"/>
      <c r="AW545" s="53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83" t="str">
        <f>IF(ISBLANK(B545),,IF(IFNA(MATCH(N545,List_Holidays,0),0)=0,IF(IFNA(MATCH(WEEKDAY(N545),List_WeekHolidays,0),0),1,0),2))</f>
        <v/>
      </c>
      <c r="BU545" s="83" t="str">
        <f t="array" ref="BU545">IF(ISBLANK(BT545),,INDEX(List_DayType,BT545+1))</f>
        <v/>
      </c>
      <c r="BV545" s="83" t="str">
        <f t="array" ref="BV545">IFS(BT545=0,,BT545=1,INDEX(List_Weekday,BT545),BT545=2,XLOOKUP(N545,List_Holidays,List_HolidaysDesc))</f>
        <v/>
      </c>
      <c r="BW545" s="109">
        <f t="shared" si="3"/>
        <v>0</v>
      </c>
      <c r="BX545" s="109">
        <f t="shared" si="4"/>
        <v>0</v>
      </c>
      <c r="BY545" s="109">
        <f>IF($BW545&gt;cLunchEnd+$N545,cLunchBegin+$N545+1,cLunchBegin+$N545)</f>
        <v>0.5</v>
      </c>
      <c r="BZ545" s="109">
        <f>IF($BW545&gt;cLunchEnd+$N545,cLunchEnd+$N545+1,cLunchEnd+$N545)</f>
        <v>0.5416666667</v>
      </c>
      <c r="CA545" s="109">
        <f>IF($BW545&gt;cDinnerEnd+$N545,cDinnerBegin+$N545+1,cDinnerBegin+$N545)</f>
        <v>0.75</v>
      </c>
      <c r="CB545" s="109">
        <f>IF($BW545&gt;cDinnerEnd+$N545,cDinnerEnd+$N545+1,cDinnerEnd+$N545)</f>
        <v>0.7916666667</v>
      </c>
      <c r="CC545" s="50" t="str">
        <f>IF((MIN($BX545,BZ545)-MAX($BW545,BY545))&gt;0,vDurationLunch,)</f>
        <v/>
      </c>
      <c r="CD545" s="50" t="str">
        <f>IF((MIN($BX545,CB545)-MAX($BW545,CA545))&gt;0,vDurationDinner,)</f>
        <v/>
      </c>
      <c r="CE545" s="50">
        <f t="shared" si="5"/>
        <v>0</v>
      </c>
      <c r="CF545" s="109">
        <f t="shared" si="6"/>
        <v>0.75</v>
      </c>
      <c r="CG545" s="50" t="str">
        <f t="shared" si="7"/>
        <v/>
      </c>
      <c r="CH545" s="50" t="str">
        <f t="shared" si="8"/>
        <v/>
      </c>
      <c r="CI545" s="50" t="str">
        <f t="shared" si="9"/>
        <v/>
      </c>
      <c r="CJ545" s="50" t="str">
        <f t="shared" si="10"/>
        <v/>
      </c>
      <c r="CK545" s="50" t="str">
        <f t="shared" si="11"/>
        <v/>
      </c>
      <c r="CL545" s="50"/>
      <c r="CM545" s="50"/>
      <c r="CN545" s="50"/>
      <c r="CO545" s="50"/>
      <c r="CP545" s="50"/>
    </row>
    <row r="546">
      <c r="A546" s="108" t="str">
        <f t="shared" si="2"/>
        <v/>
      </c>
      <c r="B546" s="6"/>
      <c r="C546" s="119"/>
      <c r="D546" s="120"/>
      <c r="E546" s="61"/>
      <c r="F546" s="45"/>
      <c r="G546" s="45"/>
      <c r="H546" s="46"/>
      <c r="I546" s="45"/>
      <c r="J546" s="45"/>
      <c r="K546" s="45"/>
      <c r="L546" s="45"/>
      <c r="M546" s="61"/>
      <c r="N546" s="48"/>
      <c r="O546" s="49"/>
      <c r="P546" s="48"/>
      <c r="Q546" s="49"/>
      <c r="R546" s="50"/>
      <c r="S546" s="51"/>
      <c r="T546" s="15"/>
      <c r="U546" s="14"/>
      <c r="V546" s="52"/>
      <c r="W546" s="52"/>
      <c r="X546" s="52"/>
      <c r="Y546" s="52"/>
      <c r="Z546" s="52"/>
      <c r="AA546" s="52"/>
      <c r="AB546" s="53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3"/>
      <c r="AP546" s="52"/>
      <c r="AQ546" s="52"/>
      <c r="AR546" s="53"/>
      <c r="AS546" s="53"/>
      <c r="AT546" s="53"/>
      <c r="AU546" s="52"/>
      <c r="AV546" s="52"/>
      <c r="AW546" s="53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83" t="str">
        <f>IF(ISBLANK(B546),,IF(IFNA(MATCH(N546,List_Holidays,0),0)=0,IF(IFNA(MATCH(WEEKDAY(N546),List_WeekHolidays,0),0),1,0),2))</f>
        <v/>
      </c>
      <c r="BU546" s="83" t="str">
        <f t="array" ref="BU546">IF(ISBLANK(BT546),,INDEX(List_DayType,BT546+1))</f>
        <v/>
      </c>
      <c r="BV546" s="83" t="str">
        <f t="array" ref="BV546">IFS(BT546=0,,BT546=1,INDEX(List_Weekday,BT546),BT546=2,XLOOKUP(N546,List_Holidays,List_HolidaysDesc))</f>
        <v/>
      </c>
      <c r="BW546" s="109">
        <f t="shared" si="3"/>
        <v>0</v>
      </c>
      <c r="BX546" s="109">
        <f t="shared" si="4"/>
        <v>0</v>
      </c>
      <c r="BY546" s="109">
        <f>IF($BW546&gt;cLunchEnd+$N546,cLunchBegin+$N546+1,cLunchBegin+$N546)</f>
        <v>0.5</v>
      </c>
      <c r="BZ546" s="109">
        <f>IF($BW546&gt;cLunchEnd+$N546,cLunchEnd+$N546+1,cLunchEnd+$N546)</f>
        <v>0.5416666667</v>
      </c>
      <c r="CA546" s="109">
        <f>IF($BW546&gt;cDinnerEnd+$N546,cDinnerBegin+$N546+1,cDinnerBegin+$N546)</f>
        <v>0.75</v>
      </c>
      <c r="CB546" s="109">
        <f>IF($BW546&gt;cDinnerEnd+$N546,cDinnerEnd+$N546+1,cDinnerEnd+$N546)</f>
        <v>0.7916666667</v>
      </c>
      <c r="CC546" s="50" t="str">
        <f>IF((MIN($BX546,BZ546)-MAX($BW546,BY546))&gt;0,vDurationLunch,)</f>
        <v/>
      </c>
      <c r="CD546" s="50" t="str">
        <f>IF((MIN($BX546,CB546)-MAX($BW546,CA546))&gt;0,vDurationDinner,)</f>
        <v/>
      </c>
      <c r="CE546" s="50">
        <f t="shared" si="5"/>
        <v>0</v>
      </c>
      <c r="CF546" s="109">
        <f t="shared" si="6"/>
        <v>0.75</v>
      </c>
      <c r="CG546" s="50" t="str">
        <f t="shared" si="7"/>
        <v/>
      </c>
      <c r="CH546" s="50" t="str">
        <f t="shared" si="8"/>
        <v/>
      </c>
      <c r="CI546" s="50" t="str">
        <f t="shared" si="9"/>
        <v/>
      </c>
      <c r="CJ546" s="50" t="str">
        <f t="shared" si="10"/>
        <v/>
      </c>
      <c r="CK546" s="50" t="str">
        <f t="shared" si="11"/>
        <v/>
      </c>
      <c r="CL546" s="50"/>
      <c r="CM546" s="50"/>
      <c r="CN546" s="50"/>
      <c r="CO546" s="50"/>
      <c r="CP546" s="50"/>
    </row>
    <row r="547">
      <c r="A547" s="108" t="str">
        <f t="shared" si="2"/>
        <v/>
      </c>
      <c r="B547" s="6"/>
      <c r="C547" s="119"/>
      <c r="D547" s="120"/>
      <c r="E547" s="61"/>
      <c r="F547" s="45"/>
      <c r="G547" s="45"/>
      <c r="H547" s="46"/>
      <c r="I547" s="45"/>
      <c r="J547" s="45"/>
      <c r="K547" s="45"/>
      <c r="L547" s="45"/>
      <c r="M547" s="61"/>
      <c r="N547" s="48"/>
      <c r="O547" s="49"/>
      <c r="P547" s="48"/>
      <c r="Q547" s="49"/>
      <c r="R547" s="50"/>
      <c r="S547" s="51"/>
      <c r="T547" s="15"/>
      <c r="U547" s="14"/>
      <c r="V547" s="52"/>
      <c r="W547" s="52"/>
      <c r="X547" s="52"/>
      <c r="Y547" s="52"/>
      <c r="Z547" s="52"/>
      <c r="AA547" s="52"/>
      <c r="AB547" s="53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3"/>
      <c r="AP547" s="52"/>
      <c r="AQ547" s="52"/>
      <c r="AR547" s="53"/>
      <c r="AS547" s="53"/>
      <c r="AT547" s="53"/>
      <c r="AU547" s="52"/>
      <c r="AV547" s="52"/>
      <c r="AW547" s="53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83" t="str">
        <f>IF(ISBLANK(B547),,IF(IFNA(MATCH(N547,List_Holidays,0),0)=0,IF(IFNA(MATCH(WEEKDAY(N547),List_WeekHolidays,0),0),1,0),2))</f>
        <v/>
      </c>
      <c r="BU547" s="83" t="str">
        <f t="array" ref="BU547">IF(ISBLANK(BT547),,INDEX(List_DayType,BT547+1))</f>
        <v/>
      </c>
      <c r="BV547" s="83" t="str">
        <f t="array" ref="BV547">IFS(BT547=0,,BT547=1,INDEX(List_Weekday,BT547),BT547=2,XLOOKUP(N547,List_Holidays,List_HolidaysDesc))</f>
        <v/>
      </c>
      <c r="BW547" s="109">
        <f t="shared" si="3"/>
        <v>0</v>
      </c>
      <c r="BX547" s="109">
        <f t="shared" si="4"/>
        <v>0</v>
      </c>
      <c r="BY547" s="109">
        <f>IF($BW547&gt;cLunchEnd+$N547,cLunchBegin+$N547+1,cLunchBegin+$N547)</f>
        <v>0.5</v>
      </c>
      <c r="BZ547" s="109">
        <f>IF($BW547&gt;cLunchEnd+$N547,cLunchEnd+$N547+1,cLunchEnd+$N547)</f>
        <v>0.5416666667</v>
      </c>
      <c r="CA547" s="109">
        <f>IF($BW547&gt;cDinnerEnd+$N547,cDinnerBegin+$N547+1,cDinnerBegin+$N547)</f>
        <v>0.75</v>
      </c>
      <c r="CB547" s="109">
        <f>IF($BW547&gt;cDinnerEnd+$N547,cDinnerEnd+$N547+1,cDinnerEnd+$N547)</f>
        <v>0.7916666667</v>
      </c>
      <c r="CC547" s="50" t="str">
        <f>IF((MIN($BX547,BZ547)-MAX($BW547,BY547))&gt;0,vDurationLunch,)</f>
        <v/>
      </c>
      <c r="CD547" s="50" t="str">
        <f>IF((MIN($BX547,CB547)-MAX($BW547,CA547))&gt;0,vDurationDinner,)</f>
        <v/>
      </c>
      <c r="CE547" s="50">
        <f t="shared" si="5"/>
        <v>0</v>
      </c>
      <c r="CF547" s="109">
        <f t="shared" si="6"/>
        <v>0.75</v>
      </c>
      <c r="CG547" s="50" t="str">
        <f t="shared" si="7"/>
        <v/>
      </c>
      <c r="CH547" s="50" t="str">
        <f t="shared" si="8"/>
        <v/>
      </c>
      <c r="CI547" s="50" t="str">
        <f t="shared" si="9"/>
        <v/>
      </c>
      <c r="CJ547" s="50" t="str">
        <f t="shared" si="10"/>
        <v/>
      </c>
      <c r="CK547" s="50" t="str">
        <f t="shared" si="11"/>
        <v/>
      </c>
      <c r="CL547" s="50"/>
      <c r="CM547" s="50"/>
      <c r="CN547" s="50"/>
      <c r="CO547" s="50"/>
      <c r="CP547" s="50"/>
    </row>
    <row r="548">
      <c r="A548" s="108" t="str">
        <f t="shared" si="2"/>
        <v/>
      </c>
      <c r="B548" s="6"/>
      <c r="C548" s="119"/>
      <c r="D548" s="120"/>
      <c r="E548" s="61"/>
      <c r="F548" s="45"/>
      <c r="G548" s="45"/>
      <c r="H548" s="45"/>
      <c r="I548" s="45"/>
      <c r="J548" s="46"/>
      <c r="K548" s="45"/>
      <c r="L548" s="45"/>
      <c r="M548" s="61"/>
      <c r="N548" s="48"/>
      <c r="O548" s="49"/>
      <c r="P548" s="48"/>
      <c r="Q548" s="49"/>
      <c r="R548" s="50"/>
      <c r="S548" s="51"/>
      <c r="T548" s="15"/>
      <c r="U548" s="14"/>
      <c r="V548" s="52"/>
      <c r="W548" s="52"/>
      <c r="X548" s="52"/>
      <c r="Y548" s="52"/>
      <c r="Z548" s="52"/>
      <c r="AA548" s="52"/>
      <c r="AB548" s="53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3"/>
      <c r="AP548" s="52"/>
      <c r="AQ548" s="52"/>
      <c r="AR548" s="53"/>
      <c r="AS548" s="53"/>
      <c r="AT548" s="53"/>
      <c r="AU548" s="52"/>
      <c r="AV548" s="52"/>
      <c r="AW548" s="53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83" t="str">
        <f>IF(ISBLANK(B548),,IF(IFNA(MATCH(N548,List_Holidays,0),0)=0,IF(IFNA(MATCH(WEEKDAY(N548),List_WeekHolidays,0),0),1,0),2))</f>
        <v/>
      </c>
      <c r="BU548" s="83" t="str">
        <f t="array" ref="BU548">IF(ISBLANK(BT548),,INDEX(List_DayType,BT548+1))</f>
        <v/>
      </c>
      <c r="BV548" s="83" t="str">
        <f t="array" ref="BV548">IFS(BT548=0,,BT548=1,INDEX(List_Weekday,BT548),BT548=2,XLOOKUP(N548,List_Holidays,List_HolidaysDesc))</f>
        <v/>
      </c>
      <c r="BW548" s="109">
        <f t="shared" si="3"/>
        <v>0</v>
      </c>
      <c r="BX548" s="109">
        <f t="shared" si="4"/>
        <v>0</v>
      </c>
      <c r="BY548" s="109">
        <f>IF($BW548&gt;cLunchEnd+$N548,cLunchBegin+$N548+1,cLunchBegin+$N548)</f>
        <v>0.5</v>
      </c>
      <c r="BZ548" s="109">
        <f>IF($BW548&gt;cLunchEnd+$N548,cLunchEnd+$N548+1,cLunchEnd+$N548)</f>
        <v>0.5416666667</v>
      </c>
      <c r="CA548" s="109">
        <f>IF($BW548&gt;cDinnerEnd+$N548,cDinnerBegin+$N548+1,cDinnerBegin+$N548)</f>
        <v>0.75</v>
      </c>
      <c r="CB548" s="109">
        <f>IF($BW548&gt;cDinnerEnd+$N548,cDinnerEnd+$N548+1,cDinnerEnd+$N548)</f>
        <v>0.7916666667</v>
      </c>
      <c r="CC548" s="50" t="str">
        <f>IF((MIN($BX548,BZ548)-MAX($BW548,BY548))&gt;0,vDurationLunch,)</f>
        <v/>
      </c>
      <c r="CD548" s="50" t="str">
        <f>IF((MIN($BX548,CB548)-MAX($BW548,CA548))&gt;0,vDurationDinner,)</f>
        <v/>
      </c>
      <c r="CE548" s="50">
        <f t="shared" si="5"/>
        <v>0</v>
      </c>
      <c r="CF548" s="109">
        <f t="shared" si="6"/>
        <v>0.75</v>
      </c>
      <c r="CG548" s="50" t="str">
        <f t="shared" si="7"/>
        <v/>
      </c>
      <c r="CH548" s="50" t="str">
        <f t="shared" si="8"/>
        <v/>
      </c>
      <c r="CI548" s="50" t="str">
        <f t="shared" si="9"/>
        <v/>
      </c>
      <c r="CJ548" s="50" t="str">
        <f t="shared" si="10"/>
        <v/>
      </c>
      <c r="CK548" s="50" t="str">
        <f t="shared" si="11"/>
        <v/>
      </c>
      <c r="CL548" s="50"/>
      <c r="CM548" s="50"/>
      <c r="CN548" s="50"/>
      <c r="CO548" s="50"/>
      <c r="CP548" s="50"/>
    </row>
    <row r="549">
      <c r="A549" s="108" t="str">
        <f t="shared" si="2"/>
        <v/>
      </c>
      <c r="B549" s="6"/>
      <c r="C549" s="119"/>
      <c r="D549" s="120"/>
      <c r="E549" s="61"/>
      <c r="F549" s="45"/>
      <c r="G549" s="45"/>
      <c r="H549" s="46"/>
      <c r="I549" s="45"/>
      <c r="J549" s="45"/>
      <c r="K549" s="45"/>
      <c r="L549" s="45"/>
      <c r="M549" s="61"/>
      <c r="N549" s="48"/>
      <c r="O549" s="49"/>
      <c r="P549" s="48"/>
      <c r="Q549" s="49"/>
      <c r="R549" s="50"/>
      <c r="S549" s="51"/>
      <c r="T549" s="15"/>
      <c r="U549" s="14"/>
      <c r="V549" s="52"/>
      <c r="W549" s="52"/>
      <c r="X549" s="52"/>
      <c r="Y549" s="52"/>
      <c r="Z549" s="52"/>
      <c r="AA549" s="52"/>
      <c r="AB549" s="53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3"/>
      <c r="AP549" s="52"/>
      <c r="AQ549" s="52"/>
      <c r="AR549" s="53"/>
      <c r="AS549" s="53"/>
      <c r="AT549" s="53"/>
      <c r="AU549" s="52"/>
      <c r="AV549" s="52"/>
      <c r="AW549" s="53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83" t="str">
        <f>IF(ISBLANK(B549),,IF(IFNA(MATCH(N549,List_Holidays,0),0)=0,IF(IFNA(MATCH(WEEKDAY(N549),List_WeekHolidays,0),0),1,0),2))</f>
        <v/>
      </c>
      <c r="BU549" s="83" t="str">
        <f t="array" ref="BU549">IF(ISBLANK(BT549),,INDEX(List_DayType,BT549+1))</f>
        <v/>
      </c>
      <c r="BV549" s="83" t="str">
        <f t="array" ref="BV549">IFS(BT549=0,,BT549=1,INDEX(List_Weekday,BT549),BT549=2,XLOOKUP(N549,List_Holidays,List_HolidaysDesc))</f>
        <v/>
      </c>
      <c r="BW549" s="109">
        <f t="shared" si="3"/>
        <v>0</v>
      </c>
      <c r="BX549" s="109">
        <f t="shared" si="4"/>
        <v>0</v>
      </c>
      <c r="BY549" s="109">
        <f>IF($BW549&gt;cLunchEnd+$N549,cLunchBegin+$N549+1,cLunchBegin+$N549)</f>
        <v>0.5</v>
      </c>
      <c r="BZ549" s="109">
        <f>IF($BW549&gt;cLunchEnd+$N549,cLunchEnd+$N549+1,cLunchEnd+$N549)</f>
        <v>0.5416666667</v>
      </c>
      <c r="CA549" s="109">
        <f>IF($BW549&gt;cDinnerEnd+$N549,cDinnerBegin+$N549+1,cDinnerBegin+$N549)</f>
        <v>0.75</v>
      </c>
      <c r="CB549" s="109">
        <f>IF($BW549&gt;cDinnerEnd+$N549,cDinnerEnd+$N549+1,cDinnerEnd+$N549)</f>
        <v>0.7916666667</v>
      </c>
      <c r="CC549" s="50" t="str">
        <f>IF((MIN($BX549,BZ549)-MAX($BW549,BY549))&gt;0,vDurationLunch,)</f>
        <v/>
      </c>
      <c r="CD549" s="50" t="str">
        <f>IF((MIN($BX549,CB549)-MAX($BW549,CA549))&gt;0,vDurationDinner,)</f>
        <v/>
      </c>
      <c r="CE549" s="50">
        <f t="shared" si="5"/>
        <v>0</v>
      </c>
      <c r="CF549" s="109">
        <f t="shared" si="6"/>
        <v>0.75</v>
      </c>
      <c r="CG549" s="50" t="str">
        <f t="shared" si="7"/>
        <v/>
      </c>
      <c r="CH549" s="50" t="str">
        <f t="shared" si="8"/>
        <v/>
      </c>
      <c r="CI549" s="50" t="str">
        <f t="shared" si="9"/>
        <v/>
      </c>
      <c r="CJ549" s="50" t="str">
        <f t="shared" si="10"/>
        <v/>
      </c>
      <c r="CK549" s="50" t="str">
        <f t="shared" si="11"/>
        <v/>
      </c>
      <c r="CL549" s="50"/>
      <c r="CM549" s="50"/>
      <c r="CN549" s="50"/>
      <c r="CO549" s="50"/>
      <c r="CP549" s="50"/>
    </row>
    <row r="550">
      <c r="A550" s="108" t="str">
        <f t="shared" si="2"/>
        <v/>
      </c>
      <c r="B550" s="6"/>
      <c r="C550" s="119"/>
      <c r="D550" s="120"/>
      <c r="E550" s="61"/>
      <c r="F550" s="45"/>
      <c r="G550" s="45"/>
      <c r="H550" s="46"/>
      <c r="I550" s="45"/>
      <c r="J550" s="45"/>
      <c r="K550" s="45"/>
      <c r="L550" s="45"/>
      <c r="M550" s="61"/>
      <c r="N550" s="48"/>
      <c r="O550" s="49"/>
      <c r="P550" s="48"/>
      <c r="Q550" s="49"/>
      <c r="R550" s="50"/>
      <c r="S550" s="51"/>
      <c r="T550" s="15"/>
      <c r="U550" s="14"/>
      <c r="V550" s="52"/>
      <c r="W550" s="52"/>
      <c r="X550" s="52"/>
      <c r="Y550" s="52"/>
      <c r="Z550" s="52"/>
      <c r="AA550" s="52"/>
      <c r="AB550" s="53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3"/>
      <c r="AP550" s="52"/>
      <c r="AQ550" s="52"/>
      <c r="AR550" s="53"/>
      <c r="AS550" s="53"/>
      <c r="AT550" s="53"/>
      <c r="AU550" s="52"/>
      <c r="AV550" s="52"/>
      <c r="AW550" s="53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83" t="str">
        <f>IF(ISBLANK(B550),,IF(IFNA(MATCH(N550,List_Holidays,0),0)=0,IF(IFNA(MATCH(WEEKDAY(N550),List_WeekHolidays,0),0),1,0),2))</f>
        <v/>
      </c>
      <c r="BU550" s="83" t="str">
        <f t="array" ref="BU550">IF(ISBLANK(BT550),,INDEX(List_DayType,BT550+1))</f>
        <v/>
      </c>
      <c r="BV550" s="83" t="str">
        <f t="array" ref="BV550">IFS(BT550=0,,BT550=1,INDEX(List_Weekday,BT550),BT550=2,XLOOKUP(N550,List_Holidays,List_HolidaysDesc))</f>
        <v/>
      </c>
      <c r="BW550" s="109">
        <f t="shared" si="3"/>
        <v>0</v>
      </c>
      <c r="BX550" s="109">
        <f t="shared" si="4"/>
        <v>0</v>
      </c>
      <c r="BY550" s="109">
        <f>IF($BW550&gt;cLunchEnd+$N550,cLunchBegin+$N550+1,cLunchBegin+$N550)</f>
        <v>0.5</v>
      </c>
      <c r="BZ550" s="109">
        <f>IF($BW550&gt;cLunchEnd+$N550,cLunchEnd+$N550+1,cLunchEnd+$N550)</f>
        <v>0.5416666667</v>
      </c>
      <c r="CA550" s="109">
        <f>IF($BW550&gt;cDinnerEnd+$N550,cDinnerBegin+$N550+1,cDinnerBegin+$N550)</f>
        <v>0.75</v>
      </c>
      <c r="CB550" s="109">
        <f>IF($BW550&gt;cDinnerEnd+$N550,cDinnerEnd+$N550+1,cDinnerEnd+$N550)</f>
        <v>0.7916666667</v>
      </c>
      <c r="CC550" s="50" t="str">
        <f>IF((MIN($BX550,BZ550)-MAX($BW550,BY550))&gt;0,vDurationLunch,)</f>
        <v/>
      </c>
      <c r="CD550" s="50" t="str">
        <f>IF((MIN($BX550,CB550)-MAX($BW550,CA550))&gt;0,vDurationDinner,)</f>
        <v/>
      </c>
      <c r="CE550" s="50">
        <f t="shared" si="5"/>
        <v>0</v>
      </c>
      <c r="CF550" s="109">
        <f t="shared" si="6"/>
        <v>0.75</v>
      </c>
      <c r="CG550" s="50" t="str">
        <f t="shared" si="7"/>
        <v/>
      </c>
      <c r="CH550" s="50" t="str">
        <f t="shared" si="8"/>
        <v/>
      </c>
      <c r="CI550" s="50" t="str">
        <f t="shared" si="9"/>
        <v/>
      </c>
      <c r="CJ550" s="50" t="str">
        <f t="shared" si="10"/>
        <v/>
      </c>
      <c r="CK550" s="50" t="str">
        <f t="shared" si="11"/>
        <v/>
      </c>
      <c r="CL550" s="50"/>
      <c r="CM550" s="50"/>
      <c r="CN550" s="50"/>
      <c r="CO550" s="50"/>
      <c r="CP550" s="50"/>
    </row>
    <row r="551">
      <c r="A551" s="108" t="str">
        <f t="shared" si="2"/>
        <v/>
      </c>
      <c r="B551" s="6"/>
      <c r="C551" s="119"/>
      <c r="D551" s="120"/>
      <c r="E551" s="61"/>
      <c r="F551" s="45"/>
      <c r="G551" s="45"/>
      <c r="H551" s="46"/>
      <c r="I551" s="45"/>
      <c r="J551" s="45"/>
      <c r="K551" s="45"/>
      <c r="L551" s="45"/>
      <c r="M551" s="61"/>
      <c r="N551" s="48"/>
      <c r="O551" s="49"/>
      <c r="P551" s="48"/>
      <c r="Q551" s="49"/>
      <c r="R551" s="50"/>
      <c r="S551" s="51"/>
      <c r="T551" s="15"/>
      <c r="U551" s="14"/>
      <c r="V551" s="52"/>
      <c r="W551" s="52"/>
      <c r="X551" s="52"/>
      <c r="Y551" s="52"/>
      <c r="Z551" s="52"/>
      <c r="AA551" s="52"/>
      <c r="AB551" s="53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3"/>
      <c r="AP551" s="52"/>
      <c r="AQ551" s="52"/>
      <c r="AR551" s="53"/>
      <c r="AS551" s="53"/>
      <c r="AT551" s="53"/>
      <c r="AU551" s="52"/>
      <c r="AV551" s="52"/>
      <c r="AW551" s="53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83" t="str">
        <f>IF(ISBLANK(B551),,IF(IFNA(MATCH(N551,List_Holidays,0),0)=0,IF(IFNA(MATCH(WEEKDAY(N551),List_WeekHolidays,0),0),1,0),2))</f>
        <v/>
      </c>
      <c r="BU551" s="83" t="str">
        <f t="array" ref="BU551">IF(ISBLANK(BT551),,INDEX(List_DayType,BT551+1))</f>
        <v/>
      </c>
      <c r="BV551" s="83" t="str">
        <f t="array" ref="BV551">IFS(BT551=0,,BT551=1,INDEX(List_Weekday,BT551),BT551=2,XLOOKUP(N551,List_Holidays,List_HolidaysDesc))</f>
        <v/>
      </c>
      <c r="BW551" s="109">
        <f t="shared" si="3"/>
        <v>0</v>
      </c>
      <c r="BX551" s="109">
        <f t="shared" si="4"/>
        <v>0</v>
      </c>
      <c r="BY551" s="109">
        <f>IF($BW551&gt;cLunchEnd+$N551,cLunchBegin+$N551+1,cLunchBegin+$N551)</f>
        <v>0.5</v>
      </c>
      <c r="BZ551" s="109">
        <f>IF($BW551&gt;cLunchEnd+$N551,cLunchEnd+$N551+1,cLunchEnd+$N551)</f>
        <v>0.5416666667</v>
      </c>
      <c r="CA551" s="109">
        <f>IF($BW551&gt;cDinnerEnd+$N551,cDinnerBegin+$N551+1,cDinnerBegin+$N551)</f>
        <v>0.75</v>
      </c>
      <c r="CB551" s="109">
        <f>IF($BW551&gt;cDinnerEnd+$N551,cDinnerEnd+$N551+1,cDinnerEnd+$N551)</f>
        <v>0.7916666667</v>
      </c>
      <c r="CC551" s="50" t="str">
        <f>IF((MIN($BX551,BZ551)-MAX($BW551,BY551))&gt;0,vDurationLunch,)</f>
        <v/>
      </c>
      <c r="CD551" s="50" t="str">
        <f>IF((MIN($BX551,CB551)-MAX($BW551,CA551))&gt;0,vDurationDinner,)</f>
        <v/>
      </c>
      <c r="CE551" s="50">
        <f t="shared" si="5"/>
        <v>0</v>
      </c>
      <c r="CF551" s="109">
        <f t="shared" si="6"/>
        <v>0.75</v>
      </c>
      <c r="CG551" s="50" t="str">
        <f t="shared" si="7"/>
        <v/>
      </c>
      <c r="CH551" s="50" t="str">
        <f t="shared" si="8"/>
        <v/>
      </c>
      <c r="CI551" s="50" t="str">
        <f t="shared" si="9"/>
        <v/>
      </c>
      <c r="CJ551" s="50" t="str">
        <f t="shared" si="10"/>
        <v/>
      </c>
      <c r="CK551" s="50" t="str">
        <f t="shared" si="11"/>
        <v/>
      </c>
      <c r="CL551" s="50"/>
      <c r="CM551" s="50"/>
      <c r="CN551" s="50"/>
      <c r="CO551" s="50"/>
      <c r="CP551" s="50"/>
    </row>
    <row r="552">
      <c r="A552" s="108" t="str">
        <f t="shared" si="2"/>
        <v/>
      </c>
      <c r="B552" s="6"/>
      <c r="C552" s="119"/>
      <c r="D552" s="120"/>
      <c r="E552" s="61"/>
      <c r="F552" s="45"/>
      <c r="G552" s="46"/>
      <c r="H552" s="46"/>
      <c r="I552" s="45"/>
      <c r="J552" s="45"/>
      <c r="K552" s="45"/>
      <c r="L552" s="45"/>
      <c r="M552" s="61"/>
      <c r="N552" s="48"/>
      <c r="O552" s="49"/>
      <c r="P552" s="48"/>
      <c r="Q552" s="49"/>
      <c r="R552" s="50"/>
      <c r="S552" s="51"/>
      <c r="T552" s="15"/>
      <c r="U552" s="14"/>
      <c r="V552" s="52"/>
      <c r="W552" s="52"/>
      <c r="X552" s="52"/>
      <c r="Y552" s="52"/>
      <c r="Z552" s="52"/>
      <c r="AA552" s="52"/>
      <c r="AB552" s="53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3"/>
      <c r="AP552" s="52"/>
      <c r="AQ552" s="52"/>
      <c r="AR552" s="53"/>
      <c r="AS552" s="53"/>
      <c r="AT552" s="53"/>
      <c r="AU552" s="52"/>
      <c r="AV552" s="52"/>
      <c r="AW552" s="53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83" t="str">
        <f>IF(ISBLANK(B552),,IF(IFNA(MATCH(N552,List_Holidays,0),0)=0,IF(IFNA(MATCH(WEEKDAY(N552),List_WeekHolidays,0),0),1,0),2))</f>
        <v/>
      </c>
      <c r="BU552" s="83" t="str">
        <f t="array" ref="BU552">IF(ISBLANK(BT552),,INDEX(List_DayType,BT552+1))</f>
        <v/>
      </c>
      <c r="BV552" s="83" t="str">
        <f t="array" ref="BV552">IFS(BT552=0,,BT552=1,INDEX(List_Weekday,BT552),BT552=2,XLOOKUP(N552,List_Holidays,List_HolidaysDesc))</f>
        <v/>
      </c>
      <c r="BW552" s="109">
        <f t="shared" si="3"/>
        <v>0</v>
      </c>
      <c r="BX552" s="109">
        <f t="shared" si="4"/>
        <v>0</v>
      </c>
      <c r="BY552" s="109">
        <f>IF($BW552&gt;cLunchEnd+$N552,cLunchBegin+$N552+1,cLunchBegin+$N552)</f>
        <v>0.5</v>
      </c>
      <c r="BZ552" s="109">
        <f>IF($BW552&gt;cLunchEnd+$N552,cLunchEnd+$N552+1,cLunchEnd+$N552)</f>
        <v>0.5416666667</v>
      </c>
      <c r="CA552" s="109">
        <f>IF($BW552&gt;cDinnerEnd+$N552,cDinnerBegin+$N552+1,cDinnerBegin+$N552)</f>
        <v>0.75</v>
      </c>
      <c r="CB552" s="109">
        <f>IF($BW552&gt;cDinnerEnd+$N552,cDinnerEnd+$N552+1,cDinnerEnd+$N552)</f>
        <v>0.7916666667</v>
      </c>
      <c r="CC552" s="50" t="str">
        <f>IF((MIN($BX552,BZ552)-MAX($BW552,BY552))&gt;0,vDurationLunch,)</f>
        <v/>
      </c>
      <c r="CD552" s="50" t="str">
        <f>IF((MIN($BX552,CB552)-MAX($BW552,CA552))&gt;0,vDurationDinner,)</f>
        <v/>
      </c>
      <c r="CE552" s="50">
        <f t="shared" si="5"/>
        <v>0</v>
      </c>
      <c r="CF552" s="109">
        <f t="shared" si="6"/>
        <v>0.75</v>
      </c>
      <c r="CG552" s="50" t="str">
        <f t="shared" si="7"/>
        <v/>
      </c>
      <c r="CH552" s="50" t="str">
        <f t="shared" si="8"/>
        <v/>
      </c>
      <c r="CI552" s="50" t="str">
        <f t="shared" si="9"/>
        <v/>
      </c>
      <c r="CJ552" s="50" t="str">
        <f t="shared" si="10"/>
        <v/>
      </c>
      <c r="CK552" s="50" t="str">
        <f t="shared" si="11"/>
        <v/>
      </c>
      <c r="CL552" s="50"/>
      <c r="CM552" s="50"/>
      <c r="CN552" s="50"/>
      <c r="CO552" s="50"/>
      <c r="CP552" s="50"/>
    </row>
    <row r="553">
      <c r="A553" s="108" t="str">
        <f t="shared" si="2"/>
        <v/>
      </c>
      <c r="B553" s="6"/>
      <c r="C553" s="119"/>
      <c r="D553" s="120"/>
      <c r="E553" s="61"/>
      <c r="F553" s="45"/>
      <c r="G553" s="45"/>
      <c r="H553" s="46"/>
      <c r="I553" s="45"/>
      <c r="J553" s="45"/>
      <c r="K553" s="45"/>
      <c r="L553" s="45"/>
      <c r="M553" s="61"/>
      <c r="N553" s="48"/>
      <c r="O553" s="49"/>
      <c r="P553" s="48"/>
      <c r="Q553" s="49"/>
      <c r="R553" s="50"/>
      <c r="S553" s="51"/>
      <c r="T553" s="15"/>
      <c r="U553" s="14"/>
      <c r="V553" s="52"/>
      <c r="W553" s="52"/>
      <c r="X553" s="52"/>
      <c r="Y553" s="52"/>
      <c r="Z553" s="52"/>
      <c r="AA553" s="52"/>
      <c r="AB553" s="53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3"/>
      <c r="AP553" s="52"/>
      <c r="AQ553" s="52"/>
      <c r="AR553" s="53"/>
      <c r="AS553" s="53"/>
      <c r="AT553" s="53"/>
      <c r="AU553" s="52"/>
      <c r="AV553" s="52"/>
      <c r="AW553" s="53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83" t="str">
        <f>IF(ISBLANK(B553),,IF(IFNA(MATCH(N553,List_Holidays,0),0)=0,IF(IFNA(MATCH(WEEKDAY(N553),List_WeekHolidays,0),0),1,0),2))</f>
        <v/>
      </c>
      <c r="BU553" s="83" t="str">
        <f t="array" ref="BU553">IF(ISBLANK(BT553),,INDEX(List_DayType,BT553+1))</f>
        <v/>
      </c>
      <c r="BV553" s="83" t="str">
        <f t="array" ref="BV553">IFS(BT553=0,,BT553=1,INDEX(List_Weekday,BT553),BT553=2,XLOOKUP(N553,List_Holidays,List_HolidaysDesc))</f>
        <v/>
      </c>
      <c r="BW553" s="109">
        <f t="shared" si="3"/>
        <v>0</v>
      </c>
      <c r="BX553" s="109">
        <f t="shared" si="4"/>
        <v>0</v>
      </c>
      <c r="BY553" s="109">
        <f>IF($BW553&gt;cLunchEnd+$N553,cLunchBegin+$N553+1,cLunchBegin+$N553)</f>
        <v>0.5</v>
      </c>
      <c r="BZ553" s="109">
        <f>IF($BW553&gt;cLunchEnd+$N553,cLunchEnd+$N553+1,cLunchEnd+$N553)</f>
        <v>0.5416666667</v>
      </c>
      <c r="CA553" s="109">
        <f>IF($BW553&gt;cDinnerEnd+$N553,cDinnerBegin+$N553+1,cDinnerBegin+$N553)</f>
        <v>0.75</v>
      </c>
      <c r="CB553" s="109">
        <f>IF($BW553&gt;cDinnerEnd+$N553,cDinnerEnd+$N553+1,cDinnerEnd+$N553)</f>
        <v>0.7916666667</v>
      </c>
      <c r="CC553" s="50" t="str">
        <f>IF((MIN($BX553,BZ553)-MAX($BW553,BY553))&gt;0,vDurationLunch,)</f>
        <v/>
      </c>
      <c r="CD553" s="50" t="str">
        <f>IF((MIN($BX553,CB553)-MAX($BW553,CA553))&gt;0,vDurationDinner,)</f>
        <v/>
      </c>
      <c r="CE553" s="50">
        <f t="shared" si="5"/>
        <v>0</v>
      </c>
      <c r="CF553" s="109">
        <f t="shared" si="6"/>
        <v>0.75</v>
      </c>
      <c r="CG553" s="50" t="str">
        <f t="shared" si="7"/>
        <v/>
      </c>
      <c r="CH553" s="50" t="str">
        <f t="shared" si="8"/>
        <v/>
      </c>
      <c r="CI553" s="50" t="str">
        <f t="shared" si="9"/>
        <v/>
      </c>
      <c r="CJ553" s="50" t="str">
        <f t="shared" si="10"/>
        <v/>
      </c>
      <c r="CK553" s="50" t="str">
        <f t="shared" si="11"/>
        <v/>
      </c>
      <c r="CL553" s="50"/>
      <c r="CM553" s="50"/>
      <c r="CN553" s="50"/>
      <c r="CO553" s="50"/>
      <c r="CP553" s="50"/>
    </row>
    <row r="554">
      <c r="A554" s="108" t="str">
        <f t="shared" si="2"/>
        <v/>
      </c>
      <c r="B554" s="6"/>
      <c r="C554" s="119"/>
      <c r="D554" s="120"/>
      <c r="E554" s="61"/>
      <c r="F554" s="45"/>
      <c r="G554" s="45"/>
      <c r="H554" s="46"/>
      <c r="I554" s="45"/>
      <c r="J554" s="45"/>
      <c r="K554" s="45"/>
      <c r="L554" s="45"/>
      <c r="M554" s="61"/>
      <c r="N554" s="48"/>
      <c r="O554" s="49"/>
      <c r="P554" s="48"/>
      <c r="Q554" s="49"/>
      <c r="R554" s="50"/>
      <c r="S554" s="51"/>
      <c r="T554" s="15"/>
      <c r="U554" s="14"/>
      <c r="V554" s="52"/>
      <c r="W554" s="52"/>
      <c r="X554" s="52"/>
      <c r="Y554" s="52"/>
      <c r="Z554" s="52"/>
      <c r="AA554" s="52"/>
      <c r="AB554" s="53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3"/>
      <c r="AP554" s="52"/>
      <c r="AQ554" s="52"/>
      <c r="AR554" s="53"/>
      <c r="AS554" s="53"/>
      <c r="AT554" s="53"/>
      <c r="AU554" s="52"/>
      <c r="AV554" s="52"/>
      <c r="AW554" s="53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83" t="str">
        <f>IF(ISBLANK(B554),,IF(IFNA(MATCH(N554,List_Holidays,0),0)=0,IF(IFNA(MATCH(WEEKDAY(N554),List_WeekHolidays,0),0),1,0),2))</f>
        <v/>
      </c>
      <c r="BU554" s="83" t="str">
        <f t="array" ref="BU554">IF(ISBLANK(BT554),,INDEX(List_DayType,BT554+1))</f>
        <v/>
      </c>
      <c r="BV554" s="83" t="str">
        <f t="array" ref="BV554">IFS(BT554=0,,BT554=1,INDEX(List_Weekday,BT554),BT554=2,XLOOKUP(N554,List_Holidays,List_HolidaysDesc))</f>
        <v/>
      </c>
      <c r="BW554" s="109">
        <f t="shared" si="3"/>
        <v>0</v>
      </c>
      <c r="BX554" s="109">
        <f t="shared" si="4"/>
        <v>0</v>
      </c>
      <c r="BY554" s="109">
        <f>IF($BW554&gt;cLunchEnd+$N554,cLunchBegin+$N554+1,cLunchBegin+$N554)</f>
        <v>0.5</v>
      </c>
      <c r="BZ554" s="109">
        <f>IF($BW554&gt;cLunchEnd+$N554,cLunchEnd+$N554+1,cLunchEnd+$N554)</f>
        <v>0.5416666667</v>
      </c>
      <c r="CA554" s="109">
        <f>IF($BW554&gt;cDinnerEnd+$N554,cDinnerBegin+$N554+1,cDinnerBegin+$N554)</f>
        <v>0.75</v>
      </c>
      <c r="CB554" s="109">
        <f>IF($BW554&gt;cDinnerEnd+$N554,cDinnerEnd+$N554+1,cDinnerEnd+$N554)</f>
        <v>0.7916666667</v>
      </c>
      <c r="CC554" s="50" t="str">
        <f>IF((MIN($BX554,BZ554)-MAX($BW554,BY554))&gt;0,vDurationLunch,)</f>
        <v/>
      </c>
      <c r="CD554" s="50" t="str">
        <f>IF((MIN($BX554,CB554)-MAX($BW554,CA554))&gt;0,vDurationDinner,)</f>
        <v/>
      </c>
      <c r="CE554" s="50">
        <f t="shared" si="5"/>
        <v>0</v>
      </c>
      <c r="CF554" s="109">
        <f t="shared" si="6"/>
        <v>0.75</v>
      </c>
      <c r="CG554" s="50" t="str">
        <f t="shared" si="7"/>
        <v/>
      </c>
      <c r="CH554" s="50" t="str">
        <f t="shared" si="8"/>
        <v/>
      </c>
      <c r="CI554" s="50" t="str">
        <f t="shared" si="9"/>
        <v/>
      </c>
      <c r="CJ554" s="50" t="str">
        <f t="shared" si="10"/>
        <v/>
      </c>
      <c r="CK554" s="50" t="str">
        <f t="shared" si="11"/>
        <v/>
      </c>
      <c r="CL554" s="50"/>
      <c r="CM554" s="50"/>
      <c r="CN554" s="50"/>
      <c r="CO554" s="50"/>
      <c r="CP554" s="50"/>
    </row>
    <row r="555">
      <c r="A555" s="108" t="str">
        <f t="shared" si="2"/>
        <v/>
      </c>
      <c r="B555" s="6"/>
      <c r="C555" s="119"/>
      <c r="D555" s="120"/>
      <c r="E555" s="61"/>
      <c r="F555" s="45"/>
      <c r="G555" s="45"/>
      <c r="H555" s="45"/>
      <c r="I555" s="45"/>
      <c r="J555" s="46"/>
      <c r="K555" s="45"/>
      <c r="L555" s="45"/>
      <c r="M555" s="61"/>
      <c r="N555" s="48"/>
      <c r="O555" s="49"/>
      <c r="P555" s="48"/>
      <c r="Q555" s="49"/>
      <c r="R555" s="50"/>
      <c r="S555" s="51"/>
      <c r="T555" s="15"/>
      <c r="U555" s="14"/>
      <c r="V555" s="52"/>
      <c r="W555" s="52"/>
      <c r="X555" s="52"/>
      <c r="Y555" s="52"/>
      <c r="Z555" s="52"/>
      <c r="AA555" s="52"/>
      <c r="AB555" s="53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3"/>
      <c r="AP555" s="52"/>
      <c r="AQ555" s="52"/>
      <c r="AR555" s="53"/>
      <c r="AS555" s="53"/>
      <c r="AT555" s="53"/>
      <c r="AU555" s="52"/>
      <c r="AV555" s="52"/>
      <c r="AW555" s="53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83" t="str">
        <f>IF(ISBLANK(B555),,IF(IFNA(MATCH(N555,List_Holidays,0),0)=0,IF(IFNA(MATCH(WEEKDAY(N555),List_WeekHolidays,0),0),1,0),2))</f>
        <v/>
      </c>
      <c r="BU555" s="83" t="str">
        <f t="array" ref="BU555">IF(ISBLANK(BT555),,INDEX(List_DayType,BT555+1))</f>
        <v/>
      </c>
      <c r="BV555" s="83" t="str">
        <f t="array" ref="BV555">IFS(BT555=0,,BT555=1,INDEX(List_Weekday,BT555),BT555=2,XLOOKUP(N555,List_Holidays,List_HolidaysDesc))</f>
        <v/>
      </c>
      <c r="BW555" s="109">
        <f t="shared" si="3"/>
        <v>0</v>
      </c>
      <c r="BX555" s="109">
        <f t="shared" si="4"/>
        <v>0</v>
      </c>
      <c r="BY555" s="109">
        <f>IF($BW555&gt;cLunchEnd+$N555,cLunchBegin+$N555+1,cLunchBegin+$N555)</f>
        <v>0.5</v>
      </c>
      <c r="BZ555" s="109">
        <f>IF($BW555&gt;cLunchEnd+$N555,cLunchEnd+$N555+1,cLunchEnd+$N555)</f>
        <v>0.5416666667</v>
      </c>
      <c r="CA555" s="109">
        <f>IF($BW555&gt;cDinnerEnd+$N555,cDinnerBegin+$N555+1,cDinnerBegin+$N555)</f>
        <v>0.75</v>
      </c>
      <c r="CB555" s="109">
        <f>IF($BW555&gt;cDinnerEnd+$N555,cDinnerEnd+$N555+1,cDinnerEnd+$N555)</f>
        <v>0.7916666667</v>
      </c>
      <c r="CC555" s="50" t="str">
        <f>IF((MIN($BX555,BZ555)-MAX($BW555,BY555))&gt;0,vDurationLunch,)</f>
        <v/>
      </c>
      <c r="CD555" s="50" t="str">
        <f>IF((MIN($BX555,CB555)-MAX($BW555,CA555))&gt;0,vDurationDinner,)</f>
        <v/>
      </c>
      <c r="CE555" s="50">
        <f t="shared" si="5"/>
        <v>0</v>
      </c>
      <c r="CF555" s="109">
        <f t="shared" si="6"/>
        <v>0.75</v>
      </c>
      <c r="CG555" s="50" t="str">
        <f t="shared" si="7"/>
        <v/>
      </c>
      <c r="CH555" s="50" t="str">
        <f t="shared" si="8"/>
        <v/>
      </c>
      <c r="CI555" s="50" t="str">
        <f t="shared" si="9"/>
        <v/>
      </c>
      <c r="CJ555" s="50" t="str">
        <f t="shared" si="10"/>
        <v/>
      </c>
      <c r="CK555" s="50" t="str">
        <f t="shared" si="11"/>
        <v/>
      </c>
      <c r="CL555" s="50"/>
      <c r="CM555" s="50"/>
      <c r="CN555" s="50"/>
      <c r="CO555" s="50"/>
      <c r="CP555" s="50"/>
    </row>
    <row r="556">
      <c r="A556" s="108" t="str">
        <f t="shared" si="2"/>
        <v/>
      </c>
      <c r="B556" s="6"/>
      <c r="C556" s="119"/>
      <c r="D556" s="120"/>
      <c r="E556" s="61"/>
      <c r="F556" s="45"/>
      <c r="G556" s="45"/>
      <c r="H556" s="46"/>
      <c r="I556" s="45"/>
      <c r="J556" s="45"/>
      <c r="K556" s="45"/>
      <c r="L556" s="45"/>
      <c r="M556" s="61"/>
      <c r="N556" s="48"/>
      <c r="O556" s="49"/>
      <c r="P556" s="48"/>
      <c r="Q556" s="49"/>
      <c r="R556" s="50"/>
      <c r="S556" s="51"/>
      <c r="T556" s="15"/>
      <c r="U556" s="14"/>
      <c r="V556" s="52"/>
      <c r="W556" s="52"/>
      <c r="X556" s="52"/>
      <c r="Y556" s="52"/>
      <c r="Z556" s="52"/>
      <c r="AA556" s="52"/>
      <c r="AB556" s="53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3"/>
      <c r="AP556" s="52"/>
      <c r="AQ556" s="52"/>
      <c r="AR556" s="53"/>
      <c r="AS556" s="53"/>
      <c r="AT556" s="53"/>
      <c r="AU556" s="52"/>
      <c r="AV556" s="52"/>
      <c r="AW556" s="53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83" t="str">
        <f>IF(ISBLANK(B556),,IF(IFNA(MATCH(N556,List_Holidays,0),0)=0,IF(IFNA(MATCH(WEEKDAY(N556),List_WeekHolidays,0),0),1,0),2))</f>
        <v/>
      </c>
      <c r="BU556" s="83" t="str">
        <f t="array" ref="BU556">IF(ISBLANK(BT556),,INDEX(List_DayType,BT556+1))</f>
        <v/>
      </c>
      <c r="BV556" s="83" t="str">
        <f t="array" ref="BV556">IFS(BT556=0,,BT556=1,INDEX(List_Weekday,BT556),BT556=2,XLOOKUP(N556,List_Holidays,List_HolidaysDesc))</f>
        <v/>
      </c>
      <c r="BW556" s="109">
        <f t="shared" si="3"/>
        <v>0</v>
      </c>
      <c r="BX556" s="109">
        <f t="shared" si="4"/>
        <v>0</v>
      </c>
      <c r="BY556" s="109">
        <f>IF($BW556&gt;cLunchEnd+$N556,cLunchBegin+$N556+1,cLunchBegin+$N556)</f>
        <v>0.5</v>
      </c>
      <c r="BZ556" s="109">
        <f>IF($BW556&gt;cLunchEnd+$N556,cLunchEnd+$N556+1,cLunchEnd+$N556)</f>
        <v>0.5416666667</v>
      </c>
      <c r="CA556" s="109">
        <f>IF($BW556&gt;cDinnerEnd+$N556,cDinnerBegin+$N556+1,cDinnerBegin+$N556)</f>
        <v>0.75</v>
      </c>
      <c r="CB556" s="109">
        <f>IF($BW556&gt;cDinnerEnd+$N556,cDinnerEnd+$N556+1,cDinnerEnd+$N556)</f>
        <v>0.7916666667</v>
      </c>
      <c r="CC556" s="50" t="str">
        <f>IF((MIN($BX556,BZ556)-MAX($BW556,BY556))&gt;0,vDurationLunch,)</f>
        <v/>
      </c>
      <c r="CD556" s="50" t="str">
        <f>IF((MIN($BX556,CB556)-MAX($BW556,CA556))&gt;0,vDurationDinner,)</f>
        <v/>
      </c>
      <c r="CE556" s="50">
        <f t="shared" si="5"/>
        <v>0</v>
      </c>
      <c r="CF556" s="109">
        <f t="shared" si="6"/>
        <v>0.75</v>
      </c>
      <c r="CG556" s="50" t="str">
        <f t="shared" si="7"/>
        <v/>
      </c>
      <c r="CH556" s="50" t="str">
        <f t="shared" si="8"/>
        <v/>
      </c>
      <c r="CI556" s="50" t="str">
        <f t="shared" si="9"/>
        <v/>
      </c>
      <c r="CJ556" s="50" t="str">
        <f t="shared" si="10"/>
        <v/>
      </c>
      <c r="CK556" s="50" t="str">
        <f t="shared" si="11"/>
        <v/>
      </c>
      <c r="CL556" s="50"/>
      <c r="CM556" s="50"/>
      <c r="CN556" s="50"/>
      <c r="CO556" s="50"/>
      <c r="CP556" s="50"/>
    </row>
    <row r="557">
      <c r="A557" s="108" t="str">
        <f t="shared" si="2"/>
        <v/>
      </c>
      <c r="B557" s="6"/>
      <c r="C557" s="119"/>
      <c r="D557" s="120"/>
      <c r="E557" s="61"/>
      <c r="F557" s="45"/>
      <c r="G557" s="45"/>
      <c r="H557" s="46"/>
      <c r="I557" s="45"/>
      <c r="J557" s="45"/>
      <c r="K557" s="45"/>
      <c r="L557" s="45"/>
      <c r="M557" s="61"/>
      <c r="N557" s="48"/>
      <c r="O557" s="49"/>
      <c r="P557" s="48"/>
      <c r="Q557" s="49"/>
      <c r="R557" s="50"/>
      <c r="S557" s="51"/>
      <c r="T557" s="15"/>
      <c r="U557" s="14"/>
      <c r="V557" s="52"/>
      <c r="W557" s="52"/>
      <c r="X557" s="52"/>
      <c r="Y557" s="52"/>
      <c r="Z557" s="52"/>
      <c r="AA557" s="52"/>
      <c r="AB557" s="53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3"/>
      <c r="AP557" s="52"/>
      <c r="AQ557" s="52"/>
      <c r="AR557" s="53"/>
      <c r="AS557" s="53"/>
      <c r="AT557" s="53"/>
      <c r="AU557" s="52"/>
      <c r="AV557" s="52"/>
      <c r="AW557" s="53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83" t="str">
        <f>IF(ISBLANK(B557),,IF(IFNA(MATCH(N557,List_Holidays,0),0)=0,IF(IFNA(MATCH(WEEKDAY(N557),List_WeekHolidays,0),0),1,0),2))</f>
        <v/>
      </c>
      <c r="BU557" s="83" t="str">
        <f t="array" ref="BU557">IF(ISBLANK(BT557),,INDEX(List_DayType,BT557+1))</f>
        <v/>
      </c>
      <c r="BV557" s="83" t="str">
        <f t="array" ref="BV557">IFS(BT557=0,,BT557=1,INDEX(List_Weekday,BT557),BT557=2,XLOOKUP(N557,List_Holidays,List_HolidaysDesc))</f>
        <v/>
      </c>
      <c r="BW557" s="109">
        <f t="shared" si="3"/>
        <v>0</v>
      </c>
      <c r="BX557" s="109">
        <f t="shared" si="4"/>
        <v>0</v>
      </c>
      <c r="BY557" s="109">
        <f>IF($BW557&gt;cLunchEnd+$N557,cLunchBegin+$N557+1,cLunchBegin+$N557)</f>
        <v>0.5</v>
      </c>
      <c r="BZ557" s="109">
        <f>IF($BW557&gt;cLunchEnd+$N557,cLunchEnd+$N557+1,cLunchEnd+$N557)</f>
        <v>0.5416666667</v>
      </c>
      <c r="CA557" s="109">
        <f>IF($BW557&gt;cDinnerEnd+$N557,cDinnerBegin+$N557+1,cDinnerBegin+$N557)</f>
        <v>0.75</v>
      </c>
      <c r="CB557" s="109">
        <f>IF($BW557&gt;cDinnerEnd+$N557,cDinnerEnd+$N557+1,cDinnerEnd+$N557)</f>
        <v>0.7916666667</v>
      </c>
      <c r="CC557" s="50" t="str">
        <f>IF((MIN($BX557,BZ557)-MAX($BW557,BY557))&gt;0,vDurationLunch,)</f>
        <v/>
      </c>
      <c r="CD557" s="50" t="str">
        <f>IF((MIN($BX557,CB557)-MAX($BW557,CA557))&gt;0,vDurationDinner,)</f>
        <v/>
      </c>
      <c r="CE557" s="50">
        <f t="shared" si="5"/>
        <v>0</v>
      </c>
      <c r="CF557" s="109">
        <f t="shared" si="6"/>
        <v>0.75</v>
      </c>
      <c r="CG557" s="50" t="str">
        <f t="shared" si="7"/>
        <v/>
      </c>
      <c r="CH557" s="50" t="str">
        <f t="shared" si="8"/>
        <v/>
      </c>
      <c r="CI557" s="50" t="str">
        <f t="shared" si="9"/>
        <v/>
      </c>
      <c r="CJ557" s="50" t="str">
        <f t="shared" si="10"/>
        <v/>
      </c>
      <c r="CK557" s="50" t="str">
        <f t="shared" si="11"/>
        <v/>
      </c>
      <c r="CL557" s="50"/>
      <c r="CM557" s="50"/>
      <c r="CN557" s="50"/>
      <c r="CO557" s="50"/>
      <c r="CP557" s="50"/>
    </row>
    <row r="558">
      <c r="A558" s="108" t="str">
        <f t="shared" si="2"/>
        <v/>
      </c>
      <c r="B558" s="6"/>
      <c r="C558" s="119"/>
      <c r="D558" s="120"/>
      <c r="E558" s="61"/>
      <c r="F558" s="45"/>
      <c r="G558" s="45"/>
      <c r="H558" s="46"/>
      <c r="I558" s="45"/>
      <c r="J558" s="45"/>
      <c r="K558" s="45"/>
      <c r="L558" s="45"/>
      <c r="M558" s="61"/>
      <c r="N558" s="48"/>
      <c r="O558" s="49"/>
      <c r="P558" s="48"/>
      <c r="Q558" s="49"/>
      <c r="R558" s="50"/>
      <c r="S558" s="51"/>
      <c r="T558" s="15"/>
      <c r="U558" s="14"/>
      <c r="V558" s="52"/>
      <c r="W558" s="52"/>
      <c r="X558" s="52"/>
      <c r="Y558" s="52"/>
      <c r="Z558" s="52"/>
      <c r="AA558" s="52"/>
      <c r="AB558" s="53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3"/>
      <c r="AP558" s="52"/>
      <c r="AQ558" s="52"/>
      <c r="AR558" s="53"/>
      <c r="AS558" s="53"/>
      <c r="AT558" s="53"/>
      <c r="AU558" s="52"/>
      <c r="AV558" s="52"/>
      <c r="AW558" s="53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83" t="str">
        <f>IF(ISBLANK(B558),,IF(IFNA(MATCH(N558,List_Holidays,0),0)=0,IF(IFNA(MATCH(WEEKDAY(N558),List_WeekHolidays,0),0),1,0),2))</f>
        <v/>
      </c>
      <c r="BU558" s="83" t="str">
        <f t="array" ref="BU558">IF(ISBLANK(BT558),,INDEX(List_DayType,BT558+1))</f>
        <v/>
      </c>
      <c r="BV558" s="83" t="str">
        <f t="array" ref="BV558">IFS(BT558=0,,BT558=1,INDEX(List_Weekday,BT558),BT558=2,XLOOKUP(N558,List_Holidays,List_HolidaysDesc))</f>
        <v/>
      </c>
      <c r="BW558" s="109">
        <f t="shared" si="3"/>
        <v>0</v>
      </c>
      <c r="BX558" s="109">
        <f t="shared" si="4"/>
        <v>0</v>
      </c>
      <c r="BY558" s="109">
        <f>IF($BW558&gt;cLunchEnd+$N558,cLunchBegin+$N558+1,cLunchBegin+$N558)</f>
        <v>0.5</v>
      </c>
      <c r="BZ558" s="109">
        <f>IF($BW558&gt;cLunchEnd+$N558,cLunchEnd+$N558+1,cLunchEnd+$N558)</f>
        <v>0.5416666667</v>
      </c>
      <c r="CA558" s="109">
        <f>IF($BW558&gt;cDinnerEnd+$N558,cDinnerBegin+$N558+1,cDinnerBegin+$N558)</f>
        <v>0.75</v>
      </c>
      <c r="CB558" s="109">
        <f>IF($BW558&gt;cDinnerEnd+$N558,cDinnerEnd+$N558+1,cDinnerEnd+$N558)</f>
        <v>0.7916666667</v>
      </c>
      <c r="CC558" s="50" t="str">
        <f>IF((MIN($BX558,BZ558)-MAX($BW558,BY558))&gt;0,vDurationLunch,)</f>
        <v/>
      </c>
      <c r="CD558" s="50" t="str">
        <f>IF((MIN($BX558,CB558)-MAX($BW558,CA558))&gt;0,vDurationDinner,)</f>
        <v/>
      </c>
      <c r="CE558" s="50">
        <f t="shared" si="5"/>
        <v>0</v>
      </c>
      <c r="CF558" s="109">
        <f t="shared" si="6"/>
        <v>0.75</v>
      </c>
      <c r="CG558" s="50" t="str">
        <f t="shared" si="7"/>
        <v/>
      </c>
      <c r="CH558" s="50" t="str">
        <f t="shared" si="8"/>
        <v/>
      </c>
      <c r="CI558" s="50" t="str">
        <f t="shared" si="9"/>
        <v/>
      </c>
      <c r="CJ558" s="50" t="str">
        <f t="shared" si="10"/>
        <v/>
      </c>
      <c r="CK558" s="50" t="str">
        <f t="shared" si="11"/>
        <v/>
      </c>
      <c r="CL558" s="50"/>
      <c r="CM558" s="50"/>
      <c r="CN558" s="50"/>
      <c r="CO558" s="50"/>
      <c r="CP558" s="50"/>
    </row>
    <row r="559">
      <c r="A559" s="108" t="str">
        <f t="shared" si="2"/>
        <v/>
      </c>
      <c r="B559" s="6"/>
      <c r="C559" s="119"/>
      <c r="D559" s="120"/>
      <c r="E559" s="61"/>
      <c r="F559" s="45"/>
      <c r="G559" s="46"/>
      <c r="H559" s="46"/>
      <c r="I559" s="45"/>
      <c r="J559" s="45"/>
      <c r="K559" s="45"/>
      <c r="L559" s="45"/>
      <c r="M559" s="61"/>
      <c r="N559" s="48"/>
      <c r="O559" s="49"/>
      <c r="P559" s="48"/>
      <c r="Q559" s="49"/>
      <c r="R559" s="50"/>
      <c r="S559" s="51"/>
      <c r="T559" s="15"/>
      <c r="U559" s="14"/>
      <c r="V559" s="52"/>
      <c r="W559" s="52"/>
      <c r="X559" s="52"/>
      <c r="Y559" s="52"/>
      <c r="Z559" s="52"/>
      <c r="AA559" s="52"/>
      <c r="AB559" s="53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3"/>
      <c r="AP559" s="52"/>
      <c r="AQ559" s="52"/>
      <c r="AR559" s="53"/>
      <c r="AS559" s="53"/>
      <c r="AT559" s="53"/>
      <c r="AU559" s="52"/>
      <c r="AV559" s="52"/>
      <c r="AW559" s="53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83" t="str">
        <f>IF(ISBLANK(B559),,IF(IFNA(MATCH(N559,List_Holidays,0),0)=0,IF(IFNA(MATCH(WEEKDAY(N559),List_WeekHolidays,0),0),1,0),2))</f>
        <v/>
      </c>
      <c r="BU559" s="83" t="str">
        <f t="array" ref="BU559">IF(ISBLANK(BT559),,INDEX(List_DayType,BT559+1))</f>
        <v/>
      </c>
      <c r="BV559" s="83" t="str">
        <f t="array" ref="BV559">IFS(BT559=0,,BT559=1,INDEX(List_Weekday,BT559),BT559=2,XLOOKUP(N559,List_Holidays,List_HolidaysDesc))</f>
        <v/>
      </c>
      <c r="BW559" s="109">
        <f t="shared" si="3"/>
        <v>0</v>
      </c>
      <c r="BX559" s="109">
        <f t="shared" si="4"/>
        <v>0</v>
      </c>
      <c r="BY559" s="109">
        <f>IF($BW559&gt;cLunchEnd+$N559,cLunchBegin+$N559+1,cLunchBegin+$N559)</f>
        <v>0.5</v>
      </c>
      <c r="BZ559" s="109">
        <f>IF($BW559&gt;cLunchEnd+$N559,cLunchEnd+$N559+1,cLunchEnd+$N559)</f>
        <v>0.5416666667</v>
      </c>
      <c r="CA559" s="109">
        <f>IF($BW559&gt;cDinnerEnd+$N559,cDinnerBegin+$N559+1,cDinnerBegin+$N559)</f>
        <v>0.75</v>
      </c>
      <c r="CB559" s="109">
        <f>IF($BW559&gt;cDinnerEnd+$N559,cDinnerEnd+$N559+1,cDinnerEnd+$N559)</f>
        <v>0.7916666667</v>
      </c>
      <c r="CC559" s="50" t="str">
        <f>IF((MIN($BX559,BZ559)-MAX($BW559,BY559))&gt;0,vDurationLunch,)</f>
        <v/>
      </c>
      <c r="CD559" s="50" t="str">
        <f>IF((MIN($BX559,CB559)-MAX($BW559,CA559))&gt;0,vDurationDinner,)</f>
        <v/>
      </c>
      <c r="CE559" s="50">
        <f t="shared" si="5"/>
        <v>0</v>
      </c>
      <c r="CF559" s="109">
        <f t="shared" si="6"/>
        <v>0.75</v>
      </c>
      <c r="CG559" s="50" t="str">
        <f t="shared" si="7"/>
        <v/>
      </c>
      <c r="CH559" s="50" t="str">
        <f t="shared" si="8"/>
        <v/>
      </c>
      <c r="CI559" s="50" t="str">
        <f t="shared" si="9"/>
        <v/>
      </c>
      <c r="CJ559" s="50" t="str">
        <f t="shared" si="10"/>
        <v/>
      </c>
      <c r="CK559" s="50" t="str">
        <f t="shared" si="11"/>
        <v/>
      </c>
      <c r="CL559" s="50"/>
      <c r="CM559" s="50"/>
      <c r="CN559" s="50"/>
      <c r="CO559" s="50"/>
      <c r="CP559" s="50"/>
    </row>
    <row r="560">
      <c r="A560" s="108" t="str">
        <f t="shared" si="2"/>
        <v/>
      </c>
      <c r="B560" s="6"/>
      <c r="C560" s="119"/>
      <c r="D560" s="120"/>
      <c r="E560" s="61"/>
      <c r="F560" s="45"/>
      <c r="G560" s="45"/>
      <c r="H560" s="46"/>
      <c r="I560" s="45"/>
      <c r="J560" s="45"/>
      <c r="K560" s="45"/>
      <c r="L560" s="45"/>
      <c r="M560" s="61"/>
      <c r="N560" s="48"/>
      <c r="O560" s="49"/>
      <c r="P560" s="48"/>
      <c r="Q560" s="49"/>
      <c r="R560" s="50"/>
      <c r="S560" s="51"/>
      <c r="T560" s="15"/>
      <c r="U560" s="14"/>
      <c r="V560" s="52"/>
      <c r="W560" s="52"/>
      <c r="X560" s="52"/>
      <c r="Y560" s="52"/>
      <c r="Z560" s="52"/>
      <c r="AA560" s="52"/>
      <c r="AB560" s="53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3"/>
      <c r="AP560" s="52"/>
      <c r="AQ560" s="52"/>
      <c r="AR560" s="53"/>
      <c r="AS560" s="53"/>
      <c r="AT560" s="53"/>
      <c r="AU560" s="52"/>
      <c r="AV560" s="52"/>
      <c r="AW560" s="53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83" t="str">
        <f>IF(ISBLANK(B560),,IF(IFNA(MATCH(N560,List_Holidays,0),0)=0,IF(IFNA(MATCH(WEEKDAY(N560),List_WeekHolidays,0),0),1,0),2))</f>
        <v/>
      </c>
      <c r="BU560" s="83" t="str">
        <f t="array" ref="BU560">IF(ISBLANK(BT560),,INDEX(List_DayType,BT560+1))</f>
        <v/>
      </c>
      <c r="BV560" s="83" t="str">
        <f t="array" ref="BV560">IFS(BT560=0,,BT560=1,INDEX(List_Weekday,BT560),BT560=2,XLOOKUP(N560,List_Holidays,List_HolidaysDesc))</f>
        <v/>
      </c>
      <c r="BW560" s="109">
        <f t="shared" si="3"/>
        <v>0</v>
      </c>
      <c r="BX560" s="109">
        <f t="shared" si="4"/>
        <v>0</v>
      </c>
      <c r="BY560" s="109">
        <f>IF($BW560&gt;cLunchEnd+$N560,cLunchBegin+$N560+1,cLunchBegin+$N560)</f>
        <v>0.5</v>
      </c>
      <c r="BZ560" s="109">
        <f>IF($BW560&gt;cLunchEnd+$N560,cLunchEnd+$N560+1,cLunchEnd+$N560)</f>
        <v>0.5416666667</v>
      </c>
      <c r="CA560" s="109">
        <f>IF($BW560&gt;cDinnerEnd+$N560,cDinnerBegin+$N560+1,cDinnerBegin+$N560)</f>
        <v>0.75</v>
      </c>
      <c r="CB560" s="109">
        <f>IF($BW560&gt;cDinnerEnd+$N560,cDinnerEnd+$N560+1,cDinnerEnd+$N560)</f>
        <v>0.7916666667</v>
      </c>
      <c r="CC560" s="50" t="str">
        <f>IF((MIN($BX560,BZ560)-MAX($BW560,BY560))&gt;0,vDurationLunch,)</f>
        <v/>
      </c>
      <c r="CD560" s="50" t="str">
        <f>IF((MIN($BX560,CB560)-MAX($BW560,CA560))&gt;0,vDurationDinner,)</f>
        <v/>
      </c>
      <c r="CE560" s="50">
        <f t="shared" si="5"/>
        <v>0</v>
      </c>
      <c r="CF560" s="109">
        <f t="shared" si="6"/>
        <v>0.75</v>
      </c>
      <c r="CG560" s="50" t="str">
        <f t="shared" si="7"/>
        <v/>
      </c>
      <c r="CH560" s="50" t="str">
        <f t="shared" si="8"/>
        <v/>
      </c>
      <c r="CI560" s="50" t="str">
        <f t="shared" si="9"/>
        <v/>
      </c>
      <c r="CJ560" s="50" t="str">
        <f t="shared" si="10"/>
        <v/>
      </c>
      <c r="CK560" s="50" t="str">
        <f t="shared" si="11"/>
        <v/>
      </c>
      <c r="CL560" s="50"/>
      <c r="CM560" s="50"/>
      <c r="CN560" s="50"/>
      <c r="CO560" s="50"/>
      <c r="CP560" s="50"/>
    </row>
    <row r="561">
      <c r="A561" s="108" t="str">
        <f t="shared" si="2"/>
        <v/>
      </c>
      <c r="B561" s="6"/>
      <c r="C561" s="119"/>
      <c r="D561" s="120"/>
      <c r="E561" s="61"/>
      <c r="F561" s="45"/>
      <c r="G561" s="45"/>
      <c r="H561" s="46"/>
      <c r="I561" s="45"/>
      <c r="J561" s="45"/>
      <c r="K561" s="45"/>
      <c r="L561" s="45"/>
      <c r="M561" s="61"/>
      <c r="N561" s="48"/>
      <c r="O561" s="49"/>
      <c r="P561" s="48"/>
      <c r="Q561" s="49"/>
      <c r="R561" s="50"/>
      <c r="S561" s="51"/>
      <c r="T561" s="15"/>
      <c r="U561" s="14"/>
      <c r="V561" s="52"/>
      <c r="W561" s="52"/>
      <c r="X561" s="52"/>
      <c r="Y561" s="52"/>
      <c r="Z561" s="52"/>
      <c r="AA561" s="52"/>
      <c r="AB561" s="53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3"/>
      <c r="AP561" s="52"/>
      <c r="AQ561" s="52"/>
      <c r="AR561" s="53"/>
      <c r="AS561" s="53"/>
      <c r="AT561" s="53"/>
      <c r="AU561" s="52"/>
      <c r="AV561" s="52"/>
      <c r="AW561" s="53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83" t="str">
        <f>IF(ISBLANK(B561),,IF(IFNA(MATCH(N561,List_Holidays,0),0)=0,IF(IFNA(MATCH(WEEKDAY(N561),List_WeekHolidays,0),0),1,0),2))</f>
        <v/>
      </c>
      <c r="BU561" s="83" t="str">
        <f t="array" ref="BU561">IF(ISBLANK(BT561),,INDEX(List_DayType,BT561+1))</f>
        <v/>
      </c>
      <c r="BV561" s="83" t="str">
        <f t="array" ref="BV561">IFS(BT561=0,,BT561=1,INDEX(List_Weekday,BT561),BT561=2,XLOOKUP(N561,List_Holidays,List_HolidaysDesc))</f>
        <v/>
      </c>
      <c r="BW561" s="109">
        <f t="shared" si="3"/>
        <v>0</v>
      </c>
      <c r="BX561" s="109">
        <f t="shared" si="4"/>
        <v>0</v>
      </c>
      <c r="BY561" s="109">
        <f>IF($BW561&gt;cLunchEnd+$N561,cLunchBegin+$N561+1,cLunchBegin+$N561)</f>
        <v>0.5</v>
      </c>
      <c r="BZ561" s="109">
        <f>IF($BW561&gt;cLunchEnd+$N561,cLunchEnd+$N561+1,cLunchEnd+$N561)</f>
        <v>0.5416666667</v>
      </c>
      <c r="CA561" s="109">
        <f>IF($BW561&gt;cDinnerEnd+$N561,cDinnerBegin+$N561+1,cDinnerBegin+$N561)</f>
        <v>0.75</v>
      </c>
      <c r="CB561" s="109">
        <f>IF($BW561&gt;cDinnerEnd+$N561,cDinnerEnd+$N561+1,cDinnerEnd+$N561)</f>
        <v>0.7916666667</v>
      </c>
      <c r="CC561" s="50" t="str">
        <f>IF((MIN($BX561,BZ561)-MAX($BW561,BY561))&gt;0,vDurationLunch,)</f>
        <v/>
      </c>
      <c r="CD561" s="50" t="str">
        <f>IF((MIN($BX561,CB561)-MAX($BW561,CA561))&gt;0,vDurationDinner,)</f>
        <v/>
      </c>
      <c r="CE561" s="50">
        <f t="shared" si="5"/>
        <v>0</v>
      </c>
      <c r="CF561" s="109">
        <f t="shared" si="6"/>
        <v>0.75</v>
      </c>
      <c r="CG561" s="50" t="str">
        <f t="shared" si="7"/>
        <v/>
      </c>
      <c r="CH561" s="50" t="str">
        <f t="shared" si="8"/>
        <v/>
      </c>
      <c r="CI561" s="50" t="str">
        <f t="shared" si="9"/>
        <v/>
      </c>
      <c r="CJ561" s="50" t="str">
        <f t="shared" si="10"/>
        <v/>
      </c>
      <c r="CK561" s="50" t="str">
        <f t="shared" si="11"/>
        <v/>
      </c>
      <c r="CL561" s="50"/>
      <c r="CM561" s="50"/>
      <c r="CN561" s="50"/>
      <c r="CO561" s="50"/>
      <c r="CP561" s="50"/>
    </row>
    <row r="562">
      <c r="A562" s="108" t="str">
        <f t="shared" si="2"/>
        <v/>
      </c>
      <c r="B562" s="6"/>
      <c r="C562" s="119"/>
      <c r="D562" s="120"/>
      <c r="E562" s="61"/>
      <c r="F562" s="45"/>
      <c r="G562" s="45"/>
      <c r="H562" s="45"/>
      <c r="I562" s="45"/>
      <c r="J562" s="46"/>
      <c r="K562" s="45"/>
      <c r="L562" s="45"/>
      <c r="M562" s="61"/>
      <c r="N562" s="48"/>
      <c r="O562" s="49"/>
      <c r="P562" s="48"/>
      <c r="Q562" s="49"/>
      <c r="R562" s="50"/>
      <c r="S562" s="51"/>
      <c r="T562" s="15"/>
      <c r="U562" s="14"/>
      <c r="V562" s="52"/>
      <c r="W562" s="52"/>
      <c r="X562" s="52"/>
      <c r="Y562" s="52"/>
      <c r="Z562" s="52"/>
      <c r="AA562" s="52"/>
      <c r="AB562" s="53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3"/>
      <c r="AP562" s="52"/>
      <c r="AQ562" s="52"/>
      <c r="AR562" s="53"/>
      <c r="AS562" s="53"/>
      <c r="AT562" s="53"/>
      <c r="AU562" s="52"/>
      <c r="AV562" s="52"/>
      <c r="AW562" s="53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83" t="str">
        <f>IF(ISBLANK(B562),,IF(IFNA(MATCH(N562,List_Holidays,0),0)=0,IF(IFNA(MATCH(WEEKDAY(N562),List_WeekHolidays,0),0),1,0),2))</f>
        <v/>
      </c>
      <c r="BU562" s="83" t="str">
        <f t="array" ref="BU562">IF(ISBLANK(BT562),,INDEX(List_DayType,BT562+1))</f>
        <v/>
      </c>
      <c r="BV562" s="83" t="str">
        <f t="array" ref="BV562">IFS(BT562=0,,BT562=1,INDEX(List_Weekday,BT562),BT562=2,XLOOKUP(N562,List_Holidays,List_HolidaysDesc))</f>
        <v/>
      </c>
      <c r="BW562" s="109">
        <f t="shared" si="3"/>
        <v>0</v>
      </c>
      <c r="BX562" s="109">
        <f t="shared" si="4"/>
        <v>0</v>
      </c>
      <c r="BY562" s="109">
        <f>IF($BW562&gt;cLunchEnd+$N562,cLunchBegin+$N562+1,cLunchBegin+$N562)</f>
        <v>0.5</v>
      </c>
      <c r="BZ562" s="109">
        <f>IF($BW562&gt;cLunchEnd+$N562,cLunchEnd+$N562+1,cLunchEnd+$N562)</f>
        <v>0.5416666667</v>
      </c>
      <c r="CA562" s="109">
        <f>IF($BW562&gt;cDinnerEnd+$N562,cDinnerBegin+$N562+1,cDinnerBegin+$N562)</f>
        <v>0.75</v>
      </c>
      <c r="CB562" s="109">
        <f>IF($BW562&gt;cDinnerEnd+$N562,cDinnerEnd+$N562+1,cDinnerEnd+$N562)</f>
        <v>0.7916666667</v>
      </c>
      <c r="CC562" s="50" t="str">
        <f>IF((MIN($BX562,BZ562)-MAX($BW562,BY562))&gt;0,vDurationLunch,)</f>
        <v/>
      </c>
      <c r="CD562" s="50" t="str">
        <f>IF((MIN($BX562,CB562)-MAX($BW562,CA562))&gt;0,vDurationDinner,)</f>
        <v/>
      </c>
      <c r="CE562" s="50">
        <f t="shared" si="5"/>
        <v>0</v>
      </c>
      <c r="CF562" s="109">
        <f t="shared" si="6"/>
        <v>0.75</v>
      </c>
      <c r="CG562" s="50" t="str">
        <f t="shared" si="7"/>
        <v/>
      </c>
      <c r="CH562" s="50" t="str">
        <f t="shared" si="8"/>
        <v/>
      </c>
      <c r="CI562" s="50" t="str">
        <f t="shared" si="9"/>
        <v/>
      </c>
      <c r="CJ562" s="50" t="str">
        <f t="shared" si="10"/>
        <v/>
      </c>
      <c r="CK562" s="50" t="str">
        <f t="shared" si="11"/>
        <v/>
      </c>
      <c r="CL562" s="50"/>
      <c r="CM562" s="50"/>
      <c r="CN562" s="50"/>
      <c r="CO562" s="50"/>
      <c r="CP562" s="50"/>
    </row>
    <row r="563">
      <c r="A563" s="108" t="str">
        <f t="shared" si="2"/>
        <v/>
      </c>
      <c r="B563" s="6"/>
      <c r="C563" s="119"/>
      <c r="D563" s="120"/>
      <c r="E563" s="61"/>
      <c r="F563" s="45"/>
      <c r="G563" s="45"/>
      <c r="H563" s="46"/>
      <c r="I563" s="45"/>
      <c r="J563" s="45"/>
      <c r="K563" s="45"/>
      <c r="L563" s="45"/>
      <c r="M563" s="61"/>
      <c r="N563" s="48"/>
      <c r="O563" s="49"/>
      <c r="P563" s="48"/>
      <c r="Q563" s="49"/>
      <c r="R563" s="50"/>
      <c r="S563" s="51"/>
      <c r="T563" s="15"/>
      <c r="U563" s="14"/>
      <c r="V563" s="52"/>
      <c r="W563" s="52"/>
      <c r="X563" s="52"/>
      <c r="Y563" s="52"/>
      <c r="Z563" s="52"/>
      <c r="AA563" s="52"/>
      <c r="AB563" s="53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3"/>
      <c r="AP563" s="52"/>
      <c r="AQ563" s="52"/>
      <c r="AR563" s="53"/>
      <c r="AS563" s="53"/>
      <c r="AT563" s="53"/>
      <c r="AU563" s="52"/>
      <c r="AV563" s="52"/>
      <c r="AW563" s="53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83" t="str">
        <f>IF(ISBLANK(B563),,IF(IFNA(MATCH(N563,List_Holidays,0),0)=0,IF(IFNA(MATCH(WEEKDAY(N563),List_WeekHolidays,0),0),1,0),2))</f>
        <v/>
      </c>
      <c r="BU563" s="83" t="str">
        <f t="array" ref="BU563">IF(ISBLANK(BT563),,INDEX(List_DayType,BT563+1))</f>
        <v/>
      </c>
      <c r="BV563" s="83" t="str">
        <f t="array" ref="BV563">IFS(BT563=0,,BT563=1,INDEX(List_Weekday,BT563),BT563=2,XLOOKUP(N563,List_Holidays,List_HolidaysDesc))</f>
        <v/>
      </c>
      <c r="BW563" s="109">
        <f t="shared" si="3"/>
        <v>0</v>
      </c>
      <c r="BX563" s="109">
        <f t="shared" si="4"/>
        <v>0</v>
      </c>
      <c r="BY563" s="109">
        <f>IF($BW563&gt;cLunchEnd+$N563,cLunchBegin+$N563+1,cLunchBegin+$N563)</f>
        <v>0.5</v>
      </c>
      <c r="BZ563" s="109">
        <f>IF($BW563&gt;cLunchEnd+$N563,cLunchEnd+$N563+1,cLunchEnd+$N563)</f>
        <v>0.5416666667</v>
      </c>
      <c r="CA563" s="109">
        <f>IF($BW563&gt;cDinnerEnd+$N563,cDinnerBegin+$N563+1,cDinnerBegin+$N563)</f>
        <v>0.75</v>
      </c>
      <c r="CB563" s="109">
        <f>IF($BW563&gt;cDinnerEnd+$N563,cDinnerEnd+$N563+1,cDinnerEnd+$N563)</f>
        <v>0.7916666667</v>
      </c>
      <c r="CC563" s="50" t="str">
        <f>IF((MIN($BX563,BZ563)-MAX($BW563,BY563))&gt;0,vDurationLunch,)</f>
        <v/>
      </c>
      <c r="CD563" s="50" t="str">
        <f>IF((MIN($BX563,CB563)-MAX($BW563,CA563))&gt;0,vDurationDinner,)</f>
        <v/>
      </c>
      <c r="CE563" s="50">
        <f t="shared" si="5"/>
        <v>0</v>
      </c>
      <c r="CF563" s="109">
        <f t="shared" si="6"/>
        <v>0.75</v>
      </c>
      <c r="CG563" s="50" t="str">
        <f t="shared" si="7"/>
        <v/>
      </c>
      <c r="CH563" s="50" t="str">
        <f t="shared" si="8"/>
        <v/>
      </c>
      <c r="CI563" s="50" t="str">
        <f t="shared" si="9"/>
        <v/>
      </c>
      <c r="CJ563" s="50" t="str">
        <f t="shared" si="10"/>
        <v/>
      </c>
      <c r="CK563" s="50" t="str">
        <f t="shared" si="11"/>
        <v/>
      </c>
      <c r="CL563" s="50"/>
      <c r="CM563" s="50"/>
      <c r="CN563" s="50"/>
      <c r="CO563" s="50"/>
      <c r="CP563" s="50"/>
    </row>
    <row r="564">
      <c r="A564" s="108" t="str">
        <f t="shared" si="2"/>
        <v/>
      </c>
      <c r="B564" s="6"/>
      <c r="C564" s="119"/>
      <c r="D564" s="120"/>
      <c r="E564" s="61"/>
      <c r="F564" s="45"/>
      <c r="G564" s="45"/>
      <c r="H564" s="46"/>
      <c r="I564" s="45"/>
      <c r="J564" s="45"/>
      <c r="K564" s="45"/>
      <c r="L564" s="45"/>
      <c r="M564" s="61"/>
      <c r="N564" s="48"/>
      <c r="O564" s="49"/>
      <c r="P564" s="48"/>
      <c r="Q564" s="49"/>
      <c r="R564" s="50"/>
      <c r="S564" s="51"/>
      <c r="T564" s="15"/>
      <c r="U564" s="14"/>
      <c r="V564" s="52"/>
      <c r="W564" s="52"/>
      <c r="X564" s="52"/>
      <c r="Y564" s="52"/>
      <c r="Z564" s="52"/>
      <c r="AA564" s="52"/>
      <c r="AB564" s="53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3"/>
      <c r="AP564" s="52"/>
      <c r="AQ564" s="52"/>
      <c r="AR564" s="53"/>
      <c r="AS564" s="53"/>
      <c r="AT564" s="53"/>
      <c r="AU564" s="52"/>
      <c r="AV564" s="52"/>
      <c r="AW564" s="53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83" t="str">
        <f>IF(ISBLANK(B564),,IF(IFNA(MATCH(N564,List_Holidays,0),0)=0,IF(IFNA(MATCH(WEEKDAY(N564),List_WeekHolidays,0),0),1,0),2))</f>
        <v/>
      </c>
      <c r="BU564" s="83" t="str">
        <f t="array" ref="BU564">IF(ISBLANK(BT564),,INDEX(List_DayType,BT564+1))</f>
        <v/>
      </c>
      <c r="BV564" s="83" t="str">
        <f t="array" ref="BV564">IFS(BT564=0,,BT564=1,INDEX(List_Weekday,BT564),BT564=2,XLOOKUP(N564,List_Holidays,List_HolidaysDesc))</f>
        <v/>
      </c>
      <c r="BW564" s="109">
        <f t="shared" si="3"/>
        <v>0</v>
      </c>
      <c r="BX564" s="109">
        <f t="shared" si="4"/>
        <v>0</v>
      </c>
      <c r="BY564" s="109">
        <f>IF($BW564&gt;cLunchEnd+$N564,cLunchBegin+$N564+1,cLunchBegin+$N564)</f>
        <v>0.5</v>
      </c>
      <c r="BZ564" s="109">
        <f>IF($BW564&gt;cLunchEnd+$N564,cLunchEnd+$N564+1,cLunchEnd+$N564)</f>
        <v>0.5416666667</v>
      </c>
      <c r="CA564" s="109">
        <f>IF($BW564&gt;cDinnerEnd+$N564,cDinnerBegin+$N564+1,cDinnerBegin+$N564)</f>
        <v>0.75</v>
      </c>
      <c r="CB564" s="109">
        <f>IF($BW564&gt;cDinnerEnd+$N564,cDinnerEnd+$N564+1,cDinnerEnd+$N564)</f>
        <v>0.7916666667</v>
      </c>
      <c r="CC564" s="50" t="str">
        <f>IF((MIN($BX564,BZ564)-MAX($BW564,BY564))&gt;0,vDurationLunch,)</f>
        <v/>
      </c>
      <c r="CD564" s="50" t="str">
        <f>IF((MIN($BX564,CB564)-MAX($BW564,CA564))&gt;0,vDurationDinner,)</f>
        <v/>
      </c>
      <c r="CE564" s="50">
        <f t="shared" si="5"/>
        <v>0</v>
      </c>
      <c r="CF564" s="109">
        <f t="shared" si="6"/>
        <v>0.75</v>
      </c>
      <c r="CG564" s="50" t="str">
        <f t="shared" si="7"/>
        <v/>
      </c>
      <c r="CH564" s="50" t="str">
        <f t="shared" si="8"/>
        <v/>
      </c>
      <c r="CI564" s="50" t="str">
        <f t="shared" si="9"/>
        <v/>
      </c>
      <c r="CJ564" s="50" t="str">
        <f t="shared" si="10"/>
        <v/>
      </c>
      <c r="CK564" s="50" t="str">
        <f t="shared" si="11"/>
        <v/>
      </c>
      <c r="CL564" s="50"/>
      <c r="CM564" s="50"/>
      <c r="CN564" s="50"/>
      <c r="CO564" s="50"/>
      <c r="CP564" s="50"/>
    </row>
    <row r="565">
      <c r="A565" s="108" t="str">
        <f t="shared" si="2"/>
        <v/>
      </c>
      <c r="B565" s="6"/>
      <c r="C565" s="119"/>
      <c r="D565" s="120"/>
      <c r="E565" s="61"/>
      <c r="F565" s="45"/>
      <c r="G565" s="45"/>
      <c r="H565" s="46"/>
      <c r="I565" s="45"/>
      <c r="J565" s="45"/>
      <c r="K565" s="45"/>
      <c r="L565" s="45"/>
      <c r="M565" s="61"/>
      <c r="N565" s="48"/>
      <c r="O565" s="49"/>
      <c r="P565" s="48"/>
      <c r="Q565" s="49"/>
      <c r="R565" s="50"/>
      <c r="S565" s="51"/>
      <c r="T565" s="15"/>
      <c r="U565" s="14"/>
      <c r="V565" s="52"/>
      <c r="W565" s="52"/>
      <c r="X565" s="52"/>
      <c r="Y565" s="52"/>
      <c r="Z565" s="52"/>
      <c r="AA565" s="52"/>
      <c r="AB565" s="53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3"/>
      <c r="AP565" s="52"/>
      <c r="AQ565" s="52"/>
      <c r="AR565" s="53"/>
      <c r="AS565" s="53"/>
      <c r="AT565" s="53"/>
      <c r="AU565" s="52"/>
      <c r="AV565" s="52"/>
      <c r="AW565" s="53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83" t="str">
        <f>IF(ISBLANK(B565),,IF(IFNA(MATCH(N565,List_Holidays,0),0)=0,IF(IFNA(MATCH(WEEKDAY(N565),List_WeekHolidays,0),0),1,0),2))</f>
        <v/>
      </c>
      <c r="BU565" s="83" t="str">
        <f t="array" ref="BU565">IF(ISBLANK(BT565),,INDEX(List_DayType,BT565+1))</f>
        <v/>
      </c>
      <c r="BV565" s="83" t="str">
        <f t="array" ref="BV565">IFS(BT565=0,,BT565=1,INDEX(List_Weekday,BT565),BT565=2,XLOOKUP(N565,List_Holidays,List_HolidaysDesc))</f>
        <v/>
      </c>
      <c r="BW565" s="109">
        <f t="shared" si="3"/>
        <v>0</v>
      </c>
      <c r="BX565" s="109">
        <f t="shared" si="4"/>
        <v>0</v>
      </c>
      <c r="BY565" s="109">
        <f>IF($BW565&gt;cLunchEnd+$N565,cLunchBegin+$N565+1,cLunchBegin+$N565)</f>
        <v>0.5</v>
      </c>
      <c r="BZ565" s="109">
        <f>IF($BW565&gt;cLunchEnd+$N565,cLunchEnd+$N565+1,cLunchEnd+$N565)</f>
        <v>0.5416666667</v>
      </c>
      <c r="CA565" s="109">
        <f>IF($BW565&gt;cDinnerEnd+$N565,cDinnerBegin+$N565+1,cDinnerBegin+$N565)</f>
        <v>0.75</v>
      </c>
      <c r="CB565" s="109">
        <f>IF($BW565&gt;cDinnerEnd+$N565,cDinnerEnd+$N565+1,cDinnerEnd+$N565)</f>
        <v>0.7916666667</v>
      </c>
      <c r="CC565" s="50" t="str">
        <f>IF((MIN($BX565,BZ565)-MAX($BW565,BY565))&gt;0,vDurationLunch,)</f>
        <v/>
      </c>
      <c r="CD565" s="50" t="str">
        <f>IF((MIN($BX565,CB565)-MAX($BW565,CA565))&gt;0,vDurationDinner,)</f>
        <v/>
      </c>
      <c r="CE565" s="50">
        <f t="shared" si="5"/>
        <v>0</v>
      </c>
      <c r="CF565" s="109">
        <f t="shared" si="6"/>
        <v>0.75</v>
      </c>
      <c r="CG565" s="50" t="str">
        <f t="shared" si="7"/>
        <v/>
      </c>
      <c r="CH565" s="50" t="str">
        <f t="shared" si="8"/>
        <v/>
      </c>
      <c r="CI565" s="50" t="str">
        <f t="shared" si="9"/>
        <v/>
      </c>
      <c r="CJ565" s="50" t="str">
        <f t="shared" si="10"/>
        <v/>
      </c>
      <c r="CK565" s="50" t="str">
        <f t="shared" si="11"/>
        <v/>
      </c>
      <c r="CL565" s="50"/>
      <c r="CM565" s="50"/>
      <c r="CN565" s="50"/>
      <c r="CO565" s="50"/>
      <c r="CP565" s="50"/>
    </row>
    <row r="566">
      <c r="A566" s="108" t="str">
        <f t="shared" si="2"/>
        <v/>
      </c>
      <c r="B566" s="6"/>
      <c r="C566" s="119"/>
      <c r="D566" s="120"/>
      <c r="E566" s="61"/>
      <c r="F566" s="45"/>
      <c r="G566" s="46"/>
      <c r="H566" s="46"/>
      <c r="I566" s="45"/>
      <c r="J566" s="45"/>
      <c r="K566" s="45"/>
      <c r="L566" s="45"/>
      <c r="M566" s="61"/>
      <c r="N566" s="48"/>
      <c r="O566" s="49"/>
      <c r="P566" s="48"/>
      <c r="Q566" s="49"/>
      <c r="R566" s="50"/>
      <c r="S566" s="51"/>
      <c r="T566" s="15"/>
      <c r="U566" s="14"/>
      <c r="V566" s="52"/>
      <c r="W566" s="52"/>
      <c r="X566" s="52"/>
      <c r="Y566" s="52"/>
      <c r="Z566" s="52"/>
      <c r="AA566" s="52"/>
      <c r="AB566" s="53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3"/>
      <c r="AP566" s="52"/>
      <c r="AQ566" s="52"/>
      <c r="AR566" s="53"/>
      <c r="AS566" s="53"/>
      <c r="AT566" s="53"/>
      <c r="AU566" s="52"/>
      <c r="AV566" s="52"/>
      <c r="AW566" s="53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83" t="str">
        <f>IF(ISBLANK(B566),,IF(IFNA(MATCH(N566,List_Holidays,0),0)=0,IF(IFNA(MATCH(WEEKDAY(N566),List_WeekHolidays,0),0),1,0),2))</f>
        <v/>
      </c>
      <c r="BU566" s="83" t="str">
        <f t="array" ref="BU566">IF(ISBLANK(BT566),,INDEX(List_DayType,BT566+1))</f>
        <v/>
      </c>
      <c r="BV566" s="83" t="str">
        <f t="array" ref="BV566">IFS(BT566=0,,BT566=1,INDEX(List_Weekday,BT566),BT566=2,XLOOKUP(N566,List_Holidays,List_HolidaysDesc))</f>
        <v/>
      </c>
      <c r="BW566" s="109">
        <f t="shared" si="3"/>
        <v>0</v>
      </c>
      <c r="BX566" s="109">
        <f t="shared" si="4"/>
        <v>0</v>
      </c>
      <c r="BY566" s="109">
        <f>IF($BW566&gt;cLunchEnd+$N566,cLunchBegin+$N566+1,cLunchBegin+$N566)</f>
        <v>0.5</v>
      </c>
      <c r="BZ566" s="109">
        <f>IF($BW566&gt;cLunchEnd+$N566,cLunchEnd+$N566+1,cLunchEnd+$N566)</f>
        <v>0.5416666667</v>
      </c>
      <c r="CA566" s="109">
        <f>IF($BW566&gt;cDinnerEnd+$N566,cDinnerBegin+$N566+1,cDinnerBegin+$N566)</f>
        <v>0.75</v>
      </c>
      <c r="CB566" s="109">
        <f>IF($BW566&gt;cDinnerEnd+$N566,cDinnerEnd+$N566+1,cDinnerEnd+$N566)</f>
        <v>0.7916666667</v>
      </c>
      <c r="CC566" s="50" t="str">
        <f>IF((MIN($BX566,BZ566)-MAX($BW566,BY566))&gt;0,vDurationLunch,)</f>
        <v/>
      </c>
      <c r="CD566" s="50" t="str">
        <f>IF((MIN($BX566,CB566)-MAX($BW566,CA566))&gt;0,vDurationDinner,)</f>
        <v/>
      </c>
      <c r="CE566" s="50">
        <f t="shared" si="5"/>
        <v>0</v>
      </c>
      <c r="CF566" s="109">
        <f t="shared" si="6"/>
        <v>0.75</v>
      </c>
      <c r="CG566" s="50" t="str">
        <f t="shared" si="7"/>
        <v/>
      </c>
      <c r="CH566" s="50" t="str">
        <f t="shared" si="8"/>
        <v/>
      </c>
      <c r="CI566" s="50" t="str">
        <f t="shared" si="9"/>
        <v/>
      </c>
      <c r="CJ566" s="50" t="str">
        <f t="shared" si="10"/>
        <v/>
      </c>
      <c r="CK566" s="50" t="str">
        <f t="shared" si="11"/>
        <v/>
      </c>
      <c r="CL566" s="50"/>
      <c r="CM566" s="50"/>
      <c r="CN566" s="50"/>
      <c r="CO566" s="50"/>
      <c r="CP566" s="50"/>
    </row>
    <row r="567">
      <c r="A567" s="108" t="str">
        <f t="shared" si="2"/>
        <v/>
      </c>
      <c r="B567" s="6"/>
      <c r="C567" s="119"/>
      <c r="D567" s="120"/>
      <c r="E567" s="61"/>
      <c r="F567" s="45"/>
      <c r="G567" s="45"/>
      <c r="H567" s="46"/>
      <c r="I567" s="45"/>
      <c r="J567" s="45"/>
      <c r="K567" s="45"/>
      <c r="L567" s="45"/>
      <c r="M567" s="61"/>
      <c r="N567" s="48"/>
      <c r="O567" s="49"/>
      <c r="P567" s="48"/>
      <c r="Q567" s="49"/>
      <c r="R567" s="50"/>
      <c r="S567" s="51"/>
      <c r="T567" s="15"/>
      <c r="U567" s="14"/>
      <c r="V567" s="52"/>
      <c r="W567" s="52"/>
      <c r="X567" s="52"/>
      <c r="Y567" s="52"/>
      <c r="Z567" s="52"/>
      <c r="AA567" s="52"/>
      <c r="AB567" s="53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3"/>
      <c r="AP567" s="52"/>
      <c r="AQ567" s="52"/>
      <c r="AR567" s="53"/>
      <c r="AS567" s="53"/>
      <c r="AT567" s="53"/>
      <c r="AU567" s="52"/>
      <c r="AV567" s="52"/>
      <c r="AW567" s="53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83" t="str">
        <f>IF(ISBLANK(B567),,IF(IFNA(MATCH(N567,List_Holidays,0),0)=0,IF(IFNA(MATCH(WEEKDAY(N567),List_WeekHolidays,0),0),1,0),2))</f>
        <v/>
      </c>
      <c r="BU567" s="83" t="str">
        <f t="array" ref="BU567">IF(ISBLANK(BT567),,INDEX(List_DayType,BT567+1))</f>
        <v/>
      </c>
      <c r="BV567" s="83" t="str">
        <f t="array" ref="BV567">IFS(BT567=0,,BT567=1,INDEX(List_Weekday,BT567),BT567=2,XLOOKUP(N567,List_Holidays,List_HolidaysDesc))</f>
        <v/>
      </c>
      <c r="BW567" s="109">
        <f t="shared" si="3"/>
        <v>0</v>
      </c>
      <c r="BX567" s="109">
        <f t="shared" si="4"/>
        <v>0</v>
      </c>
      <c r="BY567" s="109">
        <f>IF($BW567&gt;cLunchEnd+$N567,cLunchBegin+$N567+1,cLunchBegin+$N567)</f>
        <v>0.5</v>
      </c>
      <c r="BZ567" s="109">
        <f>IF($BW567&gt;cLunchEnd+$N567,cLunchEnd+$N567+1,cLunchEnd+$N567)</f>
        <v>0.5416666667</v>
      </c>
      <c r="CA567" s="109">
        <f>IF($BW567&gt;cDinnerEnd+$N567,cDinnerBegin+$N567+1,cDinnerBegin+$N567)</f>
        <v>0.75</v>
      </c>
      <c r="CB567" s="109">
        <f>IF($BW567&gt;cDinnerEnd+$N567,cDinnerEnd+$N567+1,cDinnerEnd+$N567)</f>
        <v>0.7916666667</v>
      </c>
      <c r="CC567" s="50" t="str">
        <f>IF((MIN($BX567,BZ567)-MAX($BW567,BY567))&gt;0,vDurationLunch,)</f>
        <v/>
      </c>
      <c r="CD567" s="50" t="str">
        <f>IF((MIN($BX567,CB567)-MAX($BW567,CA567))&gt;0,vDurationDinner,)</f>
        <v/>
      </c>
      <c r="CE567" s="50">
        <f t="shared" si="5"/>
        <v>0</v>
      </c>
      <c r="CF567" s="109">
        <f t="shared" si="6"/>
        <v>0.75</v>
      </c>
      <c r="CG567" s="50" t="str">
        <f t="shared" si="7"/>
        <v/>
      </c>
      <c r="CH567" s="50" t="str">
        <f t="shared" si="8"/>
        <v/>
      </c>
      <c r="CI567" s="50" t="str">
        <f t="shared" si="9"/>
        <v/>
      </c>
      <c r="CJ567" s="50" t="str">
        <f t="shared" si="10"/>
        <v/>
      </c>
      <c r="CK567" s="50" t="str">
        <f t="shared" si="11"/>
        <v/>
      </c>
      <c r="CL567" s="50"/>
      <c r="CM567" s="50"/>
      <c r="CN567" s="50"/>
      <c r="CO567" s="50"/>
      <c r="CP567" s="50"/>
    </row>
    <row r="568">
      <c r="A568" s="108" t="str">
        <f t="shared" si="2"/>
        <v/>
      </c>
      <c r="B568" s="6"/>
      <c r="C568" s="119"/>
      <c r="D568" s="120"/>
      <c r="E568" s="61"/>
      <c r="F568" s="45"/>
      <c r="G568" s="45"/>
      <c r="H568" s="46"/>
      <c r="I568" s="45"/>
      <c r="J568" s="45"/>
      <c r="K568" s="45"/>
      <c r="L568" s="45"/>
      <c r="M568" s="61"/>
      <c r="N568" s="48"/>
      <c r="O568" s="49"/>
      <c r="P568" s="48"/>
      <c r="Q568" s="49"/>
      <c r="R568" s="50"/>
      <c r="S568" s="51"/>
      <c r="T568" s="15"/>
      <c r="U568" s="14"/>
      <c r="V568" s="52"/>
      <c r="W568" s="52"/>
      <c r="X568" s="52"/>
      <c r="Y568" s="52"/>
      <c r="Z568" s="52"/>
      <c r="AA568" s="52"/>
      <c r="AB568" s="53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3"/>
      <c r="AP568" s="52"/>
      <c r="AQ568" s="52"/>
      <c r="AR568" s="53"/>
      <c r="AS568" s="53"/>
      <c r="AT568" s="53"/>
      <c r="AU568" s="52"/>
      <c r="AV568" s="52"/>
      <c r="AW568" s="53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83" t="str">
        <f>IF(ISBLANK(B568),,IF(IFNA(MATCH(N568,List_Holidays,0),0)=0,IF(IFNA(MATCH(WEEKDAY(N568),List_WeekHolidays,0),0),1,0),2))</f>
        <v/>
      </c>
      <c r="BU568" s="83" t="str">
        <f t="array" ref="BU568">IF(ISBLANK(BT568),,INDEX(List_DayType,BT568+1))</f>
        <v/>
      </c>
      <c r="BV568" s="83" t="str">
        <f t="array" ref="BV568">IFS(BT568=0,,BT568=1,INDEX(List_Weekday,BT568),BT568=2,XLOOKUP(N568,List_Holidays,List_HolidaysDesc))</f>
        <v/>
      </c>
      <c r="BW568" s="109">
        <f t="shared" si="3"/>
        <v>0</v>
      </c>
      <c r="BX568" s="109">
        <f t="shared" si="4"/>
        <v>0</v>
      </c>
      <c r="BY568" s="109">
        <f>IF($BW568&gt;cLunchEnd+$N568,cLunchBegin+$N568+1,cLunchBegin+$N568)</f>
        <v>0.5</v>
      </c>
      <c r="BZ568" s="109">
        <f>IF($BW568&gt;cLunchEnd+$N568,cLunchEnd+$N568+1,cLunchEnd+$N568)</f>
        <v>0.5416666667</v>
      </c>
      <c r="CA568" s="109">
        <f>IF($BW568&gt;cDinnerEnd+$N568,cDinnerBegin+$N568+1,cDinnerBegin+$N568)</f>
        <v>0.75</v>
      </c>
      <c r="CB568" s="109">
        <f>IF($BW568&gt;cDinnerEnd+$N568,cDinnerEnd+$N568+1,cDinnerEnd+$N568)</f>
        <v>0.7916666667</v>
      </c>
      <c r="CC568" s="50" t="str">
        <f>IF((MIN($BX568,BZ568)-MAX($BW568,BY568))&gt;0,vDurationLunch,)</f>
        <v/>
      </c>
      <c r="CD568" s="50" t="str">
        <f>IF((MIN($BX568,CB568)-MAX($BW568,CA568))&gt;0,vDurationDinner,)</f>
        <v/>
      </c>
      <c r="CE568" s="50">
        <f t="shared" si="5"/>
        <v>0</v>
      </c>
      <c r="CF568" s="109">
        <f t="shared" si="6"/>
        <v>0.75</v>
      </c>
      <c r="CG568" s="50" t="str">
        <f t="shared" si="7"/>
        <v/>
      </c>
      <c r="CH568" s="50" t="str">
        <f t="shared" si="8"/>
        <v/>
      </c>
      <c r="CI568" s="50" t="str">
        <f t="shared" si="9"/>
        <v/>
      </c>
      <c r="CJ568" s="50" t="str">
        <f t="shared" si="10"/>
        <v/>
      </c>
      <c r="CK568" s="50" t="str">
        <f t="shared" si="11"/>
        <v/>
      </c>
      <c r="CL568" s="50"/>
      <c r="CM568" s="50"/>
      <c r="CN568" s="50"/>
      <c r="CO568" s="50"/>
      <c r="CP568" s="50"/>
    </row>
    <row r="569">
      <c r="A569" s="108" t="str">
        <f t="shared" si="2"/>
        <v/>
      </c>
      <c r="B569" s="6"/>
      <c r="C569" s="119"/>
      <c r="D569" s="120"/>
      <c r="E569" s="61"/>
      <c r="F569" s="45"/>
      <c r="G569" s="45"/>
      <c r="H569" s="45"/>
      <c r="I569" s="45"/>
      <c r="J569" s="46"/>
      <c r="K569" s="45"/>
      <c r="L569" s="45"/>
      <c r="M569" s="61"/>
      <c r="N569" s="48"/>
      <c r="O569" s="49"/>
      <c r="P569" s="48"/>
      <c r="Q569" s="49"/>
      <c r="R569" s="50"/>
      <c r="S569" s="51"/>
      <c r="T569" s="15"/>
      <c r="U569" s="14"/>
      <c r="V569" s="52"/>
      <c r="W569" s="52"/>
      <c r="X569" s="52"/>
      <c r="Y569" s="52"/>
      <c r="Z569" s="52"/>
      <c r="AA569" s="52"/>
      <c r="AB569" s="53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3"/>
      <c r="AP569" s="52"/>
      <c r="AQ569" s="52"/>
      <c r="AR569" s="53"/>
      <c r="AS569" s="53"/>
      <c r="AT569" s="53"/>
      <c r="AU569" s="52"/>
      <c r="AV569" s="52"/>
      <c r="AW569" s="53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83" t="str">
        <f>IF(ISBLANK(B569),,IF(IFNA(MATCH(N569,List_Holidays,0),0)=0,IF(IFNA(MATCH(WEEKDAY(N569),List_WeekHolidays,0),0),1,0),2))</f>
        <v/>
      </c>
      <c r="BU569" s="83" t="str">
        <f t="array" ref="BU569">IF(ISBLANK(BT569),,INDEX(List_DayType,BT569+1))</f>
        <v/>
      </c>
      <c r="BV569" s="83" t="str">
        <f t="array" ref="BV569">IFS(BT569=0,,BT569=1,INDEX(List_Weekday,BT569),BT569=2,XLOOKUP(N569,List_Holidays,List_HolidaysDesc))</f>
        <v/>
      </c>
      <c r="BW569" s="109">
        <f t="shared" si="3"/>
        <v>0</v>
      </c>
      <c r="BX569" s="109">
        <f t="shared" si="4"/>
        <v>0</v>
      </c>
      <c r="BY569" s="109">
        <f>IF($BW569&gt;cLunchEnd+$N569,cLunchBegin+$N569+1,cLunchBegin+$N569)</f>
        <v>0.5</v>
      </c>
      <c r="BZ569" s="109">
        <f>IF($BW569&gt;cLunchEnd+$N569,cLunchEnd+$N569+1,cLunchEnd+$N569)</f>
        <v>0.5416666667</v>
      </c>
      <c r="CA569" s="109">
        <f>IF($BW569&gt;cDinnerEnd+$N569,cDinnerBegin+$N569+1,cDinnerBegin+$N569)</f>
        <v>0.75</v>
      </c>
      <c r="CB569" s="109">
        <f>IF($BW569&gt;cDinnerEnd+$N569,cDinnerEnd+$N569+1,cDinnerEnd+$N569)</f>
        <v>0.7916666667</v>
      </c>
      <c r="CC569" s="50" t="str">
        <f>IF((MIN($BX569,BZ569)-MAX($BW569,BY569))&gt;0,vDurationLunch,)</f>
        <v/>
      </c>
      <c r="CD569" s="50" t="str">
        <f>IF((MIN($BX569,CB569)-MAX($BW569,CA569))&gt;0,vDurationDinner,)</f>
        <v/>
      </c>
      <c r="CE569" s="50">
        <f t="shared" si="5"/>
        <v>0</v>
      </c>
      <c r="CF569" s="109">
        <f t="shared" si="6"/>
        <v>0.75</v>
      </c>
      <c r="CG569" s="50" t="str">
        <f t="shared" si="7"/>
        <v/>
      </c>
      <c r="CH569" s="50" t="str">
        <f t="shared" si="8"/>
        <v/>
      </c>
      <c r="CI569" s="50" t="str">
        <f t="shared" si="9"/>
        <v/>
      </c>
      <c r="CJ569" s="50" t="str">
        <f t="shared" si="10"/>
        <v/>
      </c>
      <c r="CK569" s="50" t="str">
        <f t="shared" si="11"/>
        <v/>
      </c>
      <c r="CL569" s="50"/>
      <c r="CM569" s="50"/>
      <c r="CN569" s="50"/>
      <c r="CO569" s="50"/>
      <c r="CP569" s="50"/>
    </row>
    <row r="570">
      <c r="A570" s="108" t="str">
        <f t="shared" si="2"/>
        <v/>
      </c>
      <c r="B570" s="6"/>
      <c r="C570" s="119"/>
      <c r="D570" s="120"/>
      <c r="E570" s="61"/>
      <c r="F570" s="45"/>
      <c r="G570" s="45"/>
      <c r="H570" s="46"/>
      <c r="I570" s="45"/>
      <c r="J570" s="45"/>
      <c r="K570" s="45"/>
      <c r="L570" s="45"/>
      <c r="M570" s="61"/>
      <c r="N570" s="48"/>
      <c r="O570" s="49"/>
      <c r="P570" s="48"/>
      <c r="Q570" s="49"/>
      <c r="R570" s="50"/>
      <c r="S570" s="51"/>
      <c r="T570" s="15"/>
      <c r="U570" s="14"/>
      <c r="V570" s="52"/>
      <c r="W570" s="52"/>
      <c r="X570" s="52"/>
      <c r="Y570" s="52"/>
      <c r="Z570" s="52"/>
      <c r="AA570" s="52"/>
      <c r="AB570" s="53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3"/>
      <c r="AP570" s="52"/>
      <c r="AQ570" s="52"/>
      <c r="AR570" s="53"/>
      <c r="AS570" s="53"/>
      <c r="AT570" s="53"/>
      <c r="AU570" s="52"/>
      <c r="AV570" s="52"/>
      <c r="AW570" s="53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83" t="str">
        <f>IF(ISBLANK(B570),,IF(IFNA(MATCH(N570,List_Holidays,0),0)=0,IF(IFNA(MATCH(WEEKDAY(N570),List_WeekHolidays,0),0),1,0),2))</f>
        <v/>
      </c>
      <c r="BU570" s="83" t="str">
        <f t="array" ref="BU570">IF(ISBLANK(BT570),,INDEX(List_DayType,BT570+1))</f>
        <v/>
      </c>
      <c r="BV570" s="83" t="str">
        <f t="array" ref="BV570">IFS(BT570=0,,BT570=1,INDEX(List_Weekday,BT570),BT570=2,XLOOKUP(N570,List_Holidays,List_HolidaysDesc))</f>
        <v/>
      </c>
      <c r="BW570" s="109">
        <f t="shared" si="3"/>
        <v>0</v>
      </c>
      <c r="BX570" s="109">
        <f t="shared" si="4"/>
        <v>0</v>
      </c>
      <c r="BY570" s="109">
        <f>IF($BW570&gt;cLunchEnd+$N570,cLunchBegin+$N570+1,cLunchBegin+$N570)</f>
        <v>0.5</v>
      </c>
      <c r="BZ570" s="109">
        <f>IF($BW570&gt;cLunchEnd+$N570,cLunchEnd+$N570+1,cLunchEnd+$N570)</f>
        <v>0.5416666667</v>
      </c>
      <c r="CA570" s="109">
        <f>IF($BW570&gt;cDinnerEnd+$N570,cDinnerBegin+$N570+1,cDinnerBegin+$N570)</f>
        <v>0.75</v>
      </c>
      <c r="CB570" s="109">
        <f>IF($BW570&gt;cDinnerEnd+$N570,cDinnerEnd+$N570+1,cDinnerEnd+$N570)</f>
        <v>0.7916666667</v>
      </c>
      <c r="CC570" s="50" t="str">
        <f>IF((MIN($BX570,BZ570)-MAX($BW570,BY570))&gt;0,vDurationLunch,)</f>
        <v/>
      </c>
      <c r="CD570" s="50" t="str">
        <f>IF((MIN($BX570,CB570)-MAX($BW570,CA570))&gt;0,vDurationDinner,)</f>
        <v/>
      </c>
      <c r="CE570" s="50">
        <f t="shared" si="5"/>
        <v>0</v>
      </c>
      <c r="CF570" s="109">
        <f t="shared" si="6"/>
        <v>0.75</v>
      </c>
      <c r="CG570" s="50" t="str">
        <f t="shared" si="7"/>
        <v/>
      </c>
      <c r="CH570" s="50" t="str">
        <f t="shared" si="8"/>
        <v/>
      </c>
      <c r="CI570" s="50" t="str">
        <f t="shared" si="9"/>
        <v/>
      </c>
      <c r="CJ570" s="50" t="str">
        <f t="shared" si="10"/>
        <v/>
      </c>
      <c r="CK570" s="50" t="str">
        <f t="shared" si="11"/>
        <v/>
      </c>
      <c r="CL570" s="50"/>
      <c r="CM570" s="50"/>
      <c r="CN570" s="50"/>
      <c r="CO570" s="50"/>
      <c r="CP570" s="50"/>
    </row>
    <row r="571">
      <c r="A571" s="108" t="str">
        <f t="shared" si="2"/>
        <v/>
      </c>
      <c r="B571" s="6"/>
      <c r="C571" s="119"/>
      <c r="D571" s="120"/>
      <c r="E571" s="61"/>
      <c r="F571" s="45"/>
      <c r="G571" s="45"/>
      <c r="H571" s="46"/>
      <c r="I571" s="45"/>
      <c r="J571" s="45"/>
      <c r="K571" s="45"/>
      <c r="L571" s="45"/>
      <c r="M571" s="61"/>
      <c r="N571" s="48"/>
      <c r="O571" s="49"/>
      <c r="P571" s="48"/>
      <c r="Q571" s="49"/>
      <c r="R571" s="50"/>
      <c r="S571" s="51"/>
      <c r="T571" s="15"/>
      <c r="U571" s="14"/>
      <c r="V571" s="52"/>
      <c r="W571" s="52"/>
      <c r="X571" s="52"/>
      <c r="Y571" s="52"/>
      <c r="Z571" s="52"/>
      <c r="AA571" s="52"/>
      <c r="AB571" s="53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3"/>
      <c r="AP571" s="52"/>
      <c r="AQ571" s="52"/>
      <c r="AR571" s="53"/>
      <c r="AS571" s="53"/>
      <c r="AT571" s="53"/>
      <c r="AU571" s="52"/>
      <c r="AV571" s="52"/>
      <c r="AW571" s="53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83" t="str">
        <f>IF(ISBLANK(B571),,IF(IFNA(MATCH(N571,List_Holidays,0),0)=0,IF(IFNA(MATCH(WEEKDAY(N571),List_WeekHolidays,0),0),1,0),2))</f>
        <v/>
      </c>
      <c r="BU571" s="83" t="str">
        <f t="array" ref="BU571">IF(ISBLANK(BT571),,INDEX(List_DayType,BT571+1))</f>
        <v/>
      </c>
      <c r="BV571" s="83" t="str">
        <f t="array" ref="BV571">IFS(BT571=0,,BT571=1,INDEX(List_Weekday,BT571),BT571=2,XLOOKUP(N571,List_Holidays,List_HolidaysDesc))</f>
        <v/>
      </c>
      <c r="BW571" s="109">
        <f t="shared" si="3"/>
        <v>0</v>
      </c>
      <c r="BX571" s="109">
        <f t="shared" si="4"/>
        <v>0</v>
      </c>
      <c r="BY571" s="109">
        <f>IF($BW571&gt;cLunchEnd+$N571,cLunchBegin+$N571+1,cLunchBegin+$N571)</f>
        <v>0.5</v>
      </c>
      <c r="BZ571" s="109">
        <f>IF($BW571&gt;cLunchEnd+$N571,cLunchEnd+$N571+1,cLunchEnd+$N571)</f>
        <v>0.5416666667</v>
      </c>
      <c r="CA571" s="109">
        <f>IF($BW571&gt;cDinnerEnd+$N571,cDinnerBegin+$N571+1,cDinnerBegin+$N571)</f>
        <v>0.75</v>
      </c>
      <c r="CB571" s="109">
        <f>IF($BW571&gt;cDinnerEnd+$N571,cDinnerEnd+$N571+1,cDinnerEnd+$N571)</f>
        <v>0.7916666667</v>
      </c>
      <c r="CC571" s="50" t="str">
        <f>IF((MIN($BX571,BZ571)-MAX($BW571,BY571))&gt;0,vDurationLunch,)</f>
        <v/>
      </c>
      <c r="CD571" s="50" t="str">
        <f>IF((MIN($BX571,CB571)-MAX($BW571,CA571))&gt;0,vDurationDinner,)</f>
        <v/>
      </c>
      <c r="CE571" s="50">
        <f t="shared" si="5"/>
        <v>0</v>
      </c>
      <c r="CF571" s="109">
        <f t="shared" si="6"/>
        <v>0.75</v>
      </c>
      <c r="CG571" s="50" t="str">
        <f t="shared" si="7"/>
        <v/>
      </c>
      <c r="CH571" s="50" t="str">
        <f t="shared" si="8"/>
        <v/>
      </c>
      <c r="CI571" s="50" t="str">
        <f t="shared" si="9"/>
        <v/>
      </c>
      <c r="CJ571" s="50" t="str">
        <f t="shared" si="10"/>
        <v/>
      </c>
      <c r="CK571" s="50" t="str">
        <f t="shared" si="11"/>
        <v/>
      </c>
      <c r="CL571" s="50"/>
      <c r="CM571" s="50"/>
      <c r="CN571" s="50"/>
      <c r="CO571" s="50"/>
      <c r="CP571" s="50"/>
    </row>
    <row r="572">
      <c r="A572" s="108" t="str">
        <f t="shared" si="2"/>
        <v/>
      </c>
      <c r="B572" s="6"/>
      <c r="C572" s="119"/>
      <c r="D572" s="120"/>
      <c r="E572" s="61"/>
      <c r="F572" s="45"/>
      <c r="G572" s="45"/>
      <c r="H572" s="46"/>
      <c r="I572" s="45"/>
      <c r="J572" s="45"/>
      <c r="K572" s="45"/>
      <c r="L572" s="45"/>
      <c r="M572" s="61"/>
      <c r="N572" s="48"/>
      <c r="O572" s="49"/>
      <c r="P572" s="48"/>
      <c r="Q572" s="49"/>
      <c r="R572" s="50"/>
      <c r="S572" s="51"/>
      <c r="T572" s="15"/>
      <c r="U572" s="14"/>
      <c r="V572" s="52"/>
      <c r="W572" s="52"/>
      <c r="X572" s="52"/>
      <c r="Y572" s="52"/>
      <c r="Z572" s="52"/>
      <c r="AA572" s="52"/>
      <c r="AB572" s="53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3"/>
      <c r="AP572" s="52"/>
      <c r="AQ572" s="52"/>
      <c r="AR572" s="53"/>
      <c r="AS572" s="53"/>
      <c r="AT572" s="53"/>
      <c r="AU572" s="52"/>
      <c r="AV572" s="52"/>
      <c r="AW572" s="53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83" t="str">
        <f>IF(ISBLANK(B572),,IF(IFNA(MATCH(N572,List_Holidays,0),0)=0,IF(IFNA(MATCH(WEEKDAY(N572),List_WeekHolidays,0),0),1,0),2))</f>
        <v/>
      </c>
      <c r="BU572" s="83" t="str">
        <f t="array" ref="BU572">IF(ISBLANK(BT572),,INDEX(List_DayType,BT572+1))</f>
        <v/>
      </c>
      <c r="BV572" s="83" t="str">
        <f t="array" ref="BV572">IFS(BT572=0,,BT572=1,INDEX(List_Weekday,BT572),BT572=2,XLOOKUP(N572,List_Holidays,List_HolidaysDesc))</f>
        <v/>
      </c>
      <c r="BW572" s="109">
        <f t="shared" si="3"/>
        <v>0</v>
      </c>
      <c r="BX572" s="109">
        <f t="shared" si="4"/>
        <v>0</v>
      </c>
      <c r="BY572" s="109">
        <f>IF($BW572&gt;cLunchEnd+$N572,cLunchBegin+$N572+1,cLunchBegin+$N572)</f>
        <v>0.5</v>
      </c>
      <c r="BZ572" s="109">
        <f>IF($BW572&gt;cLunchEnd+$N572,cLunchEnd+$N572+1,cLunchEnd+$N572)</f>
        <v>0.5416666667</v>
      </c>
      <c r="CA572" s="109">
        <f>IF($BW572&gt;cDinnerEnd+$N572,cDinnerBegin+$N572+1,cDinnerBegin+$N572)</f>
        <v>0.75</v>
      </c>
      <c r="CB572" s="109">
        <f>IF($BW572&gt;cDinnerEnd+$N572,cDinnerEnd+$N572+1,cDinnerEnd+$N572)</f>
        <v>0.7916666667</v>
      </c>
      <c r="CC572" s="50" t="str">
        <f>IF((MIN($BX572,BZ572)-MAX($BW572,BY572))&gt;0,vDurationLunch,)</f>
        <v/>
      </c>
      <c r="CD572" s="50" t="str">
        <f>IF((MIN($BX572,CB572)-MAX($BW572,CA572))&gt;0,vDurationDinner,)</f>
        <v/>
      </c>
      <c r="CE572" s="50">
        <f t="shared" si="5"/>
        <v>0</v>
      </c>
      <c r="CF572" s="109">
        <f t="shared" si="6"/>
        <v>0.75</v>
      </c>
      <c r="CG572" s="50" t="str">
        <f t="shared" si="7"/>
        <v/>
      </c>
      <c r="CH572" s="50" t="str">
        <f t="shared" si="8"/>
        <v/>
      </c>
      <c r="CI572" s="50" t="str">
        <f t="shared" si="9"/>
        <v/>
      </c>
      <c r="CJ572" s="50" t="str">
        <f t="shared" si="10"/>
        <v/>
      </c>
      <c r="CK572" s="50" t="str">
        <f t="shared" si="11"/>
        <v/>
      </c>
      <c r="CL572" s="50"/>
      <c r="CM572" s="50"/>
      <c r="CN572" s="50"/>
      <c r="CO572" s="50"/>
      <c r="CP572" s="50"/>
    </row>
    <row r="573">
      <c r="A573" s="108" t="str">
        <f t="shared" si="2"/>
        <v/>
      </c>
      <c r="B573" s="6"/>
      <c r="C573" s="119"/>
      <c r="D573" s="120"/>
      <c r="E573" s="61"/>
      <c r="F573" s="45"/>
      <c r="G573" s="46"/>
      <c r="H573" s="46"/>
      <c r="I573" s="45"/>
      <c r="J573" s="45"/>
      <c r="K573" s="45"/>
      <c r="L573" s="45"/>
      <c r="M573" s="61"/>
      <c r="N573" s="48"/>
      <c r="O573" s="49"/>
      <c r="P573" s="48"/>
      <c r="Q573" s="49"/>
      <c r="R573" s="50"/>
      <c r="S573" s="51"/>
      <c r="T573" s="15"/>
      <c r="U573" s="14"/>
      <c r="V573" s="52"/>
      <c r="W573" s="52"/>
      <c r="X573" s="52"/>
      <c r="Y573" s="52"/>
      <c r="Z573" s="52"/>
      <c r="AA573" s="52"/>
      <c r="AB573" s="53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3"/>
      <c r="AP573" s="52"/>
      <c r="AQ573" s="52"/>
      <c r="AR573" s="53"/>
      <c r="AS573" s="53"/>
      <c r="AT573" s="53"/>
      <c r="AU573" s="52"/>
      <c r="AV573" s="52"/>
      <c r="AW573" s="53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83" t="str">
        <f>IF(ISBLANK(B573),,IF(IFNA(MATCH(N573,List_Holidays,0),0)=0,IF(IFNA(MATCH(WEEKDAY(N573),List_WeekHolidays,0),0),1,0),2))</f>
        <v/>
      </c>
      <c r="BU573" s="83" t="str">
        <f t="array" ref="BU573">IF(ISBLANK(BT573),,INDEX(List_DayType,BT573+1))</f>
        <v/>
      </c>
      <c r="BV573" s="83" t="str">
        <f t="array" ref="BV573">IFS(BT573=0,,BT573=1,INDEX(List_Weekday,BT573),BT573=2,XLOOKUP(N573,List_Holidays,List_HolidaysDesc))</f>
        <v/>
      </c>
      <c r="BW573" s="109">
        <f t="shared" si="3"/>
        <v>0</v>
      </c>
      <c r="BX573" s="109">
        <f t="shared" si="4"/>
        <v>0</v>
      </c>
      <c r="BY573" s="109">
        <f>IF($BW573&gt;cLunchEnd+$N573,cLunchBegin+$N573+1,cLunchBegin+$N573)</f>
        <v>0.5</v>
      </c>
      <c r="BZ573" s="109">
        <f>IF($BW573&gt;cLunchEnd+$N573,cLunchEnd+$N573+1,cLunchEnd+$N573)</f>
        <v>0.5416666667</v>
      </c>
      <c r="CA573" s="109">
        <f>IF($BW573&gt;cDinnerEnd+$N573,cDinnerBegin+$N573+1,cDinnerBegin+$N573)</f>
        <v>0.75</v>
      </c>
      <c r="CB573" s="109">
        <f>IF($BW573&gt;cDinnerEnd+$N573,cDinnerEnd+$N573+1,cDinnerEnd+$N573)</f>
        <v>0.7916666667</v>
      </c>
      <c r="CC573" s="50" t="str">
        <f>IF((MIN($BX573,BZ573)-MAX($BW573,BY573))&gt;0,vDurationLunch,)</f>
        <v/>
      </c>
      <c r="CD573" s="50" t="str">
        <f>IF((MIN($BX573,CB573)-MAX($BW573,CA573))&gt;0,vDurationDinner,)</f>
        <v/>
      </c>
      <c r="CE573" s="50">
        <f t="shared" si="5"/>
        <v>0</v>
      </c>
      <c r="CF573" s="109">
        <f t="shared" si="6"/>
        <v>0.75</v>
      </c>
      <c r="CG573" s="50" t="str">
        <f t="shared" si="7"/>
        <v/>
      </c>
      <c r="CH573" s="50" t="str">
        <f t="shared" si="8"/>
        <v/>
      </c>
      <c r="CI573" s="50" t="str">
        <f t="shared" si="9"/>
        <v/>
      </c>
      <c r="CJ573" s="50" t="str">
        <f t="shared" si="10"/>
        <v/>
      </c>
      <c r="CK573" s="50" t="str">
        <f t="shared" si="11"/>
        <v/>
      </c>
      <c r="CL573" s="50"/>
      <c r="CM573" s="50"/>
      <c r="CN573" s="50"/>
      <c r="CO573" s="50"/>
      <c r="CP573" s="50"/>
    </row>
    <row r="574">
      <c r="A574" s="108" t="str">
        <f t="shared" si="2"/>
        <v/>
      </c>
      <c r="B574" s="6"/>
      <c r="C574" s="119"/>
      <c r="D574" s="120"/>
      <c r="E574" s="61"/>
      <c r="F574" s="45"/>
      <c r="G574" s="45"/>
      <c r="H574" s="46"/>
      <c r="I574" s="45"/>
      <c r="J574" s="45"/>
      <c r="K574" s="45"/>
      <c r="L574" s="45"/>
      <c r="M574" s="61"/>
      <c r="N574" s="48"/>
      <c r="O574" s="49"/>
      <c r="P574" s="48"/>
      <c r="Q574" s="49"/>
      <c r="R574" s="50"/>
      <c r="S574" s="51"/>
      <c r="T574" s="15"/>
      <c r="U574" s="14"/>
      <c r="V574" s="52"/>
      <c r="W574" s="52"/>
      <c r="X574" s="52"/>
      <c r="Y574" s="52"/>
      <c r="Z574" s="52"/>
      <c r="AA574" s="52"/>
      <c r="AB574" s="53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3"/>
      <c r="AP574" s="52"/>
      <c r="AQ574" s="52"/>
      <c r="AR574" s="53"/>
      <c r="AS574" s="53"/>
      <c r="AT574" s="53"/>
      <c r="AU574" s="52"/>
      <c r="AV574" s="52"/>
      <c r="AW574" s="53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83" t="str">
        <f>IF(ISBLANK(B574),,IF(IFNA(MATCH(N574,List_Holidays,0),0)=0,IF(IFNA(MATCH(WEEKDAY(N574),List_WeekHolidays,0),0),1,0),2))</f>
        <v/>
      </c>
      <c r="BU574" s="83" t="str">
        <f t="array" ref="BU574">IF(ISBLANK(BT574),,INDEX(List_DayType,BT574+1))</f>
        <v/>
      </c>
      <c r="BV574" s="83" t="str">
        <f t="array" ref="BV574">IFS(BT574=0,,BT574=1,INDEX(List_Weekday,BT574),BT574=2,XLOOKUP(N574,List_Holidays,List_HolidaysDesc))</f>
        <v/>
      </c>
      <c r="BW574" s="109">
        <f t="shared" si="3"/>
        <v>0</v>
      </c>
      <c r="BX574" s="109">
        <f t="shared" si="4"/>
        <v>0</v>
      </c>
      <c r="BY574" s="109">
        <f>IF($BW574&gt;cLunchEnd+$N574,cLunchBegin+$N574+1,cLunchBegin+$N574)</f>
        <v>0.5</v>
      </c>
      <c r="BZ574" s="109">
        <f>IF($BW574&gt;cLunchEnd+$N574,cLunchEnd+$N574+1,cLunchEnd+$N574)</f>
        <v>0.5416666667</v>
      </c>
      <c r="CA574" s="109">
        <f>IF($BW574&gt;cDinnerEnd+$N574,cDinnerBegin+$N574+1,cDinnerBegin+$N574)</f>
        <v>0.75</v>
      </c>
      <c r="CB574" s="109">
        <f>IF($BW574&gt;cDinnerEnd+$N574,cDinnerEnd+$N574+1,cDinnerEnd+$N574)</f>
        <v>0.7916666667</v>
      </c>
      <c r="CC574" s="50" t="str">
        <f>IF((MIN($BX574,BZ574)-MAX($BW574,BY574))&gt;0,vDurationLunch,)</f>
        <v/>
      </c>
      <c r="CD574" s="50" t="str">
        <f>IF((MIN($BX574,CB574)-MAX($BW574,CA574))&gt;0,vDurationDinner,)</f>
        <v/>
      </c>
      <c r="CE574" s="50">
        <f t="shared" si="5"/>
        <v>0</v>
      </c>
      <c r="CF574" s="109">
        <f t="shared" si="6"/>
        <v>0.75</v>
      </c>
      <c r="CG574" s="50" t="str">
        <f t="shared" si="7"/>
        <v/>
      </c>
      <c r="CH574" s="50" t="str">
        <f t="shared" si="8"/>
        <v/>
      </c>
      <c r="CI574" s="50" t="str">
        <f t="shared" si="9"/>
        <v/>
      </c>
      <c r="CJ574" s="50" t="str">
        <f t="shared" si="10"/>
        <v/>
      </c>
      <c r="CK574" s="50" t="str">
        <f t="shared" si="11"/>
        <v/>
      </c>
      <c r="CL574" s="50"/>
      <c r="CM574" s="50"/>
      <c r="CN574" s="50"/>
      <c r="CO574" s="50"/>
      <c r="CP574" s="50"/>
    </row>
    <row r="575">
      <c r="A575" s="108" t="str">
        <f t="shared" si="2"/>
        <v/>
      </c>
      <c r="B575" s="6"/>
      <c r="C575" s="119"/>
      <c r="D575" s="120"/>
      <c r="E575" s="61"/>
      <c r="F575" s="45"/>
      <c r="G575" s="45"/>
      <c r="H575" s="46"/>
      <c r="I575" s="45"/>
      <c r="J575" s="45"/>
      <c r="K575" s="45"/>
      <c r="L575" s="45"/>
      <c r="M575" s="61"/>
      <c r="N575" s="48"/>
      <c r="O575" s="49"/>
      <c r="P575" s="48"/>
      <c r="Q575" s="49"/>
      <c r="R575" s="50"/>
      <c r="S575" s="51"/>
      <c r="T575" s="15"/>
      <c r="U575" s="14"/>
      <c r="V575" s="52"/>
      <c r="W575" s="52"/>
      <c r="X575" s="52"/>
      <c r="Y575" s="52"/>
      <c r="Z575" s="52"/>
      <c r="AA575" s="52"/>
      <c r="AB575" s="53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3"/>
      <c r="AP575" s="52"/>
      <c r="AQ575" s="52"/>
      <c r="AR575" s="53"/>
      <c r="AS575" s="53"/>
      <c r="AT575" s="53"/>
      <c r="AU575" s="52"/>
      <c r="AV575" s="52"/>
      <c r="AW575" s="53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83" t="str">
        <f>IF(ISBLANK(B575),,IF(IFNA(MATCH(N575,List_Holidays,0),0)=0,IF(IFNA(MATCH(WEEKDAY(N575),List_WeekHolidays,0),0),1,0),2))</f>
        <v/>
      </c>
      <c r="BU575" s="83" t="str">
        <f t="array" ref="BU575">IF(ISBLANK(BT575),,INDEX(List_DayType,BT575+1))</f>
        <v/>
      </c>
      <c r="BV575" s="83" t="str">
        <f t="array" ref="BV575">IFS(BT575=0,,BT575=1,INDEX(List_Weekday,BT575),BT575=2,XLOOKUP(N575,List_Holidays,List_HolidaysDesc))</f>
        <v/>
      </c>
      <c r="BW575" s="109">
        <f t="shared" si="3"/>
        <v>0</v>
      </c>
      <c r="BX575" s="109">
        <f t="shared" si="4"/>
        <v>0</v>
      </c>
      <c r="BY575" s="109">
        <f>IF($BW575&gt;cLunchEnd+$N575,cLunchBegin+$N575+1,cLunchBegin+$N575)</f>
        <v>0.5</v>
      </c>
      <c r="BZ575" s="109">
        <f>IF($BW575&gt;cLunchEnd+$N575,cLunchEnd+$N575+1,cLunchEnd+$N575)</f>
        <v>0.5416666667</v>
      </c>
      <c r="CA575" s="109">
        <f>IF($BW575&gt;cDinnerEnd+$N575,cDinnerBegin+$N575+1,cDinnerBegin+$N575)</f>
        <v>0.75</v>
      </c>
      <c r="CB575" s="109">
        <f>IF($BW575&gt;cDinnerEnd+$N575,cDinnerEnd+$N575+1,cDinnerEnd+$N575)</f>
        <v>0.7916666667</v>
      </c>
      <c r="CC575" s="50" t="str">
        <f>IF((MIN($BX575,BZ575)-MAX($BW575,BY575))&gt;0,vDurationLunch,)</f>
        <v/>
      </c>
      <c r="CD575" s="50" t="str">
        <f>IF((MIN($BX575,CB575)-MAX($BW575,CA575))&gt;0,vDurationDinner,)</f>
        <v/>
      </c>
      <c r="CE575" s="50">
        <f t="shared" si="5"/>
        <v>0</v>
      </c>
      <c r="CF575" s="109">
        <f t="shared" si="6"/>
        <v>0.75</v>
      </c>
      <c r="CG575" s="50" t="str">
        <f t="shared" si="7"/>
        <v/>
      </c>
      <c r="CH575" s="50" t="str">
        <f t="shared" si="8"/>
        <v/>
      </c>
      <c r="CI575" s="50" t="str">
        <f t="shared" si="9"/>
        <v/>
      </c>
      <c r="CJ575" s="50" t="str">
        <f t="shared" si="10"/>
        <v/>
      </c>
      <c r="CK575" s="50" t="str">
        <f t="shared" si="11"/>
        <v/>
      </c>
      <c r="CL575" s="50"/>
      <c r="CM575" s="50"/>
      <c r="CN575" s="50"/>
      <c r="CO575" s="50"/>
      <c r="CP575" s="50"/>
    </row>
    <row r="576">
      <c r="A576" s="108" t="str">
        <f t="shared" si="2"/>
        <v/>
      </c>
      <c r="B576" s="6"/>
      <c r="C576" s="119"/>
      <c r="D576" s="120"/>
      <c r="E576" s="61"/>
      <c r="F576" s="45"/>
      <c r="G576" s="45"/>
      <c r="H576" s="45"/>
      <c r="I576" s="45"/>
      <c r="J576" s="46"/>
      <c r="K576" s="45"/>
      <c r="L576" s="45"/>
      <c r="M576" s="61"/>
      <c r="N576" s="48"/>
      <c r="O576" s="49"/>
      <c r="P576" s="48"/>
      <c r="Q576" s="49"/>
      <c r="R576" s="50"/>
      <c r="S576" s="51"/>
      <c r="T576" s="15"/>
      <c r="U576" s="14"/>
      <c r="V576" s="52"/>
      <c r="W576" s="52"/>
      <c r="X576" s="52"/>
      <c r="Y576" s="52"/>
      <c r="Z576" s="52"/>
      <c r="AA576" s="52"/>
      <c r="AB576" s="53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3"/>
      <c r="AP576" s="52"/>
      <c r="AQ576" s="52"/>
      <c r="AR576" s="53"/>
      <c r="AS576" s="53"/>
      <c r="AT576" s="53"/>
      <c r="AU576" s="52"/>
      <c r="AV576" s="52"/>
      <c r="AW576" s="53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83" t="str">
        <f>IF(ISBLANK(B576),,IF(IFNA(MATCH(N576,List_Holidays,0),0)=0,IF(IFNA(MATCH(WEEKDAY(N576),List_WeekHolidays,0),0),1,0),2))</f>
        <v/>
      </c>
      <c r="BU576" s="83" t="str">
        <f t="array" ref="BU576">IF(ISBLANK(BT576),,INDEX(List_DayType,BT576+1))</f>
        <v/>
      </c>
      <c r="BV576" s="83" t="str">
        <f t="array" ref="BV576">IFS(BT576=0,,BT576=1,INDEX(List_Weekday,BT576),BT576=2,XLOOKUP(N576,List_Holidays,List_HolidaysDesc))</f>
        <v/>
      </c>
      <c r="BW576" s="109">
        <f t="shared" si="3"/>
        <v>0</v>
      </c>
      <c r="BX576" s="109">
        <f t="shared" si="4"/>
        <v>0</v>
      </c>
      <c r="BY576" s="109">
        <f>IF($BW576&gt;cLunchEnd+$N576,cLunchBegin+$N576+1,cLunchBegin+$N576)</f>
        <v>0.5</v>
      </c>
      <c r="BZ576" s="109">
        <f>IF($BW576&gt;cLunchEnd+$N576,cLunchEnd+$N576+1,cLunchEnd+$N576)</f>
        <v>0.5416666667</v>
      </c>
      <c r="CA576" s="109">
        <f>IF($BW576&gt;cDinnerEnd+$N576,cDinnerBegin+$N576+1,cDinnerBegin+$N576)</f>
        <v>0.75</v>
      </c>
      <c r="CB576" s="109">
        <f>IF($BW576&gt;cDinnerEnd+$N576,cDinnerEnd+$N576+1,cDinnerEnd+$N576)</f>
        <v>0.7916666667</v>
      </c>
      <c r="CC576" s="50" t="str">
        <f>IF((MIN($BX576,BZ576)-MAX($BW576,BY576))&gt;0,vDurationLunch,)</f>
        <v/>
      </c>
      <c r="CD576" s="50" t="str">
        <f>IF((MIN($BX576,CB576)-MAX($BW576,CA576))&gt;0,vDurationDinner,)</f>
        <v/>
      </c>
      <c r="CE576" s="50">
        <f t="shared" si="5"/>
        <v>0</v>
      </c>
      <c r="CF576" s="109">
        <f t="shared" si="6"/>
        <v>0.75</v>
      </c>
      <c r="CG576" s="50" t="str">
        <f t="shared" si="7"/>
        <v/>
      </c>
      <c r="CH576" s="50" t="str">
        <f t="shared" si="8"/>
        <v/>
      </c>
      <c r="CI576" s="50" t="str">
        <f t="shared" si="9"/>
        <v/>
      </c>
      <c r="CJ576" s="50" t="str">
        <f t="shared" si="10"/>
        <v/>
      </c>
      <c r="CK576" s="50" t="str">
        <f t="shared" si="11"/>
        <v/>
      </c>
      <c r="CL576" s="50"/>
      <c r="CM576" s="50"/>
      <c r="CN576" s="50"/>
      <c r="CO576" s="50"/>
      <c r="CP576" s="50"/>
    </row>
    <row r="577">
      <c r="A577" s="108" t="str">
        <f t="shared" si="2"/>
        <v/>
      </c>
      <c r="B577" s="6"/>
      <c r="C577" s="119"/>
      <c r="D577" s="120"/>
      <c r="E577" s="61"/>
      <c r="F577" s="45"/>
      <c r="G577" s="45"/>
      <c r="H577" s="46"/>
      <c r="I577" s="45"/>
      <c r="J577" s="45"/>
      <c r="K577" s="45"/>
      <c r="L577" s="45"/>
      <c r="M577" s="61"/>
      <c r="N577" s="48"/>
      <c r="O577" s="49"/>
      <c r="P577" s="48"/>
      <c r="Q577" s="49"/>
      <c r="R577" s="50"/>
      <c r="S577" s="51"/>
      <c r="T577" s="15"/>
      <c r="U577" s="14"/>
      <c r="V577" s="52"/>
      <c r="W577" s="52"/>
      <c r="X577" s="52"/>
      <c r="Y577" s="52"/>
      <c r="Z577" s="52"/>
      <c r="AA577" s="52"/>
      <c r="AB577" s="53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3"/>
      <c r="AP577" s="52"/>
      <c r="AQ577" s="52"/>
      <c r="AR577" s="53"/>
      <c r="AS577" s="53"/>
      <c r="AT577" s="53"/>
      <c r="AU577" s="52"/>
      <c r="AV577" s="52"/>
      <c r="AW577" s="53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83" t="str">
        <f>IF(ISBLANK(B577),,IF(IFNA(MATCH(N577,List_Holidays,0),0)=0,IF(IFNA(MATCH(WEEKDAY(N577),List_WeekHolidays,0),0),1,0),2))</f>
        <v/>
      </c>
      <c r="BU577" s="83" t="str">
        <f t="array" ref="BU577">IF(ISBLANK(BT577),,INDEX(List_DayType,BT577+1))</f>
        <v/>
      </c>
      <c r="BV577" s="83" t="str">
        <f t="array" ref="BV577">IFS(BT577=0,,BT577=1,INDEX(List_Weekday,BT577),BT577=2,XLOOKUP(N577,List_Holidays,List_HolidaysDesc))</f>
        <v/>
      </c>
      <c r="BW577" s="109">
        <f t="shared" si="3"/>
        <v>0</v>
      </c>
      <c r="BX577" s="109">
        <f t="shared" si="4"/>
        <v>0</v>
      </c>
      <c r="BY577" s="109">
        <f>IF($BW577&gt;cLunchEnd+$N577,cLunchBegin+$N577+1,cLunchBegin+$N577)</f>
        <v>0.5</v>
      </c>
      <c r="BZ577" s="109">
        <f>IF($BW577&gt;cLunchEnd+$N577,cLunchEnd+$N577+1,cLunchEnd+$N577)</f>
        <v>0.5416666667</v>
      </c>
      <c r="CA577" s="109">
        <f>IF($BW577&gt;cDinnerEnd+$N577,cDinnerBegin+$N577+1,cDinnerBegin+$N577)</f>
        <v>0.75</v>
      </c>
      <c r="CB577" s="109">
        <f>IF($BW577&gt;cDinnerEnd+$N577,cDinnerEnd+$N577+1,cDinnerEnd+$N577)</f>
        <v>0.7916666667</v>
      </c>
      <c r="CC577" s="50" t="str">
        <f>IF((MIN($BX577,BZ577)-MAX($BW577,BY577))&gt;0,vDurationLunch,)</f>
        <v/>
      </c>
      <c r="CD577" s="50" t="str">
        <f>IF((MIN($BX577,CB577)-MAX($BW577,CA577))&gt;0,vDurationDinner,)</f>
        <v/>
      </c>
      <c r="CE577" s="50">
        <f t="shared" si="5"/>
        <v>0</v>
      </c>
      <c r="CF577" s="109">
        <f t="shared" si="6"/>
        <v>0.75</v>
      </c>
      <c r="CG577" s="50" t="str">
        <f t="shared" si="7"/>
        <v/>
      </c>
      <c r="CH577" s="50" t="str">
        <f t="shared" si="8"/>
        <v/>
      </c>
      <c r="CI577" s="50" t="str">
        <f t="shared" si="9"/>
        <v/>
      </c>
      <c r="CJ577" s="50" t="str">
        <f t="shared" si="10"/>
        <v/>
      </c>
      <c r="CK577" s="50" t="str">
        <f t="shared" si="11"/>
        <v/>
      </c>
      <c r="CL577" s="50"/>
      <c r="CM577" s="50"/>
      <c r="CN577" s="50"/>
      <c r="CO577" s="50"/>
      <c r="CP577" s="50"/>
    </row>
    <row r="578">
      <c r="A578" s="108" t="str">
        <f t="shared" si="2"/>
        <v/>
      </c>
      <c r="B578" s="6"/>
      <c r="C578" s="119"/>
      <c r="D578" s="120"/>
      <c r="E578" s="61"/>
      <c r="F578" s="45"/>
      <c r="G578" s="45"/>
      <c r="H578" s="46"/>
      <c r="I578" s="45"/>
      <c r="J578" s="45"/>
      <c r="K578" s="45"/>
      <c r="L578" s="45"/>
      <c r="M578" s="61"/>
      <c r="N578" s="48"/>
      <c r="O578" s="49"/>
      <c r="P578" s="48"/>
      <c r="Q578" s="49"/>
      <c r="R578" s="50"/>
      <c r="S578" s="51"/>
      <c r="T578" s="15"/>
      <c r="U578" s="14"/>
      <c r="V578" s="52"/>
      <c r="W578" s="52"/>
      <c r="X578" s="52"/>
      <c r="Y578" s="52"/>
      <c r="Z578" s="52"/>
      <c r="AA578" s="52"/>
      <c r="AB578" s="53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3"/>
      <c r="AP578" s="52"/>
      <c r="AQ578" s="52"/>
      <c r="AR578" s="53"/>
      <c r="AS578" s="53"/>
      <c r="AT578" s="53"/>
      <c r="AU578" s="52"/>
      <c r="AV578" s="52"/>
      <c r="AW578" s="53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83" t="str">
        <f>IF(ISBLANK(B578),,IF(IFNA(MATCH(N578,List_Holidays,0),0)=0,IF(IFNA(MATCH(WEEKDAY(N578),List_WeekHolidays,0),0),1,0),2))</f>
        <v/>
      </c>
      <c r="BU578" s="83" t="str">
        <f t="array" ref="BU578">IF(ISBLANK(BT578),,INDEX(List_DayType,BT578+1))</f>
        <v/>
      </c>
      <c r="BV578" s="83" t="str">
        <f t="array" ref="BV578">IFS(BT578=0,,BT578=1,INDEX(List_Weekday,BT578),BT578=2,XLOOKUP(N578,List_Holidays,List_HolidaysDesc))</f>
        <v/>
      </c>
      <c r="BW578" s="109">
        <f t="shared" si="3"/>
        <v>0</v>
      </c>
      <c r="BX578" s="109">
        <f t="shared" si="4"/>
        <v>0</v>
      </c>
      <c r="BY578" s="109">
        <f>IF($BW578&gt;cLunchEnd+$N578,cLunchBegin+$N578+1,cLunchBegin+$N578)</f>
        <v>0.5</v>
      </c>
      <c r="BZ578" s="109">
        <f>IF($BW578&gt;cLunchEnd+$N578,cLunchEnd+$N578+1,cLunchEnd+$N578)</f>
        <v>0.5416666667</v>
      </c>
      <c r="CA578" s="109">
        <f>IF($BW578&gt;cDinnerEnd+$N578,cDinnerBegin+$N578+1,cDinnerBegin+$N578)</f>
        <v>0.75</v>
      </c>
      <c r="CB578" s="109">
        <f>IF($BW578&gt;cDinnerEnd+$N578,cDinnerEnd+$N578+1,cDinnerEnd+$N578)</f>
        <v>0.7916666667</v>
      </c>
      <c r="CC578" s="50" t="str">
        <f>IF((MIN($BX578,BZ578)-MAX($BW578,BY578))&gt;0,vDurationLunch,)</f>
        <v/>
      </c>
      <c r="CD578" s="50" t="str">
        <f>IF((MIN($BX578,CB578)-MAX($BW578,CA578))&gt;0,vDurationDinner,)</f>
        <v/>
      </c>
      <c r="CE578" s="50">
        <f t="shared" si="5"/>
        <v>0</v>
      </c>
      <c r="CF578" s="109">
        <f t="shared" si="6"/>
        <v>0.75</v>
      </c>
      <c r="CG578" s="50" t="str">
        <f t="shared" si="7"/>
        <v/>
      </c>
      <c r="CH578" s="50" t="str">
        <f t="shared" si="8"/>
        <v/>
      </c>
      <c r="CI578" s="50" t="str">
        <f t="shared" si="9"/>
        <v/>
      </c>
      <c r="CJ578" s="50" t="str">
        <f t="shared" si="10"/>
        <v/>
      </c>
      <c r="CK578" s="50" t="str">
        <f t="shared" si="11"/>
        <v/>
      </c>
      <c r="CL578" s="50"/>
      <c r="CM578" s="50"/>
      <c r="CN578" s="50"/>
      <c r="CO578" s="50"/>
      <c r="CP578" s="50"/>
    </row>
    <row r="579">
      <c r="A579" s="108" t="str">
        <f t="shared" si="2"/>
        <v/>
      </c>
      <c r="B579" s="6"/>
      <c r="C579" s="119"/>
      <c r="D579" s="120"/>
      <c r="E579" s="61"/>
      <c r="F579" s="45"/>
      <c r="G579" s="45"/>
      <c r="H579" s="46"/>
      <c r="I579" s="45"/>
      <c r="J579" s="45"/>
      <c r="K579" s="45"/>
      <c r="L579" s="45"/>
      <c r="M579" s="61"/>
      <c r="N579" s="48"/>
      <c r="O579" s="49"/>
      <c r="P579" s="48"/>
      <c r="Q579" s="49"/>
      <c r="R579" s="50"/>
      <c r="S579" s="51"/>
      <c r="T579" s="15"/>
      <c r="U579" s="14"/>
      <c r="V579" s="52"/>
      <c r="W579" s="52"/>
      <c r="X579" s="52"/>
      <c r="Y579" s="52"/>
      <c r="Z579" s="52"/>
      <c r="AA579" s="52"/>
      <c r="AB579" s="53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3"/>
      <c r="AP579" s="52"/>
      <c r="AQ579" s="52"/>
      <c r="AR579" s="53"/>
      <c r="AS579" s="53"/>
      <c r="AT579" s="53"/>
      <c r="AU579" s="52"/>
      <c r="AV579" s="52"/>
      <c r="AW579" s="53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83" t="str">
        <f>IF(ISBLANK(B579),,IF(IFNA(MATCH(N579,List_Holidays,0),0)=0,IF(IFNA(MATCH(WEEKDAY(N579),List_WeekHolidays,0),0),1,0),2))</f>
        <v/>
      </c>
      <c r="BU579" s="83" t="str">
        <f t="array" ref="BU579">IF(ISBLANK(BT579),,INDEX(List_DayType,BT579+1))</f>
        <v/>
      </c>
      <c r="BV579" s="83" t="str">
        <f t="array" ref="BV579">IFS(BT579=0,,BT579=1,INDEX(List_Weekday,BT579),BT579=2,XLOOKUP(N579,List_Holidays,List_HolidaysDesc))</f>
        <v/>
      </c>
      <c r="BW579" s="109">
        <f t="shared" si="3"/>
        <v>0</v>
      </c>
      <c r="BX579" s="109">
        <f t="shared" si="4"/>
        <v>0</v>
      </c>
      <c r="BY579" s="109">
        <f>IF($BW579&gt;cLunchEnd+$N579,cLunchBegin+$N579+1,cLunchBegin+$N579)</f>
        <v>0.5</v>
      </c>
      <c r="BZ579" s="109">
        <f>IF($BW579&gt;cLunchEnd+$N579,cLunchEnd+$N579+1,cLunchEnd+$N579)</f>
        <v>0.5416666667</v>
      </c>
      <c r="CA579" s="109">
        <f>IF($BW579&gt;cDinnerEnd+$N579,cDinnerBegin+$N579+1,cDinnerBegin+$N579)</f>
        <v>0.75</v>
      </c>
      <c r="CB579" s="109">
        <f>IF($BW579&gt;cDinnerEnd+$N579,cDinnerEnd+$N579+1,cDinnerEnd+$N579)</f>
        <v>0.7916666667</v>
      </c>
      <c r="CC579" s="50" t="str">
        <f>IF((MIN($BX579,BZ579)-MAX($BW579,BY579))&gt;0,vDurationLunch,)</f>
        <v/>
      </c>
      <c r="CD579" s="50" t="str">
        <f>IF((MIN($BX579,CB579)-MAX($BW579,CA579))&gt;0,vDurationDinner,)</f>
        <v/>
      </c>
      <c r="CE579" s="50">
        <f t="shared" si="5"/>
        <v>0</v>
      </c>
      <c r="CF579" s="109">
        <f t="shared" si="6"/>
        <v>0.75</v>
      </c>
      <c r="CG579" s="50" t="str">
        <f t="shared" si="7"/>
        <v/>
      </c>
      <c r="CH579" s="50" t="str">
        <f t="shared" si="8"/>
        <v/>
      </c>
      <c r="CI579" s="50" t="str">
        <f t="shared" si="9"/>
        <v/>
      </c>
      <c r="CJ579" s="50" t="str">
        <f t="shared" si="10"/>
        <v/>
      </c>
      <c r="CK579" s="50" t="str">
        <f t="shared" si="11"/>
        <v/>
      </c>
      <c r="CL579" s="50"/>
      <c r="CM579" s="50"/>
      <c r="CN579" s="50"/>
      <c r="CO579" s="50"/>
      <c r="CP579" s="50"/>
    </row>
    <row r="580">
      <c r="A580" s="108" t="str">
        <f t="shared" si="2"/>
        <v/>
      </c>
      <c r="B580" s="6"/>
      <c r="C580" s="119"/>
      <c r="D580" s="120"/>
      <c r="E580" s="61"/>
      <c r="F580" s="45"/>
      <c r="G580" s="46"/>
      <c r="H580" s="46"/>
      <c r="I580" s="45"/>
      <c r="J580" s="45"/>
      <c r="K580" s="45"/>
      <c r="L580" s="45"/>
      <c r="M580" s="61"/>
      <c r="N580" s="48"/>
      <c r="O580" s="49"/>
      <c r="P580" s="48"/>
      <c r="Q580" s="49"/>
      <c r="R580" s="50"/>
      <c r="S580" s="51"/>
      <c r="T580" s="15"/>
      <c r="U580" s="14"/>
      <c r="V580" s="52"/>
      <c r="W580" s="52"/>
      <c r="X580" s="52"/>
      <c r="Y580" s="52"/>
      <c r="Z580" s="52"/>
      <c r="AA580" s="52"/>
      <c r="AB580" s="53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3"/>
      <c r="AP580" s="52"/>
      <c r="AQ580" s="52"/>
      <c r="AR580" s="53"/>
      <c r="AS580" s="53"/>
      <c r="AT580" s="53"/>
      <c r="AU580" s="52"/>
      <c r="AV580" s="52"/>
      <c r="AW580" s="53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83" t="str">
        <f>IF(ISBLANK(B580),,IF(IFNA(MATCH(N580,List_Holidays,0),0)=0,IF(IFNA(MATCH(WEEKDAY(N580),List_WeekHolidays,0),0),1,0),2))</f>
        <v/>
      </c>
      <c r="BU580" s="83" t="str">
        <f t="array" ref="BU580">IF(ISBLANK(BT580),,INDEX(List_DayType,BT580+1))</f>
        <v/>
      </c>
      <c r="BV580" s="83" t="str">
        <f t="array" ref="BV580">IFS(BT580=0,,BT580=1,INDEX(List_Weekday,BT580),BT580=2,XLOOKUP(N580,List_Holidays,List_HolidaysDesc))</f>
        <v/>
      </c>
      <c r="BW580" s="109">
        <f t="shared" si="3"/>
        <v>0</v>
      </c>
      <c r="BX580" s="109">
        <f t="shared" si="4"/>
        <v>0</v>
      </c>
      <c r="BY580" s="109">
        <f>IF($BW580&gt;cLunchEnd+$N580,cLunchBegin+$N580+1,cLunchBegin+$N580)</f>
        <v>0.5</v>
      </c>
      <c r="BZ580" s="109">
        <f>IF($BW580&gt;cLunchEnd+$N580,cLunchEnd+$N580+1,cLunchEnd+$N580)</f>
        <v>0.5416666667</v>
      </c>
      <c r="CA580" s="109">
        <f>IF($BW580&gt;cDinnerEnd+$N580,cDinnerBegin+$N580+1,cDinnerBegin+$N580)</f>
        <v>0.75</v>
      </c>
      <c r="CB580" s="109">
        <f>IF($BW580&gt;cDinnerEnd+$N580,cDinnerEnd+$N580+1,cDinnerEnd+$N580)</f>
        <v>0.7916666667</v>
      </c>
      <c r="CC580" s="50" t="str">
        <f>IF((MIN($BX580,BZ580)-MAX($BW580,BY580))&gt;0,vDurationLunch,)</f>
        <v/>
      </c>
      <c r="CD580" s="50" t="str">
        <f>IF((MIN($BX580,CB580)-MAX($BW580,CA580))&gt;0,vDurationDinner,)</f>
        <v/>
      </c>
      <c r="CE580" s="50">
        <f t="shared" si="5"/>
        <v>0</v>
      </c>
      <c r="CF580" s="109">
        <f t="shared" si="6"/>
        <v>0.75</v>
      </c>
      <c r="CG580" s="50" t="str">
        <f t="shared" si="7"/>
        <v/>
      </c>
      <c r="CH580" s="50" t="str">
        <f t="shared" si="8"/>
        <v/>
      </c>
      <c r="CI580" s="50" t="str">
        <f t="shared" si="9"/>
        <v/>
      </c>
      <c r="CJ580" s="50" t="str">
        <f t="shared" si="10"/>
        <v/>
      </c>
      <c r="CK580" s="50" t="str">
        <f t="shared" si="11"/>
        <v/>
      </c>
      <c r="CL580" s="50"/>
      <c r="CM580" s="50"/>
      <c r="CN580" s="50"/>
      <c r="CO580" s="50"/>
      <c r="CP580" s="50"/>
    </row>
    <row r="581">
      <c r="A581" s="108" t="str">
        <f t="shared" si="2"/>
        <v/>
      </c>
      <c r="B581" s="6"/>
      <c r="C581" s="119"/>
      <c r="D581" s="120"/>
      <c r="E581" s="61"/>
      <c r="F581" s="45"/>
      <c r="G581" s="45"/>
      <c r="H581" s="46"/>
      <c r="I581" s="45"/>
      <c r="J581" s="45"/>
      <c r="K581" s="45"/>
      <c r="L581" s="45"/>
      <c r="M581" s="61"/>
      <c r="N581" s="48"/>
      <c r="O581" s="49"/>
      <c r="P581" s="48"/>
      <c r="Q581" s="49"/>
      <c r="R581" s="50"/>
      <c r="S581" s="51"/>
      <c r="T581" s="15"/>
      <c r="U581" s="14"/>
      <c r="V581" s="52"/>
      <c r="W581" s="52"/>
      <c r="X581" s="52"/>
      <c r="Y581" s="52"/>
      <c r="Z581" s="52"/>
      <c r="AA581" s="52"/>
      <c r="AB581" s="53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3"/>
      <c r="AP581" s="52"/>
      <c r="AQ581" s="52"/>
      <c r="AR581" s="53"/>
      <c r="AS581" s="53"/>
      <c r="AT581" s="53"/>
      <c r="AU581" s="52"/>
      <c r="AV581" s="52"/>
      <c r="AW581" s="53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83" t="str">
        <f>IF(ISBLANK(B581),,IF(IFNA(MATCH(N581,List_Holidays,0),0)=0,IF(IFNA(MATCH(WEEKDAY(N581),List_WeekHolidays,0),0),1,0),2))</f>
        <v/>
      </c>
      <c r="BU581" s="83" t="str">
        <f t="array" ref="BU581">IF(ISBLANK(BT581),,INDEX(List_DayType,BT581+1))</f>
        <v/>
      </c>
      <c r="BV581" s="83" t="str">
        <f t="array" ref="BV581">IFS(BT581=0,,BT581=1,INDEX(List_Weekday,BT581),BT581=2,XLOOKUP(N581,List_Holidays,List_HolidaysDesc))</f>
        <v/>
      </c>
      <c r="BW581" s="109">
        <f t="shared" si="3"/>
        <v>0</v>
      </c>
      <c r="BX581" s="109">
        <f t="shared" si="4"/>
        <v>0</v>
      </c>
      <c r="BY581" s="109">
        <f>IF($BW581&gt;cLunchEnd+$N581,cLunchBegin+$N581+1,cLunchBegin+$N581)</f>
        <v>0.5</v>
      </c>
      <c r="BZ581" s="109">
        <f>IF($BW581&gt;cLunchEnd+$N581,cLunchEnd+$N581+1,cLunchEnd+$N581)</f>
        <v>0.5416666667</v>
      </c>
      <c r="CA581" s="109">
        <f>IF($BW581&gt;cDinnerEnd+$N581,cDinnerBegin+$N581+1,cDinnerBegin+$N581)</f>
        <v>0.75</v>
      </c>
      <c r="CB581" s="109">
        <f>IF($BW581&gt;cDinnerEnd+$N581,cDinnerEnd+$N581+1,cDinnerEnd+$N581)</f>
        <v>0.7916666667</v>
      </c>
      <c r="CC581" s="50" t="str">
        <f>IF((MIN($BX581,BZ581)-MAX($BW581,BY581))&gt;0,vDurationLunch,)</f>
        <v/>
      </c>
      <c r="CD581" s="50" t="str">
        <f>IF((MIN($BX581,CB581)-MAX($BW581,CA581))&gt;0,vDurationDinner,)</f>
        <v/>
      </c>
      <c r="CE581" s="50">
        <f t="shared" si="5"/>
        <v>0</v>
      </c>
      <c r="CF581" s="109">
        <f t="shared" si="6"/>
        <v>0.75</v>
      </c>
      <c r="CG581" s="50" t="str">
        <f t="shared" si="7"/>
        <v/>
      </c>
      <c r="CH581" s="50" t="str">
        <f t="shared" si="8"/>
        <v/>
      </c>
      <c r="CI581" s="50" t="str">
        <f t="shared" si="9"/>
        <v/>
      </c>
      <c r="CJ581" s="50" t="str">
        <f t="shared" si="10"/>
        <v/>
      </c>
      <c r="CK581" s="50" t="str">
        <f t="shared" si="11"/>
        <v/>
      </c>
      <c r="CL581" s="50"/>
      <c r="CM581" s="50"/>
      <c r="CN581" s="50"/>
      <c r="CO581" s="50"/>
      <c r="CP581" s="50"/>
    </row>
    <row r="582">
      <c r="A582" s="108" t="str">
        <f t="shared" si="2"/>
        <v/>
      </c>
      <c r="B582" s="6"/>
      <c r="C582" s="119"/>
      <c r="D582" s="120"/>
      <c r="E582" s="61"/>
      <c r="F582" s="45"/>
      <c r="G582" s="45"/>
      <c r="H582" s="46"/>
      <c r="I582" s="45"/>
      <c r="J582" s="45"/>
      <c r="K582" s="45"/>
      <c r="L582" s="45"/>
      <c r="M582" s="61"/>
      <c r="N582" s="48"/>
      <c r="O582" s="49"/>
      <c r="P582" s="48"/>
      <c r="Q582" s="49"/>
      <c r="R582" s="50"/>
      <c r="S582" s="51"/>
      <c r="T582" s="15"/>
      <c r="U582" s="14"/>
      <c r="V582" s="52"/>
      <c r="W582" s="52"/>
      <c r="X582" s="52"/>
      <c r="Y582" s="52"/>
      <c r="Z582" s="52"/>
      <c r="AA582" s="52"/>
      <c r="AB582" s="53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3"/>
      <c r="AP582" s="52"/>
      <c r="AQ582" s="52"/>
      <c r="AR582" s="53"/>
      <c r="AS582" s="53"/>
      <c r="AT582" s="53"/>
      <c r="AU582" s="52"/>
      <c r="AV582" s="52"/>
      <c r="AW582" s="53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83" t="str">
        <f>IF(ISBLANK(B582),,IF(IFNA(MATCH(N582,List_Holidays,0),0)=0,IF(IFNA(MATCH(WEEKDAY(N582),List_WeekHolidays,0),0),1,0),2))</f>
        <v/>
      </c>
      <c r="BU582" s="83" t="str">
        <f t="array" ref="BU582">IF(ISBLANK(BT582),,INDEX(List_DayType,BT582+1))</f>
        <v/>
      </c>
      <c r="BV582" s="83" t="str">
        <f t="array" ref="BV582">IFS(BT582=0,,BT582=1,INDEX(List_Weekday,BT582),BT582=2,XLOOKUP(N582,List_Holidays,List_HolidaysDesc))</f>
        <v/>
      </c>
      <c r="BW582" s="109">
        <f t="shared" si="3"/>
        <v>0</v>
      </c>
      <c r="BX582" s="109">
        <f t="shared" si="4"/>
        <v>0</v>
      </c>
      <c r="BY582" s="109">
        <f>IF($BW582&gt;cLunchEnd+$N582,cLunchBegin+$N582+1,cLunchBegin+$N582)</f>
        <v>0.5</v>
      </c>
      <c r="BZ582" s="109">
        <f>IF($BW582&gt;cLunchEnd+$N582,cLunchEnd+$N582+1,cLunchEnd+$N582)</f>
        <v>0.5416666667</v>
      </c>
      <c r="CA582" s="109">
        <f>IF($BW582&gt;cDinnerEnd+$N582,cDinnerBegin+$N582+1,cDinnerBegin+$N582)</f>
        <v>0.75</v>
      </c>
      <c r="CB582" s="109">
        <f>IF($BW582&gt;cDinnerEnd+$N582,cDinnerEnd+$N582+1,cDinnerEnd+$N582)</f>
        <v>0.7916666667</v>
      </c>
      <c r="CC582" s="50" t="str">
        <f>IF((MIN($BX582,BZ582)-MAX($BW582,BY582))&gt;0,vDurationLunch,)</f>
        <v/>
      </c>
      <c r="CD582" s="50" t="str">
        <f>IF((MIN($BX582,CB582)-MAX($BW582,CA582))&gt;0,vDurationDinner,)</f>
        <v/>
      </c>
      <c r="CE582" s="50">
        <f t="shared" si="5"/>
        <v>0</v>
      </c>
      <c r="CF582" s="109">
        <f t="shared" si="6"/>
        <v>0.75</v>
      </c>
      <c r="CG582" s="50" t="str">
        <f t="shared" si="7"/>
        <v/>
      </c>
      <c r="CH582" s="50" t="str">
        <f t="shared" si="8"/>
        <v/>
      </c>
      <c r="CI582" s="50" t="str">
        <f t="shared" si="9"/>
        <v/>
      </c>
      <c r="CJ582" s="50" t="str">
        <f t="shared" si="10"/>
        <v/>
      </c>
      <c r="CK582" s="50" t="str">
        <f t="shared" si="11"/>
        <v/>
      </c>
      <c r="CL582" s="50"/>
      <c r="CM582" s="50"/>
      <c r="CN582" s="50"/>
      <c r="CO582" s="50"/>
      <c r="CP582" s="50"/>
    </row>
    <row r="583">
      <c r="A583" s="108" t="str">
        <f t="shared" si="2"/>
        <v/>
      </c>
      <c r="B583" s="6"/>
      <c r="C583" s="119"/>
      <c r="D583" s="120"/>
      <c r="E583" s="61"/>
      <c r="F583" s="45"/>
      <c r="G583" s="45"/>
      <c r="H583" s="45"/>
      <c r="I583" s="45"/>
      <c r="J583" s="46"/>
      <c r="K583" s="45"/>
      <c r="L583" s="45"/>
      <c r="M583" s="61"/>
      <c r="N583" s="48"/>
      <c r="O583" s="49"/>
      <c r="P583" s="48"/>
      <c r="Q583" s="49"/>
      <c r="R583" s="50"/>
      <c r="S583" s="51"/>
      <c r="T583" s="15"/>
      <c r="U583" s="14"/>
      <c r="V583" s="52"/>
      <c r="W583" s="52"/>
      <c r="X583" s="52"/>
      <c r="Y583" s="52"/>
      <c r="Z583" s="52"/>
      <c r="AA583" s="52"/>
      <c r="AB583" s="53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3"/>
      <c r="AP583" s="52"/>
      <c r="AQ583" s="52"/>
      <c r="AR583" s="53"/>
      <c r="AS583" s="53"/>
      <c r="AT583" s="53"/>
      <c r="AU583" s="52"/>
      <c r="AV583" s="52"/>
      <c r="AW583" s="53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83" t="str">
        <f>IF(ISBLANK(B583),,IF(IFNA(MATCH(N583,List_Holidays,0),0)=0,IF(IFNA(MATCH(WEEKDAY(N583),List_WeekHolidays,0),0),1,0),2))</f>
        <v/>
      </c>
      <c r="BU583" s="83" t="str">
        <f t="array" ref="BU583">IF(ISBLANK(BT583),,INDEX(List_DayType,BT583+1))</f>
        <v/>
      </c>
      <c r="BV583" s="83" t="str">
        <f t="array" ref="BV583">IFS(BT583=0,,BT583=1,INDEX(List_Weekday,BT583),BT583=2,XLOOKUP(N583,List_Holidays,List_HolidaysDesc))</f>
        <v/>
      </c>
      <c r="BW583" s="109">
        <f t="shared" si="3"/>
        <v>0</v>
      </c>
      <c r="BX583" s="109">
        <f t="shared" si="4"/>
        <v>0</v>
      </c>
      <c r="BY583" s="109">
        <f>IF($BW583&gt;cLunchEnd+$N583,cLunchBegin+$N583+1,cLunchBegin+$N583)</f>
        <v>0.5</v>
      </c>
      <c r="BZ583" s="109">
        <f>IF($BW583&gt;cLunchEnd+$N583,cLunchEnd+$N583+1,cLunchEnd+$N583)</f>
        <v>0.5416666667</v>
      </c>
      <c r="CA583" s="109">
        <f>IF($BW583&gt;cDinnerEnd+$N583,cDinnerBegin+$N583+1,cDinnerBegin+$N583)</f>
        <v>0.75</v>
      </c>
      <c r="CB583" s="109">
        <f>IF($BW583&gt;cDinnerEnd+$N583,cDinnerEnd+$N583+1,cDinnerEnd+$N583)</f>
        <v>0.7916666667</v>
      </c>
      <c r="CC583" s="50" t="str">
        <f>IF((MIN($BX583,BZ583)-MAX($BW583,BY583))&gt;0,vDurationLunch,)</f>
        <v/>
      </c>
      <c r="CD583" s="50" t="str">
        <f>IF((MIN($BX583,CB583)-MAX($BW583,CA583))&gt;0,vDurationDinner,)</f>
        <v/>
      </c>
      <c r="CE583" s="50">
        <f t="shared" si="5"/>
        <v>0</v>
      </c>
      <c r="CF583" s="109">
        <f t="shared" si="6"/>
        <v>0.75</v>
      </c>
      <c r="CG583" s="50" t="str">
        <f t="shared" si="7"/>
        <v/>
      </c>
      <c r="CH583" s="50" t="str">
        <f t="shared" si="8"/>
        <v/>
      </c>
      <c r="CI583" s="50" t="str">
        <f t="shared" si="9"/>
        <v/>
      </c>
      <c r="CJ583" s="50" t="str">
        <f t="shared" si="10"/>
        <v/>
      </c>
      <c r="CK583" s="50" t="str">
        <f t="shared" si="11"/>
        <v/>
      </c>
      <c r="CL583" s="50"/>
      <c r="CM583" s="50"/>
      <c r="CN583" s="50"/>
      <c r="CO583" s="50"/>
      <c r="CP583" s="50"/>
    </row>
    <row r="584">
      <c r="A584" s="108" t="str">
        <f t="shared" si="2"/>
        <v/>
      </c>
      <c r="B584" s="6"/>
      <c r="C584" s="119"/>
      <c r="D584" s="120"/>
      <c r="E584" s="61"/>
      <c r="F584" s="45"/>
      <c r="G584" s="45"/>
      <c r="H584" s="46"/>
      <c r="I584" s="45"/>
      <c r="J584" s="45"/>
      <c r="K584" s="45"/>
      <c r="L584" s="45"/>
      <c r="M584" s="61"/>
      <c r="N584" s="48"/>
      <c r="O584" s="49"/>
      <c r="P584" s="48"/>
      <c r="Q584" s="49"/>
      <c r="R584" s="50"/>
      <c r="S584" s="51"/>
      <c r="T584" s="15"/>
      <c r="U584" s="14"/>
      <c r="V584" s="52"/>
      <c r="W584" s="52"/>
      <c r="X584" s="52"/>
      <c r="Y584" s="52"/>
      <c r="Z584" s="52"/>
      <c r="AA584" s="52"/>
      <c r="AB584" s="53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3"/>
      <c r="AP584" s="52"/>
      <c r="AQ584" s="52"/>
      <c r="AR584" s="53"/>
      <c r="AS584" s="53"/>
      <c r="AT584" s="53"/>
      <c r="AU584" s="52"/>
      <c r="AV584" s="52"/>
      <c r="AW584" s="53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83" t="str">
        <f>IF(ISBLANK(B584),,IF(IFNA(MATCH(N584,List_Holidays,0),0)=0,IF(IFNA(MATCH(WEEKDAY(N584),List_WeekHolidays,0),0),1,0),2))</f>
        <v/>
      </c>
      <c r="BU584" s="83" t="str">
        <f t="array" ref="BU584">IF(ISBLANK(BT584),,INDEX(List_DayType,BT584+1))</f>
        <v/>
      </c>
      <c r="BV584" s="83" t="str">
        <f t="array" ref="BV584">IFS(BT584=0,,BT584=1,INDEX(List_Weekday,BT584),BT584=2,XLOOKUP(N584,List_Holidays,List_HolidaysDesc))</f>
        <v/>
      </c>
      <c r="BW584" s="109">
        <f t="shared" si="3"/>
        <v>0</v>
      </c>
      <c r="BX584" s="109">
        <f t="shared" si="4"/>
        <v>0</v>
      </c>
      <c r="BY584" s="109">
        <f>IF($BW584&gt;cLunchEnd+$N584,cLunchBegin+$N584+1,cLunchBegin+$N584)</f>
        <v>0.5</v>
      </c>
      <c r="BZ584" s="109">
        <f>IF($BW584&gt;cLunchEnd+$N584,cLunchEnd+$N584+1,cLunchEnd+$N584)</f>
        <v>0.5416666667</v>
      </c>
      <c r="CA584" s="109">
        <f>IF($BW584&gt;cDinnerEnd+$N584,cDinnerBegin+$N584+1,cDinnerBegin+$N584)</f>
        <v>0.75</v>
      </c>
      <c r="CB584" s="109">
        <f>IF($BW584&gt;cDinnerEnd+$N584,cDinnerEnd+$N584+1,cDinnerEnd+$N584)</f>
        <v>0.7916666667</v>
      </c>
      <c r="CC584" s="50" t="str">
        <f>IF((MIN($BX584,BZ584)-MAX($BW584,BY584))&gt;0,vDurationLunch,)</f>
        <v/>
      </c>
      <c r="CD584" s="50" t="str">
        <f>IF((MIN($BX584,CB584)-MAX($BW584,CA584))&gt;0,vDurationDinner,)</f>
        <v/>
      </c>
      <c r="CE584" s="50">
        <f t="shared" si="5"/>
        <v>0</v>
      </c>
      <c r="CF584" s="109">
        <f t="shared" si="6"/>
        <v>0.75</v>
      </c>
      <c r="CG584" s="50" t="str">
        <f t="shared" si="7"/>
        <v/>
      </c>
      <c r="CH584" s="50" t="str">
        <f t="shared" si="8"/>
        <v/>
      </c>
      <c r="CI584" s="50" t="str">
        <f t="shared" si="9"/>
        <v/>
      </c>
      <c r="CJ584" s="50" t="str">
        <f t="shared" si="10"/>
        <v/>
      </c>
      <c r="CK584" s="50" t="str">
        <f t="shared" si="11"/>
        <v/>
      </c>
      <c r="CL584" s="50"/>
      <c r="CM584" s="50"/>
      <c r="CN584" s="50"/>
      <c r="CO584" s="50"/>
      <c r="CP584" s="50"/>
    </row>
    <row r="585">
      <c r="A585" s="108" t="str">
        <f t="shared" si="2"/>
        <v/>
      </c>
      <c r="B585" s="6"/>
      <c r="C585" s="119"/>
      <c r="D585" s="120"/>
      <c r="E585" s="61"/>
      <c r="F585" s="45"/>
      <c r="G585" s="45"/>
      <c r="H585" s="46"/>
      <c r="I585" s="45"/>
      <c r="J585" s="45"/>
      <c r="K585" s="45"/>
      <c r="L585" s="45"/>
      <c r="M585" s="61"/>
      <c r="N585" s="48"/>
      <c r="O585" s="49"/>
      <c r="P585" s="48"/>
      <c r="Q585" s="49"/>
      <c r="R585" s="50"/>
      <c r="S585" s="51"/>
      <c r="T585" s="15"/>
      <c r="U585" s="14"/>
      <c r="V585" s="52"/>
      <c r="W585" s="52"/>
      <c r="X585" s="52"/>
      <c r="Y585" s="52"/>
      <c r="Z585" s="52"/>
      <c r="AA585" s="52"/>
      <c r="AB585" s="53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3"/>
      <c r="AP585" s="52"/>
      <c r="AQ585" s="52"/>
      <c r="AR585" s="53"/>
      <c r="AS585" s="53"/>
      <c r="AT585" s="53"/>
      <c r="AU585" s="52"/>
      <c r="AV585" s="52"/>
      <c r="AW585" s="53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83" t="str">
        <f>IF(ISBLANK(B585),,IF(IFNA(MATCH(N585,List_Holidays,0),0)=0,IF(IFNA(MATCH(WEEKDAY(N585),List_WeekHolidays,0),0),1,0),2))</f>
        <v/>
      </c>
      <c r="BU585" s="83" t="str">
        <f t="array" ref="BU585">IF(ISBLANK(BT585),,INDEX(List_DayType,BT585+1))</f>
        <v/>
      </c>
      <c r="BV585" s="83" t="str">
        <f t="array" ref="BV585">IFS(BT585=0,,BT585=1,INDEX(List_Weekday,BT585),BT585=2,XLOOKUP(N585,List_Holidays,List_HolidaysDesc))</f>
        <v/>
      </c>
      <c r="BW585" s="109">
        <f t="shared" si="3"/>
        <v>0</v>
      </c>
      <c r="BX585" s="109">
        <f t="shared" si="4"/>
        <v>0</v>
      </c>
      <c r="BY585" s="109">
        <f>IF($BW585&gt;cLunchEnd+$N585,cLunchBegin+$N585+1,cLunchBegin+$N585)</f>
        <v>0.5</v>
      </c>
      <c r="BZ585" s="109">
        <f>IF($BW585&gt;cLunchEnd+$N585,cLunchEnd+$N585+1,cLunchEnd+$N585)</f>
        <v>0.5416666667</v>
      </c>
      <c r="CA585" s="109">
        <f>IF($BW585&gt;cDinnerEnd+$N585,cDinnerBegin+$N585+1,cDinnerBegin+$N585)</f>
        <v>0.75</v>
      </c>
      <c r="CB585" s="109">
        <f>IF($BW585&gt;cDinnerEnd+$N585,cDinnerEnd+$N585+1,cDinnerEnd+$N585)</f>
        <v>0.7916666667</v>
      </c>
      <c r="CC585" s="50" t="str">
        <f>IF((MIN($BX585,BZ585)-MAX($BW585,BY585))&gt;0,vDurationLunch,)</f>
        <v/>
      </c>
      <c r="CD585" s="50" t="str">
        <f>IF((MIN($BX585,CB585)-MAX($BW585,CA585))&gt;0,vDurationDinner,)</f>
        <v/>
      </c>
      <c r="CE585" s="50">
        <f t="shared" si="5"/>
        <v>0</v>
      </c>
      <c r="CF585" s="109">
        <f t="shared" si="6"/>
        <v>0.75</v>
      </c>
      <c r="CG585" s="50" t="str">
        <f t="shared" si="7"/>
        <v/>
      </c>
      <c r="CH585" s="50" t="str">
        <f t="shared" si="8"/>
        <v/>
      </c>
      <c r="CI585" s="50" t="str">
        <f t="shared" si="9"/>
        <v/>
      </c>
      <c r="CJ585" s="50" t="str">
        <f t="shared" si="10"/>
        <v/>
      </c>
      <c r="CK585" s="50" t="str">
        <f t="shared" si="11"/>
        <v/>
      </c>
      <c r="CL585" s="50"/>
      <c r="CM585" s="50"/>
      <c r="CN585" s="50"/>
      <c r="CO585" s="50"/>
      <c r="CP585" s="50"/>
    </row>
    <row r="586">
      <c r="A586" s="108" t="str">
        <f t="shared" si="2"/>
        <v/>
      </c>
      <c r="B586" s="6"/>
      <c r="C586" s="119"/>
      <c r="D586" s="120"/>
      <c r="E586" s="61"/>
      <c r="F586" s="45"/>
      <c r="G586" s="45"/>
      <c r="H586" s="46"/>
      <c r="I586" s="45"/>
      <c r="J586" s="45"/>
      <c r="K586" s="45"/>
      <c r="L586" s="45"/>
      <c r="M586" s="61"/>
      <c r="N586" s="48"/>
      <c r="O586" s="49"/>
      <c r="P586" s="48"/>
      <c r="Q586" s="49"/>
      <c r="R586" s="50"/>
      <c r="S586" s="51"/>
      <c r="T586" s="15"/>
      <c r="U586" s="14"/>
      <c r="V586" s="52"/>
      <c r="W586" s="52"/>
      <c r="X586" s="52"/>
      <c r="Y586" s="52"/>
      <c r="Z586" s="52"/>
      <c r="AA586" s="52"/>
      <c r="AB586" s="53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3"/>
      <c r="AP586" s="52"/>
      <c r="AQ586" s="52"/>
      <c r="AR586" s="53"/>
      <c r="AS586" s="53"/>
      <c r="AT586" s="53"/>
      <c r="AU586" s="52"/>
      <c r="AV586" s="52"/>
      <c r="AW586" s="53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83" t="str">
        <f>IF(ISBLANK(B586),,IF(IFNA(MATCH(N586,List_Holidays,0),0)=0,IF(IFNA(MATCH(WEEKDAY(N586),List_WeekHolidays,0),0),1,0),2))</f>
        <v/>
      </c>
      <c r="BU586" s="83" t="str">
        <f t="array" ref="BU586">IF(ISBLANK(BT586),,INDEX(List_DayType,BT586+1))</f>
        <v/>
      </c>
      <c r="BV586" s="83" t="str">
        <f t="array" ref="BV586">IFS(BT586=0,,BT586=1,INDEX(List_Weekday,BT586),BT586=2,XLOOKUP(N586,List_Holidays,List_HolidaysDesc))</f>
        <v/>
      </c>
      <c r="BW586" s="109">
        <f t="shared" si="3"/>
        <v>0</v>
      </c>
      <c r="BX586" s="109">
        <f t="shared" si="4"/>
        <v>0</v>
      </c>
      <c r="BY586" s="109">
        <f>IF($BW586&gt;cLunchEnd+$N586,cLunchBegin+$N586+1,cLunchBegin+$N586)</f>
        <v>0.5</v>
      </c>
      <c r="BZ586" s="109">
        <f>IF($BW586&gt;cLunchEnd+$N586,cLunchEnd+$N586+1,cLunchEnd+$N586)</f>
        <v>0.5416666667</v>
      </c>
      <c r="CA586" s="109">
        <f>IF($BW586&gt;cDinnerEnd+$N586,cDinnerBegin+$N586+1,cDinnerBegin+$N586)</f>
        <v>0.75</v>
      </c>
      <c r="CB586" s="109">
        <f>IF($BW586&gt;cDinnerEnd+$N586,cDinnerEnd+$N586+1,cDinnerEnd+$N586)</f>
        <v>0.7916666667</v>
      </c>
      <c r="CC586" s="50" t="str">
        <f>IF((MIN($BX586,BZ586)-MAX($BW586,BY586))&gt;0,vDurationLunch,)</f>
        <v/>
      </c>
      <c r="CD586" s="50" t="str">
        <f>IF((MIN($BX586,CB586)-MAX($BW586,CA586))&gt;0,vDurationDinner,)</f>
        <v/>
      </c>
      <c r="CE586" s="50">
        <f t="shared" si="5"/>
        <v>0</v>
      </c>
      <c r="CF586" s="109">
        <f t="shared" si="6"/>
        <v>0.75</v>
      </c>
      <c r="CG586" s="50" t="str">
        <f t="shared" si="7"/>
        <v/>
      </c>
      <c r="CH586" s="50" t="str">
        <f t="shared" si="8"/>
        <v/>
      </c>
      <c r="CI586" s="50" t="str">
        <f t="shared" si="9"/>
        <v/>
      </c>
      <c r="CJ586" s="50" t="str">
        <f t="shared" si="10"/>
        <v/>
      </c>
      <c r="CK586" s="50" t="str">
        <f t="shared" si="11"/>
        <v/>
      </c>
      <c r="CL586" s="50"/>
      <c r="CM586" s="50"/>
      <c r="CN586" s="50"/>
      <c r="CO586" s="50"/>
      <c r="CP586" s="50"/>
    </row>
    <row r="587">
      <c r="A587" s="108" t="str">
        <f t="shared" si="2"/>
        <v/>
      </c>
      <c r="B587" s="6"/>
      <c r="C587" s="119"/>
      <c r="D587" s="120"/>
      <c r="E587" s="61"/>
      <c r="F587" s="45"/>
      <c r="G587" s="46"/>
      <c r="H587" s="46"/>
      <c r="I587" s="45"/>
      <c r="J587" s="45"/>
      <c r="K587" s="45"/>
      <c r="L587" s="45"/>
      <c r="M587" s="61"/>
      <c r="N587" s="48"/>
      <c r="O587" s="49"/>
      <c r="P587" s="48"/>
      <c r="Q587" s="49"/>
      <c r="R587" s="50"/>
      <c r="S587" s="51"/>
      <c r="T587" s="15"/>
      <c r="U587" s="14"/>
      <c r="V587" s="52"/>
      <c r="W587" s="52"/>
      <c r="X587" s="52"/>
      <c r="Y587" s="52"/>
      <c r="Z587" s="52"/>
      <c r="AA587" s="52"/>
      <c r="AB587" s="53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3"/>
      <c r="AP587" s="52"/>
      <c r="AQ587" s="52"/>
      <c r="AR587" s="53"/>
      <c r="AS587" s="53"/>
      <c r="AT587" s="53"/>
      <c r="AU587" s="52"/>
      <c r="AV587" s="52"/>
      <c r="AW587" s="53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83" t="str">
        <f>IF(ISBLANK(B587),,IF(IFNA(MATCH(N587,List_Holidays,0),0)=0,IF(IFNA(MATCH(WEEKDAY(N587),List_WeekHolidays,0),0),1,0),2))</f>
        <v/>
      </c>
      <c r="BU587" s="83" t="str">
        <f t="array" ref="BU587">IF(ISBLANK(BT587),,INDEX(List_DayType,BT587+1))</f>
        <v/>
      </c>
      <c r="BV587" s="83" t="str">
        <f t="array" ref="BV587">IFS(BT587=0,,BT587=1,INDEX(List_Weekday,BT587),BT587=2,XLOOKUP(N587,List_Holidays,List_HolidaysDesc))</f>
        <v/>
      </c>
      <c r="BW587" s="109">
        <f t="shared" si="3"/>
        <v>0</v>
      </c>
      <c r="BX587" s="109">
        <f t="shared" si="4"/>
        <v>0</v>
      </c>
      <c r="BY587" s="109">
        <f>IF($BW587&gt;cLunchEnd+$N587,cLunchBegin+$N587+1,cLunchBegin+$N587)</f>
        <v>0.5</v>
      </c>
      <c r="BZ587" s="109">
        <f>IF($BW587&gt;cLunchEnd+$N587,cLunchEnd+$N587+1,cLunchEnd+$N587)</f>
        <v>0.5416666667</v>
      </c>
      <c r="CA587" s="109">
        <f>IF($BW587&gt;cDinnerEnd+$N587,cDinnerBegin+$N587+1,cDinnerBegin+$N587)</f>
        <v>0.75</v>
      </c>
      <c r="CB587" s="109">
        <f>IF($BW587&gt;cDinnerEnd+$N587,cDinnerEnd+$N587+1,cDinnerEnd+$N587)</f>
        <v>0.7916666667</v>
      </c>
      <c r="CC587" s="50" t="str">
        <f>IF((MIN($BX587,BZ587)-MAX($BW587,BY587))&gt;0,vDurationLunch,)</f>
        <v/>
      </c>
      <c r="CD587" s="50" t="str">
        <f>IF((MIN($BX587,CB587)-MAX($BW587,CA587))&gt;0,vDurationDinner,)</f>
        <v/>
      </c>
      <c r="CE587" s="50">
        <f t="shared" si="5"/>
        <v>0</v>
      </c>
      <c r="CF587" s="109">
        <f t="shared" si="6"/>
        <v>0.75</v>
      </c>
      <c r="CG587" s="50" t="str">
        <f t="shared" si="7"/>
        <v/>
      </c>
      <c r="CH587" s="50" t="str">
        <f t="shared" si="8"/>
        <v/>
      </c>
      <c r="CI587" s="50" t="str">
        <f t="shared" si="9"/>
        <v/>
      </c>
      <c r="CJ587" s="50" t="str">
        <f t="shared" si="10"/>
        <v/>
      </c>
      <c r="CK587" s="50" t="str">
        <f t="shared" si="11"/>
        <v/>
      </c>
      <c r="CL587" s="50"/>
      <c r="CM587" s="50"/>
      <c r="CN587" s="50"/>
      <c r="CO587" s="50"/>
      <c r="CP587" s="50"/>
    </row>
    <row r="588">
      <c r="A588" s="108" t="str">
        <f t="shared" si="2"/>
        <v/>
      </c>
      <c r="B588" s="6"/>
      <c r="C588" s="119"/>
      <c r="D588" s="120"/>
      <c r="E588" s="61"/>
      <c r="F588" s="45"/>
      <c r="G588" s="45"/>
      <c r="H588" s="46"/>
      <c r="I588" s="45"/>
      <c r="J588" s="45"/>
      <c r="K588" s="45"/>
      <c r="L588" s="45"/>
      <c r="M588" s="61"/>
      <c r="N588" s="48"/>
      <c r="O588" s="49"/>
      <c r="P588" s="48"/>
      <c r="Q588" s="49"/>
      <c r="R588" s="50"/>
      <c r="S588" s="51"/>
      <c r="T588" s="15"/>
      <c r="U588" s="14"/>
      <c r="V588" s="52"/>
      <c r="W588" s="52"/>
      <c r="X588" s="52"/>
      <c r="Y588" s="52"/>
      <c r="Z588" s="52"/>
      <c r="AA588" s="52"/>
      <c r="AB588" s="53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3"/>
      <c r="AP588" s="52"/>
      <c r="AQ588" s="52"/>
      <c r="AR588" s="53"/>
      <c r="AS588" s="53"/>
      <c r="AT588" s="53"/>
      <c r="AU588" s="52"/>
      <c r="AV588" s="52"/>
      <c r="AW588" s="53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83" t="str">
        <f>IF(ISBLANK(B588),,IF(IFNA(MATCH(N588,List_Holidays,0),0)=0,IF(IFNA(MATCH(WEEKDAY(N588),List_WeekHolidays,0),0),1,0),2))</f>
        <v/>
      </c>
      <c r="BU588" s="83" t="str">
        <f t="array" ref="BU588">IF(ISBLANK(BT588),,INDEX(List_DayType,BT588+1))</f>
        <v/>
      </c>
      <c r="BV588" s="83" t="str">
        <f t="array" ref="BV588">IFS(BT588=0,,BT588=1,INDEX(List_Weekday,BT588),BT588=2,XLOOKUP(N588,List_Holidays,List_HolidaysDesc))</f>
        <v/>
      </c>
      <c r="BW588" s="109">
        <f t="shared" si="3"/>
        <v>0</v>
      </c>
      <c r="BX588" s="109">
        <f t="shared" si="4"/>
        <v>0</v>
      </c>
      <c r="BY588" s="109">
        <f>IF($BW588&gt;cLunchEnd+$N588,cLunchBegin+$N588+1,cLunchBegin+$N588)</f>
        <v>0.5</v>
      </c>
      <c r="BZ588" s="109">
        <f>IF($BW588&gt;cLunchEnd+$N588,cLunchEnd+$N588+1,cLunchEnd+$N588)</f>
        <v>0.5416666667</v>
      </c>
      <c r="CA588" s="109">
        <f>IF($BW588&gt;cDinnerEnd+$N588,cDinnerBegin+$N588+1,cDinnerBegin+$N588)</f>
        <v>0.75</v>
      </c>
      <c r="CB588" s="109">
        <f>IF($BW588&gt;cDinnerEnd+$N588,cDinnerEnd+$N588+1,cDinnerEnd+$N588)</f>
        <v>0.7916666667</v>
      </c>
      <c r="CC588" s="50" t="str">
        <f>IF((MIN($BX588,BZ588)-MAX($BW588,BY588))&gt;0,vDurationLunch,)</f>
        <v/>
      </c>
      <c r="CD588" s="50" t="str">
        <f>IF((MIN($BX588,CB588)-MAX($BW588,CA588))&gt;0,vDurationDinner,)</f>
        <v/>
      </c>
      <c r="CE588" s="50">
        <f t="shared" si="5"/>
        <v>0</v>
      </c>
      <c r="CF588" s="109">
        <f t="shared" si="6"/>
        <v>0.75</v>
      </c>
      <c r="CG588" s="50" t="str">
        <f t="shared" si="7"/>
        <v/>
      </c>
      <c r="CH588" s="50" t="str">
        <f t="shared" si="8"/>
        <v/>
      </c>
      <c r="CI588" s="50" t="str">
        <f t="shared" si="9"/>
        <v/>
      </c>
      <c r="CJ588" s="50" t="str">
        <f t="shared" si="10"/>
        <v/>
      </c>
      <c r="CK588" s="50" t="str">
        <f t="shared" si="11"/>
        <v/>
      </c>
      <c r="CL588" s="50"/>
      <c r="CM588" s="50"/>
      <c r="CN588" s="50"/>
      <c r="CO588" s="50"/>
      <c r="CP588" s="50"/>
    </row>
    <row r="589">
      <c r="A589" s="108" t="str">
        <f t="shared" si="2"/>
        <v/>
      </c>
      <c r="B589" s="6"/>
      <c r="C589" s="119"/>
      <c r="D589" s="120"/>
      <c r="E589" s="61"/>
      <c r="F589" s="45"/>
      <c r="G589" s="45"/>
      <c r="H589" s="46"/>
      <c r="I589" s="45"/>
      <c r="J589" s="45"/>
      <c r="K589" s="45"/>
      <c r="L589" s="45"/>
      <c r="M589" s="61"/>
      <c r="N589" s="48"/>
      <c r="O589" s="49"/>
      <c r="P589" s="48"/>
      <c r="Q589" s="49"/>
      <c r="R589" s="50"/>
      <c r="S589" s="51"/>
      <c r="T589" s="15"/>
      <c r="U589" s="14"/>
      <c r="V589" s="52"/>
      <c r="W589" s="52"/>
      <c r="X589" s="52"/>
      <c r="Y589" s="52"/>
      <c r="Z589" s="52"/>
      <c r="AA589" s="52"/>
      <c r="AB589" s="53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3"/>
      <c r="AP589" s="52"/>
      <c r="AQ589" s="52"/>
      <c r="AR589" s="53"/>
      <c r="AS589" s="53"/>
      <c r="AT589" s="53"/>
      <c r="AU589" s="52"/>
      <c r="AV589" s="52"/>
      <c r="AW589" s="53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83" t="str">
        <f>IF(ISBLANK(B589),,IF(IFNA(MATCH(N589,List_Holidays,0),0)=0,IF(IFNA(MATCH(WEEKDAY(N589),List_WeekHolidays,0),0),1,0),2))</f>
        <v/>
      </c>
      <c r="BU589" s="83" t="str">
        <f t="array" ref="BU589">IF(ISBLANK(BT589),,INDEX(List_DayType,BT589+1))</f>
        <v/>
      </c>
      <c r="BV589" s="83" t="str">
        <f t="array" ref="BV589">IFS(BT589=0,,BT589=1,INDEX(List_Weekday,BT589),BT589=2,XLOOKUP(N589,List_Holidays,List_HolidaysDesc))</f>
        <v/>
      </c>
      <c r="BW589" s="109">
        <f t="shared" si="3"/>
        <v>0</v>
      </c>
      <c r="BX589" s="109">
        <f t="shared" si="4"/>
        <v>0</v>
      </c>
      <c r="BY589" s="109">
        <f>IF($BW589&gt;cLunchEnd+$N589,cLunchBegin+$N589+1,cLunchBegin+$N589)</f>
        <v>0.5</v>
      </c>
      <c r="BZ589" s="109">
        <f>IF($BW589&gt;cLunchEnd+$N589,cLunchEnd+$N589+1,cLunchEnd+$N589)</f>
        <v>0.5416666667</v>
      </c>
      <c r="CA589" s="109">
        <f>IF($BW589&gt;cDinnerEnd+$N589,cDinnerBegin+$N589+1,cDinnerBegin+$N589)</f>
        <v>0.75</v>
      </c>
      <c r="CB589" s="109">
        <f>IF($BW589&gt;cDinnerEnd+$N589,cDinnerEnd+$N589+1,cDinnerEnd+$N589)</f>
        <v>0.7916666667</v>
      </c>
      <c r="CC589" s="50" t="str">
        <f>IF((MIN($BX589,BZ589)-MAX($BW589,BY589))&gt;0,vDurationLunch,)</f>
        <v/>
      </c>
      <c r="CD589" s="50" t="str">
        <f>IF((MIN($BX589,CB589)-MAX($BW589,CA589))&gt;0,vDurationDinner,)</f>
        <v/>
      </c>
      <c r="CE589" s="50">
        <f t="shared" si="5"/>
        <v>0</v>
      </c>
      <c r="CF589" s="109">
        <f t="shared" si="6"/>
        <v>0.75</v>
      </c>
      <c r="CG589" s="50" t="str">
        <f t="shared" si="7"/>
        <v/>
      </c>
      <c r="CH589" s="50" t="str">
        <f t="shared" si="8"/>
        <v/>
      </c>
      <c r="CI589" s="50" t="str">
        <f t="shared" si="9"/>
        <v/>
      </c>
      <c r="CJ589" s="50" t="str">
        <f t="shared" si="10"/>
        <v/>
      </c>
      <c r="CK589" s="50" t="str">
        <f t="shared" si="11"/>
        <v/>
      </c>
      <c r="CL589" s="50"/>
      <c r="CM589" s="50"/>
      <c r="CN589" s="50"/>
      <c r="CO589" s="50"/>
      <c r="CP589" s="50"/>
    </row>
    <row r="590">
      <c r="A590" s="108" t="str">
        <f t="shared" si="2"/>
        <v/>
      </c>
      <c r="B590" s="6"/>
      <c r="C590" s="119"/>
      <c r="D590" s="120"/>
      <c r="E590" s="61"/>
      <c r="F590" s="45"/>
      <c r="G590" s="45"/>
      <c r="H590" s="45"/>
      <c r="I590" s="45"/>
      <c r="J590" s="46"/>
      <c r="K590" s="45"/>
      <c r="L590" s="45"/>
      <c r="M590" s="61"/>
      <c r="N590" s="48"/>
      <c r="O590" s="49"/>
      <c r="P590" s="48"/>
      <c r="Q590" s="49"/>
      <c r="R590" s="50"/>
      <c r="S590" s="51"/>
      <c r="T590" s="15"/>
      <c r="U590" s="14"/>
      <c r="V590" s="52"/>
      <c r="W590" s="52"/>
      <c r="X590" s="52"/>
      <c r="Y590" s="52"/>
      <c r="Z590" s="52"/>
      <c r="AA590" s="52"/>
      <c r="AB590" s="53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3"/>
      <c r="AP590" s="52"/>
      <c r="AQ590" s="52"/>
      <c r="AR590" s="53"/>
      <c r="AS590" s="53"/>
      <c r="AT590" s="53"/>
      <c r="AU590" s="52"/>
      <c r="AV590" s="52"/>
      <c r="AW590" s="53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83" t="str">
        <f>IF(ISBLANK(B590),,IF(IFNA(MATCH(N590,List_Holidays,0),0)=0,IF(IFNA(MATCH(WEEKDAY(N590),List_WeekHolidays,0),0),1,0),2))</f>
        <v/>
      </c>
      <c r="BU590" s="83" t="str">
        <f t="array" ref="BU590">IF(ISBLANK(BT590),,INDEX(List_DayType,BT590+1))</f>
        <v/>
      </c>
      <c r="BV590" s="83" t="str">
        <f t="array" ref="BV590">IFS(BT590=0,,BT590=1,INDEX(List_Weekday,BT590),BT590=2,XLOOKUP(N590,List_Holidays,List_HolidaysDesc))</f>
        <v/>
      </c>
      <c r="BW590" s="109">
        <f t="shared" si="3"/>
        <v>0</v>
      </c>
      <c r="BX590" s="109">
        <f t="shared" si="4"/>
        <v>0</v>
      </c>
      <c r="BY590" s="109">
        <f>IF($BW590&gt;cLunchEnd+$N590,cLunchBegin+$N590+1,cLunchBegin+$N590)</f>
        <v>0.5</v>
      </c>
      <c r="BZ590" s="109">
        <f>IF($BW590&gt;cLunchEnd+$N590,cLunchEnd+$N590+1,cLunchEnd+$N590)</f>
        <v>0.5416666667</v>
      </c>
      <c r="CA590" s="109">
        <f>IF($BW590&gt;cDinnerEnd+$N590,cDinnerBegin+$N590+1,cDinnerBegin+$N590)</f>
        <v>0.75</v>
      </c>
      <c r="CB590" s="109">
        <f>IF($BW590&gt;cDinnerEnd+$N590,cDinnerEnd+$N590+1,cDinnerEnd+$N590)</f>
        <v>0.7916666667</v>
      </c>
      <c r="CC590" s="50" t="str">
        <f>IF((MIN($BX590,BZ590)-MAX($BW590,BY590))&gt;0,vDurationLunch,)</f>
        <v/>
      </c>
      <c r="CD590" s="50" t="str">
        <f>IF((MIN($BX590,CB590)-MAX($BW590,CA590))&gt;0,vDurationDinner,)</f>
        <v/>
      </c>
      <c r="CE590" s="50">
        <f t="shared" si="5"/>
        <v>0</v>
      </c>
      <c r="CF590" s="109">
        <f t="shared" si="6"/>
        <v>0.75</v>
      </c>
      <c r="CG590" s="50" t="str">
        <f t="shared" si="7"/>
        <v/>
      </c>
      <c r="CH590" s="50" t="str">
        <f t="shared" si="8"/>
        <v/>
      </c>
      <c r="CI590" s="50" t="str">
        <f t="shared" si="9"/>
        <v/>
      </c>
      <c r="CJ590" s="50" t="str">
        <f t="shared" si="10"/>
        <v/>
      </c>
      <c r="CK590" s="50" t="str">
        <f t="shared" si="11"/>
        <v/>
      </c>
      <c r="CL590" s="50"/>
      <c r="CM590" s="50"/>
      <c r="CN590" s="50"/>
      <c r="CO590" s="50"/>
      <c r="CP590" s="50"/>
    </row>
    <row r="591">
      <c r="A591" s="108" t="str">
        <f t="shared" si="2"/>
        <v/>
      </c>
      <c r="B591" s="6"/>
      <c r="C591" s="119"/>
      <c r="D591" s="120"/>
      <c r="E591" s="61"/>
      <c r="F591" s="45"/>
      <c r="G591" s="45"/>
      <c r="H591" s="46"/>
      <c r="I591" s="45"/>
      <c r="J591" s="45"/>
      <c r="K591" s="45"/>
      <c r="L591" s="45"/>
      <c r="M591" s="61"/>
      <c r="N591" s="48"/>
      <c r="O591" s="49"/>
      <c r="P591" s="48"/>
      <c r="Q591" s="49"/>
      <c r="R591" s="50"/>
      <c r="S591" s="51"/>
      <c r="T591" s="15"/>
      <c r="U591" s="14"/>
      <c r="V591" s="52"/>
      <c r="W591" s="52"/>
      <c r="X591" s="52"/>
      <c r="Y591" s="52"/>
      <c r="Z591" s="52"/>
      <c r="AA591" s="52"/>
      <c r="AB591" s="53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3"/>
      <c r="AP591" s="52"/>
      <c r="AQ591" s="52"/>
      <c r="AR591" s="53"/>
      <c r="AS591" s="53"/>
      <c r="AT591" s="53"/>
      <c r="AU591" s="52"/>
      <c r="AV591" s="52"/>
      <c r="AW591" s="53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83" t="str">
        <f>IF(ISBLANK(B591),,IF(IFNA(MATCH(N591,List_Holidays,0),0)=0,IF(IFNA(MATCH(WEEKDAY(N591),List_WeekHolidays,0),0),1,0),2))</f>
        <v/>
      </c>
      <c r="BU591" s="83" t="str">
        <f t="array" ref="BU591">IF(ISBLANK(BT591),,INDEX(List_DayType,BT591+1))</f>
        <v/>
      </c>
      <c r="BV591" s="83" t="str">
        <f t="array" ref="BV591">IFS(BT591=0,,BT591=1,INDEX(List_Weekday,BT591),BT591=2,XLOOKUP(N591,List_Holidays,List_HolidaysDesc))</f>
        <v/>
      </c>
      <c r="BW591" s="109">
        <f t="shared" si="3"/>
        <v>0</v>
      </c>
      <c r="BX591" s="109">
        <f t="shared" si="4"/>
        <v>0</v>
      </c>
      <c r="BY591" s="109">
        <f>IF($BW591&gt;cLunchEnd+$N591,cLunchBegin+$N591+1,cLunchBegin+$N591)</f>
        <v>0.5</v>
      </c>
      <c r="BZ591" s="109">
        <f>IF($BW591&gt;cLunchEnd+$N591,cLunchEnd+$N591+1,cLunchEnd+$N591)</f>
        <v>0.5416666667</v>
      </c>
      <c r="CA591" s="109">
        <f>IF($BW591&gt;cDinnerEnd+$N591,cDinnerBegin+$N591+1,cDinnerBegin+$N591)</f>
        <v>0.75</v>
      </c>
      <c r="CB591" s="109">
        <f>IF($BW591&gt;cDinnerEnd+$N591,cDinnerEnd+$N591+1,cDinnerEnd+$N591)</f>
        <v>0.7916666667</v>
      </c>
      <c r="CC591" s="50" t="str">
        <f>IF((MIN($BX591,BZ591)-MAX($BW591,BY591))&gt;0,vDurationLunch,)</f>
        <v/>
      </c>
      <c r="CD591" s="50" t="str">
        <f>IF((MIN($BX591,CB591)-MAX($BW591,CA591))&gt;0,vDurationDinner,)</f>
        <v/>
      </c>
      <c r="CE591" s="50">
        <f t="shared" si="5"/>
        <v>0</v>
      </c>
      <c r="CF591" s="109">
        <f t="shared" si="6"/>
        <v>0.75</v>
      </c>
      <c r="CG591" s="50" t="str">
        <f t="shared" si="7"/>
        <v/>
      </c>
      <c r="CH591" s="50" t="str">
        <f t="shared" si="8"/>
        <v/>
      </c>
      <c r="CI591" s="50" t="str">
        <f t="shared" si="9"/>
        <v/>
      </c>
      <c r="CJ591" s="50" t="str">
        <f t="shared" si="10"/>
        <v/>
      </c>
      <c r="CK591" s="50" t="str">
        <f t="shared" si="11"/>
        <v/>
      </c>
      <c r="CL591" s="50"/>
      <c r="CM591" s="50"/>
      <c r="CN591" s="50"/>
      <c r="CO591" s="50"/>
      <c r="CP591" s="50"/>
    </row>
    <row r="592">
      <c r="A592" s="108" t="str">
        <f t="shared" si="2"/>
        <v/>
      </c>
      <c r="B592" s="6"/>
      <c r="C592" s="119"/>
      <c r="D592" s="120"/>
      <c r="E592" s="61"/>
      <c r="F592" s="45"/>
      <c r="G592" s="45"/>
      <c r="H592" s="46"/>
      <c r="I592" s="45"/>
      <c r="J592" s="45"/>
      <c r="K592" s="45"/>
      <c r="L592" s="45"/>
      <c r="M592" s="61"/>
      <c r="N592" s="48"/>
      <c r="O592" s="49"/>
      <c r="P592" s="48"/>
      <c r="Q592" s="49"/>
      <c r="R592" s="50"/>
      <c r="S592" s="51"/>
      <c r="T592" s="15"/>
      <c r="U592" s="14"/>
      <c r="V592" s="52"/>
      <c r="W592" s="52"/>
      <c r="X592" s="52"/>
      <c r="Y592" s="52"/>
      <c r="Z592" s="52"/>
      <c r="AA592" s="52"/>
      <c r="AB592" s="53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3"/>
      <c r="AP592" s="52"/>
      <c r="AQ592" s="52"/>
      <c r="AR592" s="53"/>
      <c r="AS592" s="53"/>
      <c r="AT592" s="53"/>
      <c r="AU592" s="52"/>
      <c r="AV592" s="52"/>
      <c r="AW592" s="53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83" t="str">
        <f>IF(ISBLANK(B592),,IF(IFNA(MATCH(N592,List_Holidays,0),0)=0,IF(IFNA(MATCH(WEEKDAY(N592),List_WeekHolidays,0),0),1,0),2))</f>
        <v/>
      </c>
      <c r="BU592" s="83" t="str">
        <f t="array" ref="BU592">IF(ISBLANK(BT592),,INDEX(List_DayType,BT592+1))</f>
        <v/>
      </c>
      <c r="BV592" s="83" t="str">
        <f t="array" ref="BV592">IFS(BT592=0,,BT592=1,INDEX(List_Weekday,BT592),BT592=2,XLOOKUP(N592,List_Holidays,List_HolidaysDesc))</f>
        <v/>
      </c>
      <c r="BW592" s="109">
        <f t="shared" si="3"/>
        <v>0</v>
      </c>
      <c r="BX592" s="109">
        <f t="shared" si="4"/>
        <v>0</v>
      </c>
      <c r="BY592" s="109">
        <f>IF($BW592&gt;cLunchEnd+$N592,cLunchBegin+$N592+1,cLunchBegin+$N592)</f>
        <v>0.5</v>
      </c>
      <c r="BZ592" s="109">
        <f>IF($BW592&gt;cLunchEnd+$N592,cLunchEnd+$N592+1,cLunchEnd+$N592)</f>
        <v>0.5416666667</v>
      </c>
      <c r="CA592" s="109">
        <f>IF($BW592&gt;cDinnerEnd+$N592,cDinnerBegin+$N592+1,cDinnerBegin+$N592)</f>
        <v>0.75</v>
      </c>
      <c r="CB592" s="109">
        <f>IF($BW592&gt;cDinnerEnd+$N592,cDinnerEnd+$N592+1,cDinnerEnd+$N592)</f>
        <v>0.7916666667</v>
      </c>
      <c r="CC592" s="50" t="str">
        <f>IF((MIN($BX592,BZ592)-MAX($BW592,BY592))&gt;0,vDurationLunch,)</f>
        <v/>
      </c>
      <c r="CD592" s="50" t="str">
        <f>IF((MIN($BX592,CB592)-MAX($BW592,CA592))&gt;0,vDurationDinner,)</f>
        <v/>
      </c>
      <c r="CE592" s="50">
        <f t="shared" si="5"/>
        <v>0</v>
      </c>
      <c r="CF592" s="109">
        <f t="shared" si="6"/>
        <v>0.75</v>
      </c>
      <c r="CG592" s="50" t="str">
        <f t="shared" si="7"/>
        <v/>
      </c>
      <c r="CH592" s="50" t="str">
        <f t="shared" si="8"/>
        <v/>
      </c>
      <c r="CI592" s="50" t="str">
        <f t="shared" si="9"/>
        <v/>
      </c>
      <c r="CJ592" s="50" t="str">
        <f t="shared" si="10"/>
        <v/>
      </c>
      <c r="CK592" s="50" t="str">
        <f t="shared" si="11"/>
        <v/>
      </c>
      <c r="CL592" s="50"/>
      <c r="CM592" s="50"/>
      <c r="CN592" s="50"/>
      <c r="CO592" s="50"/>
      <c r="CP592" s="50"/>
    </row>
    <row r="593">
      <c r="A593" s="108" t="str">
        <f t="shared" si="2"/>
        <v/>
      </c>
      <c r="B593" s="6"/>
      <c r="C593" s="119"/>
      <c r="D593" s="120"/>
      <c r="E593" s="61"/>
      <c r="F593" s="45"/>
      <c r="G593" s="45"/>
      <c r="H593" s="46"/>
      <c r="I593" s="45"/>
      <c r="J593" s="45"/>
      <c r="K593" s="45"/>
      <c r="L593" s="45"/>
      <c r="M593" s="61"/>
      <c r="N593" s="48"/>
      <c r="O593" s="49"/>
      <c r="P593" s="48"/>
      <c r="Q593" s="49"/>
      <c r="R593" s="50"/>
      <c r="S593" s="51"/>
      <c r="T593" s="15"/>
      <c r="U593" s="14"/>
      <c r="V593" s="52"/>
      <c r="W593" s="52"/>
      <c r="X593" s="52"/>
      <c r="Y593" s="52"/>
      <c r="Z593" s="52"/>
      <c r="AA593" s="52"/>
      <c r="AB593" s="53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3"/>
      <c r="AP593" s="52"/>
      <c r="AQ593" s="52"/>
      <c r="AR593" s="53"/>
      <c r="AS593" s="53"/>
      <c r="AT593" s="53"/>
      <c r="AU593" s="52"/>
      <c r="AV593" s="52"/>
      <c r="AW593" s="53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83" t="str">
        <f>IF(ISBLANK(B593),,IF(IFNA(MATCH(N593,List_Holidays,0),0)=0,IF(IFNA(MATCH(WEEKDAY(N593),List_WeekHolidays,0),0),1,0),2))</f>
        <v/>
      </c>
      <c r="BU593" s="83" t="str">
        <f t="array" ref="BU593">IF(ISBLANK(BT593),,INDEX(List_DayType,BT593+1))</f>
        <v/>
      </c>
      <c r="BV593" s="83" t="str">
        <f t="array" ref="BV593">IFS(BT593=0,,BT593=1,INDEX(List_Weekday,BT593),BT593=2,XLOOKUP(N593,List_Holidays,List_HolidaysDesc))</f>
        <v/>
      </c>
      <c r="BW593" s="109">
        <f t="shared" si="3"/>
        <v>0</v>
      </c>
      <c r="BX593" s="109">
        <f t="shared" si="4"/>
        <v>0</v>
      </c>
      <c r="BY593" s="109">
        <f>IF($BW593&gt;cLunchEnd+$N593,cLunchBegin+$N593+1,cLunchBegin+$N593)</f>
        <v>0.5</v>
      </c>
      <c r="BZ593" s="109">
        <f>IF($BW593&gt;cLunchEnd+$N593,cLunchEnd+$N593+1,cLunchEnd+$N593)</f>
        <v>0.5416666667</v>
      </c>
      <c r="CA593" s="109">
        <f>IF($BW593&gt;cDinnerEnd+$N593,cDinnerBegin+$N593+1,cDinnerBegin+$N593)</f>
        <v>0.75</v>
      </c>
      <c r="CB593" s="109">
        <f>IF($BW593&gt;cDinnerEnd+$N593,cDinnerEnd+$N593+1,cDinnerEnd+$N593)</f>
        <v>0.7916666667</v>
      </c>
      <c r="CC593" s="50" t="str">
        <f>IF((MIN($BX593,BZ593)-MAX($BW593,BY593))&gt;0,vDurationLunch,)</f>
        <v/>
      </c>
      <c r="CD593" s="50" t="str">
        <f>IF((MIN($BX593,CB593)-MAX($BW593,CA593))&gt;0,vDurationDinner,)</f>
        <v/>
      </c>
      <c r="CE593" s="50">
        <f t="shared" si="5"/>
        <v>0</v>
      </c>
      <c r="CF593" s="109">
        <f t="shared" si="6"/>
        <v>0.75</v>
      </c>
      <c r="CG593" s="50" t="str">
        <f t="shared" si="7"/>
        <v/>
      </c>
      <c r="CH593" s="50" t="str">
        <f t="shared" si="8"/>
        <v/>
      </c>
      <c r="CI593" s="50" t="str">
        <f t="shared" si="9"/>
        <v/>
      </c>
      <c r="CJ593" s="50" t="str">
        <f t="shared" si="10"/>
        <v/>
      </c>
      <c r="CK593" s="50" t="str">
        <f t="shared" si="11"/>
        <v/>
      </c>
      <c r="CL593" s="50"/>
      <c r="CM593" s="50"/>
      <c r="CN593" s="50"/>
      <c r="CO593" s="50"/>
      <c r="CP593" s="50"/>
    </row>
    <row r="594">
      <c r="A594" s="108" t="str">
        <f t="shared" si="2"/>
        <v/>
      </c>
      <c r="B594" s="6"/>
      <c r="C594" s="119"/>
      <c r="D594" s="120"/>
      <c r="E594" s="61"/>
      <c r="F594" s="45"/>
      <c r="G594" s="46"/>
      <c r="H594" s="46"/>
      <c r="I594" s="45"/>
      <c r="J594" s="45"/>
      <c r="K594" s="45"/>
      <c r="L594" s="45"/>
      <c r="M594" s="61"/>
      <c r="N594" s="48"/>
      <c r="O594" s="49"/>
      <c r="P594" s="48"/>
      <c r="Q594" s="49"/>
      <c r="R594" s="50"/>
      <c r="S594" s="51"/>
      <c r="T594" s="15"/>
      <c r="U594" s="14"/>
      <c r="V594" s="52"/>
      <c r="W594" s="52"/>
      <c r="X594" s="52"/>
      <c r="Y594" s="52"/>
      <c r="Z594" s="52"/>
      <c r="AA594" s="52"/>
      <c r="AB594" s="53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3"/>
      <c r="AP594" s="52"/>
      <c r="AQ594" s="52"/>
      <c r="AR594" s="53"/>
      <c r="AS594" s="53"/>
      <c r="AT594" s="53"/>
      <c r="AU594" s="52"/>
      <c r="AV594" s="52"/>
      <c r="AW594" s="53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83" t="str">
        <f>IF(ISBLANK(B594),,IF(IFNA(MATCH(N594,List_Holidays,0),0)=0,IF(IFNA(MATCH(WEEKDAY(N594),List_WeekHolidays,0),0),1,0),2))</f>
        <v/>
      </c>
      <c r="BU594" s="83" t="str">
        <f t="array" ref="BU594">IF(ISBLANK(BT594),,INDEX(List_DayType,BT594+1))</f>
        <v/>
      </c>
      <c r="BV594" s="83" t="str">
        <f t="array" ref="BV594">IFS(BT594=0,,BT594=1,INDEX(List_Weekday,BT594),BT594=2,XLOOKUP(N594,List_Holidays,List_HolidaysDesc))</f>
        <v/>
      </c>
      <c r="BW594" s="109">
        <f t="shared" si="3"/>
        <v>0</v>
      </c>
      <c r="BX594" s="109">
        <f t="shared" si="4"/>
        <v>0</v>
      </c>
      <c r="BY594" s="109">
        <f>IF($BW594&gt;cLunchEnd+$N594,cLunchBegin+$N594+1,cLunchBegin+$N594)</f>
        <v>0.5</v>
      </c>
      <c r="BZ594" s="109">
        <f>IF($BW594&gt;cLunchEnd+$N594,cLunchEnd+$N594+1,cLunchEnd+$N594)</f>
        <v>0.5416666667</v>
      </c>
      <c r="CA594" s="109">
        <f>IF($BW594&gt;cDinnerEnd+$N594,cDinnerBegin+$N594+1,cDinnerBegin+$N594)</f>
        <v>0.75</v>
      </c>
      <c r="CB594" s="109">
        <f>IF($BW594&gt;cDinnerEnd+$N594,cDinnerEnd+$N594+1,cDinnerEnd+$N594)</f>
        <v>0.7916666667</v>
      </c>
      <c r="CC594" s="50" t="str">
        <f>IF((MIN($BX594,BZ594)-MAX($BW594,BY594))&gt;0,vDurationLunch,)</f>
        <v/>
      </c>
      <c r="CD594" s="50" t="str">
        <f>IF((MIN($BX594,CB594)-MAX($BW594,CA594))&gt;0,vDurationDinner,)</f>
        <v/>
      </c>
      <c r="CE594" s="50">
        <f t="shared" si="5"/>
        <v>0</v>
      </c>
      <c r="CF594" s="109">
        <f t="shared" si="6"/>
        <v>0.75</v>
      </c>
      <c r="CG594" s="50" t="str">
        <f t="shared" si="7"/>
        <v/>
      </c>
      <c r="CH594" s="50" t="str">
        <f t="shared" si="8"/>
        <v/>
      </c>
      <c r="CI594" s="50" t="str">
        <f t="shared" si="9"/>
        <v/>
      </c>
      <c r="CJ594" s="50" t="str">
        <f t="shared" si="10"/>
        <v/>
      </c>
      <c r="CK594" s="50" t="str">
        <f t="shared" si="11"/>
        <v/>
      </c>
      <c r="CL594" s="50"/>
      <c r="CM594" s="50"/>
      <c r="CN594" s="50"/>
      <c r="CO594" s="50"/>
      <c r="CP594" s="50"/>
    </row>
    <row r="595">
      <c r="A595" s="108" t="str">
        <f t="shared" si="2"/>
        <v/>
      </c>
      <c r="B595" s="6"/>
      <c r="C595" s="119"/>
      <c r="D595" s="120"/>
      <c r="E595" s="61"/>
      <c r="F595" s="45"/>
      <c r="G595" s="45"/>
      <c r="H595" s="46"/>
      <c r="I595" s="45"/>
      <c r="J595" s="45"/>
      <c r="K595" s="45"/>
      <c r="L595" s="45"/>
      <c r="M595" s="61"/>
      <c r="N595" s="48"/>
      <c r="O595" s="49"/>
      <c r="P595" s="48"/>
      <c r="Q595" s="49"/>
      <c r="R595" s="50"/>
      <c r="S595" s="51"/>
      <c r="T595" s="15"/>
      <c r="U595" s="14"/>
      <c r="V595" s="52"/>
      <c r="W595" s="52"/>
      <c r="X595" s="52"/>
      <c r="Y595" s="52"/>
      <c r="Z595" s="52"/>
      <c r="AA595" s="52"/>
      <c r="AB595" s="53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3"/>
      <c r="AP595" s="52"/>
      <c r="AQ595" s="52"/>
      <c r="AR595" s="53"/>
      <c r="AS595" s="53"/>
      <c r="AT595" s="53"/>
      <c r="AU595" s="52"/>
      <c r="AV595" s="52"/>
      <c r="AW595" s="53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83" t="str">
        <f>IF(ISBLANK(B595),,IF(IFNA(MATCH(N595,List_Holidays,0),0)=0,IF(IFNA(MATCH(WEEKDAY(N595),List_WeekHolidays,0),0),1,0),2))</f>
        <v/>
      </c>
      <c r="BU595" s="83" t="str">
        <f t="array" ref="BU595">IF(ISBLANK(BT595),,INDEX(List_DayType,BT595+1))</f>
        <v/>
      </c>
      <c r="BV595" s="83" t="str">
        <f t="array" ref="BV595">IFS(BT595=0,,BT595=1,INDEX(List_Weekday,BT595),BT595=2,XLOOKUP(N595,List_Holidays,List_HolidaysDesc))</f>
        <v/>
      </c>
      <c r="BW595" s="109">
        <f t="shared" si="3"/>
        <v>0</v>
      </c>
      <c r="BX595" s="109">
        <f t="shared" si="4"/>
        <v>0</v>
      </c>
      <c r="BY595" s="109">
        <f>IF($BW595&gt;cLunchEnd+$N595,cLunchBegin+$N595+1,cLunchBegin+$N595)</f>
        <v>0.5</v>
      </c>
      <c r="BZ595" s="109">
        <f>IF($BW595&gt;cLunchEnd+$N595,cLunchEnd+$N595+1,cLunchEnd+$N595)</f>
        <v>0.5416666667</v>
      </c>
      <c r="CA595" s="109">
        <f>IF($BW595&gt;cDinnerEnd+$N595,cDinnerBegin+$N595+1,cDinnerBegin+$N595)</f>
        <v>0.75</v>
      </c>
      <c r="CB595" s="109">
        <f>IF($BW595&gt;cDinnerEnd+$N595,cDinnerEnd+$N595+1,cDinnerEnd+$N595)</f>
        <v>0.7916666667</v>
      </c>
      <c r="CC595" s="50" t="str">
        <f>IF((MIN($BX595,BZ595)-MAX($BW595,BY595))&gt;0,vDurationLunch,)</f>
        <v/>
      </c>
      <c r="CD595" s="50" t="str">
        <f>IF((MIN($BX595,CB595)-MAX($BW595,CA595))&gt;0,vDurationDinner,)</f>
        <v/>
      </c>
      <c r="CE595" s="50">
        <f t="shared" si="5"/>
        <v>0</v>
      </c>
      <c r="CF595" s="109">
        <f t="shared" si="6"/>
        <v>0.75</v>
      </c>
      <c r="CG595" s="50" t="str">
        <f t="shared" si="7"/>
        <v/>
      </c>
      <c r="CH595" s="50" t="str">
        <f t="shared" si="8"/>
        <v/>
      </c>
      <c r="CI595" s="50" t="str">
        <f t="shared" si="9"/>
        <v/>
      </c>
      <c r="CJ595" s="50" t="str">
        <f t="shared" si="10"/>
        <v/>
      </c>
      <c r="CK595" s="50" t="str">
        <f t="shared" si="11"/>
        <v/>
      </c>
      <c r="CL595" s="50"/>
      <c r="CM595" s="50"/>
      <c r="CN595" s="50"/>
      <c r="CO595" s="50"/>
      <c r="CP595" s="50"/>
    </row>
    <row r="596">
      <c r="A596" s="108" t="str">
        <f t="shared" si="2"/>
        <v/>
      </c>
      <c r="B596" s="6"/>
      <c r="C596" s="119"/>
      <c r="D596" s="120"/>
      <c r="E596" s="61"/>
      <c r="F596" s="45"/>
      <c r="G596" s="45"/>
      <c r="H596" s="46"/>
      <c r="I596" s="45"/>
      <c r="J596" s="45"/>
      <c r="K596" s="45"/>
      <c r="L596" s="45"/>
      <c r="M596" s="61"/>
      <c r="N596" s="48"/>
      <c r="O596" s="49"/>
      <c r="P596" s="48"/>
      <c r="Q596" s="49"/>
      <c r="R596" s="50"/>
      <c r="S596" s="51"/>
      <c r="T596" s="15"/>
      <c r="U596" s="14"/>
      <c r="V596" s="52"/>
      <c r="W596" s="52"/>
      <c r="X596" s="52"/>
      <c r="Y596" s="52"/>
      <c r="Z596" s="52"/>
      <c r="AA596" s="52"/>
      <c r="AB596" s="53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3"/>
      <c r="AP596" s="52"/>
      <c r="AQ596" s="52"/>
      <c r="AR596" s="53"/>
      <c r="AS596" s="53"/>
      <c r="AT596" s="53"/>
      <c r="AU596" s="52"/>
      <c r="AV596" s="52"/>
      <c r="AW596" s="53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83" t="str">
        <f>IF(ISBLANK(B596),,IF(IFNA(MATCH(N596,List_Holidays,0),0)=0,IF(IFNA(MATCH(WEEKDAY(N596),List_WeekHolidays,0),0),1,0),2))</f>
        <v/>
      </c>
      <c r="BU596" s="83" t="str">
        <f t="array" ref="BU596">IF(ISBLANK(BT596),,INDEX(List_DayType,BT596+1))</f>
        <v/>
      </c>
      <c r="BV596" s="83" t="str">
        <f t="array" ref="BV596">IFS(BT596=0,,BT596=1,INDEX(List_Weekday,BT596),BT596=2,XLOOKUP(N596,List_Holidays,List_HolidaysDesc))</f>
        <v/>
      </c>
      <c r="BW596" s="109">
        <f t="shared" si="3"/>
        <v>0</v>
      </c>
      <c r="BX596" s="109">
        <f t="shared" si="4"/>
        <v>0</v>
      </c>
      <c r="BY596" s="109">
        <f>IF($BW596&gt;cLunchEnd+$N596,cLunchBegin+$N596+1,cLunchBegin+$N596)</f>
        <v>0.5</v>
      </c>
      <c r="BZ596" s="109">
        <f>IF($BW596&gt;cLunchEnd+$N596,cLunchEnd+$N596+1,cLunchEnd+$N596)</f>
        <v>0.5416666667</v>
      </c>
      <c r="CA596" s="109">
        <f>IF($BW596&gt;cDinnerEnd+$N596,cDinnerBegin+$N596+1,cDinnerBegin+$N596)</f>
        <v>0.75</v>
      </c>
      <c r="CB596" s="109">
        <f>IF($BW596&gt;cDinnerEnd+$N596,cDinnerEnd+$N596+1,cDinnerEnd+$N596)</f>
        <v>0.7916666667</v>
      </c>
      <c r="CC596" s="50" t="str">
        <f>IF((MIN($BX596,BZ596)-MAX($BW596,BY596))&gt;0,vDurationLunch,)</f>
        <v/>
      </c>
      <c r="CD596" s="50" t="str">
        <f>IF((MIN($BX596,CB596)-MAX($BW596,CA596))&gt;0,vDurationDinner,)</f>
        <v/>
      </c>
      <c r="CE596" s="50">
        <f t="shared" si="5"/>
        <v>0</v>
      </c>
      <c r="CF596" s="109">
        <f t="shared" si="6"/>
        <v>0.75</v>
      </c>
      <c r="CG596" s="50" t="str">
        <f t="shared" si="7"/>
        <v/>
      </c>
      <c r="CH596" s="50" t="str">
        <f t="shared" si="8"/>
        <v/>
      </c>
      <c r="CI596" s="50" t="str">
        <f t="shared" si="9"/>
        <v/>
      </c>
      <c r="CJ596" s="50" t="str">
        <f t="shared" si="10"/>
        <v/>
      </c>
      <c r="CK596" s="50" t="str">
        <f t="shared" si="11"/>
        <v/>
      </c>
      <c r="CL596" s="50"/>
      <c r="CM596" s="50"/>
      <c r="CN596" s="50"/>
      <c r="CO596" s="50"/>
      <c r="CP596" s="50"/>
    </row>
    <row r="597">
      <c r="A597" s="108" t="str">
        <f t="shared" si="2"/>
        <v/>
      </c>
      <c r="B597" s="6"/>
      <c r="C597" s="119"/>
      <c r="D597" s="120"/>
      <c r="E597" s="61"/>
      <c r="F597" s="45"/>
      <c r="G597" s="45"/>
      <c r="H597" s="45"/>
      <c r="I597" s="45"/>
      <c r="J597" s="46"/>
      <c r="K597" s="45"/>
      <c r="L597" s="45"/>
      <c r="M597" s="61"/>
      <c r="N597" s="48"/>
      <c r="O597" s="49"/>
      <c r="P597" s="48"/>
      <c r="Q597" s="49"/>
      <c r="R597" s="50"/>
      <c r="S597" s="51"/>
      <c r="T597" s="15"/>
      <c r="U597" s="14"/>
      <c r="V597" s="52"/>
      <c r="W597" s="52"/>
      <c r="X597" s="52"/>
      <c r="Y597" s="52"/>
      <c r="Z597" s="52"/>
      <c r="AA597" s="52"/>
      <c r="AB597" s="53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3"/>
      <c r="AP597" s="52"/>
      <c r="AQ597" s="52"/>
      <c r="AR597" s="53"/>
      <c r="AS597" s="53"/>
      <c r="AT597" s="53"/>
      <c r="AU597" s="52"/>
      <c r="AV597" s="52"/>
      <c r="AW597" s="53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83" t="str">
        <f>IF(ISBLANK(B597),,IF(IFNA(MATCH(N597,List_Holidays,0),0)=0,IF(IFNA(MATCH(WEEKDAY(N597),List_WeekHolidays,0),0),1,0),2))</f>
        <v/>
      </c>
      <c r="BU597" s="83" t="str">
        <f t="array" ref="BU597">IF(ISBLANK(BT597),,INDEX(List_DayType,BT597+1))</f>
        <v/>
      </c>
      <c r="BV597" s="83" t="str">
        <f t="array" ref="BV597">IFS(BT597=0,,BT597=1,INDEX(List_Weekday,BT597),BT597=2,XLOOKUP(N597,List_Holidays,List_HolidaysDesc))</f>
        <v/>
      </c>
      <c r="BW597" s="109">
        <f t="shared" si="3"/>
        <v>0</v>
      </c>
      <c r="BX597" s="109">
        <f t="shared" si="4"/>
        <v>0</v>
      </c>
      <c r="BY597" s="109">
        <f>IF($BW597&gt;cLunchEnd+$N597,cLunchBegin+$N597+1,cLunchBegin+$N597)</f>
        <v>0.5</v>
      </c>
      <c r="BZ597" s="109">
        <f>IF($BW597&gt;cLunchEnd+$N597,cLunchEnd+$N597+1,cLunchEnd+$N597)</f>
        <v>0.5416666667</v>
      </c>
      <c r="CA597" s="109">
        <f>IF($BW597&gt;cDinnerEnd+$N597,cDinnerBegin+$N597+1,cDinnerBegin+$N597)</f>
        <v>0.75</v>
      </c>
      <c r="CB597" s="109">
        <f>IF($BW597&gt;cDinnerEnd+$N597,cDinnerEnd+$N597+1,cDinnerEnd+$N597)</f>
        <v>0.7916666667</v>
      </c>
      <c r="CC597" s="50" t="str">
        <f>IF((MIN($BX597,BZ597)-MAX($BW597,BY597))&gt;0,vDurationLunch,)</f>
        <v/>
      </c>
      <c r="CD597" s="50" t="str">
        <f>IF((MIN($BX597,CB597)-MAX($BW597,CA597))&gt;0,vDurationDinner,)</f>
        <v/>
      </c>
      <c r="CE597" s="50">
        <f t="shared" si="5"/>
        <v>0</v>
      </c>
      <c r="CF597" s="109">
        <f t="shared" si="6"/>
        <v>0.75</v>
      </c>
      <c r="CG597" s="50" t="str">
        <f t="shared" si="7"/>
        <v/>
      </c>
      <c r="CH597" s="50" t="str">
        <f t="shared" si="8"/>
        <v/>
      </c>
      <c r="CI597" s="50" t="str">
        <f t="shared" si="9"/>
        <v/>
      </c>
      <c r="CJ597" s="50" t="str">
        <f t="shared" si="10"/>
        <v/>
      </c>
      <c r="CK597" s="50" t="str">
        <f t="shared" si="11"/>
        <v/>
      </c>
      <c r="CL597" s="50"/>
      <c r="CM597" s="50"/>
      <c r="CN597" s="50"/>
      <c r="CO597" s="50"/>
      <c r="CP597" s="50"/>
    </row>
    <row r="598">
      <c r="A598" s="108" t="str">
        <f t="shared" si="2"/>
        <v/>
      </c>
      <c r="B598" s="6"/>
      <c r="C598" s="119"/>
      <c r="D598" s="120"/>
      <c r="E598" s="61"/>
      <c r="F598" s="45"/>
      <c r="G598" s="45"/>
      <c r="H598" s="46"/>
      <c r="I598" s="45"/>
      <c r="J598" s="45"/>
      <c r="K598" s="45"/>
      <c r="L598" s="45"/>
      <c r="M598" s="61"/>
      <c r="N598" s="48"/>
      <c r="O598" s="49"/>
      <c r="P598" s="48"/>
      <c r="Q598" s="49"/>
      <c r="R598" s="50"/>
      <c r="S598" s="51"/>
      <c r="T598" s="15"/>
      <c r="U598" s="14"/>
      <c r="V598" s="52"/>
      <c r="W598" s="52"/>
      <c r="X598" s="52"/>
      <c r="Y598" s="52"/>
      <c r="Z598" s="52"/>
      <c r="AA598" s="52"/>
      <c r="AB598" s="53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3"/>
      <c r="AP598" s="52"/>
      <c r="AQ598" s="52"/>
      <c r="AR598" s="53"/>
      <c r="AS598" s="53"/>
      <c r="AT598" s="53"/>
      <c r="AU598" s="52"/>
      <c r="AV598" s="52"/>
      <c r="AW598" s="53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83" t="str">
        <f>IF(ISBLANK(B598),,IF(IFNA(MATCH(N598,List_Holidays,0),0)=0,IF(IFNA(MATCH(WEEKDAY(N598),List_WeekHolidays,0),0),1,0),2))</f>
        <v/>
      </c>
      <c r="BU598" s="83" t="str">
        <f t="array" ref="BU598">IF(ISBLANK(BT598),,INDEX(List_DayType,BT598+1))</f>
        <v/>
      </c>
      <c r="BV598" s="83" t="str">
        <f t="array" ref="BV598">IFS(BT598=0,,BT598=1,INDEX(List_Weekday,BT598),BT598=2,XLOOKUP(N598,List_Holidays,List_HolidaysDesc))</f>
        <v/>
      </c>
      <c r="BW598" s="109">
        <f t="shared" si="3"/>
        <v>0</v>
      </c>
      <c r="BX598" s="109">
        <f t="shared" si="4"/>
        <v>0</v>
      </c>
      <c r="BY598" s="109">
        <f>IF($BW598&gt;cLunchEnd+$N598,cLunchBegin+$N598+1,cLunchBegin+$N598)</f>
        <v>0.5</v>
      </c>
      <c r="BZ598" s="109">
        <f>IF($BW598&gt;cLunchEnd+$N598,cLunchEnd+$N598+1,cLunchEnd+$N598)</f>
        <v>0.5416666667</v>
      </c>
      <c r="CA598" s="109">
        <f>IF($BW598&gt;cDinnerEnd+$N598,cDinnerBegin+$N598+1,cDinnerBegin+$N598)</f>
        <v>0.75</v>
      </c>
      <c r="CB598" s="109">
        <f>IF($BW598&gt;cDinnerEnd+$N598,cDinnerEnd+$N598+1,cDinnerEnd+$N598)</f>
        <v>0.7916666667</v>
      </c>
      <c r="CC598" s="50" t="str">
        <f>IF((MIN($BX598,BZ598)-MAX($BW598,BY598))&gt;0,vDurationLunch,)</f>
        <v/>
      </c>
      <c r="CD598" s="50" t="str">
        <f>IF((MIN($BX598,CB598)-MAX($BW598,CA598))&gt;0,vDurationDinner,)</f>
        <v/>
      </c>
      <c r="CE598" s="50">
        <f t="shared" si="5"/>
        <v>0</v>
      </c>
      <c r="CF598" s="109">
        <f t="shared" si="6"/>
        <v>0.75</v>
      </c>
      <c r="CG598" s="50" t="str">
        <f t="shared" si="7"/>
        <v/>
      </c>
      <c r="CH598" s="50" t="str">
        <f t="shared" si="8"/>
        <v/>
      </c>
      <c r="CI598" s="50" t="str">
        <f t="shared" si="9"/>
        <v/>
      </c>
      <c r="CJ598" s="50" t="str">
        <f t="shared" si="10"/>
        <v/>
      </c>
      <c r="CK598" s="50" t="str">
        <f t="shared" si="11"/>
        <v/>
      </c>
      <c r="CL598" s="50"/>
      <c r="CM598" s="50"/>
      <c r="CN598" s="50"/>
      <c r="CO598" s="50"/>
      <c r="CP598" s="50"/>
    </row>
    <row r="599">
      <c r="A599" s="108" t="str">
        <f t="shared" si="2"/>
        <v/>
      </c>
      <c r="B599" s="6"/>
      <c r="C599" s="119"/>
      <c r="D599" s="120"/>
      <c r="E599" s="61"/>
      <c r="F599" s="45"/>
      <c r="G599" s="45"/>
      <c r="H599" s="46"/>
      <c r="I599" s="45"/>
      <c r="J599" s="45"/>
      <c r="K599" s="45"/>
      <c r="L599" s="45"/>
      <c r="M599" s="61"/>
      <c r="N599" s="48"/>
      <c r="O599" s="49"/>
      <c r="P599" s="48"/>
      <c r="Q599" s="49"/>
      <c r="R599" s="50"/>
      <c r="S599" s="51"/>
      <c r="T599" s="15"/>
      <c r="U599" s="14"/>
      <c r="V599" s="52"/>
      <c r="W599" s="52"/>
      <c r="X599" s="52"/>
      <c r="Y599" s="52"/>
      <c r="Z599" s="52"/>
      <c r="AA599" s="52"/>
      <c r="AB599" s="53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3"/>
      <c r="AP599" s="52"/>
      <c r="AQ599" s="52"/>
      <c r="AR599" s="53"/>
      <c r="AS599" s="53"/>
      <c r="AT599" s="53"/>
      <c r="AU599" s="52"/>
      <c r="AV599" s="52"/>
      <c r="AW599" s="53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83" t="str">
        <f>IF(ISBLANK(B599),,IF(IFNA(MATCH(N599,List_Holidays,0),0)=0,IF(IFNA(MATCH(WEEKDAY(N599),List_WeekHolidays,0),0),1,0),2))</f>
        <v/>
      </c>
      <c r="BU599" s="83" t="str">
        <f t="array" ref="BU599">IF(ISBLANK(BT599),,INDEX(List_DayType,BT599+1))</f>
        <v/>
      </c>
      <c r="BV599" s="83" t="str">
        <f t="array" ref="BV599">IFS(BT599=0,,BT599=1,INDEX(List_Weekday,BT599),BT599=2,XLOOKUP(N599,List_Holidays,List_HolidaysDesc))</f>
        <v/>
      </c>
      <c r="BW599" s="109">
        <f t="shared" si="3"/>
        <v>0</v>
      </c>
      <c r="BX599" s="109">
        <f t="shared" si="4"/>
        <v>0</v>
      </c>
      <c r="BY599" s="109">
        <f>IF($BW599&gt;cLunchEnd+$N599,cLunchBegin+$N599+1,cLunchBegin+$N599)</f>
        <v>0.5</v>
      </c>
      <c r="BZ599" s="109">
        <f>IF($BW599&gt;cLunchEnd+$N599,cLunchEnd+$N599+1,cLunchEnd+$N599)</f>
        <v>0.5416666667</v>
      </c>
      <c r="CA599" s="109">
        <f>IF($BW599&gt;cDinnerEnd+$N599,cDinnerBegin+$N599+1,cDinnerBegin+$N599)</f>
        <v>0.75</v>
      </c>
      <c r="CB599" s="109">
        <f>IF($BW599&gt;cDinnerEnd+$N599,cDinnerEnd+$N599+1,cDinnerEnd+$N599)</f>
        <v>0.7916666667</v>
      </c>
      <c r="CC599" s="50" t="str">
        <f>IF((MIN($BX599,BZ599)-MAX($BW599,BY599))&gt;0,vDurationLunch,)</f>
        <v/>
      </c>
      <c r="CD599" s="50" t="str">
        <f>IF((MIN($BX599,CB599)-MAX($BW599,CA599))&gt;0,vDurationDinner,)</f>
        <v/>
      </c>
      <c r="CE599" s="50">
        <f t="shared" si="5"/>
        <v>0</v>
      </c>
      <c r="CF599" s="109">
        <f t="shared" si="6"/>
        <v>0.75</v>
      </c>
      <c r="CG599" s="50" t="str">
        <f t="shared" si="7"/>
        <v/>
      </c>
      <c r="CH599" s="50" t="str">
        <f t="shared" si="8"/>
        <v/>
      </c>
      <c r="CI599" s="50" t="str">
        <f t="shared" si="9"/>
        <v/>
      </c>
      <c r="CJ599" s="50" t="str">
        <f t="shared" si="10"/>
        <v/>
      </c>
      <c r="CK599" s="50" t="str">
        <f t="shared" si="11"/>
        <v/>
      </c>
      <c r="CL599" s="50"/>
      <c r="CM599" s="50"/>
      <c r="CN599" s="50"/>
      <c r="CO599" s="50"/>
      <c r="CP599" s="50"/>
    </row>
    <row r="600">
      <c r="A600" s="108" t="str">
        <f t="shared" si="2"/>
        <v/>
      </c>
      <c r="B600" s="6"/>
      <c r="C600" s="119"/>
      <c r="D600" s="120"/>
      <c r="E600" s="61"/>
      <c r="F600" s="45"/>
      <c r="G600" s="45"/>
      <c r="H600" s="46"/>
      <c r="I600" s="45"/>
      <c r="J600" s="45"/>
      <c r="K600" s="45"/>
      <c r="L600" s="45"/>
      <c r="M600" s="61"/>
      <c r="N600" s="48"/>
      <c r="O600" s="49"/>
      <c r="P600" s="48"/>
      <c r="Q600" s="49"/>
      <c r="R600" s="50"/>
      <c r="S600" s="51"/>
      <c r="T600" s="15"/>
      <c r="U600" s="14"/>
      <c r="V600" s="52"/>
      <c r="W600" s="52"/>
      <c r="X600" s="52"/>
      <c r="Y600" s="52"/>
      <c r="Z600" s="52"/>
      <c r="AA600" s="52"/>
      <c r="AB600" s="53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3"/>
      <c r="AP600" s="52"/>
      <c r="AQ600" s="52"/>
      <c r="AR600" s="53"/>
      <c r="AS600" s="53"/>
      <c r="AT600" s="53"/>
      <c r="AU600" s="52"/>
      <c r="AV600" s="52"/>
      <c r="AW600" s="53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83" t="str">
        <f>IF(ISBLANK(B600),,IF(IFNA(MATCH(N600,List_Holidays,0),0)=0,IF(IFNA(MATCH(WEEKDAY(N600),List_WeekHolidays,0),0),1,0),2))</f>
        <v/>
      </c>
      <c r="BU600" s="83" t="str">
        <f t="array" ref="BU600">IF(ISBLANK(BT600),,INDEX(List_DayType,BT600+1))</f>
        <v/>
      </c>
      <c r="BV600" s="83" t="str">
        <f t="array" ref="BV600">IFS(BT600=0,,BT600=1,INDEX(List_Weekday,BT600),BT600=2,XLOOKUP(N600,List_Holidays,List_HolidaysDesc))</f>
        <v/>
      </c>
      <c r="BW600" s="109">
        <f t="shared" si="3"/>
        <v>0</v>
      </c>
      <c r="BX600" s="109">
        <f t="shared" si="4"/>
        <v>0</v>
      </c>
      <c r="BY600" s="109">
        <f>IF($BW600&gt;cLunchEnd+$N600,cLunchBegin+$N600+1,cLunchBegin+$N600)</f>
        <v>0.5</v>
      </c>
      <c r="BZ600" s="109">
        <f>IF($BW600&gt;cLunchEnd+$N600,cLunchEnd+$N600+1,cLunchEnd+$N600)</f>
        <v>0.5416666667</v>
      </c>
      <c r="CA600" s="109">
        <f>IF($BW600&gt;cDinnerEnd+$N600,cDinnerBegin+$N600+1,cDinnerBegin+$N600)</f>
        <v>0.75</v>
      </c>
      <c r="CB600" s="109">
        <f>IF($BW600&gt;cDinnerEnd+$N600,cDinnerEnd+$N600+1,cDinnerEnd+$N600)</f>
        <v>0.7916666667</v>
      </c>
      <c r="CC600" s="50" t="str">
        <f>IF((MIN($BX600,BZ600)-MAX($BW600,BY600))&gt;0,vDurationLunch,)</f>
        <v/>
      </c>
      <c r="CD600" s="50" t="str">
        <f>IF((MIN($BX600,CB600)-MAX($BW600,CA600))&gt;0,vDurationDinner,)</f>
        <v/>
      </c>
      <c r="CE600" s="50">
        <f t="shared" si="5"/>
        <v>0</v>
      </c>
      <c r="CF600" s="109">
        <f t="shared" si="6"/>
        <v>0.75</v>
      </c>
      <c r="CG600" s="50" t="str">
        <f t="shared" si="7"/>
        <v/>
      </c>
      <c r="CH600" s="50" t="str">
        <f t="shared" si="8"/>
        <v/>
      </c>
      <c r="CI600" s="50" t="str">
        <f t="shared" si="9"/>
        <v/>
      </c>
      <c r="CJ600" s="50" t="str">
        <f t="shared" si="10"/>
        <v/>
      </c>
      <c r="CK600" s="50" t="str">
        <f t="shared" si="11"/>
        <v/>
      </c>
      <c r="CL600" s="50"/>
      <c r="CM600" s="50"/>
      <c r="CN600" s="50"/>
      <c r="CO600" s="50"/>
      <c r="CP600" s="50"/>
    </row>
    <row r="601">
      <c r="A601" s="108" t="str">
        <f t="shared" si="2"/>
        <v/>
      </c>
      <c r="B601" s="6"/>
      <c r="C601" s="119"/>
      <c r="D601" s="120"/>
      <c r="E601" s="61"/>
      <c r="F601" s="45"/>
      <c r="G601" s="46"/>
      <c r="H601" s="46"/>
      <c r="I601" s="45"/>
      <c r="J601" s="45"/>
      <c r="K601" s="45"/>
      <c r="L601" s="45"/>
      <c r="M601" s="61"/>
      <c r="N601" s="48"/>
      <c r="O601" s="49"/>
      <c r="P601" s="48"/>
      <c r="Q601" s="49"/>
      <c r="R601" s="50"/>
      <c r="S601" s="51"/>
      <c r="T601" s="15"/>
      <c r="U601" s="14"/>
      <c r="V601" s="52"/>
      <c r="W601" s="52"/>
      <c r="X601" s="52"/>
      <c r="Y601" s="52"/>
      <c r="Z601" s="52"/>
      <c r="AA601" s="52"/>
      <c r="AB601" s="53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3"/>
      <c r="AP601" s="52"/>
      <c r="AQ601" s="52"/>
      <c r="AR601" s="53"/>
      <c r="AS601" s="53"/>
      <c r="AT601" s="53"/>
      <c r="AU601" s="52"/>
      <c r="AV601" s="52"/>
      <c r="AW601" s="53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83" t="str">
        <f>IF(ISBLANK(B601),,IF(IFNA(MATCH(N601,List_Holidays,0),0)=0,IF(IFNA(MATCH(WEEKDAY(N601),List_WeekHolidays,0),0),1,0),2))</f>
        <v/>
      </c>
      <c r="BU601" s="83" t="str">
        <f t="array" ref="BU601">IF(ISBLANK(BT601),,INDEX(List_DayType,BT601+1))</f>
        <v/>
      </c>
      <c r="BV601" s="83" t="str">
        <f t="array" ref="BV601">IFS(BT601=0,,BT601=1,INDEX(List_Weekday,BT601),BT601=2,XLOOKUP(N601,List_Holidays,List_HolidaysDesc))</f>
        <v/>
      </c>
      <c r="BW601" s="109">
        <f t="shared" si="3"/>
        <v>0</v>
      </c>
      <c r="BX601" s="109">
        <f t="shared" si="4"/>
        <v>0</v>
      </c>
      <c r="BY601" s="109">
        <f>IF($BW601&gt;cLunchEnd+$N601,cLunchBegin+$N601+1,cLunchBegin+$N601)</f>
        <v>0.5</v>
      </c>
      <c r="BZ601" s="109">
        <f>IF($BW601&gt;cLunchEnd+$N601,cLunchEnd+$N601+1,cLunchEnd+$N601)</f>
        <v>0.5416666667</v>
      </c>
      <c r="CA601" s="109">
        <f>IF($BW601&gt;cDinnerEnd+$N601,cDinnerBegin+$N601+1,cDinnerBegin+$N601)</f>
        <v>0.75</v>
      </c>
      <c r="CB601" s="109">
        <f>IF($BW601&gt;cDinnerEnd+$N601,cDinnerEnd+$N601+1,cDinnerEnd+$N601)</f>
        <v>0.7916666667</v>
      </c>
      <c r="CC601" s="50" t="str">
        <f>IF((MIN($BX601,BZ601)-MAX($BW601,BY601))&gt;0,vDurationLunch,)</f>
        <v/>
      </c>
      <c r="CD601" s="50" t="str">
        <f>IF((MIN($BX601,CB601)-MAX($BW601,CA601))&gt;0,vDurationDinner,)</f>
        <v/>
      </c>
      <c r="CE601" s="50">
        <f t="shared" si="5"/>
        <v>0</v>
      </c>
      <c r="CF601" s="109">
        <f t="shared" si="6"/>
        <v>0.75</v>
      </c>
      <c r="CG601" s="50" t="str">
        <f t="shared" si="7"/>
        <v/>
      </c>
      <c r="CH601" s="50" t="str">
        <f t="shared" si="8"/>
        <v/>
      </c>
      <c r="CI601" s="50" t="str">
        <f t="shared" si="9"/>
        <v/>
      </c>
      <c r="CJ601" s="50" t="str">
        <f t="shared" si="10"/>
        <v/>
      </c>
      <c r="CK601" s="50" t="str">
        <f t="shared" si="11"/>
        <v/>
      </c>
      <c r="CL601" s="50"/>
      <c r="CM601" s="50"/>
      <c r="CN601" s="50"/>
      <c r="CO601" s="50"/>
      <c r="CP601" s="50"/>
    </row>
    <row r="602">
      <c r="A602" s="108" t="str">
        <f t="shared" si="2"/>
        <v/>
      </c>
      <c r="B602" s="6"/>
      <c r="C602" s="119"/>
      <c r="D602" s="120"/>
      <c r="E602" s="61"/>
      <c r="F602" s="45"/>
      <c r="G602" s="45"/>
      <c r="H602" s="46"/>
      <c r="I602" s="45"/>
      <c r="J602" s="45"/>
      <c r="K602" s="45"/>
      <c r="L602" s="45"/>
      <c r="M602" s="61"/>
      <c r="N602" s="48"/>
      <c r="O602" s="49"/>
      <c r="P602" s="48"/>
      <c r="Q602" s="49"/>
      <c r="R602" s="50"/>
      <c r="S602" s="51"/>
      <c r="T602" s="15"/>
      <c r="U602" s="14"/>
      <c r="V602" s="52"/>
      <c r="W602" s="52"/>
      <c r="X602" s="52"/>
      <c r="Y602" s="52"/>
      <c r="Z602" s="52"/>
      <c r="AA602" s="52"/>
      <c r="AB602" s="53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3"/>
      <c r="AP602" s="52"/>
      <c r="AQ602" s="52"/>
      <c r="AR602" s="53"/>
      <c r="AS602" s="53"/>
      <c r="AT602" s="53"/>
      <c r="AU602" s="52"/>
      <c r="AV602" s="52"/>
      <c r="AW602" s="53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83" t="str">
        <f>IF(ISBLANK(B602),,IF(IFNA(MATCH(N602,List_Holidays,0),0)=0,IF(IFNA(MATCH(WEEKDAY(N602),List_WeekHolidays,0),0),1,0),2))</f>
        <v/>
      </c>
      <c r="BU602" s="83" t="str">
        <f t="array" ref="BU602">IF(ISBLANK(BT602),,INDEX(List_DayType,BT602+1))</f>
        <v/>
      </c>
      <c r="BV602" s="83" t="str">
        <f t="array" ref="BV602">IFS(BT602=0,,BT602=1,INDEX(List_Weekday,BT602),BT602=2,XLOOKUP(N602,List_Holidays,List_HolidaysDesc))</f>
        <v/>
      </c>
      <c r="BW602" s="109">
        <f t="shared" si="3"/>
        <v>0</v>
      </c>
      <c r="BX602" s="109">
        <f t="shared" si="4"/>
        <v>0</v>
      </c>
      <c r="BY602" s="109">
        <f>IF($BW602&gt;cLunchEnd+$N602,cLunchBegin+$N602+1,cLunchBegin+$N602)</f>
        <v>0.5</v>
      </c>
      <c r="BZ602" s="109">
        <f>IF($BW602&gt;cLunchEnd+$N602,cLunchEnd+$N602+1,cLunchEnd+$N602)</f>
        <v>0.5416666667</v>
      </c>
      <c r="CA602" s="109">
        <f>IF($BW602&gt;cDinnerEnd+$N602,cDinnerBegin+$N602+1,cDinnerBegin+$N602)</f>
        <v>0.75</v>
      </c>
      <c r="CB602" s="109">
        <f>IF($BW602&gt;cDinnerEnd+$N602,cDinnerEnd+$N602+1,cDinnerEnd+$N602)</f>
        <v>0.7916666667</v>
      </c>
      <c r="CC602" s="50" t="str">
        <f>IF((MIN($BX602,BZ602)-MAX($BW602,BY602))&gt;0,vDurationLunch,)</f>
        <v/>
      </c>
      <c r="CD602" s="50" t="str">
        <f>IF((MIN($BX602,CB602)-MAX($BW602,CA602))&gt;0,vDurationDinner,)</f>
        <v/>
      </c>
      <c r="CE602" s="50">
        <f t="shared" si="5"/>
        <v>0</v>
      </c>
      <c r="CF602" s="109">
        <f t="shared" si="6"/>
        <v>0.75</v>
      </c>
      <c r="CG602" s="50" t="str">
        <f t="shared" si="7"/>
        <v/>
      </c>
      <c r="CH602" s="50" t="str">
        <f t="shared" si="8"/>
        <v/>
      </c>
      <c r="CI602" s="50" t="str">
        <f t="shared" si="9"/>
        <v/>
      </c>
      <c r="CJ602" s="50" t="str">
        <f t="shared" si="10"/>
        <v/>
      </c>
      <c r="CK602" s="50" t="str">
        <f t="shared" si="11"/>
        <v/>
      </c>
      <c r="CL602" s="50"/>
      <c r="CM602" s="50"/>
      <c r="CN602" s="50"/>
      <c r="CO602" s="50"/>
      <c r="CP602" s="50"/>
    </row>
    <row r="603">
      <c r="A603" s="108" t="str">
        <f t="shared" si="2"/>
        <v/>
      </c>
      <c r="B603" s="6"/>
      <c r="C603" s="119"/>
      <c r="D603" s="120"/>
      <c r="E603" s="61"/>
      <c r="F603" s="45"/>
      <c r="G603" s="45"/>
      <c r="H603" s="46"/>
      <c r="I603" s="45"/>
      <c r="J603" s="45"/>
      <c r="K603" s="45"/>
      <c r="L603" s="45"/>
      <c r="M603" s="61"/>
      <c r="N603" s="48"/>
      <c r="O603" s="49"/>
      <c r="P603" s="48"/>
      <c r="Q603" s="49"/>
      <c r="R603" s="50"/>
      <c r="S603" s="51"/>
      <c r="T603" s="15"/>
      <c r="U603" s="14"/>
      <c r="V603" s="52"/>
      <c r="W603" s="52"/>
      <c r="X603" s="52"/>
      <c r="Y603" s="52"/>
      <c r="Z603" s="52"/>
      <c r="AA603" s="52"/>
      <c r="AB603" s="53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3"/>
      <c r="AP603" s="52"/>
      <c r="AQ603" s="52"/>
      <c r="AR603" s="53"/>
      <c r="AS603" s="53"/>
      <c r="AT603" s="53"/>
      <c r="AU603" s="52"/>
      <c r="AV603" s="52"/>
      <c r="AW603" s="53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83" t="str">
        <f>IF(ISBLANK(B603),,IF(IFNA(MATCH(N603,List_Holidays,0),0)=0,IF(IFNA(MATCH(WEEKDAY(N603),List_WeekHolidays,0),0),1,0),2))</f>
        <v/>
      </c>
      <c r="BU603" s="83" t="str">
        <f t="array" ref="BU603">IF(ISBLANK(BT603),,INDEX(List_DayType,BT603+1))</f>
        <v/>
      </c>
      <c r="BV603" s="83" t="str">
        <f t="array" ref="BV603">IFS(BT603=0,,BT603=1,INDEX(List_Weekday,BT603),BT603=2,XLOOKUP(N603,List_Holidays,List_HolidaysDesc))</f>
        <v/>
      </c>
      <c r="BW603" s="109">
        <f t="shared" si="3"/>
        <v>0</v>
      </c>
      <c r="BX603" s="109">
        <f t="shared" si="4"/>
        <v>0</v>
      </c>
      <c r="BY603" s="109">
        <f>IF($BW603&gt;cLunchEnd+$N603,cLunchBegin+$N603+1,cLunchBegin+$N603)</f>
        <v>0.5</v>
      </c>
      <c r="BZ603" s="109">
        <f>IF($BW603&gt;cLunchEnd+$N603,cLunchEnd+$N603+1,cLunchEnd+$N603)</f>
        <v>0.5416666667</v>
      </c>
      <c r="CA603" s="109">
        <f>IF($BW603&gt;cDinnerEnd+$N603,cDinnerBegin+$N603+1,cDinnerBegin+$N603)</f>
        <v>0.75</v>
      </c>
      <c r="CB603" s="109">
        <f>IF($BW603&gt;cDinnerEnd+$N603,cDinnerEnd+$N603+1,cDinnerEnd+$N603)</f>
        <v>0.7916666667</v>
      </c>
      <c r="CC603" s="50" t="str">
        <f>IF((MIN($BX603,BZ603)-MAX($BW603,BY603))&gt;0,vDurationLunch,)</f>
        <v/>
      </c>
      <c r="CD603" s="50" t="str">
        <f>IF((MIN($BX603,CB603)-MAX($BW603,CA603))&gt;0,vDurationDinner,)</f>
        <v/>
      </c>
      <c r="CE603" s="50">
        <f t="shared" si="5"/>
        <v>0</v>
      </c>
      <c r="CF603" s="109">
        <f t="shared" si="6"/>
        <v>0.75</v>
      </c>
      <c r="CG603" s="50" t="str">
        <f t="shared" si="7"/>
        <v/>
      </c>
      <c r="CH603" s="50" t="str">
        <f t="shared" si="8"/>
        <v/>
      </c>
      <c r="CI603" s="50" t="str">
        <f t="shared" si="9"/>
        <v/>
      </c>
      <c r="CJ603" s="50" t="str">
        <f t="shared" si="10"/>
        <v/>
      </c>
      <c r="CK603" s="50" t="str">
        <f t="shared" si="11"/>
        <v/>
      </c>
      <c r="CL603" s="50"/>
      <c r="CM603" s="50"/>
      <c r="CN603" s="50"/>
      <c r="CO603" s="50"/>
      <c r="CP603" s="50"/>
    </row>
    <row r="604">
      <c r="A604" s="108" t="str">
        <f t="shared" si="2"/>
        <v/>
      </c>
      <c r="B604" s="6"/>
      <c r="C604" s="119"/>
      <c r="D604" s="120"/>
      <c r="E604" s="61"/>
      <c r="F604" s="45"/>
      <c r="G604" s="45"/>
      <c r="H604" s="45"/>
      <c r="I604" s="45"/>
      <c r="J604" s="46"/>
      <c r="K604" s="45"/>
      <c r="L604" s="45"/>
      <c r="M604" s="61"/>
      <c r="N604" s="48"/>
      <c r="O604" s="49"/>
      <c r="P604" s="48"/>
      <c r="Q604" s="49"/>
      <c r="R604" s="50"/>
      <c r="S604" s="51"/>
      <c r="T604" s="15"/>
      <c r="U604" s="14"/>
      <c r="V604" s="52"/>
      <c r="W604" s="52"/>
      <c r="X604" s="52"/>
      <c r="Y604" s="52"/>
      <c r="Z604" s="52"/>
      <c r="AA604" s="52"/>
      <c r="AB604" s="53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3"/>
      <c r="AP604" s="52"/>
      <c r="AQ604" s="52"/>
      <c r="AR604" s="53"/>
      <c r="AS604" s="53"/>
      <c r="AT604" s="53"/>
      <c r="AU604" s="52"/>
      <c r="AV604" s="52"/>
      <c r="AW604" s="53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83" t="str">
        <f>IF(ISBLANK(B604),,IF(IFNA(MATCH(N604,List_Holidays,0),0)=0,IF(IFNA(MATCH(WEEKDAY(N604),List_WeekHolidays,0),0),1,0),2))</f>
        <v/>
      </c>
      <c r="BU604" s="83" t="str">
        <f t="array" ref="BU604">IF(ISBLANK(BT604),,INDEX(List_DayType,BT604+1))</f>
        <v/>
      </c>
      <c r="BV604" s="83" t="str">
        <f t="array" ref="BV604">IFS(BT604=0,,BT604=1,INDEX(List_Weekday,BT604),BT604=2,XLOOKUP(N604,List_Holidays,List_HolidaysDesc))</f>
        <v/>
      </c>
      <c r="BW604" s="109">
        <f t="shared" si="3"/>
        <v>0</v>
      </c>
      <c r="BX604" s="109">
        <f t="shared" si="4"/>
        <v>0</v>
      </c>
      <c r="BY604" s="109">
        <f>IF($BW604&gt;cLunchEnd+$N604,cLunchBegin+$N604+1,cLunchBegin+$N604)</f>
        <v>0.5</v>
      </c>
      <c r="BZ604" s="109">
        <f>IF($BW604&gt;cLunchEnd+$N604,cLunchEnd+$N604+1,cLunchEnd+$N604)</f>
        <v>0.5416666667</v>
      </c>
      <c r="CA604" s="109">
        <f>IF($BW604&gt;cDinnerEnd+$N604,cDinnerBegin+$N604+1,cDinnerBegin+$N604)</f>
        <v>0.75</v>
      </c>
      <c r="CB604" s="109">
        <f>IF($BW604&gt;cDinnerEnd+$N604,cDinnerEnd+$N604+1,cDinnerEnd+$N604)</f>
        <v>0.7916666667</v>
      </c>
      <c r="CC604" s="50" t="str">
        <f>IF((MIN($BX604,BZ604)-MAX($BW604,BY604))&gt;0,vDurationLunch,)</f>
        <v/>
      </c>
      <c r="CD604" s="50" t="str">
        <f>IF((MIN($BX604,CB604)-MAX($BW604,CA604))&gt;0,vDurationDinner,)</f>
        <v/>
      </c>
      <c r="CE604" s="50">
        <f t="shared" si="5"/>
        <v>0</v>
      </c>
      <c r="CF604" s="109">
        <f t="shared" si="6"/>
        <v>0.75</v>
      </c>
      <c r="CG604" s="50" t="str">
        <f t="shared" si="7"/>
        <v/>
      </c>
      <c r="CH604" s="50" t="str">
        <f t="shared" si="8"/>
        <v/>
      </c>
      <c r="CI604" s="50" t="str">
        <f t="shared" si="9"/>
        <v/>
      </c>
      <c r="CJ604" s="50" t="str">
        <f t="shared" si="10"/>
        <v/>
      </c>
      <c r="CK604" s="50" t="str">
        <f t="shared" si="11"/>
        <v/>
      </c>
      <c r="CL604" s="50"/>
      <c r="CM604" s="50"/>
      <c r="CN604" s="50"/>
      <c r="CO604" s="50"/>
      <c r="CP604" s="50"/>
    </row>
    <row r="605">
      <c r="A605" s="108" t="str">
        <f t="shared" si="2"/>
        <v/>
      </c>
      <c r="B605" s="6"/>
      <c r="C605" s="119"/>
      <c r="D605" s="120"/>
      <c r="E605" s="61"/>
      <c r="F605" s="45"/>
      <c r="G605" s="45"/>
      <c r="H605" s="46"/>
      <c r="I605" s="45"/>
      <c r="J605" s="45"/>
      <c r="K605" s="45"/>
      <c r="L605" s="45"/>
      <c r="M605" s="61"/>
      <c r="N605" s="48"/>
      <c r="O605" s="49"/>
      <c r="P605" s="48"/>
      <c r="Q605" s="49"/>
      <c r="R605" s="50"/>
      <c r="S605" s="51"/>
      <c r="T605" s="15"/>
      <c r="U605" s="14"/>
      <c r="V605" s="52"/>
      <c r="W605" s="52"/>
      <c r="X605" s="52"/>
      <c r="Y605" s="52"/>
      <c r="Z605" s="52"/>
      <c r="AA605" s="52"/>
      <c r="AB605" s="53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3"/>
      <c r="AP605" s="52"/>
      <c r="AQ605" s="52"/>
      <c r="AR605" s="53"/>
      <c r="AS605" s="53"/>
      <c r="AT605" s="53"/>
      <c r="AU605" s="52"/>
      <c r="AV605" s="52"/>
      <c r="AW605" s="53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83" t="str">
        <f>IF(ISBLANK(B605),,IF(IFNA(MATCH(N605,List_Holidays,0),0)=0,IF(IFNA(MATCH(WEEKDAY(N605),List_WeekHolidays,0),0),1,0),2))</f>
        <v/>
      </c>
      <c r="BU605" s="83" t="str">
        <f t="array" ref="BU605">IF(ISBLANK(BT605),,INDEX(List_DayType,BT605+1))</f>
        <v/>
      </c>
      <c r="BV605" s="83" t="str">
        <f t="array" ref="BV605">IFS(BT605=0,,BT605=1,INDEX(List_Weekday,BT605),BT605=2,XLOOKUP(N605,List_Holidays,List_HolidaysDesc))</f>
        <v/>
      </c>
      <c r="BW605" s="109">
        <f t="shared" si="3"/>
        <v>0</v>
      </c>
      <c r="BX605" s="109">
        <f t="shared" si="4"/>
        <v>0</v>
      </c>
      <c r="BY605" s="109">
        <f>IF($BW605&gt;cLunchEnd+$N605,cLunchBegin+$N605+1,cLunchBegin+$N605)</f>
        <v>0.5</v>
      </c>
      <c r="BZ605" s="109">
        <f>IF($BW605&gt;cLunchEnd+$N605,cLunchEnd+$N605+1,cLunchEnd+$N605)</f>
        <v>0.5416666667</v>
      </c>
      <c r="CA605" s="109">
        <f>IF($BW605&gt;cDinnerEnd+$N605,cDinnerBegin+$N605+1,cDinnerBegin+$N605)</f>
        <v>0.75</v>
      </c>
      <c r="CB605" s="109">
        <f>IF($BW605&gt;cDinnerEnd+$N605,cDinnerEnd+$N605+1,cDinnerEnd+$N605)</f>
        <v>0.7916666667</v>
      </c>
      <c r="CC605" s="50" t="str">
        <f>IF((MIN($BX605,BZ605)-MAX($BW605,BY605))&gt;0,vDurationLunch,)</f>
        <v/>
      </c>
      <c r="CD605" s="50" t="str">
        <f>IF((MIN($BX605,CB605)-MAX($BW605,CA605))&gt;0,vDurationDinner,)</f>
        <v/>
      </c>
      <c r="CE605" s="50">
        <f t="shared" si="5"/>
        <v>0</v>
      </c>
      <c r="CF605" s="109">
        <f t="shared" si="6"/>
        <v>0.75</v>
      </c>
      <c r="CG605" s="50" t="str">
        <f t="shared" si="7"/>
        <v/>
      </c>
      <c r="CH605" s="50" t="str">
        <f t="shared" si="8"/>
        <v/>
      </c>
      <c r="CI605" s="50" t="str">
        <f t="shared" si="9"/>
        <v/>
      </c>
      <c r="CJ605" s="50" t="str">
        <f t="shared" si="10"/>
        <v/>
      </c>
      <c r="CK605" s="50" t="str">
        <f t="shared" si="11"/>
        <v/>
      </c>
      <c r="CL605" s="50"/>
      <c r="CM605" s="50"/>
      <c r="CN605" s="50"/>
      <c r="CO605" s="50"/>
      <c r="CP605" s="50"/>
    </row>
    <row r="606">
      <c r="A606" s="108" t="str">
        <f t="shared" si="2"/>
        <v/>
      </c>
      <c r="B606" s="6"/>
      <c r="C606" s="119"/>
      <c r="D606" s="120"/>
      <c r="E606" s="61"/>
      <c r="F606" s="45"/>
      <c r="G606" s="45"/>
      <c r="H606" s="46"/>
      <c r="I606" s="45"/>
      <c r="J606" s="45"/>
      <c r="K606" s="45"/>
      <c r="L606" s="45"/>
      <c r="M606" s="61"/>
      <c r="N606" s="48"/>
      <c r="O606" s="49"/>
      <c r="P606" s="48"/>
      <c r="Q606" s="49"/>
      <c r="R606" s="50"/>
      <c r="S606" s="51"/>
      <c r="T606" s="15"/>
      <c r="U606" s="14"/>
      <c r="V606" s="52"/>
      <c r="W606" s="52"/>
      <c r="X606" s="52"/>
      <c r="Y606" s="52"/>
      <c r="Z606" s="52"/>
      <c r="AA606" s="52"/>
      <c r="AB606" s="53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3"/>
      <c r="AP606" s="52"/>
      <c r="AQ606" s="52"/>
      <c r="AR606" s="53"/>
      <c r="AS606" s="53"/>
      <c r="AT606" s="53"/>
      <c r="AU606" s="52"/>
      <c r="AV606" s="52"/>
      <c r="AW606" s="53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83" t="str">
        <f>IF(ISBLANK(B606),,IF(IFNA(MATCH(N606,List_Holidays,0),0)=0,IF(IFNA(MATCH(WEEKDAY(N606),List_WeekHolidays,0),0),1,0),2))</f>
        <v/>
      </c>
      <c r="BU606" s="83" t="str">
        <f t="array" ref="BU606">IF(ISBLANK(BT606),,INDEX(List_DayType,BT606+1))</f>
        <v/>
      </c>
      <c r="BV606" s="83" t="str">
        <f t="array" ref="BV606">IFS(BT606=0,,BT606=1,INDEX(List_Weekday,BT606),BT606=2,XLOOKUP(N606,List_Holidays,List_HolidaysDesc))</f>
        <v/>
      </c>
      <c r="BW606" s="109">
        <f t="shared" si="3"/>
        <v>0</v>
      </c>
      <c r="BX606" s="109">
        <f t="shared" si="4"/>
        <v>0</v>
      </c>
      <c r="BY606" s="109">
        <f>IF($BW606&gt;cLunchEnd+$N606,cLunchBegin+$N606+1,cLunchBegin+$N606)</f>
        <v>0.5</v>
      </c>
      <c r="BZ606" s="109">
        <f>IF($BW606&gt;cLunchEnd+$N606,cLunchEnd+$N606+1,cLunchEnd+$N606)</f>
        <v>0.5416666667</v>
      </c>
      <c r="CA606" s="109">
        <f>IF($BW606&gt;cDinnerEnd+$N606,cDinnerBegin+$N606+1,cDinnerBegin+$N606)</f>
        <v>0.75</v>
      </c>
      <c r="CB606" s="109">
        <f>IF($BW606&gt;cDinnerEnd+$N606,cDinnerEnd+$N606+1,cDinnerEnd+$N606)</f>
        <v>0.7916666667</v>
      </c>
      <c r="CC606" s="50" t="str">
        <f>IF((MIN($BX606,BZ606)-MAX($BW606,BY606))&gt;0,vDurationLunch,)</f>
        <v/>
      </c>
      <c r="CD606" s="50" t="str">
        <f>IF((MIN($BX606,CB606)-MAX($BW606,CA606))&gt;0,vDurationDinner,)</f>
        <v/>
      </c>
      <c r="CE606" s="50">
        <f t="shared" si="5"/>
        <v>0</v>
      </c>
      <c r="CF606" s="109">
        <f t="shared" si="6"/>
        <v>0.75</v>
      </c>
      <c r="CG606" s="50" t="str">
        <f t="shared" si="7"/>
        <v/>
      </c>
      <c r="CH606" s="50" t="str">
        <f t="shared" si="8"/>
        <v/>
      </c>
      <c r="CI606" s="50" t="str">
        <f t="shared" si="9"/>
        <v/>
      </c>
      <c r="CJ606" s="50" t="str">
        <f t="shared" si="10"/>
        <v/>
      </c>
      <c r="CK606" s="50" t="str">
        <f t="shared" si="11"/>
        <v/>
      </c>
      <c r="CL606" s="50"/>
      <c r="CM606" s="50"/>
      <c r="CN606" s="50"/>
      <c r="CO606" s="50"/>
      <c r="CP606" s="50"/>
    </row>
    <row r="607">
      <c r="A607" s="108" t="str">
        <f t="shared" si="2"/>
        <v/>
      </c>
      <c r="B607" s="6"/>
      <c r="C607" s="119"/>
      <c r="D607" s="120"/>
      <c r="E607" s="61"/>
      <c r="F607" s="45"/>
      <c r="G607" s="45"/>
      <c r="H607" s="46"/>
      <c r="I607" s="45"/>
      <c r="J607" s="45"/>
      <c r="K607" s="45"/>
      <c r="L607" s="45"/>
      <c r="M607" s="61"/>
      <c r="N607" s="48"/>
      <c r="O607" s="49"/>
      <c r="P607" s="48"/>
      <c r="Q607" s="49"/>
      <c r="R607" s="50"/>
      <c r="S607" s="51"/>
      <c r="T607" s="15"/>
      <c r="U607" s="14"/>
      <c r="V607" s="52"/>
      <c r="W607" s="52"/>
      <c r="X607" s="52"/>
      <c r="Y607" s="52"/>
      <c r="Z607" s="52"/>
      <c r="AA607" s="52"/>
      <c r="AB607" s="53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3"/>
      <c r="AP607" s="52"/>
      <c r="AQ607" s="52"/>
      <c r="AR607" s="53"/>
      <c r="AS607" s="53"/>
      <c r="AT607" s="53"/>
      <c r="AU607" s="52"/>
      <c r="AV607" s="52"/>
      <c r="AW607" s="53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83" t="str">
        <f>IF(ISBLANK(B607),,IF(IFNA(MATCH(N607,List_Holidays,0),0)=0,IF(IFNA(MATCH(WEEKDAY(N607),List_WeekHolidays,0),0),1,0),2))</f>
        <v/>
      </c>
      <c r="BU607" s="83" t="str">
        <f t="array" ref="BU607">IF(ISBLANK(BT607),,INDEX(List_DayType,BT607+1))</f>
        <v/>
      </c>
      <c r="BV607" s="83" t="str">
        <f t="array" ref="BV607">IFS(BT607=0,,BT607=1,INDEX(List_Weekday,BT607),BT607=2,XLOOKUP(N607,List_Holidays,List_HolidaysDesc))</f>
        <v/>
      </c>
      <c r="BW607" s="109">
        <f t="shared" si="3"/>
        <v>0</v>
      </c>
      <c r="BX607" s="109">
        <f t="shared" si="4"/>
        <v>0</v>
      </c>
      <c r="BY607" s="109">
        <f>IF($BW607&gt;cLunchEnd+$N607,cLunchBegin+$N607+1,cLunchBegin+$N607)</f>
        <v>0.5</v>
      </c>
      <c r="BZ607" s="109">
        <f>IF($BW607&gt;cLunchEnd+$N607,cLunchEnd+$N607+1,cLunchEnd+$N607)</f>
        <v>0.5416666667</v>
      </c>
      <c r="CA607" s="109">
        <f>IF($BW607&gt;cDinnerEnd+$N607,cDinnerBegin+$N607+1,cDinnerBegin+$N607)</f>
        <v>0.75</v>
      </c>
      <c r="CB607" s="109">
        <f>IF($BW607&gt;cDinnerEnd+$N607,cDinnerEnd+$N607+1,cDinnerEnd+$N607)</f>
        <v>0.7916666667</v>
      </c>
      <c r="CC607" s="50" t="str">
        <f>IF((MIN($BX607,BZ607)-MAX($BW607,BY607))&gt;0,vDurationLunch,)</f>
        <v/>
      </c>
      <c r="CD607" s="50" t="str">
        <f>IF((MIN($BX607,CB607)-MAX($BW607,CA607))&gt;0,vDurationDinner,)</f>
        <v/>
      </c>
      <c r="CE607" s="50">
        <f t="shared" si="5"/>
        <v>0</v>
      </c>
      <c r="CF607" s="109">
        <f t="shared" si="6"/>
        <v>0.75</v>
      </c>
      <c r="CG607" s="50" t="str">
        <f t="shared" si="7"/>
        <v/>
      </c>
      <c r="CH607" s="50" t="str">
        <f t="shared" si="8"/>
        <v/>
      </c>
      <c r="CI607" s="50" t="str">
        <f t="shared" si="9"/>
        <v/>
      </c>
      <c r="CJ607" s="50" t="str">
        <f t="shared" si="10"/>
        <v/>
      </c>
      <c r="CK607" s="50" t="str">
        <f t="shared" si="11"/>
        <v/>
      </c>
      <c r="CL607" s="50"/>
      <c r="CM607" s="50"/>
      <c r="CN607" s="50"/>
      <c r="CO607" s="50"/>
      <c r="CP607" s="50"/>
    </row>
    <row r="608">
      <c r="A608" s="108" t="str">
        <f t="shared" si="2"/>
        <v/>
      </c>
      <c r="B608" s="6"/>
      <c r="C608" s="119"/>
      <c r="D608" s="120"/>
      <c r="E608" s="61"/>
      <c r="F608" s="45"/>
      <c r="G608" s="46"/>
      <c r="H608" s="46"/>
      <c r="I608" s="45"/>
      <c r="J608" s="45"/>
      <c r="K608" s="45"/>
      <c r="L608" s="45"/>
      <c r="M608" s="61"/>
      <c r="N608" s="48"/>
      <c r="O608" s="49"/>
      <c r="P608" s="48"/>
      <c r="Q608" s="49"/>
      <c r="R608" s="50"/>
      <c r="S608" s="51"/>
      <c r="T608" s="15"/>
      <c r="U608" s="14"/>
      <c r="V608" s="52"/>
      <c r="W608" s="52"/>
      <c r="X608" s="52"/>
      <c r="Y608" s="52"/>
      <c r="Z608" s="52"/>
      <c r="AA608" s="52"/>
      <c r="AB608" s="53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3"/>
      <c r="AP608" s="52"/>
      <c r="AQ608" s="52"/>
      <c r="AR608" s="53"/>
      <c r="AS608" s="53"/>
      <c r="AT608" s="53"/>
      <c r="AU608" s="52"/>
      <c r="AV608" s="52"/>
      <c r="AW608" s="53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83" t="str">
        <f>IF(ISBLANK(B608),,IF(IFNA(MATCH(N608,List_Holidays,0),0)=0,IF(IFNA(MATCH(WEEKDAY(N608),List_WeekHolidays,0),0),1,0),2))</f>
        <v/>
      </c>
      <c r="BU608" s="83" t="str">
        <f t="array" ref="BU608">IF(ISBLANK(BT608),,INDEX(List_DayType,BT608+1))</f>
        <v/>
      </c>
      <c r="BV608" s="83" t="str">
        <f t="array" ref="BV608">IFS(BT608=0,,BT608=1,INDEX(List_Weekday,BT608),BT608=2,XLOOKUP(N608,List_Holidays,List_HolidaysDesc))</f>
        <v/>
      </c>
      <c r="BW608" s="109">
        <f t="shared" si="3"/>
        <v>0</v>
      </c>
      <c r="BX608" s="109">
        <f t="shared" si="4"/>
        <v>0</v>
      </c>
      <c r="BY608" s="109">
        <f>IF($BW608&gt;cLunchEnd+$N608,cLunchBegin+$N608+1,cLunchBegin+$N608)</f>
        <v>0.5</v>
      </c>
      <c r="BZ608" s="109">
        <f>IF($BW608&gt;cLunchEnd+$N608,cLunchEnd+$N608+1,cLunchEnd+$N608)</f>
        <v>0.5416666667</v>
      </c>
      <c r="CA608" s="109">
        <f>IF($BW608&gt;cDinnerEnd+$N608,cDinnerBegin+$N608+1,cDinnerBegin+$N608)</f>
        <v>0.75</v>
      </c>
      <c r="CB608" s="109">
        <f>IF($BW608&gt;cDinnerEnd+$N608,cDinnerEnd+$N608+1,cDinnerEnd+$N608)</f>
        <v>0.7916666667</v>
      </c>
      <c r="CC608" s="50" t="str">
        <f>IF((MIN($BX608,BZ608)-MAX($BW608,BY608))&gt;0,vDurationLunch,)</f>
        <v/>
      </c>
      <c r="CD608" s="50" t="str">
        <f>IF((MIN($BX608,CB608)-MAX($BW608,CA608))&gt;0,vDurationDinner,)</f>
        <v/>
      </c>
      <c r="CE608" s="50">
        <f t="shared" si="5"/>
        <v>0</v>
      </c>
      <c r="CF608" s="109">
        <f t="shared" si="6"/>
        <v>0.75</v>
      </c>
      <c r="CG608" s="50" t="str">
        <f t="shared" si="7"/>
        <v/>
      </c>
      <c r="CH608" s="50" t="str">
        <f t="shared" si="8"/>
        <v/>
      </c>
      <c r="CI608" s="50" t="str">
        <f t="shared" si="9"/>
        <v/>
      </c>
      <c r="CJ608" s="50" t="str">
        <f t="shared" si="10"/>
        <v/>
      </c>
      <c r="CK608" s="50" t="str">
        <f t="shared" si="11"/>
        <v/>
      </c>
      <c r="CL608" s="50"/>
      <c r="CM608" s="50"/>
      <c r="CN608" s="50"/>
      <c r="CO608" s="50"/>
      <c r="CP608" s="50"/>
    </row>
    <row r="609">
      <c r="A609" s="108" t="str">
        <f t="shared" si="2"/>
        <v/>
      </c>
      <c r="B609" s="6"/>
      <c r="C609" s="119"/>
      <c r="D609" s="120"/>
      <c r="E609" s="61"/>
      <c r="F609" s="45"/>
      <c r="G609" s="45"/>
      <c r="H609" s="46"/>
      <c r="I609" s="45"/>
      <c r="J609" s="45"/>
      <c r="K609" s="45"/>
      <c r="L609" s="45"/>
      <c r="M609" s="61"/>
      <c r="N609" s="48"/>
      <c r="O609" s="49"/>
      <c r="P609" s="48"/>
      <c r="Q609" s="49"/>
      <c r="R609" s="50"/>
      <c r="S609" s="51"/>
      <c r="T609" s="15"/>
      <c r="U609" s="14"/>
      <c r="V609" s="52"/>
      <c r="W609" s="52"/>
      <c r="X609" s="52"/>
      <c r="Y609" s="52"/>
      <c r="Z609" s="52"/>
      <c r="AA609" s="52"/>
      <c r="AB609" s="53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3"/>
      <c r="AP609" s="52"/>
      <c r="AQ609" s="52"/>
      <c r="AR609" s="53"/>
      <c r="AS609" s="53"/>
      <c r="AT609" s="53"/>
      <c r="AU609" s="52"/>
      <c r="AV609" s="52"/>
      <c r="AW609" s="53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83" t="str">
        <f>IF(ISBLANK(B609),,IF(IFNA(MATCH(N609,List_Holidays,0),0)=0,IF(IFNA(MATCH(WEEKDAY(N609),List_WeekHolidays,0),0),1,0),2))</f>
        <v/>
      </c>
      <c r="BU609" s="83" t="str">
        <f t="array" ref="BU609">IF(ISBLANK(BT609),,INDEX(List_DayType,BT609+1))</f>
        <v/>
      </c>
      <c r="BV609" s="83" t="str">
        <f t="array" ref="BV609">IFS(BT609=0,,BT609=1,INDEX(List_Weekday,BT609),BT609=2,XLOOKUP(N609,List_Holidays,List_HolidaysDesc))</f>
        <v/>
      </c>
      <c r="BW609" s="109">
        <f t="shared" si="3"/>
        <v>0</v>
      </c>
      <c r="BX609" s="109">
        <f t="shared" si="4"/>
        <v>0</v>
      </c>
      <c r="BY609" s="109">
        <f>IF($BW609&gt;cLunchEnd+$N609,cLunchBegin+$N609+1,cLunchBegin+$N609)</f>
        <v>0.5</v>
      </c>
      <c r="BZ609" s="109">
        <f>IF($BW609&gt;cLunchEnd+$N609,cLunchEnd+$N609+1,cLunchEnd+$N609)</f>
        <v>0.5416666667</v>
      </c>
      <c r="CA609" s="109">
        <f>IF($BW609&gt;cDinnerEnd+$N609,cDinnerBegin+$N609+1,cDinnerBegin+$N609)</f>
        <v>0.75</v>
      </c>
      <c r="CB609" s="109">
        <f>IF($BW609&gt;cDinnerEnd+$N609,cDinnerEnd+$N609+1,cDinnerEnd+$N609)</f>
        <v>0.7916666667</v>
      </c>
      <c r="CC609" s="50" t="str">
        <f>IF((MIN($BX609,BZ609)-MAX($BW609,BY609))&gt;0,vDurationLunch,)</f>
        <v/>
      </c>
      <c r="CD609" s="50" t="str">
        <f>IF((MIN($BX609,CB609)-MAX($BW609,CA609))&gt;0,vDurationDinner,)</f>
        <v/>
      </c>
      <c r="CE609" s="50">
        <f t="shared" si="5"/>
        <v>0</v>
      </c>
      <c r="CF609" s="109">
        <f t="shared" si="6"/>
        <v>0.75</v>
      </c>
      <c r="CG609" s="50" t="str">
        <f t="shared" si="7"/>
        <v/>
      </c>
      <c r="CH609" s="50" t="str">
        <f t="shared" si="8"/>
        <v/>
      </c>
      <c r="CI609" s="50" t="str">
        <f t="shared" si="9"/>
        <v/>
      </c>
      <c r="CJ609" s="50" t="str">
        <f t="shared" si="10"/>
        <v/>
      </c>
      <c r="CK609" s="50" t="str">
        <f t="shared" si="11"/>
        <v/>
      </c>
      <c r="CL609" s="50"/>
      <c r="CM609" s="50"/>
      <c r="CN609" s="50"/>
      <c r="CO609" s="50"/>
      <c r="CP609" s="50"/>
    </row>
    <row r="610">
      <c r="A610" s="108" t="str">
        <f t="shared" si="2"/>
        <v/>
      </c>
      <c r="B610" s="6"/>
      <c r="C610" s="119"/>
      <c r="D610" s="120"/>
      <c r="E610" s="61"/>
      <c r="F610" s="45"/>
      <c r="G610" s="45"/>
      <c r="H610" s="46"/>
      <c r="I610" s="45"/>
      <c r="J610" s="45"/>
      <c r="K610" s="45"/>
      <c r="L610" s="45"/>
      <c r="M610" s="61"/>
      <c r="N610" s="48"/>
      <c r="O610" s="49"/>
      <c r="P610" s="48"/>
      <c r="Q610" s="49"/>
      <c r="R610" s="50"/>
      <c r="S610" s="51"/>
      <c r="T610" s="15"/>
      <c r="U610" s="14"/>
      <c r="V610" s="52"/>
      <c r="W610" s="52"/>
      <c r="X610" s="52"/>
      <c r="Y610" s="52"/>
      <c r="Z610" s="52"/>
      <c r="AA610" s="52"/>
      <c r="AB610" s="53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3"/>
      <c r="AP610" s="52"/>
      <c r="AQ610" s="52"/>
      <c r="AR610" s="53"/>
      <c r="AS610" s="53"/>
      <c r="AT610" s="53"/>
      <c r="AU610" s="52"/>
      <c r="AV610" s="52"/>
      <c r="AW610" s="53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83" t="str">
        <f>IF(ISBLANK(B610),,IF(IFNA(MATCH(N610,List_Holidays,0),0)=0,IF(IFNA(MATCH(WEEKDAY(N610),List_WeekHolidays,0),0),1,0),2))</f>
        <v/>
      </c>
      <c r="BU610" s="83" t="str">
        <f t="array" ref="BU610">IF(ISBLANK(BT610),,INDEX(List_DayType,BT610+1))</f>
        <v/>
      </c>
      <c r="BV610" s="83" t="str">
        <f t="array" ref="BV610">IFS(BT610=0,,BT610=1,INDEX(List_Weekday,BT610),BT610=2,XLOOKUP(N610,List_Holidays,List_HolidaysDesc))</f>
        <v/>
      </c>
      <c r="BW610" s="109">
        <f t="shared" si="3"/>
        <v>0</v>
      </c>
      <c r="BX610" s="109">
        <f t="shared" si="4"/>
        <v>0</v>
      </c>
      <c r="BY610" s="109">
        <f>IF($BW610&gt;cLunchEnd+$N610,cLunchBegin+$N610+1,cLunchBegin+$N610)</f>
        <v>0.5</v>
      </c>
      <c r="BZ610" s="109">
        <f>IF($BW610&gt;cLunchEnd+$N610,cLunchEnd+$N610+1,cLunchEnd+$N610)</f>
        <v>0.5416666667</v>
      </c>
      <c r="CA610" s="109">
        <f>IF($BW610&gt;cDinnerEnd+$N610,cDinnerBegin+$N610+1,cDinnerBegin+$N610)</f>
        <v>0.75</v>
      </c>
      <c r="CB610" s="109">
        <f>IF($BW610&gt;cDinnerEnd+$N610,cDinnerEnd+$N610+1,cDinnerEnd+$N610)</f>
        <v>0.7916666667</v>
      </c>
      <c r="CC610" s="50" t="str">
        <f>IF((MIN($BX610,BZ610)-MAX($BW610,BY610))&gt;0,vDurationLunch,)</f>
        <v/>
      </c>
      <c r="CD610" s="50" t="str">
        <f>IF((MIN($BX610,CB610)-MAX($BW610,CA610))&gt;0,vDurationDinner,)</f>
        <v/>
      </c>
      <c r="CE610" s="50">
        <f t="shared" si="5"/>
        <v>0</v>
      </c>
      <c r="CF610" s="109">
        <f t="shared" si="6"/>
        <v>0.75</v>
      </c>
      <c r="CG610" s="50" t="str">
        <f t="shared" si="7"/>
        <v/>
      </c>
      <c r="CH610" s="50" t="str">
        <f t="shared" si="8"/>
        <v/>
      </c>
      <c r="CI610" s="50" t="str">
        <f t="shared" si="9"/>
        <v/>
      </c>
      <c r="CJ610" s="50" t="str">
        <f t="shared" si="10"/>
        <v/>
      </c>
      <c r="CK610" s="50" t="str">
        <f t="shared" si="11"/>
        <v/>
      </c>
      <c r="CL610" s="50"/>
      <c r="CM610" s="50"/>
      <c r="CN610" s="50"/>
      <c r="CO610" s="50"/>
      <c r="CP610" s="50"/>
    </row>
    <row r="611">
      <c r="A611" s="108" t="str">
        <f t="shared" si="2"/>
        <v/>
      </c>
      <c r="B611" s="6"/>
      <c r="C611" s="119"/>
      <c r="D611" s="120"/>
      <c r="E611" s="61"/>
      <c r="F611" s="45"/>
      <c r="G611" s="45"/>
      <c r="H611" s="45"/>
      <c r="I611" s="45"/>
      <c r="J611" s="46"/>
      <c r="K611" s="45"/>
      <c r="L611" s="45"/>
      <c r="M611" s="61"/>
      <c r="N611" s="48"/>
      <c r="O611" s="49"/>
      <c r="P611" s="48"/>
      <c r="Q611" s="49"/>
      <c r="R611" s="50"/>
      <c r="S611" s="51"/>
      <c r="T611" s="15"/>
      <c r="U611" s="14"/>
      <c r="V611" s="52"/>
      <c r="W611" s="52"/>
      <c r="X611" s="52"/>
      <c r="Y611" s="52"/>
      <c r="Z611" s="52"/>
      <c r="AA611" s="52"/>
      <c r="AB611" s="53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3"/>
      <c r="AP611" s="52"/>
      <c r="AQ611" s="52"/>
      <c r="AR611" s="53"/>
      <c r="AS611" s="53"/>
      <c r="AT611" s="53"/>
      <c r="AU611" s="52"/>
      <c r="AV611" s="52"/>
      <c r="AW611" s="53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83" t="str">
        <f>IF(ISBLANK(B611),,IF(IFNA(MATCH(N611,List_Holidays,0),0)=0,IF(IFNA(MATCH(WEEKDAY(N611),List_WeekHolidays,0),0),1,0),2))</f>
        <v/>
      </c>
      <c r="BU611" s="83" t="str">
        <f t="array" ref="BU611">IF(ISBLANK(BT611),,INDEX(List_DayType,BT611+1))</f>
        <v/>
      </c>
      <c r="BV611" s="83" t="str">
        <f t="array" ref="BV611">IFS(BT611=0,,BT611=1,INDEX(List_Weekday,BT611),BT611=2,XLOOKUP(N611,List_Holidays,List_HolidaysDesc))</f>
        <v/>
      </c>
      <c r="BW611" s="109">
        <f t="shared" si="3"/>
        <v>0</v>
      </c>
      <c r="BX611" s="109">
        <f t="shared" si="4"/>
        <v>0</v>
      </c>
      <c r="BY611" s="109">
        <f>IF($BW611&gt;cLunchEnd+$N611,cLunchBegin+$N611+1,cLunchBegin+$N611)</f>
        <v>0.5</v>
      </c>
      <c r="BZ611" s="109">
        <f>IF($BW611&gt;cLunchEnd+$N611,cLunchEnd+$N611+1,cLunchEnd+$N611)</f>
        <v>0.5416666667</v>
      </c>
      <c r="CA611" s="109">
        <f>IF($BW611&gt;cDinnerEnd+$N611,cDinnerBegin+$N611+1,cDinnerBegin+$N611)</f>
        <v>0.75</v>
      </c>
      <c r="CB611" s="109">
        <f>IF($BW611&gt;cDinnerEnd+$N611,cDinnerEnd+$N611+1,cDinnerEnd+$N611)</f>
        <v>0.7916666667</v>
      </c>
      <c r="CC611" s="50" t="str">
        <f>IF((MIN($BX611,BZ611)-MAX($BW611,BY611))&gt;0,vDurationLunch,)</f>
        <v/>
      </c>
      <c r="CD611" s="50" t="str">
        <f>IF((MIN($BX611,CB611)-MAX($BW611,CA611))&gt;0,vDurationDinner,)</f>
        <v/>
      </c>
      <c r="CE611" s="50">
        <f t="shared" si="5"/>
        <v>0</v>
      </c>
      <c r="CF611" s="109">
        <f t="shared" si="6"/>
        <v>0.75</v>
      </c>
      <c r="CG611" s="50" t="str">
        <f t="shared" si="7"/>
        <v/>
      </c>
      <c r="CH611" s="50" t="str">
        <f t="shared" si="8"/>
        <v/>
      </c>
      <c r="CI611" s="50" t="str">
        <f t="shared" si="9"/>
        <v/>
      </c>
      <c r="CJ611" s="50" t="str">
        <f t="shared" si="10"/>
        <v/>
      </c>
      <c r="CK611" s="50" t="str">
        <f t="shared" si="11"/>
        <v/>
      </c>
      <c r="CL611" s="50"/>
      <c r="CM611" s="50"/>
      <c r="CN611" s="50"/>
      <c r="CO611" s="50"/>
      <c r="CP611" s="50"/>
    </row>
    <row r="612">
      <c r="A612" s="108" t="str">
        <f t="shared" si="2"/>
        <v/>
      </c>
      <c r="B612" s="6"/>
      <c r="C612" s="119"/>
      <c r="D612" s="120"/>
      <c r="E612" s="61"/>
      <c r="F612" s="45"/>
      <c r="G612" s="45"/>
      <c r="H612" s="46"/>
      <c r="I612" s="45"/>
      <c r="J612" s="45"/>
      <c r="K612" s="45"/>
      <c r="L612" s="45"/>
      <c r="M612" s="61"/>
      <c r="N612" s="48"/>
      <c r="O612" s="49"/>
      <c r="P612" s="48"/>
      <c r="Q612" s="49"/>
      <c r="R612" s="50"/>
      <c r="S612" s="51"/>
      <c r="T612" s="15"/>
      <c r="U612" s="14"/>
      <c r="V612" s="52"/>
      <c r="W612" s="52"/>
      <c r="X612" s="52"/>
      <c r="Y612" s="52"/>
      <c r="Z612" s="52"/>
      <c r="AA612" s="52"/>
      <c r="AB612" s="53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3"/>
      <c r="AP612" s="52"/>
      <c r="AQ612" s="52"/>
      <c r="AR612" s="53"/>
      <c r="AS612" s="53"/>
      <c r="AT612" s="53"/>
      <c r="AU612" s="52"/>
      <c r="AV612" s="52"/>
      <c r="AW612" s="53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83" t="str">
        <f>IF(ISBLANK(B612),,IF(IFNA(MATCH(N612,List_Holidays,0),0)=0,IF(IFNA(MATCH(WEEKDAY(N612),List_WeekHolidays,0),0),1,0),2))</f>
        <v/>
      </c>
      <c r="BU612" s="83" t="str">
        <f t="array" ref="BU612">IF(ISBLANK(BT612),,INDEX(List_DayType,BT612+1))</f>
        <v/>
      </c>
      <c r="BV612" s="83" t="str">
        <f t="array" ref="BV612">IFS(BT612=0,,BT612=1,INDEX(List_Weekday,BT612),BT612=2,XLOOKUP(N612,List_Holidays,List_HolidaysDesc))</f>
        <v/>
      </c>
      <c r="BW612" s="109">
        <f t="shared" si="3"/>
        <v>0</v>
      </c>
      <c r="BX612" s="109">
        <f t="shared" si="4"/>
        <v>0</v>
      </c>
      <c r="BY612" s="109">
        <f>IF($BW612&gt;cLunchEnd+$N612,cLunchBegin+$N612+1,cLunchBegin+$N612)</f>
        <v>0.5</v>
      </c>
      <c r="BZ612" s="109">
        <f>IF($BW612&gt;cLunchEnd+$N612,cLunchEnd+$N612+1,cLunchEnd+$N612)</f>
        <v>0.5416666667</v>
      </c>
      <c r="CA612" s="109">
        <f>IF($BW612&gt;cDinnerEnd+$N612,cDinnerBegin+$N612+1,cDinnerBegin+$N612)</f>
        <v>0.75</v>
      </c>
      <c r="CB612" s="109">
        <f>IF($BW612&gt;cDinnerEnd+$N612,cDinnerEnd+$N612+1,cDinnerEnd+$N612)</f>
        <v>0.7916666667</v>
      </c>
      <c r="CC612" s="50" t="str">
        <f>IF((MIN($BX612,BZ612)-MAX($BW612,BY612))&gt;0,vDurationLunch,)</f>
        <v/>
      </c>
      <c r="CD612" s="50" t="str">
        <f>IF((MIN($BX612,CB612)-MAX($BW612,CA612))&gt;0,vDurationDinner,)</f>
        <v/>
      </c>
      <c r="CE612" s="50">
        <f t="shared" si="5"/>
        <v>0</v>
      </c>
      <c r="CF612" s="109">
        <f t="shared" si="6"/>
        <v>0.75</v>
      </c>
      <c r="CG612" s="50" t="str">
        <f t="shared" si="7"/>
        <v/>
      </c>
      <c r="CH612" s="50" t="str">
        <f t="shared" si="8"/>
        <v/>
      </c>
      <c r="CI612" s="50" t="str">
        <f t="shared" si="9"/>
        <v/>
      </c>
      <c r="CJ612" s="50" t="str">
        <f t="shared" si="10"/>
        <v/>
      </c>
      <c r="CK612" s="50" t="str">
        <f t="shared" si="11"/>
        <v/>
      </c>
      <c r="CL612" s="50"/>
      <c r="CM612" s="50"/>
      <c r="CN612" s="50"/>
      <c r="CO612" s="50"/>
      <c r="CP612" s="50"/>
    </row>
    <row r="613">
      <c r="A613" s="108" t="str">
        <f t="shared" si="2"/>
        <v/>
      </c>
      <c r="B613" s="6"/>
      <c r="C613" s="119"/>
      <c r="D613" s="120"/>
      <c r="E613" s="61"/>
      <c r="F613" s="45"/>
      <c r="G613" s="45"/>
      <c r="H613" s="46"/>
      <c r="I613" s="45"/>
      <c r="J613" s="45"/>
      <c r="K613" s="45"/>
      <c r="L613" s="45"/>
      <c r="M613" s="61"/>
      <c r="N613" s="48"/>
      <c r="O613" s="49"/>
      <c r="P613" s="48"/>
      <c r="Q613" s="49"/>
      <c r="R613" s="50"/>
      <c r="S613" s="51"/>
      <c r="T613" s="15"/>
      <c r="U613" s="14"/>
      <c r="V613" s="52"/>
      <c r="W613" s="52"/>
      <c r="X613" s="52"/>
      <c r="Y613" s="52"/>
      <c r="Z613" s="52"/>
      <c r="AA613" s="52"/>
      <c r="AB613" s="53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3"/>
      <c r="AP613" s="52"/>
      <c r="AQ613" s="52"/>
      <c r="AR613" s="53"/>
      <c r="AS613" s="53"/>
      <c r="AT613" s="53"/>
      <c r="AU613" s="52"/>
      <c r="AV613" s="52"/>
      <c r="AW613" s="53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83" t="str">
        <f>IF(ISBLANK(B613),,IF(IFNA(MATCH(N613,List_Holidays,0),0)=0,IF(IFNA(MATCH(WEEKDAY(N613),List_WeekHolidays,0),0),1,0),2))</f>
        <v/>
      </c>
      <c r="BU613" s="83" t="str">
        <f t="array" ref="BU613">IF(ISBLANK(BT613),,INDEX(List_DayType,BT613+1))</f>
        <v/>
      </c>
      <c r="BV613" s="83" t="str">
        <f t="array" ref="BV613">IFS(BT613=0,,BT613=1,INDEX(List_Weekday,BT613),BT613=2,XLOOKUP(N613,List_Holidays,List_HolidaysDesc))</f>
        <v/>
      </c>
      <c r="BW613" s="109">
        <f t="shared" si="3"/>
        <v>0</v>
      </c>
      <c r="BX613" s="109">
        <f t="shared" si="4"/>
        <v>0</v>
      </c>
      <c r="BY613" s="109">
        <f>IF($BW613&gt;cLunchEnd+$N613,cLunchBegin+$N613+1,cLunchBegin+$N613)</f>
        <v>0.5</v>
      </c>
      <c r="BZ613" s="109">
        <f>IF($BW613&gt;cLunchEnd+$N613,cLunchEnd+$N613+1,cLunchEnd+$N613)</f>
        <v>0.5416666667</v>
      </c>
      <c r="CA613" s="109">
        <f>IF($BW613&gt;cDinnerEnd+$N613,cDinnerBegin+$N613+1,cDinnerBegin+$N613)</f>
        <v>0.75</v>
      </c>
      <c r="CB613" s="109">
        <f>IF($BW613&gt;cDinnerEnd+$N613,cDinnerEnd+$N613+1,cDinnerEnd+$N613)</f>
        <v>0.7916666667</v>
      </c>
      <c r="CC613" s="50" t="str">
        <f>IF((MIN($BX613,BZ613)-MAX($BW613,BY613))&gt;0,vDurationLunch,)</f>
        <v/>
      </c>
      <c r="CD613" s="50" t="str">
        <f>IF((MIN($BX613,CB613)-MAX($BW613,CA613))&gt;0,vDurationDinner,)</f>
        <v/>
      </c>
      <c r="CE613" s="50">
        <f t="shared" si="5"/>
        <v>0</v>
      </c>
      <c r="CF613" s="109">
        <f t="shared" si="6"/>
        <v>0.75</v>
      </c>
      <c r="CG613" s="50" t="str">
        <f t="shared" si="7"/>
        <v/>
      </c>
      <c r="CH613" s="50" t="str">
        <f t="shared" si="8"/>
        <v/>
      </c>
      <c r="CI613" s="50" t="str">
        <f t="shared" si="9"/>
        <v/>
      </c>
      <c r="CJ613" s="50" t="str">
        <f t="shared" si="10"/>
        <v/>
      </c>
      <c r="CK613" s="50" t="str">
        <f t="shared" si="11"/>
        <v/>
      </c>
      <c r="CL613" s="50"/>
      <c r="CM613" s="50"/>
      <c r="CN613" s="50"/>
      <c r="CO613" s="50"/>
      <c r="CP613" s="50"/>
    </row>
    <row r="614">
      <c r="A614" s="108" t="str">
        <f t="shared" si="2"/>
        <v/>
      </c>
      <c r="B614" s="6"/>
      <c r="C614" s="119"/>
      <c r="D614" s="120"/>
      <c r="E614" s="61"/>
      <c r="F614" s="45"/>
      <c r="G614" s="45"/>
      <c r="H614" s="46"/>
      <c r="I614" s="45"/>
      <c r="J614" s="45"/>
      <c r="K614" s="45"/>
      <c r="L614" s="45"/>
      <c r="M614" s="61"/>
      <c r="N614" s="48"/>
      <c r="O614" s="49"/>
      <c r="P614" s="48"/>
      <c r="Q614" s="49"/>
      <c r="R614" s="50"/>
      <c r="S614" s="51"/>
      <c r="T614" s="15"/>
      <c r="U614" s="14"/>
      <c r="V614" s="52"/>
      <c r="W614" s="52"/>
      <c r="X614" s="52"/>
      <c r="Y614" s="52"/>
      <c r="Z614" s="52"/>
      <c r="AA614" s="52"/>
      <c r="AB614" s="53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3"/>
      <c r="AP614" s="52"/>
      <c r="AQ614" s="52"/>
      <c r="AR614" s="53"/>
      <c r="AS614" s="53"/>
      <c r="AT614" s="53"/>
      <c r="AU614" s="52"/>
      <c r="AV614" s="52"/>
      <c r="AW614" s="53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83" t="str">
        <f>IF(ISBLANK(B614),,IF(IFNA(MATCH(N614,List_Holidays,0),0)=0,IF(IFNA(MATCH(WEEKDAY(N614),List_WeekHolidays,0),0),1,0),2))</f>
        <v/>
      </c>
      <c r="BU614" s="83" t="str">
        <f t="array" ref="BU614">IF(ISBLANK(BT614),,INDEX(List_DayType,BT614+1))</f>
        <v/>
      </c>
      <c r="BV614" s="83" t="str">
        <f t="array" ref="BV614">IFS(BT614=0,,BT614=1,INDEX(List_Weekday,BT614),BT614=2,XLOOKUP(N614,List_Holidays,List_HolidaysDesc))</f>
        <v/>
      </c>
      <c r="BW614" s="109">
        <f t="shared" si="3"/>
        <v>0</v>
      </c>
      <c r="BX614" s="109">
        <f t="shared" si="4"/>
        <v>0</v>
      </c>
      <c r="BY614" s="109">
        <f>IF($BW614&gt;cLunchEnd+$N614,cLunchBegin+$N614+1,cLunchBegin+$N614)</f>
        <v>0.5</v>
      </c>
      <c r="BZ614" s="109">
        <f>IF($BW614&gt;cLunchEnd+$N614,cLunchEnd+$N614+1,cLunchEnd+$N614)</f>
        <v>0.5416666667</v>
      </c>
      <c r="CA614" s="109">
        <f>IF($BW614&gt;cDinnerEnd+$N614,cDinnerBegin+$N614+1,cDinnerBegin+$N614)</f>
        <v>0.75</v>
      </c>
      <c r="CB614" s="109">
        <f>IF($BW614&gt;cDinnerEnd+$N614,cDinnerEnd+$N614+1,cDinnerEnd+$N614)</f>
        <v>0.7916666667</v>
      </c>
      <c r="CC614" s="50" t="str">
        <f>IF((MIN($BX614,BZ614)-MAX($BW614,BY614))&gt;0,vDurationLunch,)</f>
        <v/>
      </c>
      <c r="CD614" s="50" t="str">
        <f>IF((MIN($BX614,CB614)-MAX($BW614,CA614))&gt;0,vDurationDinner,)</f>
        <v/>
      </c>
      <c r="CE614" s="50">
        <f t="shared" si="5"/>
        <v>0</v>
      </c>
      <c r="CF614" s="109">
        <f t="shared" si="6"/>
        <v>0.75</v>
      </c>
      <c r="CG614" s="50" t="str">
        <f t="shared" si="7"/>
        <v/>
      </c>
      <c r="CH614" s="50" t="str">
        <f t="shared" si="8"/>
        <v/>
      </c>
      <c r="CI614" s="50" t="str">
        <f t="shared" si="9"/>
        <v/>
      </c>
      <c r="CJ614" s="50" t="str">
        <f t="shared" si="10"/>
        <v/>
      </c>
      <c r="CK614" s="50" t="str">
        <f t="shared" si="11"/>
        <v/>
      </c>
      <c r="CL614" s="50"/>
      <c r="CM614" s="50"/>
      <c r="CN614" s="50"/>
      <c r="CO614" s="50"/>
      <c r="CP614" s="50"/>
    </row>
    <row r="615">
      <c r="A615" s="108" t="str">
        <f t="shared" si="2"/>
        <v/>
      </c>
      <c r="B615" s="6"/>
      <c r="C615" s="119"/>
      <c r="D615" s="120"/>
      <c r="E615" s="61"/>
      <c r="F615" s="45"/>
      <c r="G615" s="46"/>
      <c r="H615" s="46"/>
      <c r="I615" s="45"/>
      <c r="J615" s="45"/>
      <c r="K615" s="45"/>
      <c r="L615" s="45"/>
      <c r="M615" s="61"/>
      <c r="N615" s="48"/>
      <c r="O615" s="49"/>
      <c r="P615" s="48"/>
      <c r="Q615" s="49"/>
      <c r="R615" s="50"/>
      <c r="S615" s="51"/>
      <c r="T615" s="15"/>
      <c r="U615" s="14"/>
      <c r="V615" s="52"/>
      <c r="W615" s="52"/>
      <c r="X615" s="52"/>
      <c r="Y615" s="52"/>
      <c r="Z615" s="52"/>
      <c r="AA615" s="52"/>
      <c r="AB615" s="53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3"/>
      <c r="AP615" s="52"/>
      <c r="AQ615" s="52"/>
      <c r="AR615" s="53"/>
      <c r="AS615" s="53"/>
      <c r="AT615" s="53"/>
      <c r="AU615" s="52"/>
      <c r="AV615" s="52"/>
      <c r="AW615" s="53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83" t="str">
        <f>IF(ISBLANK(B615),,IF(IFNA(MATCH(N615,List_Holidays,0),0)=0,IF(IFNA(MATCH(WEEKDAY(N615),List_WeekHolidays,0),0),1,0),2))</f>
        <v/>
      </c>
      <c r="BU615" s="83" t="str">
        <f t="array" ref="BU615">IF(ISBLANK(BT615),,INDEX(List_DayType,BT615+1))</f>
        <v/>
      </c>
      <c r="BV615" s="83" t="str">
        <f t="array" ref="BV615">IFS(BT615=0,,BT615=1,INDEX(List_Weekday,BT615),BT615=2,XLOOKUP(N615,List_Holidays,List_HolidaysDesc))</f>
        <v/>
      </c>
      <c r="BW615" s="109">
        <f t="shared" si="3"/>
        <v>0</v>
      </c>
      <c r="BX615" s="109">
        <f t="shared" si="4"/>
        <v>0</v>
      </c>
      <c r="BY615" s="109">
        <f>IF($BW615&gt;cLunchEnd+$N615,cLunchBegin+$N615+1,cLunchBegin+$N615)</f>
        <v>0.5</v>
      </c>
      <c r="BZ615" s="109">
        <f>IF($BW615&gt;cLunchEnd+$N615,cLunchEnd+$N615+1,cLunchEnd+$N615)</f>
        <v>0.5416666667</v>
      </c>
      <c r="CA615" s="109">
        <f>IF($BW615&gt;cDinnerEnd+$N615,cDinnerBegin+$N615+1,cDinnerBegin+$N615)</f>
        <v>0.75</v>
      </c>
      <c r="CB615" s="109">
        <f>IF($BW615&gt;cDinnerEnd+$N615,cDinnerEnd+$N615+1,cDinnerEnd+$N615)</f>
        <v>0.7916666667</v>
      </c>
      <c r="CC615" s="50" t="str">
        <f>IF((MIN($BX615,BZ615)-MAX($BW615,BY615))&gt;0,vDurationLunch,)</f>
        <v/>
      </c>
      <c r="CD615" s="50" t="str">
        <f>IF((MIN($BX615,CB615)-MAX($BW615,CA615))&gt;0,vDurationDinner,)</f>
        <v/>
      </c>
      <c r="CE615" s="50">
        <f t="shared" si="5"/>
        <v>0</v>
      </c>
      <c r="CF615" s="109">
        <f t="shared" si="6"/>
        <v>0.75</v>
      </c>
      <c r="CG615" s="50" t="str">
        <f t="shared" si="7"/>
        <v/>
      </c>
      <c r="CH615" s="50" t="str">
        <f t="shared" si="8"/>
        <v/>
      </c>
      <c r="CI615" s="50" t="str">
        <f t="shared" si="9"/>
        <v/>
      </c>
      <c r="CJ615" s="50" t="str">
        <f t="shared" si="10"/>
        <v/>
      </c>
      <c r="CK615" s="50" t="str">
        <f t="shared" si="11"/>
        <v/>
      </c>
      <c r="CL615" s="50"/>
      <c r="CM615" s="50"/>
      <c r="CN615" s="50"/>
      <c r="CO615" s="50"/>
      <c r="CP615" s="50"/>
    </row>
    <row r="616">
      <c r="A616" s="108" t="str">
        <f t="shared" si="2"/>
        <v/>
      </c>
      <c r="B616" s="6"/>
      <c r="C616" s="119"/>
      <c r="D616" s="120"/>
      <c r="E616" s="61"/>
      <c r="F616" s="45"/>
      <c r="G616" s="45"/>
      <c r="H616" s="46"/>
      <c r="I616" s="45"/>
      <c r="J616" s="45"/>
      <c r="K616" s="45"/>
      <c r="L616" s="45"/>
      <c r="M616" s="61"/>
      <c r="N616" s="48"/>
      <c r="O616" s="49"/>
      <c r="P616" s="48"/>
      <c r="Q616" s="49"/>
      <c r="R616" s="50"/>
      <c r="S616" s="51"/>
      <c r="T616" s="15"/>
      <c r="U616" s="14"/>
      <c r="V616" s="52"/>
      <c r="W616" s="52"/>
      <c r="X616" s="52"/>
      <c r="Y616" s="52"/>
      <c r="Z616" s="52"/>
      <c r="AA616" s="52"/>
      <c r="AB616" s="53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3"/>
      <c r="AP616" s="52"/>
      <c r="AQ616" s="52"/>
      <c r="AR616" s="53"/>
      <c r="AS616" s="53"/>
      <c r="AT616" s="53"/>
      <c r="AU616" s="52"/>
      <c r="AV616" s="52"/>
      <c r="AW616" s="53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83" t="str">
        <f>IF(ISBLANK(B616),,IF(IFNA(MATCH(N616,List_Holidays,0),0)=0,IF(IFNA(MATCH(WEEKDAY(N616),List_WeekHolidays,0),0),1,0),2))</f>
        <v/>
      </c>
      <c r="BU616" s="83" t="str">
        <f t="array" ref="BU616">IF(ISBLANK(BT616),,INDEX(List_DayType,BT616+1))</f>
        <v/>
      </c>
      <c r="BV616" s="83" t="str">
        <f t="array" ref="BV616">IFS(BT616=0,,BT616=1,INDEX(List_Weekday,BT616),BT616=2,XLOOKUP(N616,List_Holidays,List_HolidaysDesc))</f>
        <v/>
      </c>
      <c r="BW616" s="109">
        <f t="shared" si="3"/>
        <v>0</v>
      </c>
      <c r="BX616" s="109">
        <f t="shared" si="4"/>
        <v>0</v>
      </c>
      <c r="BY616" s="109">
        <f>IF($BW616&gt;cLunchEnd+$N616,cLunchBegin+$N616+1,cLunchBegin+$N616)</f>
        <v>0.5</v>
      </c>
      <c r="BZ616" s="109">
        <f>IF($BW616&gt;cLunchEnd+$N616,cLunchEnd+$N616+1,cLunchEnd+$N616)</f>
        <v>0.5416666667</v>
      </c>
      <c r="CA616" s="109">
        <f>IF($BW616&gt;cDinnerEnd+$N616,cDinnerBegin+$N616+1,cDinnerBegin+$N616)</f>
        <v>0.75</v>
      </c>
      <c r="CB616" s="109">
        <f>IF($BW616&gt;cDinnerEnd+$N616,cDinnerEnd+$N616+1,cDinnerEnd+$N616)</f>
        <v>0.7916666667</v>
      </c>
      <c r="CC616" s="50" t="str">
        <f>IF((MIN($BX616,BZ616)-MAX($BW616,BY616))&gt;0,vDurationLunch,)</f>
        <v/>
      </c>
      <c r="CD616" s="50" t="str">
        <f>IF((MIN($BX616,CB616)-MAX($BW616,CA616))&gt;0,vDurationDinner,)</f>
        <v/>
      </c>
      <c r="CE616" s="50">
        <f t="shared" si="5"/>
        <v>0</v>
      </c>
      <c r="CF616" s="109">
        <f t="shared" si="6"/>
        <v>0.75</v>
      </c>
      <c r="CG616" s="50" t="str">
        <f t="shared" si="7"/>
        <v/>
      </c>
      <c r="CH616" s="50" t="str">
        <f t="shared" si="8"/>
        <v/>
      </c>
      <c r="CI616" s="50" t="str">
        <f t="shared" si="9"/>
        <v/>
      </c>
      <c r="CJ616" s="50" t="str">
        <f t="shared" si="10"/>
        <v/>
      </c>
      <c r="CK616" s="50" t="str">
        <f t="shared" si="11"/>
        <v/>
      </c>
      <c r="CL616" s="50"/>
      <c r="CM616" s="50"/>
      <c r="CN616" s="50"/>
      <c r="CO616" s="50"/>
      <c r="CP616" s="50"/>
    </row>
    <row r="617">
      <c r="A617" s="108" t="str">
        <f t="shared" si="2"/>
        <v/>
      </c>
      <c r="B617" s="6"/>
      <c r="C617" s="119"/>
      <c r="D617" s="120"/>
      <c r="E617" s="61"/>
      <c r="F617" s="45"/>
      <c r="G617" s="45"/>
      <c r="H617" s="46"/>
      <c r="I617" s="45"/>
      <c r="J617" s="45"/>
      <c r="K617" s="45"/>
      <c r="L617" s="45"/>
      <c r="M617" s="61"/>
      <c r="N617" s="48"/>
      <c r="O617" s="49"/>
      <c r="P617" s="48"/>
      <c r="Q617" s="49"/>
      <c r="R617" s="50"/>
      <c r="S617" s="51"/>
      <c r="T617" s="15"/>
      <c r="U617" s="14"/>
      <c r="V617" s="52"/>
      <c r="W617" s="52"/>
      <c r="X617" s="52"/>
      <c r="Y617" s="52"/>
      <c r="Z617" s="52"/>
      <c r="AA617" s="52"/>
      <c r="AB617" s="53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3"/>
      <c r="AP617" s="52"/>
      <c r="AQ617" s="52"/>
      <c r="AR617" s="53"/>
      <c r="AS617" s="53"/>
      <c r="AT617" s="53"/>
      <c r="AU617" s="52"/>
      <c r="AV617" s="52"/>
      <c r="AW617" s="53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83" t="str">
        <f>IF(ISBLANK(B617),,IF(IFNA(MATCH(N617,List_Holidays,0),0)=0,IF(IFNA(MATCH(WEEKDAY(N617),List_WeekHolidays,0),0),1,0),2))</f>
        <v/>
      </c>
      <c r="BU617" s="83" t="str">
        <f t="array" ref="BU617">IF(ISBLANK(BT617),,INDEX(List_DayType,BT617+1))</f>
        <v/>
      </c>
      <c r="BV617" s="83" t="str">
        <f t="array" ref="BV617">IFS(BT617=0,,BT617=1,INDEX(List_Weekday,BT617),BT617=2,XLOOKUP(N617,List_Holidays,List_HolidaysDesc))</f>
        <v/>
      </c>
      <c r="BW617" s="109">
        <f t="shared" si="3"/>
        <v>0</v>
      </c>
      <c r="BX617" s="109">
        <f t="shared" si="4"/>
        <v>0</v>
      </c>
      <c r="BY617" s="109">
        <f>IF($BW617&gt;cLunchEnd+$N617,cLunchBegin+$N617+1,cLunchBegin+$N617)</f>
        <v>0.5</v>
      </c>
      <c r="BZ617" s="109">
        <f>IF($BW617&gt;cLunchEnd+$N617,cLunchEnd+$N617+1,cLunchEnd+$N617)</f>
        <v>0.5416666667</v>
      </c>
      <c r="CA617" s="109">
        <f>IF($BW617&gt;cDinnerEnd+$N617,cDinnerBegin+$N617+1,cDinnerBegin+$N617)</f>
        <v>0.75</v>
      </c>
      <c r="CB617" s="109">
        <f>IF($BW617&gt;cDinnerEnd+$N617,cDinnerEnd+$N617+1,cDinnerEnd+$N617)</f>
        <v>0.7916666667</v>
      </c>
      <c r="CC617" s="50" t="str">
        <f>IF((MIN($BX617,BZ617)-MAX($BW617,BY617))&gt;0,vDurationLunch,)</f>
        <v/>
      </c>
      <c r="CD617" s="50" t="str">
        <f>IF((MIN($BX617,CB617)-MAX($BW617,CA617))&gt;0,vDurationDinner,)</f>
        <v/>
      </c>
      <c r="CE617" s="50">
        <f t="shared" si="5"/>
        <v>0</v>
      </c>
      <c r="CF617" s="109">
        <f t="shared" si="6"/>
        <v>0.75</v>
      </c>
      <c r="CG617" s="50" t="str">
        <f t="shared" si="7"/>
        <v/>
      </c>
      <c r="CH617" s="50" t="str">
        <f t="shared" si="8"/>
        <v/>
      </c>
      <c r="CI617" s="50" t="str">
        <f t="shared" si="9"/>
        <v/>
      </c>
      <c r="CJ617" s="50" t="str">
        <f t="shared" si="10"/>
        <v/>
      </c>
      <c r="CK617" s="50" t="str">
        <f t="shared" si="11"/>
        <v/>
      </c>
      <c r="CL617" s="50"/>
      <c r="CM617" s="50"/>
      <c r="CN617" s="50"/>
      <c r="CO617" s="50"/>
      <c r="CP617" s="50"/>
    </row>
    <row r="618">
      <c r="A618" s="108" t="str">
        <f t="shared" si="2"/>
        <v/>
      </c>
      <c r="B618" s="6"/>
      <c r="C618" s="119"/>
      <c r="D618" s="120"/>
      <c r="E618" s="61"/>
      <c r="F618" s="45"/>
      <c r="G618" s="45"/>
      <c r="H618" s="45"/>
      <c r="I618" s="45"/>
      <c r="J618" s="46"/>
      <c r="K618" s="45"/>
      <c r="L618" s="45"/>
      <c r="M618" s="61"/>
      <c r="N618" s="48"/>
      <c r="O618" s="49"/>
      <c r="P618" s="48"/>
      <c r="Q618" s="49"/>
      <c r="R618" s="50"/>
      <c r="S618" s="51"/>
      <c r="T618" s="15"/>
      <c r="U618" s="14"/>
      <c r="V618" s="52"/>
      <c r="W618" s="52"/>
      <c r="X618" s="52"/>
      <c r="Y618" s="52"/>
      <c r="Z618" s="52"/>
      <c r="AA618" s="52"/>
      <c r="AB618" s="53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3"/>
      <c r="AP618" s="52"/>
      <c r="AQ618" s="52"/>
      <c r="AR618" s="53"/>
      <c r="AS618" s="53"/>
      <c r="AT618" s="53"/>
      <c r="AU618" s="52"/>
      <c r="AV618" s="52"/>
      <c r="AW618" s="53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83" t="str">
        <f>IF(ISBLANK(B618),,IF(IFNA(MATCH(N618,List_Holidays,0),0)=0,IF(IFNA(MATCH(WEEKDAY(N618),List_WeekHolidays,0),0),1,0),2))</f>
        <v/>
      </c>
      <c r="BU618" s="83" t="str">
        <f t="array" ref="BU618">IF(ISBLANK(BT618),,INDEX(List_DayType,BT618+1))</f>
        <v/>
      </c>
      <c r="BV618" s="83" t="str">
        <f t="array" ref="BV618">IFS(BT618=0,,BT618=1,INDEX(List_Weekday,BT618),BT618=2,XLOOKUP(N618,List_Holidays,List_HolidaysDesc))</f>
        <v/>
      </c>
      <c r="BW618" s="109">
        <f t="shared" si="3"/>
        <v>0</v>
      </c>
      <c r="BX618" s="109">
        <f t="shared" si="4"/>
        <v>0</v>
      </c>
      <c r="BY618" s="109">
        <f>IF($BW618&gt;cLunchEnd+$N618,cLunchBegin+$N618+1,cLunchBegin+$N618)</f>
        <v>0.5</v>
      </c>
      <c r="BZ618" s="109">
        <f>IF($BW618&gt;cLunchEnd+$N618,cLunchEnd+$N618+1,cLunchEnd+$N618)</f>
        <v>0.5416666667</v>
      </c>
      <c r="CA618" s="109">
        <f>IF($BW618&gt;cDinnerEnd+$N618,cDinnerBegin+$N618+1,cDinnerBegin+$N618)</f>
        <v>0.75</v>
      </c>
      <c r="CB618" s="109">
        <f>IF($BW618&gt;cDinnerEnd+$N618,cDinnerEnd+$N618+1,cDinnerEnd+$N618)</f>
        <v>0.7916666667</v>
      </c>
      <c r="CC618" s="50" t="str">
        <f>IF((MIN($BX618,BZ618)-MAX($BW618,BY618))&gt;0,vDurationLunch,)</f>
        <v/>
      </c>
      <c r="CD618" s="50" t="str">
        <f>IF((MIN($BX618,CB618)-MAX($BW618,CA618))&gt;0,vDurationDinner,)</f>
        <v/>
      </c>
      <c r="CE618" s="50">
        <f t="shared" si="5"/>
        <v>0</v>
      </c>
      <c r="CF618" s="109">
        <f t="shared" si="6"/>
        <v>0.75</v>
      </c>
      <c r="CG618" s="50" t="str">
        <f t="shared" si="7"/>
        <v/>
      </c>
      <c r="CH618" s="50" t="str">
        <f t="shared" si="8"/>
        <v/>
      </c>
      <c r="CI618" s="50" t="str">
        <f t="shared" si="9"/>
        <v/>
      </c>
      <c r="CJ618" s="50" t="str">
        <f t="shared" si="10"/>
        <v/>
      </c>
      <c r="CK618" s="50" t="str">
        <f t="shared" si="11"/>
        <v/>
      </c>
      <c r="CL618" s="50"/>
      <c r="CM618" s="50"/>
      <c r="CN618" s="50"/>
      <c r="CO618" s="50"/>
      <c r="CP618" s="50"/>
    </row>
    <row r="619">
      <c r="A619" s="108" t="str">
        <f t="shared" si="2"/>
        <v/>
      </c>
      <c r="B619" s="6"/>
      <c r="C619" s="119"/>
      <c r="D619" s="120"/>
      <c r="E619" s="61"/>
      <c r="F619" s="45"/>
      <c r="G619" s="45"/>
      <c r="H619" s="46"/>
      <c r="I619" s="45"/>
      <c r="J619" s="45"/>
      <c r="K619" s="45"/>
      <c r="L619" s="45"/>
      <c r="M619" s="61"/>
      <c r="N619" s="48"/>
      <c r="O619" s="49"/>
      <c r="P619" s="48"/>
      <c r="Q619" s="49"/>
      <c r="R619" s="50"/>
      <c r="S619" s="51"/>
      <c r="T619" s="15"/>
      <c r="U619" s="14"/>
      <c r="V619" s="52"/>
      <c r="W619" s="52"/>
      <c r="X619" s="52"/>
      <c r="Y619" s="52"/>
      <c r="Z619" s="52"/>
      <c r="AA619" s="52"/>
      <c r="AB619" s="53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3"/>
      <c r="AP619" s="52"/>
      <c r="AQ619" s="52"/>
      <c r="AR619" s="53"/>
      <c r="AS619" s="53"/>
      <c r="AT619" s="53"/>
      <c r="AU619" s="52"/>
      <c r="AV619" s="52"/>
      <c r="AW619" s="53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83" t="str">
        <f>IF(ISBLANK(B619),,IF(IFNA(MATCH(N619,List_Holidays,0),0)=0,IF(IFNA(MATCH(WEEKDAY(N619),List_WeekHolidays,0),0),1,0),2))</f>
        <v/>
      </c>
      <c r="BU619" s="83" t="str">
        <f t="array" ref="BU619">IF(ISBLANK(BT619),,INDEX(List_DayType,BT619+1))</f>
        <v/>
      </c>
      <c r="BV619" s="83" t="str">
        <f t="array" ref="BV619">IFS(BT619=0,,BT619=1,INDEX(List_Weekday,BT619),BT619=2,XLOOKUP(N619,List_Holidays,List_HolidaysDesc))</f>
        <v/>
      </c>
      <c r="BW619" s="109">
        <f t="shared" si="3"/>
        <v>0</v>
      </c>
      <c r="BX619" s="109">
        <f t="shared" si="4"/>
        <v>0</v>
      </c>
      <c r="BY619" s="109">
        <f>IF($BW619&gt;cLunchEnd+$N619,cLunchBegin+$N619+1,cLunchBegin+$N619)</f>
        <v>0.5</v>
      </c>
      <c r="BZ619" s="109">
        <f>IF($BW619&gt;cLunchEnd+$N619,cLunchEnd+$N619+1,cLunchEnd+$N619)</f>
        <v>0.5416666667</v>
      </c>
      <c r="CA619" s="109">
        <f>IF($BW619&gt;cDinnerEnd+$N619,cDinnerBegin+$N619+1,cDinnerBegin+$N619)</f>
        <v>0.75</v>
      </c>
      <c r="CB619" s="109">
        <f>IF($BW619&gt;cDinnerEnd+$N619,cDinnerEnd+$N619+1,cDinnerEnd+$N619)</f>
        <v>0.7916666667</v>
      </c>
      <c r="CC619" s="50" t="str">
        <f>IF((MIN($BX619,BZ619)-MAX($BW619,BY619))&gt;0,vDurationLunch,)</f>
        <v/>
      </c>
      <c r="CD619" s="50" t="str">
        <f>IF((MIN($BX619,CB619)-MAX($BW619,CA619))&gt;0,vDurationDinner,)</f>
        <v/>
      </c>
      <c r="CE619" s="50">
        <f t="shared" si="5"/>
        <v>0</v>
      </c>
      <c r="CF619" s="109">
        <f t="shared" si="6"/>
        <v>0.75</v>
      </c>
      <c r="CG619" s="50" t="str">
        <f t="shared" si="7"/>
        <v/>
      </c>
      <c r="CH619" s="50" t="str">
        <f t="shared" si="8"/>
        <v/>
      </c>
      <c r="CI619" s="50" t="str">
        <f t="shared" si="9"/>
        <v/>
      </c>
      <c r="CJ619" s="50" t="str">
        <f t="shared" si="10"/>
        <v/>
      </c>
      <c r="CK619" s="50" t="str">
        <f t="shared" si="11"/>
        <v/>
      </c>
      <c r="CL619" s="50"/>
      <c r="CM619" s="50"/>
      <c r="CN619" s="50"/>
      <c r="CO619" s="50"/>
      <c r="CP619" s="50"/>
    </row>
    <row r="620">
      <c r="A620" s="108" t="str">
        <f t="shared" si="2"/>
        <v/>
      </c>
      <c r="B620" s="6"/>
      <c r="C620" s="119"/>
      <c r="D620" s="120"/>
      <c r="E620" s="61"/>
      <c r="F620" s="45"/>
      <c r="G620" s="45"/>
      <c r="H620" s="46"/>
      <c r="I620" s="45"/>
      <c r="J620" s="45"/>
      <c r="K620" s="45"/>
      <c r="L620" s="45"/>
      <c r="M620" s="61"/>
      <c r="N620" s="48"/>
      <c r="O620" s="49"/>
      <c r="P620" s="48"/>
      <c r="Q620" s="49"/>
      <c r="R620" s="50"/>
      <c r="S620" s="51"/>
      <c r="T620" s="15"/>
      <c r="U620" s="14"/>
      <c r="V620" s="52"/>
      <c r="W620" s="52"/>
      <c r="X620" s="52"/>
      <c r="Y620" s="52"/>
      <c r="Z620" s="52"/>
      <c r="AA620" s="52"/>
      <c r="AB620" s="53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3"/>
      <c r="AP620" s="52"/>
      <c r="AQ620" s="52"/>
      <c r="AR620" s="53"/>
      <c r="AS620" s="53"/>
      <c r="AT620" s="53"/>
      <c r="AU620" s="52"/>
      <c r="AV620" s="52"/>
      <c r="AW620" s="53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83" t="str">
        <f>IF(ISBLANK(B620),,IF(IFNA(MATCH(N620,List_Holidays,0),0)=0,IF(IFNA(MATCH(WEEKDAY(N620),List_WeekHolidays,0),0),1,0),2))</f>
        <v/>
      </c>
      <c r="BU620" s="83" t="str">
        <f t="array" ref="BU620">IF(ISBLANK(BT620),,INDEX(List_DayType,BT620+1))</f>
        <v/>
      </c>
      <c r="BV620" s="83" t="str">
        <f t="array" ref="BV620">IFS(BT620=0,,BT620=1,INDEX(List_Weekday,BT620),BT620=2,XLOOKUP(N620,List_Holidays,List_HolidaysDesc))</f>
        <v/>
      </c>
      <c r="BW620" s="109">
        <f t="shared" si="3"/>
        <v>0</v>
      </c>
      <c r="BX620" s="109">
        <f t="shared" si="4"/>
        <v>0</v>
      </c>
      <c r="BY620" s="109">
        <f>IF($BW620&gt;cLunchEnd+$N620,cLunchBegin+$N620+1,cLunchBegin+$N620)</f>
        <v>0.5</v>
      </c>
      <c r="BZ620" s="109">
        <f>IF($BW620&gt;cLunchEnd+$N620,cLunchEnd+$N620+1,cLunchEnd+$N620)</f>
        <v>0.5416666667</v>
      </c>
      <c r="CA620" s="109">
        <f>IF($BW620&gt;cDinnerEnd+$N620,cDinnerBegin+$N620+1,cDinnerBegin+$N620)</f>
        <v>0.75</v>
      </c>
      <c r="CB620" s="109">
        <f>IF($BW620&gt;cDinnerEnd+$N620,cDinnerEnd+$N620+1,cDinnerEnd+$N620)</f>
        <v>0.7916666667</v>
      </c>
      <c r="CC620" s="50" t="str">
        <f>IF((MIN($BX620,BZ620)-MAX($BW620,BY620))&gt;0,vDurationLunch,)</f>
        <v/>
      </c>
      <c r="CD620" s="50" t="str">
        <f>IF((MIN($BX620,CB620)-MAX($BW620,CA620))&gt;0,vDurationDinner,)</f>
        <v/>
      </c>
      <c r="CE620" s="50">
        <f t="shared" si="5"/>
        <v>0</v>
      </c>
      <c r="CF620" s="109">
        <f t="shared" si="6"/>
        <v>0.75</v>
      </c>
      <c r="CG620" s="50" t="str">
        <f t="shared" si="7"/>
        <v/>
      </c>
      <c r="CH620" s="50" t="str">
        <f t="shared" si="8"/>
        <v/>
      </c>
      <c r="CI620" s="50" t="str">
        <f t="shared" si="9"/>
        <v/>
      </c>
      <c r="CJ620" s="50" t="str">
        <f t="shared" si="10"/>
        <v/>
      </c>
      <c r="CK620" s="50" t="str">
        <f t="shared" si="11"/>
        <v/>
      </c>
      <c r="CL620" s="50"/>
      <c r="CM620" s="50"/>
      <c r="CN620" s="50"/>
      <c r="CO620" s="50"/>
      <c r="CP620" s="50"/>
    </row>
    <row r="621">
      <c r="A621" s="108" t="str">
        <f t="shared" si="2"/>
        <v/>
      </c>
      <c r="B621" s="6"/>
      <c r="C621" s="119"/>
      <c r="D621" s="120"/>
      <c r="E621" s="61"/>
      <c r="F621" s="45"/>
      <c r="G621" s="45"/>
      <c r="H621" s="46"/>
      <c r="I621" s="45"/>
      <c r="J621" s="45"/>
      <c r="K621" s="45"/>
      <c r="L621" s="45"/>
      <c r="M621" s="61"/>
      <c r="N621" s="48"/>
      <c r="O621" s="49"/>
      <c r="P621" s="48"/>
      <c r="Q621" s="49"/>
      <c r="R621" s="50"/>
      <c r="S621" s="51"/>
      <c r="T621" s="15"/>
      <c r="U621" s="14"/>
      <c r="V621" s="52"/>
      <c r="W621" s="52"/>
      <c r="X621" s="52"/>
      <c r="Y621" s="52"/>
      <c r="Z621" s="52"/>
      <c r="AA621" s="52"/>
      <c r="AB621" s="53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3"/>
      <c r="AP621" s="52"/>
      <c r="AQ621" s="52"/>
      <c r="AR621" s="53"/>
      <c r="AS621" s="53"/>
      <c r="AT621" s="53"/>
      <c r="AU621" s="52"/>
      <c r="AV621" s="52"/>
      <c r="AW621" s="53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83" t="str">
        <f>IF(ISBLANK(B621),,IF(IFNA(MATCH(N621,List_Holidays,0),0)=0,IF(IFNA(MATCH(WEEKDAY(N621),List_WeekHolidays,0),0),1,0),2))</f>
        <v/>
      </c>
      <c r="BU621" s="83" t="str">
        <f t="array" ref="BU621">IF(ISBLANK(BT621),,INDEX(List_DayType,BT621+1))</f>
        <v/>
      </c>
      <c r="BV621" s="83" t="str">
        <f t="array" ref="BV621">IFS(BT621=0,,BT621=1,INDEX(List_Weekday,BT621),BT621=2,XLOOKUP(N621,List_Holidays,List_HolidaysDesc))</f>
        <v/>
      </c>
      <c r="BW621" s="109">
        <f t="shared" si="3"/>
        <v>0</v>
      </c>
      <c r="BX621" s="109">
        <f t="shared" si="4"/>
        <v>0</v>
      </c>
      <c r="BY621" s="109">
        <f>IF($BW621&gt;cLunchEnd+$N621,cLunchBegin+$N621+1,cLunchBegin+$N621)</f>
        <v>0.5</v>
      </c>
      <c r="BZ621" s="109">
        <f>IF($BW621&gt;cLunchEnd+$N621,cLunchEnd+$N621+1,cLunchEnd+$N621)</f>
        <v>0.5416666667</v>
      </c>
      <c r="CA621" s="109">
        <f>IF($BW621&gt;cDinnerEnd+$N621,cDinnerBegin+$N621+1,cDinnerBegin+$N621)</f>
        <v>0.75</v>
      </c>
      <c r="CB621" s="109">
        <f>IF($BW621&gt;cDinnerEnd+$N621,cDinnerEnd+$N621+1,cDinnerEnd+$N621)</f>
        <v>0.7916666667</v>
      </c>
      <c r="CC621" s="50" t="str">
        <f>IF((MIN($BX621,BZ621)-MAX($BW621,BY621))&gt;0,vDurationLunch,)</f>
        <v/>
      </c>
      <c r="CD621" s="50" t="str">
        <f>IF((MIN($BX621,CB621)-MAX($BW621,CA621))&gt;0,vDurationDinner,)</f>
        <v/>
      </c>
      <c r="CE621" s="50">
        <f t="shared" si="5"/>
        <v>0</v>
      </c>
      <c r="CF621" s="109">
        <f t="shared" si="6"/>
        <v>0.75</v>
      </c>
      <c r="CG621" s="50" t="str">
        <f t="shared" si="7"/>
        <v/>
      </c>
      <c r="CH621" s="50" t="str">
        <f t="shared" si="8"/>
        <v/>
      </c>
      <c r="CI621" s="50" t="str">
        <f t="shared" si="9"/>
        <v/>
      </c>
      <c r="CJ621" s="50" t="str">
        <f t="shared" si="10"/>
        <v/>
      </c>
      <c r="CK621" s="50" t="str">
        <f t="shared" si="11"/>
        <v/>
      </c>
      <c r="CL621" s="50"/>
      <c r="CM621" s="50"/>
      <c r="CN621" s="50"/>
      <c r="CO621" s="50"/>
      <c r="CP621" s="50"/>
    </row>
    <row r="622">
      <c r="A622" s="108" t="str">
        <f t="shared" si="2"/>
        <v/>
      </c>
      <c r="B622" s="6"/>
      <c r="C622" s="119"/>
      <c r="D622" s="120"/>
      <c r="E622" s="61"/>
      <c r="F622" s="45"/>
      <c r="G622" s="46"/>
      <c r="H622" s="46"/>
      <c r="I622" s="45"/>
      <c r="J622" s="45"/>
      <c r="K622" s="45"/>
      <c r="L622" s="45"/>
      <c r="M622" s="61"/>
      <c r="N622" s="48"/>
      <c r="O622" s="49"/>
      <c r="P622" s="48"/>
      <c r="Q622" s="49"/>
      <c r="R622" s="50"/>
      <c r="S622" s="51"/>
      <c r="T622" s="15"/>
      <c r="U622" s="14"/>
      <c r="V622" s="52"/>
      <c r="W622" s="52"/>
      <c r="X622" s="52"/>
      <c r="Y622" s="52"/>
      <c r="Z622" s="52"/>
      <c r="AA622" s="52"/>
      <c r="AB622" s="53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3"/>
      <c r="AP622" s="52"/>
      <c r="AQ622" s="52"/>
      <c r="AR622" s="53"/>
      <c r="AS622" s="53"/>
      <c r="AT622" s="53"/>
      <c r="AU622" s="52"/>
      <c r="AV622" s="52"/>
      <c r="AW622" s="53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83" t="str">
        <f>IF(ISBLANK(B622),,IF(IFNA(MATCH(N622,List_Holidays,0),0)=0,IF(IFNA(MATCH(WEEKDAY(N622),List_WeekHolidays,0),0),1,0),2))</f>
        <v/>
      </c>
      <c r="BU622" s="83" t="str">
        <f t="array" ref="BU622">IF(ISBLANK(BT622),,INDEX(List_DayType,BT622+1))</f>
        <v/>
      </c>
      <c r="BV622" s="83" t="str">
        <f t="array" ref="BV622">IFS(BT622=0,,BT622=1,INDEX(List_Weekday,BT622),BT622=2,XLOOKUP(N622,List_Holidays,List_HolidaysDesc))</f>
        <v/>
      </c>
      <c r="BW622" s="109">
        <f t="shared" si="3"/>
        <v>0</v>
      </c>
      <c r="BX622" s="109">
        <f t="shared" si="4"/>
        <v>0</v>
      </c>
      <c r="BY622" s="109">
        <f>IF($BW622&gt;cLunchEnd+$N622,cLunchBegin+$N622+1,cLunchBegin+$N622)</f>
        <v>0.5</v>
      </c>
      <c r="BZ622" s="109">
        <f>IF($BW622&gt;cLunchEnd+$N622,cLunchEnd+$N622+1,cLunchEnd+$N622)</f>
        <v>0.5416666667</v>
      </c>
      <c r="CA622" s="109">
        <f>IF($BW622&gt;cDinnerEnd+$N622,cDinnerBegin+$N622+1,cDinnerBegin+$N622)</f>
        <v>0.75</v>
      </c>
      <c r="CB622" s="109">
        <f>IF($BW622&gt;cDinnerEnd+$N622,cDinnerEnd+$N622+1,cDinnerEnd+$N622)</f>
        <v>0.7916666667</v>
      </c>
      <c r="CC622" s="50" t="str">
        <f>IF((MIN($BX622,BZ622)-MAX($BW622,BY622))&gt;0,vDurationLunch,)</f>
        <v/>
      </c>
      <c r="CD622" s="50" t="str">
        <f>IF((MIN($BX622,CB622)-MAX($BW622,CA622))&gt;0,vDurationDinner,)</f>
        <v/>
      </c>
      <c r="CE622" s="50">
        <f t="shared" si="5"/>
        <v>0</v>
      </c>
      <c r="CF622" s="109">
        <f t="shared" si="6"/>
        <v>0.75</v>
      </c>
      <c r="CG622" s="50" t="str">
        <f t="shared" si="7"/>
        <v/>
      </c>
      <c r="CH622" s="50" t="str">
        <f t="shared" si="8"/>
        <v/>
      </c>
      <c r="CI622" s="50" t="str">
        <f t="shared" si="9"/>
        <v/>
      </c>
      <c r="CJ622" s="50" t="str">
        <f t="shared" si="10"/>
        <v/>
      </c>
      <c r="CK622" s="50" t="str">
        <f t="shared" si="11"/>
        <v/>
      </c>
      <c r="CL622" s="50"/>
      <c r="CM622" s="50"/>
      <c r="CN622" s="50"/>
      <c r="CO622" s="50"/>
      <c r="CP622" s="50"/>
    </row>
    <row r="623">
      <c r="A623" s="108" t="str">
        <f t="shared" si="2"/>
        <v/>
      </c>
      <c r="B623" s="6"/>
      <c r="C623" s="119"/>
      <c r="D623" s="120"/>
      <c r="E623" s="61"/>
      <c r="F623" s="45"/>
      <c r="G623" s="45"/>
      <c r="H623" s="46"/>
      <c r="I623" s="45"/>
      <c r="J623" s="45"/>
      <c r="K623" s="45"/>
      <c r="L623" s="45"/>
      <c r="M623" s="61"/>
      <c r="N623" s="48"/>
      <c r="O623" s="49"/>
      <c r="P623" s="48"/>
      <c r="Q623" s="49"/>
      <c r="R623" s="50"/>
      <c r="S623" s="51"/>
      <c r="T623" s="15"/>
      <c r="U623" s="14"/>
      <c r="V623" s="52"/>
      <c r="W623" s="52"/>
      <c r="X623" s="52"/>
      <c r="Y623" s="52"/>
      <c r="Z623" s="52"/>
      <c r="AA623" s="52"/>
      <c r="AB623" s="53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3"/>
      <c r="AP623" s="52"/>
      <c r="AQ623" s="52"/>
      <c r="AR623" s="53"/>
      <c r="AS623" s="53"/>
      <c r="AT623" s="53"/>
      <c r="AU623" s="52"/>
      <c r="AV623" s="52"/>
      <c r="AW623" s="53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83" t="str">
        <f>IF(ISBLANK(B623),,IF(IFNA(MATCH(N623,List_Holidays,0),0)=0,IF(IFNA(MATCH(WEEKDAY(N623),List_WeekHolidays,0),0),1,0),2))</f>
        <v/>
      </c>
      <c r="BU623" s="83" t="str">
        <f t="array" ref="BU623">IF(ISBLANK(BT623),,INDEX(List_DayType,BT623+1))</f>
        <v/>
      </c>
      <c r="BV623" s="83" t="str">
        <f t="array" ref="BV623">IFS(BT623=0,,BT623=1,INDEX(List_Weekday,BT623),BT623=2,XLOOKUP(N623,List_Holidays,List_HolidaysDesc))</f>
        <v/>
      </c>
      <c r="BW623" s="109">
        <f t="shared" si="3"/>
        <v>0</v>
      </c>
      <c r="BX623" s="109">
        <f t="shared" si="4"/>
        <v>0</v>
      </c>
      <c r="BY623" s="109">
        <f>IF($BW623&gt;cLunchEnd+$N623,cLunchBegin+$N623+1,cLunchBegin+$N623)</f>
        <v>0.5</v>
      </c>
      <c r="BZ623" s="109">
        <f>IF($BW623&gt;cLunchEnd+$N623,cLunchEnd+$N623+1,cLunchEnd+$N623)</f>
        <v>0.5416666667</v>
      </c>
      <c r="CA623" s="109">
        <f>IF($BW623&gt;cDinnerEnd+$N623,cDinnerBegin+$N623+1,cDinnerBegin+$N623)</f>
        <v>0.75</v>
      </c>
      <c r="CB623" s="109">
        <f>IF($BW623&gt;cDinnerEnd+$N623,cDinnerEnd+$N623+1,cDinnerEnd+$N623)</f>
        <v>0.7916666667</v>
      </c>
      <c r="CC623" s="50" t="str">
        <f>IF((MIN($BX623,BZ623)-MAX($BW623,BY623))&gt;0,vDurationLunch,)</f>
        <v/>
      </c>
      <c r="CD623" s="50" t="str">
        <f>IF((MIN($BX623,CB623)-MAX($BW623,CA623))&gt;0,vDurationDinner,)</f>
        <v/>
      </c>
      <c r="CE623" s="50">
        <f t="shared" si="5"/>
        <v>0</v>
      </c>
      <c r="CF623" s="109">
        <f t="shared" si="6"/>
        <v>0.75</v>
      </c>
      <c r="CG623" s="50" t="str">
        <f t="shared" si="7"/>
        <v/>
      </c>
      <c r="CH623" s="50" t="str">
        <f t="shared" si="8"/>
        <v/>
      </c>
      <c r="CI623" s="50" t="str">
        <f t="shared" si="9"/>
        <v/>
      </c>
      <c r="CJ623" s="50" t="str">
        <f t="shared" si="10"/>
        <v/>
      </c>
      <c r="CK623" s="50" t="str">
        <f t="shared" si="11"/>
        <v/>
      </c>
      <c r="CL623" s="50"/>
      <c r="CM623" s="50"/>
      <c r="CN623" s="50"/>
      <c r="CO623" s="50"/>
      <c r="CP623" s="50"/>
    </row>
    <row r="624">
      <c r="A624" s="108" t="str">
        <f t="shared" si="2"/>
        <v/>
      </c>
      <c r="B624" s="6"/>
      <c r="C624" s="119"/>
      <c r="D624" s="120"/>
      <c r="E624" s="61"/>
      <c r="F624" s="45"/>
      <c r="G624" s="45"/>
      <c r="H624" s="46"/>
      <c r="I624" s="45"/>
      <c r="J624" s="45"/>
      <c r="K624" s="45"/>
      <c r="L624" s="45"/>
      <c r="M624" s="61"/>
      <c r="N624" s="48"/>
      <c r="O624" s="49"/>
      <c r="P624" s="48"/>
      <c r="Q624" s="49"/>
      <c r="R624" s="50"/>
      <c r="S624" s="51"/>
      <c r="T624" s="15"/>
      <c r="U624" s="14"/>
      <c r="V624" s="52"/>
      <c r="W624" s="52"/>
      <c r="X624" s="52"/>
      <c r="Y624" s="52"/>
      <c r="Z624" s="52"/>
      <c r="AA624" s="52"/>
      <c r="AB624" s="53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3"/>
      <c r="AP624" s="52"/>
      <c r="AQ624" s="52"/>
      <c r="AR624" s="53"/>
      <c r="AS624" s="53"/>
      <c r="AT624" s="53"/>
      <c r="AU624" s="52"/>
      <c r="AV624" s="52"/>
      <c r="AW624" s="53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83" t="str">
        <f>IF(ISBLANK(B624),,IF(IFNA(MATCH(N624,List_Holidays,0),0)=0,IF(IFNA(MATCH(WEEKDAY(N624),List_WeekHolidays,0),0),1,0),2))</f>
        <v/>
      </c>
      <c r="BU624" s="83" t="str">
        <f t="array" ref="BU624">IF(ISBLANK(BT624),,INDEX(List_DayType,BT624+1))</f>
        <v/>
      </c>
      <c r="BV624" s="83" t="str">
        <f t="array" ref="BV624">IFS(BT624=0,,BT624=1,INDEX(List_Weekday,BT624),BT624=2,XLOOKUP(N624,List_Holidays,List_HolidaysDesc))</f>
        <v/>
      </c>
      <c r="BW624" s="109">
        <f t="shared" si="3"/>
        <v>0</v>
      </c>
      <c r="BX624" s="109">
        <f t="shared" si="4"/>
        <v>0</v>
      </c>
      <c r="BY624" s="109">
        <f>IF($BW624&gt;cLunchEnd+$N624,cLunchBegin+$N624+1,cLunchBegin+$N624)</f>
        <v>0.5</v>
      </c>
      <c r="BZ624" s="109">
        <f>IF($BW624&gt;cLunchEnd+$N624,cLunchEnd+$N624+1,cLunchEnd+$N624)</f>
        <v>0.5416666667</v>
      </c>
      <c r="CA624" s="109">
        <f>IF($BW624&gt;cDinnerEnd+$N624,cDinnerBegin+$N624+1,cDinnerBegin+$N624)</f>
        <v>0.75</v>
      </c>
      <c r="CB624" s="109">
        <f>IF($BW624&gt;cDinnerEnd+$N624,cDinnerEnd+$N624+1,cDinnerEnd+$N624)</f>
        <v>0.7916666667</v>
      </c>
      <c r="CC624" s="50" t="str">
        <f>IF((MIN($BX624,BZ624)-MAX($BW624,BY624))&gt;0,vDurationLunch,)</f>
        <v/>
      </c>
      <c r="CD624" s="50" t="str">
        <f>IF((MIN($BX624,CB624)-MAX($BW624,CA624))&gt;0,vDurationDinner,)</f>
        <v/>
      </c>
      <c r="CE624" s="50">
        <f t="shared" si="5"/>
        <v>0</v>
      </c>
      <c r="CF624" s="109">
        <f t="shared" si="6"/>
        <v>0.75</v>
      </c>
      <c r="CG624" s="50" t="str">
        <f t="shared" si="7"/>
        <v/>
      </c>
      <c r="CH624" s="50" t="str">
        <f t="shared" si="8"/>
        <v/>
      </c>
      <c r="CI624" s="50" t="str">
        <f t="shared" si="9"/>
        <v/>
      </c>
      <c r="CJ624" s="50" t="str">
        <f t="shared" si="10"/>
        <v/>
      </c>
      <c r="CK624" s="50" t="str">
        <f t="shared" si="11"/>
        <v/>
      </c>
      <c r="CL624" s="50"/>
      <c r="CM624" s="50"/>
      <c r="CN624" s="50"/>
      <c r="CO624" s="50"/>
      <c r="CP624" s="50"/>
    </row>
    <row r="625">
      <c r="A625" s="108" t="str">
        <f t="shared" si="2"/>
        <v/>
      </c>
      <c r="B625" s="6"/>
      <c r="C625" s="119"/>
      <c r="D625" s="120"/>
      <c r="E625" s="61"/>
      <c r="F625" s="45"/>
      <c r="G625" s="45"/>
      <c r="H625" s="45"/>
      <c r="I625" s="45"/>
      <c r="J625" s="46"/>
      <c r="K625" s="45"/>
      <c r="L625" s="45"/>
      <c r="M625" s="61"/>
      <c r="N625" s="48"/>
      <c r="O625" s="49"/>
      <c r="P625" s="48"/>
      <c r="Q625" s="49"/>
      <c r="R625" s="50"/>
      <c r="S625" s="51"/>
      <c r="T625" s="15"/>
      <c r="U625" s="14"/>
      <c r="V625" s="52"/>
      <c r="W625" s="52"/>
      <c r="X625" s="52"/>
      <c r="Y625" s="52"/>
      <c r="Z625" s="52"/>
      <c r="AA625" s="52"/>
      <c r="AB625" s="53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3"/>
      <c r="AP625" s="52"/>
      <c r="AQ625" s="52"/>
      <c r="AR625" s="53"/>
      <c r="AS625" s="53"/>
      <c r="AT625" s="53"/>
      <c r="AU625" s="52"/>
      <c r="AV625" s="52"/>
      <c r="AW625" s="53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83" t="str">
        <f>IF(ISBLANK(B625),,IF(IFNA(MATCH(N625,List_Holidays,0),0)=0,IF(IFNA(MATCH(WEEKDAY(N625),List_WeekHolidays,0),0),1,0),2))</f>
        <v/>
      </c>
      <c r="BU625" s="83" t="str">
        <f t="array" ref="BU625">IF(ISBLANK(BT625),,INDEX(List_DayType,BT625+1))</f>
        <v/>
      </c>
      <c r="BV625" s="83" t="str">
        <f t="array" ref="BV625">IFS(BT625=0,,BT625=1,INDEX(List_Weekday,BT625),BT625=2,XLOOKUP(N625,List_Holidays,List_HolidaysDesc))</f>
        <v/>
      </c>
      <c r="BW625" s="109">
        <f t="shared" si="3"/>
        <v>0</v>
      </c>
      <c r="BX625" s="109">
        <f t="shared" si="4"/>
        <v>0</v>
      </c>
      <c r="BY625" s="109">
        <f>IF($BW625&gt;cLunchEnd+$N625,cLunchBegin+$N625+1,cLunchBegin+$N625)</f>
        <v>0.5</v>
      </c>
      <c r="BZ625" s="109">
        <f>IF($BW625&gt;cLunchEnd+$N625,cLunchEnd+$N625+1,cLunchEnd+$N625)</f>
        <v>0.5416666667</v>
      </c>
      <c r="CA625" s="109">
        <f>IF($BW625&gt;cDinnerEnd+$N625,cDinnerBegin+$N625+1,cDinnerBegin+$N625)</f>
        <v>0.75</v>
      </c>
      <c r="CB625" s="109">
        <f>IF($BW625&gt;cDinnerEnd+$N625,cDinnerEnd+$N625+1,cDinnerEnd+$N625)</f>
        <v>0.7916666667</v>
      </c>
      <c r="CC625" s="50" t="str">
        <f>IF((MIN($BX625,BZ625)-MAX($BW625,BY625))&gt;0,vDurationLunch,)</f>
        <v/>
      </c>
      <c r="CD625" s="50" t="str">
        <f>IF((MIN($BX625,CB625)-MAX($BW625,CA625))&gt;0,vDurationDinner,)</f>
        <v/>
      </c>
      <c r="CE625" s="50">
        <f t="shared" si="5"/>
        <v>0</v>
      </c>
      <c r="CF625" s="109">
        <f t="shared" si="6"/>
        <v>0.75</v>
      </c>
      <c r="CG625" s="50" t="str">
        <f t="shared" si="7"/>
        <v/>
      </c>
      <c r="CH625" s="50" t="str">
        <f t="shared" si="8"/>
        <v/>
      </c>
      <c r="CI625" s="50" t="str">
        <f t="shared" si="9"/>
        <v/>
      </c>
      <c r="CJ625" s="50" t="str">
        <f t="shared" si="10"/>
        <v/>
      </c>
      <c r="CK625" s="50" t="str">
        <f t="shared" si="11"/>
        <v/>
      </c>
      <c r="CL625" s="50"/>
      <c r="CM625" s="50"/>
      <c r="CN625" s="50"/>
      <c r="CO625" s="50"/>
      <c r="CP625" s="50"/>
    </row>
    <row r="626">
      <c r="A626" s="108" t="str">
        <f t="shared" si="2"/>
        <v/>
      </c>
      <c r="B626" s="6"/>
      <c r="C626" s="119"/>
      <c r="D626" s="120"/>
      <c r="E626" s="61"/>
      <c r="F626" s="45"/>
      <c r="G626" s="45"/>
      <c r="H626" s="46"/>
      <c r="I626" s="45"/>
      <c r="J626" s="45"/>
      <c r="K626" s="45"/>
      <c r="L626" s="45"/>
      <c r="M626" s="61"/>
      <c r="N626" s="48"/>
      <c r="O626" s="49"/>
      <c r="P626" s="48"/>
      <c r="Q626" s="49"/>
      <c r="R626" s="50"/>
      <c r="S626" s="51"/>
      <c r="T626" s="15"/>
      <c r="U626" s="14"/>
      <c r="V626" s="52"/>
      <c r="W626" s="52"/>
      <c r="X626" s="52"/>
      <c r="Y626" s="52"/>
      <c r="Z626" s="52"/>
      <c r="AA626" s="52"/>
      <c r="AB626" s="53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3"/>
      <c r="AP626" s="52"/>
      <c r="AQ626" s="52"/>
      <c r="AR626" s="53"/>
      <c r="AS626" s="53"/>
      <c r="AT626" s="53"/>
      <c r="AU626" s="52"/>
      <c r="AV626" s="52"/>
      <c r="AW626" s="53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83" t="str">
        <f>IF(ISBLANK(B626),,IF(IFNA(MATCH(N626,List_Holidays,0),0)=0,IF(IFNA(MATCH(WEEKDAY(N626),List_WeekHolidays,0),0),1,0),2))</f>
        <v/>
      </c>
      <c r="BU626" s="83" t="str">
        <f t="array" ref="BU626">IF(ISBLANK(BT626),,INDEX(List_DayType,BT626+1))</f>
        <v/>
      </c>
      <c r="BV626" s="83" t="str">
        <f t="array" ref="BV626">IFS(BT626=0,,BT626=1,INDEX(List_Weekday,BT626),BT626=2,XLOOKUP(N626,List_Holidays,List_HolidaysDesc))</f>
        <v/>
      </c>
      <c r="BW626" s="109">
        <f t="shared" si="3"/>
        <v>0</v>
      </c>
      <c r="BX626" s="109">
        <f t="shared" si="4"/>
        <v>0</v>
      </c>
      <c r="BY626" s="109">
        <f>IF($BW626&gt;cLunchEnd+$N626,cLunchBegin+$N626+1,cLunchBegin+$N626)</f>
        <v>0.5</v>
      </c>
      <c r="BZ626" s="109">
        <f>IF($BW626&gt;cLunchEnd+$N626,cLunchEnd+$N626+1,cLunchEnd+$N626)</f>
        <v>0.5416666667</v>
      </c>
      <c r="CA626" s="109">
        <f>IF($BW626&gt;cDinnerEnd+$N626,cDinnerBegin+$N626+1,cDinnerBegin+$N626)</f>
        <v>0.75</v>
      </c>
      <c r="CB626" s="109">
        <f>IF($BW626&gt;cDinnerEnd+$N626,cDinnerEnd+$N626+1,cDinnerEnd+$N626)</f>
        <v>0.7916666667</v>
      </c>
      <c r="CC626" s="50" t="str">
        <f>IF((MIN($BX626,BZ626)-MAX($BW626,BY626))&gt;0,vDurationLunch,)</f>
        <v/>
      </c>
      <c r="CD626" s="50" t="str">
        <f>IF((MIN($BX626,CB626)-MAX($BW626,CA626))&gt;0,vDurationDinner,)</f>
        <v/>
      </c>
      <c r="CE626" s="50">
        <f t="shared" si="5"/>
        <v>0</v>
      </c>
      <c r="CF626" s="109">
        <f t="shared" si="6"/>
        <v>0.75</v>
      </c>
      <c r="CG626" s="50" t="str">
        <f t="shared" si="7"/>
        <v/>
      </c>
      <c r="CH626" s="50" t="str">
        <f t="shared" si="8"/>
        <v/>
      </c>
      <c r="CI626" s="50" t="str">
        <f t="shared" si="9"/>
        <v/>
      </c>
      <c r="CJ626" s="50" t="str">
        <f t="shared" si="10"/>
        <v/>
      </c>
      <c r="CK626" s="50" t="str">
        <f t="shared" si="11"/>
        <v/>
      </c>
      <c r="CL626" s="50"/>
      <c r="CM626" s="50"/>
      <c r="CN626" s="50"/>
      <c r="CO626" s="50"/>
      <c r="CP626" s="50"/>
    </row>
    <row r="627">
      <c r="A627" s="108" t="str">
        <f t="shared" si="2"/>
        <v/>
      </c>
      <c r="B627" s="6"/>
      <c r="C627" s="119"/>
      <c r="D627" s="120"/>
      <c r="E627" s="61"/>
      <c r="F627" s="45"/>
      <c r="G627" s="45"/>
      <c r="H627" s="46"/>
      <c r="I627" s="45"/>
      <c r="J627" s="45"/>
      <c r="K627" s="45"/>
      <c r="L627" s="45"/>
      <c r="M627" s="61"/>
      <c r="N627" s="48"/>
      <c r="O627" s="49"/>
      <c r="P627" s="48"/>
      <c r="Q627" s="49"/>
      <c r="R627" s="50"/>
      <c r="S627" s="51"/>
      <c r="T627" s="15"/>
      <c r="U627" s="14"/>
      <c r="V627" s="52"/>
      <c r="W627" s="52"/>
      <c r="X627" s="52"/>
      <c r="Y627" s="52"/>
      <c r="Z627" s="52"/>
      <c r="AA627" s="52"/>
      <c r="AB627" s="53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3"/>
      <c r="AP627" s="52"/>
      <c r="AQ627" s="52"/>
      <c r="AR627" s="53"/>
      <c r="AS627" s="53"/>
      <c r="AT627" s="53"/>
      <c r="AU627" s="52"/>
      <c r="AV627" s="52"/>
      <c r="AW627" s="53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83" t="str">
        <f>IF(ISBLANK(B627),,IF(IFNA(MATCH(N627,List_Holidays,0),0)=0,IF(IFNA(MATCH(WEEKDAY(N627),List_WeekHolidays,0),0),1,0),2))</f>
        <v/>
      </c>
      <c r="BU627" s="83" t="str">
        <f t="array" ref="BU627">IF(ISBLANK(BT627),,INDEX(List_DayType,BT627+1))</f>
        <v/>
      </c>
      <c r="BV627" s="83" t="str">
        <f t="array" ref="BV627">IFS(BT627=0,,BT627=1,INDEX(List_Weekday,BT627),BT627=2,XLOOKUP(N627,List_Holidays,List_HolidaysDesc))</f>
        <v/>
      </c>
      <c r="BW627" s="109">
        <f t="shared" si="3"/>
        <v>0</v>
      </c>
      <c r="BX627" s="109">
        <f t="shared" si="4"/>
        <v>0</v>
      </c>
      <c r="BY627" s="109">
        <f>IF($BW627&gt;cLunchEnd+$N627,cLunchBegin+$N627+1,cLunchBegin+$N627)</f>
        <v>0.5</v>
      </c>
      <c r="BZ627" s="109">
        <f>IF($BW627&gt;cLunchEnd+$N627,cLunchEnd+$N627+1,cLunchEnd+$N627)</f>
        <v>0.5416666667</v>
      </c>
      <c r="CA627" s="109">
        <f>IF($BW627&gt;cDinnerEnd+$N627,cDinnerBegin+$N627+1,cDinnerBegin+$N627)</f>
        <v>0.75</v>
      </c>
      <c r="CB627" s="109">
        <f>IF($BW627&gt;cDinnerEnd+$N627,cDinnerEnd+$N627+1,cDinnerEnd+$N627)</f>
        <v>0.7916666667</v>
      </c>
      <c r="CC627" s="50" t="str">
        <f>IF((MIN($BX627,BZ627)-MAX($BW627,BY627))&gt;0,vDurationLunch,)</f>
        <v/>
      </c>
      <c r="CD627" s="50" t="str">
        <f>IF((MIN($BX627,CB627)-MAX($BW627,CA627))&gt;0,vDurationDinner,)</f>
        <v/>
      </c>
      <c r="CE627" s="50">
        <f t="shared" si="5"/>
        <v>0</v>
      </c>
      <c r="CF627" s="109">
        <f t="shared" si="6"/>
        <v>0.75</v>
      </c>
      <c r="CG627" s="50" t="str">
        <f t="shared" si="7"/>
        <v/>
      </c>
      <c r="CH627" s="50" t="str">
        <f t="shared" si="8"/>
        <v/>
      </c>
      <c r="CI627" s="50" t="str">
        <f t="shared" si="9"/>
        <v/>
      </c>
      <c r="CJ627" s="50" t="str">
        <f t="shared" si="10"/>
        <v/>
      </c>
      <c r="CK627" s="50" t="str">
        <f t="shared" si="11"/>
        <v/>
      </c>
      <c r="CL627" s="50"/>
      <c r="CM627" s="50"/>
      <c r="CN627" s="50"/>
      <c r="CO627" s="50"/>
      <c r="CP627" s="50"/>
    </row>
    <row r="628">
      <c r="A628" s="108" t="str">
        <f t="shared" si="2"/>
        <v/>
      </c>
      <c r="B628" s="6"/>
      <c r="C628" s="119"/>
      <c r="D628" s="120"/>
      <c r="E628" s="61"/>
      <c r="F628" s="45"/>
      <c r="G628" s="45"/>
      <c r="H628" s="46"/>
      <c r="I628" s="45"/>
      <c r="J628" s="45"/>
      <c r="K628" s="45"/>
      <c r="L628" s="45"/>
      <c r="M628" s="61"/>
      <c r="N628" s="48"/>
      <c r="O628" s="49"/>
      <c r="P628" s="48"/>
      <c r="Q628" s="49"/>
      <c r="R628" s="50"/>
      <c r="S628" s="51"/>
      <c r="T628" s="15"/>
      <c r="U628" s="14"/>
      <c r="V628" s="52"/>
      <c r="W628" s="52"/>
      <c r="X628" s="52"/>
      <c r="Y628" s="52"/>
      <c r="Z628" s="52"/>
      <c r="AA628" s="52"/>
      <c r="AB628" s="53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3"/>
      <c r="AP628" s="52"/>
      <c r="AQ628" s="52"/>
      <c r="AR628" s="53"/>
      <c r="AS628" s="53"/>
      <c r="AT628" s="53"/>
      <c r="AU628" s="52"/>
      <c r="AV628" s="52"/>
      <c r="AW628" s="53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83" t="str">
        <f>IF(ISBLANK(B628),,IF(IFNA(MATCH(N628,List_Holidays,0),0)=0,IF(IFNA(MATCH(WEEKDAY(N628),List_WeekHolidays,0),0),1,0),2))</f>
        <v/>
      </c>
      <c r="BU628" s="83" t="str">
        <f t="array" ref="BU628">IF(ISBLANK(BT628),,INDEX(List_DayType,BT628+1))</f>
        <v/>
      </c>
      <c r="BV628" s="83" t="str">
        <f t="array" ref="BV628">IFS(BT628=0,,BT628=1,INDEX(List_Weekday,BT628),BT628=2,XLOOKUP(N628,List_Holidays,List_HolidaysDesc))</f>
        <v/>
      </c>
      <c r="BW628" s="109">
        <f t="shared" si="3"/>
        <v>0</v>
      </c>
      <c r="BX628" s="109">
        <f t="shared" si="4"/>
        <v>0</v>
      </c>
      <c r="BY628" s="109">
        <f>IF($BW628&gt;cLunchEnd+$N628,cLunchBegin+$N628+1,cLunchBegin+$N628)</f>
        <v>0.5</v>
      </c>
      <c r="BZ628" s="109">
        <f>IF($BW628&gt;cLunchEnd+$N628,cLunchEnd+$N628+1,cLunchEnd+$N628)</f>
        <v>0.5416666667</v>
      </c>
      <c r="CA628" s="109">
        <f>IF($BW628&gt;cDinnerEnd+$N628,cDinnerBegin+$N628+1,cDinnerBegin+$N628)</f>
        <v>0.75</v>
      </c>
      <c r="CB628" s="109">
        <f>IF($BW628&gt;cDinnerEnd+$N628,cDinnerEnd+$N628+1,cDinnerEnd+$N628)</f>
        <v>0.7916666667</v>
      </c>
      <c r="CC628" s="50" t="str">
        <f>IF((MIN($BX628,BZ628)-MAX($BW628,BY628))&gt;0,vDurationLunch,)</f>
        <v/>
      </c>
      <c r="CD628" s="50" t="str">
        <f>IF((MIN($BX628,CB628)-MAX($BW628,CA628))&gt;0,vDurationDinner,)</f>
        <v/>
      </c>
      <c r="CE628" s="50">
        <f t="shared" si="5"/>
        <v>0</v>
      </c>
      <c r="CF628" s="109">
        <f t="shared" si="6"/>
        <v>0.75</v>
      </c>
      <c r="CG628" s="50" t="str">
        <f t="shared" si="7"/>
        <v/>
      </c>
      <c r="CH628" s="50" t="str">
        <f t="shared" si="8"/>
        <v/>
      </c>
      <c r="CI628" s="50" t="str">
        <f t="shared" si="9"/>
        <v/>
      </c>
      <c r="CJ628" s="50" t="str">
        <f t="shared" si="10"/>
        <v/>
      </c>
      <c r="CK628" s="50" t="str">
        <f t="shared" si="11"/>
        <v/>
      </c>
      <c r="CL628" s="50"/>
      <c r="CM628" s="50"/>
      <c r="CN628" s="50"/>
      <c r="CO628" s="50"/>
      <c r="CP628" s="50"/>
    </row>
    <row r="629">
      <c r="A629" s="108" t="str">
        <f t="shared" si="2"/>
        <v/>
      </c>
      <c r="B629" s="6"/>
      <c r="C629" s="119"/>
      <c r="D629" s="120"/>
      <c r="E629" s="61"/>
      <c r="F629" s="45"/>
      <c r="G629" s="46"/>
      <c r="H629" s="46"/>
      <c r="I629" s="45"/>
      <c r="J629" s="45"/>
      <c r="K629" s="45"/>
      <c r="L629" s="45"/>
      <c r="M629" s="61"/>
      <c r="N629" s="48"/>
      <c r="O629" s="49"/>
      <c r="P629" s="48"/>
      <c r="Q629" s="49"/>
      <c r="R629" s="50"/>
      <c r="S629" s="51"/>
      <c r="T629" s="15"/>
      <c r="U629" s="14"/>
      <c r="V629" s="52"/>
      <c r="W629" s="52"/>
      <c r="X629" s="52"/>
      <c r="Y629" s="52"/>
      <c r="Z629" s="52"/>
      <c r="AA629" s="52"/>
      <c r="AB629" s="53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3"/>
      <c r="AP629" s="52"/>
      <c r="AQ629" s="52"/>
      <c r="AR629" s="53"/>
      <c r="AS629" s="53"/>
      <c r="AT629" s="53"/>
      <c r="AU629" s="52"/>
      <c r="AV629" s="52"/>
      <c r="AW629" s="53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83" t="str">
        <f>IF(ISBLANK(B629),,IF(IFNA(MATCH(N629,List_Holidays,0),0)=0,IF(IFNA(MATCH(WEEKDAY(N629),List_WeekHolidays,0),0),1,0),2))</f>
        <v/>
      </c>
      <c r="BU629" s="83" t="str">
        <f t="array" ref="BU629">IF(ISBLANK(BT629),,INDEX(List_DayType,BT629+1))</f>
        <v/>
      </c>
      <c r="BV629" s="83" t="str">
        <f t="array" ref="BV629">IFS(BT629=0,,BT629=1,INDEX(List_Weekday,BT629),BT629=2,XLOOKUP(N629,List_Holidays,List_HolidaysDesc))</f>
        <v/>
      </c>
      <c r="BW629" s="109">
        <f t="shared" si="3"/>
        <v>0</v>
      </c>
      <c r="BX629" s="109">
        <f t="shared" si="4"/>
        <v>0</v>
      </c>
      <c r="BY629" s="109">
        <f>IF($BW629&gt;cLunchEnd+$N629,cLunchBegin+$N629+1,cLunchBegin+$N629)</f>
        <v>0.5</v>
      </c>
      <c r="BZ629" s="109">
        <f>IF($BW629&gt;cLunchEnd+$N629,cLunchEnd+$N629+1,cLunchEnd+$N629)</f>
        <v>0.5416666667</v>
      </c>
      <c r="CA629" s="109">
        <f>IF($BW629&gt;cDinnerEnd+$N629,cDinnerBegin+$N629+1,cDinnerBegin+$N629)</f>
        <v>0.75</v>
      </c>
      <c r="CB629" s="109">
        <f>IF($BW629&gt;cDinnerEnd+$N629,cDinnerEnd+$N629+1,cDinnerEnd+$N629)</f>
        <v>0.7916666667</v>
      </c>
      <c r="CC629" s="50" t="str">
        <f>IF((MIN($BX629,BZ629)-MAX($BW629,BY629))&gt;0,vDurationLunch,)</f>
        <v/>
      </c>
      <c r="CD629" s="50" t="str">
        <f>IF((MIN($BX629,CB629)-MAX($BW629,CA629))&gt;0,vDurationDinner,)</f>
        <v/>
      </c>
      <c r="CE629" s="50">
        <f t="shared" si="5"/>
        <v>0</v>
      </c>
      <c r="CF629" s="109">
        <f t="shared" si="6"/>
        <v>0.75</v>
      </c>
      <c r="CG629" s="50" t="str">
        <f t="shared" si="7"/>
        <v/>
      </c>
      <c r="CH629" s="50" t="str">
        <f t="shared" si="8"/>
        <v/>
      </c>
      <c r="CI629" s="50" t="str">
        <f t="shared" si="9"/>
        <v/>
      </c>
      <c r="CJ629" s="50" t="str">
        <f t="shared" si="10"/>
        <v/>
      </c>
      <c r="CK629" s="50" t="str">
        <f t="shared" si="11"/>
        <v/>
      </c>
      <c r="CL629" s="50"/>
      <c r="CM629" s="50"/>
      <c r="CN629" s="50"/>
      <c r="CO629" s="50"/>
      <c r="CP629" s="50"/>
    </row>
    <row r="630">
      <c r="A630" s="108" t="str">
        <f t="shared" si="2"/>
        <v/>
      </c>
      <c r="B630" s="6"/>
      <c r="C630" s="119"/>
      <c r="D630" s="120"/>
      <c r="E630" s="61"/>
      <c r="F630" s="45"/>
      <c r="G630" s="45"/>
      <c r="H630" s="46"/>
      <c r="I630" s="45"/>
      <c r="J630" s="45"/>
      <c r="K630" s="45"/>
      <c r="L630" s="45"/>
      <c r="M630" s="61"/>
      <c r="N630" s="48"/>
      <c r="O630" s="49"/>
      <c r="P630" s="48"/>
      <c r="Q630" s="49"/>
      <c r="R630" s="50"/>
      <c r="S630" s="51"/>
      <c r="T630" s="15"/>
      <c r="U630" s="14"/>
      <c r="V630" s="52"/>
      <c r="W630" s="52"/>
      <c r="X630" s="52"/>
      <c r="Y630" s="52"/>
      <c r="Z630" s="52"/>
      <c r="AA630" s="52"/>
      <c r="AB630" s="53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3"/>
      <c r="AP630" s="52"/>
      <c r="AQ630" s="52"/>
      <c r="AR630" s="53"/>
      <c r="AS630" s="53"/>
      <c r="AT630" s="53"/>
      <c r="AU630" s="52"/>
      <c r="AV630" s="52"/>
      <c r="AW630" s="53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83" t="str">
        <f>IF(ISBLANK(B630),,IF(IFNA(MATCH(N630,List_Holidays,0),0)=0,IF(IFNA(MATCH(WEEKDAY(N630),List_WeekHolidays,0),0),1,0),2))</f>
        <v/>
      </c>
      <c r="BU630" s="83" t="str">
        <f t="array" ref="BU630">IF(ISBLANK(BT630),,INDEX(List_DayType,BT630+1))</f>
        <v/>
      </c>
      <c r="BV630" s="83" t="str">
        <f t="array" ref="BV630">IFS(BT630=0,,BT630=1,INDEX(List_Weekday,BT630),BT630=2,XLOOKUP(N630,List_Holidays,List_HolidaysDesc))</f>
        <v/>
      </c>
      <c r="BW630" s="109">
        <f t="shared" si="3"/>
        <v>0</v>
      </c>
      <c r="BX630" s="109">
        <f t="shared" si="4"/>
        <v>0</v>
      </c>
      <c r="BY630" s="109">
        <f>IF($BW630&gt;cLunchEnd+$N630,cLunchBegin+$N630+1,cLunchBegin+$N630)</f>
        <v>0.5</v>
      </c>
      <c r="BZ630" s="109">
        <f>IF($BW630&gt;cLunchEnd+$N630,cLunchEnd+$N630+1,cLunchEnd+$N630)</f>
        <v>0.5416666667</v>
      </c>
      <c r="CA630" s="109">
        <f>IF($BW630&gt;cDinnerEnd+$N630,cDinnerBegin+$N630+1,cDinnerBegin+$N630)</f>
        <v>0.75</v>
      </c>
      <c r="CB630" s="109">
        <f>IF($BW630&gt;cDinnerEnd+$N630,cDinnerEnd+$N630+1,cDinnerEnd+$N630)</f>
        <v>0.7916666667</v>
      </c>
      <c r="CC630" s="50" t="str">
        <f>IF((MIN($BX630,BZ630)-MAX($BW630,BY630))&gt;0,vDurationLunch,)</f>
        <v/>
      </c>
      <c r="CD630" s="50" t="str">
        <f>IF((MIN($BX630,CB630)-MAX($BW630,CA630))&gt;0,vDurationDinner,)</f>
        <v/>
      </c>
      <c r="CE630" s="50">
        <f t="shared" si="5"/>
        <v>0</v>
      </c>
      <c r="CF630" s="109">
        <f t="shared" si="6"/>
        <v>0.75</v>
      </c>
      <c r="CG630" s="50" t="str">
        <f t="shared" si="7"/>
        <v/>
      </c>
      <c r="CH630" s="50" t="str">
        <f t="shared" si="8"/>
        <v/>
      </c>
      <c r="CI630" s="50" t="str">
        <f t="shared" si="9"/>
        <v/>
      </c>
      <c r="CJ630" s="50" t="str">
        <f t="shared" si="10"/>
        <v/>
      </c>
      <c r="CK630" s="50" t="str">
        <f t="shared" si="11"/>
        <v/>
      </c>
      <c r="CL630" s="50"/>
      <c r="CM630" s="50"/>
      <c r="CN630" s="50"/>
      <c r="CO630" s="50"/>
      <c r="CP630" s="50"/>
    </row>
    <row r="631">
      <c r="A631" s="108" t="str">
        <f t="shared" si="2"/>
        <v/>
      </c>
      <c r="B631" s="6"/>
      <c r="C631" s="119"/>
      <c r="D631" s="120"/>
      <c r="E631" s="61"/>
      <c r="F631" s="45"/>
      <c r="G631" s="45"/>
      <c r="H631" s="46"/>
      <c r="I631" s="45"/>
      <c r="J631" s="45"/>
      <c r="K631" s="45"/>
      <c r="L631" s="45"/>
      <c r="M631" s="61"/>
      <c r="N631" s="48"/>
      <c r="O631" s="49"/>
      <c r="P631" s="48"/>
      <c r="Q631" s="49"/>
      <c r="R631" s="50"/>
      <c r="S631" s="51"/>
      <c r="T631" s="15"/>
      <c r="U631" s="14"/>
      <c r="V631" s="52"/>
      <c r="W631" s="52"/>
      <c r="X631" s="52"/>
      <c r="Y631" s="52"/>
      <c r="Z631" s="52"/>
      <c r="AA631" s="52"/>
      <c r="AB631" s="53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3"/>
      <c r="AP631" s="52"/>
      <c r="AQ631" s="52"/>
      <c r="AR631" s="53"/>
      <c r="AS631" s="53"/>
      <c r="AT631" s="53"/>
      <c r="AU631" s="52"/>
      <c r="AV631" s="52"/>
      <c r="AW631" s="53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83" t="str">
        <f>IF(ISBLANK(B631),,IF(IFNA(MATCH(N631,List_Holidays,0),0)=0,IF(IFNA(MATCH(WEEKDAY(N631),List_WeekHolidays,0),0),1,0),2))</f>
        <v/>
      </c>
      <c r="BU631" s="83" t="str">
        <f t="array" ref="BU631">IF(ISBLANK(BT631),,INDEX(List_DayType,BT631+1))</f>
        <v/>
      </c>
      <c r="BV631" s="83" t="str">
        <f t="array" ref="BV631">IFS(BT631=0,,BT631=1,INDEX(List_Weekday,BT631),BT631=2,XLOOKUP(N631,List_Holidays,List_HolidaysDesc))</f>
        <v/>
      </c>
      <c r="BW631" s="109">
        <f t="shared" si="3"/>
        <v>0</v>
      </c>
      <c r="BX631" s="109">
        <f t="shared" si="4"/>
        <v>0</v>
      </c>
      <c r="BY631" s="109">
        <f>IF($BW631&gt;cLunchEnd+$N631,cLunchBegin+$N631+1,cLunchBegin+$N631)</f>
        <v>0.5</v>
      </c>
      <c r="BZ631" s="109">
        <f>IF($BW631&gt;cLunchEnd+$N631,cLunchEnd+$N631+1,cLunchEnd+$N631)</f>
        <v>0.5416666667</v>
      </c>
      <c r="CA631" s="109">
        <f>IF($BW631&gt;cDinnerEnd+$N631,cDinnerBegin+$N631+1,cDinnerBegin+$N631)</f>
        <v>0.75</v>
      </c>
      <c r="CB631" s="109">
        <f>IF($BW631&gt;cDinnerEnd+$N631,cDinnerEnd+$N631+1,cDinnerEnd+$N631)</f>
        <v>0.7916666667</v>
      </c>
      <c r="CC631" s="50" t="str">
        <f>IF((MIN($BX631,BZ631)-MAX($BW631,BY631))&gt;0,vDurationLunch,)</f>
        <v/>
      </c>
      <c r="CD631" s="50" t="str">
        <f>IF((MIN($BX631,CB631)-MAX($BW631,CA631))&gt;0,vDurationDinner,)</f>
        <v/>
      </c>
      <c r="CE631" s="50">
        <f t="shared" si="5"/>
        <v>0</v>
      </c>
      <c r="CF631" s="109">
        <f t="shared" si="6"/>
        <v>0.75</v>
      </c>
      <c r="CG631" s="50" t="str">
        <f t="shared" si="7"/>
        <v/>
      </c>
      <c r="CH631" s="50" t="str">
        <f t="shared" si="8"/>
        <v/>
      </c>
      <c r="CI631" s="50" t="str">
        <f t="shared" si="9"/>
        <v/>
      </c>
      <c r="CJ631" s="50" t="str">
        <f t="shared" si="10"/>
        <v/>
      </c>
      <c r="CK631" s="50" t="str">
        <f t="shared" si="11"/>
        <v/>
      </c>
      <c r="CL631" s="50"/>
      <c r="CM631" s="50"/>
      <c r="CN631" s="50"/>
      <c r="CO631" s="50"/>
      <c r="CP631" s="50"/>
    </row>
    <row r="632">
      <c r="A632" s="108" t="str">
        <f t="shared" si="2"/>
        <v/>
      </c>
      <c r="B632" s="6"/>
      <c r="C632" s="119"/>
      <c r="D632" s="120"/>
      <c r="E632" s="61"/>
      <c r="F632" s="45"/>
      <c r="G632" s="45"/>
      <c r="H632" s="45"/>
      <c r="I632" s="45"/>
      <c r="J632" s="46"/>
      <c r="K632" s="45"/>
      <c r="L632" s="45"/>
      <c r="M632" s="61"/>
      <c r="N632" s="48"/>
      <c r="O632" s="49"/>
      <c r="P632" s="48"/>
      <c r="Q632" s="49"/>
      <c r="R632" s="50"/>
      <c r="S632" s="51"/>
      <c r="T632" s="15"/>
      <c r="U632" s="14"/>
      <c r="V632" s="52"/>
      <c r="W632" s="52"/>
      <c r="X632" s="52"/>
      <c r="Y632" s="52"/>
      <c r="Z632" s="52"/>
      <c r="AA632" s="52"/>
      <c r="AB632" s="53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3"/>
      <c r="AP632" s="52"/>
      <c r="AQ632" s="52"/>
      <c r="AR632" s="53"/>
      <c r="AS632" s="53"/>
      <c r="AT632" s="53"/>
      <c r="AU632" s="52"/>
      <c r="AV632" s="52"/>
      <c r="AW632" s="53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83" t="str">
        <f>IF(ISBLANK(B632),,IF(IFNA(MATCH(N632,List_Holidays,0),0)=0,IF(IFNA(MATCH(WEEKDAY(N632),List_WeekHolidays,0),0),1,0),2))</f>
        <v/>
      </c>
      <c r="BU632" s="83" t="str">
        <f t="array" ref="BU632">IF(ISBLANK(BT632),,INDEX(List_DayType,BT632+1))</f>
        <v/>
      </c>
      <c r="BV632" s="83" t="str">
        <f t="array" ref="BV632">IFS(BT632=0,,BT632=1,INDEX(List_Weekday,BT632),BT632=2,XLOOKUP(N632,List_Holidays,List_HolidaysDesc))</f>
        <v/>
      </c>
      <c r="BW632" s="109">
        <f t="shared" si="3"/>
        <v>0</v>
      </c>
      <c r="BX632" s="109">
        <f t="shared" si="4"/>
        <v>0</v>
      </c>
      <c r="BY632" s="109">
        <f>IF($BW632&gt;cLunchEnd+$N632,cLunchBegin+$N632+1,cLunchBegin+$N632)</f>
        <v>0.5</v>
      </c>
      <c r="BZ632" s="109">
        <f>IF($BW632&gt;cLunchEnd+$N632,cLunchEnd+$N632+1,cLunchEnd+$N632)</f>
        <v>0.5416666667</v>
      </c>
      <c r="CA632" s="109">
        <f>IF($BW632&gt;cDinnerEnd+$N632,cDinnerBegin+$N632+1,cDinnerBegin+$N632)</f>
        <v>0.75</v>
      </c>
      <c r="CB632" s="109">
        <f>IF($BW632&gt;cDinnerEnd+$N632,cDinnerEnd+$N632+1,cDinnerEnd+$N632)</f>
        <v>0.7916666667</v>
      </c>
      <c r="CC632" s="50" t="str">
        <f>IF((MIN($BX632,BZ632)-MAX($BW632,BY632))&gt;0,vDurationLunch,)</f>
        <v/>
      </c>
      <c r="CD632" s="50" t="str">
        <f>IF((MIN($BX632,CB632)-MAX($BW632,CA632))&gt;0,vDurationDinner,)</f>
        <v/>
      </c>
      <c r="CE632" s="50">
        <f t="shared" si="5"/>
        <v>0</v>
      </c>
      <c r="CF632" s="109">
        <f t="shared" si="6"/>
        <v>0.75</v>
      </c>
      <c r="CG632" s="50" t="str">
        <f t="shared" si="7"/>
        <v/>
      </c>
      <c r="CH632" s="50" t="str">
        <f t="shared" si="8"/>
        <v/>
      </c>
      <c r="CI632" s="50" t="str">
        <f t="shared" si="9"/>
        <v/>
      </c>
      <c r="CJ632" s="50" t="str">
        <f t="shared" si="10"/>
        <v/>
      </c>
      <c r="CK632" s="50" t="str">
        <f t="shared" si="11"/>
        <v/>
      </c>
      <c r="CL632" s="50"/>
      <c r="CM632" s="50"/>
      <c r="CN632" s="50"/>
      <c r="CO632" s="50"/>
      <c r="CP632" s="50"/>
    </row>
    <row r="633">
      <c r="A633" s="108" t="str">
        <f t="shared" si="2"/>
        <v/>
      </c>
      <c r="B633" s="6"/>
      <c r="C633" s="119"/>
      <c r="D633" s="120"/>
      <c r="E633" s="61"/>
      <c r="F633" s="45"/>
      <c r="G633" s="45"/>
      <c r="H633" s="46"/>
      <c r="I633" s="45"/>
      <c r="J633" s="45"/>
      <c r="K633" s="45"/>
      <c r="L633" s="45"/>
      <c r="M633" s="61"/>
      <c r="N633" s="48"/>
      <c r="O633" s="49"/>
      <c r="P633" s="48"/>
      <c r="Q633" s="49"/>
      <c r="R633" s="50"/>
      <c r="S633" s="51"/>
      <c r="T633" s="15"/>
      <c r="U633" s="14"/>
      <c r="V633" s="52"/>
      <c r="W633" s="52"/>
      <c r="X633" s="52"/>
      <c r="Y633" s="52"/>
      <c r="Z633" s="52"/>
      <c r="AA633" s="52"/>
      <c r="AB633" s="53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3"/>
      <c r="AP633" s="52"/>
      <c r="AQ633" s="52"/>
      <c r="AR633" s="53"/>
      <c r="AS633" s="53"/>
      <c r="AT633" s="53"/>
      <c r="AU633" s="52"/>
      <c r="AV633" s="52"/>
      <c r="AW633" s="53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83" t="str">
        <f>IF(ISBLANK(B633),,IF(IFNA(MATCH(N633,List_Holidays,0),0)=0,IF(IFNA(MATCH(WEEKDAY(N633),List_WeekHolidays,0),0),1,0),2))</f>
        <v/>
      </c>
      <c r="BU633" s="83" t="str">
        <f t="array" ref="BU633">IF(ISBLANK(BT633),,INDEX(List_DayType,BT633+1))</f>
        <v/>
      </c>
      <c r="BV633" s="83" t="str">
        <f t="array" ref="BV633">IFS(BT633=0,,BT633=1,INDEX(List_Weekday,BT633),BT633=2,XLOOKUP(N633,List_Holidays,List_HolidaysDesc))</f>
        <v/>
      </c>
      <c r="BW633" s="109">
        <f t="shared" si="3"/>
        <v>0</v>
      </c>
      <c r="BX633" s="109">
        <f t="shared" si="4"/>
        <v>0</v>
      </c>
      <c r="BY633" s="109">
        <f>IF($BW633&gt;cLunchEnd+$N633,cLunchBegin+$N633+1,cLunchBegin+$N633)</f>
        <v>0.5</v>
      </c>
      <c r="BZ633" s="109">
        <f>IF($BW633&gt;cLunchEnd+$N633,cLunchEnd+$N633+1,cLunchEnd+$N633)</f>
        <v>0.5416666667</v>
      </c>
      <c r="CA633" s="109">
        <f>IF($BW633&gt;cDinnerEnd+$N633,cDinnerBegin+$N633+1,cDinnerBegin+$N633)</f>
        <v>0.75</v>
      </c>
      <c r="CB633" s="109">
        <f>IF($BW633&gt;cDinnerEnd+$N633,cDinnerEnd+$N633+1,cDinnerEnd+$N633)</f>
        <v>0.7916666667</v>
      </c>
      <c r="CC633" s="50" t="str">
        <f>IF((MIN($BX633,BZ633)-MAX($BW633,BY633))&gt;0,vDurationLunch,)</f>
        <v/>
      </c>
      <c r="CD633" s="50" t="str">
        <f>IF((MIN($BX633,CB633)-MAX($BW633,CA633))&gt;0,vDurationDinner,)</f>
        <v/>
      </c>
      <c r="CE633" s="50">
        <f t="shared" si="5"/>
        <v>0</v>
      </c>
      <c r="CF633" s="109">
        <f t="shared" si="6"/>
        <v>0.75</v>
      </c>
      <c r="CG633" s="50" t="str">
        <f t="shared" si="7"/>
        <v/>
      </c>
      <c r="CH633" s="50" t="str">
        <f t="shared" si="8"/>
        <v/>
      </c>
      <c r="CI633" s="50" t="str">
        <f t="shared" si="9"/>
        <v/>
      </c>
      <c r="CJ633" s="50" t="str">
        <f t="shared" si="10"/>
        <v/>
      </c>
      <c r="CK633" s="50" t="str">
        <f t="shared" si="11"/>
        <v/>
      </c>
      <c r="CL633" s="50"/>
      <c r="CM633" s="50"/>
      <c r="CN633" s="50"/>
      <c r="CO633" s="50"/>
      <c r="CP633" s="50"/>
    </row>
    <row r="634">
      <c r="A634" s="108" t="str">
        <f t="shared" si="2"/>
        <v/>
      </c>
      <c r="B634" s="6"/>
      <c r="C634" s="119"/>
      <c r="D634" s="120"/>
      <c r="E634" s="61"/>
      <c r="F634" s="45"/>
      <c r="G634" s="45"/>
      <c r="H634" s="46"/>
      <c r="I634" s="45"/>
      <c r="J634" s="45"/>
      <c r="K634" s="45"/>
      <c r="L634" s="45"/>
      <c r="M634" s="61"/>
      <c r="N634" s="48"/>
      <c r="O634" s="49"/>
      <c r="P634" s="48"/>
      <c r="Q634" s="49"/>
      <c r="R634" s="50"/>
      <c r="S634" s="51"/>
      <c r="T634" s="15"/>
      <c r="U634" s="14"/>
      <c r="V634" s="52"/>
      <c r="W634" s="52"/>
      <c r="X634" s="52"/>
      <c r="Y634" s="52"/>
      <c r="Z634" s="52"/>
      <c r="AA634" s="52"/>
      <c r="AB634" s="53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3"/>
      <c r="AP634" s="52"/>
      <c r="AQ634" s="52"/>
      <c r="AR634" s="53"/>
      <c r="AS634" s="53"/>
      <c r="AT634" s="53"/>
      <c r="AU634" s="52"/>
      <c r="AV634" s="52"/>
      <c r="AW634" s="53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83" t="str">
        <f>IF(ISBLANK(B634),,IF(IFNA(MATCH(N634,List_Holidays,0),0)=0,IF(IFNA(MATCH(WEEKDAY(N634),List_WeekHolidays,0),0),1,0),2))</f>
        <v/>
      </c>
      <c r="BU634" s="83" t="str">
        <f t="array" ref="BU634">IF(ISBLANK(BT634),,INDEX(List_DayType,BT634+1))</f>
        <v/>
      </c>
      <c r="BV634" s="83" t="str">
        <f t="array" ref="BV634">IFS(BT634=0,,BT634=1,INDEX(List_Weekday,BT634),BT634=2,XLOOKUP(N634,List_Holidays,List_HolidaysDesc))</f>
        <v/>
      </c>
      <c r="BW634" s="109">
        <f t="shared" si="3"/>
        <v>0</v>
      </c>
      <c r="BX634" s="109">
        <f t="shared" si="4"/>
        <v>0</v>
      </c>
      <c r="BY634" s="109">
        <f>IF($BW634&gt;cLunchEnd+$N634,cLunchBegin+$N634+1,cLunchBegin+$N634)</f>
        <v>0.5</v>
      </c>
      <c r="BZ634" s="109">
        <f>IF($BW634&gt;cLunchEnd+$N634,cLunchEnd+$N634+1,cLunchEnd+$N634)</f>
        <v>0.5416666667</v>
      </c>
      <c r="CA634" s="109">
        <f>IF($BW634&gt;cDinnerEnd+$N634,cDinnerBegin+$N634+1,cDinnerBegin+$N634)</f>
        <v>0.75</v>
      </c>
      <c r="CB634" s="109">
        <f>IF($BW634&gt;cDinnerEnd+$N634,cDinnerEnd+$N634+1,cDinnerEnd+$N634)</f>
        <v>0.7916666667</v>
      </c>
      <c r="CC634" s="50" t="str">
        <f>IF((MIN($BX634,BZ634)-MAX($BW634,BY634))&gt;0,vDurationLunch,)</f>
        <v/>
      </c>
      <c r="CD634" s="50" t="str">
        <f>IF((MIN($BX634,CB634)-MAX($BW634,CA634))&gt;0,vDurationDinner,)</f>
        <v/>
      </c>
      <c r="CE634" s="50">
        <f t="shared" si="5"/>
        <v>0</v>
      </c>
      <c r="CF634" s="109">
        <f t="shared" si="6"/>
        <v>0.75</v>
      </c>
      <c r="CG634" s="50" t="str">
        <f t="shared" si="7"/>
        <v/>
      </c>
      <c r="CH634" s="50" t="str">
        <f t="shared" si="8"/>
        <v/>
      </c>
      <c r="CI634" s="50" t="str">
        <f t="shared" si="9"/>
        <v/>
      </c>
      <c r="CJ634" s="50" t="str">
        <f t="shared" si="10"/>
        <v/>
      </c>
      <c r="CK634" s="50" t="str">
        <f t="shared" si="11"/>
        <v/>
      </c>
      <c r="CL634" s="50"/>
      <c r="CM634" s="50"/>
      <c r="CN634" s="50"/>
      <c r="CO634" s="50"/>
      <c r="CP634" s="50"/>
    </row>
    <row r="635">
      <c r="A635" s="108" t="str">
        <f t="shared" si="2"/>
        <v/>
      </c>
      <c r="B635" s="6"/>
      <c r="C635" s="119"/>
      <c r="D635" s="120"/>
      <c r="E635" s="61"/>
      <c r="F635" s="45"/>
      <c r="G635" s="45"/>
      <c r="H635" s="46"/>
      <c r="I635" s="45"/>
      <c r="J635" s="45"/>
      <c r="K635" s="45"/>
      <c r="L635" s="45"/>
      <c r="M635" s="61"/>
      <c r="N635" s="48"/>
      <c r="O635" s="49"/>
      <c r="P635" s="48"/>
      <c r="Q635" s="49"/>
      <c r="R635" s="50"/>
      <c r="S635" s="51"/>
      <c r="T635" s="15"/>
      <c r="U635" s="14"/>
      <c r="V635" s="52"/>
      <c r="W635" s="52"/>
      <c r="X635" s="52"/>
      <c r="Y635" s="52"/>
      <c r="Z635" s="52"/>
      <c r="AA635" s="52"/>
      <c r="AB635" s="53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3"/>
      <c r="AP635" s="52"/>
      <c r="AQ635" s="52"/>
      <c r="AR635" s="53"/>
      <c r="AS635" s="53"/>
      <c r="AT635" s="53"/>
      <c r="AU635" s="52"/>
      <c r="AV635" s="52"/>
      <c r="AW635" s="53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83" t="str">
        <f>IF(ISBLANK(B635),,IF(IFNA(MATCH(N635,List_Holidays,0),0)=0,IF(IFNA(MATCH(WEEKDAY(N635),List_WeekHolidays,0),0),1,0),2))</f>
        <v/>
      </c>
      <c r="BU635" s="83" t="str">
        <f t="array" ref="BU635">IF(ISBLANK(BT635),,INDEX(List_DayType,BT635+1))</f>
        <v/>
      </c>
      <c r="BV635" s="83" t="str">
        <f t="array" ref="BV635">IFS(BT635=0,,BT635=1,INDEX(List_Weekday,BT635),BT635=2,XLOOKUP(N635,List_Holidays,List_HolidaysDesc))</f>
        <v/>
      </c>
      <c r="BW635" s="109">
        <f t="shared" si="3"/>
        <v>0</v>
      </c>
      <c r="BX635" s="109">
        <f t="shared" si="4"/>
        <v>0</v>
      </c>
      <c r="BY635" s="109">
        <f>IF($BW635&gt;cLunchEnd+$N635,cLunchBegin+$N635+1,cLunchBegin+$N635)</f>
        <v>0.5</v>
      </c>
      <c r="BZ635" s="109">
        <f>IF($BW635&gt;cLunchEnd+$N635,cLunchEnd+$N635+1,cLunchEnd+$N635)</f>
        <v>0.5416666667</v>
      </c>
      <c r="CA635" s="109">
        <f>IF($BW635&gt;cDinnerEnd+$N635,cDinnerBegin+$N635+1,cDinnerBegin+$N635)</f>
        <v>0.75</v>
      </c>
      <c r="CB635" s="109">
        <f>IF($BW635&gt;cDinnerEnd+$N635,cDinnerEnd+$N635+1,cDinnerEnd+$N635)</f>
        <v>0.7916666667</v>
      </c>
      <c r="CC635" s="50" t="str">
        <f>IF((MIN($BX635,BZ635)-MAX($BW635,BY635))&gt;0,vDurationLunch,)</f>
        <v/>
      </c>
      <c r="CD635" s="50" t="str">
        <f>IF((MIN($BX635,CB635)-MAX($BW635,CA635))&gt;0,vDurationDinner,)</f>
        <v/>
      </c>
      <c r="CE635" s="50">
        <f t="shared" si="5"/>
        <v>0</v>
      </c>
      <c r="CF635" s="109">
        <f t="shared" si="6"/>
        <v>0.75</v>
      </c>
      <c r="CG635" s="50" t="str">
        <f t="shared" si="7"/>
        <v/>
      </c>
      <c r="CH635" s="50" t="str">
        <f t="shared" si="8"/>
        <v/>
      </c>
      <c r="CI635" s="50" t="str">
        <f t="shared" si="9"/>
        <v/>
      </c>
      <c r="CJ635" s="50" t="str">
        <f t="shared" si="10"/>
        <v/>
      </c>
      <c r="CK635" s="50" t="str">
        <f t="shared" si="11"/>
        <v/>
      </c>
      <c r="CL635" s="50"/>
      <c r="CM635" s="50"/>
      <c r="CN635" s="50"/>
      <c r="CO635" s="50"/>
      <c r="CP635" s="50"/>
    </row>
    <row r="636">
      <c r="A636" s="108" t="str">
        <f t="shared" si="2"/>
        <v/>
      </c>
      <c r="B636" s="6"/>
      <c r="C636" s="119"/>
      <c r="D636" s="120"/>
      <c r="E636" s="61"/>
      <c r="F636" s="45"/>
      <c r="G636" s="46"/>
      <c r="H636" s="46"/>
      <c r="I636" s="45"/>
      <c r="J636" s="45"/>
      <c r="K636" s="45"/>
      <c r="L636" s="45"/>
      <c r="M636" s="61"/>
      <c r="N636" s="48"/>
      <c r="O636" s="49"/>
      <c r="P636" s="48"/>
      <c r="Q636" s="49"/>
      <c r="R636" s="50"/>
      <c r="S636" s="51"/>
      <c r="T636" s="15"/>
      <c r="U636" s="14"/>
      <c r="V636" s="52"/>
      <c r="W636" s="52"/>
      <c r="X636" s="52"/>
      <c r="Y636" s="52"/>
      <c r="Z636" s="52"/>
      <c r="AA636" s="52"/>
      <c r="AB636" s="53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3"/>
      <c r="AP636" s="52"/>
      <c r="AQ636" s="52"/>
      <c r="AR636" s="53"/>
      <c r="AS636" s="53"/>
      <c r="AT636" s="53"/>
      <c r="AU636" s="52"/>
      <c r="AV636" s="52"/>
      <c r="AW636" s="53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83" t="str">
        <f>IF(ISBLANK(B636),,IF(IFNA(MATCH(N636,List_Holidays,0),0)=0,IF(IFNA(MATCH(WEEKDAY(N636),List_WeekHolidays,0),0),1,0),2))</f>
        <v/>
      </c>
      <c r="BU636" s="83" t="str">
        <f t="array" ref="BU636">IF(ISBLANK(BT636),,INDEX(List_DayType,BT636+1))</f>
        <v/>
      </c>
      <c r="BV636" s="83" t="str">
        <f t="array" ref="BV636">IFS(BT636=0,,BT636=1,INDEX(List_Weekday,BT636),BT636=2,XLOOKUP(N636,List_Holidays,List_HolidaysDesc))</f>
        <v/>
      </c>
      <c r="BW636" s="109">
        <f t="shared" si="3"/>
        <v>0</v>
      </c>
      <c r="BX636" s="109">
        <f t="shared" si="4"/>
        <v>0</v>
      </c>
      <c r="BY636" s="109">
        <f>IF($BW636&gt;cLunchEnd+$N636,cLunchBegin+$N636+1,cLunchBegin+$N636)</f>
        <v>0.5</v>
      </c>
      <c r="BZ636" s="109">
        <f>IF($BW636&gt;cLunchEnd+$N636,cLunchEnd+$N636+1,cLunchEnd+$N636)</f>
        <v>0.5416666667</v>
      </c>
      <c r="CA636" s="109">
        <f>IF($BW636&gt;cDinnerEnd+$N636,cDinnerBegin+$N636+1,cDinnerBegin+$N636)</f>
        <v>0.75</v>
      </c>
      <c r="CB636" s="109">
        <f>IF($BW636&gt;cDinnerEnd+$N636,cDinnerEnd+$N636+1,cDinnerEnd+$N636)</f>
        <v>0.7916666667</v>
      </c>
      <c r="CC636" s="50" t="str">
        <f>IF((MIN($BX636,BZ636)-MAX($BW636,BY636))&gt;0,vDurationLunch,)</f>
        <v/>
      </c>
      <c r="CD636" s="50" t="str">
        <f>IF((MIN($BX636,CB636)-MAX($BW636,CA636))&gt;0,vDurationDinner,)</f>
        <v/>
      </c>
      <c r="CE636" s="50">
        <f t="shared" si="5"/>
        <v>0</v>
      </c>
      <c r="CF636" s="109">
        <f t="shared" si="6"/>
        <v>0.75</v>
      </c>
      <c r="CG636" s="50" t="str">
        <f t="shared" si="7"/>
        <v/>
      </c>
      <c r="CH636" s="50" t="str">
        <f t="shared" si="8"/>
        <v/>
      </c>
      <c r="CI636" s="50" t="str">
        <f t="shared" si="9"/>
        <v/>
      </c>
      <c r="CJ636" s="50" t="str">
        <f t="shared" si="10"/>
        <v/>
      </c>
      <c r="CK636" s="50" t="str">
        <f t="shared" si="11"/>
        <v/>
      </c>
      <c r="CL636" s="50"/>
      <c r="CM636" s="50"/>
      <c r="CN636" s="50"/>
      <c r="CO636" s="50"/>
      <c r="CP636" s="50"/>
    </row>
    <row r="637">
      <c r="A637" s="108" t="str">
        <f t="shared" si="2"/>
        <v/>
      </c>
      <c r="B637" s="6"/>
      <c r="C637" s="119"/>
      <c r="D637" s="120"/>
      <c r="E637" s="61"/>
      <c r="F637" s="45"/>
      <c r="G637" s="45"/>
      <c r="H637" s="46"/>
      <c r="I637" s="45"/>
      <c r="J637" s="45"/>
      <c r="K637" s="45"/>
      <c r="L637" s="45"/>
      <c r="M637" s="61"/>
      <c r="N637" s="48"/>
      <c r="O637" s="49"/>
      <c r="P637" s="48"/>
      <c r="Q637" s="49"/>
      <c r="R637" s="50"/>
      <c r="S637" s="51"/>
      <c r="T637" s="15"/>
      <c r="U637" s="14"/>
      <c r="V637" s="52"/>
      <c r="W637" s="52"/>
      <c r="X637" s="52"/>
      <c r="Y637" s="52"/>
      <c r="Z637" s="52"/>
      <c r="AA637" s="52"/>
      <c r="AB637" s="53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3"/>
      <c r="AP637" s="52"/>
      <c r="AQ637" s="52"/>
      <c r="AR637" s="53"/>
      <c r="AS637" s="53"/>
      <c r="AT637" s="53"/>
      <c r="AU637" s="52"/>
      <c r="AV637" s="52"/>
      <c r="AW637" s="53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83" t="str">
        <f>IF(ISBLANK(B637),,IF(IFNA(MATCH(N637,List_Holidays,0),0)=0,IF(IFNA(MATCH(WEEKDAY(N637),List_WeekHolidays,0),0),1,0),2))</f>
        <v/>
      </c>
      <c r="BU637" s="83" t="str">
        <f t="array" ref="BU637">IF(ISBLANK(BT637),,INDEX(List_DayType,BT637+1))</f>
        <v/>
      </c>
      <c r="BV637" s="83" t="str">
        <f t="array" ref="BV637">IFS(BT637=0,,BT637=1,INDEX(List_Weekday,BT637),BT637=2,XLOOKUP(N637,List_Holidays,List_HolidaysDesc))</f>
        <v/>
      </c>
      <c r="BW637" s="109">
        <f t="shared" si="3"/>
        <v>0</v>
      </c>
      <c r="BX637" s="109">
        <f t="shared" si="4"/>
        <v>0</v>
      </c>
      <c r="BY637" s="109">
        <f>IF($BW637&gt;cLunchEnd+$N637,cLunchBegin+$N637+1,cLunchBegin+$N637)</f>
        <v>0.5</v>
      </c>
      <c r="BZ637" s="109">
        <f>IF($BW637&gt;cLunchEnd+$N637,cLunchEnd+$N637+1,cLunchEnd+$N637)</f>
        <v>0.5416666667</v>
      </c>
      <c r="CA637" s="109">
        <f>IF($BW637&gt;cDinnerEnd+$N637,cDinnerBegin+$N637+1,cDinnerBegin+$N637)</f>
        <v>0.75</v>
      </c>
      <c r="CB637" s="109">
        <f>IF($BW637&gt;cDinnerEnd+$N637,cDinnerEnd+$N637+1,cDinnerEnd+$N637)</f>
        <v>0.7916666667</v>
      </c>
      <c r="CC637" s="50" t="str">
        <f>IF((MIN($BX637,BZ637)-MAX($BW637,BY637))&gt;0,vDurationLunch,)</f>
        <v/>
      </c>
      <c r="CD637" s="50" t="str">
        <f>IF((MIN($BX637,CB637)-MAX($BW637,CA637))&gt;0,vDurationDinner,)</f>
        <v/>
      </c>
      <c r="CE637" s="50">
        <f t="shared" si="5"/>
        <v>0</v>
      </c>
      <c r="CF637" s="109">
        <f t="shared" si="6"/>
        <v>0.75</v>
      </c>
      <c r="CG637" s="50" t="str">
        <f t="shared" si="7"/>
        <v/>
      </c>
      <c r="CH637" s="50" t="str">
        <f t="shared" si="8"/>
        <v/>
      </c>
      <c r="CI637" s="50" t="str">
        <f t="shared" si="9"/>
        <v/>
      </c>
      <c r="CJ637" s="50" t="str">
        <f t="shared" si="10"/>
        <v/>
      </c>
      <c r="CK637" s="50" t="str">
        <f t="shared" si="11"/>
        <v/>
      </c>
      <c r="CL637" s="50"/>
      <c r="CM637" s="50"/>
      <c r="CN637" s="50"/>
      <c r="CO637" s="50"/>
      <c r="CP637" s="50"/>
    </row>
    <row r="638">
      <c r="A638" s="108" t="str">
        <f t="shared" si="2"/>
        <v/>
      </c>
      <c r="B638" s="6"/>
      <c r="C638" s="119"/>
      <c r="D638" s="120"/>
      <c r="E638" s="61"/>
      <c r="F638" s="45"/>
      <c r="G638" s="45"/>
      <c r="H638" s="46"/>
      <c r="I638" s="45"/>
      <c r="J638" s="45"/>
      <c r="K638" s="45"/>
      <c r="L638" s="45"/>
      <c r="M638" s="61"/>
      <c r="N638" s="48"/>
      <c r="O638" s="49"/>
      <c r="P638" s="48"/>
      <c r="Q638" s="49"/>
      <c r="R638" s="50"/>
      <c r="S638" s="51"/>
      <c r="T638" s="15"/>
      <c r="U638" s="14"/>
      <c r="V638" s="52"/>
      <c r="W638" s="52"/>
      <c r="X638" s="52"/>
      <c r="Y638" s="52"/>
      <c r="Z638" s="52"/>
      <c r="AA638" s="52"/>
      <c r="AB638" s="53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3"/>
      <c r="AP638" s="52"/>
      <c r="AQ638" s="52"/>
      <c r="AR638" s="53"/>
      <c r="AS638" s="53"/>
      <c r="AT638" s="53"/>
      <c r="AU638" s="52"/>
      <c r="AV638" s="52"/>
      <c r="AW638" s="53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83" t="str">
        <f>IF(ISBLANK(B638),,IF(IFNA(MATCH(N638,List_Holidays,0),0)=0,IF(IFNA(MATCH(WEEKDAY(N638),List_WeekHolidays,0),0),1,0),2))</f>
        <v/>
      </c>
      <c r="BU638" s="83" t="str">
        <f t="array" ref="BU638">IF(ISBLANK(BT638),,INDEX(List_DayType,BT638+1))</f>
        <v/>
      </c>
      <c r="BV638" s="83" t="str">
        <f t="array" ref="BV638">IFS(BT638=0,,BT638=1,INDEX(List_Weekday,BT638),BT638=2,XLOOKUP(N638,List_Holidays,List_HolidaysDesc))</f>
        <v/>
      </c>
      <c r="BW638" s="109">
        <f t="shared" si="3"/>
        <v>0</v>
      </c>
      <c r="BX638" s="109">
        <f t="shared" si="4"/>
        <v>0</v>
      </c>
      <c r="BY638" s="109">
        <f>IF($BW638&gt;cLunchEnd+$N638,cLunchBegin+$N638+1,cLunchBegin+$N638)</f>
        <v>0.5</v>
      </c>
      <c r="BZ638" s="109">
        <f>IF($BW638&gt;cLunchEnd+$N638,cLunchEnd+$N638+1,cLunchEnd+$N638)</f>
        <v>0.5416666667</v>
      </c>
      <c r="CA638" s="109">
        <f>IF($BW638&gt;cDinnerEnd+$N638,cDinnerBegin+$N638+1,cDinnerBegin+$N638)</f>
        <v>0.75</v>
      </c>
      <c r="CB638" s="109">
        <f>IF($BW638&gt;cDinnerEnd+$N638,cDinnerEnd+$N638+1,cDinnerEnd+$N638)</f>
        <v>0.7916666667</v>
      </c>
      <c r="CC638" s="50" t="str">
        <f>IF((MIN($BX638,BZ638)-MAX($BW638,BY638))&gt;0,vDurationLunch,)</f>
        <v/>
      </c>
      <c r="CD638" s="50" t="str">
        <f>IF((MIN($BX638,CB638)-MAX($BW638,CA638))&gt;0,vDurationDinner,)</f>
        <v/>
      </c>
      <c r="CE638" s="50">
        <f t="shared" si="5"/>
        <v>0</v>
      </c>
      <c r="CF638" s="109">
        <f t="shared" si="6"/>
        <v>0.75</v>
      </c>
      <c r="CG638" s="50" t="str">
        <f t="shared" si="7"/>
        <v/>
      </c>
      <c r="CH638" s="50" t="str">
        <f t="shared" si="8"/>
        <v/>
      </c>
      <c r="CI638" s="50" t="str">
        <f t="shared" si="9"/>
        <v/>
      </c>
      <c r="CJ638" s="50" t="str">
        <f t="shared" si="10"/>
        <v/>
      </c>
      <c r="CK638" s="50" t="str">
        <f t="shared" si="11"/>
        <v/>
      </c>
      <c r="CL638" s="50"/>
      <c r="CM638" s="50"/>
      <c r="CN638" s="50"/>
      <c r="CO638" s="50"/>
      <c r="CP638" s="50"/>
    </row>
    <row r="639">
      <c r="A639" s="108" t="str">
        <f t="shared" si="2"/>
        <v/>
      </c>
      <c r="B639" s="6"/>
      <c r="C639" s="119"/>
      <c r="D639" s="120"/>
      <c r="E639" s="61"/>
      <c r="F639" s="45"/>
      <c r="G639" s="45"/>
      <c r="H639" s="45"/>
      <c r="I639" s="45"/>
      <c r="J639" s="46"/>
      <c r="K639" s="45"/>
      <c r="L639" s="45"/>
      <c r="M639" s="61"/>
      <c r="N639" s="48"/>
      <c r="O639" s="49"/>
      <c r="P639" s="48"/>
      <c r="Q639" s="49"/>
      <c r="R639" s="50"/>
      <c r="S639" s="51"/>
      <c r="T639" s="15"/>
      <c r="U639" s="14"/>
      <c r="V639" s="52"/>
      <c r="W639" s="52"/>
      <c r="X639" s="52"/>
      <c r="Y639" s="52"/>
      <c r="Z639" s="52"/>
      <c r="AA639" s="52"/>
      <c r="AB639" s="53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3"/>
      <c r="AP639" s="52"/>
      <c r="AQ639" s="52"/>
      <c r="AR639" s="53"/>
      <c r="AS639" s="53"/>
      <c r="AT639" s="53"/>
      <c r="AU639" s="52"/>
      <c r="AV639" s="52"/>
      <c r="AW639" s="53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83" t="str">
        <f>IF(ISBLANK(B639),,IF(IFNA(MATCH(N639,List_Holidays,0),0)=0,IF(IFNA(MATCH(WEEKDAY(N639),List_WeekHolidays,0),0),1,0),2))</f>
        <v/>
      </c>
      <c r="BU639" s="83" t="str">
        <f t="array" ref="BU639">IF(ISBLANK(BT639),,INDEX(List_DayType,BT639+1))</f>
        <v/>
      </c>
      <c r="BV639" s="83" t="str">
        <f t="array" ref="BV639">IFS(BT639=0,,BT639=1,INDEX(List_Weekday,BT639),BT639=2,XLOOKUP(N639,List_Holidays,List_HolidaysDesc))</f>
        <v/>
      </c>
      <c r="BW639" s="109">
        <f t="shared" si="3"/>
        <v>0</v>
      </c>
      <c r="BX639" s="109">
        <f t="shared" si="4"/>
        <v>0</v>
      </c>
      <c r="BY639" s="109">
        <f>IF($BW639&gt;cLunchEnd+$N639,cLunchBegin+$N639+1,cLunchBegin+$N639)</f>
        <v>0.5</v>
      </c>
      <c r="BZ639" s="109">
        <f>IF($BW639&gt;cLunchEnd+$N639,cLunchEnd+$N639+1,cLunchEnd+$N639)</f>
        <v>0.5416666667</v>
      </c>
      <c r="CA639" s="109">
        <f>IF($BW639&gt;cDinnerEnd+$N639,cDinnerBegin+$N639+1,cDinnerBegin+$N639)</f>
        <v>0.75</v>
      </c>
      <c r="CB639" s="109">
        <f>IF($BW639&gt;cDinnerEnd+$N639,cDinnerEnd+$N639+1,cDinnerEnd+$N639)</f>
        <v>0.7916666667</v>
      </c>
      <c r="CC639" s="50" t="str">
        <f>IF((MIN($BX639,BZ639)-MAX($BW639,BY639))&gt;0,vDurationLunch,)</f>
        <v/>
      </c>
      <c r="CD639" s="50" t="str">
        <f>IF((MIN($BX639,CB639)-MAX($BW639,CA639))&gt;0,vDurationDinner,)</f>
        <v/>
      </c>
      <c r="CE639" s="50">
        <f t="shared" si="5"/>
        <v>0</v>
      </c>
      <c r="CF639" s="109">
        <f t="shared" si="6"/>
        <v>0.75</v>
      </c>
      <c r="CG639" s="50" t="str">
        <f t="shared" si="7"/>
        <v/>
      </c>
      <c r="CH639" s="50" t="str">
        <f t="shared" si="8"/>
        <v/>
      </c>
      <c r="CI639" s="50" t="str">
        <f t="shared" si="9"/>
        <v/>
      </c>
      <c r="CJ639" s="50" t="str">
        <f t="shared" si="10"/>
        <v/>
      </c>
      <c r="CK639" s="50" t="str">
        <f t="shared" si="11"/>
        <v/>
      </c>
      <c r="CL639" s="50"/>
      <c r="CM639" s="50"/>
      <c r="CN639" s="50"/>
      <c r="CO639" s="50"/>
      <c r="CP639" s="50"/>
    </row>
    <row r="640">
      <c r="A640" s="108" t="str">
        <f t="shared" si="2"/>
        <v/>
      </c>
      <c r="B640" s="6"/>
      <c r="C640" s="119"/>
      <c r="D640" s="120"/>
      <c r="E640" s="61"/>
      <c r="F640" s="45"/>
      <c r="G640" s="45"/>
      <c r="H640" s="46"/>
      <c r="I640" s="45"/>
      <c r="J640" s="45"/>
      <c r="K640" s="45"/>
      <c r="L640" s="45"/>
      <c r="M640" s="61"/>
      <c r="N640" s="48"/>
      <c r="O640" s="49"/>
      <c r="P640" s="48"/>
      <c r="Q640" s="49"/>
      <c r="R640" s="50"/>
      <c r="S640" s="51"/>
      <c r="T640" s="15"/>
      <c r="U640" s="14"/>
      <c r="V640" s="52"/>
      <c r="W640" s="52"/>
      <c r="X640" s="52"/>
      <c r="Y640" s="52"/>
      <c r="Z640" s="52"/>
      <c r="AA640" s="52"/>
      <c r="AB640" s="53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3"/>
      <c r="AP640" s="52"/>
      <c r="AQ640" s="52"/>
      <c r="AR640" s="53"/>
      <c r="AS640" s="53"/>
      <c r="AT640" s="53"/>
      <c r="AU640" s="52"/>
      <c r="AV640" s="52"/>
      <c r="AW640" s="53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83" t="str">
        <f>IF(ISBLANK(B640),,IF(IFNA(MATCH(N640,List_Holidays,0),0)=0,IF(IFNA(MATCH(WEEKDAY(N640),List_WeekHolidays,0),0),1,0),2))</f>
        <v/>
      </c>
      <c r="BU640" s="83" t="str">
        <f t="array" ref="BU640">IF(ISBLANK(BT640),,INDEX(List_DayType,BT640+1))</f>
        <v/>
      </c>
      <c r="BV640" s="83" t="str">
        <f t="array" ref="BV640">IFS(BT640=0,,BT640=1,INDEX(List_Weekday,BT640),BT640=2,XLOOKUP(N640,List_Holidays,List_HolidaysDesc))</f>
        <v/>
      </c>
      <c r="BW640" s="109">
        <f t="shared" si="3"/>
        <v>0</v>
      </c>
      <c r="BX640" s="109">
        <f t="shared" si="4"/>
        <v>0</v>
      </c>
      <c r="BY640" s="109">
        <f>IF($BW640&gt;cLunchEnd+$N640,cLunchBegin+$N640+1,cLunchBegin+$N640)</f>
        <v>0.5</v>
      </c>
      <c r="BZ640" s="109">
        <f>IF($BW640&gt;cLunchEnd+$N640,cLunchEnd+$N640+1,cLunchEnd+$N640)</f>
        <v>0.5416666667</v>
      </c>
      <c r="CA640" s="109">
        <f>IF($BW640&gt;cDinnerEnd+$N640,cDinnerBegin+$N640+1,cDinnerBegin+$N640)</f>
        <v>0.75</v>
      </c>
      <c r="CB640" s="109">
        <f>IF($BW640&gt;cDinnerEnd+$N640,cDinnerEnd+$N640+1,cDinnerEnd+$N640)</f>
        <v>0.7916666667</v>
      </c>
      <c r="CC640" s="50" t="str">
        <f>IF((MIN($BX640,BZ640)-MAX($BW640,BY640))&gt;0,vDurationLunch,)</f>
        <v/>
      </c>
      <c r="CD640" s="50" t="str">
        <f>IF((MIN($BX640,CB640)-MAX($BW640,CA640))&gt;0,vDurationDinner,)</f>
        <v/>
      </c>
      <c r="CE640" s="50">
        <f t="shared" si="5"/>
        <v>0</v>
      </c>
      <c r="CF640" s="109">
        <f t="shared" si="6"/>
        <v>0.75</v>
      </c>
      <c r="CG640" s="50" t="str">
        <f t="shared" si="7"/>
        <v/>
      </c>
      <c r="CH640" s="50" t="str">
        <f t="shared" si="8"/>
        <v/>
      </c>
      <c r="CI640" s="50" t="str">
        <f t="shared" si="9"/>
        <v/>
      </c>
      <c r="CJ640" s="50" t="str">
        <f t="shared" si="10"/>
        <v/>
      </c>
      <c r="CK640" s="50" t="str">
        <f t="shared" si="11"/>
        <v/>
      </c>
      <c r="CL640" s="50"/>
      <c r="CM640" s="50"/>
      <c r="CN640" s="50"/>
      <c r="CO640" s="50"/>
      <c r="CP640" s="50"/>
    </row>
    <row r="641">
      <c r="A641" s="108" t="str">
        <f t="shared" si="2"/>
        <v/>
      </c>
      <c r="B641" s="6"/>
      <c r="C641" s="119"/>
      <c r="D641" s="120"/>
      <c r="E641" s="61"/>
      <c r="F641" s="45"/>
      <c r="G641" s="45"/>
      <c r="H641" s="46"/>
      <c r="I641" s="45"/>
      <c r="J641" s="45"/>
      <c r="K641" s="45"/>
      <c r="L641" s="45"/>
      <c r="M641" s="61"/>
      <c r="N641" s="48"/>
      <c r="O641" s="49"/>
      <c r="P641" s="48"/>
      <c r="Q641" s="49"/>
      <c r="R641" s="50"/>
      <c r="S641" s="51"/>
      <c r="T641" s="15"/>
      <c r="U641" s="14"/>
      <c r="V641" s="52"/>
      <c r="W641" s="52"/>
      <c r="X641" s="52"/>
      <c r="Y641" s="52"/>
      <c r="Z641" s="52"/>
      <c r="AA641" s="52"/>
      <c r="AB641" s="53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3"/>
      <c r="AP641" s="52"/>
      <c r="AQ641" s="52"/>
      <c r="AR641" s="53"/>
      <c r="AS641" s="53"/>
      <c r="AT641" s="53"/>
      <c r="AU641" s="52"/>
      <c r="AV641" s="52"/>
      <c r="AW641" s="53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83" t="str">
        <f>IF(ISBLANK(B641),,IF(IFNA(MATCH(N641,List_Holidays,0),0)=0,IF(IFNA(MATCH(WEEKDAY(N641),List_WeekHolidays,0),0),1,0),2))</f>
        <v/>
      </c>
      <c r="BU641" s="83" t="str">
        <f t="array" ref="BU641">IF(ISBLANK(BT641),,INDEX(List_DayType,BT641+1))</f>
        <v/>
      </c>
      <c r="BV641" s="83" t="str">
        <f t="array" ref="BV641">IFS(BT641=0,,BT641=1,INDEX(List_Weekday,BT641),BT641=2,XLOOKUP(N641,List_Holidays,List_HolidaysDesc))</f>
        <v/>
      </c>
      <c r="BW641" s="109">
        <f t="shared" si="3"/>
        <v>0</v>
      </c>
      <c r="BX641" s="109">
        <f t="shared" si="4"/>
        <v>0</v>
      </c>
      <c r="BY641" s="109">
        <f>IF($BW641&gt;cLunchEnd+$N641,cLunchBegin+$N641+1,cLunchBegin+$N641)</f>
        <v>0.5</v>
      </c>
      <c r="BZ641" s="109">
        <f>IF($BW641&gt;cLunchEnd+$N641,cLunchEnd+$N641+1,cLunchEnd+$N641)</f>
        <v>0.5416666667</v>
      </c>
      <c r="CA641" s="109">
        <f>IF($BW641&gt;cDinnerEnd+$N641,cDinnerBegin+$N641+1,cDinnerBegin+$N641)</f>
        <v>0.75</v>
      </c>
      <c r="CB641" s="109">
        <f>IF($BW641&gt;cDinnerEnd+$N641,cDinnerEnd+$N641+1,cDinnerEnd+$N641)</f>
        <v>0.7916666667</v>
      </c>
      <c r="CC641" s="50" t="str">
        <f>IF((MIN($BX641,BZ641)-MAX($BW641,BY641))&gt;0,vDurationLunch,)</f>
        <v/>
      </c>
      <c r="CD641" s="50" t="str">
        <f>IF((MIN($BX641,CB641)-MAX($BW641,CA641))&gt;0,vDurationDinner,)</f>
        <v/>
      </c>
      <c r="CE641" s="50">
        <f t="shared" si="5"/>
        <v>0</v>
      </c>
      <c r="CF641" s="109">
        <f t="shared" si="6"/>
        <v>0.75</v>
      </c>
      <c r="CG641" s="50" t="str">
        <f t="shared" si="7"/>
        <v/>
      </c>
      <c r="CH641" s="50" t="str">
        <f t="shared" si="8"/>
        <v/>
      </c>
      <c r="CI641" s="50" t="str">
        <f t="shared" si="9"/>
        <v/>
      </c>
      <c r="CJ641" s="50" t="str">
        <f t="shared" si="10"/>
        <v/>
      </c>
      <c r="CK641" s="50" t="str">
        <f t="shared" si="11"/>
        <v/>
      </c>
      <c r="CL641" s="50"/>
      <c r="CM641" s="50"/>
      <c r="CN641" s="50"/>
      <c r="CO641" s="50"/>
      <c r="CP641" s="50"/>
    </row>
    <row r="642">
      <c r="A642" s="108" t="str">
        <f t="shared" si="2"/>
        <v/>
      </c>
      <c r="B642" s="6"/>
      <c r="C642" s="119"/>
      <c r="D642" s="120"/>
      <c r="E642" s="61"/>
      <c r="F642" s="45"/>
      <c r="G642" s="45"/>
      <c r="H642" s="46"/>
      <c r="I642" s="45"/>
      <c r="J642" s="45"/>
      <c r="K642" s="45"/>
      <c r="L642" s="45"/>
      <c r="M642" s="61"/>
      <c r="N642" s="48"/>
      <c r="O642" s="49"/>
      <c r="P642" s="48"/>
      <c r="Q642" s="49"/>
      <c r="R642" s="50"/>
      <c r="S642" s="51"/>
      <c r="T642" s="15"/>
      <c r="U642" s="14"/>
      <c r="V642" s="52"/>
      <c r="W642" s="52"/>
      <c r="X642" s="52"/>
      <c r="Y642" s="52"/>
      <c r="Z642" s="52"/>
      <c r="AA642" s="52"/>
      <c r="AB642" s="53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3"/>
      <c r="AP642" s="52"/>
      <c r="AQ642" s="52"/>
      <c r="AR642" s="53"/>
      <c r="AS642" s="53"/>
      <c r="AT642" s="53"/>
      <c r="AU642" s="52"/>
      <c r="AV642" s="52"/>
      <c r="AW642" s="53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83" t="str">
        <f>IF(ISBLANK(B642),,IF(IFNA(MATCH(N642,List_Holidays,0),0)=0,IF(IFNA(MATCH(WEEKDAY(N642),List_WeekHolidays,0),0),1,0),2))</f>
        <v/>
      </c>
      <c r="BU642" s="83" t="str">
        <f t="array" ref="BU642">IF(ISBLANK(BT642),,INDEX(List_DayType,BT642+1))</f>
        <v/>
      </c>
      <c r="BV642" s="83" t="str">
        <f t="array" ref="BV642">IFS(BT642=0,,BT642=1,INDEX(List_Weekday,BT642),BT642=2,XLOOKUP(N642,List_Holidays,List_HolidaysDesc))</f>
        <v/>
      </c>
      <c r="BW642" s="109">
        <f t="shared" si="3"/>
        <v>0</v>
      </c>
      <c r="BX642" s="109">
        <f t="shared" si="4"/>
        <v>0</v>
      </c>
      <c r="BY642" s="109">
        <f>IF($BW642&gt;cLunchEnd+$N642,cLunchBegin+$N642+1,cLunchBegin+$N642)</f>
        <v>0.5</v>
      </c>
      <c r="BZ642" s="109">
        <f>IF($BW642&gt;cLunchEnd+$N642,cLunchEnd+$N642+1,cLunchEnd+$N642)</f>
        <v>0.5416666667</v>
      </c>
      <c r="CA642" s="109">
        <f>IF($BW642&gt;cDinnerEnd+$N642,cDinnerBegin+$N642+1,cDinnerBegin+$N642)</f>
        <v>0.75</v>
      </c>
      <c r="CB642" s="109">
        <f>IF($BW642&gt;cDinnerEnd+$N642,cDinnerEnd+$N642+1,cDinnerEnd+$N642)</f>
        <v>0.7916666667</v>
      </c>
      <c r="CC642" s="50" t="str">
        <f>IF((MIN($BX642,BZ642)-MAX($BW642,BY642))&gt;0,vDurationLunch,)</f>
        <v/>
      </c>
      <c r="CD642" s="50" t="str">
        <f>IF((MIN($BX642,CB642)-MAX($BW642,CA642))&gt;0,vDurationDinner,)</f>
        <v/>
      </c>
      <c r="CE642" s="50">
        <f t="shared" si="5"/>
        <v>0</v>
      </c>
      <c r="CF642" s="109">
        <f t="shared" si="6"/>
        <v>0.75</v>
      </c>
      <c r="CG642" s="50" t="str">
        <f t="shared" si="7"/>
        <v/>
      </c>
      <c r="CH642" s="50" t="str">
        <f t="shared" si="8"/>
        <v/>
      </c>
      <c r="CI642" s="50" t="str">
        <f t="shared" si="9"/>
        <v/>
      </c>
      <c r="CJ642" s="50" t="str">
        <f t="shared" si="10"/>
        <v/>
      </c>
      <c r="CK642" s="50" t="str">
        <f t="shared" si="11"/>
        <v/>
      </c>
      <c r="CL642" s="50"/>
      <c r="CM642" s="50"/>
      <c r="CN642" s="50"/>
      <c r="CO642" s="50"/>
      <c r="CP642" s="50"/>
    </row>
    <row r="643">
      <c r="A643" s="108" t="str">
        <f t="shared" si="2"/>
        <v/>
      </c>
      <c r="B643" s="6"/>
      <c r="C643" s="119"/>
      <c r="D643" s="120"/>
      <c r="E643" s="61"/>
      <c r="F643" s="45"/>
      <c r="G643" s="46"/>
      <c r="H643" s="46"/>
      <c r="I643" s="45"/>
      <c r="J643" s="45"/>
      <c r="K643" s="45"/>
      <c r="L643" s="45"/>
      <c r="M643" s="61"/>
      <c r="N643" s="48"/>
      <c r="O643" s="49"/>
      <c r="P643" s="48"/>
      <c r="Q643" s="49"/>
      <c r="R643" s="50"/>
      <c r="S643" s="51"/>
      <c r="T643" s="15"/>
      <c r="U643" s="14"/>
      <c r="V643" s="52"/>
      <c r="W643" s="52"/>
      <c r="X643" s="52"/>
      <c r="Y643" s="52"/>
      <c r="Z643" s="52"/>
      <c r="AA643" s="52"/>
      <c r="AB643" s="53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3"/>
      <c r="AP643" s="52"/>
      <c r="AQ643" s="52"/>
      <c r="AR643" s="53"/>
      <c r="AS643" s="53"/>
      <c r="AT643" s="53"/>
      <c r="AU643" s="52"/>
      <c r="AV643" s="52"/>
      <c r="AW643" s="53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83" t="str">
        <f>IF(ISBLANK(B643),,IF(IFNA(MATCH(N643,List_Holidays,0),0)=0,IF(IFNA(MATCH(WEEKDAY(N643),List_WeekHolidays,0),0),1,0),2))</f>
        <v/>
      </c>
      <c r="BU643" s="83" t="str">
        <f t="array" ref="BU643">IF(ISBLANK(BT643),,INDEX(List_DayType,BT643+1))</f>
        <v/>
      </c>
      <c r="BV643" s="83" t="str">
        <f t="array" ref="BV643">IFS(BT643=0,,BT643=1,INDEX(List_Weekday,BT643),BT643=2,XLOOKUP(N643,List_Holidays,List_HolidaysDesc))</f>
        <v/>
      </c>
      <c r="BW643" s="109">
        <f t="shared" si="3"/>
        <v>0</v>
      </c>
      <c r="BX643" s="109">
        <f t="shared" si="4"/>
        <v>0</v>
      </c>
      <c r="BY643" s="109">
        <f>IF($BW643&gt;cLunchEnd+$N643,cLunchBegin+$N643+1,cLunchBegin+$N643)</f>
        <v>0.5</v>
      </c>
      <c r="BZ643" s="109">
        <f>IF($BW643&gt;cLunchEnd+$N643,cLunchEnd+$N643+1,cLunchEnd+$N643)</f>
        <v>0.5416666667</v>
      </c>
      <c r="CA643" s="109">
        <f>IF($BW643&gt;cDinnerEnd+$N643,cDinnerBegin+$N643+1,cDinnerBegin+$N643)</f>
        <v>0.75</v>
      </c>
      <c r="CB643" s="109">
        <f>IF($BW643&gt;cDinnerEnd+$N643,cDinnerEnd+$N643+1,cDinnerEnd+$N643)</f>
        <v>0.7916666667</v>
      </c>
      <c r="CC643" s="50" t="str">
        <f>IF((MIN($BX643,BZ643)-MAX($BW643,BY643))&gt;0,vDurationLunch,)</f>
        <v/>
      </c>
      <c r="CD643" s="50" t="str">
        <f>IF((MIN($BX643,CB643)-MAX($BW643,CA643))&gt;0,vDurationDinner,)</f>
        <v/>
      </c>
      <c r="CE643" s="50">
        <f t="shared" si="5"/>
        <v>0</v>
      </c>
      <c r="CF643" s="109">
        <f t="shared" si="6"/>
        <v>0.75</v>
      </c>
      <c r="CG643" s="50" t="str">
        <f t="shared" si="7"/>
        <v/>
      </c>
      <c r="CH643" s="50" t="str">
        <f t="shared" si="8"/>
        <v/>
      </c>
      <c r="CI643" s="50" t="str">
        <f t="shared" si="9"/>
        <v/>
      </c>
      <c r="CJ643" s="50" t="str">
        <f t="shared" si="10"/>
        <v/>
      </c>
      <c r="CK643" s="50" t="str">
        <f t="shared" si="11"/>
        <v/>
      </c>
      <c r="CL643" s="50"/>
      <c r="CM643" s="50"/>
      <c r="CN643" s="50"/>
      <c r="CO643" s="50"/>
      <c r="CP643" s="50"/>
    </row>
    <row r="644">
      <c r="A644" s="108" t="str">
        <f t="shared" si="2"/>
        <v/>
      </c>
      <c r="B644" s="6"/>
      <c r="C644" s="119"/>
      <c r="D644" s="120"/>
      <c r="E644" s="61"/>
      <c r="F644" s="45"/>
      <c r="G644" s="45"/>
      <c r="H644" s="46"/>
      <c r="I644" s="45"/>
      <c r="J644" s="45"/>
      <c r="K644" s="45"/>
      <c r="L644" s="45"/>
      <c r="M644" s="61"/>
      <c r="N644" s="48"/>
      <c r="O644" s="49"/>
      <c r="P644" s="48"/>
      <c r="Q644" s="49"/>
      <c r="R644" s="50"/>
      <c r="S644" s="51"/>
      <c r="T644" s="15"/>
      <c r="U644" s="14"/>
      <c r="V644" s="52"/>
      <c r="W644" s="52"/>
      <c r="X644" s="52"/>
      <c r="Y644" s="52"/>
      <c r="Z644" s="52"/>
      <c r="AA644" s="52"/>
      <c r="AB644" s="53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3"/>
      <c r="AP644" s="52"/>
      <c r="AQ644" s="52"/>
      <c r="AR644" s="53"/>
      <c r="AS644" s="53"/>
      <c r="AT644" s="53"/>
      <c r="AU644" s="52"/>
      <c r="AV644" s="52"/>
      <c r="AW644" s="53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83" t="str">
        <f>IF(ISBLANK(B644),,IF(IFNA(MATCH(N644,List_Holidays,0),0)=0,IF(IFNA(MATCH(WEEKDAY(N644),List_WeekHolidays,0),0),1,0),2))</f>
        <v/>
      </c>
      <c r="BU644" s="83" t="str">
        <f t="array" ref="BU644">IF(ISBLANK(BT644),,INDEX(List_DayType,BT644+1))</f>
        <v/>
      </c>
      <c r="BV644" s="83" t="str">
        <f t="array" ref="BV644">IFS(BT644=0,,BT644=1,INDEX(List_Weekday,BT644),BT644=2,XLOOKUP(N644,List_Holidays,List_HolidaysDesc))</f>
        <v/>
      </c>
      <c r="BW644" s="109">
        <f t="shared" si="3"/>
        <v>0</v>
      </c>
      <c r="BX644" s="109">
        <f t="shared" si="4"/>
        <v>0</v>
      </c>
      <c r="BY644" s="109">
        <f>IF($BW644&gt;cLunchEnd+$N644,cLunchBegin+$N644+1,cLunchBegin+$N644)</f>
        <v>0.5</v>
      </c>
      <c r="BZ644" s="109">
        <f>IF($BW644&gt;cLunchEnd+$N644,cLunchEnd+$N644+1,cLunchEnd+$N644)</f>
        <v>0.5416666667</v>
      </c>
      <c r="CA644" s="109">
        <f>IF($BW644&gt;cDinnerEnd+$N644,cDinnerBegin+$N644+1,cDinnerBegin+$N644)</f>
        <v>0.75</v>
      </c>
      <c r="CB644" s="109">
        <f>IF($BW644&gt;cDinnerEnd+$N644,cDinnerEnd+$N644+1,cDinnerEnd+$N644)</f>
        <v>0.7916666667</v>
      </c>
      <c r="CC644" s="50" t="str">
        <f>IF((MIN($BX644,BZ644)-MAX($BW644,BY644))&gt;0,vDurationLunch,)</f>
        <v/>
      </c>
      <c r="CD644" s="50" t="str">
        <f>IF((MIN($BX644,CB644)-MAX($BW644,CA644))&gt;0,vDurationDinner,)</f>
        <v/>
      </c>
      <c r="CE644" s="50">
        <f t="shared" si="5"/>
        <v>0</v>
      </c>
      <c r="CF644" s="109">
        <f t="shared" si="6"/>
        <v>0.75</v>
      </c>
      <c r="CG644" s="50" t="str">
        <f t="shared" si="7"/>
        <v/>
      </c>
      <c r="CH644" s="50" t="str">
        <f t="shared" si="8"/>
        <v/>
      </c>
      <c r="CI644" s="50" t="str">
        <f t="shared" si="9"/>
        <v/>
      </c>
      <c r="CJ644" s="50" t="str">
        <f t="shared" si="10"/>
        <v/>
      </c>
      <c r="CK644" s="50" t="str">
        <f t="shared" si="11"/>
        <v/>
      </c>
      <c r="CL644" s="50"/>
      <c r="CM644" s="50"/>
      <c r="CN644" s="50"/>
      <c r="CO644" s="50"/>
      <c r="CP644" s="50"/>
    </row>
    <row r="645">
      <c r="A645" s="108" t="str">
        <f t="shared" si="2"/>
        <v/>
      </c>
      <c r="B645" s="6"/>
      <c r="C645" s="119"/>
      <c r="D645" s="120"/>
      <c r="E645" s="61"/>
      <c r="F645" s="45"/>
      <c r="G645" s="45"/>
      <c r="H645" s="46"/>
      <c r="I645" s="45"/>
      <c r="J645" s="45"/>
      <c r="K645" s="45"/>
      <c r="L645" s="45"/>
      <c r="M645" s="61"/>
      <c r="N645" s="48"/>
      <c r="O645" s="49"/>
      <c r="P645" s="48"/>
      <c r="Q645" s="49"/>
      <c r="R645" s="50"/>
      <c r="S645" s="51"/>
      <c r="T645" s="15"/>
      <c r="U645" s="14"/>
      <c r="V645" s="52"/>
      <c r="W645" s="52"/>
      <c r="X645" s="52"/>
      <c r="Y645" s="52"/>
      <c r="Z645" s="52"/>
      <c r="AA645" s="52"/>
      <c r="AB645" s="53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3"/>
      <c r="AP645" s="52"/>
      <c r="AQ645" s="52"/>
      <c r="AR645" s="53"/>
      <c r="AS645" s="53"/>
      <c r="AT645" s="53"/>
      <c r="AU645" s="52"/>
      <c r="AV645" s="52"/>
      <c r="AW645" s="53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83" t="str">
        <f>IF(ISBLANK(B645),,IF(IFNA(MATCH(N645,List_Holidays,0),0)=0,IF(IFNA(MATCH(WEEKDAY(N645),List_WeekHolidays,0),0),1,0),2))</f>
        <v/>
      </c>
      <c r="BU645" s="83" t="str">
        <f t="array" ref="BU645">IF(ISBLANK(BT645),,INDEX(List_DayType,BT645+1))</f>
        <v/>
      </c>
      <c r="BV645" s="83" t="str">
        <f t="array" ref="BV645">IFS(BT645=0,,BT645=1,INDEX(List_Weekday,BT645),BT645=2,XLOOKUP(N645,List_Holidays,List_HolidaysDesc))</f>
        <v/>
      </c>
      <c r="BW645" s="109">
        <f t="shared" si="3"/>
        <v>0</v>
      </c>
      <c r="BX645" s="109">
        <f t="shared" si="4"/>
        <v>0</v>
      </c>
      <c r="BY645" s="109">
        <f>IF($BW645&gt;cLunchEnd+$N645,cLunchBegin+$N645+1,cLunchBegin+$N645)</f>
        <v>0.5</v>
      </c>
      <c r="BZ645" s="109">
        <f>IF($BW645&gt;cLunchEnd+$N645,cLunchEnd+$N645+1,cLunchEnd+$N645)</f>
        <v>0.5416666667</v>
      </c>
      <c r="CA645" s="109">
        <f>IF($BW645&gt;cDinnerEnd+$N645,cDinnerBegin+$N645+1,cDinnerBegin+$N645)</f>
        <v>0.75</v>
      </c>
      <c r="CB645" s="109">
        <f>IF($BW645&gt;cDinnerEnd+$N645,cDinnerEnd+$N645+1,cDinnerEnd+$N645)</f>
        <v>0.7916666667</v>
      </c>
      <c r="CC645" s="50" t="str">
        <f>IF((MIN($BX645,BZ645)-MAX($BW645,BY645))&gt;0,vDurationLunch,)</f>
        <v/>
      </c>
      <c r="CD645" s="50" t="str">
        <f>IF((MIN($BX645,CB645)-MAX($BW645,CA645))&gt;0,vDurationDinner,)</f>
        <v/>
      </c>
      <c r="CE645" s="50">
        <f t="shared" si="5"/>
        <v>0</v>
      </c>
      <c r="CF645" s="109">
        <f t="shared" si="6"/>
        <v>0.75</v>
      </c>
      <c r="CG645" s="50" t="str">
        <f t="shared" si="7"/>
        <v/>
      </c>
      <c r="CH645" s="50" t="str">
        <f t="shared" si="8"/>
        <v/>
      </c>
      <c r="CI645" s="50" t="str">
        <f t="shared" si="9"/>
        <v/>
      </c>
      <c r="CJ645" s="50" t="str">
        <f t="shared" si="10"/>
        <v/>
      </c>
      <c r="CK645" s="50" t="str">
        <f t="shared" si="11"/>
        <v/>
      </c>
      <c r="CL645" s="50"/>
      <c r="CM645" s="50"/>
      <c r="CN645" s="50"/>
      <c r="CO645" s="50"/>
      <c r="CP645" s="50"/>
    </row>
    <row r="646">
      <c r="A646" s="108" t="str">
        <f t="shared" si="2"/>
        <v/>
      </c>
      <c r="B646" s="6"/>
      <c r="C646" s="119"/>
      <c r="D646" s="120"/>
      <c r="E646" s="61"/>
      <c r="F646" s="45"/>
      <c r="G646" s="45"/>
      <c r="H646" s="45"/>
      <c r="I646" s="45"/>
      <c r="J646" s="46"/>
      <c r="K646" s="45"/>
      <c r="L646" s="45"/>
      <c r="M646" s="61"/>
      <c r="N646" s="48"/>
      <c r="O646" s="49"/>
      <c r="P646" s="48"/>
      <c r="Q646" s="49"/>
      <c r="R646" s="50"/>
      <c r="S646" s="51"/>
      <c r="T646" s="15"/>
      <c r="U646" s="14"/>
      <c r="V646" s="52"/>
      <c r="W646" s="52"/>
      <c r="X646" s="52"/>
      <c r="Y646" s="52"/>
      <c r="Z646" s="52"/>
      <c r="AA646" s="52"/>
      <c r="AB646" s="53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3"/>
      <c r="AP646" s="52"/>
      <c r="AQ646" s="52"/>
      <c r="AR646" s="53"/>
      <c r="AS646" s="53"/>
      <c r="AT646" s="53"/>
      <c r="AU646" s="52"/>
      <c r="AV646" s="52"/>
      <c r="AW646" s="53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83" t="str">
        <f>IF(ISBLANK(B646),,IF(IFNA(MATCH(N646,List_Holidays,0),0)=0,IF(IFNA(MATCH(WEEKDAY(N646),List_WeekHolidays,0),0),1,0),2))</f>
        <v/>
      </c>
      <c r="BU646" s="83" t="str">
        <f t="array" ref="BU646">IF(ISBLANK(BT646),,INDEX(List_DayType,BT646+1))</f>
        <v/>
      </c>
      <c r="BV646" s="83" t="str">
        <f t="array" ref="BV646">IFS(BT646=0,,BT646=1,INDEX(List_Weekday,BT646),BT646=2,XLOOKUP(N646,List_Holidays,List_HolidaysDesc))</f>
        <v/>
      </c>
      <c r="BW646" s="109">
        <f t="shared" si="3"/>
        <v>0</v>
      </c>
      <c r="BX646" s="109">
        <f t="shared" si="4"/>
        <v>0</v>
      </c>
      <c r="BY646" s="109">
        <f>IF($BW646&gt;cLunchEnd+$N646,cLunchBegin+$N646+1,cLunchBegin+$N646)</f>
        <v>0.5</v>
      </c>
      <c r="BZ646" s="109">
        <f>IF($BW646&gt;cLunchEnd+$N646,cLunchEnd+$N646+1,cLunchEnd+$N646)</f>
        <v>0.5416666667</v>
      </c>
      <c r="CA646" s="109">
        <f>IF($BW646&gt;cDinnerEnd+$N646,cDinnerBegin+$N646+1,cDinnerBegin+$N646)</f>
        <v>0.75</v>
      </c>
      <c r="CB646" s="109">
        <f>IF($BW646&gt;cDinnerEnd+$N646,cDinnerEnd+$N646+1,cDinnerEnd+$N646)</f>
        <v>0.7916666667</v>
      </c>
      <c r="CC646" s="50" t="str">
        <f>IF((MIN($BX646,BZ646)-MAX($BW646,BY646))&gt;0,vDurationLunch,)</f>
        <v/>
      </c>
      <c r="CD646" s="50" t="str">
        <f>IF((MIN($BX646,CB646)-MAX($BW646,CA646))&gt;0,vDurationDinner,)</f>
        <v/>
      </c>
      <c r="CE646" s="50">
        <f t="shared" si="5"/>
        <v>0</v>
      </c>
      <c r="CF646" s="109">
        <f t="shared" si="6"/>
        <v>0.75</v>
      </c>
      <c r="CG646" s="50" t="str">
        <f t="shared" si="7"/>
        <v/>
      </c>
      <c r="CH646" s="50" t="str">
        <f t="shared" si="8"/>
        <v/>
      </c>
      <c r="CI646" s="50" t="str">
        <f t="shared" si="9"/>
        <v/>
      </c>
      <c r="CJ646" s="50" t="str">
        <f t="shared" si="10"/>
        <v/>
      </c>
      <c r="CK646" s="50" t="str">
        <f t="shared" si="11"/>
        <v/>
      </c>
      <c r="CL646" s="50"/>
      <c r="CM646" s="50"/>
      <c r="CN646" s="50"/>
      <c r="CO646" s="50"/>
      <c r="CP646" s="50"/>
    </row>
    <row r="647">
      <c r="A647" s="108" t="str">
        <f t="shared" si="2"/>
        <v/>
      </c>
      <c r="B647" s="6"/>
      <c r="C647" s="119"/>
      <c r="D647" s="120"/>
      <c r="E647" s="61"/>
      <c r="F647" s="45"/>
      <c r="G647" s="45"/>
      <c r="H647" s="46"/>
      <c r="I647" s="45"/>
      <c r="J647" s="45"/>
      <c r="K647" s="45"/>
      <c r="L647" s="45"/>
      <c r="M647" s="61"/>
      <c r="N647" s="48"/>
      <c r="O647" s="49"/>
      <c r="P647" s="48"/>
      <c r="Q647" s="49"/>
      <c r="R647" s="50"/>
      <c r="S647" s="51"/>
      <c r="T647" s="15"/>
      <c r="U647" s="14"/>
      <c r="V647" s="52"/>
      <c r="W647" s="52"/>
      <c r="X647" s="52"/>
      <c r="Y647" s="52"/>
      <c r="Z647" s="52"/>
      <c r="AA647" s="52"/>
      <c r="AB647" s="53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3"/>
      <c r="AP647" s="52"/>
      <c r="AQ647" s="52"/>
      <c r="AR647" s="53"/>
      <c r="AS647" s="53"/>
      <c r="AT647" s="53"/>
      <c r="AU647" s="52"/>
      <c r="AV647" s="52"/>
      <c r="AW647" s="53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83" t="str">
        <f>IF(ISBLANK(B647),,IF(IFNA(MATCH(N647,List_Holidays,0),0)=0,IF(IFNA(MATCH(WEEKDAY(N647),List_WeekHolidays,0),0),1,0),2))</f>
        <v/>
      </c>
      <c r="BU647" s="83" t="str">
        <f t="array" ref="BU647">IF(ISBLANK(BT647),,INDEX(List_DayType,BT647+1))</f>
        <v/>
      </c>
      <c r="BV647" s="83" t="str">
        <f t="array" ref="BV647">IFS(BT647=0,,BT647=1,INDEX(List_Weekday,BT647),BT647=2,XLOOKUP(N647,List_Holidays,List_HolidaysDesc))</f>
        <v/>
      </c>
      <c r="BW647" s="109">
        <f t="shared" si="3"/>
        <v>0</v>
      </c>
      <c r="BX647" s="109">
        <f t="shared" si="4"/>
        <v>0</v>
      </c>
      <c r="BY647" s="109">
        <f>IF($BW647&gt;cLunchEnd+$N647,cLunchBegin+$N647+1,cLunchBegin+$N647)</f>
        <v>0.5</v>
      </c>
      <c r="BZ647" s="109">
        <f>IF($BW647&gt;cLunchEnd+$N647,cLunchEnd+$N647+1,cLunchEnd+$N647)</f>
        <v>0.5416666667</v>
      </c>
      <c r="CA647" s="109">
        <f>IF($BW647&gt;cDinnerEnd+$N647,cDinnerBegin+$N647+1,cDinnerBegin+$N647)</f>
        <v>0.75</v>
      </c>
      <c r="CB647" s="109">
        <f>IF($BW647&gt;cDinnerEnd+$N647,cDinnerEnd+$N647+1,cDinnerEnd+$N647)</f>
        <v>0.7916666667</v>
      </c>
      <c r="CC647" s="50" t="str">
        <f>IF((MIN($BX647,BZ647)-MAX($BW647,BY647))&gt;0,vDurationLunch,)</f>
        <v/>
      </c>
      <c r="CD647" s="50" t="str">
        <f>IF((MIN($BX647,CB647)-MAX($BW647,CA647))&gt;0,vDurationDinner,)</f>
        <v/>
      </c>
      <c r="CE647" s="50">
        <f t="shared" si="5"/>
        <v>0</v>
      </c>
      <c r="CF647" s="109">
        <f t="shared" si="6"/>
        <v>0.75</v>
      </c>
      <c r="CG647" s="50" t="str">
        <f t="shared" si="7"/>
        <v/>
      </c>
      <c r="CH647" s="50" t="str">
        <f t="shared" si="8"/>
        <v/>
      </c>
      <c r="CI647" s="50" t="str">
        <f t="shared" si="9"/>
        <v/>
      </c>
      <c r="CJ647" s="50" t="str">
        <f t="shared" si="10"/>
        <v/>
      </c>
      <c r="CK647" s="50" t="str">
        <f t="shared" si="11"/>
        <v/>
      </c>
      <c r="CL647" s="50"/>
      <c r="CM647" s="50"/>
      <c r="CN647" s="50"/>
      <c r="CO647" s="50"/>
      <c r="CP647" s="50"/>
    </row>
    <row r="648">
      <c r="A648" s="108" t="str">
        <f t="shared" si="2"/>
        <v/>
      </c>
      <c r="B648" s="6"/>
      <c r="C648" s="119"/>
      <c r="D648" s="120"/>
      <c r="E648" s="61"/>
      <c r="F648" s="45"/>
      <c r="G648" s="45"/>
      <c r="H648" s="46"/>
      <c r="I648" s="45"/>
      <c r="J648" s="45"/>
      <c r="K648" s="45"/>
      <c r="L648" s="45"/>
      <c r="M648" s="61"/>
      <c r="N648" s="48"/>
      <c r="O648" s="49"/>
      <c r="P648" s="48"/>
      <c r="Q648" s="49"/>
      <c r="R648" s="50"/>
      <c r="S648" s="51"/>
      <c r="T648" s="15"/>
      <c r="U648" s="14"/>
      <c r="V648" s="52"/>
      <c r="W648" s="52"/>
      <c r="X648" s="52"/>
      <c r="Y648" s="52"/>
      <c r="Z648" s="52"/>
      <c r="AA648" s="52"/>
      <c r="AB648" s="53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3"/>
      <c r="AP648" s="52"/>
      <c r="AQ648" s="52"/>
      <c r="AR648" s="53"/>
      <c r="AS648" s="53"/>
      <c r="AT648" s="53"/>
      <c r="AU648" s="52"/>
      <c r="AV648" s="52"/>
      <c r="AW648" s="53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83" t="str">
        <f>IF(ISBLANK(B648),,IF(IFNA(MATCH(N648,List_Holidays,0),0)=0,IF(IFNA(MATCH(WEEKDAY(N648),List_WeekHolidays,0),0),1,0),2))</f>
        <v/>
      </c>
      <c r="BU648" s="83" t="str">
        <f t="array" ref="BU648">IF(ISBLANK(BT648),,INDEX(List_DayType,BT648+1))</f>
        <v/>
      </c>
      <c r="BV648" s="83" t="str">
        <f t="array" ref="BV648">IFS(BT648=0,,BT648=1,INDEX(List_Weekday,BT648),BT648=2,XLOOKUP(N648,List_Holidays,List_HolidaysDesc))</f>
        <v/>
      </c>
      <c r="BW648" s="109">
        <f t="shared" si="3"/>
        <v>0</v>
      </c>
      <c r="BX648" s="109">
        <f t="shared" si="4"/>
        <v>0</v>
      </c>
      <c r="BY648" s="109">
        <f>IF($BW648&gt;cLunchEnd+$N648,cLunchBegin+$N648+1,cLunchBegin+$N648)</f>
        <v>0.5</v>
      </c>
      <c r="BZ648" s="109">
        <f>IF($BW648&gt;cLunchEnd+$N648,cLunchEnd+$N648+1,cLunchEnd+$N648)</f>
        <v>0.5416666667</v>
      </c>
      <c r="CA648" s="109">
        <f>IF($BW648&gt;cDinnerEnd+$N648,cDinnerBegin+$N648+1,cDinnerBegin+$N648)</f>
        <v>0.75</v>
      </c>
      <c r="CB648" s="109">
        <f>IF($BW648&gt;cDinnerEnd+$N648,cDinnerEnd+$N648+1,cDinnerEnd+$N648)</f>
        <v>0.7916666667</v>
      </c>
      <c r="CC648" s="50" t="str">
        <f>IF((MIN($BX648,BZ648)-MAX($BW648,BY648))&gt;0,vDurationLunch,)</f>
        <v/>
      </c>
      <c r="CD648" s="50" t="str">
        <f>IF((MIN($BX648,CB648)-MAX($BW648,CA648))&gt;0,vDurationDinner,)</f>
        <v/>
      </c>
      <c r="CE648" s="50">
        <f t="shared" si="5"/>
        <v>0</v>
      </c>
      <c r="CF648" s="109">
        <f t="shared" si="6"/>
        <v>0.75</v>
      </c>
      <c r="CG648" s="50" t="str">
        <f t="shared" si="7"/>
        <v/>
      </c>
      <c r="CH648" s="50" t="str">
        <f t="shared" si="8"/>
        <v/>
      </c>
      <c r="CI648" s="50" t="str">
        <f t="shared" si="9"/>
        <v/>
      </c>
      <c r="CJ648" s="50" t="str">
        <f t="shared" si="10"/>
        <v/>
      </c>
      <c r="CK648" s="50" t="str">
        <f t="shared" si="11"/>
        <v/>
      </c>
      <c r="CL648" s="50"/>
      <c r="CM648" s="50"/>
      <c r="CN648" s="50"/>
      <c r="CO648" s="50"/>
      <c r="CP648" s="50"/>
    </row>
    <row r="649">
      <c r="A649" s="108" t="str">
        <f t="shared" si="2"/>
        <v/>
      </c>
      <c r="B649" s="6"/>
      <c r="C649" s="119"/>
      <c r="D649" s="120"/>
      <c r="E649" s="61"/>
      <c r="F649" s="45"/>
      <c r="G649" s="45"/>
      <c r="H649" s="46"/>
      <c r="I649" s="45"/>
      <c r="J649" s="45"/>
      <c r="K649" s="45"/>
      <c r="L649" s="45"/>
      <c r="M649" s="61"/>
      <c r="N649" s="48"/>
      <c r="O649" s="49"/>
      <c r="P649" s="48"/>
      <c r="Q649" s="49"/>
      <c r="R649" s="50"/>
      <c r="S649" s="51"/>
      <c r="T649" s="15"/>
      <c r="U649" s="14"/>
      <c r="V649" s="52"/>
      <c r="W649" s="52"/>
      <c r="X649" s="52"/>
      <c r="Y649" s="52"/>
      <c r="Z649" s="52"/>
      <c r="AA649" s="52"/>
      <c r="AB649" s="53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3"/>
      <c r="AP649" s="52"/>
      <c r="AQ649" s="52"/>
      <c r="AR649" s="53"/>
      <c r="AS649" s="53"/>
      <c r="AT649" s="53"/>
      <c r="AU649" s="52"/>
      <c r="AV649" s="52"/>
      <c r="AW649" s="53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83" t="str">
        <f>IF(ISBLANK(B649),,IF(IFNA(MATCH(N649,List_Holidays,0),0)=0,IF(IFNA(MATCH(WEEKDAY(N649),List_WeekHolidays,0),0),1,0),2))</f>
        <v/>
      </c>
      <c r="BU649" s="83" t="str">
        <f t="array" ref="BU649">IF(ISBLANK(BT649),,INDEX(List_DayType,BT649+1))</f>
        <v/>
      </c>
      <c r="BV649" s="83" t="str">
        <f t="array" ref="BV649">IFS(BT649=0,,BT649=1,INDEX(List_Weekday,BT649),BT649=2,XLOOKUP(N649,List_Holidays,List_HolidaysDesc))</f>
        <v/>
      </c>
      <c r="BW649" s="109">
        <f t="shared" si="3"/>
        <v>0</v>
      </c>
      <c r="BX649" s="109">
        <f t="shared" si="4"/>
        <v>0</v>
      </c>
      <c r="BY649" s="109">
        <f>IF($BW649&gt;cLunchEnd+$N649,cLunchBegin+$N649+1,cLunchBegin+$N649)</f>
        <v>0.5</v>
      </c>
      <c r="BZ649" s="109">
        <f>IF($BW649&gt;cLunchEnd+$N649,cLunchEnd+$N649+1,cLunchEnd+$N649)</f>
        <v>0.5416666667</v>
      </c>
      <c r="CA649" s="109">
        <f>IF($BW649&gt;cDinnerEnd+$N649,cDinnerBegin+$N649+1,cDinnerBegin+$N649)</f>
        <v>0.75</v>
      </c>
      <c r="CB649" s="109">
        <f>IF($BW649&gt;cDinnerEnd+$N649,cDinnerEnd+$N649+1,cDinnerEnd+$N649)</f>
        <v>0.7916666667</v>
      </c>
      <c r="CC649" s="50" t="str">
        <f>IF((MIN($BX649,BZ649)-MAX($BW649,BY649))&gt;0,vDurationLunch,)</f>
        <v/>
      </c>
      <c r="CD649" s="50" t="str">
        <f>IF((MIN($BX649,CB649)-MAX($BW649,CA649))&gt;0,vDurationDinner,)</f>
        <v/>
      </c>
      <c r="CE649" s="50">
        <f t="shared" si="5"/>
        <v>0</v>
      </c>
      <c r="CF649" s="109">
        <f t="shared" si="6"/>
        <v>0.75</v>
      </c>
      <c r="CG649" s="50" t="str">
        <f t="shared" si="7"/>
        <v/>
      </c>
      <c r="CH649" s="50" t="str">
        <f t="shared" si="8"/>
        <v/>
      </c>
      <c r="CI649" s="50" t="str">
        <f t="shared" si="9"/>
        <v/>
      </c>
      <c r="CJ649" s="50" t="str">
        <f t="shared" si="10"/>
        <v/>
      </c>
      <c r="CK649" s="50" t="str">
        <f t="shared" si="11"/>
        <v/>
      </c>
      <c r="CL649" s="50"/>
      <c r="CM649" s="50"/>
      <c r="CN649" s="50"/>
      <c r="CO649" s="50"/>
      <c r="CP649" s="50"/>
    </row>
    <row r="650">
      <c r="A650" s="108" t="str">
        <f t="shared" si="2"/>
        <v/>
      </c>
      <c r="B650" s="6"/>
      <c r="C650" s="119"/>
      <c r="D650" s="120"/>
      <c r="E650" s="61"/>
      <c r="F650" s="45"/>
      <c r="G650" s="46"/>
      <c r="H650" s="46"/>
      <c r="I650" s="45"/>
      <c r="J650" s="45"/>
      <c r="K650" s="45"/>
      <c r="L650" s="45"/>
      <c r="M650" s="61"/>
      <c r="N650" s="48"/>
      <c r="O650" s="49"/>
      <c r="P650" s="48"/>
      <c r="Q650" s="49"/>
      <c r="R650" s="50"/>
      <c r="S650" s="51"/>
      <c r="T650" s="15"/>
      <c r="U650" s="14"/>
      <c r="V650" s="52"/>
      <c r="W650" s="52"/>
      <c r="X650" s="52"/>
      <c r="Y650" s="52"/>
      <c r="Z650" s="52"/>
      <c r="AA650" s="52"/>
      <c r="AB650" s="53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3"/>
      <c r="AP650" s="52"/>
      <c r="AQ650" s="52"/>
      <c r="AR650" s="53"/>
      <c r="AS650" s="53"/>
      <c r="AT650" s="53"/>
      <c r="AU650" s="52"/>
      <c r="AV650" s="52"/>
      <c r="AW650" s="53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83" t="str">
        <f>IF(ISBLANK(B650),,IF(IFNA(MATCH(N650,List_Holidays,0),0)=0,IF(IFNA(MATCH(WEEKDAY(N650),List_WeekHolidays,0),0),1,0),2))</f>
        <v/>
      </c>
      <c r="BU650" s="83" t="str">
        <f t="array" ref="BU650">IF(ISBLANK(BT650),,INDEX(List_DayType,BT650+1))</f>
        <v/>
      </c>
      <c r="BV650" s="83" t="str">
        <f t="array" ref="BV650">IFS(BT650=0,,BT650=1,INDEX(List_Weekday,BT650),BT650=2,XLOOKUP(N650,List_Holidays,List_HolidaysDesc))</f>
        <v/>
      </c>
      <c r="BW650" s="109">
        <f t="shared" si="3"/>
        <v>0</v>
      </c>
      <c r="BX650" s="109">
        <f t="shared" si="4"/>
        <v>0</v>
      </c>
      <c r="BY650" s="109">
        <f>IF($BW650&gt;cLunchEnd+$N650,cLunchBegin+$N650+1,cLunchBegin+$N650)</f>
        <v>0.5</v>
      </c>
      <c r="BZ650" s="109">
        <f>IF($BW650&gt;cLunchEnd+$N650,cLunchEnd+$N650+1,cLunchEnd+$N650)</f>
        <v>0.5416666667</v>
      </c>
      <c r="CA650" s="109">
        <f>IF($BW650&gt;cDinnerEnd+$N650,cDinnerBegin+$N650+1,cDinnerBegin+$N650)</f>
        <v>0.75</v>
      </c>
      <c r="CB650" s="109">
        <f>IF($BW650&gt;cDinnerEnd+$N650,cDinnerEnd+$N650+1,cDinnerEnd+$N650)</f>
        <v>0.7916666667</v>
      </c>
      <c r="CC650" s="50" t="str">
        <f>IF((MIN($BX650,BZ650)-MAX($BW650,BY650))&gt;0,vDurationLunch,)</f>
        <v/>
      </c>
      <c r="CD650" s="50" t="str">
        <f>IF((MIN($BX650,CB650)-MAX($BW650,CA650))&gt;0,vDurationDinner,)</f>
        <v/>
      </c>
      <c r="CE650" s="50">
        <f t="shared" si="5"/>
        <v>0</v>
      </c>
      <c r="CF650" s="109">
        <f t="shared" si="6"/>
        <v>0.75</v>
      </c>
      <c r="CG650" s="50" t="str">
        <f t="shared" si="7"/>
        <v/>
      </c>
      <c r="CH650" s="50" t="str">
        <f t="shared" si="8"/>
        <v/>
      </c>
      <c r="CI650" s="50" t="str">
        <f t="shared" si="9"/>
        <v/>
      </c>
      <c r="CJ650" s="50" t="str">
        <f t="shared" si="10"/>
        <v/>
      </c>
      <c r="CK650" s="50" t="str">
        <f t="shared" si="11"/>
        <v/>
      </c>
      <c r="CL650" s="50"/>
      <c r="CM650" s="50"/>
      <c r="CN650" s="50"/>
      <c r="CO650" s="50"/>
      <c r="CP650" s="50"/>
    </row>
    <row r="651">
      <c r="A651" s="108" t="str">
        <f t="shared" si="2"/>
        <v/>
      </c>
      <c r="B651" s="6"/>
      <c r="C651" s="119"/>
      <c r="D651" s="120"/>
      <c r="E651" s="61"/>
      <c r="F651" s="45"/>
      <c r="G651" s="45"/>
      <c r="H651" s="46"/>
      <c r="I651" s="45"/>
      <c r="J651" s="45"/>
      <c r="K651" s="45"/>
      <c r="L651" s="45"/>
      <c r="M651" s="61"/>
      <c r="N651" s="48"/>
      <c r="O651" s="49"/>
      <c r="P651" s="48"/>
      <c r="Q651" s="49"/>
      <c r="R651" s="50"/>
      <c r="S651" s="51"/>
      <c r="T651" s="15"/>
      <c r="U651" s="14"/>
      <c r="V651" s="52"/>
      <c r="W651" s="52"/>
      <c r="X651" s="52"/>
      <c r="Y651" s="52"/>
      <c r="Z651" s="52"/>
      <c r="AA651" s="52"/>
      <c r="AB651" s="53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3"/>
      <c r="AP651" s="52"/>
      <c r="AQ651" s="52"/>
      <c r="AR651" s="53"/>
      <c r="AS651" s="53"/>
      <c r="AT651" s="53"/>
      <c r="AU651" s="52"/>
      <c r="AV651" s="52"/>
      <c r="AW651" s="53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83" t="str">
        <f>IF(ISBLANK(B651),,IF(IFNA(MATCH(N651,List_Holidays,0),0)=0,IF(IFNA(MATCH(WEEKDAY(N651),List_WeekHolidays,0),0),1,0),2))</f>
        <v/>
      </c>
      <c r="BU651" s="83" t="str">
        <f t="array" ref="BU651">IF(ISBLANK(BT651),,INDEX(List_DayType,BT651+1))</f>
        <v/>
      </c>
      <c r="BV651" s="83" t="str">
        <f t="array" ref="BV651">IFS(BT651=0,,BT651=1,INDEX(List_Weekday,BT651),BT651=2,XLOOKUP(N651,List_Holidays,List_HolidaysDesc))</f>
        <v/>
      </c>
      <c r="BW651" s="109">
        <f t="shared" si="3"/>
        <v>0</v>
      </c>
      <c r="BX651" s="109">
        <f t="shared" si="4"/>
        <v>0</v>
      </c>
      <c r="BY651" s="109">
        <f>IF($BW651&gt;cLunchEnd+$N651,cLunchBegin+$N651+1,cLunchBegin+$N651)</f>
        <v>0.5</v>
      </c>
      <c r="BZ651" s="109">
        <f>IF($BW651&gt;cLunchEnd+$N651,cLunchEnd+$N651+1,cLunchEnd+$N651)</f>
        <v>0.5416666667</v>
      </c>
      <c r="CA651" s="109">
        <f>IF($BW651&gt;cDinnerEnd+$N651,cDinnerBegin+$N651+1,cDinnerBegin+$N651)</f>
        <v>0.75</v>
      </c>
      <c r="CB651" s="109">
        <f>IF($BW651&gt;cDinnerEnd+$N651,cDinnerEnd+$N651+1,cDinnerEnd+$N651)</f>
        <v>0.7916666667</v>
      </c>
      <c r="CC651" s="50" t="str">
        <f>IF((MIN($BX651,BZ651)-MAX($BW651,BY651))&gt;0,vDurationLunch,)</f>
        <v/>
      </c>
      <c r="CD651" s="50" t="str">
        <f>IF((MIN($BX651,CB651)-MAX($BW651,CA651))&gt;0,vDurationDinner,)</f>
        <v/>
      </c>
      <c r="CE651" s="50">
        <f t="shared" si="5"/>
        <v>0</v>
      </c>
      <c r="CF651" s="109">
        <f t="shared" si="6"/>
        <v>0.75</v>
      </c>
      <c r="CG651" s="50" t="str">
        <f t="shared" si="7"/>
        <v/>
      </c>
      <c r="CH651" s="50" t="str">
        <f t="shared" si="8"/>
        <v/>
      </c>
      <c r="CI651" s="50" t="str">
        <f t="shared" si="9"/>
        <v/>
      </c>
      <c r="CJ651" s="50" t="str">
        <f t="shared" si="10"/>
        <v/>
      </c>
      <c r="CK651" s="50" t="str">
        <f t="shared" si="11"/>
        <v/>
      </c>
      <c r="CL651" s="50"/>
      <c r="CM651" s="50"/>
      <c r="CN651" s="50"/>
      <c r="CO651" s="50"/>
      <c r="CP651" s="50"/>
    </row>
    <row r="652">
      <c r="A652" s="108" t="str">
        <f t="shared" si="2"/>
        <v/>
      </c>
      <c r="B652" s="6"/>
      <c r="C652" s="119"/>
      <c r="D652" s="120"/>
      <c r="E652" s="61"/>
      <c r="F652" s="45"/>
      <c r="G652" s="45"/>
      <c r="H652" s="46"/>
      <c r="I652" s="45"/>
      <c r="J652" s="45"/>
      <c r="K652" s="45"/>
      <c r="L652" s="45"/>
      <c r="M652" s="61"/>
      <c r="N652" s="48"/>
      <c r="O652" s="49"/>
      <c r="P652" s="48"/>
      <c r="Q652" s="49"/>
      <c r="R652" s="50"/>
      <c r="S652" s="51"/>
      <c r="T652" s="15"/>
      <c r="U652" s="14"/>
      <c r="V652" s="52"/>
      <c r="W652" s="52"/>
      <c r="X652" s="52"/>
      <c r="Y652" s="52"/>
      <c r="Z652" s="52"/>
      <c r="AA652" s="52"/>
      <c r="AB652" s="53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3"/>
      <c r="AP652" s="52"/>
      <c r="AQ652" s="52"/>
      <c r="AR652" s="53"/>
      <c r="AS652" s="53"/>
      <c r="AT652" s="53"/>
      <c r="AU652" s="52"/>
      <c r="AV652" s="52"/>
      <c r="AW652" s="53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83" t="str">
        <f>IF(ISBLANK(B652),,IF(IFNA(MATCH(N652,List_Holidays,0),0)=0,IF(IFNA(MATCH(WEEKDAY(N652),List_WeekHolidays,0),0),1,0),2))</f>
        <v/>
      </c>
      <c r="BU652" s="83" t="str">
        <f t="array" ref="BU652">IF(ISBLANK(BT652),,INDEX(List_DayType,BT652+1))</f>
        <v/>
      </c>
      <c r="BV652" s="83" t="str">
        <f t="array" ref="BV652">IFS(BT652=0,,BT652=1,INDEX(List_Weekday,BT652),BT652=2,XLOOKUP(N652,List_Holidays,List_HolidaysDesc))</f>
        <v/>
      </c>
      <c r="BW652" s="109">
        <f t="shared" si="3"/>
        <v>0</v>
      </c>
      <c r="BX652" s="109">
        <f t="shared" si="4"/>
        <v>0</v>
      </c>
      <c r="BY652" s="109">
        <f>IF($BW652&gt;cLunchEnd+$N652,cLunchBegin+$N652+1,cLunchBegin+$N652)</f>
        <v>0.5</v>
      </c>
      <c r="BZ652" s="109">
        <f>IF($BW652&gt;cLunchEnd+$N652,cLunchEnd+$N652+1,cLunchEnd+$N652)</f>
        <v>0.5416666667</v>
      </c>
      <c r="CA652" s="109">
        <f>IF($BW652&gt;cDinnerEnd+$N652,cDinnerBegin+$N652+1,cDinnerBegin+$N652)</f>
        <v>0.75</v>
      </c>
      <c r="CB652" s="109">
        <f>IF($BW652&gt;cDinnerEnd+$N652,cDinnerEnd+$N652+1,cDinnerEnd+$N652)</f>
        <v>0.7916666667</v>
      </c>
      <c r="CC652" s="50" t="str">
        <f>IF((MIN($BX652,BZ652)-MAX($BW652,BY652))&gt;0,vDurationLunch,)</f>
        <v/>
      </c>
      <c r="CD652" s="50" t="str">
        <f>IF((MIN($BX652,CB652)-MAX($BW652,CA652))&gt;0,vDurationDinner,)</f>
        <v/>
      </c>
      <c r="CE652" s="50">
        <f t="shared" si="5"/>
        <v>0</v>
      </c>
      <c r="CF652" s="109">
        <f t="shared" si="6"/>
        <v>0.75</v>
      </c>
      <c r="CG652" s="50" t="str">
        <f t="shared" si="7"/>
        <v/>
      </c>
      <c r="CH652" s="50" t="str">
        <f t="shared" si="8"/>
        <v/>
      </c>
      <c r="CI652" s="50" t="str">
        <f t="shared" si="9"/>
        <v/>
      </c>
      <c r="CJ652" s="50" t="str">
        <f t="shared" si="10"/>
        <v/>
      </c>
      <c r="CK652" s="50" t="str">
        <f t="shared" si="11"/>
        <v/>
      </c>
      <c r="CL652" s="50"/>
      <c r="CM652" s="50"/>
      <c r="CN652" s="50"/>
      <c r="CO652" s="50"/>
      <c r="CP652" s="50"/>
    </row>
    <row r="653">
      <c r="A653" s="108" t="str">
        <f t="shared" si="2"/>
        <v/>
      </c>
      <c r="B653" s="6"/>
      <c r="C653" s="119"/>
      <c r="D653" s="120"/>
      <c r="E653" s="61"/>
      <c r="F653" s="45"/>
      <c r="G653" s="45"/>
      <c r="H653" s="45"/>
      <c r="I653" s="45"/>
      <c r="J653" s="46"/>
      <c r="K653" s="45"/>
      <c r="L653" s="45"/>
      <c r="M653" s="61"/>
      <c r="N653" s="48"/>
      <c r="O653" s="49"/>
      <c r="P653" s="48"/>
      <c r="Q653" s="49"/>
      <c r="R653" s="50"/>
      <c r="S653" s="51"/>
      <c r="T653" s="15"/>
      <c r="U653" s="14"/>
      <c r="V653" s="52"/>
      <c r="W653" s="52"/>
      <c r="X653" s="52"/>
      <c r="Y653" s="52"/>
      <c r="Z653" s="52"/>
      <c r="AA653" s="52"/>
      <c r="AB653" s="53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3"/>
      <c r="AP653" s="52"/>
      <c r="AQ653" s="52"/>
      <c r="AR653" s="53"/>
      <c r="AS653" s="53"/>
      <c r="AT653" s="53"/>
      <c r="AU653" s="52"/>
      <c r="AV653" s="52"/>
      <c r="AW653" s="53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83" t="str">
        <f>IF(ISBLANK(B653),,IF(IFNA(MATCH(N653,List_Holidays,0),0)=0,IF(IFNA(MATCH(WEEKDAY(N653),List_WeekHolidays,0),0),1,0),2))</f>
        <v/>
      </c>
      <c r="BU653" s="83" t="str">
        <f t="array" ref="BU653">IF(ISBLANK(BT653),,INDEX(List_DayType,BT653+1))</f>
        <v/>
      </c>
      <c r="BV653" s="83" t="str">
        <f t="array" ref="BV653">IFS(BT653=0,,BT653=1,INDEX(List_Weekday,BT653),BT653=2,XLOOKUP(N653,List_Holidays,List_HolidaysDesc))</f>
        <v/>
      </c>
      <c r="BW653" s="109">
        <f t="shared" si="3"/>
        <v>0</v>
      </c>
      <c r="BX653" s="109">
        <f t="shared" si="4"/>
        <v>0</v>
      </c>
      <c r="BY653" s="109">
        <f>IF($BW653&gt;cLunchEnd+$N653,cLunchBegin+$N653+1,cLunchBegin+$N653)</f>
        <v>0.5</v>
      </c>
      <c r="BZ653" s="109">
        <f>IF($BW653&gt;cLunchEnd+$N653,cLunchEnd+$N653+1,cLunchEnd+$N653)</f>
        <v>0.5416666667</v>
      </c>
      <c r="CA653" s="109">
        <f>IF($BW653&gt;cDinnerEnd+$N653,cDinnerBegin+$N653+1,cDinnerBegin+$N653)</f>
        <v>0.75</v>
      </c>
      <c r="CB653" s="109">
        <f>IF($BW653&gt;cDinnerEnd+$N653,cDinnerEnd+$N653+1,cDinnerEnd+$N653)</f>
        <v>0.7916666667</v>
      </c>
      <c r="CC653" s="50" t="str">
        <f>IF((MIN($BX653,BZ653)-MAX($BW653,BY653))&gt;0,vDurationLunch,)</f>
        <v/>
      </c>
      <c r="CD653" s="50" t="str">
        <f>IF((MIN($BX653,CB653)-MAX($BW653,CA653))&gt;0,vDurationDinner,)</f>
        <v/>
      </c>
      <c r="CE653" s="50">
        <f t="shared" si="5"/>
        <v>0</v>
      </c>
      <c r="CF653" s="109">
        <f t="shared" si="6"/>
        <v>0.75</v>
      </c>
      <c r="CG653" s="50" t="str">
        <f t="shared" si="7"/>
        <v/>
      </c>
      <c r="CH653" s="50" t="str">
        <f t="shared" si="8"/>
        <v/>
      </c>
      <c r="CI653" s="50" t="str">
        <f t="shared" si="9"/>
        <v/>
      </c>
      <c r="CJ653" s="50" t="str">
        <f t="shared" si="10"/>
        <v/>
      </c>
      <c r="CK653" s="50" t="str">
        <f t="shared" si="11"/>
        <v/>
      </c>
      <c r="CL653" s="50"/>
      <c r="CM653" s="50"/>
      <c r="CN653" s="50"/>
      <c r="CO653" s="50"/>
      <c r="CP653" s="50"/>
    </row>
    <row r="654">
      <c r="A654" s="108" t="str">
        <f t="shared" si="2"/>
        <v/>
      </c>
      <c r="B654" s="6"/>
      <c r="C654" s="119"/>
      <c r="D654" s="120"/>
      <c r="E654" s="61"/>
      <c r="F654" s="45"/>
      <c r="G654" s="45"/>
      <c r="H654" s="46"/>
      <c r="I654" s="45"/>
      <c r="J654" s="45"/>
      <c r="K654" s="45"/>
      <c r="L654" s="45"/>
      <c r="M654" s="61"/>
      <c r="N654" s="48"/>
      <c r="O654" s="49"/>
      <c r="P654" s="48"/>
      <c r="Q654" s="49"/>
      <c r="R654" s="50"/>
      <c r="S654" s="51"/>
      <c r="T654" s="15"/>
      <c r="U654" s="14"/>
      <c r="V654" s="52"/>
      <c r="W654" s="52"/>
      <c r="X654" s="52"/>
      <c r="Y654" s="52"/>
      <c r="Z654" s="52"/>
      <c r="AA654" s="52"/>
      <c r="AB654" s="53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3"/>
      <c r="AP654" s="52"/>
      <c r="AQ654" s="52"/>
      <c r="AR654" s="53"/>
      <c r="AS654" s="53"/>
      <c r="AT654" s="53"/>
      <c r="AU654" s="52"/>
      <c r="AV654" s="52"/>
      <c r="AW654" s="53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83" t="str">
        <f>IF(ISBLANK(B654),,IF(IFNA(MATCH(N654,List_Holidays,0),0)=0,IF(IFNA(MATCH(WEEKDAY(N654),List_WeekHolidays,0),0),1,0),2))</f>
        <v/>
      </c>
      <c r="BU654" s="83" t="str">
        <f t="array" ref="BU654">IF(ISBLANK(BT654),,INDEX(List_DayType,BT654+1))</f>
        <v/>
      </c>
      <c r="BV654" s="83" t="str">
        <f t="array" ref="BV654">IFS(BT654=0,,BT654=1,INDEX(List_Weekday,BT654),BT654=2,XLOOKUP(N654,List_Holidays,List_HolidaysDesc))</f>
        <v/>
      </c>
      <c r="BW654" s="109">
        <f t="shared" si="3"/>
        <v>0</v>
      </c>
      <c r="BX654" s="109">
        <f t="shared" si="4"/>
        <v>0</v>
      </c>
      <c r="BY654" s="109">
        <f>IF($BW654&gt;cLunchEnd+$N654,cLunchBegin+$N654+1,cLunchBegin+$N654)</f>
        <v>0.5</v>
      </c>
      <c r="BZ654" s="109">
        <f>IF($BW654&gt;cLunchEnd+$N654,cLunchEnd+$N654+1,cLunchEnd+$N654)</f>
        <v>0.5416666667</v>
      </c>
      <c r="CA654" s="109">
        <f>IF($BW654&gt;cDinnerEnd+$N654,cDinnerBegin+$N654+1,cDinnerBegin+$N654)</f>
        <v>0.75</v>
      </c>
      <c r="CB654" s="109">
        <f>IF($BW654&gt;cDinnerEnd+$N654,cDinnerEnd+$N654+1,cDinnerEnd+$N654)</f>
        <v>0.7916666667</v>
      </c>
      <c r="CC654" s="50" t="str">
        <f>IF((MIN($BX654,BZ654)-MAX($BW654,BY654))&gt;0,vDurationLunch,)</f>
        <v/>
      </c>
      <c r="CD654" s="50" t="str">
        <f>IF((MIN($BX654,CB654)-MAX($BW654,CA654))&gt;0,vDurationDinner,)</f>
        <v/>
      </c>
      <c r="CE654" s="50">
        <f t="shared" si="5"/>
        <v>0</v>
      </c>
      <c r="CF654" s="109">
        <f t="shared" si="6"/>
        <v>0.75</v>
      </c>
      <c r="CG654" s="50" t="str">
        <f t="shared" si="7"/>
        <v/>
      </c>
      <c r="CH654" s="50" t="str">
        <f t="shared" si="8"/>
        <v/>
      </c>
      <c r="CI654" s="50" t="str">
        <f t="shared" si="9"/>
        <v/>
      </c>
      <c r="CJ654" s="50" t="str">
        <f t="shared" si="10"/>
        <v/>
      </c>
      <c r="CK654" s="50" t="str">
        <f t="shared" si="11"/>
        <v/>
      </c>
      <c r="CL654" s="50"/>
      <c r="CM654" s="50"/>
      <c r="CN654" s="50"/>
      <c r="CO654" s="50"/>
      <c r="CP654" s="50"/>
    </row>
    <row r="655">
      <c r="A655" s="108" t="str">
        <f t="shared" si="2"/>
        <v/>
      </c>
      <c r="B655" s="6"/>
      <c r="C655" s="119"/>
      <c r="D655" s="120"/>
      <c r="E655" s="61"/>
      <c r="F655" s="45"/>
      <c r="G655" s="45"/>
      <c r="H655" s="46"/>
      <c r="I655" s="45"/>
      <c r="J655" s="45"/>
      <c r="K655" s="45"/>
      <c r="L655" s="45"/>
      <c r="M655" s="61"/>
      <c r="N655" s="48"/>
      <c r="O655" s="49"/>
      <c r="P655" s="48"/>
      <c r="Q655" s="49"/>
      <c r="R655" s="50"/>
      <c r="S655" s="51"/>
      <c r="T655" s="15"/>
      <c r="U655" s="14"/>
      <c r="V655" s="52"/>
      <c r="W655" s="52"/>
      <c r="X655" s="52"/>
      <c r="Y655" s="52"/>
      <c r="Z655" s="52"/>
      <c r="AA655" s="52"/>
      <c r="AB655" s="53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3"/>
      <c r="AP655" s="52"/>
      <c r="AQ655" s="52"/>
      <c r="AR655" s="53"/>
      <c r="AS655" s="53"/>
      <c r="AT655" s="53"/>
      <c r="AU655" s="52"/>
      <c r="AV655" s="52"/>
      <c r="AW655" s="53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83" t="str">
        <f>IF(ISBLANK(B655),,IF(IFNA(MATCH(N655,List_Holidays,0),0)=0,IF(IFNA(MATCH(WEEKDAY(N655),List_WeekHolidays,0),0),1,0),2))</f>
        <v/>
      </c>
      <c r="BU655" s="83" t="str">
        <f t="array" ref="BU655">IF(ISBLANK(BT655),,INDEX(List_DayType,BT655+1))</f>
        <v/>
      </c>
      <c r="BV655" s="83" t="str">
        <f t="array" ref="BV655">IFS(BT655=0,,BT655=1,INDEX(List_Weekday,BT655),BT655=2,XLOOKUP(N655,List_Holidays,List_HolidaysDesc))</f>
        <v/>
      </c>
      <c r="BW655" s="109">
        <f t="shared" si="3"/>
        <v>0</v>
      </c>
      <c r="BX655" s="109">
        <f t="shared" si="4"/>
        <v>0</v>
      </c>
      <c r="BY655" s="109">
        <f>IF($BW655&gt;cLunchEnd+$N655,cLunchBegin+$N655+1,cLunchBegin+$N655)</f>
        <v>0.5</v>
      </c>
      <c r="BZ655" s="109">
        <f>IF($BW655&gt;cLunchEnd+$N655,cLunchEnd+$N655+1,cLunchEnd+$N655)</f>
        <v>0.5416666667</v>
      </c>
      <c r="CA655" s="109">
        <f>IF($BW655&gt;cDinnerEnd+$N655,cDinnerBegin+$N655+1,cDinnerBegin+$N655)</f>
        <v>0.75</v>
      </c>
      <c r="CB655" s="109">
        <f>IF($BW655&gt;cDinnerEnd+$N655,cDinnerEnd+$N655+1,cDinnerEnd+$N655)</f>
        <v>0.7916666667</v>
      </c>
      <c r="CC655" s="50" t="str">
        <f>IF((MIN($BX655,BZ655)-MAX($BW655,BY655))&gt;0,vDurationLunch,)</f>
        <v/>
      </c>
      <c r="CD655" s="50" t="str">
        <f>IF((MIN($BX655,CB655)-MAX($BW655,CA655))&gt;0,vDurationDinner,)</f>
        <v/>
      </c>
      <c r="CE655" s="50">
        <f t="shared" si="5"/>
        <v>0</v>
      </c>
      <c r="CF655" s="109">
        <f t="shared" si="6"/>
        <v>0.75</v>
      </c>
      <c r="CG655" s="50" t="str">
        <f t="shared" si="7"/>
        <v/>
      </c>
      <c r="CH655" s="50" t="str">
        <f t="shared" si="8"/>
        <v/>
      </c>
      <c r="CI655" s="50" t="str">
        <f t="shared" si="9"/>
        <v/>
      </c>
      <c r="CJ655" s="50" t="str">
        <f t="shared" si="10"/>
        <v/>
      </c>
      <c r="CK655" s="50" t="str">
        <f t="shared" si="11"/>
        <v/>
      </c>
      <c r="CL655" s="50"/>
      <c r="CM655" s="50"/>
      <c r="CN655" s="50"/>
      <c r="CO655" s="50"/>
      <c r="CP655" s="50"/>
    </row>
    <row r="656">
      <c r="A656" s="108" t="str">
        <f t="shared" si="2"/>
        <v/>
      </c>
      <c r="B656" s="6"/>
      <c r="C656" s="119"/>
      <c r="D656" s="120"/>
      <c r="E656" s="61"/>
      <c r="F656" s="45"/>
      <c r="G656" s="45"/>
      <c r="H656" s="46"/>
      <c r="I656" s="45"/>
      <c r="J656" s="45"/>
      <c r="K656" s="45"/>
      <c r="L656" s="45"/>
      <c r="M656" s="61"/>
      <c r="N656" s="48"/>
      <c r="O656" s="49"/>
      <c r="P656" s="48"/>
      <c r="Q656" s="49"/>
      <c r="R656" s="50"/>
      <c r="S656" s="51"/>
      <c r="T656" s="15"/>
      <c r="U656" s="14"/>
      <c r="V656" s="52"/>
      <c r="W656" s="52"/>
      <c r="X656" s="52"/>
      <c r="Y656" s="52"/>
      <c r="Z656" s="52"/>
      <c r="AA656" s="52"/>
      <c r="AB656" s="53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3"/>
      <c r="AP656" s="52"/>
      <c r="AQ656" s="52"/>
      <c r="AR656" s="53"/>
      <c r="AS656" s="53"/>
      <c r="AT656" s="53"/>
      <c r="AU656" s="52"/>
      <c r="AV656" s="52"/>
      <c r="AW656" s="53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83" t="str">
        <f>IF(ISBLANK(B656),,IF(IFNA(MATCH(N656,List_Holidays,0),0)=0,IF(IFNA(MATCH(WEEKDAY(N656),List_WeekHolidays,0),0),1,0),2))</f>
        <v/>
      </c>
      <c r="BU656" s="83" t="str">
        <f t="array" ref="BU656">IF(ISBLANK(BT656),,INDEX(List_DayType,BT656+1))</f>
        <v/>
      </c>
      <c r="BV656" s="83" t="str">
        <f t="array" ref="BV656">IFS(BT656=0,,BT656=1,INDEX(List_Weekday,BT656),BT656=2,XLOOKUP(N656,List_Holidays,List_HolidaysDesc))</f>
        <v/>
      </c>
      <c r="BW656" s="109">
        <f t="shared" si="3"/>
        <v>0</v>
      </c>
      <c r="BX656" s="109">
        <f t="shared" si="4"/>
        <v>0</v>
      </c>
      <c r="BY656" s="109">
        <f>IF($BW656&gt;cLunchEnd+$N656,cLunchBegin+$N656+1,cLunchBegin+$N656)</f>
        <v>0.5</v>
      </c>
      <c r="BZ656" s="109">
        <f>IF($BW656&gt;cLunchEnd+$N656,cLunchEnd+$N656+1,cLunchEnd+$N656)</f>
        <v>0.5416666667</v>
      </c>
      <c r="CA656" s="109">
        <f>IF($BW656&gt;cDinnerEnd+$N656,cDinnerBegin+$N656+1,cDinnerBegin+$N656)</f>
        <v>0.75</v>
      </c>
      <c r="CB656" s="109">
        <f>IF($BW656&gt;cDinnerEnd+$N656,cDinnerEnd+$N656+1,cDinnerEnd+$N656)</f>
        <v>0.7916666667</v>
      </c>
      <c r="CC656" s="50" t="str">
        <f>IF((MIN($BX656,BZ656)-MAX($BW656,BY656))&gt;0,vDurationLunch,)</f>
        <v/>
      </c>
      <c r="CD656" s="50" t="str">
        <f>IF((MIN($BX656,CB656)-MAX($BW656,CA656))&gt;0,vDurationDinner,)</f>
        <v/>
      </c>
      <c r="CE656" s="50">
        <f t="shared" si="5"/>
        <v>0</v>
      </c>
      <c r="CF656" s="109">
        <f t="shared" si="6"/>
        <v>0.75</v>
      </c>
      <c r="CG656" s="50" t="str">
        <f t="shared" si="7"/>
        <v/>
      </c>
      <c r="CH656" s="50" t="str">
        <f t="shared" si="8"/>
        <v/>
      </c>
      <c r="CI656" s="50" t="str">
        <f t="shared" si="9"/>
        <v/>
      </c>
      <c r="CJ656" s="50" t="str">
        <f t="shared" si="10"/>
        <v/>
      </c>
      <c r="CK656" s="50" t="str">
        <f t="shared" si="11"/>
        <v/>
      </c>
      <c r="CL656" s="50"/>
      <c r="CM656" s="50"/>
      <c r="CN656" s="50"/>
      <c r="CO656" s="50"/>
      <c r="CP656" s="50"/>
    </row>
    <row r="657">
      <c r="A657" s="108" t="str">
        <f t="shared" si="2"/>
        <v/>
      </c>
      <c r="B657" s="6"/>
      <c r="C657" s="119"/>
      <c r="D657" s="120"/>
      <c r="E657" s="61"/>
      <c r="F657" s="45"/>
      <c r="G657" s="46"/>
      <c r="H657" s="46"/>
      <c r="I657" s="45"/>
      <c r="J657" s="45"/>
      <c r="K657" s="45"/>
      <c r="L657" s="45"/>
      <c r="M657" s="61"/>
      <c r="N657" s="48"/>
      <c r="O657" s="49"/>
      <c r="P657" s="48"/>
      <c r="Q657" s="49"/>
      <c r="R657" s="50"/>
      <c r="S657" s="51"/>
      <c r="T657" s="15"/>
      <c r="U657" s="14"/>
      <c r="V657" s="52"/>
      <c r="W657" s="52"/>
      <c r="X657" s="52"/>
      <c r="Y657" s="52"/>
      <c r="Z657" s="52"/>
      <c r="AA657" s="52"/>
      <c r="AB657" s="53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3"/>
      <c r="AP657" s="52"/>
      <c r="AQ657" s="52"/>
      <c r="AR657" s="53"/>
      <c r="AS657" s="53"/>
      <c r="AT657" s="53"/>
      <c r="AU657" s="52"/>
      <c r="AV657" s="52"/>
      <c r="AW657" s="53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83" t="str">
        <f>IF(ISBLANK(B657),,IF(IFNA(MATCH(N657,List_Holidays,0),0)=0,IF(IFNA(MATCH(WEEKDAY(N657),List_WeekHolidays,0),0),1,0),2))</f>
        <v/>
      </c>
      <c r="BU657" s="83" t="str">
        <f t="array" ref="BU657">IF(ISBLANK(BT657),,INDEX(List_DayType,BT657+1))</f>
        <v/>
      </c>
      <c r="BV657" s="83" t="str">
        <f t="array" ref="BV657">IFS(BT657=0,,BT657=1,INDEX(List_Weekday,BT657),BT657=2,XLOOKUP(N657,List_Holidays,List_HolidaysDesc))</f>
        <v/>
      </c>
      <c r="BW657" s="109">
        <f t="shared" si="3"/>
        <v>0</v>
      </c>
      <c r="BX657" s="109">
        <f t="shared" si="4"/>
        <v>0</v>
      </c>
      <c r="BY657" s="109">
        <f>IF($BW657&gt;cLunchEnd+$N657,cLunchBegin+$N657+1,cLunchBegin+$N657)</f>
        <v>0.5</v>
      </c>
      <c r="BZ657" s="109">
        <f>IF($BW657&gt;cLunchEnd+$N657,cLunchEnd+$N657+1,cLunchEnd+$N657)</f>
        <v>0.5416666667</v>
      </c>
      <c r="CA657" s="109">
        <f>IF($BW657&gt;cDinnerEnd+$N657,cDinnerBegin+$N657+1,cDinnerBegin+$N657)</f>
        <v>0.75</v>
      </c>
      <c r="CB657" s="109">
        <f>IF($BW657&gt;cDinnerEnd+$N657,cDinnerEnd+$N657+1,cDinnerEnd+$N657)</f>
        <v>0.7916666667</v>
      </c>
      <c r="CC657" s="50" t="str">
        <f>IF((MIN($BX657,BZ657)-MAX($BW657,BY657))&gt;0,vDurationLunch,)</f>
        <v/>
      </c>
      <c r="CD657" s="50" t="str">
        <f>IF((MIN($BX657,CB657)-MAX($BW657,CA657))&gt;0,vDurationDinner,)</f>
        <v/>
      </c>
      <c r="CE657" s="50">
        <f t="shared" si="5"/>
        <v>0</v>
      </c>
      <c r="CF657" s="109">
        <f t="shared" si="6"/>
        <v>0.75</v>
      </c>
      <c r="CG657" s="50" t="str">
        <f t="shared" si="7"/>
        <v/>
      </c>
      <c r="CH657" s="50" t="str">
        <f t="shared" si="8"/>
        <v/>
      </c>
      <c r="CI657" s="50" t="str">
        <f t="shared" si="9"/>
        <v/>
      </c>
      <c r="CJ657" s="50" t="str">
        <f t="shared" si="10"/>
        <v/>
      </c>
      <c r="CK657" s="50" t="str">
        <f t="shared" si="11"/>
        <v/>
      </c>
      <c r="CL657" s="50"/>
      <c r="CM657" s="50"/>
      <c r="CN657" s="50"/>
      <c r="CO657" s="50"/>
      <c r="CP657" s="50"/>
    </row>
    <row r="658">
      <c r="A658" s="108" t="str">
        <f t="shared" si="2"/>
        <v/>
      </c>
      <c r="B658" s="6"/>
      <c r="C658" s="119"/>
      <c r="D658" s="120"/>
      <c r="E658" s="61"/>
      <c r="F658" s="45"/>
      <c r="G658" s="45"/>
      <c r="H658" s="46"/>
      <c r="I658" s="45"/>
      <c r="J658" s="45"/>
      <c r="K658" s="45"/>
      <c r="L658" s="45"/>
      <c r="M658" s="61"/>
      <c r="N658" s="48"/>
      <c r="O658" s="49"/>
      <c r="P658" s="48"/>
      <c r="Q658" s="49"/>
      <c r="R658" s="50"/>
      <c r="S658" s="51"/>
      <c r="T658" s="15"/>
      <c r="U658" s="14"/>
      <c r="V658" s="52"/>
      <c r="W658" s="52"/>
      <c r="X658" s="52"/>
      <c r="Y658" s="52"/>
      <c r="Z658" s="52"/>
      <c r="AA658" s="52"/>
      <c r="AB658" s="53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3"/>
      <c r="AP658" s="52"/>
      <c r="AQ658" s="52"/>
      <c r="AR658" s="53"/>
      <c r="AS658" s="53"/>
      <c r="AT658" s="53"/>
      <c r="AU658" s="52"/>
      <c r="AV658" s="52"/>
      <c r="AW658" s="53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83" t="str">
        <f>IF(ISBLANK(B658),,IF(IFNA(MATCH(N658,List_Holidays,0),0)=0,IF(IFNA(MATCH(WEEKDAY(N658),List_WeekHolidays,0),0),1,0),2))</f>
        <v/>
      </c>
      <c r="BU658" s="83" t="str">
        <f t="array" ref="BU658">IF(ISBLANK(BT658),,INDEX(List_DayType,BT658+1))</f>
        <v/>
      </c>
      <c r="BV658" s="83" t="str">
        <f t="array" ref="BV658">IFS(BT658=0,,BT658=1,INDEX(List_Weekday,BT658),BT658=2,XLOOKUP(N658,List_Holidays,List_HolidaysDesc))</f>
        <v/>
      </c>
      <c r="BW658" s="109">
        <f t="shared" si="3"/>
        <v>0</v>
      </c>
      <c r="BX658" s="109">
        <f t="shared" si="4"/>
        <v>0</v>
      </c>
      <c r="BY658" s="109">
        <f>IF($BW658&gt;cLunchEnd+$N658,cLunchBegin+$N658+1,cLunchBegin+$N658)</f>
        <v>0.5</v>
      </c>
      <c r="BZ658" s="109">
        <f>IF($BW658&gt;cLunchEnd+$N658,cLunchEnd+$N658+1,cLunchEnd+$N658)</f>
        <v>0.5416666667</v>
      </c>
      <c r="CA658" s="109">
        <f>IF($BW658&gt;cDinnerEnd+$N658,cDinnerBegin+$N658+1,cDinnerBegin+$N658)</f>
        <v>0.75</v>
      </c>
      <c r="CB658" s="109">
        <f>IF($BW658&gt;cDinnerEnd+$N658,cDinnerEnd+$N658+1,cDinnerEnd+$N658)</f>
        <v>0.7916666667</v>
      </c>
      <c r="CC658" s="50" t="str">
        <f>IF((MIN($BX658,BZ658)-MAX($BW658,BY658))&gt;0,vDurationLunch,)</f>
        <v/>
      </c>
      <c r="CD658" s="50" t="str">
        <f>IF((MIN($BX658,CB658)-MAX($BW658,CA658))&gt;0,vDurationDinner,)</f>
        <v/>
      </c>
      <c r="CE658" s="50">
        <f t="shared" si="5"/>
        <v>0</v>
      </c>
      <c r="CF658" s="109">
        <f t="shared" si="6"/>
        <v>0.75</v>
      </c>
      <c r="CG658" s="50" t="str">
        <f t="shared" si="7"/>
        <v/>
      </c>
      <c r="CH658" s="50" t="str">
        <f t="shared" si="8"/>
        <v/>
      </c>
      <c r="CI658" s="50" t="str">
        <f t="shared" si="9"/>
        <v/>
      </c>
      <c r="CJ658" s="50" t="str">
        <f t="shared" si="10"/>
        <v/>
      </c>
      <c r="CK658" s="50" t="str">
        <f t="shared" si="11"/>
        <v/>
      </c>
      <c r="CL658" s="50"/>
      <c r="CM658" s="50"/>
      <c r="CN658" s="50"/>
      <c r="CO658" s="50"/>
      <c r="CP658" s="50"/>
    </row>
    <row r="659">
      <c r="A659" s="108" t="str">
        <f t="shared" si="2"/>
        <v/>
      </c>
      <c r="B659" s="6"/>
      <c r="C659" s="119"/>
      <c r="D659" s="120"/>
      <c r="E659" s="61"/>
      <c r="F659" s="45"/>
      <c r="G659" s="45"/>
      <c r="H659" s="46"/>
      <c r="I659" s="45"/>
      <c r="J659" s="45"/>
      <c r="K659" s="45"/>
      <c r="L659" s="45"/>
      <c r="M659" s="61"/>
      <c r="N659" s="48"/>
      <c r="O659" s="49"/>
      <c r="P659" s="48"/>
      <c r="Q659" s="49"/>
      <c r="R659" s="50"/>
      <c r="S659" s="51"/>
      <c r="T659" s="15"/>
      <c r="U659" s="14"/>
      <c r="V659" s="52"/>
      <c r="W659" s="52"/>
      <c r="X659" s="52"/>
      <c r="Y659" s="52"/>
      <c r="Z659" s="52"/>
      <c r="AA659" s="52"/>
      <c r="AB659" s="53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3"/>
      <c r="AP659" s="52"/>
      <c r="AQ659" s="52"/>
      <c r="AR659" s="53"/>
      <c r="AS659" s="53"/>
      <c r="AT659" s="53"/>
      <c r="AU659" s="52"/>
      <c r="AV659" s="52"/>
      <c r="AW659" s="53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83" t="str">
        <f>IF(ISBLANK(B659),,IF(IFNA(MATCH(N659,List_Holidays,0),0)=0,IF(IFNA(MATCH(WEEKDAY(N659),List_WeekHolidays,0),0),1,0),2))</f>
        <v/>
      </c>
      <c r="BU659" s="83" t="str">
        <f t="array" ref="BU659">IF(ISBLANK(BT659),,INDEX(List_DayType,BT659+1))</f>
        <v/>
      </c>
      <c r="BV659" s="83" t="str">
        <f t="array" ref="BV659">IFS(BT659=0,,BT659=1,INDEX(List_Weekday,BT659),BT659=2,XLOOKUP(N659,List_Holidays,List_HolidaysDesc))</f>
        <v/>
      </c>
      <c r="BW659" s="109">
        <f t="shared" si="3"/>
        <v>0</v>
      </c>
      <c r="BX659" s="109">
        <f t="shared" si="4"/>
        <v>0</v>
      </c>
      <c r="BY659" s="109">
        <f>IF($BW659&gt;cLunchEnd+$N659,cLunchBegin+$N659+1,cLunchBegin+$N659)</f>
        <v>0.5</v>
      </c>
      <c r="BZ659" s="109">
        <f>IF($BW659&gt;cLunchEnd+$N659,cLunchEnd+$N659+1,cLunchEnd+$N659)</f>
        <v>0.5416666667</v>
      </c>
      <c r="CA659" s="109">
        <f>IF($BW659&gt;cDinnerEnd+$N659,cDinnerBegin+$N659+1,cDinnerBegin+$N659)</f>
        <v>0.75</v>
      </c>
      <c r="CB659" s="109">
        <f>IF($BW659&gt;cDinnerEnd+$N659,cDinnerEnd+$N659+1,cDinnerEnd+$N659)</f>
        <v>0.7916666667</v>
      </c>
      <c r="CC659" s="50" t="str">
        <f>IF((MIN($BX659,BZ659)-MAX($BW659,BY659))&gt;0,vDurationLunch,)</f>
        <v/>
      </c>
      <c r="CD659" s="50" t="str">
        <f>IF((MIN($BX659,CB659)-MAX($BW659,CA659))&gt;0,vDurationDinner,)</f>
        <v/>
      </c>
      <c r="CE659" s="50">
        <f t="shared" si="5"/>
        <v>0</v>
      </c>
      <c r="CF659" s="109">
        <f t="shared" si="6"/>
        <v>0.75</v>
      </c>
      <c r="CG659" s="50" t="str">
        <f t="shared" si="7"/>
        <v/>
      </c>
      <c r="CH659" s="50" t="str">
        <f t="shared" si="8"/>
        <v/>
      </c>
      <c r="CI659" s="50" t="str">
        <f t="shared" si="9"/>
        <v/>
      </c>
      <c r="CJ659" s="50" t="str">
        <f t="shared" si="10"/>
        <v/>
      </c>
      <c r="CK659" s="50" t="str">
        <f t="shared" si="11"/>
        <v/>
      </c>
      <c r="CL659" s="50"/>
      <c r="CM659" s="50"/>
      <c r="CN659" s="50"/>
      <c r="CO659" s="50"/>
      <c r="CP659" s="50"/>
    </row>
    <row r="660">
      <c r="A660" s="108" t="str">
        <f t="shared" si="2"/>
        <v/>
      </c>
      <c r="B660" s="6"/>
      <c r="C660" s="119"/>
      <c r="D660" s="120"/>
      <c r="E660" s="61"/>
      <c r="F660" s="45"/>
      <c r="G660" s="45"/>
      <c r="H660" s="45"/>
      <c r="I660" s="45"/>
      <c r="J660" s="46"/>
      <c r="K660" s="45"/>
      <c r="L660" s="45"/>
      <c r="M660" s="61"/>
      <c r="N660" s="48"/>
      <c r="O660" s="49"/>
      <c r="P660" s="48"/>
      <c r="Q660" s="49"/>
      <c r="R660" s="50"/>
      <c r="S660" s="51"/>
      <c r="T660" s="15"/>
      <c r="U660" s="14"/>
      <c r="V660" s="52"/>
      <c r="W660" s="52"/>
      <c r="X660" s="52"/>
      <c r="Y660" s="52"/>
      <c r="Z660" s="52"/>
      <c r="AA660" s="52"/>
      <c r="AB660" s="53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3"/>
      <c r="AP660" s="52"/>
      <c r="AQ660" s="52"/>
      <c r="AR660" s="53"/>
      <c r="AS660" s="53"/>
      <c r="AT660" s="53"/>
      <c r="AU660" s="52"/>
      <c r="AV660" s="52"/>
      <c r="AW660" s="53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83" t="str">
        <f>IF(ISBLANK(B660),,IF(IFNA(MATCH(N660,List_Holidays,0),0)=0,IF(IFNA(MATCH(WEEKDAY(N660),List_WeekHolidays,0),0),1,0),2))</f>
        <v/>
      </c>
      <c r="BU660" s="83" t="str">
        <f t="array" ref="BU660">IF(ISBLANK(BT660),,INDEX(List_DayType,BT660+1))</f>
        <v/>
      </c>
      <c r="BV660" s="83" t="str">
        <f t="array" ref="BV660">IFS(BT660=0,,BT660=1,INDEX(List_Weekday,BT660),BT660=2,XLOOKUP(N660,List_Holidays,List_HolidaysDesc))</f>
        <v/>
      </c>
      <c r="BW660" s="109">
        <f t="shared" si="3"/>
        <v>0</v>
      </c>
      <c r="BX660" s="109">
        <f t="shared" si="4"/>
        <v>0</v>
      </c>
      <c r="BY660" s="109">
        <f>IF($BW660&gt;cLunchEnd+$N660,cLunchBegin+$N660+1,cLunchBegin+$N660)</f>
        <v>0.5</v>
      </c>
      <c r="BZ660" s="109">
        <f>IF($BW660&gt;cLunchEnd+$N660,cLunchEnd+$N660+1,cLunchEnd+$N660)</f>
        <v>0.5416666667</v>
      </c>
      <c r="CA660" s="109">
        <f>IF($BW660&gt;cDinnerEnd+$N660,cDinnerBegin+$N660+1,cDinnerBegin+$N660)</f>
        <v>0.75</v>
      </c>
      <c r="CB660" s="109">
        <f>IF($BW660&gt;cDinnerEnd+$N660,cDinnerEnd+$N660+1,cDinnerEnd+$N660)</f>
        <v>0.7916666667</v>
      </c>
      <c r="CC660" s="50" t="str">
        <f>IF((MIN($BX660,BZ660)-MAX($BW660,BY660))&gt;0,vDurationLunch,)</f>
        <v/>
      </c>
      <c r="CD660" s="50" t="str">
        <f>IF((MIN($BX660,CB660)-MAX($BW660,CA660))&gt;0,vDurationDinner,)</f>
        <v/>
      </c>
      <c r="CE660" s="50">
        <f t="shared" si="5"/>
        <v>0</v>
      </c>
      <c r="CF660" s="109">
        <f t="shared" si="6"/>
        <v>0.75</v>
      </c>
      <c r="CG660" s="50" t="str">
        <f t="shared" si="7"/>
        <v/>
      </c>
      <c r="CH660" s="50" t="str">
        <f t="shared" si="8"/>
        <v/>
      </c>
      <c r="CI660" s="50" t="str">
        <f t="shared" si="9"/>
        <v/>
      </c>
      <c r="CJ660" s="50" t="str">
        <f t="shared" si="10"/>
        <v/>
      </c>
      <c r="CK660" s="50" t="str">
        <f t="shared" si="11"/>
        <v/>
      </c>
      <c r="CL660" s="50"/>
      <c r="CM660" s="50"/>
      <c r="CN660" s="50"/>
      <c r="CO660" s="50"/>
      <c r="CP660" s="50"/>
    </row>
    <row r="661">
      <c r="A661" s="108" t="str">
        <f t="shared" si="2"/>
        <v/>
      </c>
      <c r="B661" s="6"/>
      <c r="C661" s="119"/>
      <c r="D661" s="120"/>
      <c r="E661" s="61"/>
      <c r="F661" s="45"/>
      <c r="G661" s="45"/>
      <c r="H661" s="46"/>
      <c r="I661" s="45"/>
      <c r="J661" s="45"/>
      <c r="K661" s="45"/>
      <c r="L661" s="45"/>
      <c r="M661" s="61"/>
      <c r="N661" s="48"/>
      <c r="O661" s="49"/>
      <c r="P661" s="48"/>
      <c r="Q661" s="49"/>
      <c r="R661" s="50"/>
      <c r="S661" s="51"/>
      <c r="T661" s="15"/>
      <c r="U661" s="14"/>
      <c r="V661" s="52"/>
      <c r="W661" s="52"/>
      <c r="X661" s="52"/>
      <c r="Y661" s="52"/>
      <c r="Z661" s="52"/>
      <c r="AA661" s="52"/>
      <c r="AB661" s="53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3"/>
      <c r="AP661" s="52"/>
      <c r="AQ661" s="52"/>
      <c r="AR661" s="53"/>
      <c r="AS661" s="53"/>
      <c r="AT661" s="53"/>
      <c r="AU661" s="52"/>
      <c r="AV661" s="52"/>
      <c r="AW661" s="53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83" t="str">
        <f>IF(ISBLANK(B661),,IF(IFNA(MATCH(N661,List_Holidays,0),0)=0,IF(IFNA(MATCH(WEEKDAY(N661),List_WeekHolidays,0),0),1,0),2))</f>
        <v/>
      </c>
      <c r="BU661" s="83" t="str">
        <f t="array" ref="BU661">IF(ISBLANK(BT661),,INDEX(List_DayType,BT661+1))</f>
        <v/>
      </c>
      <c r="BV661" s="83" t="str">
        <f t="array" ref="BV661">IFS(BT661=0,,BT661=1,INDEX(List_Weekday,BT661),BT661=2,XLOOKUP(N661,List_Holidays,List_HolidaysDesc))</f>
        <v/>
      </c>
      <c r="BW661" s="109">
        <f t="shared" si="3"/>
        <v>0</v>
      </c>
      <c r="BX661" s="109">
        <f t="shared" si="4"/>
        <v>0</v>
      </c>
      <c r="BY661" s="109">
        <f>IF($BW661&gt;cLunchEnd+$N661,cLunchBegin+$N661+1,cLunchBegin+$N661)</f>
        <v>0.5</v>
      </c>
      <c r="BZ661" s="109">
        <f>IF($BW661&gt;cLunchEnd+$N661,cLunchEnd+$N661+1,cLunchEnd+$N661)</f>
        <v>0.5416666667</v>
      </c>
      <c r="CA661" s="109">
        <f>IF($BW661&gt;cDinnerEnd+$N661,cDinnerBegin+$N661+1,cDinnerBegin+$N661)</f>
        <v>0.75</v>
      </c>
      <c r="CB661" s="109">
        <f>IF($BW661&gt;cDinnerEnd+$N661,cDinnerEnd+$N661+1,cDinnerEnd+$N661)</f>
        <v>0.7916666667</v>
      </c>
      <c r="CC661" s="50" t="str">
        <f>IF((MIN($BX661,BZ661)-MAX($BW661,BY661))&gt;0,vDurationLunch,)</f>
        <v/>
      </c>
      <c r="CD661" s="50" t="str">
        <f>IF((MIN($BX661,CB661)-MAX($BW661,CA661))&gt;0,vDurationDinner,)</f>
        <v/>
      </c>
      <c r="CE661" s="50">
        <f t="shared" si="5"/>
        <v>0</v>
      </c>
      <c r="CF661" s="109">
        <f t="shared" si="6"/>
        <v>0.75</v>
      </c>
      <c r="CG661" s="50" t="str">
        <f t="shared" si="7"/>
        <v/>
      </c>
      <c r="CH661" s="50" t="str">
        <f t="shared" si="8"/>
        <v/>
      </c>
      <c r="CI661" s="50" t="str">
        <f t="shared" si="9"/>
        <v/>
      </c>
      <c r="CJ661" s="50" t="str">
        <f t="shared" si="10"/>
        <v/>
      </c>
      <c r="CK661" s="50" t="str">
        <f t="shared" si="11"/>
        <v/>
      </c>
      <c r="CL661" s="50"/>
      <c r="CM661" s="50"/>
      <c r="CN661" s="50"/>
      <c r="CO661" s="50"/>
      <c r="CP661" s="50"/>
    </row>
    <row r="662">
      <c r="A662" s="108" t="str">
        <f t="shared" si="2"/>
        <v/>
      </c>
      <c r="B662" s="6"/>
      <c r="C662" s="119"/>
      <c r="D662" s="120"/>
      <c r="E662" s="61"/>
      <c r="F662" s="45"/>
      <c r="G662" s="45"/>
      <c r="H662" s="46"/>
      <c r="I662" s="45"/>
      <c r="J662" s="45"/>
      <c r="K662" s="45"/>
      <c r="L662" s="45"/>
      <c r="M662" s="61"/>
      <c r="N662" s="48"/>
      <c r="O662" s="49"/>
      <c r="P662" s="48"/>
      <c r="Q662" s="49"/>
      <c r="R662" s="50"/>
      <c r="S662" s="51"/>
      <c r="T662" s="15"/>
      <c r="U662" s="14"/>
      <c r="V662" s="52"/>
      <c r="W662" s="52"/>
      <c r="X662" s="52"/>
      <c r="Y662" s="52"/>
      <c r="Z662" s="52"/>
      <c r="AA662" s="52"/>
      <c r="AB662" s="53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3"/>
      <c r="AP662" s="52"/>
      <c r="AQ662" s="52"/>
      <c r="AR662" s="53"/>
      <c r="AS662" s="53"/>
      <c r="AT662" s="53"/>
      <c r="AU662" s="52"/>
      <c r="AV662" s="52"/>
      <c r="AW662" s="53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83" t="str">
        <f>IF(ISBLANK(B662),,IF(IFNA(MATCH(N662,List_Holidays,0),0)=0,IF(IFNA(MATCH(WEEKDAY(N662),List_WeekHolidays,0),0),1,0),2))</f>
        <v/>
      </c>
      <c r="BU662" s="83" t="str">
        <f t="array" ref="BU662">IF(ISBLANK(BT662),,INDEX(List_DayType,BT662+1))</f>
        <v/>
      </c>
      <c r="BV662" s="83" t="str">
        <f t="array" ref="BV662">IFS(BT662=0,,BT662=1,INDEX(List_Weekday,BT662),BT662=2,XLOOKUP(N662,List_Holidays,List_HolidaysDesc))</f>
        <v/>
      </c>
      <c r="BW662" s="109">
        <f t="shared" si="3"/>
        <v>0</v>
      </c>
      <c r="BX662" s="109">
        <f t="shared" si="4"/>
        <v>0</v>
      </c>
      <c r="BY662" s="109">
        <f>IF($BW662&gt;cLunchEnd+$N662,cLunchBegin+$N662+1,cLunchBegin+$N662)</f>
        <v>0.5</v>
      </c>
      <c r="BZ662" s="109">
        <f>IF($BW662&gt;cLunchEnd+$N662,cLunchEnd+$N662+1,cLunchEnd+$N662)</f>
        <v>0.5416666667</v>
      </c>
      <c r="CA662" s="109">
        <f>IF($BW662&gt;cDinnerEnd+$N662,cDinnerBegin+$N662+1,cDinnerBegin+$N662)</f>
        <v>0.75</v>
      </c>
      <c r="CB662" s="109">
        <f>IF($BW662&gt;cDinnerEnd+$N662,cDinnerEnd+$N662+1,cDinnerEnd+$N662)</f>
        <v>0.7916666667</v>
      </c>
      <c r="CC662" s="50" t="str">
        <f>IF((MIN($BX662,BZ662)-MAX($BW662,BY662))&gt;0,vDurationLunch,)</f>
        <v/>
      </c>
      <c r="CD662" s="50" t="str">
        <f>IF((MIN($BX662,CB662)-MAX($BW662,CA662))&gt;0,vDurationDinner,)</f>
        <v/>
      </c>
      <c r="CE662" s="50">
        <f t="shared" si="5"/>
        <v>0</v>
      </c>
      <c r="CF662" s="109">
        <f t="shared" si="6"/>
        <v>0.75</v>
      </c>
      <c r="CG662" s="50" t="str">
        <f t="shared" si="7"/>
        <v/>
      </c>
      <c r="CH662" s="50" t="str">
        <f t="shared" si="8"/>
        <v/>
      </c>
      <c r="CI662" s="50" t="str">
        <f t="shared" si="9"/>
        <v/>
      </c>
      <c r="CJ662" s="50" t="str">
        <f t="shared" si="10"/>
        <v/>
      </c>
      <c r="CK662" s="50" t="str">
        <f t="shared" si="11"/>
        <v/>
      </c>
      <c r="CL662" s="50"/>
      <c r="CM662" s="50"/>
      <c r="CN662" s="50"/>
      <c r="CO662" s="50"/>
      <c r="CP662" s="50"/>
    </row>
    <row r="663">
      <c r="A663" s="108" t="str">
        <f t="shared" si="2"/>
        <v/>
      </c>
      <c r="B663" s="6"/>
      <c r="C663" s="119"/>
      <c r="D663" s="120"/>
      <c r="E663" s="61"/>
      <c r="F663" s="45"/>
      <c r="G663" s="45"/>
      <c r="H663" s="46"/>
      <c r="I663" s="45"/>
      <c r="J663" s="45"/>
      <c r="K663" s="45"/>
      <c r="L663" s="45"/>
      <c r="M663" s="61"/>
      <c r="N663" s="48"/>
      <c r="O663" s="49"/>
      <c r="P663" s="48"/>
      <c r="Q663" s="49"/>
      <c r="R663" s="50"/>
      <c r="S663" s="51"/>
      <c r="T663" s="15"/>
      <c r="U663" s="14"/>
      <c r="V663" s="52"/>
      <c r="W663" s="52"/>
      <c r="X663" s="52"/>
      <c r="Y663" s="52"/>
      <c r="Z663" s="52"/>
      <c r="AA663" s="52"/>
      <c r="AB663" s="53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3"/>
      <c r="AP663" s="52"/>
      <c r="AQ663" s="52"/>
      <c r="AR663" s="53"/>
      <c r="AS663" s="53"/>
      <c r="AT663" s="53"/>
      <c r="AU663" s="52"/>
      <c r="AV663" s="52"/>
      <c r="AW663" s="53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83" t="str">
        <f>IF(ISBLANK(B663),,IF(IFNA(MATCH(N663,List_Holidays,0),0)=0,IF(IFNA(MATCH(WEEKDAY(N663),List_WeekHolidays,0),0),1,0),2))</f>
        <v/>
      </c>
      <c r="BU663" s="83" t="str">
        <f t="array" ref="BU663">IF(ISBLANK(BT663),,INDEX(List_DayType,BT663+1))</f>
        <v/>
      </c>
      <c r="BV663" s="83" t="str">
        <f t="array" ref="BV663">IFS(BT663=0,,BT663=1,INDEX(List_Weekday,BT663),BT663=2,XLOOKUP(N663,List_Holidays,List_HolidaysDesc))</f>
        <v/>
      </c>
      <c r="BW663" s="109">
        <f t="shared" si="3"/>
        <v>0</v>
      </c>
      <c r="BX663" s="109">
        <f t="shared" si="4"/>
        <v>0</v>
      </c>
      <c r="BY663" s="109">
        <f>IF($BW663&gt;cLunchEnd+$N663,cLunchBegin+$N663+1,cLunchBegin+$N663)</f>
        <v>0.5</v>
      </c>
      <c r="BZ663" s="109">
        <f>IF($BW663&gt;cLunchEnd+$N663,cLunchEnd+$N663+1,cLunchEnd+$N663)</f>
        <v>0.5416666667</v>
      </c>
      <c r="CA663" s="109">
        <f>IF($BW663&gt;cDinnerEnd+$N663,cDinnerBegin+$N663+1,cDinnerBegin+$N663)</f>
        <v>0.75</v>
      </c>
      <c r="CB663" s="109">
        <f>IF($BW663&gt;cDinnerEnd+$N663,cDinnerEnd+$N663+1,cDinnerEnd+$N663)</f>
        <v>0.7916666667</v>
      </c>
      <c r="CC663" s="50" t="str">
        <f>IF((MIN($BX663,BZ663)-MAX($BW663,BY663))&gt;0,vDurationLunch,)</f>
        <v/>
      </c>
      <c r="CD663" s="50" t="str">
        <f>IF((MIN($BX663,CB663)-MAX($BW663,CA663))&gt;0,vDurationDinner,)</f>
        <v/>
      </c>
      <c r="CE663" s="50">
        <f t="shared" si="5"/>
        <v>0</v>
      </c>
      <c r="CF663" s="109">
        <f t="shared" si="6"/>
        <v>0.75</v>
      </c>
      <c r="CG663" s="50" t="str">
        <f t="shared" si="7"/>
        <v/>
      </c>
      <c r="CH663" s="50" t="str">
        <f t="shared" si="8"/>
        <v/>
      </c>
      <c r="CI663" s="50" t="str">
        <f t="shared" si="9"/>
        <v/>
      </c>
      <c r="CJ663" s="50" t="str">
        <f t="shared" si="10"/>
        <v/>
      </c>
      <c r="CK663" s="50" t="str">
        <f t="shared" si="11"/>
        <v/>
      </c>
      <c r="CL663" s="50"/>
      <c r="CM663" s="50"/>
      <c r="CN663" s="50"/>
      <c r="CO663" s="50"/>
      <c r="CP663" s="50"/>
    </row>
    <row r="664">
      <c r="A664" s="108" t="str">
        <f t="shared" si="2"/>
        <v/>
      </c>
      <c r="B664" s="6"/>
      <c r="C664" s="119"/>
      <c r="D664" s="120"/>
      <c r="E664" s="61"/>
      <c r="F664" s="45"/>
      <c r="G664" s="46"/>
      <c r="H664" s="46"/>
      <c r="I664" s="45"/>
      <c r="J664" s="45"/>
      <c r="K664" s="45"/>
      <c r="L664" s="45"/>
      <c r="M664" s="61"/>
      <c r="N664" s="48"/>
      <c r="O664" s="49"/>
      <c r="P664" s="48"/>
      <c r="Q664" s="49"/>
      <c r="R664" s="50"/>
      <c r="S664" s="51"/>
      <c r="T664" s="15"/>
      <c r="U664" s="14"/>
      <c r="V664" s="52"/>
      <c r="W664" s="52"/>
      <c r="X664" s="52"/>
      <c r="Y664" s="52"/>
      <c r="Z664" s="52"/>
      <c r="AA664" s="52"/>
      <c r="AB664" s="53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3"/>
      <c r="AP664" s="52"/>
      <c r="AQ664" s="52"/>
      <c r="AR664" s="53"/>
      <c r="AS664" s="53"/>
      <c r="AT664" s="53"/>
      <c r="AU664" s="52"/>
      <c r="AV664" s="52"/>
      <c r="AW664" s="53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83" t="str">
        <f>IF(ISBLANK(B664),,IF(IFNA(MATCH(N664,List_Holidays,0),0)=0,IF(IFNA(MATCH(WEEKDAY(N664),List_WeekHolidays,0),0),1,0),2))</f>
        <v/>
      </c>
      <c r="BU664" s="83" t="str">
        <f t="array" ref="BU664">IF(ISBLANK(BT664),,INDEX(List_DayType,BT664+1))</f>
        <v/>
      </c>
      <c r="BV664" s="83" t="str">
        <f t="array" ref="BV664">IFS(BT664=0,,BT664=1,INDEX(List_Weekday,BT664),BT664=2,XLOOKUP(N664,List_Holidays,List_HolidaysDesc))</f>
        <v/>
      </c>
      <c r="BW664" s="109">
        <f t="shared" si="3"/>
        <v>0</v>
      </c>
      <c r="BX664" s="109">
        <f t="shared" si="4"/>
        <v>0</v>
      </c>
      <c r="BY664" s="109">
        <f>IF($BW664&gt;cLunchEnd+$N664,cLunchBegin+$N664+1,cLunchBegin+$N664)</f>
        <v>0.5</v>
      </c>
      <c r="BZ664" s="109">
        <f>IF($BW664&gt;cLunchEnd+$N664,cLunchEnd+$N664+1,cLunchEnd+$N664)</f>
        <v>0.5416666667</v>
      </c>
      <c r="CA664" s="109">
        <f>IF($BW664&gt;cDinnerEnd+$N664,cDinnerBegin+$N664+1,cDinnerBegin+$N664)</f>
        <v>0.75</v>
      </c>
      <c r="CB664" s="109">
        <f>IF($BW664&gt;cDinnerEnd+$N664,cDinnerEnd+$N664+1,cDinnerEnd+$N664)</f>
        <v>0.7916666667</v>
      </c>
      <c r="CC664" s="50" t="str">
        <f>IF((MIN($BX664,BZ664)-MAX($BW664,BY664))&gt;0,vDurationLunch,)</f>
        <v/>
      </c>
      <c r="CD664" s="50" t="str">
        <f>IF((MIN($BX664,CB664)-MAX($BW664,CA664))&gt;0,vDurationDinner,)</f>
        <v/>
      </c>
      <c r="CE664" s="50">
        <f t="shared" si="5"/>
        <v>0</v>
      </c>
      <c r="CF664" s="109">
        <f t="shared" si="6"/>
        <v>0.75</v>
      </c>
      <c r="CG664" s="50" t="str">
        <f t="shared" si="7"/>
        <v/>
      </c>
      <c r="CH664" s="50" t="str">
        <f t="shared" si="8"/>
        <v/>
      </c>
      <c r="CI664" s="50" t="str">
        <f t="shared" si="9"/>
        <v/>
      </c>
      <c r="CJ664" s="50" t="str">
        <f t="shared" si="10"/>
        <v/>
      </c>
      <c r="CK664" s="50" t="str">
        <f t="shared" si="11"/>
        <v/>
      </c>
      <c r="CL664" s="50"/>
      <c r="CM664" s="50"/>
      <c r="CN664" s="50"/>
      <c r="CO664" s="50"/>
      <c r="CP664" s="50"/>
    </row>
    <row r="665">
      <c r="A665" s="108" t="str">
        <f t="shared" si="2"/>
        <v/>
      </c>
      <c r="B665" s="6"/>
      <c r="C665" s="119"/>
      <c r="D665" s="120"/>
      <c r="E665" s="61"/>
      <c r="F665" s="45"/>
      <c r="G665" s="45"/>
      <c r="H665" s="46"/>
      <c r="I665" s="45"/>
      <c r="J665" s="45"/>
      <c r="K665" s="45"/>
      <c r="L665" s="45"/>
      <c r="M665" s="61"/>
      <c r="N665" s="48"/>
      <c r="O665" s="49"/>
      <c r="P665" s="48"/>
      <c r="Q665" s="49"/>
      <c r="R665" s="50"/>
      <c r="S665" s="51"/>
      <c r="T665" s="15"/>
      <c r="U665" s="14"/>
      <c r="V665" s="52"/>
      <c r="W665" s="52"/>
      <c r="X665" s="52"/>
      <c r="Y665" s="52"/>
      <c r="Z665" s="52"/>
      <c r="AA665" s="52"/>
      <c r="AB665" s="53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3"/>
      <c r="AP665" s="52"/>
      <c r="AQ665" s="52"/>
      <c r="AR665" s="53"/>
      <c r="AS665" s="53"/>
      <c r="AT665" s="53"/>
      <c r="AU665" s="52"/>
      <c r="AV665" s="52"/>
      <c r="AW665" s="53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83" t="str">
        <f>IF(ISBLANK(B665),,IF(IFNA(MATCH(N665,List_Holidays,0),0)=0,IF(IFNA(MATCH(WEEKDAY(N665),List_WeekHolidays,0),0),1,0),2))</f>
        <v/>
      </c>
      <c r="BU665" s="83" t="str">
        <f t="array" ref="BU665">IF(ISBLANK(BT665),,INDEX(List_DayType,BT665+1))</f>
        <v/>
      </c>
      <c r="BV665" s="83" t="str">
        <f t="array" ref="BV665">IFS(BT665=0,,BT665=1,INDEX(List_Weekday,BT665),BT665=2,XLOOKUP(N665,List_Holidays,List_HolidaysDesc))</f>
        <v/>
      </c>
      <c r="BW665" s="109">
        <f t="shared" si="3"/>
        <v>0</v>
      </c>
      <c r="BX665" s="109">
        <f t="shared" si="4"/>
        <v>0</v>
      </c>
      <c r="BY665" s="109">
        <f>IF($BW665&gt;cLunchEnd+$N665,cLunchBegin+$N665+1,cLunchBegin+$N665)</f>
        <v>0.5</v>
      </c>
      <c r="BZ665" s="109">
        <f>IF($BW665&gt;cLunchEnd+$N665,cLunchEnd+$N665+1,cLunchEnd+$N665)</f>
        <v>0.5416666667</v>
      </c>
      <c r="CA665" s="109">
        <f>IF($BW665&gt;cDinnerEnd+$N665,cDinnerBegin+$N665+1,cDinnerBegin+$N665)</f>
        <v>0.75</v>
      </c>
      <c r="CB665" s="109">
        <f>IF($BW665&gt;cDinnerEnd+$N665,cDinnerEnd+$N665+1,cDinnerEnd+$N665)</f>
        <v>0.7916666667</v>
      </c>
      <c r="CC665" s="50" t="str">
        <f>IF((MIN($BX665,BZ665)-MAX($BW665,BY665))&gt;0,vDurationLunch,)</f>
        <v/>
      </c>
      <c r="CD665" s="50" t="str">
        <f>IF((MIN($BX665,CB665)-MAX($BW665,CA665))&gt;0,vDurationDinner,)</f>
        <v/>
      </c>
      <c r="CE665" s="50">
        <f t="shared" si="5"/>
        <v>0</v>
      </c>
      <c r="CF665" s="109">
        <f t="shared" si="6"/>
        <v>0.75</v>
      </c>
      <c r="CG665" s="50" t="str">
        <f t="shared" si="7"/>
        <v/>
      </c>
      <c r="CH665" s="50" t="str">
        <f t="shared" si="8"/>
        <v/>
      </c>
      <c r="CI665" s="50" t="str">
        <f t="shared" si="9"/>
        <v/>
      </c>
      <c r="CJ665" s="50" t="str">
        <f t="shared" si="10"/>
        <v/>
      </c>
      <c r="CK665" s="50" t="str">
        <f t="shared" si="11"/>
        <v/>
      </c>
      <c r="CL665" s="50"/>
      <c r="CM665" s="50"/>
      <c r="CN665" s="50"/>
      <c r="CO665" s="50"/>
      <c r="CP665" s="50"/>
    </row>
    <row r="666">
      <c r="A666" s="108" t="str">
        <f t="shared" si="2"/>
        <v/>
      </c>
      <c r="B666" s="6"/>
      <c r="C666" s="119"/>
      <c r="D666" s="120"/>
      <c r="E666" s="61"/>
      <c r="F666" s="45"/>
      <c r="G666" s="45"/>
      <c r="H666" s="46"/>
      <c r="I666" s="45"/>
      <c r="J666" s="45"/>
      <c r="K666" s="45"/>
      <c r="L666" s="45"/>
      <c r="M666" s="61"/>
      <c r="N666" s="48"/>
      <c r="O666" s="49"/>
      <c r="P666" s="48"/>
      <c r="Q666" s="49"/>
      <c r="R666" s="50"/>
      <c r="S666" s="51"/>
      <c r="T666" s="15"/>
      <c r="U666" s="14"/>
      <c r="V666" s="52"/>
      <c r="W666" s="52"/>
      <c r="X666" s="52"/>
      <c r="Y666" s="52"/>
      <c r="Z666" s="52"/>
      <c r="AA666" s="52"/>
      <c r="AB666" s="53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3"/>
      <c r="AP666" s="52"/>
      <c r="AQ666" s="52"/>
      <c r="AR666" s="53"/>
      <c r="AS666" s="53"/>
      <c r="AT666" s="53"/>
      <c r="AU666" s="52"/>
      <c r="AV666" s="52"/>
      <c r="AW666" s="53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83" t="str">
        <f>IF(ISBLANK(B666),,IF(IFNA(MATCH(N666,List_Holidays,0),0)=0,IF(IFNA(MATCH(WEEKDAY(N666),List_WeekHolidays,0),0),1,0),2))</f>
        <v/>
      </c>
      <c r="BU666" s="83" t="str">
        <f t="array" ref="BU666">IF(ISBLANK(BT666),,INDEX(List_DayType,BT666+1))</f>
        <v/>
      </c>
      <c r="BV666" s="83" t="str">
        <f t="array" ref="BV666">IFS(BT666=0,,BT666=1,INDEX(List_Weekday,BT666),BT666=2,XLOOKUP(N666,List_Holidays,List_HolidaysDesc))</f>
        <v/>
      </c>
      <c r="BW666" s="109">
        <f t="shared" si="3"/>
        <v>0</v>
      </c>
      <c r="BX666" s="109">
        <f t="shared" si="4"/>
        <v>0</v>
      </c>
      <c r="BY666" s="109">
        <f>IF($BW666&gt;cLunchEnd+$N666,cLunchBegin+$N666+1,cLunchBegin+$N666)</f>
        <v>0.5</v>
      </c>
      <c r="BZ666" s="109">
        <f>IF($BW666&gt;cLunchEnd+$N666,cLunchEnd+$N666+1,cLunchEnd+$N666)</f>
        <v>0.5416666667</v>
      </c>
      <c r="CA666" s="109">
        <f>IF($BW666&gt;cDinnerEnd+$N666,cDinnerBegin+$N666+1,cDinnerBegin+$N666)</f>
        <v>0.75</v>
      </c>
      <c r="CB666" s="109">
        <f>IF($BW666&gt;cDinnerEnd+$N666,cDinnerEnd+$N666+1,cDinnerEnd+$N666)</f>
        <v>0.7916666667</v>
      </c>
      <c r="CC666" s="50" t="str">
        <f>IF((MIN($BX666,BZ666)-MAX($BW666,BY666))&gt;0,vDurationLunch,)</f>
        <v/>
      </c>
      <c r="CD666" s="50" t="str">
        <f>IF((MIN($BX666,CB666)-MAX($BW666,CA666))&gt;0,vDurationDinner,)</f>
        <v/>
      </c>
      <c r="CE666" s="50">
        <f t="shared" si="5"/>
        <v>0</v>
      </c>
      <c r="CF666" s="109">
        <f t="shared" si="6"/>
        <v>0.75</v>
      </c>
      <c r="CG666" s="50" t="str">
        <f t="shared" si="7"/>
        <v/>
      </c>
      <c r="CH666" s="50" t="str">
        <f t="shared" si="8"/>
        <v/>
      </c>
      <c r="CI666" s="50" t="str">
        <f t="shared" si="9"/>
        <v/>
      </c>
      <c r="CJ666" s="50" t="str">
        <f t="shared" si="10"/>
        <v/>
      </c>
      <c r="CK666" s="50" t="str">
        <f t="shared" si="11"/>
        <v/>
      </c>
      <c r="CL666" s="50"/>
      <c r="CM666" s="50"/>
      <c r="CN666" s="50"/>
      <c r="CO666" s="50"/>
      <c r="CP666" s="50"/>
    </row>
    <row r="667">
      <c r="A667" s="108" t="str">
        <f t="shared" si="2"/>
        <v/>
      </c>
      <c r="B667" s="6"/>
      <c r="C667" s="119"/>
      <c r="D667" s="120"/>
      <c r="E667" s="61"/>
      <c r="F667" s="45"/>
      <c r="G667" s="45"/>
      <c r="H667" s="45"/>
      <c r="I667" s="45"/>
      <c r="J667" s="46"/>
      <c r="K667" s="45"/>
      <c r="L667" s="45"/>
      <c r="M667" s="61"/>
      <c r="N667" s="48"/>
      <c r="O667" s="49"/>
      <c r="P667" s="48"/>
      <c r="Q667" s="49"/>
      <c r="R667" s="50"/>
      <c r="S667" s="51"/>
      <c r="T667" s="15"/>
      <c r="U667" s="14"/>
      <c r="V667" s="52"/>
      <c r="W667" s="52"/>
      <c r="X667" s="52"/>
      <c r="Y667" s="52"/>
      <c r="Z667" s="52"/>
      <c r="AA667" s="52"/>
      <c r="AB667" s="53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3"/>
      <c r="AP667" s="52"/>
      <c r="AQ667" s="52"/>
      <c r="AR667" s="53"/>
      <c r="AS667" s="53"/>
      <c r="AT667" s="53"/>
      <c r="AU667" s="52"/>
      <c r="AV667" s="52"/>
      <c r="AW667" s="53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83" t="str">
        <f>IF(ISBLANK(B667),,IF(IFNA(MATCH(N667,List_Holidays,0),0)=0,IF(IFNA(MATCH(WEEKDAY(N667),List_WeekHolidays,0),0),1,0),2))</f>
        <v/>
      </c>
      <c r="BU667" s="83" t="str">
        <f t="array" ref="BU667">IF(ISBLANK(BT667),,INDEX(List_DayType,BT667+1))</f>
        <v/>
      </c>
      <c r="BV667" s="83" t="str">
        <f t="array" ref="BV667">IFS(BT667=0,,BT667=1,INDEX(List_Weekday,BT667),BT667=2,XLOOKUP(N667,List_Holidays,List_HolidaysDesc))</f>
        <v/>
      </c>
      <c r="BW667" s="109">
        <f t="shared" si="3"/>
        <v>0</v>
      </c>
      <c r="BX667" s="109">
        <f t="shared" si="4"/>
        <v>0</v>
      </c>
      <c r="BY667" s="109">
        <f>IF($BW667&gt;cLunchEnd+$N667,cLunchBegin+$N667+1,cLunchBegin+$N667)</f>
        <v>0.5</v>
      </c>
      <c r="BZ667" s="109">
        <f>IF($BW667&gt;cLunchEnd+$N667,cLunchEnd+$N667+1,cLunchEnd+$N667)</f>
        <v>0.5416666667</v>
      </c>
      <c r="CA667" s="109">
        <f>IF($BW667&gt;cDinnerEnd+$N667,cDinnerBegin+$N667+1,cDinnerBegin+$N667)</f>
        <v>0.75</v>
      </c>
      <c r="CB667" s="109">
        <f>IF($BW667&gt;cDinnerEnd+$N667,cDinnerEnd+$N667+1,cDinnerEnd+$N667)</f>
        <v>0.7916666667</v>
      </c>
      <c r="CC667" s="50" t="str">
        <f>IF((MIN($BX667,BZ667)-MAX($BW667,BY667))&gt;0,vDurationLunch,)</f>
        <v/>
      </c>
      <c r="CD667" s="50" t="str">
        <f>IF((MIN($BX667,CB667)-MAX($BW667,CA667))&gt;0,vDurationDinner,)</f>
        <v/>
      </c>
      <c r="CE667" s="50">
        <f t="shared" si="5"/>
        <v>0</v>
      </c>
      <c r="CF667" s="109">
        <f t="shared" si="6"/>
        <v>0.75</v>
      </c>
      <c r="CG667" s="50" t="str">
        <f t="shared" si="7"/>
        <v/>
      </c>
      <c r="CH667" s="50" t="str">
        <f t="shared" si="8"/>
        <v/>
      </c>
      <c r="CI667" s="50" t="str">
        <f t="shared" si="9"/>
        <v/>
      </c>
      <c r="CJ667" s="50" t="str">
        <f t="shared" si="10"/>
        <v/>
      </c>
      <c r="CK667" s="50" t="str">
        <f t="shared" si="11"/>
        <v/>
      </c>
      <c r="CL667" s="50"/>
      <c r="CM667" s="50"/>
      <c r="CN667" s="50"/>
      <c r="CO667" s="50"/>
      <c r="CP667" s="50"/>
    </row>
    <row r="668">
      <c r="A668" s="108" t="str">
        <f t="shared" si="2"/>
        <v/>
      </c>
      <c r="B668" s="6"/>
      <c r="C668" s="119"/>
      <c r="D668" s="120"/>
      <c r="E668" s="61"/>
      <c r="F668" s="45"/>
      <c r="G668" s="45"/>
      <c r="H668" s="46"/>
      <c r="I668" s="45"/>
      <c r="J668" s="45"/>
      <c r="K668" s="45"/>
      <c r="L668" s="45"/>
      <c r="M668" s="61"/>
      <c r="N668" s="48"/>
      <c r="O668" s="49"/>
      <c r="P668" s="48"/>
      <c r="Q668" s="49"/>
      <c r="R668" s="50"/>
      <c r="S668" s="51"/>
      <c r="T668" s="15"/>
      <c r="U668" s="14"/>
      <c r="V668" s="52"/>
      <c r="W668" s="52"/>
      <c r="X668" s="52"/>
      <c r="Y668" s="52"/>
      <c r="Z668" s="52"/>
      <c r="AA668" s="52"/>
      <c r="AB668" s="53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3"/>
      <c r="AP668" s="52"/>
      <c r="AQ668" s="52"/>
      <c r="AR668" s="53"/>
      <c r="AS668" s="53"/>
      <c r="AT668" s="53"/>
      <c r="AU668" s="52"/>
      <c r="AV668" s="52"/>
      <c r="AW668" s="53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83" t="str">
        <f>IF(ISBLANK(B668),,IF(IFNA(MATCH(N668,List_Holidays,0),0)=0,IF(IFNA(MATCH(WEEKDAY(N668),List_WeekHolidays,0),0),1,0),2))</f>
        <v/>
      </c>
      <c r="BU668" s="83" t="str">
        <f t="array" ref="BU668">IF(ISBLANK(BT668),,INDEX(List_DayType,BT668+1))</f>
        <v/>
      </c>
      <c r="BV668" s="83" t="str">
        <f t="array" ref="BV668">IFS(BT668=0,,BT668=1,INDEX(List_Weekday,BT668),BT668=2,XLOOKUP(N668,List_Holidays,List_HolidaysDesc))</f>
        <v/>
      </c>
      <c r="BW668" s="109">
        <f t="shared" si="3"/>
        <v>0</v>
      </c>
      <c r="BX668" s="109">
        <f t="shared" si="4"/>
        <v>0</v>
      </c>
      <c r="BY668" s="109">
        <f>IF($BW668&gt;cLunchEnd+$N668,cLunchBegin+$N668+1,cLunchBegin+$N668)</f>
        <v>0.5</v>
      </c>
      <c r="BZ668" s="109">
        <f>IF($BW668&gt;cLunchEnd+$N668,cLunchEnd+$N668+1,cLunchEnd+$N668)</f>
        <v>0.5416666667</v>
      </c>
      <c r="CA668" s="109">
        <f>IF($BW668&gt;cDinnerEnd+$N668,cDinnerBegin+$N668+1,cDinnerBegin+$N668)</f>
        <v>0.75</v>
      </c>
      <c r="CB668" s="109">
        <f>IF($BW668&gt;cDinnerEnd+$N668,cDinnerEnd+$N668+1,cDinnerEnd+$N668)</f>
        <v>0.7916666667</v>
      </c>
      <c r="CC668" s="50" t="str">
        <f>IF((MIN($BX668,BZ668)-MAX($BW668,BY668))&gt;0,vDurationLunch,)</f>
        <v/>
      </c>
      <c r="CD668" s="50" t="str">
        <f>IF((MIN($BX668,CB668)-MAX($BW668,CA668))&gt;0,vDurationDinner,)</f>
        <v/>
      </c>
      <c r="CE668" s="50">
        <f t="shared" si="5"/>
        <v>0</v>
      </c>
      <c r="CF668" s="109">
        <f t="shared" si="6"/>
        <v>0.75</v>
      </c>
      <c r="CG668" s="50" t="str">
        <f t="shared" si="7"/>
        <v/>
      </c>
      <c r="CH668" s="50" t="str">
        <f t="shared" si="8"/>
        <v/>
      </c>
      <c r="CI668" s="50" t="str">
        <f t="shared" si="9"/>
        <v/>
      </c>
      <c r="CJ668" s="50" t="str">
        <f t="shared" si="10"/>
        <v/>
      </c>
      <c r="CK668" s="50" t="str">
        <f t="shared" si="11"/>
        <v/>
      </c>
      <c r="CL668" s="50"/>
      <c r="CM668" s="50"/>
      <c r="CN668" s="50"/>
      <c r="CO668" s="50"/>
      <c r="CP668" s="50"/>
    </row>
    <row r="669">
      <c r="A669" s="108" t="str">
        <f t="shared" si="2"/>
        <v/>
      </c>
      <c r="B669" s="6"/>
      <c r="C669" s="119"/>
      <c r="D669" s="120"/>
      <c r="E669" s="61"/>
      <c r="F669" s="45"/>
      <c r="G669" s="45"/>
      <c r="H669" s="46"/>
      <c r="I669" s="45"/>
      <c r="J669" s="45"/>
      <c r="K669" s="45"/>
      <c r="L669" s="45"/>
      <c r="M669" s="61"/>
      <c r="N669" s="48"/>
      <c r="O669" s="49"/>
      <c r="P669" s="48"/>
      <c r="Q669" s="49"/>
      <c r="R669" s="50"/>
      <c r="S669" s="51"/>
      <c r="T669" s="15"/>
      <c r="U669" s="14"/>
      <c r="V669" s="52"/>
      <c r="W669" s="52"/>
      <c r="X669" s="52"/>
      <c r="Y669" s="52"/>
      <c r="Z669" s="52"/>
      <c r="AA669" s="52"/>
      <c r="AB669" s="53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3"/>
      <c r="AP669" s="52"/>
      <c r="AQ669" s="52"/>
      <c r="AR669" s="53"/>
      <c r="AS669" s="53"/>
      <c r="AT669" s="53"/>
      <c r="AU669" s="52"/>
      <c r="AV669" s="52"/>
      <c r="AW669" s="53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83" t="str">
        <f>IF(ISBLANK(B669),,IF(IFNA(MATCH(N669,List_Holidays,0),0)=0,IF(IFNA(MATCH(WEEKDAY(N669),List_WeekHolidays,0),0),1,0),2))</f>
        <v/>
      </c>
      <c r="BU669" s="83" t="str">
        <f t="array" ref="BU669">IF(ISBLANK(BT669),,INDEX(List_DayType,BT669+1))</f>
        <v/>
      </c>
      <c r="BV669" s="83" t="str">
        <f t="array" ref="BV669">IFS(BT669=0,,BT669=1,INDEX(List_Weekday,BT669),BT669=2,XLOOKUP(N669,List_Holidays,List_HolidaysDesc))</f>
        <v/>
      </c>
      <c r="BW669" s="109">
        <f t="shared" si="3"/>
        <v>0</v>
      </c>
      <c r="BX669" s="109">
        <f t="shared" si="4"/>
        <v>0</v>
      </c>
      <c r="BY669" s="109">
        <f>IF($BW669&gt;cLunchEnd+$N669,cLunchBegin+$N669+1,cLunchBegin+$N669)</f>
        <v>0.5</v>
      </c>
      <c r="BZ669" s="109">
        <f>IF($BW669&gt;cLunchEnd+$N669,cLunchEnd+$N669+1,cLunchEnd+$N669)</f>
        <v>0.5416666667</v>
      </c>
      <c r="CA669" s="109">
        <f>IF($BW669&gt;cDinnerEnd+$N669,cDinnerBegin+$N669+1,cDinnerBegin+$N669)</f>
        <v>0.75</v>
      </c>
      <c r="CB669" s="109">
        <f>IF($BW669&gt;cDinnerEnd+$N669,cDinnerEnd+$N669+1,cDinnerEnd+$N669)</f>
        <v>0.7916666667</v>
      </c>
      <c r="CC669" s="50" t="str">
        <f>IF((MIN($BX669,BZ669)-MAX($BW669,BY669))&gt;0,vDurationLunch,)</f>
        <v/>
      </c>
      <c r="CD669" s="50" t="str">
        <f>IF((MIN($BX669,CB669)-MAX($BW669,CA669))&gt;0,vDurationDinner,)</f>
        <v/>
      </c>
      <c r="CE669" s="50">
        <f t="shared" si="5"/>
        <v>0</v>
      </c>
      <c r="CF669" s="109">
        <f t="shared" si="6"/>
        <v>0.75</v>
      </c>
      <c r="CG669" s="50" t="str">
        <f t="shared" si="7"/>
        <v/>
      </c>
      <c r="CH669" s="50" t="str">
        <f t="shared" si="8"/>
        <v/>
      </c>
      <c r="CI669" s="50" t="str">
        <f t="shared" si="9"/>
        <v/>
      </c>
      <c r="CJ669" s="50" t="str">
        <f t="shared" si="10"/>
        <v/>
      </c>
      <c r="CK669" s="50" t="str">
        <f t="shared" si="11"/>
        <v/>
      </c>
      <c r="CL669" s="50"/>
      <c r="CM669" s="50"/>
      <c r="CN669" s="50"/>
      <c r="CO669" s="50"/>
      <c r="CP669" s="50"/>
    </row>
    <row r="670">
      <c r="A670" s="108" t="str">
        <f t="shared" si="2"/>
        <v/>
      </c>
      <c r="B670" s="6"/>
      <c r="C670" s="119"/>
      <c r="D670" s="120"/>
      <c r="E670" s="61"/>
      <c r="F670" s="45"/>
      <c r="G670" s="45"/>
      <c r="H670" s="46"/>
      <c r="I670" s="45"/>
      <c r="J670" s="45"/>
      <c r="K670" s="45"/>
      <c r="L670" s="45"/>
      <c r="M670" s="61"/>
      <c r="N670" s="48"/>
      <c r="O670" s="49"/>
      <c r="P670" s="48"/>
      <c r="Q670" s="49"/>
      <c r="R670" s="50"/>
      <c r="S670" s="51"/>
      <c r="T670" s="15"/>
      <c r="U670" s="14"/>
      <c r="V670" s="52"/>
      <c r="W670" s="52"/>
      <c r="X670" s="52"/>
      <c r="Y670" s="52"/>
      <c r="Z670" s="52"/>
      <c r="AA670" s="52"/>
      <c r="AB670" s="53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3"/>
      <c r="AP670" s="52"/>
      <c r="AQ670" s="52"/>
      <c r="AR670" s="53"/>
      <c r="AS670" s="53"/>
      <c r="AT670" s="53"/>
      <c r="AU670" s="52"/>
      <c r="AV670" s="52"/>
      <c r="AW670" s="53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83" t="str">
        <f>IF(ISBLANK(B670),,IF(IFNA(MATCH(N670,List_Holidays,0),0)=0,IF(IFNA(MATCH(WEEKDAY(N670),List_WeekHolidays,0),0),1,0),2))</f>
        <v/>
      </c>
      <c r="BU670" s="83" t="str">
        <f t="array" ref="BU670">IF(ISBLANK(BT670),,INDEX(List_DayType,BT670+1))</f>
        <v/>
      </c>
      <c r="BV670" s="83" t="str">
        <f t="array" ref="BV670">IFS(BT670=0,,BT670=1,INDEX(List_Weekday,BT670),BT670=2,XLOOKUP(N670,List_Holidays,List_HolidaysDesc))</f>
        <v/>
      </c>
      <c r="BW670" s="109">
        <f t="shared" si="3"/>
        <v>0</v>
      </c>
      <c r="BX670" s="109">
        <f t="shared" si="4"/>
        <v>0</v>
      </c>
      <c r="BY670" s="109">
        <f>IF($BW670&gt;cLunchEnd+$N670,cLunchBegin+$N670+1,cLunchBegin+$N670)</f>
        <v>0.5</v>
      </c>
      <c r="BZ670" s="109">
        <f>IF($BW670&gt;cLunchEnd+$N670,cLunchEnd+$N670+1,cLunchEnd+$N670)</f>
        <v>0.5416666667</v>
      </c>
      <c r="CA670" s="109">
        <f>IF($BW670&gt;cDinnerEnd+$N670,cDinnerBegin+$N670+1,cDinnerBegin+$N670)</f>
        <v>0.75</v>
      </c>
      <c r="CB670" s="109">
        <f>IF($BW670&gt;cDinnerEnd+$N670,cDinnerEnd+$N670+1,cDinnerEnd+$N670)</f>
        <v>0.7916666667</v>
      </c>
      <c r="CC670" s="50" t="str">
        <f>IF((MIN($BX670,BZ670)-MAX($BW670,BY670))&gt;0,vDurationLunch,)</f>
        <v/>
      </c>
      <c r="CD670" s="50" t="str">
        <f>IF((MIN($BX670,CB670)-MAX($BW670,CA670))&gt;0,vDurationDinner,)</f>
        <v/>
      </c>
      <c r="CE670" s="50">
        <f t="shared" si="5"/>
        <v>0</v>
      </c>
      <c r="CF670" s="109">
        <f t="shared" si="6"/>
        <v>0.75</v>
      </c>
      <c r="CG670" s="50" t="str">
        <f t="shared" si="7"/>
        <v/>
      </c>
      <c r="CH670" s="50" t="str">
        <f t="shared" si="8"/>
        <v/>
      </c>
      <c r="CI670" s="50" t="str">
        <f t="shared" si="9"/>
        <v/>
      </c>
      <c r="CJ670" s="50" t="str">
        <f t="shared" si="10"/>
        <v/>
      </c>
      <c r="CK670" s="50" t="str">
        <f t="shared" si="11"/>
        <v/>
      </c>
      <c r="CL670" s="50"/>
      <c r="CM670" s="50"/>
      <c r="CN670" s="50"/>
      <c r="CO670" s="50"/>
      <c r="CP670" s="50"/>
    </row>
    <row r="671">
      <c r="A671" s="108" t="str">
        <f t="shared" si="2"/>
        <v/>
      </c>
      <c r="B671" s="6"/>
      <c r="C671" s="119"/>
      <c r="D671" s="120"/>
      <c r="E671" s="61"/>
      <c r="F671" s="45"/>
      <c r="G671" s="46"/>
      <c r="H671" s="46"/>
      <c r="I671" s="45"/>
      <c r="J671" s="45"/>
      <c r="K671" s="45"/>
      <c r="L671" s="45"/>
      <c r="M671" s="61"/>
      <c r="N671" s="48"/>
      <c r="O671" s="49"/>
      <c r="P671" s="48"/>
      <c r="Q671" s="49"/>
      <c r="R671" s="50"/>
      <c r="S671" s="51"/>
      <c r="T671" s="15"/>
      <c r="U671" s="14"/>
      <c r="V671" s="52"/>
      <c r="W671" s="52"/>
      <c r="X671" s="52"/>
      <c r="Y671" s="52"/>
      <c r="Z671" s="52"/>
      <c r="AA671" s="52"/>
      <c r="AB671" s="53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3"/>
      <c r="AP671" s="52"/>
      <c r="AQ671" s="52"/>
      <c r="AR671" s="53"/>
      <c r="AS671" s="53"/>
      <c r="AT671" s="53"/>
      <c r="AU671" s="52"/>
      <c r="AV671" s="52"/>
      <c r="AW671" s="53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83" t="str">
        <f>IF(ISBLANK(B671),,IF(IFNA(MATCH(N671,List_Holidays,0),0)=0,IF(IFNA(MATCH(WEEKDAY(N671),List_WeekHolidays,0),0),1,0),2))</f>
        <v/>
      </c>
      <c r="BU671" s="83" t="str">
        <f t="array" ref="BU671">IF(ISBLANK(BT671),,INDEX(List_DayType,BT671+1))</f>
        <v/>
      </c>
      <c r="BV671" s="83" t="str">
        <f t="array" ref="BV671">IFS(BT671=0,,BT671=1,INDEX(List_Weekday,BT671),BT671=2,XLOOKUP(N671,List_Holidays,List_HolidaysDesc))</f>
        <v/>
      </c>
      <c r="BW671" s="109">
        <f t="shared" si="3"/>
        <v>0</v>
      </c>
      <c r="BX671" s="109">
        <f t="shared" si="4"/>
        <v>0</v>
      </c>
      <c r="BY671" s="109">
        <f>IF($BW671&gt;cLunchEnd+$N671,cLunchBegin+$N671+1,cLunchBegin+$N671)</f>
        <v>0.5</v>
      </c>
      <c r="BZ671" s="109">
        <f>IF($BW671&gt;cLunchEnd+$N671,cLunchEnd+$N671+1,cLunchEnd+$N671)</f>
        <v>0.5416666667</v>
      </c>
      <c r="CA671" s="109">
        <f>IF($BW671&gt;cDinnerEnd+$N671,cDinnerBegin+$N671+1,cDinnerBegin+$N671)</f>
        <v>0.75</v>
      </c>
      <c r="CB671" s="109">
        <f>IF($BW671&gt;cDinnerEnd+$N671,cDinnerEnd+$N671+1,cDinnerEnd+$N671)</f>
        <v>0.7916666667</v>
      </c>
      <c r="CC671" s="50" t="str">
        <f>IF((MIN($BX671,BZ671)-MAX($BW671,BY671))&gt;0,vDurationLunch,)</f>
        <v/>
      </c>
      <c r="CD671" s="50" t="str">
        <f>IF((MIN($BX671,CB671)-MAX($BW671,CA671))&gt;0,vDurationDinner,)</f>
        <v/>
      </c>
      <c r="CE671" s="50">
        <f t="shared" si="5"/>
        <v>0</v>
      </c>
      <c r="CF671" s="109">
        <f t="shared" si="6"/>
        <v>0.75</v>
      </c>
      <c r="CG671" s="50" t="str">
        <f t="shared" si="7"/>
        <v/>
      </c>
      <c r="CH671" s="50" t="str">
        <f t="shared" si="8"/>
        <v/>
      </c>
      <c r="CI671" s="50" t="str">
        <f t="shared" si="9"/>
        <v/>
      </c>
      <c r="CJ671" s="50" t="str">
        <f t="shared" si="10"/>
        <v/>
      </c>
      <c r="CK671" s="50" t="str">
        <f t="shared" si="11"/>
        <v/>
      </c>
      <c r="CL671" s="50"/>
      <c r="CM671" s="50"/>
      <c r="CN671" s="50"/>
      <c r="CO671" s="50"/>
      <c r="CP671" s="50"/>
    </row>
    <row r="672">
      <c r="A672" s="108" t="str">
        <f t="shared" si="2"/>
        <v/>
      </c>
      <c r="B672" s="6"/>
      <c r="C672" s="119"/>
      <c r="D672" s="120"/>
      <c r="E672" s="61"/>
      <c r="F672" s="45"/>
      <c r="G672" s="45"/>
      <c r="H672" s="46"/>
      <c r="I672" s="45"/>
      <c r="J672" s="45"/>
      <c r="K672" s="45"/>
      <c r="L672" s="45"/>
      <c r="M672" s="61"/>
      <c r="N672" s="48"/>
      <c r="O672" s="49"/>
      <c r="P672" s="48"/>
      <c r="Q672" s="49"/>
      <c r="R672" s="50"/>
      <c r="S672" s="51"/>
      <c r="T672" s="15"/>
      <c r="U672" s="14"/>
      <c r="V672" s="52"/>
      <c r="W672" s="52"/>
      <c r="X672" s="52"/>
      <c r="Y672" s="52"/>
      <c r="Z672" s="52"/>
      <c r="AA672" s="52"/>
      <c r="AB672" s="53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3"/>
      <c r="AP672" s="52"/>
      <c r="AQ672" s="52"/>
      <c r="AR672" s="53"/>
      <c r="AS672" s="53"/>
      <c r="AT672" s="53"/>
      <c r="AU672" s="52"/>
      <c r="AV672" s="52"/>
      <c r="AW672" s="53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83" t="str">
        <f>IF(ISBLANK(B672),,IF(IFNA(MATCH(N672,List_Holidays,0),0)=0,IF(IFNA(MATCH(WEEKDAY(N672),List_WeekHolidays,0),0),1,0),2))</f>
        <v/>
      </c>
      <c r="BU672" s="83" t="str">
        <f t="array" ref="BU672">IF(ISBLANK(BT672),,INDEX(List_DayType,BT672+1))</f>
        <v/>
      </c>
      <c r="BV672" s="83" t="str">
        <f t="array" ref="BV672">IFS(BT672=0,,BT672=1,INDEX(List_Weekday,BT672),BT672=2,XLOOKUP(N672,List_Holidays,List_HolidaysDesc))</f>
        <v/>
      </c>
      <c r="BW672" s="109">
        <f t="shared" si="3"/>
        <v>0</v>
      </c>
      <c r="BX672" s="109">
        <f t="shared" si="4"/>
        <v>0</v>
      </c>
      <c r="BY672" s="109">
        <f>IF($BW672&gt;cLunchEnd+$N672,cLunchBegin+$N672+1,cLunchBegin+$N672)</f>
        <v>0.5</v>
      </c>
      <c r="BZ672" s="109">
        <f>IF($BW672&gt;cLunchEnd+$N672,cLunchEnd+$N672+1,cLunchEnd+$N672)</f>
        <v>0.5416666667</v>
      </c>
      <c r="CA672" s="109">
        <f>IF($BW672&gt;cDinnerEnd+$N672,cDinnerBegin+$N672+1,cDinnerBegin+$N672)</f>
        <v>0.75</v>
      </c>
      <c r="CB672" s="109">
        <f>IF($BW672&gt;cDinnerEnd+$N672,cDinnerEnd+$N672+1,cDinnerEnd+$N672)</f>
        <v>0.7916666667</v>
      </c>
      <c r="CC672" s="50" t="str">
        <f>IF((MIN($BX672,BZ672)-MAX($BW672,BY672))&gt;0,vDurationLunch,)</f>
        <v/>
      </c>
      <c r="CD672" s="50" t="str">
        <f>IF((MIN($BX672,CB672)-MAX($BW672,CA672))&gt;0,vDurationDinner,)</f>
        <v/>
      </c>
      <c r="CE672" s="50">
        <f t="shared" si="5"/>
        <v>0</v>
      </c>
      <c r="CF672" s="109">
        <f t="shared" si="6"/>
        <v>0.75</v>
      </c>
      <c r="CG672" s="50" t="str">
        <f t="shared" si="7"/>
        <v/>
      </c>
      <c r="CH672" s="50" t="str">
        <f t="shared" si="8"/>
        <v/>
      </c>
      <c r="CI672" s="50" t="str">
        <f t="shared" si="9"/>
        <v/>
      </c>
      <c r="CJ672" s="50" t="str">
        <f t="shared" si="10"/>
        <v/>
      </c>
      <c r="CK672" s="50" t="str">
        <f t="shared" si="11"/>
        <v/>
      </c>
      <c r="CL672" s="50"/>
      <c r="CM672" s="50"/>
      <c r="CN672" s="50"/>
      <c r="CO672" s="50"/>
      <c r="CP672" s="50"/>
    </row>
    <row r="673">
      <c r="A673" s="108" t="str">
        <f t="shared" si="2"/>
        <v/>
      </c>
      <c r="B673" s="6"/>
      <c r="C673" s="119"/>
      <c r="D673" s="120"/>
      <c r="E673" s="61"/>
      <c r="F673" s="45"/>
      <c r="G673" s="45"/>
      <c r="H673" s="46"/>
      <c r="I673" s="45"/>
      <c r="J673" s="45"/>
      <c r="K673" s="45"/>
      <c r="L673" s="45"/>
      <c r="M673" s="61"/>
      <c r="N673" s="48"/>
      <c r="O673" s="49"/>
      <c r="P673" s="48"/>
      <c r="Q673" s="49"/>
      <c r="R673" s="50"/>
      <c r="S673" s="51"/>
      <c r="T673" s="15"/>
      <c r="U673" s="14"/>
      <c r="V673" s="52"/>
      <c r="W673" s="52"/>
      <c r="X673" s="52"/>
      <c r="Y673" s="52"/>
      <c r="Z673" s="52"/>
      <c r="AA673" s="52"/>
      <c r="AB673" s="53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3"/>
      <c r="AP673" s="52"/>
      <c r="AQ673" s="52"/>
      <c r="AR673" s="53"/>
      <c r="AS673" s="53"/>
      <c r="AT673" s="53"/>
      <c r="AU673" s="52"/>
      <c r="AV673" s="52"/>
      <c r="AW673" s="53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83" t="str">
        <f>IF(ISBLANK(B673),,IF(IFNA(MATCH(N673,List_Holidays,0),0)=0,IF(IFNA(MATCH(WEEKDAY(N673),List_WeekHolidays,0),0),1,0),2))</f>
        <v/>
      </c>
      <c r="BU673" s="83" t="str">
        <f t="array" ref="BU673">IF(ISBLANK(BT673),,INDEX(List_DayType,BT673+1))</f>
        <v/>
      </c>
      <c r="BV673" s="83" t="str">
        <f t="array" ref="BV673">IFS(BT673=0,,BT673=1,INDEX(List_Weekday,BT673),BT673=2,XLOOKUP(N673,List_Holidays,List_HolidaysDesc))</f>
        <v/>
      </c>
      <c r="BW673" s="109">
        <f t="shared" si="3"/>
        <v>0</v>
      </c>
      <c r="BX673" s="109">
        <f t="shared" si="4"/>
        <v>0</v>
      </c>
      <c r="BY673" s="109">
        <f>IF($BW673&gt;cLunchEnd+$N673,cLunchBegin+$N673+1,cLunchBegin+$N673)</f>
        <v>0.5</v>
      </c>
      <c r="BZ673" s="109">
        <f>IF($BW673&gt;cLunchEnd+$N673,cLunchEnd+$N673+1,cLunchEnd+$N673)</f>
        <v>0.5416666667</v>
      </c>
      <c r="CA673" s="109">
        <f>IF($BW673&gt;cDinnerEnd+$N673,cDinnerBegin+$N673+1,cDinnerBegin+$N673)</f>
        <v>0.75</v>
      </c>
      <c r="CB673" s="109">
        <f>IF($BW673&gt;cDinnerEnd+$N673,cDinnerEnd+$N673+1,cDinnerEnd+$N673)</f>
        <v>0.7916666667</v>
      </c>
      <c r="CC673" s="50" t="str">
        <f>IF((MIN($BX673,BZ673)-MAX($BW673,BY673))&gt;0,vDurationLunch,)</f>
        <v/>
      </c>
      <c r="CD673" s="50" t="str">
        <f>IF((MIN($BX673,CB673)-MAX($BW673,CA673))&gt;0,vDurationDinner,)</f>
        <v/>
      </c>
      <c r="CE673" s="50">
        <f t="shared" si="5"/>
        <v>0</v>
      </c>
      <c r="CF673" s="109">
        <f t="shared" si="6"/>
        <v>0.75</v>
      </c>
      <c r="CG673" s="50" t="str">
        <f t="shared" si="7"/>
        <v/>
      </c>
      <c r="CH673" s="50" t="str">
        <f t="shared" si="8"/>
        <v/>
      </c>
      <c r="CI673" s="50" t="str">
        <f t="shared" si="9"/>
        <v/>
      </c>
      <c r="CJ673" s="50" t="str">
        <f t="shared" si="10"/>
        <v/>
      </c>
      <c r="CK673" s="50" t="str">
        <f t="shared" si="11"/>
        <v/>
      </c>
      <c r="CL673" s="50"/>
      <c r="CM673" s="50"/>
      <c r="CN673" s="50"/>
      <c r="CO673" s="50"/>
      <c r="CP673" s="50"/>
    </row>
    <row r="674">
      <c r="A674" s="108" t="str">
        <f t="shared" si="2"/>
        <v/>
      </c>
      <c r="B674" s="6"/>
      <c r="C674" s="119"/>
      <c r="D674" s="120"/>
      <c r="E674" s="61"/>
      <c r="F674" s="45"/>
      <c r="G674" s="45"/>
      <c r="H674" s="45"/>
      <c r="I674" s="45"/>
      <c r="J674" s="46"/>
      <c r="K674" s="45"/>
      <c r="L674" s="45"/>
      <c r="M674" s="61"/>
      <c r="N674" s="48"/>
      <c r="O674" s="49"/>
      <c r="P674" s="48"/>
      <c r="Q674" s="49"/>
      <c r="R674" s="50"/>
      <c r="S674" s="51"/>
      <c r="T674" s="15"/>
      <c r="U674" s="14"/>
      <c r="V674" s="52"/>
      <c r="W674" s="52"/>
      <c r="X674" s="52"/>
      <c r="Y674" s="52"/>
      <c r="Z674" s="52"/>
      <c r="AA674" s="52"/>
      <c r="AB674" s="53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3"/>
      <c r="AP674" s="52"/>
      <c r="AQ674" s="52"/>
      <c r="AR674" s="53"/>
      <c r="AS674" s="53"/>
      <c r="AT674" s="53"/>
      <c r="AU674" s="52"/>
      <c r="AV674" s="52"/>
      <c r="AW674" s="53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83" t="str">
        <f>IF(ISBLANK(B674),,IF(IFNA(MATCH(N674,List_Holidays,0),0)=0,IF(IFNA(MATCH(WEEKDAY(N674),List_WeekHolidays,0),0),1,0),2))</f>
        <v/>
      </c>
      <c r="BU674" s="83" t="str">
        <f t="array" ref="BU674">IF(ISBLANK(BT674),,INDEX(List_DayType,BT674+1))</f>
        <v/>
      </c>
      <c r="BV674" s="83" t="str">
        <f t="array" ref="BV674">IFS(BT674=0,,BT674=1,INDEX(List_Weekday,BT674),BT674=2,XLOOKUP(N674,List_Holidays,List_HolidaysDesc))</f>
        <v/>
      </c>
      <c r="BW674" s="109">
        <f t="shared" si="3"/>
        <v>0</v>
      </c>
      <c r="BX674" s="109">
        <f t="shared" si="4"/>
        <v>0</v>
      </c>
      <c r="BY674" s="109">
        <f>IF($BW674&gt;cLunchEnd+$N674,cLunchBegin+$N674+1,cLunchBegin+$N674)</f>
        <v>0.5</v>
      </c>
      <c r="BZ674" s="109">
        <f>IF($BW674&gt;cLunchEnd+$N674,cLunchEnd+$N674+1,cLunchEnd+$N674)</f>
        <v>0.5416666667</v>
      </c>
      <c r="CA674" s="109">
        <f>IF($BW674&gt;cDinnerEnd+$N674,cDinnerBegin+$N674+1,cDinnerBegin+$N674)</f>
        <v>0.75</v>
      </c>
      <c r="CB674" s="109">
        <f>IF($BW674&gt;cDinnerEnd+$N674,cDinnerEnd+$N674+1,cDinnerEnd+$N674)</f>
        <v>0.7916666667</v>
      </c>
      <c r="CC674" s="50" t="str">
        <f>IF((MIN($BX674,BZ674)-MAX($BW674,BY674))&gt;0,vDurationLunch,)</f>
        <v/>
      </c>
      <c r="CD674" s="50" t="str">
        <f>IF((MIN($BX674,CB674)-MAX($BW674,CA674))&gt;0,vDurationDinner,)</f>
        <v/>
      </c>
      <c r="CE674" s="50">
        <f t="shared" si="5"/>
        <v>0</v>
      </c>
      <c r="CF674" s="109">
        <f t="shared" si="6"/>
        <v>0.75</v>
      </c>
      <c r="CG674" s="50" t="str">
        <f t="shared" si="7"/>
        <v/>
      </c>
      <c r="CH674" s="50" t="str">
        <f t="shared" si="8"/>
        <v/>
      </c>
      <c r="CI674" s="50" t="str">
        <f t="shared" si="9"/>
        <v/>
      </c>
      <c r="CJ674" s="50" t="str">
        <f t="shared" si="10"/>
        <v/>
      </c>
      <c r="CK674" s="50" t="str">
        <f t="shared" si="11"/>
        <v/>
      </c>
      <c r="CL674" s="50"/>
      <c r="CM674" s="50"/>
      <c r="CN674" s="50"/>
      <c r="CO674" s="50"/>
      <c r="CP674" s="50"/>
    </row>
    <row r="675">
      <c r="A675" s="108" t="str">
        <f t="shared" si="2"/>
        <v/>
      </c>
      <c r="B675" s="6"/>
      <c r="C675" s="119"/>
      <c r="D675" s="120"/>
      <c r="E675" s="61"/>
      <c r="F675" s="45"/>
      <c r="G675" s="45"/>
      <c r="H675" s="46"/>
      <c r="I675" s="45"/>
      <c r="J675" s="45"/>
      <c r="K675" s="45"/>
      <c r="L675" s="45"/>
      <c r="M675" s="61"/>
      <c r="N675" s="48"/>
      <c r="O675" s="49"/>
      <c r="P675" s="48"/>
      <c r="Q675" s="49"/>
      <c r="R675" s="50"/>
      <c r="S675" s="51"/>
      <c r="T675" s="15"/>
      <c r="U675" s="14"/>
      <c r="V675" s="52"/>
      <c r="W675" s="52"/>
      <c r="X675" s="52"/>
      <c r="Y675" s="52"/>
      <c r="Z675" s="52"/>
      <c r="AA675" s="52"/>
      <c r="AB675" s="53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3"/>
      <c r="AP675" s="52"/>
      <c r="AQ675" s="52"/>
      <c r="AR675" s="53"/>
      <c r="AS675" s="53"/>
      <c r="AT675" s="53"/>
      <c r="AU675" s="52"/>
      <c r="AV675" s="52"/>
      <c r="AW675" s="53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83" t="str">
        <f>IF(ISBLANK(B675),,IF(IFNA(MATCH(N675,List_Holidays,0),0)=0,IF(IFNA(MATCH(WEEKDAY(N675),List_WeekHolidays,0),0),1,0),2))</f>
        <v/>
      </c>
      <c r="BU675" s="83" t="str">
        <f t="array" ref="BU675">IF(ISBLANK(BT675),,INDEX(List_DayType,BT675+1))</f>
        <v/>
      </c>
      <c r="BV675" s="83" t="str">
        <f t="array" ref="BV675">IFS(BT675=0,,BT675=1,INDEX(List_Weekday,BT675),BT675=2,XLOOKUP(N675,List_Holidays,List_HolidaysDesc))</f>
        <v/>
      </c>
      <c r="BW675" s="109">
        <f t="shared" si="3"/>
        <v>0</v>
      </c>
      <c r="BX675" s="109">
        <f t="shared" si="4"/>
        <v>0</v>
      </c>
      <c r="BY675" s="109">
        <f>IF($BW675&gt;cLunchEnd+$N675,cLunchBegin+$N675+1,cLunchBegin+$N675)</f>
        <v>0.5</v>
      </c>
      <c r="BZ675" s="109">
        <f>IF($BW675&gt;cLunchEnd+$N675,cLunchEnd+$N675+1,cLunchEnd+$N675)</f>
        <v>0.5416666667</v>
      </c>
      <c r="CA675" s="109">
        <f>IF($BW675&gt;cDinnerEnd+$N675,cDinnerBegin+$N675+1,cDinnerBegin+$N675)</f>
        <v>0.75</v>
      </c>
      <c r="CB675" s="109">
        <f>IF($BW675&gt;cDinnerEnd+$N675,cDinnerEnd+$N675+1,cDinnerEnd+$N675)</f>
        <v>0.7916666667</v>
      </c>
      <c r="CC675" s="50" t="str">
        <f>IF((MIN($BX675,BZ675)-MAX($BW675,BY675))&gt;0,vDurationLunch,)</f>
        <v/>
      </c>
      <c r="CD675" s="50" t="str">
        <f>IF((MIN($BX675,CB675)-MAX($BW675,CA675))&gt;0,vDurationDinner,)</f>
        <v/>
      </c>
      <c r="CE675" s="50">
        <f t="shared" si="5"/>
        <v>0</v>
      </c>
      <c r="CF675" s="109">
        <f t="shared" si="6"/>
        <v>0.75</v>
      </c>
      <c r="CG675" s="50" t="str">
        <f t="shared" si="7"/>
        <v/>
      </c>
      <c r="CH675" s="50" t="str">
        <f t="shared" si="8"/>
        <v/>
      </c>
      <c r="CI675" s="50" t="str">
        <f t="shared" si="9"/>
        <v/>
      </c>
      <c r="CJ675" s="50" t="str">
        <f t="shared" si="10"/>
        <v/>
      </c>
      <c r="CK675" s="50" t="str">
        <f t="shared" si="11"/>
        <v/>
      </c>
      <c r="CL675" s="50"/>
      <c r="CM675" s="50"/>
      <c r="CN675" s="50"/>
      <c r="CO675" s="50"/>
      <c r="CP675" s="50"/>
    </row>
    <row r="676">
      <c r="A676" s="108" t="str">
        <f t="shared" si="2"/>
        <v/>
      </c>
      <c r="B676" s="6"/>
      <c r="C676" s="119"/>
      <c r="D676" s="120"/>
      <c r="E676" s="61"/>
      <c r="F676" s="45"/>
      <c r="G676" s="45"/>
      <c r="H676" s="46"/>
      <c r="I676" s="45"/>
      <c r="J676" s="45"/>
      <c r="K676" s="45"/>
      <c r="L676" s="45"/>
      <c r="M676" s="61"/>
      <c r="N676" s="48"/>
      <c r="O676" s="49"/>
      <c r="P676" s="48"/>
      <c r="Q676" s="49"/>
      <c r="R676" s="50"/>
      <c r="S676" s="51"/>
      <c r="T676" s="15"/>
      <c r="U676" s="14"/>
      <c r="V676" s="52"/>
      <c r="W676" s="52"/>
      <c r="X676" s="52"/>
      <c r="Y676" s="52"/>
      <c r="Z676" s="52"/>
      <c r="AA676" s="52"/>
      <c r="AB676" s="53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3"/>
      <c r="AP676" s="52"/>
      <c r="AQ676" s="52"/>
      <c r="AR676" s="53"/>
      <c r="AS676" s="53"/>
      <c r="AT676" s="53"/>
      <c r="AU676" s="52"/>
      <c r="AV676" s="52"/>
      <c r="AW676" s="53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83" t="str">
        <f>IF(ISBLANK(B676),,IF(IFNA(MATCH(N676,List_Holidays,0),0)=0,IF(IFNA(MATCH(WEEKDAY(N676),List_WeekHolidays,0),0),1,0),2))</f>
        <v/>
      </c>
      <c r="BU676" s="83" t="str">
        <f t="array" ref="BU676">IF(ISBLANK(BT676),,INDEX(List_DayType,BT676+1))</f>
        <v/>
      </c>
      <c r="BV676" s="83" t="str">
        <f t="array" ref="BV676">IFS(BT676=0,,BT676=1,INDEX(List_Weekday,BT676),BT676=2,XLOOKUP(N676,List_Holidays,List_HolidaysDesc))</f>
        <v/>
      </c>
      <c r="BW676" s="109">
        <f t="shared" si="3"/>
        <v>0</v>
      </c>
      <c r="BX676" s="109">
        <f t="shared" si="4"/>
        <v>0</v>
      </c>
      <c r="BY676" s="109">
        <f>IF($BW676&gt;cLunchEnd+$N676,cLunchBegin+$N676+1,cLunchBegin+$N676)</f>
        <v>0.5</v>
      </c>
      <c r="BZ676" s="109">
        <f>IF($BW676&gt;cLunchEnd+$N676,cLunchEnd+$N676+1,cLunchEnd+$N676)</f>
        <v>0.5416666667</v>
      </c>
      <c r="CA676" s="109">
        <f>IF($BW676&gt;cDinnerEnd+$N676,cDinnerBegin+$N676+1,cDinnerBegin+$N676)</f>
        <v>0.75</v>
      </c>
      <c r="CB676" s="109">
        <f>IF($BW676&gt;cDinnerEnd+$N676,cDinnerEnd+$N676+1,cDinnerEnd+$N676)</f>
        <v>0.7916666667</v>
      </c>
      <c r="CC676" s="50" t="str">
        <f>IF((MIN($BX676,BZ676)-MAX($BW676,BY676))&gt;0,vDurationLunch,)</f>
        <v/>
      </c>
      <c r="CD676" s="50" t="str">
        <f>IF((MIN($BX676,CB676)-MAX($BW676,CA676))&gt;0,vDurationDinner,)</f>
        <v/>
      </c>
      <c r="CE676" s="50">
        <f t="shared" si="5"/>
        <v>0</v>
      </c>
      <c r="CF676" s="109">
        <f t="shared" si="6"/>
        <v>0.75</v>
      </c>
      <c r="CG676" s="50" t="str">
        <f t="shared" si="7"/>
        <v/>
      </c>
      <c r="CH676" s="50" t="str">
        <f t="shared" si="8"/>
        <v/>
      </c>
      <c r="CI676" s="50" t="str">
        <f t="shared" si="9"/>
        <v/>
      </c>
      <c r="CJ676" s="50" t="str">
        <f t="shared" si="10"/>
        <v/>
      </c>
      <c r="CK676" s="50" t="str">
        <f t="shared" si="11"/>
        <v/>
      </c>
      <c r="CL676" s="50"/>
      <c r="CM676" s="50"/>
      <c r="CN676" s="50"/>
      <c r="CO676" s="50"/>
      <c r="CP676" s="50"/>
    </row>
    <row r="677">
      <c r="A677" s="108" t="str">
        <f t="shared" si="2"/>
        <v/>
      </c>
      <c r="B677" s="6"/>
      <c r="C677" s="119"/>
      <c r="D677" s="120"/>
      <c r="E677" s="61"/>
      <c r="F677" s="45"/>
      <c r="G677" s="45"/>
      <c r="H677" s="46"/>
      <c r="I677" s="45"/>
      <c r="J677" s="45"/>
      <c r="K677" s="45"/>
      <c r="L677" s="45"/>
      <c r="M677" s="61"/>
      <c r="N677" s="48"/>
      <c r="O677" s="49"/>
      <c r="P677" s="48"/>
      <c r="Q677" s="49"/>
      <c r="R677" s="50"/>
      <c r="S677" s="51"/>
      <c r="T677" s="15"/>
      <c r="U677" s="14"/>
      <c r="V677" s="52"/>
      <c r="W677" s="52"/>
      <c r="X677" s="52"/>
      <c r="Y677" s="52"/>
      <c r="Z677" s="52"/>
      <c r="AA677" s="52"/>
      <c r="AB677" s="53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3"/>
      <c r="AP677" s="52"/>
      <c r="AQ677" s="52"/>
      <c r="AR677" s="53"/>
      <c r="AS677" s="53"/>
      <c r="AT677" s="53"/>
      <c r="AU677" s="52"/>
      <c r="AV677" s="52"/>
      <c r="AW677" s="53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83" t="str">
        <f>IF(ISBLANK(B677),,IF(IFNA(MATCH(N677,List_Holidays,0),0)=0,IF(IFNA(MATCH(WEEKDAY(N677),List_WeekHolidays,0),0),1,0),2))</f>
        <v/>
      </c>
      <c r="BU677" s="83" t="str">
        <f t="array" ref="BU677">IF(ISBLANK(BT677),,INDEX(List_DayType,BT677+1))</f>
        <v/>
      </c>
      <c r="BV677" s="83" t="str">
        <f t="array" ref="BV677">IFS(BT677=0,,BT677=1,INDEX(List_Weekday,BT677),BT677=2,XLOOKUP(N677,List_Holidays,List_HolidaysDesc))</f>
        <v/>
      </c>
      <c r="BW677" s="109">
        <f t="shared" si="3"/>
        <v>0</v>
      </c>
      <c r="BX677" s="109">
        <f t="shared" si="4"/>
        <v>0</v>
      </c>
      <c r="BY677" s="109">
        <f>IF($BW677&gt;cLunchEnd+$N677,cLunchBegin+$N677+1,cLunchBegin+$N677)</f>
        <v>0.5</v>
      </c>
      <c r="BZ677" s="109">
        <f>IF($BW677&gt;cLunchEnd+$N677,cLunchEnd+$N677+1,cLunchEnd+$N677)</f>
        <v>0.5416666667</v>
      </c>
      <c r="CA677" s="109">
        <f>IF($BW677&gt;cDinnerEnd+$N677,cDinnerBegin+$N677+1,cDinnerBegin+$N677)</f>
        <v>0.75</v>
      </c>
      <c r="CB677" s="109">
        <f>IF($BW677&gt;cDinnerEnd+$N677,cDinnerEnd+$N677+1,cDinnerEnd+$N677)</f>
        <v>0.7916666667</v>
      </c>
      <c r="CC677" s="50" t="str">
        <f>IF((MIN($BX677,BZ677)-MAX($BW677,BY677))&gt;0,vDurationLunch,)</f>
        <v/>
      </c>
      <c r="CD677" s="50" t="str">
        <f>IF((MIN($BX677,CB677)-MAX($BW677,CA677))&gt;0,vDurationDinner,)</f>
        <v/>
      </c>
      <c r="CE677" s="50">
        <f t="shared" si="5"/>
        <v>0</v>
      </c>
      <c r="CF677" s="109">
        <f t="shared" si="6"/>
        <v>0.75</v>
      </c>
      <c r="CG677" s="50" t="str">
        <f t="shared" si="7"/>
        <v/>
      </c>
      <c r="CH677" s="50" t="str">
        <f t="shared" si="8"/>
        <v/>
      </c>
      <c r="CI677" s="50" t="str">
        <f t="shared" si="9"/>
        <v/>
      </c>
      <c r="CJ677" s="50" t="str">
        <f t="shared" si="10"/>
        <v/>
      </c>
      <c r="CK677" s="50" t="str">
        <f t="shared" si="11"/>
        <v/>
      </c>
      <c r="CL677" s="50"/>
      <c r="CM677" s="50"/>
      <c r="CN677" s="50"/>
      <c r="CO677" s="50"/>
      <c r="CP677" s="50"/>
    </row>
    <row r="678">
      <c r="A678" s="108" t="str">
        <f t="shared" si="2"/>
        <v/>
      </c>
      <c r="B678" s="6"/>
      <c r="C678" s="119"/>
      <c r="D678" s="120"/>
      <c r="E678" s="61"/>
      <c r="F678" s="45"/>
      <c r="G678" s="46"/>
      <c r="H678" s="46"/>
      <c r="I678" s="45"/>
      <c r="J678" s="45"/>
      <c r="K678" s="45"/>
      <c r="L678" s="45"/>
      <c r="M678" s="61"/>
      <c r="N678" s="48"/>
      <c r="O678" s="49"/>
      <c r="P678" s="48"/>
      <c r="Q678" s="49"/>
      <c r="R678" s="50"/>
      <c r="S678" s="51"/>
      <c r="T678" s="15"/>
      <c r="U678" s="14"/>
      <c r="V678" s="52"/>
      <c r="W678" s="52"/>
      <c r="X678" s="52"/>
      <c r="Y678" s="52"/>
      <c r="Z678" s="52"/>
      <c r="AA678" s="52"/>
      <c r="AB678" s="53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3"/>
      <c r="AP678" s="52"/>
      <c r="AQ678" s="52"/>
      <c r="AR678" s="53"/>
      <c r="AS678" s="53"/>
      <c r="AT678" s="53"/>
      <c r="AU678" s="52"/>
      <c r="AV678" s="52"/>
      <c r="AW678" s="53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83" t="str">
        <f>IF(ISBLANK(B678),,IF(IFNA(MATCH(N678,List_Holidays,0),0)=0,IF(IFNA(MATCH(WEEKDAY(N678),List_WeekHolidays,0),0),1,0),2))</f>
        <v/>
      </c>
      <c r="BU678" s="83" t="str">
        <f t="array" ref="BU678">IF(ISBLANK(BT678),,INDEX(List_DayType,BT678+1))</f>
        <v/>
      </c>
      <c r="BV678" s="83" t="str">
        <f t="array" ref="BV678">IFS(BT678=0,,BT678=1,INDEX(List_Weekday,BT678),BT678=2,XLOOKUP(N678,List_Holidays,List_HolidaysDesc))</f>
        <v/>
      </c>
      <c r="BW678" s="109">
        <f t="shared" si="3"/>
        <v>0</v>
      </c>
      <c r="BX678" s="109">
        <f t="shared" si="4"/>
        <v>0</v>
      </c>
      <c r="BY678" s="109">
        <f>IF($BW678&gt;cLunchEnd+$N678,cLunchBegin+$N678+1,cLunchBegin+$N678)</f>
        <v>0.5</v>
      </c>
      <c r="BZ678" s="109">
        <f>IF($BW678&gt;cLunchEnd+$N678,cLunchEnd+$N678+1,cLunchEnd+$N678)</f>
        <v>0.5416666667</v>
      </c>
      <c r="CA678" s="109">
        <f>IF($BW678&gt;cDinnerEnd+$N678,cDinnerBegin+$N678+1,cDinnerBegin+$N678)</f>
        <v>0.75</v>
      </c>
      <c r="CB678" s="109">
        <f>IF($BW678&gt;cDinnerEnd+$N678,cDinnerEnd+$N678+1,cDinnerEnd+$N678)</f>
        <v>0.7916666667</v>
      </c>
      <c r="CC678" s="50" t="str">
        <f>IF((MIN($BX678,BZ678)-MAX($BW678,BY678))&gt;0,vDurationLunch,)</f>
        <v/>
      </c>
      <c r="CD678" s="50" t="str">
        <f>IF((MIN($BX678,CB678)-MAX($BW678,CA678))&gt;0,vDurationDinner,)</f>
        <v/>
      </c>
      <c r="CE678" s="50">
        <f t="shared" si="5"/>
        <v>0</v>
      </c>
      <c r="CF678" s="109">
        <f t="shared" si="6"/>
        <v>0.75</v>
      </c>
      <c r="CG678" s="50" t="str">
        <f t="shared" si="7"/>
        <v/>
      </c>
      <c r="CH678" s="50" t="str">
        <f t="shared" si="8"/>
        <v/>
      </c>
      <c r="CI678" s="50" t="str">
        <f t="shared" si="9"/>
        <v/>
      </c>
      <c r="CJ678" s="50" t="str">
        <f t="shared" si="10"/>
        <v/>
      </c>
      <c r="CK678" s="50" t="str">
        <f t="shared" si="11"/>
        <v/>
      </c>
      <c r="CL678" s="50"/>
      <c r="CM678" s="50"/>
      <c r="CN678" s="50"/>
      <c r="CO678" s="50"/>
      <c r="CP678" s="50"/>
    </row>
    <row r="679">
      <c r="A679" s="108" t="str">
        <f t="shared" si="2"/>
        <v/>
      </c>
      <c r="B679" s="6"/>
      <c r="C679" s="119"/>
      <c r="D679" s="120"/>
      <c r="E679" s="61"/>
      <c r="F679" s="45"/>
      <c r="G679" s="45"/>
      <c r="H679" s="46"/>
      <c r="I679" s="45"/>
      <c r="J679" s="45"/>
      <c r="K679" s="45"/>
      <c r="L679" s="45"/>
      <c r="M679" s="61"/>
      <c r="N679" s="48"/>
      <c r="O679" s="49"/>
      <c r="P679" s="48"/>
      <c r="Q679" s="49"/>
      <c r="R679" s="50"/>
      <c r="S679" s="51"/>
      <c r="T679" s="15"/>
      <c r="U679" s="14"/>
      <c r="V679" s="52"/>
      <c r="W679" s="52"/>
      <c r="X679" s="52"/>
      <c r="Y679" s="52"/>
      <c r="Z679" s="52"/>
      <c r="AA679" s="52"/>
      <c r="AB679" s="53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3"/>
      <c r="AP679" s="52"/>
      <c r="AQ679" s="52"/>
      <c r="AR679" s="53"/>
      <c r="AS679" s="53"/>
      <c r="AT679" s="53"/>
      <c r="AU679" s="52"/>
      <c r="AV679" s="52"/>
      <c r="AW679" s="53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83" t="str">
        <f>IF(ISBLANK(B679),,IF(IFNA(MATCH(N679,List_Holidays,0),0)=0,IF(IFNA(MATCH(WEEKDAY(N679),List_WeekHolidays,0),0),1,0),2))</f>
        <v/>
      </c>
      <c r="BU679" s="83" t="str">
        <f t="array" ref="BU679">IF(ISBLANK(BT679),,INDEX(List_DayType,BT679+1))</f>
        <v/>
      </c>
      <c r="BV679" s="83" t="str">
        <f t="array" ref="BV679">IFS(BT679=0,,BT679=1,INDEX(List_Weekday,BT679),BT679=2,XLOOKUP(N679,List_Holidays,List_HolidaysDesc))</f>
        <v/>
      </c>
      <c r="BW679" s="109">
        <f t="shared" si="3"/>
        <v>0</v>
      </c>
      <c r="BX679" s="109">
        <f t="shared" si="4"/>
        <v>0</v>
      </c>
      <c r="BY679" s="109">
        <f>IF($BW679&gt;cLunchEnd+$N679,cLunchBegin+$N679+1,cLunchBegin+$N679)</f>
        <v>0.5</v>
      </c>
      <c r="BZ679" s="109">
        <f>IF($BW679&gt;cLunchEnd+$N679,cLunchEnd+$N679+1,cLunchEnd+$N679)</f>
        <v>0.5416666667</v>
      </c>
      <c r="CA679" s="109">
        <f>IF($BW679&gt;cDinnerEnd+$N679,cDinnerBegin+$N679+1,cDinnerBegin+$N679)</f>
        <v>0.75</v>
      </c>
      <c r="CB679" s="109">
        <f>IF($BW679&gt;cDinnerEnd+$N679,cDinnerEnd+$N679+1,cDinnerEnd+$N679)</f>
        <v>0.7916666667</v>
      </c>
      <c r="CC679" s="50" t="str">
        <f>IF((MIN($BX679,BZ679)-MAX($BW679,BY679))&gt;0,vDurationLunch,)</f>
        <v/>
      </c>
      <c r="CD679" s="50" t="str">
        <f>IF((MIN($BX679,CB679)-MAX($BW679,CA679))&gt;0,vDurationDinner,)</f>
        <v/>
      </c>
      <c r="CE679" s="50">
        <f t="shared" si="5"/>
        <v>0</v>
      </c>
      <c r="CF679" s="109">
        <f t="shared" si="6"/>
        <v>0.75</v>
      </c>
      <c r="CG679" s="50" t="str">
        <f t="shared" si="7"/>
        <v/>
      </c>
      <c r="CH679" s="50" t="str">
        <f t="shared" si="8"/>
        <v/>
      </c>
      <c r="CI679" s="50" t="str">
        <f t="shared" si="9"/>
        <v/>
      </c>
      <c r="CJ679" s="50" t="str">
        <f t="shared" si="10"/>
        <v/>
      </c>
      <c r="CK679" s="50" t="str">
        <f t="shared" si="11"/>
        <v/>
      </c>
      <c r="CL679" s="50"/>
      <c r="CM679" s="50"/>
      <c r="CN679" s="50"/>
      <c r="CO679" s="50"/>
      <c r="CP679" s="50"/>
    </row>
    <row r="680">
      <c r="A680" s="108" t="str">
        <f t="shared" si="2"/>
        <v/>
      </c>
      <c r="B680" s="6"/>
      <c r="C680" s="119"/>
      <c r="D680" s="120"/>
      <c r="E680" s="61"/>
      <c r="F680" s="45"/>
      <c r="G680" s="45"/>
      <c r="H680" s="46"/>
      <c r="I680" s="45"/>
      <c r="J680" s="45"/>
      <c r="K680" s="45"/>
      <c r="L680" s="45"/>
      <c r="M680" s="61"/>
      <c r="N680" s="48"/>
      <c r="O680" s="49"/>
      <c r="P680" s="48"/>
      <c r="Q680" s="49"/>
      <c r="R680" s="50"/>
      <c r="S680" s="51"/>
      <c r="T680" s="15"/>
      <c r="U680" s="14"/>
      <c r="V680" s="52"/>
      <c r="W680" s="52"/>
      <c r="X680" s="52"/>
      <c r="Y680" s="52"/>
      <c r="Z680" s="52"/>
      <c r="AA680" s="52"/>
      <c r="AB680" s="53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3"/>
      <c r="AP680" s="52"/>
      <c r="AQ680" s="52"/>
      <c r="AR680" s="53"/>
      <c r="AS680" s="53"/>
      <c r="AT680" s="53"/>
      <c r="AU680" s="52"/>
      <c r="AV680" s="52"/>
      <c r="AW680" s="53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83" t="str">
        <f>IF(ISBLANK(B680),,IF(IFNA(MATCH(N680,List_Holidays,0),0)=0,IF(IFNA(MATCH(WEEKDAY(N680),List_WeekHolidays,0),0),1,0),2))</f>
        <v/>
      </c>
      <c r="BU680" s="83" t="str">
        <f t="array" ref="BU680">IF(ISBLANK(BT680),,INDEX(List_DayType,BT680+1))</f>
        <v/>
      </c>
      <c r="BV680" s="83" t="str">
        <f t="array" ref="BV680">IFS(BT680=0,,BT680=1,INDEX(List_Weekday,BT680),BT680=2,XLOOKUP(N680,List_Holidays,List_HolidaysDesc))</f>
        <v/>
      </c>
      <c r="BW680" s="109">
        <f t="shared" si="3"/>
        <v>0</v>
      </c>
      <c r="BX680" s="109">
        <f t="shared" si="4"/>
        <v>0</v>
      </c>
      <c r="BY680" s="109">
        <f>IF($BW680&gt;cLunchEnd+$N680,cLunchBegin+$N680+1,cLunchBegin+$N680)</f>
        <v>0.5</v>
      </c>
      <c r="BZ680" s="109">
        <f>IF($BW680&gt;cLunchEnd+$N680,cLunchEnd+$N680+1,cLunchEnd+$N680)</f>
        <v>0.5416666667</v>
      </c>
      <c r="CA680" s="109">
        <f>IF($BW680&gt;cDinnerEnd+$N680,cDinnerBegin+$N680+1,cDinnerBegin+$N680)</f>
        <v>0.75</v>
      </c>
      <c r="CB680" s="109">
        <f>IF($BW680&gt;cDinnerEnd+$N680,cDinnerEnd+$N680+1,cDinnerEnd+$N680)</f>
        <v>0.7916666667</v>
      </c>
      <c r="CC680" s="50" t="str">
        <f>IF((MIN($BX680,BZ680)-MAX($BW680,BY680))&gt;0,vDurationLunch,)</f>
        <v/>
      </c>
      <c r="CD680" s="50" t="str">
        <f>IF((MIN($BX680,CB680)-MAX($BW680,CA680))&gt;0,vDurationDinner,)</f>
        <v/>
      </c>
      <c r="CE680" s="50">
        <f t="shared" si="5"/>
        <v>0</v>
      </c>
      <c r="CF680" s="109">
        <f t="shared" si="6"/>
        <v>0.75</v>
      </c>
      <c r="CG680" s="50" t="str">
        <f t="shared" si="7"/>
        <v/>
      </c>
      <c r="CH680" s="50" t="str">
        <f t="shared" si="8"/>
        <v/>
      </c>
      <c r="CI680" s="50" t="str">
        <f t="shared" si="9"/>
        <v/>
      </c>
      <c r="CJ680" s="50" t="str">
        <f t="shared" si="10"/>
        <v/>
      </c>
      <c r="CK680" s="50" t="str">
        <f t="shared" si="11"/>
        <v/>
      </c>
      <c r="CL680" s="50"/>
      <c r="CM680" s="50"/>
      <c r="CN680" s="50"/>
      <c r="CO680" s="50"/>
      <c r="CP680" s="50"/>
    </row>
    <row r="681">
      <c r="A681" s="108" t="str">
        <f t="shared" si="2"/>
        <v/>
      </c>
      <c r="B681" s="6"/>
      <c r="C681" s="119"/>
      <c r="D681" s="120"/>
      <c r="E681" s="61"/>
      <c r="F681" s="45"/>
      <c r="G681" s="45"/>
      <c r="H681" s="45"/>
      <c r="I681" s="45"/>
      <c r="J681" s="46"/>
      <c r="K681" s="45"/>
      <c r="L681" s="45"/>
      <c r="M681" s="61"/>
      <c r="N681" s="48"/>
      <c r="O681" s="49"/>
      <c r="P681" s="48"/>
      <c r="Q681" s="49"/>
      <c r="R681" s="50"/>
      <c r="S681" s="51"/>
      <c r="T681" s="15"/>
      <c r="U681" s="14"/>
      <c r="V681" s="52"/>
      <c r="W681" s="52"/>
      <c r="X681" s="52"/>
      <c r="Y681" s="52"/>
      <c r="Z681" s="52"/>
      <c r="AA681" s="52"/>
      <c r="AB681" s="53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3"/>
      <c r="AP681" s="52"/>
      <c r="AQ681" s="52"/>
      <c r="AR681" s="53"/>
      <c r="AS681" s="53"/>
      <c r="AT681" s="53"/>
      <c r="AU681" s="52"/>
      <c r="AV681" s="52"/>
      <c r="AW681" s="53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83" t="str">
        <f>IF(ISBLANK(B681),,IF(IFNA(MATCH(N681,List_Holidays,0),0)=0,IF(IFNA(MATCH(WEEKDAY(N681),List_WeekHolidays,0),0),1,0),2))</f>
        <v/>
      </c>
      <c r="BU681" s="83" t="str">
        <f t="array" ref="BU681">IF(ISBLANK(BT681),,INDEX(List_DayType,BT681+1))</f>
        <v/>
      </c>
      <c r="BV681" s="83" t="str">
        <f t="array" ref="BV681">IFS(BT681=0,,BT681=1,INDEX(List_Weekday,BT681),BT681=2,XLOOKUP(N681,List_Holidays,List_HolidaysDesc))</f>
        <v/>
      </c>
      <c r="BW681" s="109">
        <f t="shared" si="3"/>
        <v>0</v>
      </c>
      <c r="BX681" s="109">
        <f t="shared" si="4"/>
        <v>0</v>
      </c>
      <c r="BY681" s="109">
        <f>IF($BW681&gt;cLunchEnd+$N681,cLunchBegin+$N681+1,cLunchBegin+$N681)</f>
        <v>0.5</v>
      </c>
      <c r="BZ681" s="109">
        <f>IF($BW681&gt;cLunchEnd+$N681,cLunchEnd+$N681+1,cLunchEnd+$N681)</f>
        <v>0.5416666667</v>
      </c>
      <c r="CA681" s="109">
        <f>IF($BW681&gt;cDinnerEnd+$N681,cDinnerBegin+$N681+1,cDinnerBegin+$N681)</f>
        <v>0.75</v>
      </c>
      <c r="CB681" s="109">
        <f>IF($BW681&gt;cDinnerEnd+$N681,cDinnerEnd+$N681+1,cDinnerEnd+$N681)</f>
        <v>0.7916666667</v>
      </c>
      <c r="CC681" s="50" t="str">
        <f>IF((MIN($BX681,BZ681)-MAX($BW681,BY681))&gt;0,vDurationLunch,)</f>
        <v/>
      </c>
      <c r="CD681" s="50" t="str">
        <f>IF((MIN($BX681,CB681)-MAX($BW681,CA681))&gt;0,vDurationDinner,)</f>
        <v/>
      </c>
      <c r="CE681" s="50">
        <f t="shared" si="5"/>
        <v>0</v>
      </c>
      <c r="CF681" s="109">
        <f t="shared" si="6"/>
        <v>0.75</v>
      </c>
      <c r="CG681" s="50" t="str">
        <f t="shared" si="7"/>
        <v/>
      </c>
      <c r="CH681" s="50" t="str">
        <f t="shared" si="8"/>
        <v/>
      </c>
      <c r="CI681" s="50" t="str">
        <f t="shared" si="9"/>
        <v/>
      </c>
      <c r="CJ681" s="50" t="str">
        <f t="shared" si="10"/>
        <v/>
      </c>
      <c r="CK681" s="50" t="str">
        <f t="shared" si="11"/>
        <v/>
      </c>
      <c r="CL681" s="50"/>
      <c r="CM681" s="50"/>
      <c r="CN681" s="50"/>
      <c r="CO681" s="50"/>
      <c r="CP681" s="50"/>
    </row>
    <row r="682">
      <c r="A682" s="108" t="str">
        <f t="shared" si="2"/>
        <v/>
      </c>
      <c r="B682" s="6"/>
      <c r="C682" s="119"/>
      <c r="D682" s="120"/>
      <c r="E682" s="61"/>
      <c r="F682" s="45"/>
      <c r="G682" s="45"/>
      <c r="H682" s="46"/>
      <c r="I682" s="45"/>
      <c r="J682" s="45"/>
      <c r="K682" s="45"/>
      <c r="L682" s="45"/>
      <c r="M682" s="61"/>
      <c r="N682" s="48"/>
      <c r="O682" s="49"/>
      <c r="P682" s="48"/>
      <c r="Q682" s="49"/>
      <c r="R682" s="50"/>
      <c r="S682" s="51"/>
      <c r="T682" s="15"/>
      <c r="U682" s="14"/>
      <c r="V682" s="52"/>
      <c r="W682" s="52"/>
      <c r="X682" s="52"/>
      <c r="Y682" s="52"/>
      <c r="Z682" s="52"/>
      <c r="AA682" s="52"/>
      <c r="AB682" s="53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3"/>
      <c r="AP682" s="52"/>
      <c r="AQ682" s="52"/>
      <c r="AR682" s="53"/>
      <c r="AS682" s="53"/>
      <c r="AT682" s="53"/>
      <c r="AU682" s="52"/>
      <c r="AV682" s="52"/>
      <c r="AW682" s="53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83" t="str">
        <f>IF(ISBLANK(B682),,IF(IFNA(MATCH(N682,List_Holidays,0),0)=0,IF(IFNA(MATCH(WEEKDAY(N682),List_WeekHolidays,0),0),1,0),2))</f>
        <v/>
      </c>
      <c r="BU682" s="83" t="str">
        <f t="array" ref="BU682">IF(ISBLANK(BT682),,INDEX(List_DayType,BT682+1))</f>
        <v/>
      </c>
      <c r="BV682" s="83" t="str">
        <f t="array" ref="BV682">IFS(BT682=0,,BT682=1,INDEX(List_Weekday,BT682),BT682=2,XLOOKUP(N682,List_Holidays,List_HolidaysDesc))</f>
        <v/>
      </c>
      <c r="BW682" s="109">
        <f t="shared" si="3"/>
        <v>0</v>
      </c>
      <c r="BX682" s="109">
        <f t="shared" si="4"/>
        <v>0</v>
      </c>
      <c r="BY682" s="109">
        <f>IF($BW682&gt;cLunchEnd+$N682,cLunchBegin+$N682+1,cLunchBegin+$N682)</f>
        <v>0.5</v>
      </c>
      <c r="BZ682" s="109">
        <f>IF($BW682&gt;cLunchEnd+$N682,cLunchEnd+$N682+1,cLunchEnd+$N682)</f>
        <v>0.5416666667</v>
      </c>
      <c r="CA682" s="109">
        <f>IF($BW682&gt;cDinnerEnd+$N682,cDinnerBegin+$N682+1,cDinnerBegin+$N682)</f>
        <v>0.75</v>
      </c>
      <c r="CB682" s="109">
        <f>IF($BW682&gt;cDinnerEnd+$N682,cDinnerEnd+$N682+1,cDinnerEnd+$N682)</f>
        <v>0.7916666667</v>
      </c>
      <c r="CC682" s="50" t="str">
        <f>IF((MIN($BX682,BZ682)-MAX($BW682,BY682))&gt;0,vDurationLunch,)</f>
        <v/>
      </c>
      <c r="CD682" s="50" t="str">
        <f>IF((MIN($BX682,CB682)-MAX($BW682,CA682))&gt;0,vDurationDinner,)</f>
        <v/>
      </c>
      <c r="CE682" s="50">
        <f t="shared" si="5"/>
        <v>0</v>
      </c>
      <c r="CF682" s="109">
        <f t="shared" si="6"/>
        <v>0.75</v>
      </c>
      <c r="CG682" s="50" t="str">
        <f t="shared" si="7"/>
        <v/>
      </c>
      <c r="CH682" s="50" t="str">
        <f t="shared" si="8"/>
        <v/>
      </c>
      <c r="CI682" s="50" t="str">
        <f t="shared" si="9"/>
        <v/>
      </c>
      <c r="CJ682" s="50" t="str">
        <f t="shared" si="10"/>
        <v/>
      </c>
      <c r="CK682" s="50" t="str">
        <f t="shared" si="11"/>
        <v/>
      </c>
      <c r="CL682" s="50"/>
      <c r="CM682" s="50"/>
      <c r="CN682" s="50"/>
      <c r="CO682" s="50"/>
      <c r="CP682" s="50"/>
    </row>
    <row r="683">
      <c r="A683" s="108" t="str">
        <f t="shared" si="2"/>
        <v/>
      </c>
      <c r="B683" s="6"/>
      <c r="C683" s="119"/>
      <c r="D683" s="120"/>
      <c r="E683" s="61"/>
      <c r="F683" s="45"/>
      <c r="G683" s="45"/>
      <c r="H683" s="46"/>
      <c r="I683" s="45"/>
      <c r="J683" s="45"/>
      <c r="K683" s="45"/>
      <c r="L683" s="45"/>
      <c r="M683" s="61"/>
      <c r="N683" s="48"/>
      <c r="O683" s="49"/>
      <c r="P683" s="48"/>
      <c r="Q683" s="49"/>
      <c r="R683" s="50"/>
      <c r="S683" s="51"/>
      <c r="T683" s="15"/>
      <c r="U683" s="14"/>
      <c r="V683" s="52"/>
      <c r="W683" s="52"/>
      <c r="X683" s="52"/>
      <c r="Y683" s="52"/>
      <c r="Z683" s="52"/>
      <c r="AA683" s="52"/>
      <c r="AB683" s="53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3"/>
      <c r="AP683" s="52"/>
      <c r="AQ683" s="52"/>
      <c r="AR683" s="53"/>
      <c r="AS683" s="53"/>
      <c r="AT683" s="53"/>
      <c r="AU683" s="52"/>
      <c r="AV683" s="52"/>
      <c r="AW683" s="53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83" t="str">
        <f>IF(ISBLANK(B683),,IF(IFNA(MATCH(N683,List_Holidays,0),0)=0,IF(IFNA(MATCH(WEEKDAY(N683),List_WeekHolidays,0),0),1,0),2))</f>
        <v/>
      </c>
      <c r="BU683" s="83" t="str">
        <f t="array" ref="BU683">IF(ISBLANK(BT683),,INDEX(List_DayType,BT683+1))</f>
        <v/>
      </c>
      <c r="BV683" s="83" t="str">
        <f t="array" ref="BV683">IFS(BT683=0,,BT683=1,INDEX(List_Weekday,BT683),BT683=2,XLOOKUP(N683,List_Holidays,List_HolidaysDesc))</f>
        <v/>
      </c>
      <c r="BW683" s="109">
        <f t="shared" si="3"/>
        <v>0</v>
      </c>
      <c r="BX683" s="109">
        <f t="shared" si="4"/>
        <v>0</v>
      </c>
      <c r="BY683" s="109">
        <f>IF($BW683&gt;cLunchEnd+$N683,cLunchBegin+$N683+1,cLunchBegin+$N683)</f>
        <v>0.5</v>
      </c>
      <c r="BZ683" s="109">
        <f>IF($BW683&gt;cLunchEnd+$N683,cLunchEnd+$N683+1,cLunchEnd+$N683)</f>
        <v>0.5416666667</v>
      </c>
      <c r="CA683" s="109">
        <f>IF($BW683&gt;cDinnerEnd+$N683,cDinnerBegin+$N683+1,cDinnerBegin+$N683)</f>
        <v>0.75</v>
      </c>
      <c r="CB683" s="109">
        <f>IF($BW683&gt;cDinnerEnd+$N683,cDinnerEnd+$N683+1,cDinnerEnd+$N683)</f>
        <v>0.7916666667</v>
      </c>
      <c r="CC683" s="50" t="str">
        <f>IF((MIN($BX683,BZ683)-MAX($BW683,BY683))&gt;0,vDurationLunch,)</f>
        <v/>
      </c>
      <c r="CD683" s="50" t="str">
        <f>IF((MIN($BX683,CB683)-MAX($BW683,CA683))&gt;0,vDurationDinner,)</f>
        <v/>
      </c>
      <c r="CE683" s="50">
        <f t="shared" si="5"/>
        <v>0</v>
      </c>
      <c r="CF683" s="109">
        <f t="shared" si="6"/>
        <v>0.75</v>
      </c>
      <c r="CG683" s="50" t="str">
        <f t="shared" si="7"/>
        <v/>
      </c>
      <c r="CH683" s="50" t="str">
        <f t="shared" si="8"/>
        <v/>
      </c>
      <c r="CI683" s="50" t="str">
        <f t="shared" si="9"/>
        <v/>
      </c>
      <c r="CJ683" s="50" t="str">
        <f t="shared" si="10"/>
        <v/>
      </c>
      <c r="CK683" s="50" t="str">
        <f t="shared" si="11"/>
        <v/>
      </c>
      <c r="CL683" s="50"/>
      <c r="CM683" s="50"/>
      <c r="CN683" s="50"/>
      <c r="CO683" s="50"/>
      <c r="CP683" s="50"/>
    </row>
    <row r="684">
      <c r="A684" s="108" t="str">
        <f t="shared" si="2"/>
        <v/>
      </c>
      <c r="B684" s="6"/>
      <c r="C684" s="119"/>
      <c r="D684" s="120"/>
      <c r="E684" s="61"/>
      <c r="F684" s="45"/>
      <c r="G684" s="45"/>
      <c r="H684" s="46"/>
      <c r="I684" s="45"/>
      <c r="J684" s="45"/>
      <c r="K684" s="45"/>
      <c r="L684" s="45"/>
      <c r="M684" s="61"/>
      <c r="N684" s="48"/>
      <c r="O684" s="49"/>
      <c r="P684" s="48"/>
      <c r="Q684" s="49"/>
      <c r="R684" s="50"/>
      <c r="S684" s="51"/>
      <c r="T684" s="15"/>
      <c r="U684" s="14"/>
      <c r="V684" s="52"/>
      <c r="W684" s="52"/>
      <c r="X684" s="52"/>
      <c r="Y684" s="52"/>
      <c r="Z684" s="52"/>
      <c r="AA684" s="52"/>
      <c r="AB684" s="53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3"/>
      <c r="AP684" s="52"/>
      <c r="AQ684" s="52"/>
      <c r="AR684" s="53"/>
      <c r="AS684" s="53"/>
      <c r="AT684" s="53"/>
      <c r="AU684" s="52"/>
      <c r="AV684" s="52"/>
      <c r="AW684" s="53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83" t="str">
        <f>IF(ISBLANK(B684),,IF(IFNA(MATCH(N684,List_Holidays,0),0)=0,IF(IFNA(MATCH(WEEKDAY(N684),List_WeekHolidays,0),0),1,0),2))</f>
        <v/>
      </c>
      <c r="BU684" s="83" t="str">
        <f t="array" ref="BU684">IF(ISBLANK(BT684),,INDEX(List_DayType,BT684+1))</f>
        <v/>
      </c>
      <c r="BV684" s="83" t="str">
        <f t="array" ref="BV684">IFS(BT684=0,,BT684=1,INDEX(List_Weekday,BT684),BT684=2,XLOOKUP(N684,List_Holidays,List_HolidaysDesc))</f>
        <v/>
      </c>
      <c r="BW684" s="109">
        <f t="shared" si="3"/>
        <v>0</v>
      </c>
      <c r="BX684" s="109">
        <f t="shared" si="4"/>
        <v>0</v>
      </c>
      <c r="BY684" s="109">
        <f>IF($BW684&gt;cLunchEnd+$N684,cLunchBegin+$N684+1,cLunchBegin+$N684)</f>
        <v>0.5</v>
      </c>
      <c r="BZ684" s="109">
        <f>IF($BW684&gt;cLunchEnd+$N684,cLunchEnd+$N684+1,cLunchEnd+$N684)</f>
        <v>0.5416666667</v>
      </c>
      <c r="CA684" s="109">
        <f>IF($BW684&gt;cDinnerEnd+$N684,cDinnerBegin+$N684+1,cDinnerBegin+$N684)</f>
        <v>0.75</v>
      </c>
      <c r="CB684" s="109">
        <f>IF($BW684&gt;cDinnerEnd+$N684,cDinnerEnd+$N684+1,cDinnerEnd+$N684)</f>
        <v>0.7916666667</v>
      </c>
      <c r="CC684" s="50" t="str">
        <f>IF((MIN($BX684,BZ684)-MAX($BW684,BY684))&gt;0,vDurationLunch,)</f>
        <v/>
      </c>
      <c r="CD684" s="50" t="str">
        <f>IF((MIN($BX684,CB684)-MAX($BW684,CA684))&gt;0,vDurationDinner,)</f>
        <v/>
      </c>
      <c r="CE684" s="50">
        <f t="shared" si="5"/>
        <v>0</v>
      </c>
      <c r="CF684" s="109">
        <f t="shared" si="6"/>
        <v>0.75</v>
      </c>
      <c r="CG684" s="50" t="str">
        <f t="shared" si="7"/>
        <v/>
      </c>
      <c r="CH684" s="50" t="str">
        <f t="shared" si="8"/>
        <v/>
      </c>
      <c r="CI684" s="50" t="str">
        <f t="shared" si="9"/>
        <v/>
      </c>
      <c r="CJ684" s="50" t="str">
        <f t="shared" si="10"/>
        <v/>
      </c>
      <c r="CK684" s="50" t="str">
        <f t="shared" si="11"/>
        <v/>
      </c>
      <c r="CL684" s="50"/>
      <c r="CM684" s="50"/>
      <c r="CN684" s="50"/>
      <c r="CO684" s="50"/>
      <c r="CP684" s="50"/>
    </row>
    <row r="685">
      <c r="A685" s="108" t="str">
        <f t="shared" si="2"/>
        <v/>
      </c>
      <c r="B685" s="6"/>
      <c r="C685" s="119"/>
      <c r="D685" s="120"/>
      <c r="E685" s="61"/>
      <c r="F685" s="45"/>
      <c r="G685" s="46"/>
      <c r="H685" s="46"/>
      <c r="I685" s="45"/>
      <c r="J685" s="45"/>
      <c r="K685" s="45"/>
      <c r="L685" s="45"/>
      <c r="M685" s="61"/>
      <c r="N685" s="48"/>
      <c r="O685" s="49"/>
      <c r="P685" s="48"/>
      <c r="Q685" s="49"/>
      <c r="R685" s="50"/>
      <c r="S685" s="51"/>
      <c r="T685" s="15"/>
      <c r="U685" s="14"/>
      <c r="V685" s="52"/>
      <c r="W685" s="52"/>
      <c r="X685" s="52"/>
      <c r="Y685" s="52"/>
      <c r="Z685" s="52"/>
      <c r="AA685" s="52"/>
      <c r="AB685" s="53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3"/>
      <c r="AP685" s="52"/>
      <c r="AQ685" s="52"/>
      <c r="AR685" s="53"/>
      <c r="AS685" s="53"/>
      <c r="AT685" s="53"/>
      <c r="AU685" s="52"/>
      <c r="AV685" s="52"/>
      <c r="AW685" s="53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83" t="str">
        <f>IF(ISBLANK(B685),,IF(IFNA(MATCH(N685,List_Holidays,0),0)=0,IF(IFNA(MATCH(WEEKDAY(N685),List_WeekHolidays,0),0),1,0),2))</f>
        <v/>
      </c>
      <c r="BU685" s="83" t="str">
        <f t="array" ref="BU685">IF(ISBLANK(BT685),,INDEX(List_DayType,BT685+1))</f>
        <v/>
      </c>
      <c r="BV685" s="83" t="str">
        <f t="array" ref="BV685">IFS(BT685=0,,BT685=1,INDEX(List_Weekday,BT685),BT685=2,XLOOKUP(N685,List_Holidays,List_HolidaysDesc))</f>
        <v/>
      </c>
      <c r="BW685" s="109">
        <f t="shared" si="3"/>
        <v>0</v>
      </c>
      <c r="BX685" s="109">
        <f t="shared" si="4"/>
        <v>0</v>
      </c>
      <c r="BY685" s="109">
        <f>IF($BW685&gt;cLunchEnd+$N685,cLunchBegin+$N685+1,cLunchBegin+$N685)</f>
        <v>0.5</v>
      </c>
      <c r="BZ685" s="109">
        <f>IF($BW685&gt;cLunchEnd+$N685,cLunchEnd+$N685+1,cLunchEnd+$N685)</f>
        <v>0.5416666667</v>
      </c>
      <c r="CA685" s="109">
        <f>IF($BW685&gt;cDinnerEnd+$N685,cDinnerBegin+$N685+1,cDinnerBegin+$N685)</f>
        <v>0.75</v>
      </c>
      <c r="CB685" s="109">
        <f>IF($BW685&gt;cDinnerEnd+$N685,cDinnerEnd+$N685+1,cDinnerEnd+$N685)</f>
        <v>0.7916666667</v>
      </c>
      <c r="CC685" s="50" t="str">
        <f>IF((MIN($BX685,BZ685)-MAX($BW685,BY685))&gt;0,vDurationLunch,)</f>
        <v/>
      </c>
      <c r="CD685" s="50" t="str">
        <f>IF((MIN($BX685,CB685)-MAX($BW685,CA685))&gt;0,vDurationDinner,)</f>
        <v/>
      </c>
      <c r="CE685" s="50">
        <f t="shared" si="5"/>
        <v>0</v>
      </c>
      <c r="CF685" s="109">
        <f t="shared" si="6"/>
        <v>0.75</v>
      </c>
      <c r="CG685" s="50" t="str">
        <f t="shared" si="7"/>
        <v/>
      </c>
      <c r="CH685" s="50" t="str">
        <f t="shared" si="8"/>
        <v/>
      </c>
      <c r="CI685" s="50" t="str">
        <f t="shared" si="9"/>
        <v/>
      </c>
      <c r="CJ685" s="50" t="str">
        <f t="shared" si="10"/>
        <v/>
      </c>
      <c r="CK685" s="50" t="str">
        <f t="shared" si="11"/>
        <v/>
      </c>
      <c r="CL685" s="50"/>
      <c r="CM685" s="50"/>
      <c r="CN685" s="50"/>
      <c r="CO685" s="50"/>
      <c r="CP685" s="50"/>
    </row>
    <row r="686">
      <c r="A686" s="108" t="str">
        <f t="shared" si="2"/>
        <v/>
      </c>
      <c r="B686" s="6"/>
      <c r="C686" s="119"/>
      <c r="D686" s="120"/>
      <c r="E686" s="61"/>
      <c r="F686" s="45"/>
      <c r="G686" s="45"/>
      <c r="H686" s="46"/>
      <c r="I686" s="45"/>
      <c r="J686" s="45"/>
      <c r="K686" s="45"/>
      <c r="L686" s="45"/>
      <c r="M686" s="61"/>
      <c r="N686" s="48"/>
      <c r="O686" s="49"/>
      <c r="P686" s="48"/>
      <c r="Q686" s="49"/>
      <c r="R686" s="50"/>
      <c r="S686" s="51"/>
      <c r="T686" s="15"/>
      <c r="U686" s="14"/>
      <c r="V686" s="52"/>
      <c r="W686" s="52"/>
      <c r="X686" s="52"/>
      <c r="Y686" s="52"/>
      <c r="Z686" s="52"/>
      <c r="AA686" s="52"/>
      <c r="AB686" s="53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3"/>
      <c r="AP686" s="52"/>
      <c r="AQ686" s="52"/>
      <c r="AR686" s="53"/>
      <c r="AS686" s="53"/>
      <c r="AT686" s="53"/>
      <c r="AU686" s="52"/>
      <c r="AV686" s="52"/>
      <c r="AW686" s="53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83" t="str">
        <f>IF(ISBLANK(B686),,IF(IFNA(MATCH(N686,List_Holidays,0),0)=0,IF(IFNA(MATCH(WEEKDAY(N686),List_WeekHolidays,0),0),1,0),2))</f>
        <v/>
      </c>
      <c r="BU686" s="83" t="str">
        <f t="array" ref="BU686">IF(ISBLANK(BT686),,INDEX(List_DayType,BT686+1))</f>
        <v/>
      </c>
      <c r="BV686" s="83" t="str">
        <f t="array" ref="BV686">IFS(BT686=0,,BT686=1,INDEX(List_Weekday,BT686),BT686=2,XLOOKUP(N686,List_Holidays,List_HolidaysDesc))</f>
        <v/>
      </c>
      <c r="BW686" s="109">
        <f t="shared" si="3"/>
        <v>0</v>
      </c>
      <c r="BX686" s="109">
        <f t="shared" si="4"/>
        <v>0</v>
      </c>
      <c r="BY686" s="109">
        <f>IF($BW686&gt;cLunchEnd+$N686,cLunchBegin+$N686+1,cLunchBegin+$N686)</f>
        <v>0.5</v>
      </c>
      <c r="BZ686" s="109">
        <f>IF($BW686&gt;cLunchEnd+$N686,cLunchEnd+$N686+1,cLunchEnd+$N686)</f>
        <v>0.5416666667</v>
      </c>
      <c r="CA686" s="109">
        <f>IF($BW686&gt;cDinnerEnd+$N686,cDinnerBegin+$N686+1,cDinnerBegin+$N686)</f>
        <v>0.75</v>
      </c>
      <c r="CB686" s="109">
        <f>IF($BW686&gt;cDinnerEnd+$N686,cDinnerEnd+$N686+1,cDinnerEnd+$N686)</f>
        <v>0.7916666667</v>
      </c>
      <c r="CC686" s="50" t="str">
        <f>IF((MIN($BX686,BZ686)-MAX($BW686,BY686))&gt;0,vDurationLunch,)</f>
        <v/>
      </c>
      <c r="CD686" s="50" t="str">
        <f>IF((MIN($BX686,CB686)-MAX($BW686,CA686))&gt;0,vDurationDinner,)</f>
        <v/>
      </c>
      <c r="CE686" s="50">
        <f t="shared" si="5"/>
        <v>0</v>
      </c>
      <c r="CF686" s="109">
        <f t="shared" si="6"/>
        <v>0.75</v>
      </c>
      <c r="CG686" s="50" t="str">
        <f t="shared" si="7"/>
        <v/>
      </c>
      <c r="CH686" s="50" t="str">
        <f t="shared" si="8"/>
        <v/>
      </c>
      <c r="CI686" s="50" t="str">
        <f t="shared" si="9"/>
        <v/>
      </c>
      <c r="CJ686" s="50" t="str">
        <f t="shared" si="10"/>
        <v/>
      </c>
      <c r="CK686" s="50" t="str">
        <f t="shared" si="11"/>
        <v/>
      </c>
      <c r="CL686" s="50"/>
      <c r="CM686" s="50"/>
      <c r="CN686" s="50"/>
      <c r="CO686" s="50"/>
      <c r="CP686" s="50"/>
    </row>
    <row r="687">
      <c r="A687" s="108" t="str">
        <f t="shared" si="2"/>
        <v/>
      </c>
      <c r="B687" s="6"/>
      <c r="C687" s="119"/>
      <c r="D687" s="120"/>
      <c r="E687" s="61"/>
      <c r="F687" s="45"/>
      <c r="G687" s="45"/>
      <c r="H687" s="46"/>
      <c r="I687" s="45"/>
      <c r="J687" s="45"/>
      <c r="K687" s="45"/>
      <c r="L687" s="45"/>
      <c r="M687" s="61"/>
      <c r="N687" s="48"/>
      <c r="O687" s="49"/>
      <c r="P687" s="48"/>
      <c r="Q687" s="49"/>
      <c r="R687" s="50"/>
      <c r="S687" s="51"/>
      <c r="T687" s="15"/>
      <c r="U687" s="14"/>
      <c r="V687" s="52"/>
      <c r="W687" s="52"/>
      <c r="X687" s="52"/>
      <c r="Y687" s="52"/>
      <c r="Z687" s="52"/>
      <c r="AA687" s="52"/>
      <c r="AB687" s="53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3"/>
      <c r="AP687" s="52"/>
      <c r="AQ687" s="52"/>
      <c r="AR687" s="53"/>
      <c r="AS687" s="53"/>
      <c r="AT687" s="53"/>
      <c r="AU687" s="52"/>
      <c r="AV687" s="52"/>
      <c r="AW687" s="53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83" t="str">
        <f>IF(ISBLANK(B687),,IF(IFNA(MATCH(N687,List_Holidays,0),0)=0,IF(IFNA(MATCH(WEEKDAY(N687),List_WeekHolidays,0),0),1,0),2))</f>
        <v/>
      </c>
      <c r="BU687" s="83" t="str">
        <f t="array" ref="BU687">IF(ISBLANK(BT687),,INDEX(List_DayType,BT687+1))</f>
        <v/>
      </c>
      <c r="BV687" s="83" t="str">
        <f t="array" ref="BV687">IFS(BT687=0,,BT687=1,INDEX(List_Weekday,BT687),BT687=2,XLOOKUP(N687,List_Holidays,List_HolidaysDesc))</f>
        <v/>
      </c>
      <c r="BW687" s="109">
        <f t="shared" si="3"/>
        <v>0</v>
      </c>
      <c r="BX687" s="109">
        <f t="shared" si="4"/>
        <v>0</v>
      </c>
      <c r="BY687" s="109">
        <f>IF($BW687&gt;cLunchEnd+$N687,cLunchBegin+$N687+1,cLunchBegin+$N687)</f>
        <v>0.5</v>
      </c>
      <c r="BZ687" s="109">
        <f>IF($BW687&gt;cLunchEnd+$N687,cLunchEnd+$N687+1,cLunchEnd+$N687)</f>
        <v>0.5416666667</v>
      </c>
      <c r="CA687" s="109">
        <f>IF($BW687&gt;cDinnerEnd+$N687,cDinnerBegin+$N687+1,cDinnerBegin+$N687)</f>
        <v>0.75</v>
      </c>
      <c r="CB687" s="109">
        <f>IF($BW687&gt;cDinnerEnd+$N687,cDinnerEnd+$N687+1,cDinnerEnd+$N687)</f>
        <v>0.7916666667</v>
      </c>
      <c r="CC687" s="50" t="str">
        <f>IF((MIN($BX687,BZ687)-MAX($BW687,BY687))&gt;0,vDurationLunch,)</f>
        <v/>
      </c>
      <c r="CD687" s="50" t="str">
        <f>IF((MIN($BX687,CB687)-MAX($BW687,CA687))&gt;0,vDurationDinner,)</f>
        <v/>
      </c>
      <c r="CE687" s="50">
        <f t="shared" si="5"/>
        <v>0</v>
      </c>
      <c r="CF687" s="109">
        <f t="shared" si="6"/>
        <v>0.75</v>
      </c>
      <c r="CG687" s="50" t="str">
        <f t="shared" si="7"/>
        <v/>
      </c>
      <c r="CH687" s="50" t="str">
        <f t="shared" si="8"/>
        <v/>
      </c>
      <c r="CI687" s="50" t="str">
        <f t="shared" si="9"/>
        <v/>
      </c>
      <c r="CJ687" s="50" t="str">
        <f t="shared" si="10"/>
        <v/>
      </c>
      <c r="CK687" s="50" t="str">
        <f t="shared" si="11"/>
        <v/>
      </c>
      <c r="CL687" s="50"/>
      <c r="CM687" s="50"/>
      <c r="CN687" s="50"/>
      <c r="CO687" s="50"/>
      <c r="CP687" s="50"/>
    </row>
    <row r="688">
      <c r="A688" s="108" t="str">
        <f t="shared" si="2"/>
        <v/>
      </c>
      <c r="B688" s="6"/>
      <c r="C688" s="119"/>
      <c r="D688" s="120"/>
      <c r="E688" s="61"/>
      <c r="F688" s="45"/>
      <c r="G688" s="45"/>
      <c r="H688" s="45"/>
      <c r="I688" s="45"/>
      <c r="J688" s="46"/>
      <c r="K688" s="45"/>
      <c r="L688" s="45"/>
      <c r="M688" s="61"/>
      <c r="N688" s="48"/>
      <c r="O688" s="49"/>
      <c r="P688" s="48"/>
      <c r="Q688" s="49"/>
      <c r="R688" s="50"/>
      <c r="S688" s="51"/>
      <c r="T688" s="15"/>
      <c r="U688" s="14"/>
      <c r="V688" s="52"/>
      <c r="W688" s="52"/>
      <c r="X688" s="52"/>
      <c r="Y688" s="52"/>
      <c r="Z688" s="52"/>
      <c r="AA688" s="52"/>
      <c r="AB688" s="53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3"/>
      <c r="AP688" s="52"/>
      <c r="AQ688" s="52"/>
      <c r="AR688" s="53"/>
      <c r="AS688" s="53"/>
      <c r="AT688" s="53"/>
      <c r="AU688" s="52"/>
      <c r="AV688" s="52"/>
      <c r="AW688" s="53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83" t="str">
        <f>IF(ISBLANK(B688),,IF(IFNA(MATCH(N688,List_Holidays,0),0)=0,IF(IFNA(MATCH(WEEKDAY(N688),List_WeekHolidays,0),0),1,0),2))</f>
        <v/>
      </c>
      <c r="BU688" s="83" t="str">
        <f t="array" ref="BU688">IF(ISBLANK(BT688),,INDEX(List_DayType,BT688+1))</f>
        <v/>
      </c>
      <c r="BV688" s="83" t="str">
        <f t="array" ref="BV688">IFS(BT688=0,,BT688=1,INDEX(List_Weekday,BT688),BT688=2,XLOOKUP(N688,List_Holidays,List_HolidaysDesc))</f>
        <v/>
      </c>
      <c r="BW688" s="109">
        <f t="shared" si="3"/>
        <v>0</v>
      </c>
      <c r="BX688" s="109">
        <f t="shared" si="4"/>
        <v>0</v>
      </c>
      <c r="BY688" s="109">
        <f>IF($BW688&gt;cLunchEnd+$N688,cLunchBegin+$N688+1,cLunchBegin+$N688)</f>
        <v>0.5</v>
      </c>
      <c r="BZ688" s="109">
        <f>IF($BW688&gt;cLunchEnd+$N688,cLunchEnd+$N688+1,cLunchEnd+$N688)</f>
        <v>0.5416666667</v>
      </c>
      <c r="CA688" s="109">
        <f>IF($BW688&gt;cDinnerEnd+$N688,cDinnerBegin+$N688+1,cDinnerBegin+$N688)</f>
        <v>0.75</v>
      </c>
      <c r="CB688" s="109">
        <f>IF($BW688&gt;cDinnerEnd+$N688,cDinnerEnd+$N688+1,cDinnerEnd+$N688)</f>
        <v>0.7916666667</v>
      </c>
      <c r="CC688" s="50" t="str">
        <f>IF((MIN($BX688,BZ688)-MAX($BW688,BY688))&gt;0,vDurationLunch,)</f>
        <v/>
      </c>
      <c r="CD688" s="50" t="str">
        <f>IF((MIN($BX688,CB688)-MAX($BW688,CA688))&gt;0,vDurationDinner,)</f>
        <v/>
      </c>
      <c r="CE688" s="50">
        <f t="shared" si="5"/>
        <v>0</v>
      </c>
      <c r="CF688" s="109">
        <f t="shared" si="6"/>
        <v>0.75</v>
      </c>
      <c r="CG688" s="50" t="str">
        <f t="shared" si="7"/>
        <v/>
      </c>
      <c r="CH688" s="50" t="str">
        <f t="shared" si="8"/>
        <v/>
      </c>
      <c r="CI688" s="50" t="str">
        <f t="shared" si="9"/>
        <v/>
      </c>
      <c r="CJ688" s="50" t="str">
        <f t="shared" si="10"/>
        <v/>
      </c>
      <c r="CK688" s="50" t="str">
        <f t="shared" si="11"/>
        <v/>
      </c>
      <c r="CL688" s="50"/>
      <c r="CM688" s="50"/>
      <c r="CN688" s="50"/>
      <c r="CO688" s="50"/>
      <c r="CP688" s="50"/>
    </row>
    <row r="689">
      <c r="A689" s="108" t="str">
        <f t="shared" si="2"/>
        <v/>
      </c>
      <c r="B689" s="6"/>
      <c r="C689" s="119"/>
      <c r="D689" s="120"/>
      <c r="E689" s="61"/>
      <c r="F689" s="45"/>
      <c r="G689" s="45"/>
      <c r="H689" s="46"/>
      <c r="I689" s="45"/>
      <c r="J689" s="45"/>
      <c r="K689" s="45"/>
      <c r="L689" s="45"/>
      <c r="M689" s="61"/>
      <c r="N689" s="48"/>
      <c r="O689" s="49"/>
      <c r="P689" s="48"/>
      <c r="Q689" s="49"/>
      <c r="R689" s="50"/>
      <c r="S689" s="51"/>
      <c r="T689" s="15"/>
      <c r="U689" s="14"/>
      <c r="V689" s="52"/>
      <c r="W689" s="52"/>
      <c r="X689" s="52"/>
      <c r="Y689" s="52"/>
      <c r="Z689" s="52"/>
      <c r="AA689" s="52"/>
      <c r="AB689" s="53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3"/>
      <c r="AP689" s="52"/>
      <c r="AQ689" s="52"/>
      <c r="AR689" s="53"/>
      <c r="AS689" s="53"/>
      <c r="AT689" s="53"/>
      <c r="AU689" s="52"/>
      <c r="AV689" s="52"/>
      <c r="AW689" s="53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83" t="str">
        <f>IF(ISBLANK(B689),,IF(IFNA(MATCH(N689,List_Holidays,0),0)=0,IF(IFNA(MATCH(WEEKDAY(N689),List_WeekHolidays,0),0),1,0),2))</f>
        <v/>
      </c>
      <c r="BU689" s="83" t="str">
        <f t="array" ref="BU689">IF(ISBLANK(BT689),,INDEX(List_DayType,BT689+1))</f>
        <v/>
      </c>
      <c r="BV689" s="83" t="str">
        <f t="array" ref="BV689">IFS(BT689=0,,BT689=1,INDEX(List_Weekday,BT689),BT689=2,XLOOKUP(N689,List_Holidays,List_HolidaysDesc))</f>
        <v/>
      </c>
      <c r="BW689" s="109">
        <f t="shared" si="3"/>
        <v>0</v>
      </c>
      <c r="BX689" s="109">
        <f t="shared" si="4"/>
        <v>0</v>
      </c>
      <c r="BY689" s="109">
        <f>IF($BW689&gt;cLunchEnd+$N689,cLunchBegin+$N689+1,cLunchBegin+$N689)</f>
        <v>0.5</v>
      </c>
      <c r="BZ689" s="109">
        <f>IF($BW689&gt;cLunchEnd+$N689,cLunchEnd+$N689+1,cLunchEnd+$N689)</f>
        <v>0.5416666667</v>
      </c>
      <c r="CA689" s="109">
        <f>IF($BW689&gt;cDinnerEnd+$N689,cDinnerBegin+$N689+1,cDinnerBegin+$N689)</f>
        <v>0.75</v>
      </c>
      <c r="CB689" s="109">
        <f>IF($BW689&gt;cDinnerEnd+$N689,cDinnerEnd+$N689+1,cDinnerEnd+$N689)</f>
        <v>0.7916666667</v>
      </c>
      <c r="CC689" s="50" t="str">
        <f>IF((MIN($BX689,BZ689)-MAX($BW689,BY689))&gt;0,vDurationLunch,)</f>
        <v/>
      </c>
      <c r="CD689" s="50" t="str">
        <f>IF((MIN($BX689,CB689)-MAX($BW689,CA689))&gt;0,vDurationDinner,)</f>
        <v/>
      </c>
      <c r="CE689" s="50">
        <f t="shared" si="5"/>
        <v>0</v>
      </c>
      <c r="CF689" s="109">
        <f t="shared" si="6"/>
        <v>0.75</v>
      </c>
      <c r="CG689" s="50" t="str">
        <f t="shared" si="7"/>
        <v/>
      </c>
      <c r="CH689" s="50" t="str">
        <f t="shared" si="8"/>
        <v/>
      </c>
      <c r="CI689" s="50" t="str">
        <f t="shared" si="9"/>
        <v/>
      </c>
      <c r="CJ689" s="50" t="str">
        <f t="shared" si="10"/>
        <v/>
      </c>
      <c r="CK689" s="50" t="str">
        <f t="shared" si="11"/>
        <v/>
      </c>
      <c r="CL689" s="50"/>
      <c r="CM689" s="50"/>
      <c r="CN689" s="50"/>
      <c r="CO689" s="50"/>
      <c r="CP689" s="50"/>
    </row>
    <row r="690">
      <c r="A690" s="108" t="str">
        <f t="shared" si="2"/>
        <v/>
      </c>
      <c r="B690" s="6"/>
      <c r="C690" s="119"/>
      <c r="D690" s="120"/>
      <c r="E690" s="61"/>
      <c r="F690" s="45"/>
      <c r="G690" s="45"/>
      <c r="H690" s="46"/>
      <c r="I690" s="45"/>
      <c r="J690" s="45"/>
      <c r="K690" s="45"/>
      <c r="L690" s="45"/>
      <c r="M690" s="61"/>
      <c r="N690" s="48"/>
      <c r="O690" s="49"/>
      <c r="P690" s="48"/>
      <c r="Q690" s="49"/>
      <c r="R690" s="50"/>
      <c r="S690" s="51"/>
      <c r="T690" s="15"/>
      <c r="U690" s="14"/>
      <c r="V690" s="52"/>
      <c r="W690" s="52"/>
      <c r="X690" s="52"/>
      <c r="Y690" s="52"/>
      <c r="Z690" s="52"/>
      <c r="AA690" s="52"/>
      <c r="AB690" s="53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3"/>
      <c r="AP690" s="52"/>
      <c r="AQ690" s="52"/>
      <c r="AR690" s="53"/>
      <c r="AS690" s="53"/>
      <c r="AT690" s="53"/>
      <c r="AU690" s="52"/>
      <c r="AV690" s="52"/>
      <c r="AW690" s="53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83" t="str">
        <f>IF(ISBLANK(B690),,IF(IFNA(MATCH(N690,List_Holidays,0),0)=0,IF(IFNA(MATCH(WEEKDAY(N690),List_WeekHolidays,0),0),1,0),2))</f>
        <v/>
      </c>
      <c r="BU690" s="83" t="str">
        <f t="array" ref="BU690">IF(ISBLANK(BT690),,INDEX(List_DayType,BT690+1))</f>
        <v/>
      </c>
      <c r="BV690" s="83" t="str">
        <f t="array" ref="BV690">IFS(BT690=0,,BT690=1,INDEX(List_Weekday,BT690),BT690=2,XLOOKUP(N690,List_Holidays,List_HolidaysDesc))</f>
        <v/>
      </c>
      <c r="BW690" s="109">
        <f t="shared" si="3"/>
        <v>0</v>
      </c>
      <c r="BX690" s="109">
        <f t="shared" si="4"/>
        <v>0</v>
      </c>
      <c r="BY690" s="109">
        <f>IF($BW690&gt;cLunchEnd+$N690,cLunchBegin+$N690+1,cLunchBegin+$N690)</f>
        <v>0.5</v>
      </c>
      <c r="BZ690" s="109">
        <f>IF($BW690&gt;cLunchEnd+$N690,cLunchEnd+$N690+1,cLunchEnd+$N690)</f>
        <v>0.5416666667</v>
      </c>
      <c r="CA690" s="109">
        <f>IF($BW690&gt;cDinnerEnd+$N690,cDinnerBegin+$N690+1,cDinnerBegin+$N690)</f>
        <v>0.75</v>
      </c>
      <c r="CB690" s="109">
        <f>IF($BW690&gt;cDinnerEnd+$N690,cDinnerEnd+$N690+1,cDinnerEnd+$N690)</f>
        <v>0.7916666667</v>
      </c>
      <c r="CC690" s="50" t="str">
        <f>IF((MIN($BX690,BZ690)-MAX($BW690,BY690))&gt;0,vDurationLunch,)</f>
        <v/>
      </c>
      <c r="CD690" s="50" t="str">
        <f>IF((MIN($BX690,CB690)-MAX($BW690,CA690))&gt;0,vDurationDinner,)</f>
        <v/>
      </c>
      <c r="CE690" s="50">
        <f t="shared" si="5"/>
        <v>0</v>
      </c>
      <c r="CF690" s="109">
        <f t="shared" si="6"/>
        <v>0.75</v>
      </c>
      <c r="CG690" s="50" t="str">
        <f t="shared" si="7"/>
        <v/>
      </c>
      <c r="CH690" s="50" t="str">
        <f t="shared" si="8"/>
        <v/>
      </c>
      <c r="CI690" s="50" t="str">
        <f t="shared" si="9"/>
        <v/>
      </c>
      <c r="CJ690" s="50" t="str">
        <f t="shared" si="10"/>
        <v/>
      </c>
      <c r="CK690" s="50" t="str">
        <f t="shared" si="11"/>
        <v/>
      </c>
      <c r="CL690" s="50"/>
      <c r="CM690" s="50"/>
      <c r="CN690" s="50"/>
      <c r="CO690" s="50"/>
      <c r="CP690" s="50"/>
    </row>
    <row r="691">
      <c r="A691" s="108" t="str">
        <f t="shared" si="2"/>
        <v/>
      </c>
      <c r="B691" s="6"/>
      <c r="C691" s="119"/>
      <c r="D691" s="120"/>
      <c r="E691" s="61"/>
      <c r="F691" s="45"/>
      <c r="G691" s="45"/>
      <c r="H691" s="46"/>
      <c r="I691" s="45"/>
      <c r="J691" s="45"/>
      <c r="K691" s="45"/>
      <c r="L691" s="45"/>
      <c r="M691" s="61"/>
      <c r="N691" s="48"/>
      <c r="O691" s="49"/>
      <c r="P691" s="48"/>
      <c r="Q691" s="49"/>
      <c r="R691" s="50"/>
      <c r="S691" s="51"/>
      <c r="T691" s="15"/>
      <c r="U691" s="14"/>
      <c r="V691" s="52"/>
      <c r="W691" s="52"/>
      <c r="X691" s="52"/>
      <c r="Y691" s="52"/>
      <c r="Z691" s="52"/>
      <c r="AA691" s="52"/>
      <c r="AB691" s="53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3"/>
      <c r="AP691" s="52"/>
      <c r="AQ691" s="52"/>
      <c r="AR691" s="53"/>
      <c r="AS691" s="53"/>
      <c r="AT691" s="53"/>
      <c r="AU691" s="52"/>
      <c r="AV691" s="52"/>
      <c r="AW691" s="53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83" t="str">
        <f>IF(ISBLANK(B691),,IF(IFNA(MATCH(N691,List_Holidays,0),0)=0,IF(IFNA(MATCH(WEEKDAY(N691),List_WeekHolidays,0),0),1,0),2))</f>
        <v/>
      </c>
      <c r="BU691" s="83" t="str">
        <f t="array" ref="BU691">IF(ISBLANK(BT691),,INDEX(List_DayType,BT691+1))</f>
        <v/>
      </c>
      <c r="BV691" s="83" t="str">
        <f t="array" ref="BV691">IFS(BT691=0,,BT691=1,INDEX(List_Weekday,BT691),BT691=2,XLOOKUP(N691,List_Holidays,List_HolidaysDesc))</f>
        <v/>
      </c>
      <c r="BW691" s="109">
        <f t="shared" si="3"/>
        <v>0</v>
      </c>
      <c r="BX691" s="109">
        <f t="shared" si="4"/>
        <v>0</v>
      </c>
      <c r="BY691" s="109">
        <f>IF($BW691&gt;cLunchEnd+$N691,cLunchBegin+$N691+1,cLunchBegin+$N691)</f>
        <v>0.5</v>
      </c>
      <c r="BZ691" s="109">
        <f>IF($BW691&gt;cLunchEnd+$N691,cLunchEnd+$N691+1,cLunchEnd+$N691)</f>
        <v>0.5416666667</v>
      </c>
      <c r="CA691" s="109">
        <f>IF($BW691&gt;cDinnerEnd+$N691,cDinnerBegin+$N691+1,cDinnerBegin+$N691)</f>
        <v>0.75</v>
      </c>
      <c r="CB691" s="109">
        <f>IF($BW691&gt;cDinnerEnd+$N691,cDinnerEnd+$N691+1,cDinnerEnd+$N691)</f>
        <v>0.7916666667</v>
      </c>
      <c r="CC691" s="50" t="str">
        <f>IF((MIN($BX691,BZ691)-MAX($BW691,BY691))&gt;0,vDurationLunch,)</f>
        <v/>
      </c>
      <c r="CD691" s="50" t="str">
        <f>IF((MIN($BX691,CB691)-MAX($BW691,CA691))&gt;0,vDurationDinner,)</f>
        <v/>
      </c>
      <c r="CE691" s="50">
        <f t="shared" si="5"/>
        <v>0</v>
      </c>
      <c r="CF691" s="109">
        <f t="shared" si="6"/>
        <v>0.75</v>
      </c>
      <c r="CG691" s="50" t="str">
        <f t="shared" si="7"/>
        <v/>
      </c>
      <c r="CH691" s="50" t="str">
        <f t="shared" si="8"/>
        <v/>
      </c>
      <c r="CI691" s="50" t="str">
        <f t="shared" si="9"/>
        <v/>
      </c>
      <c r="CJ691" s="50" t="str">
        <f t="shared" si="10"/>
        <v/>
      </c>
      <c r="CK691" s="50" t="str">
        <f t="shared" si="11"/>
        <v/>
      </c>
      <c r="CL691" s="50"/>
      <c r="CM691" s="50"/>
      <c r="CN691" s="50"/>
      <c r="CO691" s="50"/>
      <c r="CP691" s="50"/>
    </row>
    <row r="692">
      <c r="A692" s="108" t="str">
        <f t="shared" si="2"/>
        <v/>
      </c>
      <c r="B692" s="6"/>
      <c r="C692" s="119"/>
      <c r="D692" s="120"/>
      <c r="E692" s="61"/>
      <c r="F692" s="45"/>
      <c r="G692" s="46"/>
      <c r="H692" s="46"/>
      <c r="I692" s="45"/>
      <c r="J692" s="45"/>
      <c r="K692" s="45"/>
      <c r="L692" s="45"/>
      <c r="M692" s="61"/>
      <c r="N692" s="48"/>
      <c r="O692" s="49"/>
      <c r="P692" s="48"/>
      <c r="Q692" s="49"/>
      <c r="R692" s="50"/>
      <c r="S692" s="51"/>
      <c r="T692" s="15"/>
      <c r="U692" s="14"/>
      <c r="V692" s="52"/>
      <c r="W692" s="52"/>
      <c r="X692" s="52"/>
      <c r="Y692" s="52"/>
      <c r="Z692" s="52"/>
      <c r="AA692" s="52"/>
      <c r="AB692" s="53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3"/>
      <c r="AP692" s="52"/>
      <c r="AQ692" s="52"/>
      <c r="AR692" s="53"/>
      <c r="AS692" s="53"/>
      <c r="AT692" s="53"/>
      <c r="AU692" s="52"/>
      <c r="AV692" s="52"/>
      <c r="AW692" s="53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83" t="str">
        <f>IF(ISBLANK(B692),,IF(IFNA(MATCH(N692,List_Holidays,0),0)=0,IF(IFNA(MATCH(WEEKDAY(N692),List_WeekHolidays,0),0),1,0),2))</f>
        <v/>
      </c>
      <c r="BU692" s="83" t="str">
        <f t="array" ref="BU692">IF(ISBLANK(BT692),,INDEX(List_DayType,BT692+1))</f>
        <v/>
      </c>
      <c r="BV692" s="83" t="str">
        <f t="array" ref="BV692">IFS(BT692=0,,BT692=1,INDEX(List_Weekday,BT692),BT692=2,XLOOKUP(N692,List_Holidays,List_HolidaysDesc))</f>
        <v/>
      </c>
      <c r="BW692" s="109">
        <f t="shared" si="3"/>
        <v>0</v>
      </c>
      <c r="BX692" s="109">
        <f t="shared" si="4"/>
        <v>0</v>
      </c>
      <c r="BY692" s="109">
        <f>IF($BW692&gt;cLunchEnd+$N692,cLunchBegin+$N692+1,cLunchBegin+$N692)</f>
        <v>0.5</v>
      </c>
      <c r="BZ692" s="109">
        <f>IF($BW692&gt;cLunchEnd+$N692,cLunchEnd+$N692+1,cLunchEnd+$N692)</f>
        <v>0.5416666667</v>
      </c>
      <c r="CA692" s="109">
        <f>IF($BW692&gt;cDinnerEnd+$N692,cDinnerBegin+$N692+1,cDinnerBegin+$N692)</f>
        <v>0.75</v>
      </c>
      <c r="CB692" s="109">
        <f>IF($BW692&gt;cDinnerEnd+$N692,cDinnerEnd+$N692+1,cDinnerEnd+$N692)</f>
        <v>0.7916666667</v>
      </c>
      <c r="CC692" s="50" t="str">
        <f>IF((MIN($BX692,BZ692)-MAX($BW692,BY692))&gt;0,vDurationLunch,)</f>
        <v/>
      </c>
      <c r="CD692" s="50" t="str">
        <f>IF((MIN($BX692,CB692)-MAX($BW692,CA692))&gt;0,vDurationDinner,)</f>
        <v/>
      </c>
      <c r="CE692" s="50">
        <f t="shared" si="5"/>
        <v>0</v>
      </c>
      <c r="CF692" s="109">
        <f t="shared" si="6"/>
        <v>0.75</v>
      </c>
      <c r="CG692" s="50" t="str">
        <f t="shared" si="7"/>
        <v/>
      </c>
      <c r="CH692" s="50" t="str">
        <f t="shared" si="8"/>
        <v/>
      </c>
      <c r="CI692" s="50" t="str">
        <f t="shared" si="9"/>
        <v/>
      </c>
      <c r="CJ692" s="50" t="str">
        <f t="shared" si="10"/>
        <v/>
      </c>
      <c r="CK692" s="50" t="str">
        <f t="shared" si="11"/>
        <v/>
      </c>
      <c r="CL692" s="50"/>
      <c r="CM692" s="50"/>
      <c r="CN692" s="50"/>
      <c r="CO692" s="50"/>
      <c r="CP692" s="50"/>
    </row>
    <row r="693">
      <c r="A693" s="108" t="str">
        <f t="shared" si="2"/>
        <v/>
      </c>
      <c r="B693" s="6"/>
      <c r="C693" s="119"/>
      <c r="D693" s="120"/>
      <c r="E693" s="61"/>
      <c r="F693" s="45"/>
      <c r="G693" s="45"/>
      <c r="H693" s="46"/>
      <c r="I693" s="45"/>
      <c r="J693" s="45"/>
      <c r="K693" s="45"/>
      <c r="L693" s="45"/>
      <c r="M693" s="61"/>
      <c r="N693" s="48"/>
      <c r="O693" s="49"/>
      <c r="P693" s="48"/>
      <c r="Q693" s="49"/>
      <c r="R693" s="50"/>
      <c r="S693" s="51"/>
      <c r="T693" s="15"/>
      <c r="U693" s="14"/>
      <c r="V693" s="52"/>
      <c r="W693" s="52"/>
      <c r="X693" s="52"/>
      <c r="Y693" s="52"/>
      <c r="Z693" s="52"/>
      <c r="AA693" s="52"/>
      <c r="AB693" s="53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3"/>
      <c r="AP693" s="52"/>
      <c r="AQ693" s="52"/>
      <c r="AR693" s="53"/>
      <c r="AS693" s="53"/>
      <c r="AT693" s="53"/>
      <c r="AU693" s="52"/>
      <c r="AV693" s="52"/>
      <c r="AW693" s="53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83" t="str">
        <f>IF(ISBLANK(B693),,IF(IFNA(MATCH(N693,List_Holidays,0),0)=0,IF(IFNA(MATCH(WEEKDAY(N693),List_WeekHolidays,0),0),1,0),2))</f>
        <v/>
      </c>
      <c r="BU693" s="83" t="str">
        <f t="array" ref="BU693">IF(ISBLANK(BT693),,INDEX(List_DayType,BT693+1))</f>
        <v/>
      </c>
      <c r="BV693" s="83" t="str">
        <f t="array" ref="BV693">IFS(BT693=0,,BT693=1,INDEX(List_Weekday,BT693),BT693=2,XLOOKUP(N693,List_Holidays,List_HolidaysDesc))</f>
        <v/>
      </c>
      <c r="BW693" s="109">
        <f t="shared" si="3"/>
        <v>0</v>
      </c>
      <c r="BX693" s="109">
        <f t="shared" si="4"/>
        <v>0</v>
      </c>
      <c r="BY693" s="109">
        <f>IF($BW693&gt;cLunchEnd+$N693,cLunchBegin+$N693+1,cLunchBegin+$N693)</f>
        <v>0.5</v>
      </c>
      <c r="BZ693" s="109">
        <f>IF($BW693&gt;cLunchEnd+$N693,cLunchEnd+$N693+1,cLunchEnd+$N693)</f>
        <v>0.5416666667</v>
      </c>
      <c r="CA693" s="109">
        <f>IF($BW693&gt;cDinnerEnd+$N693,cDinnerBegin+$N693+1,cDinnerBegin+$N693)</f>
        <v>0.75</v>
      </c>
      <c r="CB693" s="109">
        <f>IF($BW693&gt;cDinnerEnd+$N693,cDinnerEnd+$N693+1,cDinnerEnd+$N693)</f>
        <v>0.7916666667</v>
      </c>
      <c r="CC693" s="50" t="str">
        <f>IF((MIN($BX693,BZ693)-MAX($BW693,BY693))&gt;0,vDurationLunch,)</f>
        <v/>
      </c>
      <c r="CD693" s="50" t="str">
        <f>IF((MIN($BX693,CB693)-MAX($BW693,CA693))&gt;0,vDurationDinner,)</f>
        <v/>
      </c>
      <c r="CE693" s="50">
        <f t="shared" si="5"/>
        <v>0</v>
      </c>
      <c r="CF693" s="109">
        <f t="shared" si="6"/>
        <v>0.75</v>
      </c>
      <c r="CG693" s="50" t="str">
        <f t="shared" si="7"/>
        <v/>
      </c>
      <c r="CH693" s="50" t="str">
        <f t="shared" si="8"/>
        <v/>
      </c>
      <c r="CI693" s="50" t="str">
        <f t="shared" si="9"/>
        <v/>
      </c>
      <c r="CJ693" s="50" t="str">
        <f t="shared" si="10"/>
        <v/>
      </c>
      <c r="CK693" s="50" t="str">
        <f t="shared" si="11"/>
        <v/>
      </c>
      <c r="CL693" s="50"/>
      <c r="CM693" s="50"/>
      <c r="CN693" s="50"/>
      <c r="CO693" s="50"/>
      <c r="CP693" s="50"/>
    </row>
    <row r="694">
      <c r="A694" s="108" t="str">
        <f t="shared" si="2"/>
        <v/>
      </c>
      <c r="B694" s="6"/>
      <c r="C694" s="119"/>
      <c r="D694" s="120"/>
      <c r="E694" s="61"/>
      <c r="F694" s="45"/>
      <c r="G694" s="45"/>
      <c r="H694" s="46"/>
      <c r="I694" s="45"/>
      <c r="J694" s="45"/>
      <c r="K694" s="45"/>
      <c r="L694" s="45"/>
      <c r="M694" s="61"/>
      <c r="N694" s="48"/>
      <c r="O694" s="49"/>
      <c r="P694" s="48"/>
      <c r="Q694" s="49"/>
      <c r="R694" s="50"/>
      <c r="S694" s="51"/>
      <c r="T694" s="15"/>
      <c r="U694" s="14"/>
      <c r="V694" s="52"/>
      <c r="W694" s="52"/>
      <c r="X694" s="52"/>
      <c r="Y694" s="52"/>
      <c r="Z694" s="52"/>
      <c r="AA694" s="52"/>
      <c r="AB694" s="53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3"/>
      <c r="AP694" s="52"/>
      <c r="AQ694" s="52"/>
      <c r="AR694" s="53"/>
      <c r="AS694" s="53"/>
      <c r="AT694" s="53"/>
      <c r="AU694" s="52"/>
      <c r="AV694" s="52"/>
      <c r="AW694" s="53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83" t="str">
        <f>IF(ISBLANK(B694),,IF(IFNA(MATCH(N694,List_Holidays,0),0)=0,IF(IFNA(MATCH(WEEKDAY(N694),List_WeekHolidays,0),0),1,0),2))</f>
        <v/>
      </c>
      <c r="BU694" s="83" t="str">
        <f t="array" ref="BU694">IF(ISBLANK(BT694),,INDEX(List_DayType,BT694+1))</f>
        <v/>
      </c>
      <c r="BV694" s="83" t="str">
        <f t="array" ref="BV694">IFS(BT694=0,,BT694=1,INDEX(List_Weekday,BT694),BT694=2,XLOOKUP(N694,List_Holidays,List_HolidaysDesc))</f>
        <v/>
      </c>
      <c r="BW694" s="109">
        <f t="shared" si="3"/>
        <v>0</v>
      </c>
      <c r="BX694" s="109">
        <f t="shared" si="4"/>
        <v>0</v>
      </c>
      <c r="BY694" s="109">
        <f>IF($BW694&gt;cLunchEnd+$N694,cLunchBegin+$N694+1,cLunchBegin+$N694)</f>
        <v>0.5</v>
      </c>
      <c r="BZ694" s="109">
        <f>IF($BW694&gt;cLunchEnd+$N694,cLunchEnd+$N694+1,cLunchEnd+$N694)</f>
        <v>0.5416666667</v>
      </c>
      <c r="CA694" s="109">
        <f>IF($BW694&gt;cDinnerEnd+$N694,cDinnerBegin+$N694+1,cDinnerBegin+$N694)</f>
        <v>0.75</v>
      </c>
      <c r="CB694" s="109">
        <f>IF($BW694&gt;cDinnerEnd+$N694,cDinnerEnd+$N694+1,cDinnerEnd+$N694)</f>
        <v>0.7916666667</v>
      </c>
      <c r="CC694" s="50" t="str">
        <f>IF((MIN($BX694,BZ694)-MAX($BW694,BY694))&gt;0,vDurationLunch,)</f>
        <v/>
      </c>
      <c r="CD694" s="50" t="str">
        <f>IF((MIN($BX694,CB694)-MAX($BW694,CA694))&gt;0,vDurationDinner,)</f>
        <v/>
      </c>
      <c r="CE694" s="50">
        <f t="shared" si="5"/>
        <v>0</v>
      </c>
      <c r="CF694" s="109">
        <f t="shared" si="6"/>
        <v>0.75</v>
      </c>
      <c r="CG694" s="50" t="str">
        <f t="shared" si="7"/>
        <v/>
      </c>
      <c r="CH694" s="50" t="str">
        <f t="shared" si="8"/>
        <v/>
      </c>
      <c r="CI694" s="50" t="str">
        <f t="shared" si="9"/>
        <v/>
      </c>
      <c r="CJ694" s="50" t="str">
        <f t="shared" si="10"/>
        <v/>
      </c>
      <c r="CK694" s="50" t="str">
        <f t="shared" si="11"/>
        <v/>
      </c>
      <c r="CL694" s="50"/>
      <c r="CM694" s="50"/>
      <c r="CN694" s="50"/>
      <c r="CO694" s="50"/>
      <c r="CP694" s="50"/>
    </row>
    <row r="695">
      <c r="A695" s="108" t="str">
        <f t="shared" si="2"/>
        <v/>
      </c>
      <c r="B695" s="6"/>
      <c r="C695" s="119"/>
      <c r="D695" s="120"/>
      <c r="E695" s="61"/>
      <c r="F695" s="45"/>
      <c r="G695" s="45"/>
      <c r="H695" s="45"/>
      <c r="I695" s="45"/>
      <c r="J695" s="46"/>
      <c r="K695" s="45"/>
      <c r="L695" s="45"/>
      <c r="M695" s="61"/>
      <c r="N695" s="48"/>
      <c r="O695" s="49"/>
      <c r="P695" s="48"/>
      <c r="Q695" s="49"/>
      <c r="R695" s="50"/>
      <c r="S695" s="51"/>
      <c r="T695" s="15"/>
      <c r="U695" s="14"/>
      <c r="V695" s="52"/>
      <c r="W695" s="52"/>
      <c r="X695" s="52"/>
      <c r="Y695" s="52"/>
      <c r="Z695" s="52"/>
      <c r="AA695" s="52"/>
      <c r="AB695" s="53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3"/>
      <c r="AP695" s="52"/>
      <c r="AQ695" s="52"/>
      <c r="AR695" s="53"/>
      <c r="AS695" s="53"/>
      <c r="AT695" s="53"/>
      <c r="AU695" s="52"/>
      <c r="AV695" s="52"/>
      <c r="AW695" s="53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83" t="str">
        <f>IF(ISBLANK(B695),,IF(IFNA(MATCH(N695,List_Holidays,0),0)=0,IF(IFNA(MATCH(WEEKDAY(N695),List_WeekHolidays,0),0),1,0),2))</f>
        <v/>
      </c>
      <c r="BU695" s="83" t="str">
        <f t="array" ref="BU695">IF(ISBLANK(BT695),,INDEX(List_DayType,BT695+1))</f>
        <v/>
      </c>
      <c r="BV695" s="83" t="str">
        <f t="array" ref="BV695">IFS(BT695=0,,BT695=1,INDEX(List_Weekday,BT695),BT695=2,XLOOKUP(N695,List_Holidays,List_HolidaysDesc))</f>
        <v/>
      </c>
      <c r="BW695" s="109">
        <f t="shared" si="3"/>
        <v>0</v>
      </c>
      <c r="BX695" s="109">
        <f t="shared" si="4"/>
        <v>0</v>
      </c>
      <c r="BY695" s="109">
        <f>IF($BW695&gt;cLunchEnd+$N695,cLunchBegin+$N695+1,cLunchBegin+$N695)</f>
        <v>0.5</v>
      </c>
      <c r="BZ695" s="109">
        <f>IF($BW695&gt;cLunchEnd+$N695,cLunchEnd+$N695+1,cLunchEnd+$N695)</f>
        <v>0.5416666667</v>
      </c>
      <c r="CA695" s="109">
        <f>IF($BW695&gt;cDinnerEnd+$N695,cDinnerBegin+$N695+1,cDinnerBegin+$N695)</f>
        <v>0.75</v>
      </c>
      <c r="CB695" s="109">
        <f>IF($BW695&gt;cDinnerEnd+$N695,cDinnerEnd+$N695+1,cDinnerEnd+$N695)</f>
        <v>0.7916666667</v>
      </c>
      <c r="CC695" s="50" t="str">
        <f>IF((MIN($BX695,BZ695)-MAX($BW695,BY695))&gt;0,vDurationLunch,)</f>
        <v/>
      </c>
      <c r="CD695" s="50" t="str">
        <f>IF((MIN($BX695,CB695)-MAX($BW695,CA695))&gt;0,vDurationDinner,)</f>
        <v/>
      </c>
      <c r="CE695" s="50">
        <f t="shared" si="5"/>
        <v>0</v>
      </c>
      <c r="CF695" s="109">
        <f t="shared" si="6"/>
        <v>0.75</v>
      </c>
      <c r="CG695" s="50" t="str">
        <f t="shared" si="7"/>
        <v/>
      </c>
      <c r="CH695" s="50" t="str">
        <f t="shared" si="8"/>
        <v/>
      </c>
      <c r="CI695" s="50" t="str">
        <f t="shared" si="9"/>
        <v/>
      </c>
      <c r="CJ695" s="50" t="str">
        <f t="shared" si="10"/>
        <v/>
      </c>
      <c r="CK695" s="50" t="str">
        <f t="shared" si="11"/>
        <v/>
      </c>
      <c r="CL695" s="50"/>
      <c r="CM695" s="50"/>
      <c r="CN695" s="50"/>
      <c r="CO695" s="50"/>
      <c r="CP695" s="50"/>
    </row>
    <row r="696">
      <c r="A696" s="108" t="str">
        <f t="shared" si="2"/>
        <v/>
      </c>
      <c r="B696" s="6"/>
      <c r="C696" s="119"/>
      <c r="D696" s="120"/>
      <c r="E696" s="61"/>
      <c r="F696" s="45"/>
      <c r="G696" s="45"/>
      <c r="H696" s="46"/>
      <c r="I696" s="45"/>
      <c r="J696" s="45"/>
      <c r="K696" s="45"/>
      <c r="L696" s="45"/>
      <c r="M696" s="61"/>
      <c r="N696" s="48"/>
      <c r="O696" s="49"/>
      <c r="P696" s="48"/>
      <c r="Q696" s="49"/>
      <c r="R696" s="50"/>
      <c r="S696" s="51"/>
      <c r="T696" s="15"/>
      <c r="U696" s="14"/>
      <c r="V696" s="52"/>
      <c r="W696" s="52"/>
      <c r="X696" s="52"/>
      <c r="Y696" s="52"/>
      <c r="Z696" s="52"/>
      <c r="AA696" s="52"/>
      <c r="AB696" s="53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3"/>
      <c r="AP696" s="52"/>
      <c r="AQ696" s="52"/>
      <c r="AR696" s="53"/>
      <c r="AS696" s="53"/>
      <c r="AT696" s="53"/>
      <c r="AU696" s="52"/>
      <c r="AV696" s="52"/>
      <c r="AW696" s="53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83" t="str">
        <f>IF(ISBLANK(B696),,IF(IFNA(MATCH(N696,List_Holidays,0),0)=0,IF(IFNA(MATCH(WEEKDAY(N696),List_WeekHolidays,0),0),1,0),2))</f>
        <v/>
      </c>
      <c r="BU696" s="83" t="str">
        <f t="array" ref="BU696">IF(ISBLANK(BT696),,INDEX(List_DayType,BT696+1))</f>
        <v/>
      </c>
      <c r="BV696" s="83" t="str">
        <f t="array" ref="BV696">IFS(BT696=0,,BT696=1,INDEX(List_Weekday,BT696),BT696=2,XLOOKUP(N696,List_Holidays,List_HolidaysDesc))</f>
        <v/>
      </c>
      <c r="BW696" s="109">
        <f t="shared" si="3"/>
        <v>0</v>
      </c>
      <c r="BX696" s="109">
        <f t="shared" si="4"/>
        <v>0</v>
      </c>
      <c r="BY696" s="109">
        <f>IF($BW696&gt;cLunchEnd+$N696,cLunchBegin+$N696+1,cLunchBegin+$N696)</f>
        <v>0.5</v>
      </c>
      <c r="BZ696" s="109">
        <f>IF($BW696&gt;cLunchEnd+$N696,cLunchEnd+$N696+1,cLunchEnd+$N696)</f>
        <v>0.5416666667</v>
      </c>
      <c r="CA696" s="109">
        <f>IF($BW696&gt;cDinnerEnd+$N696,cDinnerBegin+$N696+1,cDinnerBegin+$N696)</f>
        <v>0.75</v>
      </c>
      <c r="CB696" s="109">
        <f>IF($BW696&gt;cDinnerEnd+$N696,cDinnerEnd+$N696+1,cDinnerEnd+$N696)</f>
        <v>0.7916666667</v>
      </c>
      <c r="CC696" s="50" t="str">
        <f>IF((MIN($BX696,BZ696)-MAX($BW696,BY696))&gt;0,vDurationLunch,)</f>
        <v/>
      </c>
      <c r="CD696" s="50" t="str">
        <f>IF((MIN($BX696,CB696)-MAX($BW696,CA696))&gt;0,vDurationDinner,)</f>
        <v/>
      </c>
      <c r="CE696" s="50">
        <f t="shared" si="5"/>
        <v>0</v>
      </c>
      <c r="CF696" s="109">
        <f t="shared" si="6"/>
        <v>0.75</v>
      </c>
      <c r="CG696" s="50" t="str">
        <f t="shared" si="7"/>
        <v/>
      </c>
      <c r="CH696" s="50" t="str">
        <f t="shared" si="8"/>
        <v/>
      </c>
      <c r="CI696" s="50" t="str">
        <f t="shared" si="9"/>
        <v/>
      </c>
      <c r="CJ696" s="50" t="str">
        <f t="shared" si="10"/>
        <v/>
      </c>
      <c r="CK696" s="50" t="str">
        <f t="shared" si="11"/>
        <v/>
      </c>
      <c r="CL696" s="50"/>
      <c r="CM696" s="50"/>
      <c r="CN696" s="50"/>
      <c r="CO696" s="50"/>
      <c r="CP696" s="50"/>
    </row>
    <row r="697">
      <c r="A697" s="108" t="str">
        <f t="shared" si="2"/>
        <v/>
      </c>
      <c r="B697" s="6"/>
      <c r="C697" s="119"/>
      <c r="D697" s="120"/>
      <c r="E697" s="61"/>
      <c r="F697" s="45"/>
      <c r="G697" s="45"/>
      <c r="H697" s="46"/>
      <c r="I697" s="45"/>
      <c r="J697" s="45"/>
      <c r="K697" s="45"/>
      <c r="L697" s="45"/>
      <c r="M697" s="61"/>
      <c r="N697" s="48"/>
      <c r="O697" s="49"/>
      <c r="P697" s="48"/>
      <c r="Q697" s="49"/>
      <c r="R697" s="50"/>
      <c r="S697" s="51"/>
      <c r="T697" s="15"/>
      <c r="U697" s="14"/>
      <c r="V697" s="52"/>
      <c r="W697" s="52"/>
      <c r="X697" s="52"/>
      <c r="Y697" s="52"/>
      <c r="Z697" s="52"/>
      <c r="AA697" s="52"/>
      <c r="AB697" s="53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3"/>
      <c r="AP697" s="52"/>
      <c r="AQ697" s="52"/>
      <c r="AR697" s="53"/>
      <c r="AS697" s="53"/>
      <c r="AT697" s="53"/>
      <c r="AU697" s="52"/>
      <c r="AV697" s="52"/>
      <c r="AW697" s="53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83" t="str">
        <f>IF(ISBLANK(B697),,IF(IFNA(MATCH(N697,List_Holidays,0),0)=0,IF(IFNA(MATCH(WEEKDAY(N697),List_WeekHolidays,0),0),1,0),2))</f>
        <v/>
      </c>
      <c r="BU697" s="83" t="str">
        <f t="array" ref="BU697">IF(ISBLANK(BT697),,INDEX(List_DayType,BT697+1))</f>
        <v/>
      </c>
      <c r="BV697" s="83" t="str">
        <f t="array" ref="BV697">IFS(BT697=0,,BT697=1,INDEX(List_Weekday,BT697),BT697=2,XLOOKUP(N697,List_Holidays,List_HolidaysDesc))</f>
        <v/>
      </c>
      <c r="BW697" s="109">
        <f t="shared" si="3"/>
        <v>0</v>
      </c>
      <c r="BX697" s="109">
        <f t="shared" si="4"/>
        <v>0</v>
      </c>
      <c r="BY697" s="109">
        <f>IF($BW697&gt;cLunchEnd+$N697,cLunchBegin+$N697+1,cLunchBegin+$N697)</f>
        <v>0.5</v>
      </c>
      <c r="BZ697" s="109">
        <f>IF($BW697&gt;cLunchEnd+$N697,cLunchEnd+$N697+1,cLunchEnd+$N697)</f>
        <v>0.5416666667</v>
      </c>
      <c r="CA697" s="109">
        <f>IF($BW697&gt;cDinnerEnd+$N697,cDinnerBegin+$N697+1,cDinnerBegin+$N697)</f>
        <v>0.75</v>
      </c>
      <c r="CB697" s="109">
        <f>IF($BW697&gt;cDinnerEnd+$N697,cDinnerEnd+$N697+1,cDinnerEnd+$N697)</f>
        <v>0.7916666667</v>
      </c>
      <c r="CC697" s="50" t="str">
        <f>IF((MIN($BX697,BZ697)-MAX($BW697,BY697))&gt;0,vDurationLunch,)</f>
        <v/>
      </c>
      <c r="CD697" s="50" t="str">
        <f>IF((MIN($BX697,CB697)-MAX($BW697,CA697))&gt;0,vDurationDinner,)</f>
        <v/>
      </c>
      <c r="CE697" s="50">
        <f t="shared" si="5"/>
        <v>0</v>
      </c>
      <c r="CF697" s="109">
        <f t="shared" si="6"/>
        <v>0.75</v>
      </c>
      <c r="CG697" s="50" t="str">
        <f t="shared" si="7"/>
        <v/>
      </c>
      <c r="CH697" s="50" t="str">
        <f t="shared" si="8"/>
        <v/>
      </c>
      <c r="CI697" s="50" t="str">
        <f t="shared" si="9"/>
        <v/>
      </c>
      <c r="CJ697" s="50" t="str">
        <f t="shared" si="10"/>
        <v/>
      </c>
      <c r="CK697" s="50" t="str">
        <f t="shared" si="11"/>
        <v/>
      </c>
      <c r="CL697" s="50"/>
      <c r="CM697" s="50"/>
      <c r="CN697" s="50"/>
      <c r="CO697" s="50"/>
      <c r="CP697" s="50"/>
    </row>
    <row r="698">
      <c r="A698" s="108" t="str">
        <f t="shared" si="2"/>
        <v/>
      </c>
      <c r="B698" s="6"/>
      <c r="C698" s="119"/>
      <c r="D698" s="120"/>
      <c r="E698" s="61"/>
      <c r="F698" s="45"/>
      <c r="G698" s="45"/>
      <c r="H698" s="46"/>
      <c r="I698" s="45"/>
      <c r="J698" s="45"/>
      <c r="K698" s="45"/>
      <c r="L698" s="45"/>
      <c r="M698" s="61"/>
      <c r="N698" s="48"/>
      <c r="O698" s="49"/>
      <c r="P698" s="48"/>
      <c r="Q698" s="49"/>
      <c r="R698" s="50"/>
      <c r="S698" s="51"/>
      <c r="T698" s="15"/>
      <c r="U698" s="14"/>
      <c r="V698" s="52"/>
      <c r="W698" s="52"/>
      <c r="X698" s="52"/>
      <c r="Y698" s="52"/>
      <c r="Z698" s="52"/>
      <c r="AA698" s="52"/>
      <c r="AB698" s="53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3"/>
      <c r="AP698" s="52"/>
      <c r="AQ698" s="52"/>
      <c r="AR698" s="53"/>
      <c r="AS698" s="53"/>
      <c r="AT698" s="53"/>
      <c r="AU698" s="52"/>
      <c r="AV698" s="52"/>
      <c r="AW698" s="53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83" t="str">
        <f>IF(ISBLANK(B698),,IF(IFNA(MATCH(N698,List_Holidays,0),0)=0,IF(IFNA(MATCH(WEEKDAY(N698),List_WeekHolidays,0),0),1,0),2))</f>
        <v/>
      </c>
      <c r="BU698" s="83" t="str">
        <f t="array" ref="BU698">IF(ISBLANK(BT698),,INDEX(List_DayType,BT698+1))</f>
        <v/>
      </c>
      <c r="BV698" s="83" t="str">
        <f t="array" ref="BV698">IFS(BT698=0,,BT698=1,INDEX(List_Weekday,BT698),BT698=2,XLOOKUP(N698,List_Holidays,List_HolidaysDesc))</f>
        <v/>
      </c>
      <c r="BW698" s="109">
        <f t="shared" si="3"/>
        <v>0</v>
      </c>
      <c r="BX698" s="109">
        <f t="shared" si="4"/>
        <v>0</v>
      </c>
      <c r="BY698" s="109">
        <f>IF($BW698&gt;cLunchEnd+$N698,cLunchBegin+$N698+1,cLunchBegin+$N698)</f>
        <v>0.5</v>
      </c>
      <c r="BZ698" s="109">
        <f>IF($BW698&gt;cLunchEnd+$N698,cLunchEnd+$N698+1,cLunchEnd+$N698)</f>
        <v>0.5416666667</v>
      </c>
      <c r="CA698" s="109">
        <f>IF($BW698&gt;cDinnerEnd+$N698,cDinnerBegin+$N698+1,cDinnerBegin+$N698)</f>
        <v>0.75</v>
      </c>
      <c r="CB698" s="109">
        <f>IF($BW698&gt;cDinnerEnd+$N698,cDinnerEnd+$N698+1,cDinnerEnd+$N698)</f>
        <v>0.7916666667</v>
      </c>
      <c r="CC698" s="50" t="str">
        <f>IF((MIN($BX698,BZ698)-MAX($BW698,BY698))&gt;0,vDurationLunch,)</f>
        <v/>
      </c>
      <c r="CD698" s="50" t="str">
        <f>IF((MIN($BX698,CB698)-MAX($BW698,CA698))&gt;0,vDurationDinner,)</f>
        <v/>
      </c>
      <c r="CE698" s="50">
        <f t="shared" si="5"/>
        <v>0</v>
      </c>
      <c r="CF698" s="109">
        <f t="shared" si="6"/>
        <v>0.75</v>
      </c>
      <c r="CG698" s="50" t="str">
        <f t="shared" si="7"/>
        <v/>
      </c>
      <c r="CH698" s="50" t="str">
        <f t="shared" si="8"/>
        <v/>
      </c>
      <c r="CI698" s="50" t="str">
        <f t="shared" si="9"/>
        <v/>
      </c>
      <c r="CJ698" s="50" t="str">
        <f t="shared" si="10"/>
        <v/>
      </c>
      <c r="CK698" s="50" t="str">
        <f t="shared" si="11"/>
        <v/>
      </c>
      <c r="CL698" s="50"/>
      <c r="CM698" s="50"/>
      <c r="CN698" s="50"/>
      <c r="CO698" s="50"/>
      <c r="CP698" s="50"/>
    </row>
    <row r="699">
      <c r="A699" s="108" t="str">
        <f t="shared" si="2"/>
        <v/>
      </c>
      <c r="B699" s="6"/>
      <c r="C699" s="119"/>
      <c r="D699" s="120"/>
      <c r="E699" s="61"/>
      <c r="F699" s="45"/>
      <c r="G699" s="46"/>
      <c r="H699" s="46"/>
      <c r="I699" s="45"/>
      <c r="J699" s="45"/>
      <c r="K699" s="45"/>
      <c r="L699" s="45"/>
      <c r="M699" s="61"/>
      <c r="N699" s="48"/>
      <c r="O699" s="49"/>
      <c r="P699" s="48"/>
      <c r="Q699" s="49"/>
      <c r="R699" s="50"/>
      <c r="S699" s="51"/>
      <c r="T699" s="15"/>
      <c r="U699" s="14"/>
      <c r="V699" s="52"/>
      <c r="W699" s="52"/>
      <c r="X699" s="52"/>
      <c r="Y699" s="52"/>
      <c r="Z699" s="52"/>
      <c r="AA699" s="52"/>
      <c r="AB699" s="53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3"/>
      <c r="AP699" s="52"/>
      <c r="AQ699" s="52"/>
      <c r="AR699" s="53"/>
      <c r="AS699" s="53"/>
      <c r="AT699" s="53"/>
      <c r="AU699" s="52"/>
      <c r="AV699" s="52"/>
      <c r="AW699" s="53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83" t="str">
        <f>IF(ISBLANK(B699),,IF(IFNA(MATCH(N699,List_Holidays,0),0)=0,IF(IFNA(MATCH(WEEKDAY(N699),List_WeekHolidays,0),0),1,0),2))</f>
        <v/>
      </c>
      <c r="BU699" s="83" t="str">
        <f t="array" ref="BU699">IF(ISBLANK(BT699),,INDEX(List_DayType,BT699+1))</f>
        <v/>
      </c>
      <c r="BV699" s="83" t="str">
        <f t="array" ref="BV699">IFS(BT699=0,,BT699=1,INDEX(List_Weekday,BT699),BT699=2,XLOOKUP(N699,List_Holidays,List_HolidaysDesc))</f>
        <v/>
      </c>
      <c r="BW699" s="109">
        <f t="shared" si="3"/>
        <v>0</v>
      </c>
      <c r="BX699" s="109">
        <f t="shared" si="4"/>
        <v>0</v>
      </c>
      <c r="BY699" s="109">
        <f>IF($BW699&gt;cLunchEnd+$N699,cLunchBegin+$N699+1,cLunchBegin+$N699)</f>
        <v>0.5</v>
      </c>
      <c r="BZ699" s="109">
        <f>IF($BW699&gt;cLunchEnd+$N699,cLunchEnd+$N699+1,cLunchEnd+$N699)</f>
        <v>0.5416666667</v>
      </c>
      <c r="CA699" s="109">
        <f>IF($BW699&gt;cDinnerEnd+$N699,cDinnerBegin+$N699+1,cDinnerBegin+$N699)</f>
        <v>0.75</v>
      </c>
      <c r="CB699" s="109">
        <f>IF($BW699&gt;cDinnerEnd+$N699,cDinnerEnd+$N699+1,cDinnerEnd+$N699)</f>
        <v>0.7916666667</v>
      </c>
      <c r="CC699" s="50" t="str">
        <f>IF((MIN($BX699,BZ699)-MAX($BW699,BY699))&gt;0,vDurationLunch,)</f>
        <v/>
      </c>
      <c r="CD699" s="50" t="str">
        <f>IF((MIN($BX699,CB699)-MAX($BW699,CA699))&gt;0,vDurationDinner,)</f>
        <v/>
      </c>
      <c r="CE699" s="50">
        <f t="shared" si="5"/>
        <v>0</v>
      </c>
      <c r="CF699" s="109">
        <f t="shared" si="6"/>
        <v>0.75</v>
      </c>
      <c r="CG699" s="50" t="str">
        <f t="shared" si="7"/>
        <v/>
      </c>
      <c r="CH699" s="50" t="str">
        <f t="shared" si="8"/>
        <v/>
      </c>
      <c r="CI699" s="50" t="str">
        <f t="shared" si="9"/>
        <v/>
      </c>
      <c r="CJ699" s="50" t="str">
        <f t="shared" si="10"/>
        <v/>
      </c>
      <c r="CK699" s="50" t="str">
        <f t="shared" si="11"/>
        <v/>
      </c>
      <c r="CL699" s="50"/>
      <c r="CM699" s="50"/>
      <c r="CN699" s="50"/>
      <c r="CO699" s="50"/>
      <c r="CP699" s="50"/>
    </row>
    <row r="700">
      <c r="A700" s="108" t="str">
        <f t="shared" si="2"/>
        <v/>
      </c>
      <c r="B700" s="6"/>
      <c r="C700" s="119"/>
      <c r="D700" s="120"/>
      <c r="E700" s="61"/>
      <c r="F700" s="45"/>
      <c r="G700" s="45"/>
      <c r="H700" s="46"/>
      <c r="I700" s="45"/>
      <c r="J700" s="45"/>
      <c r="K700" s="45"/>
      <c r="L700" s="45"/>
      <c r="M700" s="61"/>
      <c r="N700" s="48"/>
      <c r="O700" s="49"/>
      <c r="P700" s="48"/>
      <c r="Q700" s="49"/>
      <c r="R700" s="50"/>
      <c r="S700" s="51"/>
      <c r="T700" s="15"/>
      <c r="U700" s="14"/>
      <c r="V700" s="52"/>
      <c r="W700" s="52"/>
      <c r="X700" s="52"/>
      <c r="Y700" s="52"/>
      <c r="Z700" s="52"/>
      <c r="AA700" s="52"/>
      <c r="AB700" s="53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3"/>
      <c r="AP700" s="52"/>
      <c r="AQ700" s="52"/>
      <c r="AR700" s="53"/>
      <c r="AS700" s="53"/>
      <c r="AT700" s="53"/>
      <c r="AU700" s="52"/>
      <c r="AV700" s="52"/>
      <c r="AW700" s="53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83" t="str">
        <f>IF(ISBLANK(B700),,IF(IFNA(MATCH(N700,List_Holidays,0),0)=0,IF(IFNA(MATCH(WEEKDAY(N700),List_WeekHolidays,0),0),1,0),2))</f>
        <v/>
      </c>
      <c r="BU700" s="83" t="str">
        <f t="array" ref="BU700">IF(ISBLANK(BT700),,INDEX(List_DayType,BT700+1))</f>
        <v/>
      </c>
      <c r="BV700" s="83" t="str">
        <f t="array" ref="BV700">IFS(BT700=0,,BT700=1,INDEX(List_Weekday,BT700),BT700=2,XLOOKUP(N700,List_Holidays,List_HolidaysDesc))</f>
        <v/>
      </c>
      <c r="BW700" s="109">
        <f t="shared" si="3"/>
        <v>0</v>
      </c>
      <c r="BX700" s="109">
        <f t="shared" si="4"/>
        <v>0</v>
      </c>
      <c r="BY700" s="109">
        <f>IF($BW700&gt;cLunchEnd+$N700,cLunchBegin+$N700+1,cLunchBegin+$N700)</f>
        <v>0.5</v>
      </c>
      <c r="BZ700" s="109">
        <f>IF($BW700&gt;cLunchEnd+$N700,cLunchEnd+$N700+1,cLunchEnd+$N700)</f>
        <v>0.5416666667</v>
      </c>
      <c r="CA700" s="109">
        <f>IF($BW700&gt;cDinnerEnd+$N700,cDinnerBegin+$N700+1,cDinnerBegin+$N700)</f>
        <v>0.75</v>
      </c>
      <c r="CB700" s="109">
        <f>IF($BW700&gt;cDinnerEnd+$N700,cDinnerEnd+$N700+1,cDinnerEnd+$N700)</f>
        <v>0.7916666667</v>
      </c>
      <c r="CC700" s="50" t="str">
        <f>IF((MIN($BX700,BZ700)-MAX($BW700,BY700))&gt;0,vDurationLunch,)</f>
        <v/>
      </c>
      <c r="CD700" s="50" t="str">
        <f>IF((MIN($BX700,CB700)-MAX($BW700,CA700))&gt;0,vDurationDinner,)</f>
        <v/>
      </c>
      <c r="CE700" s="50">
        <f t="shared" si="5"/>
        <v>0</v>
      </c>
      <c r="CF700" s="109">
        <f t="shared" si="6"/>
        <v>0.75</v>
      </c>
      <c r="CG700" s="50" t="str">
        <f t="shared" si="7"/>
        <v/>
      </c>
      <c r="CH700" s="50" t="str">
        <f t="shared" si="8"/>
        <v/>
      </c>
      <c r="CI700" s="50" t="str">
        <f t="shared" si="9"/>
        <v/>
      </c>
      <c r="CJ700" s="50" t="str">
        <f t="shared" si="10"/>
        <v/>
      </c>
      <c r="CK700" s="50" t="str">
        <f t="shared" si="11"/>
        <v/>
      </c>
      <c r="CL700" s="50"/>
      <c r="CM700" s="50"/>
      <c r="CN700" s="50"/>
      <c r="CO700" s="50"/>
      <c r="CP700" s="50"/>
    </row>
    <row r="701">
      <c r="A701" s="108" t="str">
        <f t="shared" si="2"/>
        <v/>
      </c>
      <c r="B701" s="6"/>
      <c r="C701" s="119"/>
      <c r="D701" s="120"/>
      <c r="E701" s="61"/>
      <c r="F701" s="45"/>
      <c r="G701" s="45"/>
      <c r="H701" s="46"/>
      <c r="I701" s="45"/>
      <c r="J701" s="45"/>
      <c r="K701" s="45"/>
      <c r="L701" s="45"/>
      <c r="M701" s="61"/>
      <c r="N701" s="48"/>
      <c r="O701" s="49"/>
      <c r="P701" s="48"/>
      <c r="Q701" s="49"/>
      <c r="R701" s="50"/>
      <c r="S701" s="51"/>
      <c r="T701" s="15"/>
      <c r="U701" s="14"/>
      <c r="V701" s="52"/>
      <c r="W701" s="52"/>
      <c r="X701" s="52"/>
      <c r="Y701" s="52"/>
      <c r="Z701" s="52"/>
      <c r="AA701" s="52"/>
      <c r="AB701" s="53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3"/>
      <c r="AP701" s="52"/>
      <c r="AQ701" s="52"/>
      <c r="AR701" s="53"/>
      <c r="AS701" s="53"/>
      <c r="AT701" s="53"/>
      <c r="AU701" s="52"/>
      <c r="AV701" s="52"/>
      <c r="AW701" s="53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83" t="str">
        <f>IF(ISBLANK(B701),,IF(IFNA(MATCH(N701,List_Holidays,0),0)=0,IF(IFNA(MATCH(WEEKDAY(N701),List_WeekHolidays,0),0),1,0),2))</f>
        <v/>
      </c>
      <c r="BU701" s="83" t="str">
        <f t="array" ref="BU701">IF(ISBLANK(BT701),,INDEX(List_DayType,BT701+1))</f>
        <v/>
      </c>
      <c r="BV701" s="83" t="str">
        <f t="array" ref="BV701">IFS(BT701=0,,BT701=1,INDEX(List_Weekday,BT701),BT701=2,XLOOKUP(N701,List_Holidays,List_HolidaysDesc))</f>
        <v/>
      </c>
      <c r="BW701" s="109">
        <f t="shared" si="3"/>
        <v>0</v>
      </c>
      <c r="BX701" s="109">
        <f t="shared" si="4"/>
        <v>0</v>
      </c>
      <c r="BY701" s="109">
        <f>IF($BW701&gt;cLunchEnd+$N701,cLunchBegin+$N701+1,cLunchBegin+$N701)</f>
        <v>0.5</v>
      </c>
      <c r="BZ701" s="109">
        <f>IF($BW701&gt;cLunchEnd+$N701,cLunchEnd+$N701+1,cLunchEnd+$N701)</f>
        <v>0.5416666667</v>
      </c>
      <c r="CA701" s="109">
        <f>IF($BW701&gt;cDinnerEnd+$N701,cDinnerBegin+$N701+1,cDinnerBegin+$N701)</f>
        <v>0.75</v>
      </c>
      <c r="CB701" s="109">
        <f>IF($BW701&gt;cDinnerEnd+$N701,cDinnerEnd+$N701+1,cDinnerEnd+$N701)</f>
        <v>0.7916666667</v>
      </c>
      <c r="CC701" s="50" t="str">
        <f>IF((MIN($BX701,BZ701)-MAX($BW701,BY701))&gt;0,vDurationLunch,)</f>
        <v/>
      </c>
      <c r="CD701" s="50" t="str">
        <f>IF((MIN($BX701,CB701)-MAX($BW701,CA701))&gt;0,vDurationDinner,)</f>
        <v/>
      </c>
      <c r="CE701" s="50">
        <f t="shared" si="5"/>
        <v>0</v>
      </c>
      <c r="CF701" s="109">
        <f t="shared" si="6"/>
        <v>0.75</v>
      </c>
      <c r="CG701" s="50" t="str">
        <f t="shared" si="7"/>
        <v/>
      </c>
      <c r="CH701" s="50" t="str">
        <f t="shared" si="8"/>
        <v/>
      </c>
      <c r="CI701" s="50" t="str">
        <f t="shared" si="9"/>
        <v/>
      </c>
      <c r="CJ701" s="50" t="str">
        <f t="shared" si="10"/>
        <v/>
      </c>
      <c r="CK701" s="50" t="str">
        <f t="shared" si="11"/>
        <v/>
      </c>
      <c r="CL701" s="50"/>
      <c r="CM701" s="50"/>
      <c r="CN701" s="50"/>
      <c r="CO701" s="50"/>
      <c r="CP701" s="50"/>
    </row>
    <row r="702">
      <c r="A702" s="108" t="str">
        <f t="shared" si="2"/>
        <v/>
      </c>
      <c r="B702" s="6"/>
      <c r="C702" s="119"/>
      <c r="D702" s="120"/>
      <c r="E702" s="61"/>
      <c r="F702" s="45"/>
      <c r="G702" s="45"/>
      <c r="H702" s="45"/>
      <c r="I702" s="45"/>
      <c r="J702" s="46"/>
      <c r="K702" s="45"/>
      <c r="L702" s="45"/>
      <c r="M702" s="61"/>
      <c r="N702" s="48"/>
      <c r="O702" s="49"/>
      <c r="P702" s="48"/>
      <c r="Q702" s="49"/>
      <c r="R702" s="50"/>
      <c r="S702" s="51"/>
      <c r="T702" s="15"/>
      <c r="U702" s="14"/>
      <c r="V702" s="52"/>
      <c r="W702" s="52"/>
      <c r="X702" s="52"/>
      <c r="Y702" s="52"/>
      <c r="Z702" s="52"/>
      <c r="AA702" s="52"/>
      <c r="AB702" s="53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3"/>
      <c r="AP702" s="52"/>
      <c r="AQ702" s="52"/>
      <c r="AR702" s="53"/>
      <c r="AS702" s="53"/>
      <c r="AT702" s="53"/>
      <c r="AU702" s="52"/>
      <c r="AV702" s="52"/>
      <c r="AW702" s="53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83" t="str">
        <f>IF(ISBLANK(B702),,IF(IFNA(MATCH(N702,List_Holidays,0),0)=0,IF(IFNA(MATCH(WEEKDAY(N702),List_WeekHolidays,0),0),1,0),2))</f>
        <v/>
      </c>
      <c r="BU702" s="83" t="str">
        <f t="array" ref="BU702">IF(ISBLANK(BT702),,INDEX(List_DayType,BT702+1))</f>
        <v/>
      </c>
      <c r="BV702" s="83" t="str">
        <f t="array" ref="BV702">IFS(BT702=0,,BT702=1,INDEX(List_Weekday,BT702),BT702=2,XLOOKUP(N702,List_Holidays,List_HolidaysDesc))</f>
        <v/>
      </c>
      <c r="BW702" s="109">
        <f t="shared" si="3"/>
        <v>0</v>
      </c>
      <c r="BX702" s="109">
        <f t="shared" si="4"/>
        <v>0</v>
      </c>
      <c r="BY702" s="109">
        <f>IF($BW702&gt;cLunchEnd+$N702,cLunchBegin+$N702+1,cLunchBegin+$N702)</f>
        <v>0.5</v>
      </c>
      <c r="BZ702" s="109">
        <f>IF($BW702&gt;cLunchEnd+$N702,cLunchEnd+$N702+1,cLunchEnd+$N702)</f>
        <v>0.5416666667</v>
      </c>
      <c r="CA702" s="109">
        <f>IF($BW702&gt;cDinnerEnd+$N702,cDinnerBegin+$N702+1,cDinnerBegin+$N702)</f>
        <v>0.75</v>
      </c>
      <c r="CB702" s="109">
        <f>IF($BW702&gt;cDinnerEnd+$N702,cDinnerEnd+$N702+1,cDinnerEnd+$N702)</f>
        <v>0.7916666667</v>
      </c>
      <c r="CC702" s="50" t="str">
        <f>IF((MIN($BX702,BZ702)-MAX($BW702,BY702))&gt;0,vDurationLunch,)</f>
        <v/>
      </c>
      <c r="CD702" s="50" t="str">
        <f>IF((MIN($BX702,CB702)-MAX($BW702,CA702))&gt;0,vDurationDinner,)</f>
        <v/>
      </c>
      <c r="CE702" s="50">
        <f t="shared" si="5"/>
        <v>0</v>
      </c>
      <c r="CF702" s="109">
        <f t="shared" si="6"/>
        <v>0.75</v>
      </c>
      <c r="CG702" s="50" t="str">
        <f t="shared" si="7"/>
        <v/>
      </c>
      <c r="CH702" s="50" t="str">
        <f t="shared" si="8"/>
        <v/>
      </c>
      <c r="CI702" s="50" t="str">
        <f t="shared" si="9"/>
        <v/>
      </c>
      <c r="CJ702" s="50" t="str">
        <f t="shared" si="10"/>
        <v/>
      </c>
      <c r="CK702" s="50" t="str">
        <f t="shared" si="11"/>
        <v/>
      </c>
      <c r="CL702" s="50"/>
      <c r="CM702" s="50"/>
      <c r="CN702" s="50"/>
      <c r="CO702" s="50"/>
      <c r="CP702" s="50"/>
    </row>
    <row r="703">
      <c r="A703" s="108" t="str">
        <f t="shared" si="2"/>
        <v/>
      </c>
      <c r="B703" s="6"/>
      <c r="C703" s="119"/>
      <c r="D703" s="120"/>
      <c r="E703" s="61"/>
      <c r="F703" s="45"/>
      <c r="G703" s="45"/>
      <c r="H703" s="46"/>
      <c r="I703" s="45"/>
      <c r="J703" s="45"/>
      <c r="K703" s="45"/>
      <c r="L703" s="45"/>
      <c r="M703" s="61"/>
      <c r="N703" s="48"/>
      <c r="O703" s="49"/>
      <c r="P703" s="48"/>
      <c r="Q703" s="49"/>
      <c r="R703" s="50"/>
      <c r="S703" s="51"/>
      <c r="T703" s="15"/>
      <c r="U703" s="14"/>
      <c r="V703" s="52"/>
      <c r="W703" s="52"/>
      <c r="X703" s="52"/>
      <c r="Y703" s="52"/>
      <c r="Z703" s="52"/>
      <c r="AA703" s="52"/>
      <c r="AB703" s="53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3"/>
      <c r="AP703" s="52"/>
      <c r="AQ703" s="52"/>
      <c r="AR703" s="53"/>
      <c r="AS703" s="53"/>
      <c r="AT703" s="53"/>
      <c r="AU703" s="52"/>
      <c r="AV703" s="52"/>
      <c r="AW703" s="53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83" t="str">
        <f>IF(ISBLANK(B703),,IF(IFNA(MATCH(N703,List_Holidays,0),0)=0,IF(IFNA(MATCH(WEEKDAY(N703),List_WeekHolidays,0),0),1,0),2))</f>
        <v/>
      </c>
      <c r="BU703" s="83" t="str">
        <f t="array" ref="BU703">IF(ISBLANK(BT703),,INDEX(List_DayType,BT703+1))</f>
        <v/>
      </c>
      <c r="BV703" s="83" t="str">
        <f t="array" ref="BV703">IFS(BT703=0,,BT703=1,INDEX(List_Weekday,BT703),BT703=2,XLOOKUP(N703,List_Holidays,List_HolidaysDesc))</f>
        <v/>
      </c>
      <c r="BW703" s="109">
        <f t="shared" si="3"/>
        <v>0</v>
      </c>
      <c r="BX703" s="109">
        <f t="shared" si="4"/>
        <v>0</v>
      </c>
      <c r="BY703" s="109">
        <f>IF($BW703&gt;cLunchEnd+$N703,cLunchBegin+$N703+1,cLunchBegin+$N703)</f>
        <v>0.5</v>
      </c>
      <c r="BZ703" s="109">
        <f>IF($BW703&gt;cLunchEnd+$N703,cLunchEnd+$N703+1,cLunchEnd+$N703)</f>
        <v>0.5416666667</v>
      </c>
      <c r="CA703" s="109">
        <f>IF($BW703&gt;cDinnerEnd+$N703,cDinnerBegin+$N703+1,cDinnerBegin+$N703)</f>
        <v>0.75</v>
      </c>
      <c r="CB703" s="109">
        <f>IF($BW703&gt;cDinnerEnd+$N703,cDinnerEnd+$N703+1,cDinnerEnd+$N703)</f>
        <v>0.7916666667</v>
      </c>
      <c r="CC703" s="50" t="str">
        <f>IF((MIN($BX703,BZ703)-MAX($BW703,BY703))&gt;0,vDurationLunch,)</f>
        <v/>
      </c>
      <c r="CD703" s="50" t="str">
        <f>IF((MIN($BX703,CB703)-MAX($BW703,CA703))&gt;0,vDurationDinner,)</f>
        <v/>
      </c>
      <c r="CE703" s="50">
        <f t="shared" si="5"/>
        <v>0</v>
      </c>
      <c r="CF703" s="109">
        <f t="shared" si="6"/>
        <v>0.75</v>
      </c>
      <c r="CG703" s="50" t="str">
        <f t="shared" si="7"/>
        <v/>
      </c>
      <c r="CH703" s="50" t="str">
        <f t="shared" si="8"/>
        <v/>
      </c>
      <c r="CI703" s="50" t="str">
        <f t="shared" si="9"/>
        <v/>
      </c>
      <c r="CJ703" s="50" t="str">
        <f t="shared" si="10"/>
        <v/>
      </c>
      <c r="CK703" s="50" t="str">
        <f t="shared" si="11"/>
        <v/>
      </c>
      <c r="CL703" s="50"/>
      <c r="CM703" s="50"/>
      <c r="CN703" s="50"/>
      <c r="CO703" s="50"/>
      <c r="CP703" s="50"/>
    </row>
    <row r="704">
      <c r="A704" s="108" t="str">
        <f t="shared" si="2"/>
        <v/>
      </c>
      <c r="B704" s="6"/>
      <c r="C704" s="119"/>
      <c r="D704" s="120"/>
      <c r="E704" s="61"/>
      <c r="F704" s="45"/>
      <c r="G704" s="45"/>
      <c r="H704" s="46"/>
      <c r="I704" s="45"/>
      <c r="J704" s="45"/>
      <c r="K704" s="45"/>
      <c r="L704" s="45"/>
      <c r="M704" s="61"/>
      <c r="N704" s="48"/>
      <c r="O704" s="49"/>
      <c r="P704" s="48"/>
      <c r="Q704" s="49"/>
      <c r="R704" s="50"/>
      <c r="S704" s="51"/>
      <c r="T704" s="15"/>
      <c r="U704" s="14"/>
      <c r="V704" s="52"/>
      <c r="W704" s="52"/>
      <c r="X704" s="52"/>
      <c r="Y704" s="52"/>
      <c r="Z704" s="52"/>
      <c r="AA704" s="52"/>
      <c r="AB704" s="53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3"/>
      <c r="AP704" s="52"/>
      <c r="AQ704" s="52"/>
      <c r="AR704" s="53"/>
      <c r="AS704" s="53"/>
      <c r="AT704" s="53"/>
      <c r="AU704" s="52"/>
      <c r="AV704" s="52"/>
      <c r="AW704" s="53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83" t="str">
        <f>IF(ISBLANK(B704),,IF(IFNA(MATCH(N704,List_Holidays,0),0)=0,IF(IFNA(MATCH(WEEKDAY(N704),List_WeekHolidays,0),0),1,0),2))</f>
        <v/>
      </c>
      <c r="BU704" s="83" t="str">
        <f t="array" ref="BU704">IF(ISBLANK(BT704),,INDEX(List_DayType,BT704+1))</f>
        <v/>
      </c>
      <c r="BV704" s="83" t="str">
        <f t="array" ref="BV704">IFS(BT704=0,,BT704=1,INDEX(List_Weekday,BT704),BT704=2,XLOOKUP(N704,List_Holidays,List_HolidaysDesc))</f>
        <v/>
      </c>
      <c r="BW704" s="109">
        <f t="shared" si="3"/>
        <v>0</v>
      </c>
      <c r="BX704" s="109">
        <f t="shared" si="4"/>
        <v>0</v>
      </c>
      <c r="BY704" s="109">
        <f>IF($BW704&gt;cLunchEnd+$N704,cLunchBegin+$N704+1,cLunchBegin+$N704)</f>
        <v>0.5</v>
      </c>
      <c r="BZ704" s="109">
        <f>IF($BW704&gt;cLunchEnd+$N704,cLunchEnd+$N704+1,cLunchEnd+$N704)</f>
        <v>0.5416666667</v>
      </c>
      <c r="CA704" s="109">
        <f>IF($BW704&gt;cDinnerEnd+$N704,cDinnerBegin+$N704+1,cDinnerBegin+$N704)</f>
        <v>0.75</v>
      </c>
      <c r="CB704" s="109">
        <f>IF($BW704&gt;cDinnerEnd+$N704,cDinnerEnd+$N704+1,cDinnerEnd+$N704)</f>
        <v>0.7916666667</v>
      </c>
      <c r="CC704" s="50" t="str">
        <f>IF((MIN($BX704,BZ704)-MAX($BW704,BY704))&gt;0,vDurationLunch,)</f>
        <v/>
      </c>
      <c r="CD704" s="50" t="str">
        <f>IF((MIN($BX704,CB704)-MAX($BW704,CA704))&gt;0,vDurationDinner,)</f>
        <v/>
      </c>
      <c r="CE704" s="50">
        <f t="shared" si="5"/>
        <v>0</v>
      </c>
      <c r="CF704" s="109">
        <f t="shared" si="6"/>
        <v>0.75</v>
      </c>
      <c r="CG704" s="50" t="str">
        <f t="shared" si="7"/>
        <v/>
      </c>
      <c r="CH704" s="50" t="str">
        <f t="shared" si="8"/>
        <v/>
      </c>
      <c r="CI704" s="50" t="str">
        <f t="shared" si="9"/>
        <v/>
      </c>
      <c r="CJ704" s="50" t="str">
        <f t="shared" si="10"/>
        <v/>
      </c>
      <c r="CK704" s="50" t="str">
        <f t="shared" si="11"/>
        <v/>
      </c>
      <c r="CL704" s="50"/>
      <c r="CM704" s="50"/>
      <c r="CN704" s="50"/>
      <c r="CO704" s="50"/>
      <c r="CP704" s="50"/>
    </row>
    <row r="705">
      <c r="A705" s="108" t="str">
        <f t="shared" si="2"/>
        <v/>
      </c>
      <c r="B705" s="6"/>
      <c r="C705" s="119"/>
      <c r="D705" s="120"/>
      <c r="E705" s="61"/>
      <c r="F705" s="45"/>
      <c r="G705" s="45"/>
      <c r="H705" s="46"/>
      <c r="I705" s="45"/>
      <c r="J705" s="45"/>
      <c r="K705" s="45"/>
      <c r="L705" s="45"/>
      <c r="M705" s="61"/>
      <c r="N705" s="48"/>
      <c r="O705" s="49"/>
      <c r="P705" s="48"/>
      <c r="Q705" s="49"/>
      <c r="R705" s="50"/>
      <c r="S705" s="51"/>
      <c r="T705" s="15"/>
      <c r="U705" s="14"/>
      <c r="V705" s="52"/>
      <c r="W705" s="52"/>
      <c r="X705" s="52"/>
      <c r="Y705" s="52"/>
      <c r="Z705" s="52"/>
      <c r="AA705" s="52"/>
      <c r="AB705" s="53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3"/>
      <c r="AP705" s="52"/>
      <c r="AQ705" s="52"/>
      <c r="AR705" s="53"/>
      <c r="AS705" s="53"/>
      <c r="AT705" s="53"/>
      <c r="AU705" s="52"/>
      <c r="AV705" s="52"/>
      <c r="AW705" s="53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83" t="str">
        <f>IF(ISBLANK(B705),,IF(IFNA(MATCH(N705,List_Holidays,0),0)=0,IF(IFNA(MATCH(WEEKDAY(N705),List_WeekHolidays,0),0),1,0),2))</f>
        <v/>
      </c>
      <c r="BU705" s="83" t="str">
        <f t="array" ref="BU705">IF(ISBLANK(BT705),,INDEX(List_DayType,BT705+1))</f>
        <v/>
      </c>
      <c r="BV705" s="83" t="str">
        <f t="array" ref="BV705">IFS(BT705=0,,BT705=1,INDEX(List_Weekday,BT705),BT705=2,XLOOKUP(N705,List_Holidays,List_HolidaysDesc))</f>
        <v/>
      </c>
      <c r="BW705" s="109">
        <f t="shared" si="3"/>
        <v>0</v>
      </c>
      <c r="BX705" s="109">
        <f t="shared" si="4"/>
        <v>0</v>
      </c>
      <c r="BY705" s="109">
        <f>IF($BW705&gt;cLunchEnd+$N705,cLunchBegin+$N705+1,cLunchBegin+$N705)</f>
        <v>0.5</v>
      </c>
      <c r="BZ705" s="109">
        <f>IF($BW705&gt;cLunchEnd+$N705,cLunchEnd+$N705+1,cLunchEnd+$N705)</f>
        <v>0.5416666667</v>
      </c>
      <c r="CA705" s="109">
        <f>IF($BW705&gt;cDinnerEnd+$N705,cDinnerBegin+$N705+1,cDinnerBegin+$N705)</f>
        <v>0.75</v>
      </c>
      <c r="CB705" s="109">
        <f>IF($BW705&gt;cDinnerEnd+$N705,cDinnerEnd+$N705+1,cDinnerEnd+$N705)</f>
        <v>0.7916666667</v>
      </c>
      <c r="CC705" s="50" t="str">
        <f>IF((MIN($BX705,BZ705)-MAX($BW705,BY705))&gt;0,vDurationLunch,)</f>
        <v/>
      </c>
      <c r="CD705" s="50" t="str">
        <f>IF((MIN($BX705,CB705)-MAX($BW705,CA705))&gt;0,vDurationDinner,)</f>
        <v/>
      </c>
      <c r="CE705" s="50">
        <f t="shared" si="5"/>
        <v>0</v>
      </c>
      <c r="CF705" s="109">
        <f t="shared" si="6"/>
        <v>0.75</v>
      </c>
      <c r="CG705" s="50" t="str">
        <f t="shared" si="7"/>
        <v/>
      </c>
      <c r="CH705" s="50" t="str">
        <f t="shared" si="8"/>
        <v/>
      </c>
      <c r="CI705" s="50" t="str">
        <f t="shared" si="9"/>
        <v/>
      </c>
      <c r="CJ705" s="50" t="str">
        <f t="shared" si="10"/>
        <v/>
      </c>
      <c r="CK705" s="50" t="str">
        <f t="shared" si="11"/>
        <v/>
      </c>
      <c r="CL705" s="50"/>
      <c r="CM705" s="50"/>
      <c r="CN705" s="50"/>
      <c r="CO705" s="50"/>
      <c r="CP705" s="50"/>
    </row>
    <row r="706">
      <c r="A706" s="108" t="str">
        <f t="shared" si="2"/>
        <v/>
      </c>
      <c r="B706" s="6"/>
      <c r="C706" s="119"/>
      <c r="D706" s="120"/>
      <c r="E706" s="61"/>
      <c r="F706" s="45"/>
      <c r="G706" s="46"/>
      <c r="H706" s="46"/>
      <c r="I706" s="45"/>
      <c r="J706" s="45"/>
      <c r="K706" s="45"/>
      <c r="L706" s="45"/>
      <c r="M706" s="61"/>
      <c r="N706" s="48"/>
      <c r="O706" s="49"/>
      <c r="P706" s="48"/>
      <c r="Q706" s="49"/>
      <c r="R706" s="50"/>
      <c r="S706" s="51"/>
      <c r="T706" s="15"/>
      <c r="U706" s="14"/>
      <c r="V706" s="52"/>
      <c r="W706" s="52"/>
      <c r="X706" s="52"/>
      <c r="Y706" s="52"/>
      <c r="Z706" s="52"/>
      <c r="AA706" s="52"/>
      <c r="AB706" s="53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3"/>
      <c r="AP706" s="52"/>
      <c r="AQ706" s="52"/>
      <c r="AR706" s="53"/>
      <c r="AS706" s="53"/>
      <c r="AT706" s="53"/>
      <c r="AU706" s="52"/>
      <c r="AV706" s="52"/>
      <c r="AW706" s="53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83" t="str">
        <f>IF(ISBLANK(B706),,IF(IFNA(MATCH(N706,List_Holidays,0),0)=0,IF(IFNA(MATCH(WEEKDAY(N706),List_WeekHolidays,0),0),1,0),2))</f>
        <v/>
      </c>
      <c r="BU706" s="83" t="str">
        <f t="array" ref="BU706">IF(ISBLANK(BT706),,INDEX(List_DayType,BT706+1))</f>
        <v/>
      </c>
      <c r="BV706" s="83" t="str">
        <f t="array" ref="BV706">IFS(BT706=0,,BT706=1,INDEX(List_Weekday,BT706),BT706=2,XLOOKUP(N706,List_Holidays,List_HolidaysDesc))</f>
        <v/>
      </c>
      <c r="BW706" s="109">
        <f t="shared" si="3"/>
        <v>0</v>
      </c>
      <c r="BX706" s="109">
        <f t="shared" si="4"/>
        <v>0</v>
      </c>
      <c r="BY706" s="109">
        <f>IF($BW706&gt;cLunchEnd+$N706,cLunchBegin+$N706+1,cLunchBegin+$N706)</f>
        <v>0.5</v>
      </c>
      <c r="BZ706" s="109">
        <f>IF($BW706&gt;cLunchEnd+$N706,cLunchEnd+$N706+1,cLunchEnd+$N706)</f>
        <v>0.5416666667</v>
      </c>
      <c r="CA706" s="109">
        <f>IF($BW706&gt;cDinnerEnd+$N706,cDinnerBegin+$N706+1,cDinnerBegin+$N706)</f>
        <v>0.75</v>
      </c>
      <c r="CB706" s="109">
        <f>IF($BW706&gt;cDinnerEnd+$N706,cDinnerEnd+$N706+1,cDinnerEnd+$N706)</f>
        <v>0.7916666667</v>
      </c>
      <c r="CC706" s="50" t="str">
        <f>IF((MIN($BX706,BZ706)-MAX($BW706,BY706))&gt;0,vDurationLunch,)</f>
        <v/>
      </c>
      <c r="CD706" s="50" t="str">
        <f>IF((MIN($BX706,CB706)-MAX($BW706,CA706))&gt;0,vDurationDinner,)</f>
        <v/>
      </c>
      <c r="CE706" s="50">
        <f t="shared" si="5"/>
        <v>0</v>
      </c>
      <c r="CF706" s="109">
        <f t="shared" si="6"/>
        <v>0.75</v>
      </c>
      <c r="CG706" s="50" t="str">
        <f t="shared" si="7"/>
        <v/>
      </c>
      <c r="CH706" s="50" t="str">
        <f t="shared" si="8"/>
        <v/>
      </c>
      <c r="CI706" s="50" t="str">
        <f t="shared" si="9"/>
        <v/>
      </c>
      <c r="CJ706" s="50" t="str">
        <f t="shared" si="10"/>
        <v/>
      </c>
      <c r="CK706" s="50" t="str">
        <f t="shared" si="11"/>
        <v/>
      </c>
      <c r="CL706" s="50"/>
      <c r="CM706" s="50"/>
      <c r="CN706" s="50"/>
      <c r="CO706" s="50"/>
      <c r="CP706" s="50"/>
    </row>
    <row r="707">
      <c r="A707" s="108" t="str">
        <f t="shared" si="2"/>
        <v/>
      </c>
      <c r="B707" s="6"/>
      <c r="C707" s="119"/>
      <c r="D707" s="120"/>
      <c r="E707" s="61"/>
      <c r="F707" s="45"/>
      <c r="G707" s="45"/>
      <c r="H707" s="46"/>
      <c r="I707" s="45"/>
      <c r="J707" s="45"/>
      <c r="K707" s="45"/>
      <c r="L707" s="45"/>
      <c r="M707" s="61"/>
      <c r="N707" s="48"/>
      <c r="O707" s="49"/>
      <c r="P707" s="48"/>
      <c r="Q707" s="49"/>
      <c r="R707" s="50"/>
      <c r="S707" s="51"/>
      <c r="T707" s="15"/>
      <c r="U707" s="14"/>
      <c r="V707" s="52"/>
      <c r="W707" s="52"/>
      <c r="X707" s="52"/>
      <c r="Y707" s="52"/>
      <c r="Z707" s="52"/>
      <c r="AA707" s="52"/>
      <c r="AB707" s="53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3"/>
      <c r="AP707" s="52"/>
      <c r="AQ707" s="52"/>
      <c r="AR707" s="53"/>
      <c r="AS707" s="53"/>
      <c r="AT707" s="53"/>
      <c r="AU707" s="52"/>
      <c r="AV707" s="52"/>
      <c r="AW707" s="53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83" t="str">
        <f>IF(ISBLANK(B707),,IF(IFNA(MATCH(N707,List_Holidays,0),0)=0,IF(IFNA(MATCH(WEEKDAY(N707),List_WeekHolidays,0),0),1,0),2))</f>
        <v/>
      </c>
      <c r="BU707" s="83" t="str">
        <f t="array" ref="BU707">IF(ISBLANK(BT707),,INDEX(List_DayType,BT707+1))</f>
        <v/>
      </c>
      <c r="BV707" s="83" t="str">
        <f t="array" ref="BV707">IFS(BT707=0,,BT707=1,INDEX(List_Weekday,BT707),BT707=2,XLOOKUP(N707,List_Holidays,List_HolidaysDesc))</f>
        <v/>
      </c>
      <c r="BW707" s="109">
        <f t="shared" si="3"/>
        <v>0</v>
      </c>
      <c r="BX707" s="109">
        <f t="shared" si="4"/>
        <v>0</v>
      </c>
      <c r="BY707" s="109">
        <f>IF($BW707&gt;cLunchEnd+$N707,cLunchBegin+$N707+1,cLunchBegin+$N707)</f>
        <v>0.5</v>
      </c>
      <c r="BZ707" s="109">
        <f>IF($BW707&gt;cLunchEnd+$N707,cLunchEnd+$N707+1,cLunchEnd+$N707)</f>
        <v>0.5416666667</v>
      </c>
      <c r="CA707" s="109">
        <f>IF($BW707&gt;cDinnerEnd+$N707,cDinnerBegin+$N707+1,cDinnerBegin+$N707)</f>
        <v>0.75</v>
      </c>
      <c r="CB707" s="109">
        <f>IF($BW707&gt;cDinnerEnd+$N707,cDinnerEnd+$N707+1,cDinnerEnd+$N707)</f>
        <v>0.7916666667</v>
      </c>
      <c r="CC707" s="50" t="str">
        <f>IF((MIN($BX707,BZ707)-MAX($BW707,BY707))&gt;0,vDurationLunch,)</f>
        <v/>
      </c>
      <c r="CD707" s="50" t="str">
        <f>IF((MIN($BX707,CB707)-MAX($BW707,CA707))&gt;0,vDurationDinner,)</f>
        <v/>
      </c>
      <c r="CE707" s="50">
        <f t="shared" si="5"/>
        <v>0</v>
      </c>
      <c r="CF707" s="109">
        <f t="shared" si="6"/>
        <v>0.75</v>
      </c>
      <c r="CG707" s="50" t="str">
        <f t="shared" si="7"/>
        <v/>
      </c>
      <c r="CH707" s="50" t="str">
        <f t="shared" si="8"/>
        <v/>
      </c>
      <c r="CI707" s="50" t="str">
        <f t="shared" si="9"/>
        <v/>
      </c>
      <c r="CJ707" s="50" t="str">
        <f t="shared" si="10"/>
        <v/>
      </c>
      <c r="CK707" s="50" t="str">
        <f t="shared" si="11"/>
        <v/>
      </c>
      <c r="CL707" s="50"/>
      <c r="CM707" s="50"/>
      <c r="CN707" s="50"/>
      <c r="CO707" s="50"/>
      <c r="CP707" s="50"/>
    </row>
    <row r="708">
      <c r="A708" s="108" t="str">
        <f t="shared" si="2"/>
        <v/>
      </c>
      <c r="B708" s="6"/>
      <c r="C708" s="119"/>
      <c r="D708" s="120"/>
      <c r="E708" s="61"/>
      <c r="F708" s="45"/>
      <c r="G708" s="45"/>
      <c r="H708" s="46"/>
      <c r="I708" s="45"/>
      <c r="J708" s="45"/>
      <c r="K708" s="45"/>
      <c r="L708" s="45"/>
      <c r="M708" s="61"/>
      <c r="N708" s="48"/>
      <c r="O708" s="49"/>
      <c r="P708" s="48"/>
      <c r="Q708" s="49"/>
      <c r="R708" s="50"/>
      <c r="S708" s="51"/>
      <c r="T708" s="15"/>
      <c r="U708" s="14"/>
      <c r="V708" s="52"/>
      <c r="W708" s="52"/>
      <c r="X708" s="52"/>
      <c r="Y708" s="52"/>
      <c r="Z708" s="52"/>
      <c r="AA708" s="52"/>
      <c r="AB708" s="53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3"/>
      <c r="AP708" s="52"/>
      <c r="AQ708" s="52"/>
      <c r="AR708" s="53"/>
      <c r="AS708" s="53"/>
      <c r="AT708" s="53"/>
      <c r="AU708" s="52"/>
      <c r="AV708" s="52"/>
      <c r="AW708" s="53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83" t="str">
        <f>IF(ISBLANK(B708),,IF(IFNA(MATCH(N708,List_Holidays,0),0)=0,IF(IFNA(MATCH(WEEKDAY(N708),List_WeekHolidays,0),0),1,0),2))</f>
        <v/>
      </c>
      <c r="BU708" s="83" t="str">
        <f t="array" ref="BU708">IF(ISBLANK(BT708),,INDEX(List_DayType,BT708+1))</f>
        <v/>
      </c>
      <c r="BV708" s="83" t="str">
        <f t="array" ref="BV708">IFS(BT708=0,,BT708=1,INDEX(List_Weekday,BT708),BT708=2,XLOOKUP(N708,List_Holidays,List_HolidaysDesc))</f>
        <v/>
      </c>
      <c r="BW708" s="109">
        <f t="shared" si="3"/>
        <v>0</v>
      </c>
      <c r="BX708" s="109">
        <f t="shared" si="4"/>
        <v>0</v>
      </c>
      <c r="BY708" s="109">
        <f>IF($BW708&gt;cLunchEnd+$N708,cLunchBegin+$N708+1,cLunchBegin+$N708)</f>
        <v>0.5</v>
      </c>
      <c r="BZ708" s="109">
        <f>IF($BW708&gt;cLunchEnd+$N708,cLunchEnd+$N708+1,cLunchEnd+$N708)</f>
        <v>0.5416666667</v>
      </c>
      <c r="CA708" s="109">
        <f>IF($BW708&gt;cDinnerEnd+$N708,cDinnerBegin+$N708+1,cDinnerBegin+$N708)</f>
        <v>0.75</v>
      </c>
      <c r="CB708" s="109">
        <f>IF($BW708&gt;cDinnerEnd+$N708,cDinnerEnd+$N708+1,cDinnerEnd+$N708)</f>
        <v>0.7916666667</v>
      </c>
      <c r="CC708" s="50" t="str">
        <f>IF((MIN($BX708,BZ708)-MAX($BW708,BY708))&gt;0,vDurationLunch,)</f>
        <v/>
      </c>
      <c r="CD708" s="50" t="str">
        <f>IF((MIN($BX708,CB708)-MAX($BW708,CA708))&gt;0,vDurationDinner,)</f>
        <v/>
      </c>
      <c r="CE708" s="50">
        <f t="shared" si="5"/>
        <v>0</v>
      </c>
      <c r="CF708" s="109">
        <f t="shared" si="6"/>
        <v>0.75</v>
      </c>
      <c r="CG708" s="50" t="str">
        <f t="shared" si="7"/>
        <v/>
      </c>
      <c r="CH708" s="50" t="str">
        <f t="shared" si="8"/>
        <v/>
      </c>
      <c r="CI708" s="50" t="str">
        <f t="shared" si="9"/>
        <v/>
      </c>
      <c r="CJ708" s="50" t="str">
        <f t="shared" si="10"/>
        <v/>
      </c>
      <c r="CK708" s="50" t="str">
        <f t="shared" si="11"/>
        <v/>
      </c>
      <c r="CL708" s="50"/>
      <c r="CM708" s="50"/>
      <c r="CN708" s="50"/>
      <c r="CO708" s="50"/>
      <c r="CP708" s="50"/>
    </row>
    <row r="709">
      <c r="A709" s="108" t="str">
        <f t="shared" si="2"/>
        <v/>
      </c>
      <c r="B709" s="6"/>
      <c r="C709" s="119"/>
      <c r="D709" s="120"/>
      <c r="E709" s="61"/>
      <c r="F709" s="45"/>
      <c r="G709" s="45"/>
      <c r="H709" s="45"/>
      <c r="I709" s="45"/>
      <c r="J709" s="46"/>
      <c r="K709" s="45"/>
      <c r="L709" s="45"/>
      <c r="M709" s="61"/>
      <c r="N709" s="48"/>
      <c r="O709" s="49"/>
      <c r="P709" s="48"/>
      <c r="Q709" s="49"/>
      <c r="R709" s="50"/>
      <c r="S709" s="51"/>
      <c r="T709" s="15"/>
      <c r="U709" s="14"/>
      <c r="V709" s="52"/>
      <c r="W709" s="52"/>
      <c r="X709" s="52"/>
      <c r="Y709" s="52"/>
      <c r="Z709" s="52"/>
      <c r="AA709" s="52"/>
      <c r="AB709" s="53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3"/>
      <c r="AP709" s="52"/>
      <c r="AQ709" s="52"/>
      <c r="AR709" s="53"/>
      <c r="AS709" s="53"/>
      <c r="AT709" s="53"/>
      <c r="AU709" s="52"/>
      <c r="AV709" s="52"/>
      <c r="AW709" s="53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83" t="str">
        <f>IF(ISBLANK(B709),,IF(IFNA(MATCH(N709,List_Holidays,0),0)=0,IF(IFNA(MATCH(WEEKDAY(N709),List_WeekHolidays,0),0),1,0),2))</f>
        <v/>
      </c>
      <c r="BU709" s="83" t="str">
        <f t="array" ref="BU709">IF(ISBLANK(BT709),,INDEX(List_DayType,BT709+1))</f>
        <v/>
      </c>
      <c r="BV709" s="83" t="str">
        <f t="array" ref="BV709">IFS(BT709=0,,BT709=1,INDEX(List_Weekday,BT709),BT709=2,XLOOKUP(N709,List_Holidays,List_HolidaysDesc))</f>
        <v/>
      </c>
      <c r="BW709" s="109">
        <f t="shared" si="3"/>
        <v>0</v>
      </c>
      <c r="BX709" s="109">
        <f t="shared" si="4"/>
        <v>0</v>
      </c>
      <c r="BY709" s="109">
        <f>IF($BW709&gt;cLunchEnd+$N709,cLunchBegin+$N709+1,cLunchBegin+$N709)</f>
        <v>0.5</v>
      </c>
      <c r="BZ709" s="109">
        <f>IF($BW709&gt;cLunchEnd+$N709,cLunchEnd+$N709+1,cLunchEnd+$N709)</f>
        <v>0.5416666667</v>
      </c>
      <c r="CA709" s="109">
        <f>IF($BW709&gt;cDinnerEnd+$N709,cDinnerBegin+$N709+1,cDinnerBegin+$N709)</f>
        <v>0.75</v>
      </c>
      <c r="CB709" s="109">
        <f>IF($BW709&gt;cDinnerEnd+$N709,cDinnerEnd+$N709+1,cDinnerEnd+$N709)</f>
        <v>0.7916666667</v>
      </c>
      <c r="CC709" s="50" t="str">
        <f>IF((MIN($BX709,BZ709)-MAX($BW709,BY709))&gt;0,vDurationLunch,)</f>
        <v/>
      </c>
      <c r="CD709" s="50" t="str">
        <f>IF((MIN($BX709,CB709)-MAX($BW709,CA709))&gt;0,vDurationDinner,)</f>
        <v/>
      </c>
      <c r="CE709" s="50">
        <f t="shared" si="5"/>
        <v>0</v>
      </c>
      <c r="CF709" s="109">
        <f t="shared" si="6"/>
        <v>0.75</v>
      </c>
      <c r="CG709" s="50" t="str">
        <f t="shared" si="7"/>
        <v/>
      </c>
      <c r="CH709" s="50" t="str">
        <f t="shared" si="8"/>
        <v/>
      </c>
      <c r="CI709" s="50" t="str">
        <f t="shared" si="9"/>
        <v/>
      </c>
      <c r="CJ709" s="50" t="str">
        <f t="shared" si="10"/>
        <v/>
      </c>
      <c r="CK709" s="50" t="str">
        <f t="shared" si="11"/>
        <v/>
      </c>
      <c r="CL709" s="50"/>
      <c r="CM709" s="50"/>
      <c r="CN709" s="50"/>
      <c r="CO709" s="50"/>
      <c r="CP709" s="50"/>
    </row>
    <row r="710">
      <c r="A710" s="108" t="str">
        <f t="shared" si="2"/>
        <v/>
      </c>
      <c r="B710" s="6"/>
      <c r="C710" s="119"/>
      <c r="D710" s="120"/>
      <c r="E710" s="61"/>
      <c r="F710" s="45"/>
      <c r="G710" s="45"/>
      <c r="H710" s="46"/>
      <c r="I710" s="45"/>
      <c r="J710" s="45"/>
      <c r="K710" s="45"/>
      <c r="L710" s="45"/>
      <c r="M710" s="61"/>
      <c r="N710" s="48"/>
      <c r="O710" s="49"/>
      <c r="P710" s="48"/>
      <c r="Q710" s="49"/>
      <c r="R710" s="50"/>
      <c r="S710" s="51"/>
      <c r="T710" s="15"/>
      <c r="U710" s="14"/>
      <c r="V710" s="52"/>
      <c r="W710" s="52"/>
      <c r="X710" s="52"/>
      <c r="Y710" s="52"/>
      <c r="Z710" s="52"/>
      <c r="AA710" s="52"/>
      <c r="AB710" s="53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3"/>
      <c r="AP710" s="52"/>
      <c r="AQ710" s="52"/>
      <c r="AR710" s="53"/>
      <c r="AS710" s="53"/>
      <c r="AT710" s="53"/>
      <c r="AU710" s="52"/>
      <c r="AV710" s="52"/>
      <c r="AW710" s="53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83" t="str">
        <f>IF(ISBLANK(B710),,IF(IFNA(MATCH(N710,List_Holidays,0),0)=0,IF(IFNA(MATCH(WEEKDAY(N710),List_WeekHolidays,0),0),1,0),2))</f>
        <v/>
      </c>
      <c r="BU710" s="83" t="str">
        <f t="array" ref="BU710">IF(ISBLANK(BT710),,INDEX(List_DayType,BT710+1))</f>
        <v/>
      </c>
      <c r="BV710" s="83" t="str">
        <f t="array" ref="BV710">IFS(BT710=0,,BT710=1,INDEX(List_Weekday,BT710),BT710=2,XLOOKUP(N710,List_Holidays,List_HolidaysDesc))</f>
        <v/>
      </c>
      <c r="BW710" s="109">
        <f t="shared" si="3"/>
        <v>0</v>
      </c>
      <c r="BX710" s="109">
        <f t="shared" si="4"/>
        <v>0</v>
      </c>
      <c r="BY710" s="109">
        <f>IF($BW710&gt;cLunchEnd+$N710,cLunchBegin+$N710+1,cLunchBegin+$N710)</f>
        <v>0.5</v>
      </c>
      <c r="BZ710" s="109">
        <f>IF($BW710&gt;cLunchEnd+$N710,cLunchEnd+$N710+1,cLunchEnd+$N710)</f>
        <v>0.5416666667</v>
      </c>
      <c r="CA710" s="109">
        <f>IF($BW710&gt;cDinnerEnd+$N710,cDinnerBegin+$N710+1,cDinnerBegin+$N710)</f>
        <v>0.75</v>
      </c>
      <c r="CB710" s="109">
        <f>IF($BW710&gt;cDinnerEnd+$N710,cDinnerEnd+$N710+1,cDinnerEnd+$N710)</f>
        <v>0.7916666667</v>
      </c>
      <c r="CC710" s="50" t="str">
        <f>IF((MIN($BX710,BZ710)-MAX($BW710,BY710))&gt;0,vDurationLunch,)</f>
        <v/>
      </c>
      <c r="CD710" s="50" t="str">
        <f>IF((MIN($BX710,CB710)-MAX($BW710,CA710))&gt;0,vDurationDinner,)</f>
        <v/>
      </c>
      <c r="CE710" s="50">
        <f t="shared" si="5"/>
        <v>0</v>
      </c>
      <c r="CF710" s="109">
        <f t="shared" si="6"/>
        <v>0.75</v>
      </c>
      <c r="CG710" s="50" t="str">
        <f t="shared" si="7"/>
        <v/>
      </c>
      <c r="CH710" s="50" t="str">
        <f t="shared" si="8"/>
        <v/>
      </c>
      <c r="CI710" s="50" t="str">
        <f t="shared" si="9"/>
        <v/>
      </c>
      <c r="CJ710" s="50" t="str">
        <f t="shared" si="10"/>
        <v/>
      </c>
      <c r="CK710" s="50" t="str">
        <f t="shared" si="11"/>
        <v/>
      </c>
      <c r="CL710" s="50"/>
      <c r="CM710" s="50"/>
      <c r="CN710" s="50"/>
      <c r="CO710" s="50"/>
      <c r="CP710" s="50"/>
    </row>
    <row r="711">
      <c r="A711" s="108" t="str">
        <f t="shared" si="2"/>
        <v/>
      </c>
      <c r="B711" s="6"/>
      <c r="C711" s="119"/>
      <c r="D711" s="120"/>
      <c r="E711" s="61"/>
      <c r="F711" s="45"/>
      <c r="G711" s="45"/>
      <c r="H711" s="46"/>
      <c r="I711" s="45"/>
      <c r="J711" s="45"/>
      <c r="K711" s="45"/>
      <c r="L711" s="45"/>
      <c r="M711" s="61"/>
      <c r="N711" s="48"/>
      <c r="O711" s="49"/>
      <c r="P711" s="48"/>
      <c r="Q711" s="49"/>
      <c r="R711" s="50"/>
      <c r="S711" s="51"/>
      <c r="T711" s="15"/>
      <c r="U711" s="14"/>
      <c r="V711" s="52"/>
      <c r="W711" s="52"/>
      <c r="X711" s="52"/>
      <c r="Y711" s="52"/>
      <c r="Z711" s="52"/>
      <c r="AA711" s="52"/>
      <c r="AB711" s="53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3"/>
      <c r="AP711" s="52"/>
      <c r="AQ711" s="52"/>
      <c r="AR711" s="53"/>
      <c r="AS711" s="53"/>
      <c r="AT711" s="53"/>
      <c r="AU711" s="52"/>
      <c r="AV711" s="52"/>
      <c r="AW711" s="53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83" t="str">
        <f>IF(ISBLANK(B711),,IF(IFNA(MATCH(N711,List_Holidays,0),0)=0,IF(IFNA(MATCH(WEEKDAY(N711),List_WeekHolidays,0),0),1,0),2))</f>
        <v/>
      </c>
      <c r="BU711" s="83" t="str">
        <f t="array" ref="BU711">IF(ISBLANK(BT711),,INDEX(List_DayType,BT711+1))</f>
        <v/>
      </c>
      <c r="BV711" s="83" t="str">
        <f t="array" ref="BV711">IFS(BT711=0,,BT711=1,INDEX(List_Weekday,BT711),BT711=2,XLOOKUP(N711,List_Holidays,List_HolidaysDesc))</f>
        <v/>
      </c>
      <c r="BW711" s="109">
        <f t="shared" si="3"/>
        <v>0</v>
      </c>
      <c r="BX711" s="109">
        <f t="shared" si="4"/>
        <v>0</v>
      </c>
      <c r="BY711" s="109">
        <f>IF($BW711&gt;cLunchEnd+$N711,cLunchBegin+$N711+1,cLunchBegin+$N711)</f>
        <v>0.5</v>
      </c>
      <c r="BZ711" s="109">
        <f>IF($BW711&gt;cLunchEnd+$N711,cLunchEnd+$N711+1,cLunchEnd+$N711)</f>
        <v>0.5416666667</v>
      </c>
      <c r="CA711" s="109">
        <f>IF($BW711&gt;cDinnerEnd+$N711,cDinnerBegin+$N711+1,cDinnerBegin+$N711)</f>
        <v>0.75</v>
      </c>
      <c r="CB711" s="109">
        <f>IF($BW711&gt;cDinnerEnd+$N711,cDinnerEnd+$N711+1,cDinnerEnd+$N711)</f>
        <v>0.7916666667</v>
      </c>
      <c r="CC711" s="50" t="str">
        <f>IF((MIN($BX711,BZ711)-MAX($BW711,BY711))&gt;0,vDurationLunch,)</f>
        <v/>
      </c>
      <c r="CD711" s="50" t="str">
        <f>IF((MIN($BX711,CB711)-MAX($BW711,CA711))&gt;0,vDurationDinner,)</f>
        <v/>
      </c>
      <c r="CE711" s="50">
        <f t="shared" si="5"/>
        <v>0</v>
      </c>
      <c r="CF711" s="109">
        <f t="shared" si="6"/>
        <v>0.75</v>
      </c>
      <c r="CG711" s="50" t="str">
        <f t="shared" si="7"/>
        <v/>
      </c>
      <c r="CH711" s="50" t="str">
        <f t="shared" si="8"/>
        <v/>
      </c>
      <c r="CI711" s="50" t="str">
        <f t="shared" si="9"/>
        <v/>
      </c>
      <c r="CJ711" s="50" t="str">
        <f t="shared" si="10"/>
        <v/>
      </c>
      <c r="CK711" s="50" t="str">
        <f t="shared" si="11"/>
        <v/>
      </c>
      <c r="CL711" s="50"/>
      <c r="CM711" s="50"/>
      <c r="CN711" s="50"/>
      <c r="CO711" s="50"/>
      <c r="CP711" s="50"/>
    </row>
    <row r="712">
      <c r="A712" s="108" t="str">
        <f t="shared" si="2"/>
        <v/>
      </c>
      <c r="B712" s="6"/>
      <c r="C712" s="119"/>
      <c r="D712" s="120"/>
      <c r="E712" s="61"/>
      <c r="F712" s="45"/>
      <c r="G712" s="45"/>
      <c r="H712" s="46"/>
      <c r="I712" s="45"/>
      <c r="J712" s="45"/>
      <c r="K712" s="45"/>
      <c r="L712" s="45"/>
      <c r="M712" s="61"/>
      <c r="N712" s="48"/>
      <c r="O712" s="49"/>
      <c r="P712" s="48"/>
      <c r="Q712" s="49"/>
      <c r="R712" s="50"/>
      <c r="S712" s="51"/>
      <c r="T712" s="15"/>
      <c r="U712" s="14"/>
      <c r="V712" s="52"/>
      <c r="W712" s="52"/>
      <c r="X712" s="52"/>
      <c r="Y712" s="52"/>
      <c r="Z712" s="52"/>
      <c r="AA712" s="52"/>
      <c r="AB712" s="53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3"/>
      <c r="AP712" s="52"/>
      <c r="AQ712" s="52"/>
      <c r="AR712" s="53"/>
      <c r="AS712" s="53"/>
      <c r="AT712" s="53"/>
      <c r="AU712" s="52"/>
      <c r="AV712" s="52"/>
      <c r="AW712" s="53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83" t="str">
        <f>IF(ISBLANK(B712),,IF(IFNA(MATCH(N712,List_Holidays,0),0)=0,IF(IFNA(MATCH(WEEKDAY(N712),List_WeekHolidays,0),0),1,0),2))</f>
        <v/>
      </c>
      <c r="BU712" s="83" t="str">
        <f t="array" ref="BU712">IF(ISBLANK(BT712),,INDEX(List_DayType,BT712+1))</f>
        <v/>
      </c>
      <c r="BV712" s="83" t="str">
        <f t="array" ref="BV712">IFS(BT712=0,,BT712=1,INDEX(List_Weekday,BT712),BT712=2,XLOOKUP(N712,List_Holidays,List_HolidaysDesc))</f>
        <v/>
      </c>
      <c r="BW712" s="109">
        <f t="shared" si="3"/>
        <v>0</v>
      </c>
      <c r="BX712" s="109">
        <f t="shared" si="4"/>
        <v>0</v>
      </c>
      <c r="BY712" s="109">
        <f>IF($BW712&gt;cLunchEnd+$N712,cLunchBegin+$N712+1,cLunchBegin+$N712)</f>
        <v>0.5</v>
      </c>
      <c r="BZ712" s="109">
        <f>IF($BW712&gt;cLunchEnd+$N712,cLunchEnd+$N712+1,cLunchEnd+$N712)</f>
        <v>0.5416666667</v>
      </c>
      <c r="CA712" s="109">
        <f>IF($BW712&gt;cDinnerEnd+$N712,cDinnerBegin+$N712+1,cDinnerBegin+$N712)</f>
        <v>0.75</v>
      </c>
      <c r="CB712" s="109">
        <f>IF($BW712&gt;cDinnerEnd+$N712,cDinnerEnd+$N712+1,cDinnerEnd+$N712)</f>
        <v>0.7916666667</v>
      </c>
      <c r="CC712" s="50" t="str">
        <f>IF((MIN($BX712,BZ712)-MAX($BW712,BY712))&gt;0,vDurationLunch,)</f>
        <v/>
      </c>
      <c r="CD712" s="50" t="str">
        <f>IF((MIN($BX712,CB712)-MAX($BW712,CA712))&gt;0,vDurationDinner,)</f>
        <v/>
      </c>
      <c r="CE712" s="50">
        <f t="shared" si="5"/>
        <v>0</v>
      </c>
      <c r="CF712" s="109">
        <f t="shared" si="6"/>
        <v>0.75</v>
      </c>
      <c r="CG712" s="50" t="str">
        <f t="shared" si="7"/>
        <v/>
      </c>
      <c r="CH712" s="50" t="str">
        <f t="shared" si="8"/>
        <v/>
      </c>
      <c r="CI712" s="50" t="str">
        <f t="shared" si="9"/>
        <v/>
      </c>
      <c r="CJ712" s="50" t="str">
        <f t="shared" si="10"/>
        <v/>
      </c>
      <c r="CK712" s="50" t="str">
        <f t="shared" si="11"/>
        <v/>
      </c>
      <c r="CL712" s="50"/>
      <c r="CM712" s="50"/>
      <c r="CN712" s="50"/>
      <c r="CO712" s="50"/>
      <c r="CP712" s="50"/>
    </row>
    <row r="713">
      <c r="A713" s="108" t="str">
        <f t="shared" si="2"/>
        <v/>
      </c>
      <c r="B713" s="6"/>
      <c r="C713" s="119"/>
      <c r="D713" s="120"/>
      <c r="E713" s="61"/>
      <c r="F713" s="45"/>
      <c r="G713" s="46"/>
      <c r="H713" s="46"/>
      <c r="I713" s="45"/>
      <c r="J713" s="45"/>
      <c r="K713" s="45"/>
      <c r="L713" s="45"/>
      <c r="M713" s="61"/>
      <c r="N713" s="48"/>
      <c r="O713" s="49"/>
      <c r="P713" s="48"/>
      <c r="Q713" s="49"/>
      <c r="R713" s="50"/>
      <c r="S713" s="51"/>
      <c r="T713" s="15"/>
      <c r="U713" s="14"/>
      <c r="V713" s="52"/>
      <c r="W713" s="52"/>
      <c r="X713" s="52"/>
      <c r="Y713" s="52"/>
      <c r="Z713" s="52"/>
      <c r="AA713" s="52"/>
      <c r="AB713" s="53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3"/>
      <c r="AP713" s="52"/>
      <c r="AQ713" s="52"/>
      <c r="AR713" s="53"/>
      <c r="AS713" s="53"/>
      <c r="AT713" s="53"/>
      <c r="AU713" s="52"/>
      <c r="AV713" s="52"/>
      <c r="AW713" s="53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83" t="str">
        <f>IF(ISBLANK(B713),,IF(IFNA(MATCH(N713,List_Holidays,0),0)=0,IF(IFNA(MATCH(WEEKDAY(N713),List_WeekHolidays,0),0),1,0),2))</f>
        <v/>
      </c>
      <c r="BU713" s="83" t="str">
        <f t="array" ref="BU713">IF(ISBLANK(BT713),,INDEX(List_DayType,BT713+1))</f>
        <v/>
      </c>
      <c r="BV713" s="83" t="str">
        <f t="array" ref="BV713">IFS(BT713=0,,BT713=1,INDEX(List_Weekday,BT713),BT713=2,XLOOKUP(N713,List_Holidays,List_HolidaysDesc))</f>
        <v/>
      </c>
      <c r="BW713" s="109">
        <f t="shared" si="3"/>
        <v>0</v>
      </c>
      <c r="BX713" s="109">
        <f t="shared" si="4"/>
        <v>0</v>
      </c>
      <c r="BY713" s="109">
        <f>IF($BW713&gt;cLunchEnd+$N713,cLunchBegin+$N713+1,cLunchBegin+$N713)</f>
        <v>0.5</v>
      </c>
      <c r="BZ713" s="109">
        <f>IF($BW713&gt;cLunchEnd+$N713,cLunchEnd+$N713+1,cLunchEnd+$N713)</f>
        <v>0.5416666667</v>
      </c>
      <c r="CA713" s="109">
        <f>IF($BW713&gt;cDinnerEnd+$N713,cDinnerBegin+$N713+1,cDinnerBegin+$N713)</f>
        <v>0.75</v>
      </c>
      <c r="CB713" s="109">
        <f>IF($BW713&gt;cDinnerEnd+$N713,cDinnerEnd+$N713+1,cDinnerEnd+$N713)</f>
        <v>0.7916666667</v>
      </c>
      <c r="CC713" s="50" t="str">
        <f>IF((MIN($BX713,BZ713)-MAX($BW713,BY713))&gt;0,vDurationLunch,)</f>
        <v/>
      </c>
      <c r="CD713" s="50" t="str">
        <f>IF((MIN($BX713,CB713)-MAX($BW713,CA713))&gt;0,vDurationDinner,)</f>
        <v/>
      </c>
      <c r="CE713" s="50">
        <f t="shared" si="5"/>
        <v>0</v>
      </c>
      <c r="CF713" s="109">
        <f t="shared" si="6"/>
        <v>0.75</v>
      </c>
      <c r="CG713" s="50" t="str">
        <f t="shared" si="7"/>
        <v/>
      </c>
      <c r="CH713" s="50" t="str">
        <f t="shared" si="8"/>
        <v/>
      </c>
      <c r="CI713" s="50" t="str">
        <f t="shared" si="9"/>
        <v/>
      </c>
      <c r="CJ713" s="50" t="str">
        <f t="shared" si="10"/>
        <v/>
      </c>
      <c r="CK713" s="50" t="str">
        <f t="shared" si="11"/>
        <v/>
      </c>
      <c r="CL713" s="50"/>
      <c r="CM713" s="50"/>
      <c r="CN713" s="50"/>
      <c r="CO713" s="50"/>
      <c r="CP713" s="50"/>
    </row>
    <row r="714">
      <c r="A714" s="108" t="str">
        <f t="shared" si="2"/>
        <v/>
      </c>
      <c r="B714" s="6"/>
      <c r="C714" s="119"/>
      <c r="D714" s="120"/>
      <c r="E714" s="61"/>
      <c r="F714" s="45"/>
      <c r="G714" s="45"/>
      <c r="H714" s="46"/>
      <c r="I714" s="45"/>
      <c r="J714" s="45"/>
      <c r="K714" s="45"/>
      <c r="L714" s="45"/>
      <c r="M714" s="61"/>
      <c r="N714" s="48"/>
      <c r="O714" s="49"/>
      <c r="P714" s="48"/>
      <c r="Q714" s="49"/>
      <c r="R714" s="50"/>
      <c r="S714" s="51"/>
      <c r="T714" s="15"/>
      <c r="U714" s="14"/>
      <c r="V714" s="52"/>
      <c r="W714" s="52"/>
      <c r="X714" s="52"/>
      <c r="Y714" s="52"/>
      <c r="Z714" s="52"/>
      <c r="AA714" s="52"/>
      <c r="AB714" s="53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3"/>
      <c r="AP714" s="52"/>
      <c r="AQ714" s="52"/>
      <c r="AR714" s="53"/>
      <c r="AS714" s="53"/>
      <c r="AT714" s="53"/>
      <c r="AU714" s="52"/>
      <c r="AV714" s="52"/>
      <c r="AW714" s="53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83" t="str">
        <f>IF(ISBLANK(B714),,IF(IFNA(MATCH(N714,List_Holidays,0),0)=0,IF(IFNA(MATCH(WEEKDAY(N714),List_WeekHolidays,0),0),1,0),2))</f>
        <v/>
      </c>
      <c r="BU714" s="83" t="str">
        <f t="array" ref="BU714">IF(ISBLANK(BT714),,INDEX(List_DayType,BT714+1))</f>
        <v/>
      </c>
      <c r="BV714" s="83" t="str">
        <f t="array" ref="BV714">IFS(BT714=0,,BT714=1,INDEX(List_Weekday,BT714),BT714=2,XLOOKUP(N714,List_Holidays,List_HolidaysDesc))</f>
        <v/>
      </c>
      <c r="BW714" s="109">
        <f t="shared" si="3"/>
        <v>0</v>
      </c>
      <c r="BX714" s="109">
        <f t="shared" si="4"/>
        <v>0</v>
      </c>
      <c r="BY714" s="109">
        <f>IF($BW714&gt;cLunchEnd+$N714,cLunchBegin+$N714+1,cLunchBegin+$N714)</f>
        <v>0.5</v>
      </c>
      <c r="BZ714" s="109">
        <f>IF($BW714&gt;cLunchEnd+$N714,cLunchEnd+$N714+1,cLunchEnd+$N714)</f>
        <v>0.5416666667</v>
      </c>
      <c r="CA714" s="109">
        <f>IF($BW714&gt;cDinnerEnd+$N714,cDinnerBegin+$N714+1,cDinnerBegin+$N714)</f>
        <v>0.75</v>
      </c>
      <c r="CB714" s="109">
        <f>IF($BW714&gt;cDinnerEnd+$N714,cDinnerEnd+$N714+1,cDinnerEnd+$N714)</f>
        <v>0.7916666667</v>
      </c>
      <c r="CC714" s="50" t="str">
        <f>IF((MIN($BX714,BZ714)-MAX($BW714,BY714))&gt;0,vDurationLunch,)</f>
        <v/>
      </c>
      <c r="CD714" s="50" t="str">
        <f>IF((MIN($BX714,CB714)-MAX($BW714,CA714))&gt;0,vDurationDinner,)</f>
        <v/>
      </c>
      <c r="CE714" s="50">
        <f t="shared" si="5"/>
        <v>0</v>
      </c>
      <c r="CF714" s="109">
        <f t="shared" si="6"/>
        <v>0.75</v>
      </c>
      <c r="CG714" s="50" t="str">
        <f t="shared" si="7"/>
        <v/>
      </c>
      <c r="CH714" s="50" t="str">
        <f t="shared" si="8"/>
        <v/>
      </c>
      <c r="CI714" s="50" t="str">
        <f t="shared" si="9"/>
        <v/>
      </c>
      <c r="CJ714" s="50" t="str">
        <f t="shared" si="10"/>
        <v/>
      </c>
      <c r="CK714" s="50" t="str">
        <f t="shared" si="11"/>
        <v/>
      </c>
      <c r="CL714" s="50"/>
      <c r="CM714" s="50"/>
      <c r="CN714" s="50"/>
      <c r="CO714" s="50"/>
      <c r="CP714" s="50"/>
    </row>
    <row r="715">
      <c r="A715" s="108" t="str">
        <f t="shared" si="2"/>
        <v/>
      </c>
      <c r="B715" s="6"/>
      <c r="C715" s="119"/>
      <c r="D715" s="120"/>
      <c r="E715" s="61"/>
      <c r="F715" s="45"/>
      <c r="G715" s="45"/>
      <c r="H715" s="46"/>
      <c r="I715" s="45"/>
      <c r="J715" s="45"/>
      <c r="K715" s="45"/>
      <c r="L715" s="45"/>
      <c r="M715" s="61"/>
      <c r="N715" s="48"/>
      <c r="O715" s="49"/>
      <c r="P715" s="48"/>
      <c r="Q715" s="49"/>
      <c r="R715" s="50"/>
      <c r="S715" s="51"/>
      <c r="T715" s="15"/>
      <c r="U715" s="14"/>
      <c r="V715" s="52"/>
      <c r="W715" s="52"/>
      <c r="X715" s="52"/>
      <c r="Y715" s="52"/>
      <c r="Z715" s="52"/>
      <c r="AA715" s="52"/>
      <c r="AB715" s="53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3"/>
      <c r="AP715" s="52"/>
      <c r="AQ715" s="52"/>
      <c r="AR715" s="53"/>
      <c r="AS715" s="53"/>
      <c r="AT715" s="53"/>
      <c r="AU715" s="52"/>
      <c r="AV715" s="52"/>
      <c r="AW715" s="53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83" t="str">
        <f>IF(ISBLANK(B715),,IF(IFNA(MATCH(N715,List_Holidays,0),0)=0,IF(IFNA(MATCH(WEEKDAY(N715),List_WeekHolidays,0),0),1,0),2))</f>
        <v/>
      </c>
      <c r="BU715" s="83" t="str">
        <f t="array" ref="BU715">IF(ISBLANK(BT715),,INDEX(List_DayType,BT715+1))</f>
        <v/>
      </c>
      <c r="BV715" s="83" t="str">
        <f t="array" ref="BV715">IFS(BT715=0,,BT715=1,INDEX(List_Weekday,BT715),BT715=2,XLOOKUP(N715,List_Holidays,List_HolidaysDesc))</f>
        <v/>
      </c>
      <c r="BW715" s="109">
        <f t="shared" si="3"/>
        <v>0</v>
      </c>
      <c r="BX715" s="109">
        <f t="shared" si="4"/>
        <v>0</v>
      </c>
      <c r="BY715" s="109">
        <f>IF($BW715&gt;cLunchEnd+$N715,cLunchBegin+$N715+1,cLunchBegin+$N715)</f>
        <v>0.5</v>
      </c>
      <c r="BZ715" s="109">
        <f>IF($BW715&gt;cLunchEnd+$N715,cLunchEnd+$N715+1,cLunchEnd+$N715)</f>
        <v>0.5416666667</v>
      </c>
      <c r="CA715" s="109">
        <f>IF($BW715&gt;cDinnerEnd+$N715,cDinnerBegin+$N715+1,cDinnerBegin+$N715)</f>
        <v>0.75</v>
      </c>
      <c r="CB715" s="109">
        <f>IF($BW715&gt;cDinnerEnd+$N715,cDinnerEnd+$N715+1,cDinnerEnd+$N715)</f>
        <v>0.7916666667</v>
      </c>
      <c r="CC715" s="50" t="str">
        <f>IF((MIN($BX715,BZ715)-MAX($BW715,BY715))&gt;0,vDurationLunch,)</f>
        <v/>
      </c>
      <c r="CD715" s="50" t="str">
        <f>IF((MIN($BX715,CB715)-MAX($BW715,CA715))&gt;0,vDurationDinner,)</f>
        <v/>
      </c>
      <c r="CE715" s="50">
        <f t="shared" si="5"/>
        <v>0</v>
      </c>
      <c r="CF715" s="109">
        <f t="shared" si="6"/>
        <v>0.75</v>
      </c>
      <c r="CG715" s="50" t="str">
        <f t="shared" si="7"/>
        <v/>
      </c>
      <c r="CH715" s="50" t="str">
        <f t="shared" si="8"/>
        <v/>
      </c>
      <c r="CI715" s="50" t="str">
        <f t="shared" si="9"/>
        <v/>
      </c>
      <c r="CJ715" s="50" t="str">
        <f t="shared" si="10"/>
        <v/>
      </c>
      <c r="CK715" s="50" t="str">
        <f t="shared" si="11"/>
        <v/>
      </c>
      <c r="CL715" s="50"/>
      <c r="CM715" s="50"/>
      <c r="CN715" s="50"/>
      <c r="CO715" s="50"/>
      <c r="CP715" s="50"/>
    </row>
    <row r="716">
      <c r="A716" s="108" t="str">
        <f t="shared" si="2"/>
        <v/>
      </c>
      <c r="B716" s="6"/>
      <c r="C716" s="119"/>
      <c r="D716" s="120"/>
      <c r="E716" s="61"/>
      <c r="F716" s="45"/>
      <c r="G716" s="45"/>
      <c r="H716" s="45"/>
      <c r="I716" s="45"/>
      <c r="J716" s="46"/>
      <c r="K716" s="45"/>
      <c r="L716" s="45"/>
      <c r="M716" s="61"/>
      <c r="N716" s="48"/>
      <c r="O716" s="49"/>
      <c r="P716" s="48"/>
      <c r="Q716" s="49"/>
      <c r="R716" s="50"/>
      <c r="S716" s="51"/>
      <c r="T716" s="15"/>
      <c r="U716" s="14"/>
      <c r="V716" s="52"/>
      <c r="W716" s="52"/>
      <c r="X716" s="52"/>
      <c r="Y716" s="52"/>
      <c r="Z716" s="52"/>
      <c r="AA716" s="52"/>
      <c r="AB716" s="53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3"/>
      <c r="AP716" s="52"/>
      <c r="AQ716" s="52"/>
      <c r="AR716" s="53"/>
      <c r="AS716" s="53"/>
      <c r="AT716" s="53"/>
      <c r="AU716" s="52"/>
      <c r="AV716" s="52"/>
      <c r="AW716" s="53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83" t="str">
        <f>IF(ISBLANK(B716),,IF(IFNA(MATCH(N716,List_Holidays,0),0)=0,IF(IFNA(MATCH(WEEKDAY(N716),List_WeekHolidays,0),0),1,0),2))</f>
        <v/>
      </c>
      <c r="BU716" s="83" t="str">
        <f t="array" ref="BU716">IF(ISBLANK(BT716),,INDEX(List_DayType,BT716+1))</f>
        <v/>
      </c>
      <c r="BV716" s="83" t="str">
        <f t="array" ref="BV716">IFS(BT716=0,,BT716=1,INDEX(List_Weekday,BT716),BT716=2,XLOOKUP(N716,List_Holidays,List_HolidaysDesc))</f>
        <v/>
      </c>
      <c r="BW716" s="109">
        <f t="shared" si="3"/>
        <v>0</v>
      </c>
      <c r="BX716" s="109">
        <f t="shared" si="4"/>
        <v>0</v>
      </c>
      <c r="BY716" s="109">
        <f>IF($BW716&gt;cLunchEnd+$N716,cLunchBegin+$N716+1,cLunchBegin+$N716)</f>
        <v>0.5</v>
      </c>
      <c r="BZ716" s="109">
        <f>IF($BW716&gt;cLunchEnd+$N716,cLunchEnd+$N716+1,cLunchEnd+$N716)</f>
        <v>0.5416666667</v>
      </c>
      <c r="CA716" s="109">
        <f>IF($BW716&gt;cDinnerEnd+$N716,cDinnerBegin+$N716+1,cDinnerBegin+$N716)</f>
        <v>0.75</v>
      </c>
      <c r="CB716" s="109">
        <f>IF($BW716&gt;cDinnerEnd+$N716,cDinnerEnd+$N716+1,cDinnerEnd+$N716)</f>
        <v>0.7916666667</v>
      </c>
      <c r="CC716" s="50" t="str">
        <f>IF((MIN($BX716,BZ716)-MAX($BW716,BY716))&gt;0,vDurationLunch,)</f>
        <v/>
      </c>
      <c r="CD716" s="50" t="str">
        <f>IF((MIN($BX716,CB716)-MAX($BW716,CA716))&gt;0,vDurationDinner,)</f>
        <v/>
      </c>
      <c r="CE716" s="50">
        <f t="shared" si="5"/>
        <v>0</v>
      </c>
      <c r="CF716" s="109">
        <f t="shared" si="6"/>
        <v>0.75</v>
      </c>
      <c r="CG716" s="50" t="str">
        <f t="shared" si="7"/>
        <v/>
      </c>
      <c r="CH716" s="50" t="str">
        <f t="shared" si="8"/>
        <v/>
      </c>
      <c r="CI716" s="50" t="str">
        <f t="shared" si="9"/>
        <v/>
      </c>
      <c r="CJ716" s="50" t="str">
        <f t="shared" si="10"/>
        <v/>
      </c>
      <c r="CK716" s="50" t="str">
        <f t="shared" si="11"/>
        <v/>
      </c>
      <c r="CL716" s="50"/>
      <c r="CM716" s="50"/>
      <c r="CN716" s="50"/>
      <c r="CO716" s="50"/>
      <c r="CP716" s="50"/>
    </row>
    <row r="717">
      <c r="A717" s="108" t="str">
        <f t="shared" si="2"/>
        <v/>
      </c>
      <c r="B717" s="6"/>
      <c r="C717" s="119"/>
      <c r="D717" s="120"/>
      <c r="E717" s="61"/>
      <c r="F717" s="45"/>
      <c r="G717" s="45"/>
      <c r="H717" s="46"/>
      <c r="I717" s="45"/>
      <c r="J717" s="45"/>
      <c r="K717" s="45"/>
      <c r="L717" s="45"/>
      <c r="M717" s="61"/>
      <c r="N717" s="48"/>
      <c r="O717" s="49"/>
      <c r="P717" s="48"/>
      <c r="Q717" s="49"/>
      <c r="R717" s="50"/>
      <c r="S717" s="51"/>
      <c r="T717" s="15"/>
      <c r="U717" s="14"/>
      <c r="V717" s="52"/>
      <c r="W717" s="52"/>
      <c r="X717" s="52"/>
      <c r="Y717" s="52"/>
      <c r="Z717" s="52"/>
      <c r="AA717" s="52"/>
      <c r="AB717" s="53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3"/>
      <c r="AP717" s="52"/>
      <c r="AQ717" s="52"/>
      <c r="AR717" s="53"/>
      <c r="AS717" s="53"/>
      <c r="AT717" s="53"/>
      <c r="AU717" s="52"/>
      <c r="AV717" s="52"/>
      <c r="AW717" s="53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83" t="str">
        <f>IF(ISBLANK(B717),,IF(IFNA(MATCH(N717,List_Holidays,0),0)=0,IF(IFNA(MATCH(WEEKDAY(N717),List_WeekHolidays,0),0),1,0),2))</f>
        <v/>
      </c>
      <c r="BU717" s="83" t="str">
        <f t="array" ref="BU717">IF(ISBLANK(BT717),,INDEX(List_DayType,BT717+1))</f>
        <v/>
      </c>
      <c r="BV717" s="83" t="str">
        <f t="array" ref="BV717">IFS(BT717=0,,BT717=1,INDEX(List_Weekday,BT717),BT717=2,XLOOKUP(N717,List_Holidays,List_HolidaysDesc))</f>
        <v/>
      </c>
      <c r="BW717" s="109">
        <f t="shared" si="3"/>
        <v>0</v>
      </c>
      <c r="BX717" s="109">
        <f t="shared" si="4"/>
        <v>0</v>
      </c>
      <c r="BY717" s="109">
        <f>IF($BW717&gt;cLunchEnd+$N717,cLunchBegin+$N717+1,cLunchBegin+$N717)</f>
        <v>0.5</v>
      </c>
      <c r="BZ717" s="109">
        <f>IF($BW717&gt;cLunchEnd+$N717,cLunchEnd+$N717+1,cLunchEnd+$N717)</f>
        <v>0.5416666667</v>
      </c>
      <c r="CA717" s="109">
        <f>IF($BW717&gt;cDinnerEnd+$N717,cDinnerBegin+$N717+1,cDinnerBegin+$N717)</f>
        <v>0.75</v>
      </c>
      <c r="CB717" s="109">
        <f>IF($BW717&gt;cDinnerEnd+$N717,cDinnerEnd+$N717+1,cDinnerEnd+$N717)</f>
        <v>0.7916666667</v>
      </c>
      <c r="CC717" s="50" t="str">
        <f>IF((MIN($BX717,BZ717)-MAX($BW717,BY717))&gt;0,vDurationLunch,)</f>
        <v/>
      </c>
      <c r="CD717" s="50" t="str">
        <f>IF((MIN($BX717,CB717)-MAX($BW717,CA717))&gt;0,vDurationDinner,)</f>
        <v/>
      </c>
      <c r="CE717" s="50">
        <f t="shared" si="5"/>
        <v>0</v>
      </c>
      <c r="CF717" s="109">
        <f t="shared" si="6"/>
        <v>0.75</v>
      </c>
      <c r="CG717" s="50" t="str">
        <f t="shared" si="7"/>
        <v/>
      </c>
      <c r="CH717" s="50" t="str">
        <f t="shared" si="8"/>
        <v/>
      </c>
      <c r="CI717" s="50" t="str">
        <f t="shared" si="9"/>
        <v/>
      </c>
      <c r="CJ717" s="50" t="str">
        <f t="shared" si="10"/>
        <v/>
      </c>
      <c r="CK717" s="50" t="str">
        <f t="shared" si="11"/>
        <v/>
      </c>
      <c r="CL717" s="50"/>
      <c r="CM717" s="50"/>
      <c r="CN717" s="50"/>
      <c r="CO717" s="50"/>
      <c r="CP717" s="50"/>
    </row>
    <row r="718">
      <c r="A718" s="108" t="str">
        <f t="shared" si="2"/>
        <v/>
      </c>
      <c r="B718" s="6"/>
      <c r="C718" s="119"/>
      <c r="D718" s="120"/>
      <c r="E718" s="61"/>
      <c r="F718" s="45"/>
      <c r="G718" s="45"/>
      <c r="H718" s="46"/>
      <c r="I718" s="45"/>
      <c r="J718" s="45"/>
      <c r="K718" s="45"/>
      <c r="L718" s="45"/>
      <c r="M718" s="61"/>
      <c r="N718" s="48"/>
      <c r="O718" s="49"/>
      <c r="P718" s="48"/>
      <c r="Q718" s="49"/>
      <c r="R718" s="50"/>
      <c r="S718" s="51"/>
      <c r="T718" s="15"/>
      <c r="U718" s="14"/>
      <c r="V718" s="52"/>
      <c r="W718" s="52"/>
      <c r="X718" s="52"/>
      <c r="Y718" s="52"/>
      <c r="Z718" s="52"/>
      <c r="AA718" s="52"/>
      <c r="AB718" s="53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3"/>
      <c r="AP718" s="52"/>
      <c r="AQ718" s="52"/>
      <c r="AR718" s="53"/>
      <c r="AS718" s="53"/>
      <c r="AT718" s="53"/>
      <c r="AU718" s="52"/>
      <c r="AV718" s="52"/>
      <c r="AW718" s="53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83" t="str">
        <f>IF(ISBLANK(B718),,IF(IFNA(MATCH(N718,List_Holidays,0),0)=0,IF(IFNA(MATCH(WEEKDAY(N718),List_WeekHolidays,0),0),1,0),2))</f>
        <v/>
      </c>
      <c r="BU718" s="83" t="str">
        <f t="array" ref="BU718">IF(ISBLANK(BT718),,INDEX(List_DayType,BT718+1))</f>
        <v/>
      </c>
      <c r="BV718" s="83" t="str">
        <f t="array" ref="BV718">IFS(BT718=0,,BT718=1,INDEX(List_Weekday,BT718),BT718=2,XLOOKUP(N718,List_Holidays,List_HolidaysDesc))</f>
        <v/>
      </c>
      <c r="BW718" s="109">
        <f t="shared" si="3"/>
        <v>0</v>
      </c>
      <c r="BX718" s="109">
        <f t="shared" si="4"/>
        <v>0</v>
      </c>
      <c r="BY718" s="109">
        <f>IF($BW718&gt;cLunchEnd+$N718,cLunchBegin+$N718+1,cLunchBegin+$N718)</f>
        <v>0.5</v>
      </c>
      <c r="BZ718" s="109">
        <f>IF($BW718&gt;cLunchEnd+$N718,cLunchEnd+$N718+1,cLunchEnd+$N718)</f>
        <v>0.5416666667</v>
      </c>
      <c r="CA718" s="109">
        <f>IF($BW718&gt;cDinnerEnd+$N718,cDinnerBegin+$N718+1,cDinnerBegin+$N718)</f>
        <v>0.75</v>
      </c>
      <c r="CB718" s="109">
        <f>IF($BW718&gt;cDinnerEnd+$N718,cDinnerEnd+$N718+1,cDinnerEnd+$N718)</f>
        <v>0.7916666667</v>
      </c>
      <c r="CC718" s="50" t="str">
        <f>IF((MIN($BX718,BZ718)-MAX($BW718,BY718))&gt;0,vDurationLunch,)</f>
        <v/>
      </c>
      <c r="CD718" s="50" t="str">
        <f>IF((MIN($BX718,CB718)-MAX($BW718,CA718))&gt;0,vDurationDinner,)</f>
        <v/>
      </c>
      <c r="CE718" s="50">
        <f t="shared" si="5"/>
        <v>0</v>
      </c>
      <c r="CF718" s="109">
        <f t="shared" si="6"/>
        <v>0.75</v>
      </c>
      <c r="CG718" s="50" t="str">
        <f t="shared" si="7"/>
        <v/>
      </c>
      <c r="CH718" s="50" t="str">
        <f t="shared" si="8"/>
        <v/>
      </c>
      <c r="CI718" s="50" t="str">
        <f t="shared" si="9"/>
        <v/>
      </c>
      <c r="CJ718" s="50" t="str">
        <f t="shared" si="10"/>
        <v/>
      </c>
      <c r="CK718" s="50" t="str">
        <f t="shared" si="11"/>
        <v/>
      </c>
      <c r="CL718" s="50"/>
      <c r="CM718" s="50"/>
      <c r="CN718" s="50"/>
      <c r="CO718" s="50"/>
      <c r="CP718" s="50"/>
    </row>
    <row r="719">
      <c r="A719" s="108" t="str">
        <f t="shared" si="2"/>
        <v/>
      </c>
      <c r="B719" s="6"/>
      <c r="C719" s="119"/>
      <c r="D719" s="120"/>
      <c r="E719" s="61"/>
      <c r="F719" s="45"/>
      <c r="G719" s="45"/>
      <c r="H719" s="46"/>
      <c r="I719" s="45"/>
      <c r="J719" s="45"/>
      <c r="K719" s="45"/>
      <c r="L719" s="45"/>
      <c r="M719" s="61"/>
      <c r="N719" s="48"/>
      <c r="O719" s="49"/>
      <c r="P719" s="48"/>
      <c r="Q719" s="49"/>
      <c r="R719" s="50"/>
      <c r="S719" s="51"/>
      <c r="T719" s="15"/>
      <c r="U719" s="14"/>
      <c r="V719" s="52"/>
      <c r="W719" s="52"/>
      <c r="X719" s="52"/>
      <c r="Y719" s="52"/>
      <c r="Z719" s="52"/>
      <c r="AA719" s="52"/>
      <c r="AB719" s="53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3"/>
      <c r="AP719" s="52"/>
      <c r="AQ719" s="52"/>
      <c r="AR719" s="53"/>
      <c r="AS719" s="53"/>
      <c r="AT719" s="53"/>
      <c r="AU719" s="52"/>
      <c r="AV719" s="52"/>
      <c r="AW719" s="53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83" t="str">
        <f>IF(ISBLANK(B719),,IF(IFNA(MATCH(N719,List_Holidays,0),0)=0,IF(IFNA(MATCH(WEEKDAY(N719),List_WeekHolidays,0),0),1,0),2))</f>
        <v/>
      </c>
      <c r="BU719" s="83" t="str">
        <f t="array" ref="BU719">IF(ISBLANK(BT719),,INDEX(List_DayType,BT719+1))</f>
        <v/>
      </c>
      <c r="BV719" s="83" t="str">
        <f t="array" ref="BV719">IFS(BT719=0,,BT719=1,INDEX(List_Weekday,BT719),BT719=2,XLOOKUP(N719,List_Holidays,List_HolidaysDesc))</f>
        <v/>
      </c>
      <c r="BW719" s="109">
        <f t="shared" si="3"/>
        <v>0</v>
      </c>
      <c r="BX719" s="109">
        <f t="shared" si="4"/>
        <v>0</v>
      </c>
      <c r="BY719" s="109">
        <f>IF($BW719&gt;cLunchEnd+$N719,cLunchBegin+$N719+1,cLunchBegin+$N719)</f>
        <v>0.5</v>
      </c>
      <c r="BZ719" s="109">
        <f>IF($BW719&gt;cLunchEnd+$N719,cLunchEnd+$N719+1,cLunchEnd+$N719)</f>
        <v>0.5416666667</v>
      </c>
      <c r="CA719" s="109">
        <f>IF($BW719&gt;cDinnerEnd+$N719,cDinnerBegin+$N719+1,cDinnerBegin+$N719)</f>
        <v>0.75</v>
      </c>
      <c r="CB719" s="109">
        <f>IF($BW719&gt;cDinnerEnd+$N719,cDinnerEnd+$N719+1,cDinnerEnd+$N719)</f>
        <v>0.7916666667</v>
      </c>
      <c r="CC719" s="50" t="str">
        <f>IF((MIN($BX719,BZ719)-MAX($BW719,BY719))&gt;0,vDurationLunch,)</f>
        <v/>
      </c>
      <c r="CD719" s="50" t="str">
        <f>IF((MIN($BX719,CB719)-MAX($BW719,CA719))&gt;0,vDurationDinner,)</f>
        <v/>
      </c>
      <c r="CE719" s="50">
        <f t="shared" si="5"/>
        <v>0</v>
      </c>
      <c r="CF719" s="109">
        <f t="shared" si="6"/>
        <v>0.75</v>
      </c>
      <c r="CG719" s="50" t="str">
        <f t="shared" si="7"/>
        <v/>
      </c>
      <c r="CH719" s="50" t="str">
        <f t="shared" si="8"/>
        <v/>
      </c>
      <c r="CI719" s="50" t="str">
        <f t="shared" si="9"/>
        <v/>
      </c>
      <c r="CJ719" s="50" t="str">
        <f t="shared" si="10"/>
        <v/>
      </c>
      <c r="CK719" s="50" t="str">
        <f t="shared" si="11"/>
        <v/>
      </c>
      <c r="CL719" s="50"/>
      <c r="CM719" s="50"/>
      <c r="CN719" s="50"/>
      <c r="CO719" s="50"/>
      <c r="CP719" s="50"/>
    </row>
    <row r="720">
      <c r="A720" s="108" t="str">
        <f t="shared" si="2"/>
        <v/>
      </c>
      <c r="B720" s="6"/>
      <c r="C720" s="119"/>
      <c r="D720" s="120"/>
      <c r="E720" s="61"/>
      <c r="F720" s="45"/>
      <c r="G720" s="46"/>
      <c r="H720" s="46"/>
      <c r="I720" s="45"/>
      <c r="J720" s="45"/>
      <c r="K720" s="45"/>
      <c r="L720" s="45"/>
      <c r="M720" s="61"/>
      <c r="N720" s="48"/>
      <c r="O720" s="49"/>
      <c r="P720" s="48"/>
      <c r="Q720" s="49"/>
      <c r="R720" s="50"/>
      <c r="S720" s="51"/>
      <c r="T720" s="15"/>
      <c r="U720" s="14"/>
      <c r="V720" s="52"/>
      <c r="W720" s="52"/>
      <c r="X720" s="52"/>
      <c r="Y720" s="52"/>
      <c r="Z720" s="52"/>
      <c r="AA720" s="52"/>
      <c r="AB720" s="53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3"/>
      <c r="AP720" s="52"/>
      <c r="AQ720" s="52"/>
      <c r="AR720" s="53"/>
      <c r="AS720" s="53"/>
      <c r="AT720" s="53"/>
      <c r="AU720" s="52"/>
      <c r="AV720" s="52"/>
      <c r="AW720" s="53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83" t="str">
        <f>IF(ISBLANK(B720),,IF(IFNA(MATCH(N720,List_Holidays,0),0)=0,IF(IFNA(MATCH(WEEKDAY(N720),List_WeekHolidays,0),0),1,0),2))</f>
        <v/>
      </c>
      <c r="BU720" s="83" t="str">
        <f t="array" ref="BU720">IF(ISBLANK(BT720),,INDEX(List_DayType,BT720+1))</f>
        <v/>
      </c>
      <c r="BV720" s="83" t="str">
        <f t="array" ref="BV720">IFS(BT720=0,,BT720=1,INDEX(List_Weekday,BT720),BT720=2,XLOOKUP(N720,List_Holidays,List_HolidaysDesc))</f>
        <v/>
      </c>
      <c r="BW720" s="109">
        <f t="shared" si="3"/>
        <v>0</v>
      </c>
      <c r="BX720" s="109">
        <f t="shared" si="4"/>
        <v>0</v>
      </c>
      <c r="BY720" s="109">
        <f>IF($BW720&gt;cLunchEnd+$N720,cLunchBegin+$N720+1,cLunchBegin+$N720)</f>
        <v>0.5</v>
      </c>
      <c r="BZ720" s="109">
        <f>IF($BW720&gt;cLunchEnd+$N720,cLunchEnd+$N720+1,cLunchEnd+$N720)</f>
        <v>0.5416666667</v>
      </c>
      <c r="CA720" s="109">
        <f>IF($BW720&gt;cDinnerEnd+$N720,cDinnerBegin+$N720+1,cDinnerBegin+$N720)</f>
        <v>0.75</v>
      </c>
      <c r="CB720" s="109">
        <f>IF($BW720&gt;cDinnerEnd+$N720,cDinnerEnd+$N720+1,cDinnerEnd+$N720)</f>
        <v>0.7916666667</v>
      </c>
      <c r="CC720" s="50" t="str">
        <f>IF((MIN($BX720,BZ720)-MAX($BW720,BY720))&gt;0,vDurationLunch,)</f>
        <v/>
      </c>
      <c r="CD720" s="50" t="str">
        <f>IF((MIN($BX720,CB720)-MAX($BW720,CA720))&gt;0,vDurationDinner,)</f>
        <v/>
      </c>
      <c r="CE720" s="50">
        <f t="shared" si="5"/>
        <v>0</v>
      </c>
      <c r="CF720" s="109">
        <f t="shared" si="6"/>
        <v>0.75</v>
      </c>
      <c r="CG720" s="50" t="str">
        <f t="shared" si="7"/>
        <v/>
      </c>
      <c r="CH720" s="50" t="str">
        <f t="shared" si="8"/>
        <v/>
      </c>
      <c r="CI720" s="50" t="str">
        <f t="shared" si="9"/>
        <v/>
      </c>
      <c r="CJ720" s="50" t="str">
        <f t="shared" si="10"/>
        <v/>
      </c>
      <c r="CK720" s="50" t="str">
        <f t="shared" si="11"/>
        <v/>
      </c>
      <c r="CL720" s="50"/>
      <c r="CM720" s="50"/>
      <c r="CN720" s="50"/>
      <c r="CO720" s="50"/>
      <c r="CP720" s="50"/>
    </row>
    <row r="721">
      <c r="A721" s="108" t="str">
        <f t="shared" si="2"/>
        <v/>
      </c>
      <c r="B721" s="6"/>
      <c r="C721" s="119"/>
      <c r="D721" s="120"/>
      <c r="E721" s="61"/>
      <c r="F721" s="45"/>
      <c r="G721" s="45"/>
      <c r="H721" s="46"/>
      <c r="I721" s="45"/>
      <c r="J721" s="45"/>
      <c r="K721" s="45"/>
      <c r="L721" s="45"/>
      <c r="M721" s="61"/>
      <c r="N721" s="48"/>
      <c r="O721" s="49"/>
      <c r="P721" s="48"/>
      <c r="Q721" s="49"/>
      <c r="R721" s="50"/>
      <c r="S721" s="51"/>
      <c r="T721" s="15"/>
      <c r="U721" s="14"/>
      <c r="V721" s="52"/>
      <c r="W721" s="52"/>
      <c r="X721" s="52"/>
      <c r="Y721" s="52"/>
      <c r="Z721" s="52"/>
      <c r="AA721" s="52"/>
      <c r="AB721" s="53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3"/>
      <c r="AP721" s="52"/>
      <c r="AQ721" s="52"/>
      <c r="AR721" s="53"/>
      <c r="AS721" s="53"/>
      <c r="AT721" s="53"/>
      <c r="AU721" s="52"/>
      <c r="AV721" s="52"/>
      <c r="AW721" s="53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83" t="str">
        <f>IF(ISBLANK(B721),,IF(IFNA(MATCH(N721,List_Holidays,0),0)=0,IF(IFNA(MATCH(WEEKDAY(N721),List_WeekHolidays,0),0),1,0),2))</f>
        <v/>
      </c>
      <c r="BU721" s="83" t="str">
        <f t="array" ref="BU721">IF(ISBLANK(BT721),,INDEX(List_DayType,BT721+1))</f>
        <v/>
      </c>
      <c r="BV721" s="83" t="str">
        <f t="array" ref="BV721">IFS(BT721=0,,BT721=1,INDEX(List_Weekday,BT721),BT721=2,XLOOKUP(N721,List_Holidays,List_HolidaysDesc))</f>
        <v/>
      </c>
      <c r="BW721" s="109">
        <f t="shared" si="3"/>
        <v>0</v>
      </c>
      <c r="BX721" s="109">
        <f t="shared" si="4"/>
        <v>0</v>
      </c>
      <c r="BY721" s="109">
        <f>IF($BW721&gt;cLunchEnd+$N721,cLunchBegin+$N721+1,cLunchBegin+$N721)</f>
        <v>0.5</v>
      </c>
      <c r="BZ721" s="109">
        <f>IF($BW721&gt;cLunchEnd+$N721,cLunchEnd+$N721+1,cLunchEnd+$N721)</f>
        <v>0.5416666667</v>
      </c>
      <c r="CA721" s="109">
        <f>IF($BW721&gt;cDinnerEnd+$N721,cDinnerBegin+$N721+1,cDinnerBegin+$N721)</f>
        <v>0.75</v>
      </c>
      <c r="CB721" s="109">
        <f>IF($BW721&gt;cDinnerEnd+$N721,cDinnerEnd+$N721+1,cDinnerEnd+$N721)</f>
        <v>0.7916666667</v>
      </c>
      <c r="CC721" s="50" t="str">
        <f>IF((MIN($BX721,BZ721)-MAX($BW721,BY721))&gt;0,vDurationLunch,)</f>
        <v/>
      </c>
      <c r="CD721" s="50" t="str">
        <f>IF((MIN($BX721,CB721)-MAX($BW721,CA721))&gt;0,vDurationDinner,)</f>
        <v/>
      </c>
      <c r="CE721" s="50">
        <f t="shared" si="5"/>
        <v>0</v>
      </c>
      <c r="CF721" s="109">
        <f t="shared" si="6"/>
        <v>0.75</v>
      </c>
      <c r="CG721" s="50" t="str">
        <f t="shared" si="7"/>
        <v/>
      </c>
      <c r="CH721" s="50" t="str">
        <f t="shared" si="8"/>
        <v/>
      </c>
      <c r="CI721" s="50" t="str">
        <f t="shared" si="9"/>
        <v/>
      </c>
      <c r="CJ721" s="50" t="str">
        <f t="shared" si="10"/>
        <v/>
      </c>
      <c r="CK721" s="50" t="str">
        <f t="shared" si="11"/>
        <v/>
      </c>
      <c r="CL721" s="50"/>
      <c r="CM721" s="50"/>
      <c r="CN721" s="50"/>
      <c r="CO721" s="50"/>
      <c r="CP721" s="50"/>
    </row>
    <row r="722">
      <c r="A722" s="108" t="str">
        <f t="shared" si="2"/>
        <v/>
      </c>
      <c r="B722" s="6"/>
      <c r="C722" s="119"/>
      <c r="D722" s="120"/>
      <c r="E722" s="61"/>
      <c r="F722" s="45"/>
      <c r="G722" s="45"/>
      <c r="H722" s="46"/>
      <c r="I722" s="45"/>
      <c r="J722" s="45"/>
      <c r="K722" s="45"/>
      <c r="L722" s="45"/>
      <c r="M722" s="61"/>
      <c r="N722" s="48"/>
      <c r="O722" s="49"/>
      <c r="P722" s="48"/>
      <c r="Q722" s="49"/>
      <c r="R722" s="50"/>
      <c r="S722" s="51"/>
      <c r="T722" s="15"/>
      <c r="U722" s="14"/>
      <c r="V722" s="52"/>
      <c r="W722" s="52"/>
      <c r="X722" s="52"/>
      <c r="Y722" s="52"/>
      <c r="Z722" s="52"/>
      <c r="AA722" s="52"/>
      <c r="AB722" s="53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3"/>
      <c r="AP722" s="52"/>
      <c r="AQ722" s="52"/>
      <c r="AR722" s="53"/>
      <c r="AS722" s="53"/>
      <c r="AT722" s="53"/>
      <c r="AU722" s="52"/>
      <c r="AV722" s="52"/>
      <c r="AW722" s="53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83" t="str">
        <f>IF(ISBLANK(B722),,IF(IFNA(MATCH(N722,List_Holidays,0),0)=0,IF(IFNA(MATCH(WEEKDAY(N722),List_WeekHolidays,0),0),1,0),2))</f>
        <v/>
      </c>
      <c r="BU722" s="83" t="str">
        <f t="array" ref="BU722">IF(ISBLANK(BT722),,INDEX(List_DayType,BT722+1))</f>
        <v/>
      </c>
      <c r="BV722" s="83" t="str">
        <f t="array" ref="BV722">IFS(BT722=0,,BT722=1,INDEX(List_Weekday,BT722),BT722=2,XLOOKUP(N722,List_Holidays,List_HolidaysDesc))</f>
        <v/>
      </c>
      <c r="BW722" s="109">
        <f t="shared" si="3"/>
        <v>0</v>
      </c>
      <c r="BX722" s="109">
        <f t="shared" si="4"/>
        <v>0</v>
      </c>
      <c r="BY722" s="109">
        <f>IF($BW722&gt;cLunchEnd+$N722,cLunchBegin+$N722+1,cLunchBegin+$N722)</f>
        <v>0.5</v>
      </c>
      <c r="BZ722" s="109">
        <f>IF($BW722&gt;cLunchEnd+$N722,cLunchEnd+$N722+1,cLunchEnd+$N722)</f>
        <v>0.5416666667</v>
      </c>
      <c r="CA722" s="109">
        <f>IF($BW722&gt;cDinnerEnd+$N722,cDinnerBegin+$N722+1,cDinnerBegin+$N722)</f>
        <v>0.75</v>
      </c>
      <c r="CB722" s="109">
        <f>IF($BW722&gt;cDinnerEnd+$N722,cDinnerEnd+$N722+1,cDinnerEnd+$N722)</f>
        <v>0.7916666667</v>
      </c>
      <c r="CC722" s="50" t="str">
        <f>IF((MIN($BX722,BZ722)-MAX($BW722,BY722))&gt;0,vDurationLunch,)</f>
        <v/>
      </c>
      <c r="CD722" s="50" t="str">
        <f>IF((MIN($BX722,CB722)-MAX($BW722,CA722))&gt;0,vDurationDinner,)</f>
        <v/>
      </c>
      <c r="CE722" s="50">
        <f t="shared" si="5"/>
        <v>0</v>
      </c>
      <c r="CF722" s="109">
        <f t="shared" si="6"/>
        <v>0.75</v>
      </c>
      <c r="CG722" s="50" t="str">
        <f t="shared" si="7"/>
        <v/>
      </c>
      <c r="CH722" s="50" t="str">
        <f t="shared" si="8"/>
        <v/>
      </c>
      <c r="CI722" s="50" t="str">
        <f t="shared" si="9"/>
        <v/>
      </c>
      <c r="CJ722" s="50" t="str">
        <f t="shared" si="10"/>
        <v/>
      </c>
      <c r="CK722" s="50" t="str">
        <f t="shared" si="11"/>
        <v/>
      </c>
      <c r="CL722" s="50"/>
      <c r="CM722" s="50"/>
      <c r="CN722" s="50"/>
      <c r="CO722" s="50"/>
      <c r="CP722" s="50"/>
    </row>
    <row r="723">
      <c r="A723" s="108" t="str">
        <f t="shared" si="2"/>
        <v/>
      </c>
      <c r="B723" s="6"/>
      <c r="C723" s="119"/>
      <c r="D723" s="120"/>
      <c r="E723" s="61"/>
      <c r="F723" s="45"/>
      <c r="G723" s="45"/>
      <c r="H723" s="45"/>
      <c r="I723" s="45"/>
      <c r="J723" s="46"/>
      <c r="K723" s="45"/>
      <c r="L723" s="45"/>
      <c r="M723" s="61"/>
      <c r="N723" s="48"/>
      <c r="O723" s="49"/>
      <c r="P723" s="48"/>
      <c r="Q723" s="49"/>
      <c r="R723" s="50"/>
      <c r="S723" s="51"/>
      <c r="T723" s="15"/>
      <c r="U723" s="14"/>
      <c r="V723" s="52"/>
      <c r="W723" s="52"/>
      <c r="X723" s="52"/>
      <c r="Y723" s="52"/>
      <c r="Z723" s="52"/>
      <c r="AA723" s="52"/>
      <c r="AB723" s="53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3"/>
      <c r="AP723" s="52"/>
      <c r="AQ723" s="52"/>
      <c r="AR723" s="53"/>
      <c r="AS723" s="53"/>
      <c r="AT723" s="53"/>
      <c r="AU723" s="52"/>
      <c r="AV723" s="52"/>
      <c r="AW723" s="53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83" t="str">
        <f>IF(ISBLANK(B723),,IF(IFNA(MATCH(N723,List_Holidays,0),0)=0,IF(IFNA(MATCH(WEEKDAY(N723),List_WeekHolidays,0),0),1,0),2))</f>
        <v/>
      </c>
      <c r="BU723" s="83" t="str">
        <f t="array" ref="BU723">IF(ISBLANK(BT723),,INDEX(List_DayType,BT723+1))</f>
        <v/>
      </c>
      <c r="BV723" s="83" t="str">
        <f t="array" ref="BV723">IFS(BT723=0,,BT723=1,INDEX(List_Weekday,BT723),BT723=2,XLOOKUP(N723,List_Holidays,List_HolidaysDesc))</f>
        <v/>
      </c>
      <c r="BW723" s="109">
        <f t="shared" si="3"/>
        <v>0</v>
      </c>
      <c r="BX723" s="109">
        <f t="shared" si="4"/>
        <v>0</v>
      </c>
      <c r="BY723" s="109">
        <f>IF($BW723&gt;cLunchEnd+$N723,cLunchBegin+$N723+1,cLunchBegin+$N723)</f>
        <v>0.5</v>
      </c>
      <c r="BZ723" s="109">
        <f>IF($BW723&gt;cLunchEnd+$N723,cLunchEnd+$N723+1,cLunchEnd+$N723)</f>
        <v>0.5416666667</v>
      </c>
      <c r="CA723" s="109">
        <f>IF($BW723&gt;cDinnerEnd+$N723,cDinnerBegin+$N723+1,cDinnerBegin+$N723)</f>
        <v>0.75</v>
      </c>
      <c r="CB723" s="109">
        <f>IF($BW723&gt;cDinnerEnd+$N723,cDinnerEnd+$N723+1,cDinnerEnd+$N723)</f>
        <v>0.7916666667</v>
      </c>
      <c r="CC723" s="50" t="str">
        <f>IF((MIN($BX723,BZ723)-MAX($BW723,BY723))&gt;0,vDurationLunch,)</f>
        <v/>
      </c>
      <c r="CD723" s="50" t="str">
        <f>IF((MIN($BX723,CB723)-MAX($BW723,CA723))&gt;0,vDurationDinner,)</f>
        <v/>
      </c>
      <c r="CE723" s="50">
        <f t="shared" si="5"/>
        <v>0</v>
      </c>
      <c r="CF723" s="109">
        <f t="shared" si="6"/>
        <v>0.75</v>
      </c>
      <c r="CG723" s="50" t="str">
        <f t="shared" si="7"/>
        <v/>
      </c>
      <c r="CH723" s="50" t="str">
        <f t="shared" si="8"/>
        <v/>
      </c>
      <c r="CI723" s="50" t="str">
        <f t="shared" si="9"/>
        <v/>
      </c>
      <c r="CJ723" s="50" t="str">
        <f t="shared" si="10"/>
        <v/>
      </c>
      <c r="CK723" s="50" t="str">
        <f t="shared" si="11"/>
        <v/>
      </c>
      <c r="CL723" s="50"/>
      <c r="CM723" s="50"/>
      <c r="CN723" s="50"/>
      <c r="CO723" s="50"/>
      <c r="CP723" s="50"/>
    </row>
    <row r="724">
      <c r="A724" s="108" t="str">
        <f t="shared" si="2"/>
        <v/>
      </c>
      <c r="B724" s="6"/>
      <c r="C724" s="119"/>
      <c r="D724" s="120"/>
      <c r="E724" s="61"/>
      <c r="F724" s="45"/>
      <c r="G724" s="45"/>
      <c r="H724" s="46"/>
      <c r="I724" s="45"/>
      <c r="J724" s="45"/>
      <c r="K724" s="45"/>
      <c r="L724" s="45"/>
      <c r="M724" s="61"/>
      <c r="N724" s="48"/>
      <c r="O724" s="49"/>
      <c r="P724" s="48"/>
      <c r="Q724" s="49"/>
      <c r="R724" s="50"/>
      <c r="S724" s="51"/>
      <c r="T724" s="15"/>
      <c r="U724" s="14"/>
      <c r="V724" s="52"/>
      <c r="W724" s="52"/>
      <c r="X724" s="52"/>
      <c r="Y724" s="52"/>
      <c r="Z724" s="52"/>
      <c r="AA724" s="52"/>
      <c r="AB724" s="53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3"/>
      <c r="AP724" s="52"/>
      <c r="AQ724" s="52"/>
      <c r="AR724" s="53"/>
      <c r="AS724" s="53"/>
      <c r="AT724" s="53"/>
      <c r="AU724" s="52"/>
      <c r="AV724" s="52"/>
      <c r="AW724" s="53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83" t="str">
        <f>IF(ISBLANK(B724),,IF(IFNA(MATCH(N724,List_Holidays,0),0)=0,IF(IFNA(MATCH(WEEKDAY(N724),List_WeekHolidays,0),0),1,0),2))</f>
        <v/>
      </c>
      <c r="BU724" s="83" t="str">
        <f t="array" ref="BU724">IF(ISBLANK(BT724),,INDEX(List_DayType,BT724+1))</f>
        <v/>
      </c>
      <c r="BV724" s="83" t="str">
        <f t="array" ref="BV724">IFS(BT724=0,,BT724=1,INDEX(List_Weekday,BT724),BT724=2,XLOOKUP(N724,List_Holidays,List_HolidaysDesc))</f>
        <v/>
      </c>
      <c r="BW724" s="109">
        <f t="shared" si="3"/>
        <v>0</v>
      </c>
      <c r="BX724" s="109">
        <f t="shared" si="4"/>
        <v>0</v>
      </c>
      <c r="BY724" s="109">
        <f>IF($BW724&gt;cLunchEnd+$N724,cLunchBegin+$N724+1,cLunchBegin+$N724)</f>
        <v>0.5</v>
      </c>
      <c r="BZ724" s="109">
        <f>IF($BW724&gt;cLunchEnd+$N724,cLunchEnd+$N724+1,cLunchEnd+$N724)</f>
        <v>0.5416666667</v>
      </c>
      <c r="CA724" s="109">
        <f>IF($BW724&gt;cDinnerEnd+$N724,cDinnerBegin+$N724+1,cDinnerBegin+$N724)</f>
        <v>0.75</v>
      </c>
      <c r="CB724" s="109">
        <f>IF($BW724&gt;cDinnerEnd+$N724,cDinnerEnd+$N724+1,cDinnerEnd+$N724)</f>
        <v>0.7916666667</v>
      </c>
      <c r="CC724" s="50" t="str">
        <f>IF((MIN($BX724,BZ724)-MAX($BW724,BY724))&gt;0,vDurationLunch,)</f>
        <v/>
      </c>
      <c r="CD724" s="50" t="str">
        <f>IF((MIN($BX724,CB724)-MAX($BW724,CA724))&gt;0,vDurationDinner,)</f>
        <v/>
      </c>
      <c r="CE724" s="50">
        <f t="shared" si="5"/>
        <v>0</v>
      </c>
      <c r="CF724" s="109">
        <f t="shared" si="6"/>
        <v>0.75</v>
      </c>
      <c r="CG724" s="50" t="str">
        <f t="shared" si="7"/>
        <v/>
      </c>
      <c r="CH724" s="50" t="str">
        <f t="shared" si="8"/>
        <v/>
      </c>
      <c r="CI724" s="50" t="str">
        <f t="shared" si="9"/>
        <v/>
      </c>
      <c r="CJ724" s="50" t="str">
        <f t="shared" si="10"/>
        <v/>
      </c>
      <c r="CK724" s="50" t="str">
        <f t="shared" si="11"/>
        <v/>
      </c>
      <c r="CL724" s="50"/>
      <c r="CM724" s="50"/>
      <c r="CN724" s="50"/>
      <c r="CO724" s="50"/>
      <c r="CP724" s="50"/>
    </row>
    <row r="725">
      <c r="A725" s="108" t="str">
        <f t="shared" si="2"/>
        <v/>
      </c>
      <c r="B725" s="6"/>
      <c r="C725" s="119"/>
      <c r="D725" s="120"/>
      <c r="E725" s="61"/>
      <c r="F725" s="45"/>
      <c r="G725" s="45"/>
      <c r="H725" s="46"/>
      <c r="I725" s="45"/>
      <c r="J725" s="45"/>
      <c r="K725" s="45"/>
      <c r="L725" s="45"/>
      <c r="M725" s="61"/>
      <c r="N725" s="48"/>
      <c r="O725" s="49"/>
      <c r="P725" s="48"/>
      <c r="Q725" s="49"/>
      <c r="R725" s="50"/>
      <c r="S725" s="51"/>
      <c r="T725" s="15"/>
      <c r="U725" s="14"/>
      <c r="V725" s="52"/>
      <c r="W725" s="52"/>
      <c r="X725" s="52"/>
      <c r="Y725" s="52"/>
      <c r="Z725" s="52"/>
      <c r="AA725" s="52"/>
      <c r="AB725" s="53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3"/>
      <c r="AP725" s="52"/>
      <c r="AQ725" s="52"/>
      <c r="AR725" s="53"/>
      <c r="AS725" s="53"/>
      <c r="AT725" s="53"/>
      <c r="AU725" s="52"/>
      <c r="AV725" s="52"/>
      <c r="AW725" s="53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83" t="str">
        <f>IF(ISBLANK(B725),,IF(IFNA(MATCH(N725,List_Holidays,0),0)=0,IF(IFNA(MATCH(WEEKDAY(N725),List_WeekHolidays,0),0),1,0),2))</f>
        <v/>
      </c>
      <c r="BU725" s="83" t="str">
        <f t="array" ref="BU725">IF(ISBLANK(BT725),,INDEX(List_DayType,BT725+1))</f>
        <v/>
      </c>
      <c r="BV725" s="83" t="str">
        <f t="array" ref="BV725">IFS(BT725=0,,BT725=1,INDEX(List_Weekday,BT725),BT725=2,XLOOKUP(N725,List_Holidays,List_HolidaysDesc))</f>
        <v/>
      </c>
      <c r="BW725" s="109">
        <f t="shared" si="3"/>
        <v>0</v>
      </c>
      <c r="BX725" s="109">
        <f t="shared" si="4"/>
        <v>0</v>
      </c>
      <c r="BY725" s="109">
        <f>IF($BW725&gt;cLunchEnd+$N725,cLunchBegin+$N725+1,cLunchBegin+$N725)</f>
        <v>0.5</v>
      </c>
      <c r="BZ725" s="109">
        <f>IF($BW725&gt;cLunchEnd+$N725,cLunchEnd+$N725+1,cLunchEnd+$N725)</f>
        <v>0.5416666667</v>
      </c>
      <c r="CA725" s="109">
        <f>IF($BW725&gt;cDinnerEnd+$N725,cDinnerBegin+$N725+1,cDinnerBegin+$N725)</f>
        <v>0.75</v>
      </c>
      <c r="CB725" s="109">
        <f>IF($BW725&gt;cDinnerEnd+$N725,cDinnerEnd+$N725+1,cDinnerEnd+$N725)</f>
        <v>0.7916666667</v>
      </c>
      <c r="CC725" s="50" t="str">
        <f>IF((MIN($BX725,BZ725)-MAX($BW725,BY725))&gt;0,vDurationLunch,)</f>
        <v/>
      </c>
      <c r="CD725" s="50" t="str">
        <f>IF((MIN($BX725,CB725)-MAX($BW725,CA725))&gt;0,vDurationDinner,)</f>
        <v/>
      </c>
      <c r="CE725" s="50">
        <f t="shared" si="5"/>
        <v>0</v>
      </c>
      <c r="CF725" s="109">
        <f t="shared" si="6"/>
        <v>0.75</v>
      </c>
      <c r="CG725" s="50" t="str">
        <f t="shared" si="7"/>
        <v/>
      </c>
      <c r="CH725" s="50" t="str">
        <f t="shared" si="8"/>
        <v/>
      </c>
      <c r="CI725" s="50" t="str">
        <f t="shared" si="9"/>
        <v/>
      </c>
      <c r="CJ725" s="50" t="str">
        <f t="shared" si="10"/>
        <v/>
      </c>
      <c r="CK725" s="50" t="str">
        <f t="shared" si="11"/>
        <v/>
      </c>
      <c r="CL725" s="50"/>
      <c r="CM725" s="50"/>
      <c r="CN725" s="50"/>
      <c r="CO725" s="50"/>
      <c r="CP725" s="50"/>
    </row>
    <row r="726">
      <c r="A726" s="108" t="str">
        <f t="shared" si="2"/>
        <v/>
      </c>
      <c r="B726" s="6"/>
      <c r="C726" s="119"/>
      <c r="D726" s="120"/>
      <c r="E726" s="61"/>
      <c r="F726" s="45"/>
      <c r="G726" s="45"/>
      <c r="H726" s="46"/>
      <c r="I726" s="45"/>
      <c r="J726" s="45"/>
      <c r="K726" s="45"/>
      <c r="L726" s="45"/>
      <c r="M726" s="61"/>
      <c r="N726" s="48"/>
      <c r="O726" s="49"/>
      <c r="P726" s="48"/>
      <c r="Q726" s="49"/>
      <c r="R726" s="50"/>
      <c r="S726" s="51"/>
      <c r="T726" s="15"/>
      <c r="U726" s="14"/>
      <c r="V726" s="52"/>
      <c r="W726" s="52"/>
      <c r="X726" s="52"/>
      <c r="Y726" s="52"/>
      <c r="Z726" s="52"/>
      <c r="AA726" s="52"/>
      <c r="AB726" s="53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3"/>
      <c r="AP726" s="52"/>
      <c r="AQ726" s="52"/>
      <c r="AR726" s="53"/>
      <c r="AS726" s="53"/>
      <c r="AT726" s="53"/>
      <c r="AU726" s="52"/>
      <c r="AV726" s="52"/>
      <c r="AW726" s="53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83" t="str">
        <f>IF(ISBLANK(B726),,IF(IFNA(MATCH(N726,List_Holidays,0),0)=0,IF(IFNA(MATCH(WEEKDAY(N726),List_WeekHolidays,0),0),1,0),2))</f>
        <v/>
      </c>
      <c r="BU726" s="83" t="str">
        <f t="array" ref="BU726">IF(ISBLANK(BT726),,INDEX(List_DayType,BT726+1))</f>
        <v/>
      </c>
      <c r="BV726" s="83" t="str">
        <f t="array" ref="BV726">IFS(BT726=0,,BT726=1,INDEX(List_Weekday,BT726),BT726=2,XLOOKUP(N726,List_Holidays,List_HolidaysDesc))</f>
        <v/>
      </c>
      <c r="BW726" s="109">
        <f t="shared" si="3"/>
        <v>0</v>
      </c>
      <c r="BX726" s="109">
        <f t="shared" si="4"/>
        <v>0</v>
      </c>
      <c r="BY726" s="109">
        <f>IF($BW726&gt;cLunchEnd+$N726,cLunchBegin+$N726+1,cLunchBegin+$N726)</f>
        <v>0.5</v>
      </c>
      <c r="BZ726" s="109">
        <f>IF($BW726&gt;cLunchEnd+$N726,cLunchEnd+$N726+1,cLunchEnd+$N726)</f>
        <v>0.5416666667</v>
      </c>
      <c r="CA726" s="109">
        <f>IF($BW726&gt;cDinnerEnd+$N726,cDinnerBegin+$N726+1,cDinnerBegin+$N726)</f>
        <v>0.75</v>
      </c>
      <c r="CB726" s="109">
        <f>IF($BW726&gt;cDinnerEnd+$N726,cDinnerEnd+$N726+1,cDinnerEnd+$N726)</f>
        <v>0.7916666667</v>
      </c>
      <c r="CC726" s="50" t="str">
        <f>IF((MIN($BX726,BZ726)-MAX($BW726,BY726))&gt;0,vDurationLunch,)</f>
        <v/>
      </c>
      <c r="CD726" s="50" t="str">
        <f>IF((MIN($BX726,CB726)-MAX($BW726,CA726))&gt;0,vDurationDinner,)</f>
        <v/>
      </c>
      <c r="CE726" s="50">
        <f t="shared" si="5"/>
        <v>0</v>
      </c>
      <c r="CF726" s="109">
        <f t="shared" si="6"/>
        <v>0.75</v>
      </c>
      <c r="CG726" s="50" t="str">
        <f t="shared" si="7"/>
        <v/>
      </c>
      <c r="CH726" s="50" t="str">
        <f t="shared" si="8"/>
        <v/>
      </c>
      <c r="CI726" s="50" t="str">
        <f t="shared" si="9"/>
        <v/>
      </c>
      <c r="CJ726" s="50" t="str">
        <f t="shared" si="10"/>
        <v/>
      </c>
      <c r="CK726" s="50" t="str">
        <f t="shared" si="11"/>
        <v/>
      </c>
      <c r="CL726" s="50"/>
      <c r="CM726" s="50"/>
      <c r="CN726" s="50"/>
      <c r="CO726" s="50"/>
      <c r="CP726" s="50"/>
    </row>
    <row r="727">
      <c r="A727" s="108" t="str">
        <f t="shared" si="2"/>
        <v/>
      </c>
      <c r="B727" s="6"/>
      <c r="C727" s="119"/>
      <c r="D727" s="120"/>
      <c r="E727" s="61"/>
      <c r="F727" s="45"/>
      <c r="G727" s="46"/>
      <c r="H727" s="46"/>
      <c r="I727" s="45"/>
      <c r="J727" s="45"/>
      <c r="K727" s="45"/>
      <c r="L727" s="45"/>
      <c r="M727" s="61"/>
      <c r="N727" s="48"/>
      <c r="O727" s="49"/>
      <c r="P727" s="48"/>
      <c r="Q727" s="49"/>
      <c r="R727" s="50"/>
      <c r="S727" s="51"/>
      <c r="T727" s="15"/>
      <c r="U727" s="14"/>
      <c r="V727" s="52"/>
      <c r="W727" s="52"/>
      <c r="X727" s="52"/>
      <c r="Y727" s="52"/>
      <c r="Z727" s="52"/>
      <c r="AA727" s="52"/>
      <c r="AB727" s="53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3"/>
      <c r="AP727" s="52"/>
      <c r="AQ727" s="52"/>
      <c r="AR727" s="53"/>
      <c r="AS727" s="53"/>
      <c r="AT727" s="53"/>
      <c r="AU727" s="52"/>
      <c r="AV727" s="52"/>
      <c r="AW727" s="53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83" t="str">
        <f>IF(ISBLANK(B727),,IF(IFNA(MATCH(N727,List_Holidays,0),0)=0,IF(IFNA(MATCH(WEEKDAY(N727),List_WeekHolidays,0),0),1,0),2))</f>
        <v/>
      </c>
      <c r="BU727" s="83" t="str">
        <f t="array" ref="BU727">IF(ISBLANK(BT727),,INDEX(List_DayType,BT727+1))</f>
        <v/>
      </c>
      <c r="BV727" s="83" t="str">
        <f t="array" ref="BV727">IFS(BT727=0,,BT727=1,INDEX(List_Weekday,BT727),BT727=2,XLOOKUP(N727,List_Holidays,List_HolidaysDesc))</f>
        <v/>
      </c>
      <c r="BW727" s="109">
        <f t="shared" si="3"/>
        <v>0</v>
      </c>
      <c r="BX727" s="109">
        <f t="shared" si="4"/>
        <v>0</v>
      </c>
      <c r="BY727" s="109">
        <f>IF($BW727&gt;cLunchEnd+$N727,cLunchBegin+$N727+1,cLunchBegin+$N727)</f>
        <v>0.5</v>
      </c>
      <c r="BZ727" s="109">
        <f>IF($BW727&gt;cLunchEnd+$N727,cLunchEnd+$N727+1,cLunchEnd+$N727)</f>
        <v>0.5416666667</v>
      </c>
      <c r="CA727" s="109">
        <f>IF($BW727&gt;cDinnerEnd+$N727,cDinnerBegin+$N727+1,cDinnerBegin+$N727)</f>
        <v>0.75</v>
      </c>
      <c r="CB727" s="109">
        <f>IF($BW727&gt;cDinnerEnd+$N727,cDinnerEnd+$N727+1,cDinnerEnd+$N727)</f>
        <v>0.7916666667</v>
      </c>
      <c r="CC727" s="50" t="str">
        <f>IF((MIN($BX727,BZ727)-MAX($BW727,BY727))&gt;0,vDurationLunch,)</f>
        <v/>
      </c>
      <c r="CD727" s="50" t="str">
        <f>IF((MIN($BX727,CB727)-MAX($BW727,CA727))&gt;0,vDurationDinner,)</f>
        <v/>
      </c>
      <c r="CE727" s="50">
        <f t="shared" si="5"/>
        <v>0</v>
      </c>
      <c r="CF727" s="109">
        <f t="shared" si="6"/>
        <v>0.75</v>
      </c>
      <c r="CG727" s="50" t="str">
        <f t="shared" si="7"/>
        <v/>
      </c>
      <c r="CH727" s="50" t="str">
        <f t="shared" si="8"/>
        <v/>
      </c>
      <c r="CI727" s="50" t="str">
        <f t="shared" si="9"/>
        <v/>
      </c>
      <c r="CJ727" s="50" t="str">
        <f t="shared" si="10"/>
        <v/>
      </c>
      <c r="CK727" s="50" t="str">
        <f t="shared" si="11"/>
        <v/>
      </c>
      <c r="CL727" s="50"/>
      <c r="CM727" s="50"/>
      <c r="CN727" s="50"/>
      <c r="CO727" s="50"/>
      <c r="CP727" s="50"/>
    </row>
    <row r="728">
      <c r="A728" s="108" t="str">
        <f t="shared" si="2"/>
        <v/>
      </c>
      <c r="B728" s="6"/>
      <c r="C728" s="119"/>
      <c r="D728" s="120"/>
      <c r="E728" s="61"/>
      <c r="F728" s="45"/>
      <c r="G728" s="45"/>
      <c r="H728" s="46"/>
      <c r="I728" s="45"/>
      <c r="J728" s="45"/>
      <c r="K728" s="45"/>
      <c r="L728" s="45"/>
      <c r="M728" s="61"/>
      <c r="N728" s="48"/>
      <c r="O728" s="49"/>
      <c r="P728" s="48"/>
      <c r="Q728" s="49"/>
      <c r="R728" s="50"/>
      <c r="S728" s="51"/>
      <c r="T728" s="15"/>
      <c r="U728" s="14"/>
      <c r="V728" s="52"/>
      <c r="W728" s="52"/>
      <c r="X728" s="52"/>
      <c r="Y728" s="52"/>
      <c r="Z728" s="52"/>
      <c r="AA728" s="52"/>
      <c r="AB728" s="53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3"/>
      <c r="AP728" s="52"/>
      <c r="AQ728" s="52"/>
      <c r="AR728" s="53"/>
      <c r="AS728" s="53"/>
      <c r="AT728" s="53"/>
      <c r="AU728" s="52"/>
      <c r="AV728" s="52"/>
      <c r="AW728" s="53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83" t="str">
        <f>IF(ISBLANK(B728),,IF(IFNA(MATCH(N728,List_Holidays,0),0)=0,IF(IFNA(MATCH(WEEKDAY(N728),List_WeekHolidays,0),0),1,0),2))</f>
        <v/>
      </c>
      <c r="BU728" s="83" t="str">
        <f t="array" ref="BU728">IF(ISBLANK(BT728),,INDEX(List_DayType,BT728+1))</f>
        <v/>
      </c>
      <c r="BV728" s="83" t="str">
        <f t="array" ref="BV728">IFS(BT728=0,,BT728=1,INDEX(List_Weekday,BT728),BT728=2,XLOOKUP(N728,List_Holidays,List_HolidaysDesc))</f>
        <v/>
      </c>
      <c r="BW728" s="109">
        <f t="shared" si="3"/>
        <v>0</v>
      </c>
      <c r="BX728" s="109">
        <f t="shared" si="4"/>
        <v>0</v>
      </c>
      <c r="BY728" s="109">
        <f>IF($BW728&gt;cLunchEnd+$N728,cLunchBegin+$N728+1,cLunchBegin+$N728)</f>
        <v>0.5</v>
      </c>
      <c r="BZ728" s="109">
        <f>IF($BW728&gt;cLunchEnd+$N728,cLunchEnd+$N728+1,cLunchEnd+$N728)</f>
        <v>0.5416666667</v>
      </c>
      <c r="CA728" s="109">
        <f>IF($BW728&gt;cDinnerEnd+$N728,cDinnerBegin+$N728+1,cDinnerBegin+$N728)</f>
        <v>0.75</v>
      </c>
      <c r="CB728" s="109">
        <f>IF($BW728&gt;cDinnerEnd+$N728,cDinnerEnd+$N728+1,cDinnerEnd+$N728)</f>
        <v>0.7916666667</v>
      </c>
      <c r="CC728" s="50" t="str">
        <f>IF((MIN($BX728,BZ728)-MAX($BW728,BY728))&gt;0,vDurationLunch,)</f>
        <v/>
      </c>
      <c r="CD728" s="50" t="str">
        <f>IF((MIN($BX728,CB728)-MAX($BW728,CA728))&gt;0,vDurationDinner,)</f>
        <v/>
      </c>
      <c r="CE728" s="50">
        <f t="shared" si="5"/>
        <v>0</v>
      </c>
      <c r="CF728" s="109">
        <f t="shared" si="6"/>
        <v>0.75</v>
      </c>
      <c r="CG728" s="50" t="str">
        <f t="shared" si="7"/>
        <v/>
      </c>
      <c r="CH728" s="50" t="str">
        <f t="shared" si="8"/>
        <v/>
      </c>
      <c r="CI728" s="50" t="str">
        <f t="shared" si="9"/>
        <v/>
      </c>
      <c r="CJ728" s="50" t="str">
        <f t="shared" si="10"/>
        <v/>
      </c>
      <c r="CK728" s="50" t="str">
        <f t="shared" si="11"/>
        <v/>
      </c>
      <c r="CL728" s="50"/>
      <c r="CM728" s="50"/>
      <c r="CN728" s="50"/>
      <c r="CO728" s="50"/>
      <c r="CP728" s="50"/>
    </row>
    <row r="729">
      <c r="A729" s="108" t="str">
        <f t="shared" si="2"/>
        <v/>
      </c>
      <c r="B729" s="6"/>
      <c r="C729" s="119"/>
      <c r="D729" s="120"/>
      <c r="E729" s="61"/>
      <c r="F729" s="45"/>
      <c r="G729" s="45"/>
      <c r="H729" s="46"/>
      <c r="I729" s="45"/>
      <c r="J729" s="45"/>
      <c r="K729" s="45"/>
      <c r="L729" s="45"/>
      <c r="M729" s="61"/>
      <c r="N729" s="48"/>
      <c r="O729" s="49"/>
      <c r="P729" s="48"/>
      <c r="Q729" s="49"/>
      <c r="R729" s="50"/>
      <c r="S729" s="51"/>
      <c r="T729" s="15"/>
      <c r="U729" s="14"/>
      <c r="V729" s="52"/>
      <c r="W729" s="52"/>
      <c r="X729" s="52"/>
      <c r="Y729" s="52"/>
      <c r="Z729" s="52"/>
      <c r="AA729" s="52"/>
      <c r="AB729" s="53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3"/>
      <c r="AP729" s="52"/>
      <c r="AQ729" s="52"/>
      <c r="AR729" s="53"/>
      <c r="AS729" s="53"/>
      <c r="AT729" s="53"/>
      <c r="AU729" s="52"/>
      <c r="AV729" s="52"/>
      <c r="AW729" s="53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83" t="str">
        <f>IF(ISBLANK(B729),,IF(IFNA(MATCH(N729,List_Holidays,0),0)=0,IF(IFNA(MATCH(WEEKDAY(N729),List_WeekHolidays,0),0),1,0),2))</f>
        <v/>
      </c>
      <c r="BU729" s="83" t="str">
        <f t="array" ref="BU729">IF(ISBLANK(BT729),,INDEX(List_DayType,BT729+1))</f>
        <v/>
      </c>
      <c r="BV729" s="83" t="str">
        <f t="array" ref="BV729">IFS(BT729=0,,BT729=1,INDEX(List_Weekday,BT729),BT729=2,XLOOKUP(N729,List_Holidays,List_HolidaysDesc))</f>
        <v/>
      </c>
      <c r="BW729" s="109">
        <f t="shared" si="3"/>
        <v>0</v>
      </c>
      <c r="BX729" s="109">
        <f t="shared" si="4"/>
        <v>0</v>
      </c>
      <c r="BY729" s="109">
        <f>IF($BW729&gt;cLunchEnd+$N729,cLunchBegin+$N729+1,cLunchBegin+$N729)</f>
        <v>0.5</v>
      </c>
      <c r="BZ729" s="109">
        <f>IF($BW729&gt;cLunchEnd+$N729,cLunchEnd+$N729+1,cLunchEnd+$N729)</f>
        <v>0.5416666667</v>
      </c>
      <c r="CA729" s="109">
        <f>IF($BW729&gt;cDinnerEnd+$N729,cDinnerBegin+$N729+1,cDinnerBegin+$N729)</f>
        <v>0.75</v>
      </c>
      <c r="CB729" s="109">
        <f>IF($BW729&gt;cDinnerEnd+$N729,cDinnerEnd+$N729+1,cDinnerEnd+$N729)</f>
        <v>0.7916666667</v>
      </c>
      <c r="CC729" s="50" t="str">
        <f>IF((MIN($BX729,BZ729)-MAX($BW729,BY729))&gt;0,vDurationLunch,)</f>
        <v/>
      </c>
      <c r="CD729" s="50" t="str">
        <f>IF((MIN($BX729,CB729)-MAX($BW729,CA729))&gt;0,vDurationDinner,)</f>
        <v/>
      </c>
      <c r="CE729" s="50">
        <f t="shared" si="5"/>
        <v>0</v>
      </c>
      <c r="CF729" s="109">
        <f t="shared" si="6"/>
        <v>0.75</v>
      </c>
      <c r="CG729" s="50" t="str">
        <f t="shared" si="7"/>
        <v/>
      </c>
      <c r="CH729" s="50" t="str">
        <f t="shared" si="8"/>
        <v/>
      </c>
      <c r="CI729" s="50" t="str">
        <f t="shared" si="9"/>
        <v/>
      </c>
      <c r="CJ729" s="50" t="str">
        <f t="shared" si="10"/>
        <v/>
      </c>
      <c r="CK729" s="50" t="str">
        <f t="shared" si="11"/>
        <v/>
      </c>
      <c r="CL729" s="50"/>
      <c r="CM729" s="50"/>
      <c r="CN729" s="50"/>
      <c r="CO729" s="50"/>
      <c r="CP729" s="50"/>
    </row>
    <row r="730">
      <c r="A730" s="108" t="str">
        <f t="shared" si="2"/>
        <v/>
      </c>
      <c r="B730" s="6"/>
      <c r="C730" s="119"/>
      <c r="D730" s="120"/>
      <c r="E730" s="61"/>
      <c r="F730" s="45"/>
      <c r="G730" s="45"/>
      <c r="H730" s="45"/>
      <c r="I730" s="45"/>
      <c r="J730" s="46"/>
      <c r="K730" s="45"/>
      <c r="L730" s="45"/>
      <c r="M730" s="61"/>
      <c r="N730" s="48"/>
      <c r="O730" s="49"/>
      <c r="P730" s="48"/>
      <c r="Q730" s="49"/>
      <c r="R730" s="50"/>
      <c r="S730" s="51"/>
      <c r="T730" s="15"/>
      <c r="U730" s="14"/>
      <c r="V730" s="52"/>
      <c r="W730" s="52"/>
      <c r="X730" s="52"/>
      <c r="Y730" s="52"/>
      <c r="Z730" s="52"/>
      <c r="AA730" s="52"/>
      <c r="AB730" s="53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3"/>
      <c r="AP730" s="52"/>
      <c r="AQ730" s="52"/>
      <c r="AR730" s="53"/>
      <c r="AS730" s="53"/>
      <c r="AT730" s="53"/>
      <c r="AU730" s="52"/>
      <c r="AV730" s="52"/>
      <c r="AW730" s="53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83" t="str">
        <f>IF(ISBLANK(B730),,IF(IFNA(MATCH(N730,List_Holidays,0),0)=0,IF(IFNA(MATCH(WEEKDAY(N730),List_WeekHolidays,0),0),1,0),2))</f>
        <v/>
      </c>
      <c r="BU730" s="83" t="str">
        <f t="array" ref="BU730">IF(ISBLANK(BT730),,INDEX(List_DayType,BT730+1))</f>
        <v/>
      </c>
      <c r="BV730" s="83" t="str">
        <f t="array" ref="BV730">IFS(BT730=0,,BT730=1,INDEX(List_Weekday,BT730),BT730=2,XLOOKUP(N730,List_Holidays,List_HolidaysDesc))</f>
        <v/>
      </c>
      <c r="BW730" s="109">
        <f t="shared" si="3"/>
        <v>0</v>
      </c>
      <c r="BX730" s="109">
        <f t="shared" si="4"/>
        <v>0</v>
      </c>
      <c r="BY730" s="109">
        <f>IF($BW730&gt;cLunchEnd+$N730,cLunchBegin+$N730+1,cLunchBegin+$N730)</f>
        <v>0.5</v>
      </c>
      <c r="BZ730" s="109">
        <f>IF($BW730&gt;cLunchEnd+$N730,cLunchEnd+$N730+1,cLunchEnd+$N730)</f>
        <v>0.5416666667</v>
      </c>
      <c r="CA730" s="109">
        <f>IF($BW730&gt;cDinnerEnd+$N730,cDinnerBegin+$N730+1,cDinnerBegin+$N730)</f>
        <v>0.75</v>
      </c>
      <c r="CB730" s="109">
        <f>IF($BW730&gt;cDinnerEnd+$N730,cDinnerEnd+$N730+1,cDinnerEnd+$N730)</f>
        <v>0.7916666667</v>
      </c>
      <c r="CC730" s="50" t="str">
        <f>IF((MIN($BX730,BZ730)-MAX($BW730,BY730))&gt;0,vDurationLunch,)</f>
        <v/>
      </c>
      <c r="CD730" s="50" t="str">
        <f>IF((MIN($BX730,CB730)-MAX($BW730,CA730))&gt;0,vDurationDinner,)</f>
        <v/>
      </c>
      <c r="CE730" s="50">
        <f t="shared" si="5"/>
        <v>0</v>
      </c>
      <c r="CF730" s="109">
        <f t="shared" si="6"/>
        <v>0.75</v>
      </c>
      <c r="CG730" s="50" t="str">
        <f t="shared" si="7"/>
        <v/>
      </c>
      <c r="CH730" s="50" t="str">
        <f t="shared" si="8"/>
        <v/>
      </c>
      <c r="CI730" s="50" t="str">
        <f t="shared" si="9"/>
        <v/>
      </c>
      <c r="CJ730" s="50" t="str">
        <f t="shared" si="10"/>
        <v/>
      </c>
      <c r="CK730" s="50" t="str">
        <f t="shared" si="11"/>
        <v/>
      </c>
      <c r="CL730" s="50"/>
      <c r="CM730" s="50"/>
      <c r="CN730" s="50"/>
      <c r="CO730" s="50"/>
      <c r="CP730" s="50"/>
    </row>
    <row r="731">
      <c r="A731" s="108" t="str">
        <f t="shared" si="2"/>
        <v/>
      </c>
      <c r="B731" s="6"/>
      <c r="C731" s="119"/>
      <c r="D731" s="120"/>
      <c r="E731" s="61"/>
      <c r="F731" s="45"/>
      <c r="G731" s="45"/>
      <c r="H731" s="46"/>
      <c r="I731" s="45"/>
      <c r="J731" s="45"/>
      <c r="K731" s="45"/>
      <c r="L731" s="45"/>
      <c r="M731" s="61"/>
      <c r="N731" s="48"/>
      <c r="O731" s="49"/>
      <c r="P731" s="48"/>
      <c r="Q731" s="49"/>
      <c r="R731" s="50"/>
      <c r="S731" s="51"/>
      <c r="T731" s="15"/>
      <c r="U731" s="14"/>
      <c r="V731" s="52"/>
      <c r="W731" s="52"/>
      <c r="X731" s="52"/>
      <c r="Y731" s="52"/>
      <c r="Z731" s="52"/>
      <c r="AA731" s="52"/>
      <c r="AB731" s="53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3"/>
      <c r="AP731" s="52"/>
      <c r="AQ731" s="52"/>
      <c r="AR731" s="53"/>
      <c r="AS731" s="53"/>
      <c r="AT731" s="53"/>
      <c r="AU731" s="52"/>
      <c r="AV731" s="52"/>
      <c r="AW731" s="53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83" t="str">
        <f>IF(ISBLANK(B731),,IF(IFNA(MATCH(N731,List_Holidays,0),0)=0,IF(IFNA(MATCH(WEEKDAY(N731),List_WeekHolidays,0),0),1,0),2))</f>
        <v/>
      </c>
      <c r="BU731" s="83" t="str">
        <f t="array" ref="BU731">IF(ISBLANK(BT731),,INDEX(List_DayType,BT731+1))</f>
        <v/>
      </c>
      <c r="BV731" s="83" t="str">
        <f t="array" ref="BV731">IFS(BT731=0,,BT731=1,INDEX(List_Weekday,BT731),BT731=2,XLOOKUP(N731,List_Holidays,List_HolidaysDesc))</f>
        <v/>
      </c>
      <c r="BW731" s="109">
        <f t="shared" si="3"/>
        <v>0</v>
      </c>
      <c r="BX731" s="109">
        <f t="shared" si="4"/>
        <v>0</v>
      </c>
      <c r="BY731" s="109">
        <f>IF($BW731&gt;cLunchEnd+$N731,cLunchBegin+$N731+1,cLunchBegin+$N731)</f>
        <v>0.5</v>
      </c>
      <c r="BZ731" s="109">
        <f>IF($BW731&gt;cLunchEnd+$N731,cLunchEnd+$N731+1,cLunchEnd+$N731)</f>
        <v>0.5416666667</v>
      </c>
      <c r="CA731" s="109">
        <f>IF($BW731&gt;cDinnerEnd+$N731,cDinnerBegin+$N731+1,cDinnerBegin+$N731)</f>
        <v>0.75</v>
      </c>
      <c r="CB731" s="109">
        <f>IF($BW731&gt;cDinnerEnd+$N731,cDinnerEnd+$N731+1,cDinnerEnd+$N731)</f>
        <v>0.7916666667</v>
      </c>
      <c r="CC731" s="50" t="str">
        <f>IF((MIN($BX731,BZ731)-MAX($BW731,BY731))&gt;0,vDurationLunch,)</f>
        <v/>
      </c>
      <c r="CD731" s="50" t="str">
        <f>IF((MIN($BX731,CB731)-MAX($BW731,CA731))&gt;0,vDurationDinner,)</f>
        <v/>
      </c>
      <c r="CE731" s="50">
        <f t="shared" si="5"/>
        <v>0</v>
      </c>
      <c r="CF731" s="109">
        <f t="shared" si="6"/>
        <v>0.75</v>
      </c>
      <c r="CG731" s="50" t="str">
        <f t="shared" si="7"/>
        <v/>
      </c>
      <c r="CH731" s="50" t="str">
        <f t="shared" si="8"/>
        <v/>
      </c>
      <c r="CI731" s="50" t="str">
        <f t="shared" si="9"/>
        <v/>
      </c>
      <c r="CJ731" s="50" t="str">
        <f t="shared" si="10"/>
        <v/>
      </c>
      <c r="CK731" s="50" t="str">
        <f t="shared" si="11"/>
        <v/>
      </c>
      <c r="CL731" s="50"/>
      <c r="CM731" s="50"/>
      <c r="CN731" s="50"/>
      <c r="CO731" s="50"/>
      <c r="CP731" s="50"/>
    </row>
    <row r="732">
      <c r="A732" s="108" t="str">
        <f t="shared" si="2"/>
        <v/>
      </c>
      <c r="B732" s="6"/>
      <c r="C732" s="119"/>
      <c r="D732" s="120"/>
      <c r="E732" s="61"/>
      <c r="F732" s="45"/>
      <c r="G732" s="45"/>
      <c r="H732" s="46"/>
      <c r="I732" s="45"/>
      <c r="J732" s="45"/>
      <c r="K732" s="45"/>
      <c r="L732" s="45"/>
      <c r="M732" s="61"/>
      <c r="N732" s="48"/>
      <c r="O732" s="49"/>
      <c r="P732" s="48"/>
      <c r="Q732" s="49"/>
      <c r="R732" s="50"/>
      <c r="S732" s="51"/>
      <c r="T732" s="15"/>
      <c r="U732" s="14"/>
      <c r="V732" s="52"/>
      <c r="W732" s="52"/>
      <c r="X732" s="52"/>
      <c r="Y732" s="52"/>
      <c r="Z732" s="52"/>
      <c r="AA732" s="52"/>
      <c r="AB732" s="53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3"/>
      <c r="AP732" s="52"/>
      <c r="AQ732" s="52"/>
      <c r="AR732" s="53"/>
      <c r="AS732" s="53"/>
      <c r="AT732" s="53"/>
      <c r="AU732" s="52"/>
      <c r="AV732" s="52"/>
      <c r="AW732" s="53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83" t="str">
        <f>IF(ISBLANK(B732),,IF(IFNA(MATCH(N732,List_Holidays,0),0)=0,IF(IFNA(MATCH(WEEKDAY(N732),List_WeekHolidays,0),0),1,0),2))</f>
        <v/>
      </c>
      <c r="BU732" s="83" t="str">
        <f t="array" ref="BU732">IF(ISBLANK(BT732),,INDEX(List_DayType,BT732+1))</f>
        <v/>
      </c>
      <c r="BV732" s="83" t="str">
        <f t="array" ref="BV732">IFS(BT732=0,,BT732=1,INDEX(List_Weekday,BT732),BT732=2,XLOOKUP(N732,List_Holidays,List_HolidaysDesc))</f>
        <v/>
      </c>
      <c r="BW732" s="109">
        <f t="shared" si="3"/>
        <v>0</v>
      </c>
      <c r="BX732" s="109">
        <f t="shared" si="4"/>
        <v>0</v>
      </c>
      <c r="BY732" s="109">
        <f>IF($BW732&gt;cLunchEnd+$N732,cLunchBegin+$N732+1,cLunchBegin+$N732)</f>
        <v>0.5</v>
      </c>
      <c r="BZ732" s="109">
        <f>IF($BW732&gt;cLunchEnd+$N732,cLunchEnd+$N732+1,cLunchEnd+$N732)</f>
        <v>0.5416666667</v>
      </c>
      <c r="CA732" s="109">
        <f>IF($BW732&gt;cDinnerEnd+$N732,cDinnerBegin+$N732+1,cDinnerBegin+$N732)</f>
        <v>0.75</v>
      </c>
      <c r="CB732" s="109">
        <f>IF($BW732&gt;cDinnerEnd+$N732,cDinnerEnd+$N732+1,cDinnerEnd+$N732)</f>
        <v>0.7916666667</v>
      </c>
      <c r="CC732" s="50" t="str">
        <f>IF((MIN($BX732,BZ732)-MAX($BW732,BY732))&gt;0,vDurationLunch,)</f>
        <v/>
      </c>
      <c r="CD732" s="50" t="str">
        <f>IF((MIN($BX732,CB732)-MAX($BW732,CA732))&gt;0,vDurationDinner,)</f>
        <v/>
      </c>
      <c r="CE732" s="50">
        <f t="shared" si="5"/>
        <v>0</v>
      </c>
      <c r="CF732" s="109">
        <f t="shared" si="6"/>
        <v>0.75</v>
      </c>
      <c r="CG732" s="50" t="str">
        <f t="shared" si="7"/>
        <v/>
      </c>
      <c r="CH732" s="50" t="str">
        <f t="shared" si="8"/>
        <v/>
      </c>
      <c r="CI732" s="50" t="str">
        <f t="shared" si="9"/>
        <v/>
      </c>
      <c r="CJ732" s="50" t="str">
        <f t="shared" si="10"/>
        <v/>
      </c>
      <c r="CK732" s="50" t="str">
        <f t="shared" si="11"/>
        <v/>
      </c>
      <c r="CL732" s="50"/>
      <c r="CM732" s="50"/>
      <c r="CN732" s="50"/>
      <c r="CO732" s="50"/>
      <c r="CP732" s="50"/>
    </row>
    <row r="733">
      <c r="A733" s="108" t="str">
        <f t="shared" si="2"/>
        <v/>
      </c>
      <c r="B733" s="6"/>
      <c r="C733" s="119"/>
      <c r="D733" s="120"/>
      <c r="E733" s="61"/>
      <c r="F733" s="45"/>
      <c r="G733" s="45"/>
      <c r="H733" s="46"/>
      <c r="I733" s="45"/>
      <c r="J733" s="45"/>
      <c r="K733" s="45"/>
      <c r="L733" s="45"/>
      <c r="M733" s="61"/>
      <c r="N733" s="48"/>
      <c r="O733" s="49"/>
      <c r="P733" s="48"/>
      <c r="Q733" s="49"/>
      <c r="R733" s="50"/>
      <c r="S733" s="51"/>
      <c r="T733" s="15"/>
      <c r="U733" s="14"/>
      <c r="V733" s="52"/>
      <c r="W733" s="52"/>
      <c r="X733" s="52"/>
      <c r="Y733" s="52"/>
      <c r="Z733" s="52"/>
      <c r="AA733" s="52"/>
      <c r="AB733" s="53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3"/>
      <c r="AP733" s="52"/>
      <c r="AQ733" s="52"/>
      <c r="AR733" s="53"/>
      <c r="AS733" s="53"/>
      <c r="AT733" s="53"/>
      <c r="AU733" s="52"/>
      <c r="AV733" s="52"/>
      <c r="AW733" s="53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83" t="str">
        <f>IF(ISBLANK(B733),,IF(IFNA(MATCH(N733,List_Holidays,0),0)=0,IF(IFNA(MATCH(WEEKDAY(N733),List_WeekHolidays,0),0),1,0),2))</f>
        <v/>
      </c>
      <c r="BU733" s="83" t="str">
        <f t="array" ref="BU733">IF(ISBLANK(BT733),,INDEX(List_DayType,BT733+1))</f>
        <v/>
      </c>
      <c r="BV733" s="83" t="str">
        <f t="array" ref="BV733">IFS(BT733=0,,BT733=1,INDEX(List_Weekday,BT733),BT733=2,XLOOKUP(N733,List_Holidays,List_HolidaysDesc))</f>
        <v/>
      </c>
      <c r="BW733" s="109">
        <f t="shared" si="3"/>
        <v>0</v>
      </c>
      <c r="BX733" s="109">
        <f t="shared" si="4"/>
        <v>0</v>
      </c>
      <c r="BY733" s="109">
        <f>IF($BW733&gt;cLunchEnd+$N733,cLunchBegin+$N733+1,cLunchBegin+$N733)</f>
        <v>0.5</v>
      </c>
      <c r="BZ733" s="109">
        <f>IF($BW733&gt;cLunchEnd+$N733,cLunchEnd+$N733+1,cLunchEnd+$N733)</f>
        <v>0.5416666667</v>
      </c>
      <c r="CA733" s="109">
        <f>IF($BW733&gt;cDinnerEnd+$N733,cDinnerBegin+$N733+1,cDinnerBegin+$N733)</f>
        <v>0.75</v>
      </c>
      <c r="CB733" s="109">
        <f>IF($BW733&gt;cDinnerEnd+$N733,cDinnerEnd+$N733+1,cDinnerEnd+$N733)</f>
        <v>0.7916666667</v>
      </c>
      <c r="CC733" s="50" t="str">
        <f>IF((MIN($BX733,BZ733)-MAX($BW733,BY733))&gt;0,vDurationLunch,)</f>
        <v/>
      </c>
      <c r="CD733" s="50" t="str">
        <f>IF((MIN($BX733,CB733)-MAX($BW733,CA733))&gt;0,vDurationDinner,)</f>
        <v/>
      </c>
      <c r="CE733" s="50">
        <f t="shared" si="5"/>
        <v>0</v>
      </c>
      <c r="CF733" s="109">
        <f t="shared" si="6"/>
        <v>0.75</v>
      </c>
      <c r="CG733" s="50" t="str">
        <f t="shared" si="7"/>
        <v/>
      </c>
      <c r="CH733" s="50" t="str">
        <f t="shared" si="8"/>
        <v/>
      </c>
      <c r="CI733" s="50" t="str">
        <f t="shared" si="9"/>
        <v/>
      </c>
      <c r="CJ733" s="50" t="str">
        <f t="shared" si="10"/>
        <v/>
      </c>
      <c r="CK733" s="50" t="str">
        <f t="shared" si="11"/>
        <v/>
      </c>
      <c r="CL733" s="50"/>
      <c r="CM733" s="50"/>
      <c r="CN733" s="50"/>
      <c r="CO733" s="50"/>
      <c r="CP733" s="50"/>
    </row>
    <row r="734">
      <c r="A734" s="108" t="str">
        <f t="shared" si="2"/>
        <v/>
      </c>
      <c r="B734" s="6"/>
      <c r="C734" s="119"/>
      <c r="D734" s="120"/>
      <c r="E734" s="61"/>
      <c r="F734" s="45"/>
      <c r="G734" s="46"/>
      <c r="H734" s="46"/>
      <c r="I734" s="45"/>
      <c r="J734" s="45"/>
      <c r="K734" s="45"/>
      <c r="L734" s="45"/>
      <c r="M734" s="61"/>
      <c r="N734" s="48"/>
      <c r="O734" s="49"/>
      <c r="P734" s="48"/>
      <c r="Q734" s="49"/>
      <c r="R734" s="50"/>
      <c r="S734" s="51"/>
      <c r="T734" s="15"/>
      <c r="U734" s="14"/>
      <c r="V734" s="52"/>
      <c r="W734" s="52"/>
      <c r="X734" s="52"/>
      <c r="Y734" s="52"/>
      <c r="Z734" s="52"/>
      <c r="AA734" s="52"/>
      <c r="AB734" s="53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3"/>
      <c r="AP734" s="52"/>
      <c r="AQ734" s="52"/>
      <c r="AR734" s="53"/>
      <c r="AS734" s="53"/>
      <c r="AT734" s="53"/>
      <c r="AU734" s="52"/>
      <c r="AV734" s="52"/>
      <c r="AW734" s="53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83" t="str">
        <f>IF(ISBLANK(B734),,IF(IFNA(MATCH(N734,List_Holidays,0),0)=0,IF(IFNA(MATCH(WEEKDAY(N734),List_WeekHolidays,0),0),1,0),2))</f>
        <v/>
      </c>
      <c r="BU734" s="83" t="str">
        <f t="array" ref="BU734">IF(ISBLANK(BT734),,INDEX(List_DayType,BT734+1))</f>
        <v/>
      </c>
      <c r="BV734" s="83" t="str">
        <f t="array" ref="BV734">IFS(BT734=0,,BT734=1,INDEX(List_Weekday,BT734),BT734=2,XLOOKUP(N734,List_Holidays,List_HolidaysDesc))</f>
        <v/>
      </c>
      <c r="BW734" s="109">
        <f t="shared" si="3"/>
        <v>0</v>
      </c>
      <c r="BX734" s="109">
        <f t="shared" si="4"/>
        <v>0</v>
      </c>
      <c r="BY734" s="109">
        <f>IF($BW734&gt;cLunchEnd+$N734,cLunchBegin+$N734+1,cLunchBegin+$N734)</f>
        <v>0.5</v>
      </c>
      <c r="BZ734" s="109">
        <f>IF($BW734&gt;cLunchEnd+$N734,cLunchEnd+$N734+1,cLunchEnd+$N734)</f>
        <v>0.5416666667</v>
      </c>
      <c r="CA734" s="109">
        <f>IF($BW734&gt;cDinnerEnd+$N734,cDinnerBegin+$N734+1,cDinnerBegin+$N734)</f>
        <v>0.75</v>
      </c>
      <c r="CB734" s="109">
        <f>IF($BW734&gt;cDinnerEnd+$N734,cDinnerEnd+$N734+1,cDinnerEnd+$N734)</f>
        <v>0.7916666667</v>
      </c>
      <c r="CC734" s="50" t="str">
        <f>IF((MIN($BX734,BZ734)-MAX($BW734,BY734))&gt;0,vDurationLunch,)</f>
        <v/>
      </c>
      <c r="CD734" s="50" t="str">
        <f>IF((MIN($BX734,CB734)-MAX($BW734,CA734))&gt;0,vDurationDinner,)</f>
        <v/>
      </c>
      <c r="CE734" s="50">
        <f t="shared" si="5"/>
        <v>0</v>
      </c>
      <c r="CF734" s="109">
        <f t="shared" si="6"/>
        <v>0.75</v>
      </c>
      <c r="CG734" s="50" t="str">
        <f t="shared" si="7"/>
        <v/>
      </c>
      <c r="CH734" s="50" t="str">
        <f t="shared" si="8"/>
        <v/>
      </c>
      <c r="CI734" s="50" t="str">
        <f t="shared" si="9"/>
        <v/>
      </c>
      <c r="CJ734" s="50" t="str">
        <f t="shared" si="10"/>
        <v/>
      </c>
      <c r="CK734" s="50" t="str">
        <f t="shared" si="11"/>
        <v/>
      </c>
      <c r="CL734" s="50"/>
      <c r="CM734" s="50"/>
      <c r="CN734" s="50"/>
      <c r="CO734" s="50"/>
      <c r="CP734" s="50"/>
    </row>
    <row r="735">
      <c r="A735" s="108" t="str">
        <f t="shared" si="2"/>
        <v/>
      </c>
      <c r="B735" s="6"/>
      <c r="C735" s="119"/>
      <c r="D735" s="120"/>
      <c r="E735" s="61"/>
      <c r="F735" s="45"/>
      <c r="G735" s="45"/>
      <c r="H735" s="46"/>
      <c r="I735" s="45"/>
      <c r="J735" s="45"/>
      <c r="K735" s="45"/>
      <c r="L735" s="45"/>
      <c r="M735" s="61"/>
      <c r="N735" s="48"/>
      <c r="O735" s="49"/>
      <c r="P735" s="48"/>
      <c r="Q735" s="49"/>
      <c r="R735" s="50"/>
      <c r="S735" s="51"/>
      <c r="T735" s="15"/>
      <c r="U735" s="14"/>
      <c r="V735" s="52"/>
      <c r="W735" s="52"/>
      <c r="X735" s="52"/>
      <c r="Y735" s="52"/>
      <c r="Z735" s="52"/>
      <c r="AA735" s="52"/>
      <c r="AB735" s="53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3"/>
      <c r="AP735" s="52"/>
      <c r="AQ735" s="52"/>
      <c r="AR735" s="53"/>
      <c r="AS735" s="53"/>
      <c r="AT735" s="53"/>
      <c r="AU735" s="52"/>
      <c r="AV735" s="52"/>
      <c r="AW735" s="53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83" t="str">
        <f>IF(ISBLANK(B735),,IF(IFNA(MATCH(N735,List_Holidays,0),0)=0,IF(IFNA(MATCH(WEEKDAY(N735),List_WeekHolidays,0),0),1,0),2))</f>
        <v/>
      </c>
      <c r="BU735" s="83" t="str">
        <f t="array" ref="BU735">IF(ISBLANK(BT735),,INDEX(List_DayType,BT735+1))</f>
        <v/>
      </c>
      <c r="BV735" s="83" t="str">
        <f t="array" ref="BV735">IFS(BT735=0,,BT735=1,INDEX(List_Weekday,BT735),BT735=2,XLOOKUP(N735,List_Holidays,List_HolidaysDesc))</f>
        <v/>
      </c>
      <c r="BW735" s="109">
        <f t="shared" si="3"/>
        <v>0</v>
      </c>
      <c r="BX735" s="109">
        <f t="shared" si="4"/>
        <v>0</v>
      </c>
      <c r="BY735" s="109">
        <f>IF($BW735&gt;cLunchEnd+$N735,cLunchBegin+$N735+1,cLunchBegin+$N735)</f>
        <v>0.5</v>
      </c>
      <c r="BZ735" s="109">
        <f>IF($BW735&gt;cLunchEnd+$N735,cLunchEnd+$N735+1,cLunchEnd+$N735)</f>
        <v>0.5416666667</v>
      </c>
      <c r="CA735" s="109">
        <f>IF($BW735&gt;cDinnerEnd+$N735,cDinnerBegin+$N735+1,cDinnerBegin+$N735)</f>
        <v>0.75</v>
      </c>
      <c r="CB735" s="109">
        <f>IF($BW735&gt;cDinnerEnd+$N735,cDinnerEnd+$N735+1,cDinnerEnd+$N735)</f>
        <v>0.7916666667</v>
      </c>
      <c r="CC735" s="50" t="str">
        <f>IF((MIN($BX735,BZ735)-MAX($BW735,BY735))&gt;0,vDurationLunch,)</f>
        <v/>
      </c>
      <c r="CD735" s="50" t="str">
        <f>IF((MIN($BX735,CB735)-MAX($BW735,CA735))&gt;0,vDurationDinner,)</f>
        <v/>
      </c>
      <c r="CE735" s="50">
        <f t="shared" si="5"/>
        <v>0</v>
      </c>
      <c r="CF735" s="109">
        <f t="shared" si="6"/>
        <v>0.75</v>
      </c>
      <c r="CG735" s="50" t="str">
        <f t="shared" si="7"/>
        <v/>
      </c>
      <c r="CH735" s="50" t="str">
        <f t="shared" si="8"/>
        <v/>
      </c>
      <c r="CI735" s="50" t="str">
        <f t="shared" si="9"/>
        <v/>
      </c>
      <c r="CJ735" s="50" t="str">
        <f t="shared" si="10"/>
        <v/>
      </c>
      <c r="CK735" s="50" t="str">
        <f t="shared" si="11"/>
        <v/>
      </c>
      <c r="CL735" s="50"/>
      <c r="CM735" s="50"/>
      <c r="CN735" s="50"/>
      <c r="CO735" s="50"/>
      <c r="CP735" s="50"/>
    </row>
    <row r="736">
      <c r="A736" s="108" t="str">
        <f t="shared" si="2"/>
        <v/>
      </c>
      <c r="B736" s="6"/>
      <c r="C736" s="119"/>
      <c r="D736" s="120"/>
      <c r="E736" s="61"/>
      <c r="F736" s="45"/>
      <c r="G736" s="45"/>
      <c r="H736" s="46"/>
      <c r="I736" s="45"/>
      <c r="J736" s="45"/>
      <c r="K736" s="45"/>
      <c r="L736" s="45"/>
      <c r="M736" s="61"/>
      <c r="N736" s="48"/>
      <c r="O736" s="49"/>
      <c r="P736" s="48"/>
      <c r="Q736" s="49"/>
      <c r="R736" s="50"/>
      <c r="S736" s="51"/>
      <c r="T736" s="15"/>
      <c r="U736" s="14"/>
      <c r="V736" s="52"/>
      <c r="W736" s="52"/>
      <c r="X736" s="52"/>
      <c r="Y736" s="52"/>
      <c r="Z736" s="52"/>
      <c r="AA736" s="52"/>
      <c r="AB736" s="53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3"/>
      <c r="AP736" s="52"/>
      <c r="AQ736" s="52"/>
      <c r="AR736" s="53"/>
      <c r="AS736" s="53"/>
      <c r="AT736" s="53"/>
      <c r="AU736" s="52"/>
      <c r="AV736" s="52"/>
      <c r="AW736" s="53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83" t="str">
        <f>IF(ISBLANK(B736),,IF(IFNA(MATCH(N736,List_Holidays,0),0)=0,IF(IFNA(MATCH(WEEKDAY(N736),List_WeekHolidays,0),0),1,0),2))</f>
        <v/>
      </c>
      <c r="BU736" s="83" t="str">
        <f t="array" ref="BU736">IF(ISBLANK(BT736),,INDEX(List_DayType,BT736+1))</f>
        <v/>
      </c>
      <c r="BV736" s="83" t="str">
        <f t="array" ref="BV736">IFS(BT736=0,,BT736=1,INDEX(List_Weekday,BT736),BT736=2,XLOOKUP(N736,List_Holidays,List_HolidaysDesc))</f>
        <v/>
      </c>
      <c r="BW736" s="109">
        <f t="shared" si="3"/>
        <v>0</v>
      </c>
      <c r="BX736" s="109">
        <f t="shared" si="4"/>
        <v>0</v>
      </c>
      <c r="BY736" s="109">
        <f>IF($BW736&gt;cLunchEnd+$N736,cLunchBegin+$N736+1,cLunchBegin+$N736)</f>
        <v>0.5</v>
      </c>
      <c r="BZ736" s="109">
        <f>IF($BW736&gt;cLunchEnd+$N736,cLunchEnd+$N736+1,cLunchEnd+$N736)</f>
        <v>0.5416666667</v>
      </c>
      <c r="CA736" s="109">
        <f>IF($BW736&gt;cDinnerEnd+$N736,cDinnerBegin+$N736+1,cDinnerBegin+$N736)</f>
        <v>0.75</v>
      </c>
      <c r="CB736" s="109">
        <f>IF($BW736&gt;cDinnerEnd+$N736,cDinnerEnd+$N736+1,cDinnerEnd+$N736)</f>
        <v>0.7916666667</v>
      </c>
      <c r="CC736" s="50" t="str">
        <f>IF((MIN($BX736,BZ736)-MAX($BW736,BY736))&gt;0,vDurationLunch,)</f>
        <v/>
      </c>
      <c r="CD736" s="50" t="str">
        <f>IF((MIN($BX736,CB736)-MAX($BW736,CA736))&gt;0,vDurationDinner,)</f>
        <v/>
      </c>
      <c r="CE736" s="50">
        <f t="shared" si="5"/>
        <v>0</v>
      </c>
      <c r="CF736" s="109">
        <f t="shared" si="6"/>
        <v>0.75</v>
      </c>
      <c r="CG736" s="50" t="str">
        <f t="shared" si="7"/>
        <v/>
      </c>
      <c r="CH736" s="50" t="str">
        <f t="shared" si="8"/>
        <v/>
      </c>
      <c r="CI736" s="50" t="str">
        <f t="shared" si="9"/>
        <v/>
      </c>
      <c r="CJ736" s="50" t="str">
        <f t="shared" si="10"/>
        <v/>
      </c>
      <c r="CK736" s="50" t="str">
        <f t="shared" si="11"/>
        <v/>
      </c>
      <c r="CL736" s="50"/>
      <c r="CM736" s="50"/>
      <c r="CN736" s="50"/>
      <c r="CO736" s="50"/>
      <c r="CP736" s="50"/>
    </row>
    <row r="737">
      <c r="A737" s="108" t="str">
        <f t="shared" si="2"/>
        <v/>
      </c>
      <c r="B737" s="6"/>
      <c r="C737" s="119"/>
      <c r="D737" s="120"/>
      <c r="E737" s="61"/>
      <c r="F737" s="45"/>
      <c r="G737" s="45"/>
      <c r="H737" s="45"/>
      <c r="I737" s="45"/>
      <c r="J737" s="46"/>
      <c r="K737" s="45"/>
      <c r="L737" s="45"/>
      <c r="M737" s="61"/>
      <c r="N737" s="48"/>
      <c r="O737" s="49"/>
      <c r="P737" s="48"/>
      <c r="Q737" s="49"/>
      <c r="R737" s="50"/>
      <c r="S737" s="51"/>
      <c r="T737" s="15"/>
      <c r="U737" s="14"/>
      <c r="V737" s="52"/>
      <c r="W737" s="52"/>
      <c r="X737" s="52"/>
      <c r="Y737" s="52"/>
      <c r="Z737" s="52"/>
      <c r="AA737" s="52"/>
      <c r="AB737" s="53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3"/>
      <c r="AP737" s="52"/>
      <c r="AQ737" s="52"/>
      <c r="AR737" s="53"/>
      <c r="AS737" s="53"/>
      <c r="AT737" s="53"/>
      <c r="AU737" s="52"/>
      <c r="AV737" s="52"/>
      <c r="AW737" s="53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83" t="str">
        <f>IF(ISBLANK(B737),,IF(IFNA(MATCH(N737,List_Holidays,0),0)=0,IF(IFNA(MATCH(WEEKDAY(N737),List_WeekHolidays,0),0),1,0),2))</f>
        <v/>
      </c>
      <c r="BU737" s="83" t="str">
        <f t="array" ref="BU737">IF(ISBLANK(BT737),,INDEX(List_DayType,BT737+1))</f>
        <v/>
      </c>
      <c r="BV737" s="83" t="str">
        <f t="array" ref="BV737">IFS(BT737=0,,BT737=1,INDEX(List_Weekday,BT737),BT737=2,XLOOKUP(N737,List_Holidays,List_HolidaysDesc))</f>
        <v/>
      </c>
      <c r="BW737" s="109">
        <f t="shared" si="3"/>
        <v>0</v>
      </c>
      <c r="BX737" s="109">
        <f t="shared" si="4"/>
        <v>0</v>
      </c>
      <c r="BY737" s="109">
        <f>IF($BW737&gt;cLunchEnd+$N737,cLunchBegin+$N737+1,cLunchBegin+$N737)</f>
        <v>0.5</v>
      </c>
      <c r="BZ737" s="109">
        <f>IF($BW737&gt;cLunchEnd+$N737,cLunchEnd+$N737+1,cLunchEnd+$N737)</f>
        <v>0.5416666667</v>
      </c>
      <c r="CA737" s="109">
        <f>IF($BW737&gt;cDinnerEnd+$N737,cDinnerBegin+$N737+1,cDinnerBegin+$N737)</f>
        <v>0.75</v>
      </c>
      <c r="CB737" s="109">
        <f>IF($BW737&gt;cDinnerEnd+$N737,cDinnerEnd+$N737+1,cDinnerEnd+$N737)</f>
        <v>0.7916666667</v>
      </c>
      <c r="CC737" s="50" t="str">
        <f>IF((MIN($BX737,BZ737)-MAX($BW737,BY737))&gt;0,vDurationLunch,)</f>
        <v/>
      </c>
      <c r="CD737" s="50" t="str">
        <f>IF((MIN($BX737,CB737)-MAX($BW737,CA737))&gt;0,vDurationDinner,)</f>
        <v/>
      </c>
      <c r="CE737" s="50">
        <f t="shared" si="5"/>
        <v>0</v>
      </c>
      <c r="CF737" s="109">
        <f t="shared" si="6"/>
        <v>0.75</v>
      </c>
      <c r="CG737" s="50" t="str">
        <f t="shared" si="7"/>
        <v/>
      </c>
      <c r="CH737" s="50" t="str">
        <f t="shared" si="8"/>
        <v/>
      </c>
      <c r="CI737" s="50" t="str">
        <f t="shared" si="9"/>
        <v/>
      </c>
      <c r="CJ737" s="50" t="str">
        <f t="shared" si="10"/>
        <v/>
      </c>
      <c r="CK737" s="50" t="str">
        <f t="shared" si="11"/>
        <v/>
      </c>
      <c r="CL737" s="50"/>
      <c r="CM737" s="50"/>
      <c r="CN737" s="50"/>
      <c r="CO737" s="50"/>
      <c r="CP737" s="50"/>
    </row>
    <row r="738">
      <c r="A738" s="108" t="str">
        <f t="shared" si="2"/>
        <v/>
      </c>
      <c r="B738" s="6"/>
      <c r="C738" s="119"/>
      <c r="D738" s="120"/>
      <c r="E738" s="61"/>
      <c r="F738" s="45"/>
      <c r="G738" s="45"/>
      <c r="H738" s="46"/>
      <c r="I738" s="45"/>
      <c r="J738" s="45"/>
      <c r="K738" s="45"/>
      <c r="L738" s="45"/>
      <c r="M738" s="61"/>
      <c r="N738" s="48"/>
      <c r="O738" s="49"/>
      <c r="P738" s="48"/>
      <c r="Q738" s="49"/>
      <c r="R738" s="50"/>
      <c r="S738" s="51"/>
      <c r="T738" s="15"/>
      <c r="U738" s="14"/>
      <c r="V738" s="52"/>
      <c r="W738" s="52"/>
      <c r="X738" s="52"/>
      <c r="Y738" s="52"/>
      <c r="Z738" s="52"/>
      <c r="AA738" s="52"/>
      <c r="AB738" s="53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3"/>
      <c r="AP738" s="52"/>
      <c r="AQ738" s="52"/>
      <c r="AR738" s="53"/>
      <c r="AS738" s="53"/>
      <c r="AT738" s="53"/>
      <c r="AU738" s="52"/>
      <c r="AV738" s="52"/>
      <c r="AW738" s="53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83" t="str">
        <f>IF(ISBLANK(B738),,IF(IFNA(MATCH(N738,List_Holidays,0),0)=0,IF(IFNA(MATCH(WEEKDAY(N738),List_WeekHolidays,0),0),1,0),2))</f>
        <v/>
      </c>
      <c r="BU738" s="83" t="str">
        <f t="array" ref="BU738">IF(ISBLANK(BT738),,INDEX(List_DayType,BT738+1))</f>
        <v/>
      </c>
      <c r="BV738" s="83" t="str">
        <f t="array" ref="BV738">IFS(BT738=0,,BT738=1,INDEX(List_Weekday,BT738),BT738=2,XLOOKUP(N738,List_Holidays,List_HolidaysDesc))</f>
        <v/>
      </c>
      <c r="BW738" s="109">
        <f t="shared" si="3"/>
        <v>0</v>
      </c>
      <c r="BX738" s="109">
        <f t="shared" si="4"/>
        <v>0</v>
      </c>
      <c r="BY738" s="109">
        <f>IF($BW738&gt;cLunchEnd+$N738,cLunchBegin+$N738+1,cLunchBegin+$N738)</f>
        <v>0.5</v>
      </c>
      <c r="BZ738" s="109">
        <f>IF($BW738&gt;cLunchEnd+$N738,cLunchEnd+$N738+1,cLunchEnd+$N738)</f>
        <v>0.5416666667</v>
      </c>
      <c r="CA738" s="109">
        <f>IF($BW738&gt;cDinnerEnd+$N738,cDinnerBegin+$N738+1,cDinnerBegin+$N738)</f>
        <v>0.75</v>
      </c>
      <c r="CB738" s="109">
        <f>IF($BW738&gt;cDinnerEnd+$N738,cDinnerEnd+$N738+1,cDinnerEnd+$N738)</f>
        <v>0.7916666667</v>
      </c>
      <c r="CC738" s="50" t="str">
        <f>IF((MIN($BX738,BZ738)-MAX($BW738,BY738))&gt;0,vDurationLunch,)</f>
        <v/>
      </c>
      <c r="CD738" s="50" t="str">
        <f>IF((MIN($BX738,CB738)-MAX($BW738,CA738))&gt;0,vDurationDinner,)</f>
        <v/>
      </c>
      <c r="CE738" s="50">
        <f t="shared" si="5"/>
        <v>0</v>
      </c>
      <c r="CF738" s="109">
        <f t="shared" si="6"/>
        <v>0.75</v>
      </c>
      <c r="CG738" s="50" t="str">
        <f t="shared" si="7"/>
        <v/>
      </c>
      <c r="CH738" s="50" t="str">
        <f t="shared" si="8"/>
        <v/>
      </c>
      <c r="CI738" s="50" t="str">
        <f t="shared" si="9"/>
        <v/>
      </c>
      <c r="CJ738" s="50" t="str">
        <f t="shared" si="10"/>
        <v/>
      </c>
      <c r="CK738" s="50" t="str">
        <f t="shared" si="11"/>
        <v/>
      </c>
      <c r="CL738" s="50"/>
      <c r="CM738" s="50"/>
      <c r="CN738" s="50"/>
      <c r="CO738" s="50"/>
      <c r="CP738" s="50"/>
    </row>
    <row r="739">
      <c r="A739" s="108" t="str">
        <f t="shared" si="2"/>
        <v/>
      </c>
      <c r="B739" s="6"/>
      <c r="C739" s="119"/>
      <c r="D739" s="120"/>
      <c r="E739" s="61"/>
      <c r="F739" s="45"/>
      <c r="G739" s="45"/>
      <c r="H739" s="46"/>
      <c r="I739" s="45"/>
      <c r="J739" s="45"/>
      <c r="K739" s="45"/>
      <c r="L739" s="45"/>
      <c r="M739" s="61"/>
      <c r="N739" s="48"/>
      <c r="O739" s="49"/>
      <c r="P739" s="48"/>
      <c r="Q739" s="49"/>
      <c r="R739" s="50"/>
      <c r="S739" s="51"/>
      <c r="T739" s="15"/>
      <c r="U739" s="14"/>
      <c r="V739" s="52"/>
      <c r="W739" s="52"/>
      <c r="X739" s="52"/>
      <c r="Y739" s="52"/>
      <c r="Z739" s="52"/>
      <c r="AA739" s="52"/>
      <c r="AB739" s="53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3"/>
      <c r="AP739" s="52"/>
      <c r="AQ739" s="52"/>
      <c r="AR739" s="53"/>
      <c r="AS739" s="53"/>
      <c r="AT739" s="53"/>
      <c r="AU739" s="52"/>
      <c r="AV739" s="52"/>
      <c r="AW739" s="53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83" t="str">
        <f>IF(ISBLANK(B739),,IF(IFNA(MATCH(N739,List_Holidays,0),0)=0,IF(IFNA(MATCH(WEEKDAY(N739),List_WeekHolidays,0),0),1,0),2))</f>
        <v/>
      </c>
      <c r="BU739" s="83" t="str">
        <f t="array" ref="BU739">IF(ISBLANK(BT739),,INDEX(List_DayType,BT739+1))</f>
        <v/>
      </c>
      <c r="BV739" s="83" t="str">
        <f t="array" ref="BV739">IFS(BT739=0,,BT739=1,INDEX(List_Weekday,BT739),BT739=2,XLOOKUP(N739,List_Holidays,List_HolidaysDesc))</f>
        <v/>
      </c>
      <c r="BW739" s="109">
        <f t="shared" si="3"/>
        <v>0</v>
      </c>
      <c r="BX739" s="109">
        <f t="shared" si="4"/>
        <v>0</v>
      </c>
      <c r="BY739" s="109">
        <f>IF($BW739&gt;cLunchEnd+$N739,cLunchBegin+$N739+1,cLunchBegin+$N739)</f>
        <v>0.5</v>
      </c>
      <c r="BZ739" s="109">
        <f>IF($BW739&gt;cLunchEnd+$N739,cLunchEnd+$N739+1,cLunchEnd+$N739)</f>
        <v>0.5416666667</v>
      </c>
      <c r="CA739" s="109">
        <f>IF($BW739&gt;cDinnerEnd+$N739,cDinnerBegin+$N739+1,cDinnerBegin+$N739)</f>
        <v>0.75</v>
      </c>
      <c r="CB739" s="109">
        <f>IF($BW739&gt;cDinnerEnd+$N739,cDinnerEnd+$N739+1,cDinnerEnd+$N739)</f>
        <v>0.7916666667</v>
      </c>
      <c r="CC739" s="50" t="str">
        <f>IF((MIN($BX739,BZ739)-MAX($BW739,BY739))&gt;0,vDurationLunch,)</f>
        <v/>
      </c>
      <c r="CD739" s="50" t="str">
        <f>IF((MIN($BX739,CB739)-MAX($BW739,CA739))&gt;0,vDurationDinner,)</f>
        <v/>
      </c>
      <c r="CE739" s="50">
        <f t="shared" si="5"/>
        <v>0</v>
      </c>
      <c r="CF739" s="109">
        <f t="shared" si="6"/>
        <v>0.75</v>
      </c>
      <c r="CG739" s="50" t="str">
        <f t="shared" si="7"/>
        <v/>
      </c>
      <c r="CH739" s="50" t="str">
        <f t="shared" si="8"/>
        <v/>
      </c>
      <c r="CI739" s="50" t="str">
        <f t="shared" si="9"/>
        <v/>
      </c>
      <c r="CJ739" s="50" t="str">
        <f t="shared" si="10"/>
        <v/>
      </c>
      <c r="CK739" s="50" t="str">
        <f t="shared" si="11"/>
        <v/>
      </c>
      <c r="CL739" s="50"/>
      <c r="CM739" s="50"/>
      <c r="CN739" s="50"/>
      <c r="CO739" s="50"/>
      <c r="CP739" s="50"/>
    </row>
    <row r="740">
      <c r="A740" s="108" t="str">
        <f t="shared" si="2"/>
        <v/>
      </c>
      <c r="B740" s="6"/>
      <c r="C740" s="119"/>
      <c r="D740" s="120"/>
      <c r="E740" s="61"/>
      <c r="F740" s="45"/>
      <c r="G740" s="45"/>
      <c r="H740" s="46"/>
      <c r="I740" s="45"/>
      <c r="J740" s="45"/>
      <c r="K740" s="45"/>
      <c r="L740" s="45"/>
      <c r="M740" s="61"/>
      <c r="N740" s="48"/>
      <c r="O740" s="49"/>
      <c r="P740" s="48"/>
      <c r="Q740" s="49"/>
      <c r="R740" s="50"/>
      <c r="S740" s="51"/>
      <c r="T740" s="15"/>
      <c r="U740" s="14"/>
      <c r="V740" s="52"/>
      <c r="W740" s="52"/>
      <c r="X740" s="52"/>
      <c r="Y740" s="52"/>
      <c r="Z740" s="52"/>
      <c r="AA740" s="52"/>
      <c r="AB740" s="53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3"/>
      <c r="AP740" s="52"/>
      <c r="AQ740" s="52"/>
      <c r="AR740" s="53"/>
      <c r="AS740" s="53"/>
      <c r="AT740" s="53"/>
      <c r="AU740" s="52"/>
      <c r="AV740" s="52"/>
      <c r="AW740" s="53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83" t="str">
        <f>IF(ISBLANK(B740),,IF(IFNA(MATCH(N740,List_Holidays,0),0)=0,IF(IFNA(MATCH(WEEKDAY(N740),List_WeekHolidays,0),0),1,0),2))</f>
        <v/>
      </c>
      <c r="BU740" s="83" t="str">
        <f t="array" ref="BU740">IF(ISBLANK(BT740),,INDEX(List_DayType,BT740+1))</f>
        <v/>
      </c>
      <c r="BV740" s="83" t="str">
        <f t="array" ref="BV740">IFS(BT740=0,,BT740=1,INDEX(List_Weekday,BT740),BT740=2,XLOOKUP(N740,List_Holidays,List_HolidaysDesc))</f>
        <v/>
      </c>
      <c r="BW740" s="109">
        <f t="shared" si="3"/>
        <v>0</v>
      </c>
      <c r="BX740" s="109">
        <f t="shared" si="4"/>
        <v>0</v>
      </c>
      <c r="BY740" s="109">
        <f>IF($BW740&gt;cLunchEnd+$N740,cLunchBegin+$N740+1,cLunchBegin+$N740)</f>
        <v>0.5</v>
      </c>
      <c r="BZ740" s="109">
        <f>IF($BW740&gt;cLunchEnd+$N740,cLunchEnd+$N740+1,cLunchEnd+$N740)</f>
        <v>0.5416666667</v>
      </c>
      <c r="CA740" s="109">
        <f>IF($BW740&gt;cDinnerEnd+$N740,cDinnerBegin+$N740+1,cDinnerBegin+$N740)</f>
        <v>0.75</v>
      </c>
      <c r="CB740" s="109">
        <f>IF($BW740&gt;cDinnerEnd+$N740,cDinnerEnd+$N740+1,cDinnerEnd+$N740)</f>
        <v>0.7916666667</v>
      </c>
      <c r="CC740" s="50" t="str">
        <f>IF((MIN($BX740,BZ740)-MAX($BW740,BY740))&gt;0,vDurationLunch,)</f>
        <v/>
      </c>
      <c r="CD740" s="50" t="str">
        <f>IF((MIN($BX740,CB740)-MAX($BW740,CA740))&gt;0,vDurationDinner,)</f>
        <v/>
      </c>
      <c r="CE740" s="50">
        <f t="shared" si="5"/>
        <v>0</v>
      </c>
      <c r="CF740" s="109">
        <f t="shared" si="6"/>
        <v>0.75</v>
      </c>
      <c r="CG740" s="50" t="str">
        <f t="shared" si="7"/>
        <v/>
      </c>
      <c r="CH740" s="50" t="str">
        <f t="shared" si="8"/>
        <v/>
      </c>
      <c r="CI740" s="50" t="str">
        <f t="shared" si="9"/>
        <v/>
      </c>
      <c r="CJ740" s="50" t="str">
        <f t="shared" si="10"/>
        <v/>
      </c>
      <c r="CK740" s="50" t="str">
        <f t="shared" si="11"/>
        <v/>
      </c>
      <c r="CL740" s="50"/>
      <c r="CM740" s="50"/>
      <c r="CN740" s="50"/>
      <c r="CO740" s="50"/>
      <c r="CP740" s="50"/>
    </row>
    <row r="741">
      <c r="A741" s="108" t="str">
        <f t="shared" si="2"/>
        <v/>
      </c>
      <c r="B741" s="6"/>
      <c r="C741" s="119"/>
      <c r="D741" s="120"/>
      <c r="E741" s="61"/>
      <c r="F741" s="45"/>
      <c r="G741" s="46"/>
      <c r="H741" s="46"/>
      <c r="I741" s="45"/>
      <c r="J741" s="45"/>
      <c r="K741" s="45"/>
      <c r="L741" s="45"/>
      <c r="M741" s="61"/>
      <c r="N741" s="48"/>
      <c r="O741" s="49"/>
      <c r="P741" s="48"/>
      <c r="Q741" s="49"/>
      <c r="R741" s="50"/>
      <c r="S741" s="51"/>
      <c r="T741" s="15"/>
      <c r="U741" s="14"/>
      <c r="V741" s="52"/>
      <c r="W741" s="52"/>
      <c r="X741" s="52"/>
      <c r="Y741" s="52"/>
      <c r="Z741" s="52"/>
      <c r="AA741" s="52"/>
      <c r="AB741" s="53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3"/>
      <c r="AP741" s="52"/>
      <c r="AQ741" s="52"/>
      <c r="AR741" s="53"/>
      <c r="AS741" s="53"/>
      <c r="AT741" s="53"/>
      <c r="AU741" s="52"/>
      <c r="AV741" s="52"/>
      <c r="AW741" s="53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83" t="str">
        <f>IF(ISBLANK(B741),,IF(IFNA(MATCH(N741,List_Holidays,0),0)=0,IF(IFNA(MATCH(WEEKDAY(N741),List_WeekHolidays,0),0),1,0),2))</f>
        <v/>
      </c>
      <c r="BU741" s="83" t="str">
        <f t="array" ref="BU741">IF(ISBLANK(BT741),,INDEX(List_DayType,BT741+1))</f>
        <v/>
      </c>
      <c r="BV741" s="83" t="str">
        <f t="array" ref="BV741">IFS(BT741=0,,BT741=1,INDEX(List_Weekday,BT741),BT741=2,XLOOKUP(N741,List_Holidays,List_HolidaysDesc))</f>
        <v/>
      </c>
      <c r="BW741" s="109">
        <f t="shared" si="3"/>
        <v>0</v>
      </c>
      <c r="BX741" s="109">
        <f t="shared" si="4"/>
        <v>0</v>
      </c>
      <c r="BY741" s="109">
        <f>IF($BW741&gt;cLunchEnd+$N741,cLunchBegin+$N741+1,cLunchBegin+$N741)</f>
        <v>0.5</v>
      </c>
      <c r="BZ741" s="109">
        <f>IF($BW741&gt;cLunchEnd+$N741,cLunchEnd+$N741+1,cLunchEnd+$N741)</f>
        <v>0.5416666667</v>
      </c>
      <c r="CA741" s="109">
        <f>IF($BW741&gt;cDinnerEnd+$N741,cDinnerBegin+$N741+1,cDinnerBegin+$N741)</f>
        <v>0.75</v>
      </c>
      <c r="CB741" s="109">
        <f>IF($BW741&gt;cDinnerEnd+$N741,cDinnerEnd+$N741+1,cDinnerEnd+$N741)</f>
        <v>0.7916666667</v>
      </c>
      <c r="CC741" s="50" t="str">
        <f>IF((MIN($BX741,BZ741)-MAX($BW741,BY741))&gt;0,vDurationLunch,)</f>
        <v/>
      </c>
      <c r="CD741" s="50" t="str">
        <f>IF((MIN($BX741,CB741)-MAX($BW741,CA741))&gt;0,vDurationDinner,)</f>
        <v/>
      </c>
      <c r="CE741" s="50">
        <f t="shared" si="5"/>
        <v>0</v>
      </c>
      <c r="CF741" s="109">
        <f t="shared" si="6"/>
        <v>0.75</v>
      </c>
      <c r="CG741" s="50" t="str">
        <f t="shared" si="7"/>
        <v/>
      </c>
      <c r="CH741" s="50" t="str">
        <f t="shared" si="8"/>
        <v/>
      </c>
      <c r="CI741" s="50" t="str">
        <f t="shared" si="9"/>
        <v/>
      </c>
      <c r="CJ741" s="50" t="str">
        <f t="shared" si="10"/>
        <v/>
      </c>
      <c r="CK741" s="50" t="str">
        <f t="shared" si="11"/>
        <v/>
      </c>
      <c r="CL741" s="50"/>
      <c r="CM741" s="50"/>
      <c r="CN741" s="50"/>
      <c r="CO741" s="50"/>
      <c r="CP741" s="50"/>
    </row>
    <row r="742">
      <c r="A742" s="108" t="str">
        <f t="shared" si="2"/>
        <v/>
      </c>
      <c r="B742" s="6"/>
      <c r="C742" s="119"/>
      <c r="D742" s="120"/>
      <c r="E742" s="61"/>
      <c r="F742" s="45"/>
      <c r="G742" s="45"/>
      <c r="H742" s="46"/>
      <c r="I742" s="45"/>
      <c r="J742" s="45"/>
      <c r="K742" s="45"/>
      <c r="L742" s="45"/>
      <c r="M742" s="61"/>
      <c r="N742" s="48"/>
      <c r="O742" s="49"/>
      <c r="P742" s="48"/>
      <c r="Q742" s="49"/>
      <c r="R742" s="50"/>
      <c r="S742" s="51"/>
      <c r="T742" s="15"/>
      <c r="U742" s="14"/>
      <c r="V742" s="52"/>
      <c r="W742" s="52"/>
      <c r="X742" s="52"/>
      <c r="Y742" s="52"/>
      <c r="Z742" s="52"/>
      <c r="AA742" s="52"/>
      <c r="AB742" s="53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3"/>
      <c r="AP742" s="52"/>
      <c r="AQ742" s="52"/>
      <c r="AR742" s="53"/>
      <c r="AS742" s="53"/>
      <c r="AT742" s="53"/>
      <c r="AU742" s="52"/>
      <c r="AV742" s="52"/>
      <c r="AW742" s="53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83" t="str">
        <f>IF(ISBLANK(B742),,IF(IFNA(MATCH(N742,List_Holidays,0),0)=0,IF(IFNA(MATCH(WEEKDAY(N742),List_WeekHolidays,0),0),1,0),2))</f>
        <v/>
      </c>
      <c r="BU742" s="83" t="str">
        <f t="array" ref="BU742">IF(ISBLANK(BT742),,INDEX(List_DayType,BT742+1))</f>
        <v/>
      </c>
      <c r="BV742" s="83" t="str">
        <f t="array" ref="BV742">IFS(BT742=0,,BT742=1,INDEX(List_Weekday,BT742),BT742=2,XLOOKUP(N742,List_Holidays,List_HolidaysDesc))</f>
        <v/>
      </c>
      <c r="BW742" s="109">
        <f t="shared" si="3"/>
        <v>0</v>
      </c>
      <c r="BX742" s="109">
        <f t="shared" si="4"/>
        <v>0</v>
      </c>
      <c r="BY742" s="109">
        <f>IF($BW742&gt;cLunchEnd+$N742,cLunchBegin+$N742+1,cLunchBegin+$N742)</f>
        <v>0.5</v>
      </c>
      <c r="BZ742" s="109">
        <f>IF($BW742&gt;cLunchEnd+$N742,cLunchEnd+$N742+1,cLunchEnd+$N742)</f>
        <v>0.5416666667</v>
      </c>
      <c r="CA742" s="109">
        <f>IF($BW742&gt;cDinnerEnd+$N742,cDinnerBegin+$N742+1,cDinnerBegin+$N742)</f>
        <v>0.75</v>
      </c>
      <c r="CB742" s="109">
        <f>IF($BW742&gt;cDinnerEnd+$N742,cDinnerEnd+$N742+1,cDinnerEnd+$N742)</f>
        <v>0.7916666667</v>
      </c>
      <c r="CC742" s="50" t="str">
        <f>IF((MIN($BX742,BZ742)-MAX($BW742,BY742))&gt;0,vDurationLunch,)</f>
        <v/>
      </c>
      <c r="CD742" s="50" t="str">
        <f>IF((MIN($BX742,CB742)-MAX($BW742,CA742))&gt;0,vDurationDinner,)</f>
        <v/>
      </c>
      <c r="CE742" s="50">
        <f t="shared" si="5"/>
        <v>0</v>
      </c>
      <c r="CF742" s="109">
        <f t="shared" si="6"/>
        <v>0.75</v>
      </c>
      <c r="CG742" s="50" t="str">
        <f t="shared" si="7"/>
        <v/>
      </c>
      <c r="CH742" s="50" t="str">
        <f t="shared" si="8"/>
        <v/>
      </c>
      <c r="CI742" s="50" t="str">
        <f t="shared" si="9"/>
        <v/>
      </c>
      <c r="CJ742" s="50" t="str">
        <f t="shared" si="10"/>
        <v/>
      </c>
      <c r="CK742" s="50" t="str">
        <f t="shared" si="11"/>
        <v/>
      </c>
      <c r="CL742" s="50"/>
      <c r="CM742" s="50"/>
      <c r="CN742" s="50"/>
      <c r="CO742" s="50"/>
      <c r="CP742" s="50"/>
    </row>
    <row r="743">
      <c r="A743" s="108" t="str">
        <f t="shared" si="2"/>
        <v/>
      </c>
      <c r="B743" s="6"/>
      <c r="C743" s="119"/>
      <c r="D743" s="120"/>
      <c r="E743" s="61"/>
      <c r="F743" s="45"/>
      <c r="G743" s="45"/>
      <c r="H743" s="46"/>
      <c r="I743" s="45"/>
      <c r="J743" s="45"/>
      <c r="K743" s="45"/>
      <c r="L743" s="45"/>
      <c r="M743" s="61"/>
      <c r="N743" s="48"/>
      <c r="O743" s="49"/>
      <c r="P743" s="48"/>
      <c r="Q743" s="49"/>
      <c r="R743" s="50"/>
      <c r="S743" s="51"/>
      <c r="T743" s="15"/>
      <c r="U743" s="14"/>
      <c r="V743" s="52"/>
      <c r="W743" s="52"/>
      <c r="X743" s="52"/>
      <c r="Y743" s="52"/>
      <c r="Z743" s="52"/>
      <c r="AA743" s="52"/>
      <c r="AB743" s="53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3"/>
      <c r="AP743" s="52"/>
      <c r="AQ743" s="52"/>
      <c r="AR743" s="53"/>
      <c r="AS743" s="53"/>
      <c r="AT743" s="53"/>
      <c r="AU743" s="52"/>
      <c r="AV743" s="52"/>
      <c r="AW743" s="53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83" t="str">
        <f>IF(ISBLANK(B743),,IF(IFNA(MATCH(N743,List_Holidays,0),0)=0,IF(IFNA(MATCH(WEEKDAY(N743),List_WeekHolidays,0),0),1,0),2))</f>
        <v/>
      </c>
      <c r="BU743" s="83" t="str">
        <f t="array" ref="BU743">IF(ISBLANK(BT743),,INDEX(List_DayType,BT743+1))</f>
        <v/>
      </c>
      <c r="BV743" s="83" t="str">
        <f t="array" ref="BV743">IFS(BT743=0,,BT743=1,INDEX(List_Weekday,BT743),BT743=2,XLOOKUP(N743,List_Holidays,List_HolidaysDesc))</f>
        <v/>
      </c>
      <c r="BW743" s="109">
        <f t="shared" si="3"/>
        <v>0</v>
      </c>
      <c r="BX743" s="109">
        <f t="shared" si="4"/>
        <v>0</v>
      </c>
      <c r="BY743" s="109">
        <f>IF($BW743&gt;cLunchEnd+$N743,cLunchBegin+$N743+1,cLunchBegin+$N743)</f>
        <v>0.5</v>
      </c>
      <c r="BZ743" s="109">
        <f>IF($BW743&gt;cLunchEnd+$N743,cLunchEnd+$N743+1,cLunchEnd+$N743)</f>
        <v>0.5416666667</v>
      </c>
      <c r="CA743" s="109">
        <f>IF($BW743&gt;cDinnerEnd+$N743,cDinnerBegin+$N743+1,cDinnerBegin+$N743)</f>
        <v>0.75</v>
      </c>
      <c r="CB743" s="109">
        <f>IF($BW743&gt;cDinnerEnd+$N743,cDinnerEnd+$N743+1,cDinnerEnd+$N743)</f>
        <v>0.7916666667</v>
      </c>
      <c r="CC743" s="50" t="str">
        <f>IF((MIN($BX743,BZ743)-MAX($BW743,BY743))&gt;0,vDurationLunch,)</f>
        <v/>
      </c>
      <c r="CD743" s="50" t="str">
        <f>IF((MIN($BX743,CB743)-MAX($BW743,CA743))&gt;0,vDurationDinner,)</f>
        <v/>
      </c>
      <c r="CE743" s="50">
        <f t="shared" si="5"/>
        <v>0</v>
      </c>
      <c r="CF743" s="109">
        <f t="shared" si="6"/>
        <v>0.75</v>
      </c>
      <c r="CG743" s="50" t="str">
        <f t="shared" si="7"/>
        <v/>
      </c>
      <c r="CH743" s="50" t="str">
        <f t="shared" si="8"/>
        <v/>
      </c>
      <c r="CI743" s="50" t="str">
        <f t="shared" si="9"/>
        <v/>
      </c>
      <c r="CJ743" s="50" t="str">
        <f t="shared" si="10"/>
        <v/>
      </c>
      <c r="CK743" s="50" t="str">
        <f t="shared" si="11"/>
        <v/>
      </c>
      <c r="CL743" s="50"/>
      <c r="CM743" s="50"/>
      <c r="CN743" s="50"/>
      <c r="CO743" s="50"/>
      <c r="CP743" s="50"/>
    </row>
    <row r="744">
      <c r="A744" s="108" t="str">
        <f t="shared" si="2"/>
        <v/>
      </c>
      <c r="B744" s="6"/>
      <c r="C744" s="119"/>
      <c r="D744" s="120"/>
      <c r="E744" s="61"/>
      <c r="F744" s="45"/>
      <c r="G744" s="45"/>
      <c r="H744" s="45"/>
      <c r="I744" s="45"/>
      <c r="J744" s="46"/>
      <c r="K744" s="45"/>
      <c r="L744" s="45"/>
      <c r="M744" s="61"/>
      <c r="N744" s="48"/>
      <c r="O744" s="49"/>
      <c r="P744" s="48"/>
      <c r="Q744" s="49"/>
      <c r="R744" s="50"/>
      <c r="S744" s="51"/>
      <c r="T744" s="15"/>
      <c r="U744" s="14"/>
      <c r="V744" s="52"/>
      <c r="W744" s="52"/>
      <c r="X744" s="52"/>
      <c r="Y744" s="52"/>
      <c r="Z744" s="52"/>
      <c r="AA744" s="52"/>
      <c r="AB744" s="53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3"/>
      <c r="AP744" s="52"/>
      <c r="AQ744" s="52"/>
      <c r="AR744" s="53"/>
      <c r="AS744" s="53"/>
      <c r="AT744" s="53"/>
      <c r="AU744" s="52"/>
      <c r="AV744" s="52"/>
      <c r="AW744" s="53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83" t="str">
        <f>IF(ISBLANK(B744),,IF(IFNA(MATCH(N744,List_Holidays,0),0)=0,IF(IFNA(MATCH(WEEKDAY(N744),List_WeekHolidays,0),0),1,0),2))</f>
        <v/>
      </c>
      <c r="BU744" s="83" t="str">
        <f t="array" ref="BU744">IF(ISBLANK(BT744),,INDEX(List_DayType,BT744+1))</f>
        <v/>
      </c>
      <c r="BV744" s="83" t="str">
        <f t="array" ref="BV744">IFS(BT744=0,,BT744=1,INDEX(List_Weekday,BT744),BT744=2,XLOOKUP(N744,List_Holidays,List_HolidaysDesc))</f>
        <v/>
      </c>
      <c r="BW744" s="109">
        <f t="shared" si="3"/>
        <v>0</v>
      </c>
      <c r="BX744" s="109">
        <f t="shared" si="4"/>
        <v>0</v>
      </c>
      <c r="BY744" s="109">
        <f>IF($BW744&gt;cLunchEnd+$N744,cLunchBegin+$N744+1,cLunchBegin+$N744)</f>
        <v>0.5</v>
      </c>
      <c r="BZ744" s="109">
        <f>IF($BW744&gt;cLunchEnd+$N744,cLunchEnd+$N744+1,cLunchEnd+$N744)</f>
        <v>0.5416666667</v>
      </c>
      <c r="CA744" s="109">
        <f>IF($BW744&gt;cDinnerEnd+$N744,cDinnerBegin+$N744+1,cDinnerBegin+$N744)</f>
        <v>0.75</v>
      </c>
      <c r="CB744" s="109">
        <f>IF($BW744&gt;cDinnerEnd+$N744,cDinnerEnd+$N744+1,cDinnerEnd+$N744)</f>
        <v>0.7916666667</v>
      </c>
      <c r="CC744" s="50" t="str">
        <f>IF((MIN($BX744,BZ744)-MAX($BW744,BY744))&gt;0,vDurationLunch,)</f>
        <v/>
      </c>
      <c r="CD744" s="50" t="str">
        <f>IF((MIN($BX744,CB744)-MAX($BW744,CA744))&gt;0,vDurationDinner,)</f>
        <v/>
      </c>
      <c r="CE744" s="50">
        <f t="shared" si="5"/>
        <v>0</v>
      </c>
      <c r="CF744" s="109">
        <f t="shared" si="6"/>
        <v>0.75</v>
      </c>
      <c r="CG744" s="50" t="str">
        <f t="shared" si="7"/>
        <v/>
      </c>
      <c r="CH744" s="50" t="str">
        <f t="shared" si="8"/>
        <v/>
      </c>
      <c r="CI744" s="50" t="str">
        <f t="shared" si="9"/>
        <v/>
      </c>
      <c r="CJ744" s="50" t="str">
        <f t="shared" si="10"/>
        <v/>
      </c>
      <c r="CK744" s="50" t="str">
        <f t="shared" si="11"/>
        <v/>
      </c>
      <c r="CL744" s="50"/>
      <c r="CM744" s="50"/>
      <c r="CN744" s="50"/>
      <c r="CO744" s="50"/>
      <c r="CP744" s="50"/>
    </row>
    <row r="745">
      <c r="A745" s="108" t="str">
        <f t="shared" si="2"/>
        <v/>
      </c>
      <c r="B745" s="6"/>
      <c r="C745" s="119"/>
      <c r="D745" s="120"/>
      <c r="E745" s="61"/>
      <c r="F745" s="45"/>
      <c r="G745" s="45"/>
      <c r="H745" s="46"/>
      <c r="I745" s="45"/>
      <c r="J745" s="45"/>
      <c r="K745" s="45"/>
      <c r="L745" s="45"/>
      <c r="M745" s="61"/>
      <c r="N745" s="48"/>
      <c r="O745" s="49"/>
      <c r="P745" s="48"/>
      <c r="Q745" s="49"/>
      <c r="R745" s="50"/>
      <c r="S745" s="51"/>
      <c r="T745" s="15"/>
      <c r="U745" s="14"/>
      <c r="V745" s="52"/>
      <c r="W745" s="52"/>
      <c r="X745" s="52"/>
      <c r="Y745" s="52"/>
      <c r="Z745" s="52"/>
      <c r="AA745" s="52"/>
      <c r="AB745" s="53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3"/>
      <c r="AP745" s="52"/>
      <c r="AQ745" s="52"/>
      <c r="AR745" s="53"/>
      <c r="AS745" s="53"/>
      <c r="AT745" s="53"/>
      <c r="AU745" s="52"/>
      <c r="AV745" s="52"/>
      <c r="AW745" s="53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83" t="str">
        <f>IF(ISBLANK(B745),,IF(IFNA(MATCH(N745,List_Holidays,0),0)=0,IF(IFNA(MATCH(WEEKDAY(N745),List_WeekHolidays,0),0),1,0),2))</f>
        <v/>
      </c>
      <c r="BU745" s="83" t="str">
        <f t="array" ref="BU745">IF(ISBLANK(BT745),,INDEX(List_DayType,BT745+1))</f>
        <v/>
      </c>
      <c r="BV745" s="83" t="str">
        <f t="array" ref="BV745">IFS(BT745=0,,BT745=1,INDEX(List_Weekday,BT745),BT745=2,XLOOKUP(N745,List_Holidays,List_HolidaysDesc))</f>
        <v/>
      </c>
      <c r="BW745" s="109">
        <f t="shared" si="3"/>
        <v>0</v>
      </c>
      <c r="BX745" s="109">
        <f t="shared" si="4"/>
        <v>0</v>
      </c>
      <c r="BY745" s="109">
        <f>IF($BW745&gt;cLunchEnd+$N745,cLunchBegin+$N745+1,cLunchBegin+$N745)</f>
        <v>0.5</v>
      </c>
      <c r="BZ745" s="109">
        <f>IF($BW745&gt;cLunchEnd+$N745,cLunchEnd+$N745+1,cLunchEnd+$N745)</f>
        <v>0.5416666667</v>
      </c>
      <c r="CA745" s="109">
        <f>IF($BW745&gt;cDinnerEnd+$N745,cDinnerBegin+$N745+1,cDinnerBegin+$N745)</f>
        <v>0.75</v>
      </c>
      <c r="CB745" s="109">
        <f>IF($BW745&gt;cDinnerEnd+$N745,cDinnerEnd+$N745+1,cDinnerEnd+$N745)</f>
        <v>0.7916666667</v>
      </c>
      <c r="CC745" s="50" t="str">
        <f>IF((MIN($BX745,BZ745)-MAX($BW745,BY745))&gt;0,vDurationLunch,)</f>
        <v/>
      </c>
      <c r="CD745" s="50" t="str">
        <f>IF((MIN($BX745,CB745)-MAX($BW745,CA745))&gt;0,vDurationDinner,)</f>
        <v/>
      </c>
      <c r="CE745" s="50">
        <f t="shared" si="5"/>
        <v>0</v>
      </c>
      <c r="CF745" s="109">
        <f t="shared" si="6"/>
        <v>0.75</v>
      </c>
      <c r="CG745" s="50" t="str">
        <f t="shared" si="7"/>
        <v/>
      </c>
      <c r="CH745" s="50" t="str">
        <f t="shared" si="8"/>
        <v/>
      </c>
      <c r="CI745" s="50" t="str">
        <f t="shared" si="9"/>
        <v/>
      </c>
      <c r="CJ745" s="50" t="str">
        <f t="shared" si="10"/>
        <v/>
      </c>
      <c r="CK745" s="50" t="str">
        <f t="shared" si="11"/>
        <v/>
      </c>
      <c r="CL745" s="50"/>
      <c r="CM745" s="50"/>
      <c r="CN745" s="50"/>
      <c r="CO745" s="50"/>
      <c r="CP745" s="50"/>
    </row>
    <row r="746">
      <c r="A746" s="108" t="str">
        <f t="shared" si="2"/>
        <v/>
      </c>
      <c r="B746" s="6"/>
      <c r="C746" s="119"/>
      <c r="D746" s="120"/>
      <c r="E746" s="61"/>
      <c r="F746" s="45"/>
      <c r="G746" s="45"/>
      <c r="H746" s="46"/>
      <c r="I746" s="45"/>
      <c r="J746" s="45"/>
      <c r="K746" s="45"/>
      <c r="L746" s="45"/>
      <c r="M746" s="61"/>
      <c r="N746" s="48"/>
      <c r="O746" s="49"/>
      <c r="P746" s="48"/>
      <c r="Q746" s="49"/>
      <c r="R746" s="50"/>
      <c r="S746" s="51"/>
      <c r="T746" s="15"/>
      <c r="U746" s="14"/>
      <c r="V746" s="52"/>
      <c r="W746" s="52"/>
      <c r="X746" s="52"/>
      <c r="Y746" s="52"/>
      <c r="Z746" s="52"/>
      <c r="AA746" s="52"/>
      <c r="AB746" s="53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3"/>
      <c r="AP746" s="52"/>
      <c r="AQ746" s="52"/>
      <c r="AR746" s="53"/>
      <c r="AS746" s="53"/>
      <c r="AT746" s="53"/>
      <c r="AU746" s="52"/>
      <c r="AV746" s="52"/>
      <c r="AW746" s="53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83" t="str">
        <f>IF(ISBLANK(B746),,IF(IFNA(MATCH(N746,List_Holidays,0),0)=0,IF(IFNA(MATCH(WEEKDAY(N746),List_WeekHolidays,0),0),1,0),2))</f>
        <v/>
      </c>
      <c r="BU746" s="83" t="str">
        <f t="array" ref="BU746">IF(ISBLANK(BT746),,INDEX(List_DayType,BT746+1))</f>
        <v/>
      </c>
      <c r="BV746" s="83" t="str">
        <f t="array" ref="BV746">IFS(BT746=0,,BT746=1,INDEX(List_Weekday,BT746),BT746=2,XLOOKUP(N746,List_Holidays,List_HolidaysDesc))</f>
        <v/>
      </c>
      <c r="BW746" s="109">
        <f t="shared" si="3"/>
        <v>0</v>
      </c>
      <c r="BX746" s="109">
        <f t="shared" si="4"/>
        <v>0</v>
      </c>
      <c r="BY746" s="109">
        <f>IF($BW746&gt;cLunchEnd+$N746,cLunchBegin+$N746+1,cLunchBegin+$N746)</f>
        <v>0.5</v>
      </c>
      <c r="BZ746" s="109">
        <f>IF($BW746&gt;cLunchEnd+$N746,cLunchEnd+$N746+1,cLunchEnd+$N746)</f>
        <v>0.5416666667</v>
      </c>
      <c r="CA746" s="109">
        <f>IF($BW746&gt;cDinnerEnd+$N746,cDinnerBegin+$N746+1,cDinnerBegin+$N746)</f>
        <v>0.75</v>
      </c>
      <c r="CB746" s="109">
        <f>IF($BW746&gt;cDinnerEnd+$N746,cDinnerEnd+$N746+1,cDinnerEnd+$N746)</f>
        <v>0.7916666667</v>
      </c>
      <c r="CC746" s="50" t="str">
        <f>IF((MIN($BX746,BZ746)-MAX($BW746,BY746))&gt;0,vDurationLunch,)</f>
        <v/>
      </c>
      <c r="CD746" s="50" t="str">
        <f>IF((MIN($BX746,CB746)-MAX($BW746,CA746))&gt;0,vDurationDinner,)</f>
        <v/>
      </c>
      <c r="CE746" s="50">
        <f t="shared" si="5"/>
        <v>0</v>
      </c>
      <c r="CF746" s="109">
        <f t="shared" si="6"/>
        <v>0.75</v>
      </c>
      <c r="CG746" s="50" t="str">
        <f t="shared" si="7"/>
        <v/>
      </c>
      <c r="CH746" s="50" t="str">
        <f t="shared" si="8"/>
        <v/>
      </c>
      <c r="CI746" s="50" t="str">
        <f t="shared" si="9"/>
        <v/>
      </c>
      <c r="CJ746" s="50" t="str">
        <f t="shared" si="10"/>
        <v/>
      </c>
      <c r="CK746" s="50" t="str">
        <f t="shared" si="11"/>
        <v/>
      </c>
      <c r="CL746" s="50"/>
      <c r="CM746" s="50"/>
      <c r="CN746" s="50"/>
      <c r="CO746" s="50"/>
      <c r="CP746" s="50"/>
    </row>
    <row r="747">
      <c r="A747" s="108" t="str">
        <f t="shared" si="2"/>
        <v/>
      </c>
      <c r="B747" s="6"/>
      <c r="C747" s="119"/>
      <c r="D747" s="120"/>
      <c r="E747" s="61"/>
      <c r="F747" s="45"/>
      <c r="G747" s="45"/>
      <c r="H747" s="46"/>
      <c r="I747" s="45"/>
      <c r="J747" s="45"/>
      <c r="K747" s="45"/>
      <c r="L747" s="45"/>
      <c r="M747" s="61"/>
      <c r="N747" s="48"/>
      <c r="O747" s="49"/>
      <c r="P747" s="48"/>
      <c r="Q747" s="49"/>
      <c r="R747" s="50"/>
      <c r="S747" s="51"/>
      <c r="T747" s="15"/>
      <c r="U747" s="14"/>
      <c r="V747" s="52"/>
      <c r="W747" s="52"/>
      <c r="X747" s="52"/>
      <c r="Y747" s="52"/>
      <c r="Z747" s="52"/>
      <c r="AA747" s="52"/>
      <c r="AB747" s="53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3"/>
      <c r="AP747" s="52"/>
      <c r="AQ747" s="52"/>
      <c r="AR747" s="53"/>
      <c r="AS747" s="53"/>
      <c r="AT747" s="53"/>
      <c r="AU747" s="52"/>
      <c r="AV747" s="52"/>
      <c r="AW747" s="53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83" t="str">
        <f>IF(ISBLANK(B747),,IF(IFNA(MATCH(N747,List_Holidays,0),0)=0,IF(IFNA(MATCH(WEEKDAY(N747),List_WeekHolidays,0),0),1,0),2))</f>
        <v/>
      </c>
      <c r="BU747" s="83" t="str">
        <f t="array" ref="BU747">IF(ISBLANK(BT747),,INDEX(List_DayType,BT747+1))</f>
        <v/>
      </c>
      <c r="BV747" s="83" t="str">
        <f t="array" ref="BV747">IFS(BT747=0,,BT747=1,INDEX(List_Weekday,BT747),BT747=2,XLOOKUP(N747,List_Holidays,List_HolidaysDesc))</f>
        <v/>
      </c>
      <c r="BW747" s="109">
        <f t="shared" si="3"/>
        <v>0</v>
      </c>
      <c r="BX747" s="109">
        <f t="shared" si="4"/>
        <v>0</v>
      </c>
      <c r="BY747" s="109">
        <f>IF($BW747&gt;cLunchEnd+$N747,cLunchBegin+$N747+1,cLunchBegin+$N747)</f>
        <v>0.5</v>
      </c>
      <c r="BZ747" s="109">
        <f>IF($BW747&gt;cLunchEnd+$N747,cLunchEnd+$N747+1,cLunchEnd+$N747)</f>
        <v>0.5416666667</v>
      </c>
      <c r="CA747" s="109">
        <f>IF($BW747&gt;cDinnerEnd+$N747,cDinnerBegin+$N747+1,cDinnerBegin+$N747)</f>
        <v>0.75</v>
      </c>
      <c r="CB747" s="109">
        <f>IF($BW747&gt;cDinnerEnd+$N747,cDinnerEnd+$N747+1,cDinnerEnd+$N747)</f>
        <v>0.7916666667</v>
      </c>
      <c r="CC747" s="50" t="str">
        <f>IF((MIN($BX747,BZ747)-MAX($BW747,BY747))&gt;0,vDurationLunch,)</f>
        <v/>
      </c>
      <c r="CD747" s="50" t="str">
        <f>IF((MIN($BX747,CB747)-MAX($BW747,CA747))&gt;0,vDurationDinner,)</f>
        <v/>
      </c>
      <c r="CE747" s="50">
        <f t="shared" si="5"/>
        <v>0</v>
      </c>
      <c r="CF747" s="109">
        <f t="shared" si="6"/>
        <v>0.75</v>
      </c>
      <c r="CG747" s="50" t="str">
        <f t="shared" si="7"/>
        <v/>
      </c>
      <c r="CH747" s="50" t="str">
        <f t="shared" si="8"/>
        <v/>
      </c>
      <c r="CI747" s="50" t="str">
        <f t="shared" si="9"/>
        <v/>
      </c>
      <c r="CJ747" s="50" t="str">
        <f t="shared" si="10"/>
        <v/>
      </c>
      <c r="CK747" s="50" t="str">
        <f t="shared" si="11"/>
        <v/>
      </c>
      <c r="CL747" s="50"/>
      <c r="CM747" s="50"/>
      <c r="CN747" s="50"/>
      <c r="CO747" s="50"/>
      <c r="CP747" s="50"/>
    </row>
    <row r="748">
      <c r="A748" s="108" t="str">
        <f t="shared" si="2"/>
        <v/>
      </c>
      <c r="B748" s="6"/>
      <c r="C748" s="119"/>
      <c r="D748" s="120"/>
      <c r="E748" s="61"/>
      <c r="F748" s="45"/>
      <c r="G748" s="46"/>
      <c r="H748" s="46"/>
      <c r="I748" s="45"/>
      <c r="J748" s="45"/>
      <c r="K748" s="45"/>
      <c r="L748" s="45"/>
      <c r="M748" s="61"/>
      <c r="N748" s="48"/>
      <c r="O748" s="49"/>
      <c r="P748" s="48"/>
      <c r="Q748" s="49"/>
      <c r="R748" s="50"/>
      <c r="S748" s="51"/>
      <c r="T748" s="15"/>
      <c r="U748" s="14"/>
      <c r="V748" s="52"/>
      <c r="W748" s="52"/>
      <c r="X748" s="52"/>
      <c r="Y748" s="52"/>
      <c r="Z748" s="52"/>
      <c r="AA748" s="52"/>
      <c r="AB748" s="53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3"/>
      <c r="AP748" s="52"/>
      <c r="AQ748" s="52"/>
      <c r="AR748" s="53"/>
      <c r="AS748" s="53"/>
      <c r="AT748" s="53"/>
      <c r="AU748" s="52"/>
      <c r="AV748" s="52"/>
      <c r="AW748" s="53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83" t="str">
        <f>IF(ISBLANK(B748),,IF(IFNA(MATCH(N748,List_Holidays,0),0)=0,IF(IFNA(MATCH(WEEKDAY(N748),List_WeekHolidays,0),0),1,0),2))</f>
        <v/>
      </c>
      <c r="BU748" s="83" t="str">
        <f t="array" ref="BU748">IF(ISBLANK(BT748),,INDEX(List_DayType,BT748+1))</f>
        <v/>
      </c>
      <c r="BV748" s="83" t="str">
        <f t="array" ref="BV748">IFS(BT748=0,,BT748=1,INDEX(List_Weekday,BT748),BT748=2,XLOOKUP(N748,List_Holidays,List_HolidaysDesc))</f>
        <v/>
      </c>
      <c r="BW748" s="109">
        <f t="shared" si="3"/>
        <v>0</v>
      </c>
      <c r="BX748" s="109">
        <f t="shared" si="4"/>
        <v>0</v>
      </c>
      <c r="BY748" s="109">
        <f>IF($BW748&gt;cLunchEnd+$N748,cLunchBegin+$N748+1,cLunchBegin+$N748)</f>
        <v>0.5</v>
      </c>
      <c r="BZ748" s="109">
        <f>IF($BW748&gt;cLunchEnd+$N748,cLunchEnd+$N748+1,cLunchEnd+$N748)</f>
        <v>0.5416666667</v>
      </c>
      <c r="CA748" s="109">
        <f>IF($BW748&gt;cDinnerEnd+$N748,cDinnerBegin+$N748+1,cDinnerBegin+$N748)</f>
        <v>0.75</v>
      </c>
      <c r="CB748" s="109">
        <f>IF($BW748&gt;cDinnerEnd+$N748,cDinnerEnd+$N748+1,cDinnerEnd+$N748)</f>
        <v>0.7916666667</v>
      </c>
      <c r="CC748" s="50" t="str">
        <f>IF((MIN($BX748,BZ748)-MAX($BW748,BY748))&gt;0,vDurationLunch,)</f>
        <v/>
      </c>
      <c r="CD748" s="50" t="str">
        <f>IF((MIN($BX748,CB748)-MAX($BW748,CA748))&gt;0,vDurationDinner,)</f>
        <v/>
      </c>
      <c r="CE748" s="50">
        <f t="shared" si="5"/>
        <v>0</v>
      </c>
      <c r="CF748" s="109">
        <f t="shared" si="6"/>
        <v>0.75</v>
      </c>
      <c r="CG748" s="50" t="str">
        <f t="shared" si="7"/>
        <v/>
      </c>
      <c r="CH748" s="50" t="str">
        <f t="shared" si="8"/>
        <v/>
      </c>
      <c r="CI748" s="50" t="str">
        <f t="shared" si="9"/>
        <v/>
      </c>
      <c r="CJ748" s="50" t="str">
        <f t="shared" si="10"/>
        <v/>
      </c>
      <c r="CK748" s="50" t="str">
        <f t="shared" si="11"/>
        <v/>
      </c>
      <c r="CL748" s="50"/>
      <c r="CM748" s="50"/>
      <c r="CN748" s="50"/>
      <c r="CO748" s="50"/>
      <c r="CP748" s="50"/>
    </row>
    <row r="749">
      <c r="A749" s="108" t="str">
        <f t="shared" si="2"/>
        <v/>
      </c>
      <c r="B749" s="6"/>
      <c r="C749" s="119"/>
      <c r="D749" s="120"/>
      <c r="E749" s="61"/>
      <c r="F749" s="45"/>
      <c r="G749" s="45"/>
      <c r="H749" s="46"/>
      <c r="I749" s="45"/>
      <c r="J749" s="45"/>
      <c r="K749" s="45"/>
      <c r="L749" s="45"/>
      <c r="M749" s="61"/>
      <c r="N749" s="48"/>
      <c r="O749" s="49"/>
      <c r="P749" s="48"/>
      <c r="Q749" s="49"/>
      <c r="R749" s="50"/>
      <c r="S749" s="51"/>
      <c r="T749" s="15"/>
      <c r="U749" s="14"/>
      <c r="V749" s="52"/>
      <c r="W749" s="52"/>
      <c r="X749" s="52"/>
      <c r="Y749" s="52"/>
      <c r="Z749" s="52"/>
      <c r="AA749" s="52"/>
      <c r="AB749" s="53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3"/>
      <c r="AP749" s="52"/>
      <c r="AQ749" s="52"/>
      <c r="AR749" s="53"/>
      <c r="AS749" s="53"/>
      <c r="AT749" s="53"/>
      <c r="AU749" s="52"/>
      <c r="AV749" s="52"/>
      <c r="AW749" s="53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83" t="str">
        <f>IF(ISBLANK(B749),,IF(IFNA(MATCH(N749,List_Holidays,0),0)=0,IF(IFNA(MATCH(WEEKDAY(N749),List_WeekHolidays,0),0),1,0),2))</f>
        <v/>
      </c>
      <c r="BU749" s="83" t="str">
        <f t="array" ref="BU749">IF(ISBLANK(BT749),,INDEX(List_DayType,BT749+1))</f>
        <v/>
      </c>
      <c r="BV749" s="83" t="str">
        <f t="array" ref="BV749">IFS(BT749=0,,BT749=1,INDEX(List_Weekday,BT749),BT749=2,XLOOKUP(N749,List_Holidays,List_HolidaysDesc))</f>
        <v/>
      </c>
      <c r="BW749" s="109">
        <f t="shared" si="3"/>
        <v>0</v>
      </c>
      <c r="BX749" s="109">
        <f t="shared" si="4"/>
        <v>0</v>
      </c>
      <c r="BY749" s="109">
        <f>IF($BW749&gt;cLunchEnd+$N749,cLunchBegin+$N749+1,cLunchBegin+$N749)</f>
        <v>0.5</v>
      </c>
      <c r="BZ749" s="109">
        <f>IF($BW749&gt;cLunchEnd+$N749,cLunchEnd+$N749+1,cLunchEnd+$N749)</f>
        <v>0.5416666667</v>
      </c>
      <c r="CA749" s="109">
        <f>IF($BW749&gt;cDinnerEnd+$N749,cDinnerBegin+$N749+1,cDinnerBegin+$N749)</f>
        <v>0.75</v>
      </c>
      <c r="CB749" s="109">
        <f>IF($BW749&gt;cDinnerEnd+$N749,cDinnerEnd+$N749+1,cDinnerEnd+$N749)</f>
        <v>0.7916666667</v>
      </c>
      <c r="CC749" s="50" t="str">
        <f>IF((MIN($BX749,BZ749)-MAX($BW749,BY749))&gt;0,vDurationLunch,)</f>
        <v/>
      </c>
      <c r="CD749" s="50" t="str">
        <f>IF((MIN($BX749,CB749)-MAX($BW749,CA749))&gt;0,vDurationDinner,)</f>
        <v/>
      </c>
      <c r="CE749" s="50">
        <f t="shared" si="5"/>
        <v>0</v>
      </c>
      <c r="CF749" s="109">
        <f t="shared" si="6"/>
        <v>0.75</v>
      </c>
      <c r="CG749" s="50" t="str">
        <f t="shared" si="7"/>
        <v/>
      </c>
      <c r="CH749" s="50" t="str">
        <f t="shared" si="8"/>
        <v/>
      </c>
      <c r="CI749" s="50" t="str">
        <f t="shared" si="9"/>
        <v/>
      </c>
      <c r="CJ749" s="50" t="str">
        <f t="shared" si="10"/>
        <v/>
      </c>
      <c r="CK749" s="50" t="str">
        <f t="shared" si="11"/>
        <v/>
      </c>
      <c r="CL749" s="50"/>
      <c r="CM749" s="50"/>
      <c r="CN749" s="50"/>
      <c r="CO749" s="50"/>
      <c r="CP749" s="50"/>
    </row>
    <row r="750">
      <c r="A750" s="108" t="str">
        <f t="shared" si="2"/>
        <v/>
      </c>
      <c r="B750" s="6"/>
      <c r="C750" s="119"/>
      <c r="D750" s="120"/>
      <c r="E750" s="61"/>
      <c r="F750" s="45"/>
      <c r="G750" s="45"/>
      <c r="H750" s="46"/>
      <c r="I750" s="45"/>
      <c r="J750" s="45"/>
      <c r="K750" s="45"/>
      <c r="L750" s="45"/>
      <c r="M750" s="61"/>
      <c r="N750" s="48"/>
      <c r="O750" s="49"/>
      <c r="P750" s="48"/>
      <c r="Q750" s="49"/>
      <c r="R750" s="50"/>
      <c r="S750" s="51"/>
      <c r="T750" s="15"/>
      <c r="U750" s="14"/>
      <c r="V750" s="52"/>
      <c r="W750" s="52"/>
      <c r="X750" s="52"/>
      <c r="Y750" s="52"/>
      <c r="Z750" s="52"/>
      <c r="AA750" s="52"/>
      <c r="AB750" s="53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3"/>
      <c r="AP750" s="52"/>
      <c r="AQ750" s="52"/>
      <c r="AR750" s="53"/>
      <c r="AS750" s="53"/>
      <c r="AT750" s="53"/>
      <c r="AU750" s="52"/>
      <c r="AV750" s="52"/>
      <c r="AW750" s="53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83" t="str">
        <f>IF(ISBLANK(B750),,IF(IFNA(MATCH(N750,List_Holidays,0),0)=0,IF(IFNA(MATCH(WEEKDAY(N750),List_WeekHolidays,0),0),1,0),2))</f>
        <v/>
      </c>
      <c r="BU750" s="83" t="str">
        <f t="array" ref="BU750">IF(ISBLANK(BT750),,INDEX(List_DayType,BT750+1))</f>
        <v/>
      </c>
      <c r="BV750" s="83" t="str">
        <f t="array" ref="BV750">IFS(BT750=0,,BT750=1,INDEX(List_Weekday,BT750),BT750=2,XLOOKUP(N750,List_Holidays,List_HolidaysDesc))</f>
        <v/>
      </c>
      <c r="BW750" s="109">
        <f t="shared" si="3"/>
        <v>0</v>
      </c>
      <c r="BX750" s="109">
        <f t="shared" si="4"/>
        <v>0</v>
      </c>
      <c r="BY750" s="109">
        <f>IF($BW750&gt;cLunchEnd+$N750,cLunchBegin+$N750+1,cLunchBegin+$N750)</f>
        <v>0.5</v>
      </c>
      <c r="BZ750" s="109">
        <f>IF($BW750&gt;cLunchEnd+$N750,cLunchEnd+$N750+1,cLunchEnd+$N750)</f>
        <v>0.5416666667</v>
      </c>
      <c r="CA750" s="109">
        <f>IF($BW750&gt;cDinnerEnd+$N750,cDinnerBegin+$N750+1,cDinnerBegin+$N750)</f>
        <v>0.75</v>
      </c>
      <c r="CB750" s="109">
        <f>IF($BW750&gt;cDinnerEnd+$N750,cDinnerEnd+$N750+1,cDinnerEnd+$N750)</f>
        <v>0.7916666667</v>
      </c>
      <c r="CC750" s="50" t="str">
        <f>IF((MIN($BX750,BZ750)-MAX($BW750,BY750))&gt;0,vDurationLunch,)</f>
        <v/>
      </c>
      <c r="CD750" s="50" t="str">
        <f>IF((MIN($BX750,CB750)-MAX($BW750,CA750))&gt;0,vDurationDinner,)</f>
        <v/>
      </c>
      <c r="CE750" s="50">
        <f t="shared" si="5"/>
        <v>0</v>
      </c>
      <c r="CF750" s="109">
        <f t="shared" si="6"/>
        <v>0.75</v>
      </c>
      <c r="CG750" s="50" t="str">
        <f t="shared" si="7"/>
        <v/>
      </c>
      <c r="CH750" s="50" t="str">
        <f t="shared" si="8"/>
        <v/>
      </c>
      <c r="CI750" s="50" t="str">
        <f t="shared" si="9"/>
        <v/>
      </c>
      <c r="CJ750" s="50" t="str">
        <f t="shared" si="10"/>
        <v/>
      </c>
      <c r="CK750" s="50" t="str">
        <f t="shared" si="11"/>
        <v/>
      </c>
      <c r="CL750" s="50"/>
      <c r="CM750" s="50"/>
      <c r="CN750" s="50"/>
      <c r="CO750" s="50"/>
      <c r="CP750" s="50"/>
    </row>
    <row r="751">
      <c r="A751" s="108" t="str">
        <f t="shared" si="2"/>
        <v/>
      </c>
      <c r="B751" s="6"/>
      <c r="C751" s="119"/>
      <c r="D751" s="120"/>
      <c r="E751" s="61"/>
      <c r="F751" s="45"/>
      <c r="G751" s="45"/>
      <c r="H751" s="45"/>
      <c r="I751" s="45"/>
      <c r="J751" s="46"/>
      <c r="K751" s="45"/>
      <c r="L751" s="45"/>
      <c r="M751" s="61"/>
      <c r="N751" s="48"/>
      <c r="O751" s="49"/>
      <c r="P751" s="48"/>
      <c r="Q751" s="49"/>
      <c r="R751" s="50"/>
      <c r="S751" s="51"/>
      <c r="T751" s="15"/>
      <c r="U751" s="14"/>
      <c r="V751" s="52"/>
      <c r="W751" s="52"/>
      <c r="X751" s="52"/>
      <c r="Y751" s="52"/>
      <c r="Z751" s="52"/>
      <c r="AA751" s="52"/>
      <c r="AB751" s="53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3"/>
      <c r="AP751" s="52"/>
      <c r="AQ751" s="52"/>
      <c r="AR751" s="53"/>
      <c r="AS751" s="53"/>
      <c r="AT751" s="53"/>
      <c r="AU751" s="52"/>
      <c r="AV751" s="52"/>
      <c r="AW751" s="53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83" t="str">
        <f>IF(ISBLANK(B751),,IF(IFNA(MATCH(N751,List_Holidays,0),0)=0,IF(IFNA(MATCH(WEEKDAY(N751),List_WeekHolidays,0),0),1,0),2))</f>
        <v/>
      </c>
      <c r="BU751" s="83" t="str">
        <f t="array" ref="BU751">IF(ISBLANK(BT751),,INDEX(List_DayType,BT751+1))</f>
        <v/>
      </c>
      <c r="BV751" s="83" t="str">
        <f t="array" ref="BV751">IFS(BT751=0,,BT751=1,INDEX(List_Weekday,BT751),BT751=2,XLOOKUP(N751,List_Holidays,List_HolidaysDesc))</f>
        <v/>
      </c>
      <c r="BW751" s="109">
        <f t="shared" si="3"/>
        <v>0</v>
      </c>
      <c r="BX751" s="109">
        <f t="shared" si="4"/>
        <v>0</v>
      </c>
      <c r="BY751" s="109">
        <f>IF($BW751&gt;cLunchEnd+$N751,cLunchBegin+$N751+1,cLunchBegin+$N751)</f>
        <v>0.5</v>
      </c>
      <c r="BZ751" s="109">
        <f>IF($BW751&gt;cLunchEnd+$N751,cLunchEnd+$N751+1,cLunchEnd+$N751)</f>
        <v>0.5416666667</v>
      </c>
      <c r="CA751" s="109">
        <f>IF($BW751&gt;cDinnerEnd+$N751,cDinnerBegin+$N751+1,cDinnerBegin+$N751)</f>
        <v>0.75</v>
      </c>
      <c r="CB751" s="109">
        <f>IF($BW751&gt;cDinnerEnd+$N751,cDinnerEnd+$N751+1,cDinnerEnd+$N751)</f>
        <v>0.7916666667</v>
      </c>
      <c r="CC751" s="50" t="str">
        <f>IF((MIN($BX751,BZ751)-MAX($BW751,BY751))&gt;0,vDurationLunch,)</f>
        <v/>
      </c>
      <c r="CD751" s="50" t="str">
        <f>IF((MIN($BX751,CB751)-MAX($BW751,CA751))&gt;0,vDurationDinner,)</f>
        <v/>
      </c>
      <c r="CE751" s="50">
        <f t="shared" si="5"/>
        <v>0</v>
      </c>
      <c r="CF751" s="109">
        <f t="shared" si="6"/>
        <v>0.75</v>
      </c>
      <c r="CG751" s="50" t="str">
        <f t="shared" si="7"/>
        <v/>
      </c>
      <c r="CH751" s="50" t="str">
        <f t="shared" si="8"/>
        <v/>
      </c>
      <c r="CI751" s="50" t="str">
        <f t="shared" si="9"/>
        <v/>
      </c>
      <c r="CJ751" s="50" t="str">
        <f t="shared" si="10"/>
        <v/>
      </c>
      <c r="CK751" s="50" t="str">
        <f t="shared" si="11"/>
        <v/>
      </c>
      <c r="CL751" s="50"/>
      <c r="CM751" s="50"/>
      <c r="CN751" s="50"/>
      <c r="CO751" s="50"/>
      <c r="CP751" s="50"/>
    </row>
    <row r="752">
      <c r="A752" s="108" t="str">
        <f t="shared" si="2"/>
        <v/>
      </c>
      <c r="B752" s="6"/>
      <c r="C752" s="119"/>
      <c r="D752" s="120"/>
      <c r="E752" s="61"/>
      <c r="F752" s="45"/>
      <c r="G752" s="45"/>
      <c r="H752" s="46"/>
      <c r="I752" s="45"/>
      <c r="J752" s="45"/>
      <c r="K752" s="45"/>
      <c r="L752" s="45"/>
      <c r="M752" s="61"/>
      <c r="N752" s="48"/>
      <c r="O752" s="49"/>
      <c r="P752" s="48"/>
      <c r="Q752" s="49"/>
      <c r="R752" s="50"/>
      <c r="S752" s="51"/>
      <c r="T752" s="15"/>
      <c r="U752" s="14"/>
      <c r="V752" s="52"/>
      <c r="W752" s="52"/>
      <c r="X752" s="52"/>
      <c r="Y752" s="52"/>
      <c r="Z752" s="52"/>
      <c r="AA752" s="52"/>
      <c r="AB752" s="53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3"/>
      <c r="AP752" s="52"/>
      <c r="AQ752" s="52"/>
      <c r="AR752" s="53"/>
      <c r="AS752" s="53"/>
      <c r="AT752" s="53"/>
      <c r="AU752" s="52"/>
      <c r="AV752" s="52"/>
      <c r="AW752" s="53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83" t="str">
        <f>IF(ISBLANK(B752),,IF(IFNA(MATCH(N752,List_Holidays,0),0)=0,IF(IFNA(MATCH(WEEKDAY(N752),List_WeekHolidays,0),0),1,0),2))</f>
        <v/>
      </c>
      <c r="BU752" s="83" t="str">
        <f t="array" ref="BU752">IF(ISBLANK(BT752),,INDEX(List_DayType,BT752+1))</f>
        <v/>
      </c>
      <c r="BV752" s="83" t="str">
        <f t="array" ref="BV752">IFS(BT752=0,,BT752=1,INDEX(List_Weekday,BT752),BT752=2,XLOOKUP(N752,List_Holidays,List_HolidaysDesc))</f>
        <v/>
      </c>
      <c r="BW752" s="109">
        <f t="shared" si="3"/>
        <v>0</v>
      </c>
      <c r="BX752" s="109">
        <f t="shared" si="4"/>
        <v>0</v>
      </c>
      <c r="BY752" s="109">
        <f>IF($BW752&gt;cLunchEnd+$N752,cLunchBegin+$N752+1,cLunchBegin+$N752)</f>
        <v>0.5</v>
      </c>
      <c r="BZ752" s="109">
        <f>IF($BW752&gt;cLunchEnd+$N752,cLunchEnd+$N752+1,cLunchEnd+$N752)</f>
        <v>0.5416666667</v>
      </c>
      <c r="CA752" s="109">
        <f>IF($BW752&gt;cDinnerEnd+$N752,cDinnerBegin+$N752+1,cDinnerBegin+$N752)</f>
        <v>0.75</v>
      </c>
      <c r="CB752" s="109">
        <f>IF($BW752&gt;cDinnerEnd+$N752,cDinnerEnd+$N752+1,cDinnerEnd+$N752)</f>
        <v>0.7916666667</v>
      </c>
      <c r="CC752" s="50" t="str">
        <f>IF((MIN($BX752,BZ752)-MAX($BW752,BY752))&gt;0,vDurationLunch,)</f>
        <v/>
      </c>
      <c r="CD752" s="50" t="str">
        <f>IF((MIN($BX752,CB752)-MAX($BW752,CA752))&gt;0,vDurationDinner,)</f>
        <v/>
      </c>
      <c r="CE752" s="50">
        <f t="shared" si="5"/>
        <v>0</v>
      </c>
      <c r="CF752" s="109">
        <f t="shared" si="6"/>
        <v>0.75</v>
      </c>
      <c r="CG752" s="50" t="str">
        <f t="shared" si="7"/>
        <v/>
      </c>
      <c r="CH752" s="50" t="str">
        <f t="shared" si="8"/>
        <v/>
      </c>
      <c r="CI752" s="50" t="str">
        <f t="shared" si="9"/>
        <v/>
      </c>
      <c r="CJ752" s="50" t="str">
        <f t="shared" si="10"/>
        <v/>
      </c>
      <c r="CK752" s="50" t="str">
        <f t="shared" si="11"/>
        <v/>
      </c>
      <c r="CL752" s="50"/>
      <c r="CM752" s="50"/>
      <c r="CN752" s="50"/>
      <c r="CO752" s="50"/>
      <c r="CP752" s="50"/>
    </row>
    <row r="753">
      <c r="A753" s="108" t="str">
        <f t="shared" si="2"/>
        <v/>
      </c>
      <c r="B753" s="6"/>
      <c r="C753" s="119"/>
      <c r="D753" s="120"/>
      <c r="E753" s="61"/>
      <c r="F753" s="45"/>
      <c r="G753" s="45"/>
      <c r="H753" s="46"/>
      <c r="I753" s="45"/>
      <c r="J753" s="45"/>
      <c r="K753" s="45"/>
      <c r="L753" s="45"/>
      <c r="M753" s="61"/>
      <c r="N753" s="48"/>
      <c r="O753" s="49"/>
      <c r="P753" s="48"/>
      <c r="Q753" s="49"/>
      <c r="R753" s="50"/>
      <c r="S753" s="51"/>
      <c r="T753" s="15"/>
      <c r="U753" s="14"/>
      <c r="V753" s="52"/>
      <c r="W753" s="52"/>
      <c r="X753" s="52"/>
      <c r="Y753" s="52"/>
      <c r="Z753" s="52"/>
      <c r="AA753" s="52"/>
      <c r="AB753" s="53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3"/>
      <c r="AP753" s="52"/>
      <c r="AQ753" s="52"/>
      <c r="AR753" s="53"/>
      <c r="AS753" s="53"/>
      <c r="AT753" s="53"/>
      <c r="AU753" s="52"/>
      <c r="AV753" s="52"/>
      <c r="AW753" s="53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83" t="str">
        <f>IF(ISBLANK(B753),,IF(IFNA(MATCH(N753,List_Holidays,0),0)=0,IF(IFNA(MATCH(WEEKDAY(N753),List_WeekHolidays,0),0),1,0),2))</f>
        <v/>
      </c>
      <c r="BU753" s="83" t="str">
        <f t="array" ref="BU753">IF(ISBLANK(BT753),,INDEX(List_DayType,BT753+1))</f>
        <v/>
      </c>
      <c r="BV753" s="83" t="str">
        <f t="array" ref="BV753">IFS(BT753=0,,BT753=1,INDEX(List_Weekday,BT753),BT753=2,XLOOKUP(N753,List_Holidays,List_HolidaysDesc))</f>
        <v/>
      </c>
      <c r="BW753" s="109">
        <f t="shared" si="3"/>
        <v>0</v>
      </c>
      <c r="BX753" s="109">
        <f t="shared" si="4"/>
        <v>0</v>
      </c>
      <c r="BY753" s="109">
        <f>IF($BW753&gt;cLunchEnd+$N753,cLunchBegin+$N753+1,cLunchBegin+$N753)</f>
        <v>0.5</v>
      </c>
      <c r="BZ753" s="109">
        <f>IF($BW753&gt;cLunchEnd+$N753,cLunchEnd+$N753+1,cLunchEnd+$N753)</f>
        <v>0.5416666667</v>
      </c>
      <c r="CA753" s="109">
        <f>IF($BW753&gt;cDinnerEnd+$N753,cDinnerBegin+$N753+1,cDinnerBegin+$N753)</f>
        <v>0.75</v>
      </c>
      <c r="CB753" s="109">
        <f>IF($BW753&gt;cDinnerEnd+$N753,cDinnerEnd+$N753+1,cDinnerEnd+$N753)</f>
        <v>0.7916666667</v>
      </c>
      <c r="CC753" s="50" t="str">
        <f>IF((MIN($BX753,BZ753)-MAX($BW753,BY753))&gt;0,vDurationLunch,)</f>
        <v/>
      </c>
      <c r="CD753" s="50" t="str">
        <f>IF((MIN($BX753,CB753)-MAX($BW753,CA753))&gt;0,vDurationDinner,)</f>
        <v/>
      </c>
      <c r="CE753" s="50">
        <f t="shared" si="5"/>
        <v>0</v>
      </c>
      <c r="CF753" s="109">
        <f t="shared" si="6"/>
        <v>0.75</v>
      </c>
      <c r="CG753" s="50" t="str">
        <f t="shared" si="7"/>
        <v/>
      </c>
      <c r="CH753" s="50" t="str">
        <f t="shared" si="8"/>
        <v/>
      </c>
      <c r="CI753" s="50" t="str">
        <f t="shared" si="9"/>
        <v/>
      </c>
      <c r="CJ753" s="50" t="str">
        <f t="shared" si="10"/>
        <v/>
      </c>
      <c r="CK753" s="50" t="str">
        <f t="shared" si="11"/>
        <v/>
      </c>
      <c r="CL753" s="50"/>
      <c r="CM753" s="50"/>
      <c r="CN753" s="50"/>
      <c r="CO753" s="50"/>
      <c r="CP753" s="50"/>
    </row>
    <row r="754">
      <c r="A754" s="108" t="str">
        <f t="shared" si="2"/>
        <v/>
      </c>
      <c r="B754" s="6"/>
      <c r="C754" s="119"/>
      <c r="D754" s="120"/>
      <c r="E754" s="61"/>
      <c r="F754" s="45"/>
      <c r="G754" s="45"/>
      <c r="H754" s="46"/>
      <c r="I754" s="45"/>
      <c r="J754" s="45"/>
      <c r="K754" s="45"/>
      <c r="L754" s="45"/>
      <c r="M754" s="61"/>
      <c r="N754" s="48"/>
      <c r="O754" s="49"/>
      <c r="P754" s="48"/>
      <c r="Q754" s="49"/>
      <c r="R754" s="50"/>
      <c r="S754" s="51"/>
      <c r="T754" s="15"/>
      <c r="U754" s="14"/>
      <c r="V754" s="52"/>
      <c r="W754" s="52"/>
      <c r="X754" s="52"/>
      <c r="Y754" s="52"/>
      <c r="Z754" s="52"/>
      <c r="AA754" s="52"/>
      <c r="AB754" s="53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3"/>
      <c r="AP754" s="52"/>
      <c r="AQ754" s="52"/>
      <c r="AR754" s="53"/>
      <c r="AS754" s="53"/>
      <c r="AT754" s="53"/>
      <c r="AU754" s="52"/>
      <c r="AV754" s="52"/>
      <c r="AW754" s="53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83" t="str">
        <f>IF(ISBLANK(B754),,IF(IFNA(MATCH(N754,List_Holidays,0),0)=0,IF(IFNA(MATCH(WEEKDAY(N754),List_WeekHolidays,0),0),1,0),2))</f>
        <v/>
      </c>
      <c r="BU754" s="83" t="str">
        <f t="array" ref="BU754">IF(ISBLANK(BT754),,INDEX(List_DayType,BT754+1))</f>
        <v/>
      </c>
      <c r="BV754" s="83" t="str">
        <f t="array" ref="BV754">IFS(BT754=0,,BT754=1,INDEX(List_Weekday,BT754),BT754=2,XLOOKUP(N754,List_Holidays,List_HolidaysDesc))</f>
        <v/>
      </c>
      <c r="BW754" s="109">
        <f t="shared" si="3"/>
        <v>0</v>
      </c>
      <c r="BX754" s="109">
        <f t="shared" si="4"/>
        <v>0</v>
      </c>
      <c r="BY754" s="109">
        <f>IF($BW754&gt;cLunchEnd+$N754,cLunchBegin+$N754+1,cLunchBegin+$N754)</f>
        <v>0.5</v>
      </c>
      <c r="BZ754" s="109">
        <f>IF($BW754&gt;cLunchEnd+$N754,cLunchEnd+$N754+1,cLunchEnd+$N754)</f>
        <v>0.5416666667</v>
      </c>
      <c r="CA754" s="109">
        <f>IF($BW754&gt;cDinnerEnd+$N754,cDinnerBegin+$N754+1,cDinnerBegin+$N754)</f>
        <v>0.75</v>
      </c>
      <c r="CB754" s="109">
        <f>IF($BW754&gt;cDinnerEnd+$N754,cDinnerEnd+$N754+1,cDinnerEnd+$N754)</f>
        <v>0.7916666667</v>
      </c>
      <c r="CC754" s="50" t="str">
        <f>IF((MIN($BX754,BZ754)-MAX($BW754,BY754))&gt;0,vDurationLunch,)</f>
        <v/>
      </c>
      <c r="CD754" s="50" t="str">
        <f>IF((MIN($BX754,CB754)-MAX($BW754,CA754))&gt;0,vDurationDinner,)</f>
        <v/>
      </c>
      <c r="CE754" s="50">
        <f t="shared" si="5"/>
        <v>0</v>
      </c>
      <c r="CF754" s="109">
        <f t="shared" si="6"/>
        <v>0.75</v>
      </c>
      <c r="CG754" s="50" t="str">
        <f t="shared" si="7"/>
        <v/>
      </c>
      <c r="CH754" s="50" t="str">
        <f t="shared" si="8"/>
        <v/>
      </c>
      <c r="CI754" s="50" t="str">
        <f t="shared" si="9"/>
        <v/>
      </c>
      <c r="CJ754" s="50" t="str">
        <f t="shared" si="10"/>
        <v/>
      </c>
      <c r="CK754" s="50" t="str">
        <f t="shared" si="11"/>
        <v/>
      </c>
      <c r="CL754" s="50"/>
      <c r="CM754" s="50"/>
      <c r="CN754" s="50"/>
      <c r="CO754" s="50"/>
      <c r="CP754" s="50"/>
    </row>
    <row r="755">
      <c r="A755" s="108" t="str">
        <f t="shared" si="2"/>
        <v/>
      </c>
      <c r="B755" s="6"/>
      <c r="C755" s="119"/>
      <c r="D755" s="120"/>
      <c r="E755" s="61"/>
      <c r="F755" s="45"/>
      <c r="G755" s="46"/>
      <c r="H755" s="46"/>
      <c r="I755" s="45"/>
      <c r="J755" s="45"/>
      <c r="K755" s="45"/>
      <c r="L755" s="45"/>
      <c r="M755" s="61"/>
      <c r="N755" s="48"/>
      <c r="O755" s="49"/>
      <c r="P755" s="48"/>
      <c r="Q755" s="49"/>
      <c r="R755" s="50"/>
      <c r="S755" s="51"/>
      <c r="T755" s="15"/>
      <c r="U755" s="14"/>
      <c r="V755" s="52"/>
      <c r="W755" s="52"/>
      <c r="X755" s="52"/>
      <c r="Y755" s="52"/>
      <c r="Z755" s="52"/>
      <c r="AA755" s="52"/>
      <c r="AB755" s="53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3"/>
      <c r="AP755" s="52"/>
      <c r="AQ755" s="52"/>
      <c r="AR755" s="53"/>
      <c r="AS755" s="53"/>
      <c r="AT755" s="53"/>
      <c r="AU755" s="52"/>
      <c r="AV755" s="52"/>
      <c r="AW755" s="53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83" t="str">
        <f>IF(ISBLANK(B755),,IF(IFNA(MATCH(N755,List_Holidays,0),0)=0,IF(IFNA(MATCH(WEEKDAY(N755),List_WeekHolidays,0),0),1,0),2))</f>
        <v/>
      </c>
      <c r="BU755" s="83" t="str">
        <f t="array" ref="BU755">IF(ISBLANK(BT755),,INDEX(List_DayType,BT755+1))</f>
        <v/>
      </c>
      <c r="BV755" s="83" t="str">
        <f t="array" ref="BV755">IFS(BT755=0,,BT755=1,INDEX(List_Weekday,BT755),BT755=2,XLOOKUP(N755,List_Holidays,List_HolidaysDesc))</f>
        <v/>
      </c>
      <c r="BW755" s="109">
        <f t="shared" si="3"/>
        <v>0</v>
      </c>
      <c r="BX755" s="109">
        <f t="shared" si="4"/>
        <v>0</v>
      </c>
      <c r="BY755" s="109">
        <f>IF($BW755&gt;cLunchEnd+$N755,cLunchBegin+$N755+1,cLunchBegin+$N755)</f>
        <v>0.5</v>
      </c>
      <c r="BZ755" s="109">
        <f>IF($BW755&gt;cLunchEnd+$N755,cLunchEnd+$N755+1,cLunchEnd+$N755)</f>
        <v>0.5416666667</v>
      </c>
      <c r="CA755" s="109">
        <f>IF($BW755&gt;cDinnerEnd+$N755,cDinnerBegin+$N755+1,cDinnerBegin+$N755)</f>
        <v>0.75</v>
      </c>
      <c r="CB755" s="109">
        <f>IF($BW755&gt;cDinnerEnd+$N755,cDinnerEnd+$N755+1,cDinnerEnd+$N755)</f>
        <v>0.7916666667</v>
      </c>
      <c r="CC755" s="50" t="str">
        <f>IF((MIN($BX755,BZ755)-MAX($BW755,BY755))&gt;0,vDurationLunch,)</f>
        <v/>
      </c>
      <c r="CD755" s="50" t="str">
        <f>IF((MIN($BX755,CB755)-MAX($BW755,CA755))&gt;0,vDurationDinner,)</f>
        <v/>
      </c>
      <c r="CE755" s="50">
        <f t="shared" si="5"/>
        <v>0</v>
      </c>
      <c r="CF755" s="109">
        <f t="shared" si="6"/>
        <v>0.75</v>
      </c>
      <c r="CG755" s="50" t="str">
        <f t="shared" si="7"/>
        <v/>
      </c>
      <c r="CH755" s="50" t="str">
        <f t="shared" si="8"/>
        <v/>
      </c>
      <c r="CI755" s="50" t="str">
        <f t="shared" si="9"/>
        <v/>
      </c>
      <c r="CJ755" s="50" t="str">
        <f t="shared" si="10"/>
        <v/>
      </c>
      <c r="CK755" s="50" t="str">
        <f t="shared" si="11"/>
        <v/>
      </c>
      <c r="CL755" s="50"/>
      <c r="CM755" s="50"/>
      <c r="CN755" s="50"/>
      <c r="CO755" s="50"/>
      <c r="CP755" s="50"/>
    </row>
    <row r="756">
      <c r="A756" s="108" t="str">
        <f t="shared" si="2"/>
        <v/>
      </c>
      <c r="B756" s="6"/>
      <c r="C756" s="119"/>
      <c r="D756" s="120"/>
      <c r="E756" s="61"/>
      <c r="F756" s="45"/>
      <c r="G756" s="45"/>
      <c r="H756" s="46"/>
      <c r="I756" s="45"/>
      <c r="J756" s="45"/>
      <c r="K756" s="45"/>
      <c r="L756" s="45"/>
      <c r="M756" s="61"/>
      <c r="N756" s="48"/>
      <c r="O756" s="49"/>
      <c r="P756" s="48"/>
      <c r="Q756" s="49"/>
      <c r="R756" s="50"/>
      <c r="S756" s="51"/>
      <c r="T756" s="15"/>
      <c r="U756" s="14"/>
      <c r="V756" s="52"/>
      <c r="W756" s="52"/>
      <c r="X756" s="52"/>
      <c r="Y756" s="52"/>
      <c r="Z756" s="52"/>
      <c r="AA756" s="52"/>
      <c r="AB756" s="53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3"/>
      <c r="AP756" s="52"/>
      <c r="AQ756" s="52"/>
      <c r="AR756" s="53"/>
      <c r="AS756" s="53"/>
      <c r="AT756" s="53"/>
      <c r="AU756" s="52"/>
      <c r="AV756" s="52"/>
      <c r="AW756" s="53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83" t="str">
        <f>IF(ISBLANK(B756),,IF(IFNA(MATCH(N756,List_Holidays,0),0)=0,IF(IFNA(MATCH(WEEKDAY(N756),List_WeekHolidays,0),0),1,0),2))</f>
        <v/>
      </c>
      <c r="BU756" s="83" t="str">
        <f t="array" ref="BU756">IF(ISBLANK(BT756),,INDEX(List_DayType,BT756+1))</f>
        <v/>
      </c>
      <c r="BV756" s="83" t="str">
        <f t="array" ref="BV756">IFS(BT756=0,,BT756=1,INDEX(List_Weekday,BT756),BT756=2,XLOOKUP(N756,List_Holidays,List_HolidaysDesc))</f>
        <v/>
      </c>
      <c r="BW756" s="109">
        <f t="shared" si="3"/>
        <v>0</v>
      </c>
      <c r="BX756" s="109">
        <f t="shared" si="4"/>
        <v>0</v>
      </c>
      <c r="BY756" s="109">
        <f>IF($BW756&gt;cLunchEnd+$N756,cLunchBegin+$N756+1,cLunchBegin+$N756)</f>
        <v>0.5</v>
      </c>
      <c r="BZ756" s="109">
        <f>IF($BW756&gt;cLunchEnd+$N756,cLunchEnd+$N756+1,cLunchEnd+$N756)</f>
        <v>0.5416666667</v>
      </c>
      <c r="CA756" s="109">
        <f>IF($BW756&gt;cDinnerEnd+$N756,cDinnerBegin+$N756+1,cDinnerBegin+$N756)</f>
        <v>0.75</v>
      </c>
      <c r="CB756" s="109">
        <f>IF($BW756&gt;cDinnerEnd+$N756,cDinnerEnd+$N756+1,cDinnerEnd+$N756)</f>
        <v>0.7916666667</v>
      </c>
      <c r="CC756" s="50" t="str">
        <f>IF((MIN($BX756,BZ756)-MAX($BW756,BY756))&gt;0,vDurationLunch,)</f>
        <v/>
      </c>
      <c r="CD756" s="50" t="str">
        <f>IF((MIN($BX756,CB756)-MAX($BW756,CA756))&gt;0,vDurationDinner,)</f>
        <v/>
      </c>
      <c r="CE756" s="50">
        <f t="shared" si="5"/>
        <v>0</v>
      </c>
      <c r="CF756" s="109">
        <f t="shared" si="6"/>
        <v>0.75</v>
      </c>
      <c r="CG756" s="50" t="str">
        <f t="shared" si="7"/>
        <v/>
      </c>
      <c r="CH756" s="50" t="str">
        <f t="shared" si="8"/>
        <v/>
      </c>
      <c r="CI756" s="50" t="str">
        <f t="shared" si="9"/>
        <v/>
      </c>
      <c r="CJ756" s="50" t="str">
        <f t="shared" si="10"/>
        <v/>
      </c>
      <c r="CK756" s="50" t="str">
        <f t="shared" si="11"/>
        <v/>
      </c>
      <c r="CL756" s="50"/>
      <c r="CM756" s="50"/>
      <c r="CN756" s="50"/>
      <c r="CO756" s="50"/>
      <c r="CP756" s="50"/>
    </row>
    <row r="757">
      <c r="A757" s="108" t="str">
        <f t="shared" si="2"/>
        <v/>
      </c>
      <c r="B757" s="6"/>
      <c r="C757" s="119"/>
      <c r="D757" s="120"/>
      <c r="E757" s="61"/>
      <c r="F757" s="45"/>
      <c r="G757" s="45"/>
      <c r="H757" s="46"/>
      <c r="I757" s="45"/>
      <c r="J757" s="45"/>
      <c r="K757" s="45"/>
      <c r="L757" s="45"/>
      <c r="M757" s="61"/>
      <c r="N757" s="48"/>
      <c r="O757" s="49"/>
      <c r="P757" s="48"/>
      <c r="Q757" s="49"/>
      <c r="R757" s="50"/>
      <c r="S757" s="51"/>
      <c r="T757" s="15"/>
      <c r="U757" s="14"/>
      <c r="V757" s="52"/>
      <c r="W757" s="52"/>
      <c r="X757" s="52"/>
      <c r="Y757" s="52"/>
      <c r="Z757" s="52"/>
      <c r="AA757" s="52"/>
      <c r="AB757" s="53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3"/>
      <c r="AP757" s="52"/>
      <c r="AQ757" s="52"/>
      <c r="AR757" s="53"/>
      <c r="AS757" s="53"/>
      <c r="AT757" s="53"/>
      <c r="AU757" s="52"/>
      <c r="AV757" s="52"/>
      <c r="AW757" s="53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83" t="str">
        <f>IF(ISBLANK(B757),,IF(IFNA(MATCH(N757,List_Holidays,0),0)=0,IF(IFNA(MATCH(WEEKDAY(N757),List_WeekHolidays,0),0),1,0),2))</f>
        <v/>
      </c>
      <c r="BU757" s="83" t="str">
        <f t="array" ref="BU757">IF(ISBLANK(BT757),,INDEX(List_DayType,BT757+1))</f>
        <v/>
      </c>
      <c r="BV757" s="83" t="str">
        <f t="array" ref="BV757">IFS(BT757=0,,BT757=1,INDEX(List_Weekday,BT757),BT757=2,XLOOKUP(N757,List_Holidays,List_HolidaysDesc))</f>
        <v/>
      </c>
      <c r="BW757" s="109">
        <f t="shared" si="3"/>
        <v>0</v>
      </c>
      <c r="BX757" s="109">
        <f t="shared" si="4"/>
        <v>0</v>
      </c>
      <c r="BY757" s="109">
        <f>IF($BW757&gt;cLunchEnd+$N757,cLunchBegin+$N757+1,cLunchBegin+$N757)</f>
        <v>0.5</v>
      </c>
      <c r="BZ757" s="109">
        <f>IF($BW757&gt;cLunchEnd+$N757,cLunchEnd+$N757+1,cLunchEnd+$N757)</f>
        <v>0.5416666667</v>
      </c>
      <c r="CA757" s="109">
        <f>IF($BW757&gt;cDinnerEnd+$N757,cDinnerBegin+$N757+1,cDinnerBegin+$N757)</f>
        <v>0.75</v>
      </c>
      <c r="CB757" s="109">
        <f>IF($BW757&gt;cDinnerEnd+$N757,cDinnerEnd+$N757+1,cDinnerEnd+$N757)</f>
        <v>0.7916666667</v>
      </c>
      <c r="CC757" s="50" t="str">
        <f>IF((MIN($BX757,BZ757)-MAX($BW757,BY757))&gt;0,vDurationLunch,)</f>
        <v/>
      </c>
      <c r="CD757" s="50" t="str">
        <f>IF((MIN($BX757,CB757)-MAX($BW757,CA757))&gt;0,vDurationDinner,)</f>
        <v/>
      </c>
      <c r="CE757" s="50">
        <f t="shared" si="5"/>
        <v>0</v>
      </c>
      <c r="CF757" s="109">
        <f t="shared" si="6"/>
        <v>0.75</v>
      </c>
      <c r="CG757" s="50" t="str">
        <f t="shared" si="7"/>
        <v/>
      </c>
      <c r="CH757" s="50" t="str">
        <f t="shared" si="8"/>
        <v/>
      </c>
      <c r="CI757" s="50" t="str">
        <f t="shared" si="9"/>
        <v/>
      </c>
      <c r="CJ757" s="50" t="str">
        <f t="shared" si="10"/>
        <v/>
      </c>
      <c r="CK757" s="50" t="str">
        <f t="shared" si="11"/>
        <v/>
      </c>
      <c r="CL757" s="50"/>
      <c r="CM757" s="50"/>
      <c r="CN757" s="50"/>
      <c r="CO757" s="50"/>
      <c r="CP757" s="50"/>
    </row>
    <row r="758">
      <c r="A758" s="108" t="str">
        <f t="shared" si="2"/>
        <v/>
      </c>
      <c r="B758" s="6"/>
      <c r="C758" s="119"/>
      <c r="D758" s="120"/>
      <c r="E758" s="61"/>
      <c r="F758" s="45"/>
      <c r="G758" s="45"/>
      <c r="H758" s="45"/>
      <c r="I758" s="45"/>
      <c r="J758" s="46"/>
      <c r="K758" s="45"/>
      <c r="L758" s="45"/>
      <c r="M758" s="61"/>
      <c r="N758" s="48"/>
      <c r="O758" s="49"/>
      <c r="P758" s="48"/>
      <c r="Q758" s="49"/>
      <c r="R758" s="50"/>
      <c r="S758" s="51"/>
      <c r="T758" s="15"/>
      <c r="U758" s="14"/>
      <c r="V758" s="52"/>
      <c r="W758" s="52"/>
      <c r="X758" s="52"/>
      <c r="Y758" s="52"/>
      <c r="Z758" s="52"/>
      <c r="AA758" s="52"/>
      <c r="AB758" s="53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3"/>
      <c r="AP758" s="52"/>
      <c r="AQ758" s="52"/>
      <c r="AR758" s="53"/>
      <c r="AS758" s="53"/>
      <c r="AT758" s="53"/>
      <c r="AU758" s="52"/>
      <c r="AV758" s="52"/>
      <c r="AW758" s="53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83" t="str">
        <f>IF(ISBLANK(B758),,IF(IFNA(MATCH(N758,List_Holidays,0),0)=0,IF(IFNA(MATCH(WEEKDAY(N758),List_WeekHolidays,0),0),1,0),2))</f>
        <v/>
      </c>
      <c r="BU758" s="83" t="str">
        <f t="array" ref="BU758">IF(ISBLANK(BT758),,INDEX(List_DayType,BT758+1))</f>
        <v/>
      </c>
      <c r="BV758" s="83" t="str">
        <f t="array" ref="BV758">IFS(BT758=0,,BT758=1,INDEX(List_Weekday,BT758),BT758=2,XLOOKUP(N758,List_Holidays,List_HolidaysDesc))</f>
        <v/>
      </c>
      <c r="BW758" s="109">
        <f t="shared" si="3"/>
        <v>0</v>
      </c>
      <c r="BX758" s="109">
        <f t="shared" si="4"/>
        <v>0</v>
      </c>
      <c r="BY758" s="109">
        <f>IF($BW758&gt;cLunchEnd+$N758,cLunchBegin+$N758+1,cLunchBegin+$N758)</f>
        <v>0.5</v>
      </c>
      <c r="BZ758" s="109">
        <f>IF($BW758&gt;cLunchEnd+$N758,cLunchEnd+$N758+1,cLunchEnd+$N758)</f>
        <v>0.5416666667</v>
      </c>
      <c r="CA758" s="109">
        <f>IF($BW758&gt;cDinnerEnd+$N758,cDinnerBegin+$N758+1,cDinnerBegin+$N758)</f>
        <v>0.75</v>
      </c>
      <c r="CB758" s="109">
        <f>IF($BW758&gt;cDinnerEnd+$N758,cDinnerEnd+$N758+1,cDinnerEnd+$N758)</f>
        <v>0.7916666667</v>
      </c>
      <c r="CC758" s="50" t="str">
        <f>IF((MIN($BX758,BZ758)-MAX($BW758,BY758))&gt;0,vDurationLunch,)</f>
        <v/>
      </c>
      <c r="CD758" s="50" t="str">
        <f>IF((MIN($BX758,CB758)-MAX($BW758,CA758))&gt;0,vDurationDinner,)</f>
        <v/>
      </c>
      <c r="CE758" s="50">
        <f t="shared" si="5"/>
        <v>0</v>
      </c>
      <c r="CF758" s="109">
        <f t="shared" si="6"/>
        <v>0.75</v>
      </c>
      <c r="CG758" s="50" t="str">
        <f t="shared" si="7"/>
        <v/>
      </c>
      <c r="CH758" s="50" t="str">
        <f t="shared" si="8"/>
        <v/>
      </c>
      <c r="CI758" s="50" t="str">
        <f t="shared" si="9"/>
        <v/>
      </c>
      <c r="CJ758" s="50" t="str">
        <f t="shared" si="10"/>
        <v/>
      </c>
      <c r="CK758" s="50" t="str">
        <f t="shared" si="11"/>
        <v/>
      </c>
      <c r="CL758" s="50"/>
      <c r="CM758" s="50"/>
      <c r="CN758" s="50"/>
      <c r="CO758" s="50"/>
      <c r="CP758" s="50"/>
    </row>
    <row r="759">
      <c r="A759" s="108" t="str">
        <f t="shared" si="2"/>
        <v/>
      </c>
      <c r="B759" s="6"/>
      <c r="C759" s="119"/>
      <c r="D759" s="120"/>
      <c r="E759" s="61"/>
      <c r="F759" s="45"/>
      <c r="G759" s="45"/>
      <c r="H759" s="46"/>
      <c r="I759" s="45"/>
      <c r="J759" s="45"/>
      <c r="K759" s="45"/>
      <c r="L759" s="45"/>
      <c r="M759" s="61"/>
      <c r="N759" s="48"/>
      <c r="O759" s="49"/>
      <c r="P759" s="48"/>
      <c r="Q759" s="49"/>
      <c r="R759" s="50"/>
      <c r="S759" s="51"/>
      <c r="T759" s="15"/>
      <c r="U759" s="14"/>
      <c r="V759" s="52"/>
      <c r="W759" s="52"/>
      <c r="X759" s="52"/>
      <c r="Y759" s="52"/>
      <c r="Z759" s="52"/>
      <c r="AA759" s="52"/>
      <c r="AB759" s="53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3"/>
      <c r="AP759" s="52"/>
      <c r="AQ759" s="52"/>
      <c r="AR759" s="53"/>
      <c r="AS759" s="53"/>
      <c r="AT759" s="53"/>
      <c r="AU759" s="52"/>
      <c r="AV759" s="52"/>
      <c r="AW759" s="53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83" t="str">
        <f>IF(ISBLANK(B759),,IF(IFNA(MATCH(N759,List_Holidays,0),0)=0,IF(IFNA(MATCH(WEEKDAY(N759),List_WeekHolidays,0),0),1,0),2))</f>
        <v/>
      </c>
      <c r="BU759" s="83" t="str">
        <f t="array" ref="BU759">IF(ISBLANK(BT759),,INDEX(List_DayType,BT759+1))</f>
        <v/>
      </c>
      <c r="BV759" s="83" t="str">
        <f t="array" ref="BV759">IFS(BT759=0,,BT759=1,INDEX(List_Weekday,BT759),BT759=2,XLOOKUP(N759,List_Holidays,List_HolidaysDesc))</f>
        <v/>
      </c>
      <c r="BW759" s="109">
        <f t="shared" si="3"/>
        <v>0</v>
      </c>
      <c r="BX759" s="109">
        <f t="shared" si="4"/>
        <v>0</v>
      </c>
      <c r="BY759" s="109">
        <f>IF($BW759&gt;cLunchEnd+$N759,cLunchBegin+$N759+1,cLunchBegin+$N759)</f>
        <v>0.5</v>
      </c>
      <c r="BZ759" s="109">
        <f>IF($BW759&gt;cLunchEnd+$N759,cLunchEnd+$N759+1,cLunchEnd+$N759)</f>
        <v>0.5416666667</v>
      </c>
      <c r="CA759" s="109">
        <f>IF($BW759&gt;cDinnerEnd+$N759,cDinnerBegin+$N759+1,cDinnerBegin+$N759)</f>
        <v>0.75</v>
      </c>
      <c r="CB759" s="109">
        <f>IF($BW759&gt;cDinnerEnd+$N759,cDinnerEnd+$N759+1,cDinnerEnd+$N759)</f>
        <v>0.7916666667</v>
      </c>
      <c r="CC759" s="50" t="str">
        <f>IF((MIN($BX759,BZ759)-MAX($BW759,BY759))&gt;0,vDurationLunch,)</f>
        <v/>
      </c>
      <c r="CD759" s="50" t="str">
        <f>IF((MIN($BX759,CB759)-MAX($BW759,CA759))&gt;0,vDurationDinner,)</f>
        <v/>
      </c>
      <c r="CE759" s="50">
        <f t="shared" si="5"/>
        <v>0</v>
      </c>
      <c r="CF759" s="109">
        <f t="shared" si="6"/>
        <v>0.75</v>
      </c>
      <c r="CG759" s="50" t="str">
        <f t="shared" si="7"/>
        <v/>
      </c>
      <c r="CH759" s="50" t="str">
        <f t="shared" si="8"/>
        <v/>
      </c>
      <c r="CI759" s="50" t="str">
        <f t="shared" si="9"/>
        <v/>
      </c>
      <c r="CJ759" s="50" t="str">
        <f t="shared" si="10"/>
        <v/>
      </c>
      <c r="CK759" s="50" t="str">
        <f t="shared" si="11"/>
        <v/>
      </c>
      <c r="CL759" s="50"/>
      <c r="CM759" s="50"/>
      <c r="CN759" s="50"/>
      <c r="CO759" s="50"/>
      <c r="CP759" s="50"/>
    </row>
    <row r="760">
      <c r="A760" s="108" t="str">
        <f t="shared" si="2"/>
        <v/>
      </c>
      <c r="B760" s="6"/>
      <c r="C760" s="119"/>
      <c r="D760" s="120"/>
      <c r="E760" s="61"/>
      <c r="F760" s="45"/>
      <c r="G760" s="45"/>
      <c r="H760" s="46"/>
      <c r="I760" s="45"/>
      <c r="J760" s="45"/>
      <c r="K760" s="45"/>
      <c r="L760" s="45"/>
      <c r="M760" s="61"/>
      <c r="N760" s="48"/>
      <c r="O760" s="49"/>
      <c r="P760" s="48"/>
      <c r="Q760" s="49"/>
      <c r="R760" s="50"/>
      <c r="S760" s="51"/>
      <c r="T760" s="15"/>
      <c r="U760" s="14"/>
      <c r="V760" s="52"/>
      <c r="W760" s="52"/>
      <c r="X760" s="52"/>
      <c r="Y760" s="52"/>
      <c r="Z760" s="52"/>
      <c r="AA760" s="52"/>
      <c r="AB760" s="53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3"/>
      <c r="AP760" s="52"/>
      <c r="AQ760" s="52"/>
      <c r="AR760" s="53"/>
      <c r="AS760" s="53"/>
      <c r="AT760" s="53"/>
      <c r="AU760" s="52"/>
      <c r="AV760" s="52"/>
      <c r="AW760" s="53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83" t="str">
        <f>IF(ISBLANK(B760),,IF(IFNA(MATCH(N760,List_Holidays,0),0)=0,IF(IFNA(MATCH(WEEKDAY(N760),List_WeekHolidays,0),0),1,0),2))</f>
        <v/>
      </c>
      <c r="BU760" s="83" t="str">
        <f t="array" ref="BU760">IF(ISBLANK(BT760),,INDEX(List_DayType,BT760+1))</f>
        <v/>
      </c>
      <c r="BV760" s="83" t="str">
        <f t="array" ref="BV760">IFS(BT760=0,,BT760=1,INDEX(List_Weekday,BT760),BT760=2,XLOOKUP(N760,List_Holidays,List_HolidaysDesc))</f>
        <v/>
      </c>
      <c r="BW760" s="109">
        <f t="shared" si="3"/>
        <v>0</v>
      </c>
      <c r="BX760" s="109">
        <f t="shared" si="4"/>
        <v>0</v>
      </c>
      <c r="BY760" s="109">
        <f>IF($BW760&gt;cLunchEnd+$N760,cLunchBegin+$N760+1,cLunchBegin+$N760)</f>
        <v>0.5</v>
      </c>
      <c r="BZ760" s="109">
        <f>IF($BW760&gt;cLunchEnd+$N760,cLunchEnd+$N760+1,cLunchEnd+$N760)</f>
        <v>0.5416666667</v>
      </c>
      <c r="CA760" s="109">
        <f>IF($BW760&gt;cDinnerEnd+$N760,cDinnerBegin+$N760+1,cDinnerBegin+$N760)</f>
        <v>0.75</v>
      </c>
      <c r="CB760" s="109">
        <f>IF($BW760&gt;cDinnerEnd+$N760,cDinnerEnd+$N760+1,cDinnerEnd+$N760)</f>
        <v>0.7916666667</v>
      </c>
      <c r="CC760" s="50" t="str">
        <f>IF((MIN($BX760,BZ760)-MAX($BW760,BY760))&gt;0,vDurationLunch,)</f>
        <v/>
      </c>
      <c r="CD760" s="50" t="str">
        <f>IF((MIN($BX760,CB760)-MAX($BW760,CA760))&gt;0,vDurationDinner,)</f>
        <v/>
      </c>
      <c r="CE760" s="50">
        <f t="shared" si="5"/>
        <v>0</v>
      </c>
      <c r="CF760" s="109">
        <f t="shared" si="6"/>
        <v>0.75</v>
      </c>
      <c r="CG760" s="50" t="str">
        <f t="shared" si="7"/>
        <v/>
      </c>
      <c r="CH760" s="50" t="str">
        <f t="shared" si="8"/>
        <v/>
      </c>
      <c r="CI760" s="50" t="str">
        <f t="shared" si="9"/>
        <v/>
      </c>
      <c r="CJ760" s="50" t="str">
        <f t="shared" si="10"/>
        <v/>
      </c>
      <c r="CK760" s="50" t="str">
        <f t="shared" si="11"/>
        <v/>
      </c>
      <c r="CL760" s="50"/>
      <c r="CM760" s="50"/>
      <c r="CN760" s="50"/>
      <c r="CO760" s="50"/>
      <c r="CP760" s="50"/>
    </row>
    <row r="761">
      <c r="A761" s="108" t="str">
        <f t="shared" si="2"/>
        <v/>
      </c>
      <c r="B761" s="6"/>
      <c r="C761" s="119"/>
      <c r="D761" s="120"/>
      <c r="E761" s="61"/>
      <c r="F761" s="45"/>
      <c r="G761" s="45"/>
      <c r="H761" s="46"/>
      <c r="I761" s="45"/>
      <c r="J761" s="45"/>
      <c r="K761" s="45"/>
      <c r="L761" s="45"/>
      <c r="M761" s="61"/>
      <c r="N761" s="48"/>
      <c r="O761" s="49"/>
      <c r="P761" s="48"/>
      <c r="Q761" s="49"/>
      <c r="R761" s="50"/>
      <c r="S761" s="51"/>
      <c r="T761" s="15"/>
      <c r="U761" s="14"/>
      <c r="V761" s="52"/>
      <c r="W761" s="52"/>
      <c r="X761" s="52"/>
      <c r="Y761" s="52"/>
      <c r="Z761" s="52"/>
      <c r="AA761" s="52"/>
      <c r="AB761" s="53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3"/>
      <c r="AP761" s="52"/>
      <c r="AQ761" s="52"/>
      <c r="AR761" s="53"/>
      <c r="AS761" s="53"/>
      <c r="AT761" s="53"/>
      <c r="AU761" s="52"/>
      <c r="AV761" s="52"/>
      <c r="AW761" s="53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83" t="str">
        <f>IF(ISBLANK(B761),,IF(IFNA(MATCH(N761,List_Holidays,0),0)=0,IF(IFNA(MATCH(WEEKDAY(N761),List_WeekHolidays,0),0),1,0),2))</f>
        <v/>
      </c>
      <c r="BU761" s="83" t="str">
        <f t="array" ref="BU761">IF(ISBLANK(BT761),,INDEX(List_DayType,BT761+1))</f>
        <v/>
      </c>
      <c r="BV761" s="83" t="str">
        <f t="array" ref="BV761">IFS(BT761=0,,BT761=1,INDEX(List_Weekday,BT761),BT761=2,XLOOKUP(N761,List_Holidays,List_HolidaysDesc))</f>
        <v/>
      </c>
      <c r="BW761" s="109">
        <f t="shared" si="3"/>
        <v>0</v>
      </c>
      <c r="BX761" s="109">
        <f t="shared" si="4"/>
        <v>0</v>
      </c>
      <c r="BY761" s="109">
        <f>IF($BW761&gt;cLunchEnd+$N761,cLunchBegin+$N761+1,cLunchBegin+$N761)</f>
        <v>0.5</v>
      </c>
      <c r="BZ761" s="109">
        <f>IF($BW761&gt;cLunchEnd+$N761,cLunchEnd+$N761+1,cLunchEnd+$N761)</f>
        <v>0.5416666667</v>
      </c>
      <c r="CA761" s="109">
        <f>IF($BW761&gt;cDinnerEnd+$N761,cDinnerBegin+$N761+1,cDinnerBegin+$N761)</f>
        <v>0.75</v>
      </c>
      <c r="CB761" s="109">
        <f>IF($BW761&gt;cDinnerEnd+$N761,cDinnerEnd+$N761+1,cDinnerEnd+$N761)</f>
        <v>0.7916666667</v>
      </c>
      <c r="CC761" s="50" t="str">
        <f>IF((MIN($BX761,BZ761)-MAX($BW761,BY761))&gt;0,vDurationLunch,)</f>
        <v/>
      </c>
      <c r="CD761" s="50" t="str">
        <f>IF((MIN($BX761,CB761)-MAX($BW761,CA761))&gt;0,vDurationDinner,)</f>
        <v/>
      </c>
      <c r="CE761" s="50">
        <f t="shared" si="5"/>
        <v>0</v>
      </c>
      <c r="CF761" s="109">
        <f t="shared" si="6"/>
        <v>0.75</v>
      </c>
      <c r="CG761" s="50" t="str">
        <f t="shared" si="7"/>
        <v/>
      </c>
      <c r="CH761" s="50" t="str">
        <f t="shared" si="8"/>
        <v/>
      </c>
      <c r="CI761" s="50" t="str">
        <f t="shared" si="9"/>
        <v/>
      </c>
      <c r="CJ761" s="50" t="str">
        <f t="shared" si="10"/>
        <v/>
      </c>
      <c r="CK761" s="50" t="str">
        <f t="shared" si="11"/>
        <v/>
      </c>
      <c r="CL761" s="50"/>
      <c r="CM761" s="50"/>
      <c r="CN761" s="50"/>
      <c r="CO761" s="50"/>
      <c r="CP761" s="50"/>
    </row>
    <row r="762">
      <c r="A762" s="108" t="str">
        <f t="shared" si="2"/>
        <v/>
      </c>
      <c r="B762" s="6"/>
      <c r="C762" s="119"/>
      <c r="D762" s="120"/>
      <c r="E762" s="61"/>
      <c r="F762" s="45"/>
      <c r="G762" s="46"/>
      <c r="H762" s="46"/>
      <c r="I762" s="45"/>
      <c r="J762" s="45"/>
      <c r="K762" s="45"/>
      <c r="L762" s="45"/>
      <c r="M762" s="61"/>
      <c r="N762" s="48"/>
      <c r="O762" s="49"/>
      <c r="P762" s="48"/>
      <c r="Q762" s="49"/>
      <c r="R762" s="50"/>
      <c r="S762" s="51"/>
      <c r="T762" s="15"/>
      <c r="U762" s="14"/>
      <c r="V762" s="52"/>
      <c r="W762" s="52"/>
      <c r="X762" s="52"/>
      <c r="Y762" s="52"/>
      <c r="Z762" s="52"/>
      <c r="AA762" s="52"/>
      <c r="AB762" s="53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3"/>
      <c r="AP762" s="52"/>
      <c r="AQ762" s="52"/>
      <c r="AR762" s="53"/>
      <c r="AS762" s="53"/>
      <c r="AT762" s="53"/>
      <c r="AU762" s="52"/>
      <c r="AV762" s="52"/>
      <c r="AW762" s="53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83" t="str">
        <f>IF(ISBLANK(B762),,IF(IFNA(MATCH(N762,List_Holidays,0),0)=0,IF(IFNA(MATCH(WEEKDAY(N762),List_WeekHolidays,0),0),1,0),2))</f>
        <v/>
      </c>
      <c r="BU762" s="83" t="str">
        <f t="array" ref="BU762">IF(ISBLANK(BT762),,INDEX(List_DayType,BT762+1))</f>
        <v/>
      </c>
      <c r="BV762" s="83" t="str">
        <f t="array" ref="BV762">IFS(BT762=0,,BT762=1,INDEX(List_Weekday,BT762),BT762=2,XLOOKUP(N762,List_Holidays,List_HolidaysDesc))</f>
        <v/>
      </c>
      <c r="BW762" s="109">
        <f t="shared" si="3"/>
        <v>0</v>
      </c>
      <c r="BX762" s="109">
        <f t="shared" si="4"/>
        <v>0</v>
      </c>
      <c r="BY762" s="109">
        <f>IF($BW762&gt;cLunchEnd+$N762,cLunchBegin+$N762+1,cLunchBegin+$N762)</f>
        <v>0.5</v>
      </c>
      <c r="BZ762" s="109">
        <f>IF($BW762&gt;cLunchEnd+$N762,cLunchEnd+$N762+1,cLunchEnd+$N762)</f>
        <v>0.5416666667</v>
      </c>
      <c r="CA762" s="109">
        <f>IF($BW762&gt;cDinnerEnd+$N762,cDinnerBegin+$N762+1,cDinnerBegin+$N762)</f>
        <v>0.75</v>
      </c>
      <c r="CB762" s="109">
        <f>IF($BW762&gt;cDinnerEnd+$N762,cDinnerEnd+$N762+1,cDinnerEnd+$N762)</f>
        <v>0.7916666667</v>
      </c>
      <c r="CC762" s="50" t="str">
        <f>IF((MIN($BX762,BZ762)-MAX($BW762,BY762))&gt;0,vDurationLunch,)</f>
        <v/>
      </c>
      <c r="CD762" s="50" t="str">
        <f>IF((MIN($BX762,CB762)-MAX($BW762,CA762))&gt;0,vDurationDinner,)</f>
        <v/>
      </c>
      <c r="CE762" s="50">
        <f t="shared" si="5"/>
        <v>0</v>
      </c>
      <c r="CF762" s="109">
        <f t="shared" si="6"/>
        <v>0.75</v>
      </c>
      <c r="CG762" s="50" t="str">
        <f t="shared" si="7"/>
        <v/>
      </c>
      <c r="CH762" s="50" t="str">
        <f t="shared" si="8"/>
        <v/>
      </c>
      <c r="CI762" s="50" t="str">
        <f t="shared" si="9"/>
        <v/>
      </c>
      <c r="CJ762" s="50" t="str">
        <f t="shared" si="10"/>
        <v/>
      </c>
      <c r="CK762" s="50" t="str">
        <f t="shared" si="11"/>
        <v/>
      </c>
      <c r="CL762" s="50"/>
      <c r="CM762" s="50"/>
      <c r="CN762" s="50"/>
      <c r="CO762" s="50"/>
      <c r="CP762" s="50"/>
    </row>
    <row r="763">
      <c r="A763" s="108" t="str">
        <f t="shared" si="2"/>
        <v/>
      </c>
      <c r="B763" s="6"/>
      <c r="C763" s="119"/>
      <c r="D763" s="120"/>
      <c r="E763" s="61"/>
      <c r="F763" s="45"/>
      <c r="G763" s="45"/>
      <c r="H763" s="46"/>
      <c r="I763" s="45"/>
      <c r="J763" s="45"/>
      <c r="K763" s="45"/>
      <c r="L763" s="45"/>
      <c r="M763" s="61"/>
      <c r="N763" s="48"/>
      <c r="O763" s="49"/>
      <c r="P763" s="48"/>
      <c r="Q763" s="49"/>
      <c r="R763" s="50"/>
      <c r="S763" s="51"/>
      <c r="T763" s="15"/>
      <c r="U763" s="14"/>
      <c r="V763" s="52"/>
      <c r="W763" s="52"/>
      <c r="X763" s="52"/>
      <c r="Y763" s="52"/>
      <c r="Z763" s="52"/>
      <c r="AA763" s="52"/>
      <c r="AB763" s="53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3"/>
      <c r="AP763" s="52"/>
      <c r="AQ763" s="52"/>
      <c r="AR763" s="53"/>
      <c r="AS763" s="53"/>
      <c r="AT763" s="53"/>
      <c r="AU763" s="52"/>
      <c r="AV763" s="52"/>
      <c r="AW763" s="53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83" t="str">
        <f>IF(ISBLANK(B763),,IF(IFNA(MATCH(N763,List_Holidays,0),0)=0,IF(IFNA(MATCH(WEEKDAY(N763),List_WeekHolidays,0),0),1,0),2))</f>
        <v/>
      </c>
      <c r="BU763" s="83" t="str">
        <f t="array" ref="BU763">IF(ISBLANK(BT763),,INDEX(List_DayType,BT763+1))</f>
        <v/>
      </c>
      <c r="BV763" s="83" t="str">
        <f t="array" ref="BV763">IFS(BT763=0,,BT763=1,INDEX(List_Weekday,BT763),BT763=2,XLOOKUP(N763,List_Holidays,List_HolidaysDesc))</f>
        <v/>
      </c>
      <c r="BW763" s="109">
        <f t="shared" si="3"/>
        <v>0</v>
      </c>
      <c r="BX763" s="109">
        <f t="shared" si="4"/>
        <v>0</v>
      </c>
      <c r="BY763" s="109">
        <f>IF($BW763&gt;cLunchEnd+$N763,cLunchBegin+$N763+1,cLunchBegin+$N763)</f>
        <v>0.5</v>
      </c>
      <c r="BZ763" s="109">
        <f>IF($BW763&gt;cLunchEnd+$N763,cLunchEnd+$N763+1,cLunchEnd+$N763)</f>
        <v>0.5416666667</v>
      </c>
      <c r="CA763" s="109">
        <f>IF($BW763&gt;cDinnerEnd+$N763,cDinnerBegin+$N763+1,cDinnerBegin+$N763)</f>
        <v>0.75</v>
      </c>
      <c r="CB763" s="109">
        <f>IF($BW763&gt;cDinnerEnd+$N763,cDinnerEnd+$N763+1,cDinnerEnd+$N763)</f>
        <v>0.7916666667</v>
      </c>
      <c r="CC763" s="50" t="str">
        <f>IF((MIN($BX763,BZ763)-MAX($BW763,BY763))&gt;0,vDurationLunch,)</f>
        <v/>
      </c>
      <c r="CD763" s="50" t="str">
        <f>IF((MIN($BX763,CB763)-MAX($BW763,CA763))&gt;0,vDurationDinner,)</f>
        <v/>
      </c>
      <c r="CE763" s="50">
        <f t="shared" si="5"/>
        <v>0</v>
      </c>
      <c r="CF763" s="109">
        <f t="shared" si="6"/>
        <v>0.75</v>
      </c>
      <c r="CG763" s="50" t="str">
        <f t="shared" si="7"/>
        <v/>
      </c>
      <c r="CH763" s="50" t="str">
        <f t="shared" si="8"/>
        <v/>
      </c>
      <c r="CI763" s="50" t="str">
        <f t="shared" si="9"/>
        <v/>
      </c>
      <c r="CJ763" s="50" t="str">
        <f t="shared" si="10"/>
        <v/>
      </c>
      <c r="CK763" s="50" t="str">
        <f t="shared" si="11"/>
        <v/>
      </c>
      <c r="CL763" s="50"/>
      <c r="CM763" s="50"/>
      <c r="CN763" s="50"/>
      <c r="CO763" s="50"/>
      <c r="CP763" s="50"/>
    </row>
    <row r="764">
      <c r="A764" s="108" t="str">
        <f t="shared" si="2"/>
        <v/>
      </c>
      <c r="B764" s="6"/>
      <c r="C764" s="119"/>
      <c r="D764" s="120"/>
      <c r="E764" s="61"/>
      <c r="F764" s="45"/>
      <c r="G764" s="45"/>
      <c r="H764" s="46"/>
      <c r="I764" s="45"/>
      <c r="J764" s="45"/>
      <c r="K764" s="45"/>
      <c r="L764" s="45"/>
      <c r="M764" s="61"/>
      <c r="N764" s="48"/>
      <c r="O764" s="49"/>
      <c r="P764" s="48"/>
      <c r="Q764" s="49"/>
      <c r="R764" s="50"/>
      <c r="S764" s="51"/>
      <c r="T764" s="15"/>
      <c r="U764" s="14"/>
      <c r="V764" s="52"/>
      <c r="W764" s="52"/>
      <c r="X764" s="52"/>
      <c r="Y764" s="52"/>
      <c r="Z764" s="52"/>
      <c r="AA764" s="52"/>
      <c r="AB764" s="53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3"/>
      <c r="AP764" s="52"/>
      <c r="AQ764" s="52"/>
      <c r="AR764" s="53"/>
      <c r="AS764" s="53"/>
      <c r="AT764" s="53"/>
      <c r="AU764" s="52"/>
      <c r="AV764" s="52"/>
      <c r="AW764" s="53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83" t="str">
        <f>IF(ISBLANK(B764),,IF(IFNA(MATCH(N764,List_Holidays,0),0)=0,IF(IFNA(MATCH(WEEKDAY(N764),List_WeekHolidays,0),0),1,0),2))</f>
        <v/>
      </c>
      <c r="BU764" s="83" t="str">
        <f t="array" ref="BU764">IF(ISBLANK(BT764),,INDEX(List_DayType,BT764+1))</f>
        <v/>
      </c>
      <c r="BV764" s="83" t="str">
        <f t="array" ref="BV764">IFS(BT764=0,,BT764=1,INDEX(List_Weekday,BT764),BT764=2,XLOOKUP(N764,List_Holidays,List_HolidaysDesc))</f>
        <v/>
      </c>
      <c r="BW764" s="109">
        <f t="shared" si="3"/>
        <v>0</v>
      </c>
      <c r="BX764" s="109">
        <f t="shared" si="4"/>
        <v>0</v>
      </c>
      <c r="BY764" s="109">
        <f>IF($BW764&gt;cLunchEnd+$N764,cLunchBegin+$N764+1,cLunchBegin+$N764)</f>
        <v>0.5</v>
      </c>
      <c r="BZ764" s="109">
        <f>IF($BW764&gt;cLunchEnd+$N764,cLunchEnd+$N764+1,cLunchEnd+$N764)</f>
        <v>0.5416666667</v>
      </c>
      <c r="CA764" s="109">
        <f>IF($BW764&gt;cDinnerEnd+$N764,cDinnerBegin+$N764+1,cDinnerBegin+$N764)</f>
        <v>0.75</v>
      </c>
      <c r="CB764" s="109">
        <f>IF($BW764&gt;cDinnerEnd+$N764,cDinnerEnd+$N764+1,cDinnerEnd+$N764)</f>
        <v>0.7916666667</v>
      </c>
      <c r="CC764" s="50" t="str">
        <f>IF((MIN($BX764,BZ764)-MAX($BW764,BY764))&gt;0,vDurationLunch,)</f>
        <v/>
      </c>
      <c r="CD764" s="50" t="str">
        <f>IF((MIN($BX764,CB764)-MAX($BW764,CA764))&gt;0,vDurationDinner,)</f>
        <v/>
      </c>
      <c r="CE764" s="50">
        <f t="shared" si="5"/>
        <v>0</v>
      </c>
      <c r="CF764" s="109">
        <f t="shared" si="6"/>
        <v>0.75</v>
      </c>
      <c r="CG764" s="50" t="str">
        <f t="shared" si="7"/>
        <v/>
      </c>
      <c r="CH764" s="50" t="str">
        <f t="shared" si="8"/>
        <v/>
      </c>
      <c r="CI764" s="50" t="str">
        <f t="shared" si="9"/>
        <v/>
      </c>
      <c r="CJ764" s="50" t="str">
        <f t="shared" si="10"/>
        <v/>
      </c>
      <c r="CK764" s="50" t="str">
        <f t="shared" si="11"/>
        <v/>
      </c>
      <c r="CL764" s="50"/>
      <c r="CM764" s="50"/>
      <c r="CN764" s="50"/>
      <c r="CO764" s="50"/>
      <c r="CP764" s="50"/>
    </row>
    <row r="765">
      <c r="A765" s="108" t="str">
        <f t="shared" si="2"/>
        <v/>
      </c>
      <c r="B765" s="6"/>
      <c r="C765" s="119"/>
      <c r="D765" s="120"/>
      <c r="E765" s="61"/>
      <c r="F765" s="45"/>
      <c r="G765" s="45"/>
      <c r="H765" s="45"/>
      <c r="I765" s="45"/>
      <c r="J765" s="46"/>
      <c r="K765" s="45"/>
      <c r="L765" s="45"/>
      <c r="M765" s="61"/>
      <c r="N765" s="48"/>
      <c r="O765" s="49"/>
      <c r="P765" s="48"/>
      <c r="Q765" s="49"/>
      <c r="R765" s="50"/>
      <c r="S765" s="51"/>
      <c r="T765" s="15"/>
      <c r="U765" s="14"/>
      <c r="V765" s="52"/>
      <c r="W765" s="52"/>
      <c r="X765" s="52"/>
      <c r="Y765" s="52"/>
      <c r="Z765" s="52"/>
      <c r="AA765" s="52"/>
      <c r="AB765" s="53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3"/>
      <c r="AP765" s="52"/>
      <c r="AQ765" s="52"/>
      <c r="AR765" s="53"/>
      <c r="AS765" s="53"/>
      <c r="AT765" s="53"/>
      <c r="AU765" s="52"/>
      <c r="AV765" s="52"/>
      <c r="AW765" s="53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83" t="str">
        <f>IF(ISBLANK(B765),,IF(IFNA(MATCH(N765,List_Holidays,0),0)=0,IF(IFNA(MATCH(WEEKDAY(N765),List_WeekHolidays,0),0),1,0),2))</f>
        <v/>
      </c>
      <c r="BU765" s="83" t="str">
        <f t="array" ref="BU765">IF(ISBLANK(BT765),,INDEX(List_DayType,BT765+1))</f>
        <v/>
      </c>
      <c r="BV765" s="83" t="str">
        <f t="array" ref="BV765">IFS(BT765=0,,BT765=1,INDEX(List_Weekday,BT765),BT765=2,XLOOKUP(N765,List_Holidays,List_HolidaysDesc))</f>
        <v/>
      </c>
      <c r="BW765" s="109">
        <f t="shared" si="3"/>
        <v>0</v>
      </c>
      <c r="BX765" s="109">
        <f t="shared" si="4"/>
        <v>0</v>
      </c>
      <c r="BY765" s="109">
        <f>IF($BW765&gt;cLunchEnd+$N765,cLunchBegin+$N765+1,cLunchBegin+$N765)</f>
        <v>0.5</v>
      </c>
      <c r="BZ765" s="109">
        <f>IF($BW765&gt;cLunchEnd+$N765,cLunchEnd+$N765+1,cLunchEnd+$N765)</f>
        <v>0.5416666667</v>
      </c>
      <c r="CA765" s="109">
        <f>IF($BW765&gt;cDinnerEnd+$N765,cDinnerBegin+$N765+1,cDinnerBegin+$N765)</f>
        <v>0.75</v>
      </c>
      <c r="CB765" s="109">
        <f>IF($BW765&gt;cDinnerEnd+$N765,cDinnerEnd+$N765+1,cDinnerEnd+$N765)</f>
        <v>0.7916666667</v>
      </c>
      <c r="CC765" s="50" t="str">
        <f>IF((MIN($BX765,BZ765)-MAX($BW765,BY765))&gt;0,vDurationLunch,)</f>
        <v/>
      </c>
      <c r="CD765" s="50" t="str">
        <f>IF((MIN($BX765,CB765)-MAX($BW765,CA765))&gt;0,vDurationDinner,)</f>
        <v/>
      </c>
      <c r="CE765" s="50">
        <f t="shared" si="5"/>
        <v>0</v>
      </c>
      <c r="CF765" s="109">
        <f t="shared" si="6"/>
        <v>0.75</v>
      </c>
      <c r="CG765" s="50" t="str">
        <f t="shared" si="7"/>
        <v/>
      </c>
      <c r="CH765" s="50" t="str">
        <f t="shared" si="8"/>
        <v/>
      </c>
      <c r="CI765" s="50" t="str">
        <f t="shared" si="9"/>
        <v/>
      </c>
      <c r="CJ765" s="50" t="str">
        <f t="shared" si="10"/>
        <v/>
      </c>
      <c r="CK765" s="50" t="str">
        <f t="shared" si="11"/>
        <v/>
      </c>
      <c r="CL765" s="50"/>
      <c r="CM765" s="50"/>
      <c r="CN765" s="50"/>
      <c r="CO765" s="50"/>
      <c r="CP765" s="50"/>
    </row>
    <row r="766">
      <c r="A766" s="108" t="str">
        <f t="shared" si="2"/>
        <v/>
      </c>
      <c r="B766" s="6"/>
      <c r="C766" s="119"/>
      <c r="D766" s="120"/>
      <c r="E766" s="61"/>
      <c r="F766" s="45"/>
      <c r="G766" s="45"/>
      <c r="H766" s="46"/>
      <c r="I766" s="45"/>
      <c r="J766" s="45"/>
      <c r="K766" s="45"/>
      <c r="L766" s="45"/>
      <c r="M766" s="61"/>
      <c r="N766" s="48"/>
      <c r="O766" s="49"/>
      <c r="P766" s="48"/>
      <c r="Q766" s="49"/>
      <c r="R766" s="50"/>
      <c r="S766" s="51"/>
      <c r="T766" s="15"/>
      <c r="U766" s="14"/>
      <c r="V766" s="52"/>
      <c r="W766" s="52"/>
      <c r="X766" s="52"/>
      <c r="Y766" s="52"/>
      <c r="Z766" s="52"/>
      <c r="AA766" s="52"/>
      <c r="AB766" s="53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3"/>
      <c r="AP766" s="52"/>
      <c r="AQ766" s="52"/>
      <c r="AR766" s="53"/>
      <c r="AS766" s="53"/>
      <c r="AT766" s="53"/>
      <c r="AU766" s="52"/>
      <c r="AV766" s="52"/>
      <c r="AW766" s="53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83" t="str">
        <f>IF(ISBLANK(B766),,IF(IFNA(MATCH(N766,List_Holidays,0),0)=0,IF(IFNA(MATCH(WEEKDAY(N766),List_WeekHolidays,0),0),1,0),2))</f>
        <v/>
      </c>
      <c r="BU766" s="83" t="str">
        <f t="array" ref="BU766">IF(ISBLANK(BT766),,INDEX(List_DayType,BT766+1))</f>
        <v/>
      </c>
      <c r="BV766" s="83" t="str">
        <f t="array" ref="BV766">IFS(BT766=0,,BT766=1,INDEX(List_Weekday,BT766),BT766=2,XLOOKUP(N766,List_Holidays,List_HolidaysDesc))</f>
        <v/>
      </c>
      <c r="BW766" s="109">
        <f t="shared" si="3"/>
        <v>0</v>
      </c>
      <c r="BX766" s="109">
        <f t="shared" si="4"/>
        <v>0</v>
      </c>
      <c r="BY766" s="109">
        <f>IF($BW766&gt;cLunchEnd+$N766,cLunchBegin+$N766+1,cLunchBegin+$N766)</f>
        <v>0.5</v>
      </c>
      <c r="BZ766" s="109">
        <f>IF($BW766&gt;cLunchEnd+$N766,cLunchEnd+$N766+1,cLunchEnd+$N766)</f>
        <v>0.5416666667</v>
      </c>
      <c r="CA766" s="109">
        <f>IF($BW766&gt;cDinnerEnd+$N766,cDinnerBegin+$N766+1,cDinnerBegin+$N766)</f>
        <v>0.75</v>
      </c>
      <c r="CB766" s="109">
        <f>IF($BW766&gt;cDinnerEnd+$N766,cDinnerEnd+$N766+1,cDinnerEnd+$N766)</f>
        <v>0.7916666667</v>
      </c>
      <c r="CC766" s="50" t="str">
        <f>IF((MIN($BX766,BZ766)-MAX($BW766,BY766))&gt;0,vDurationLunch,)</f>
        <v/>
      </c>
      <c r="CD766" s="50" t="str">
        <f>IF((MIN($BX766,CB766)-MAX($BW766,CA766))&gt;0,vDurationDinner,)</f>
        <v/>
      </c>
      <c r="CE766" s="50">
        <f t="shared" si="5"/>
        <v>0</v>
      </c>
      <c r="CF766" s="109">
        <f t="shared" si="6"/>
        <v>0.75</v>
      </c>
      <c r="CG766" s="50" t="str">
        <f t="shared" si="7"/>
        <v/>
      </c>
      <c r="CH766" s="50" t="str">
        <f t="shared" si="8"/>
        <v/>
      </c>
      <c r="CI766" s="50" t="str">
        <f t="shared" si="9"/>
        <v/>
      </c>
      <c r="CJ766" s="50" t="str">
        <f t="shared" si="10"/>
        <v/>
      </c>
      <c r="CK766" s="50" t="str">
        <f t="shared" si="11"/>
        <v/>
      </c>
      <c r="CL766" s="50"/>
      <c r="CM766" s="50"/>
      <c r="CN766" s="50"/>
      <c r="CO766" s="50"/>
      <c r="CP766" s="50"/>
    </row>
    <row r="767">
      <c r="A767" s="108" t="str">
        <f t="shared" si="2"/>
        <v/>
      </c>
      <c r="B767" s="6"/>
      <c r="C767" s="119"/>
      <c r="D767" s="120"/>
      <c r="E767" s="61"/>
      <c r="F767" s="45"/>
      <c r="G767" s="45"/>
      <c r="H767" s="46"/>
      <c r="I767" s="45"/>
      <c r="J767" s="45"/>
      <c r="K767" s="45"/>
      <c r="L767" s="45"/>
      <c r="M767" s="61"/>
      <c r="N767" s="48"/>
      <c r="O767" s="49"/>
      <c r="P767" s="48"/>
      <c r="Q767" s="49"/>
      <c r="R767" s="50"/>
      <c r="S767" s="51"/>
      <c r="T767" s="15"/>
      <c r="U767" s="14"/>
      <c r="V767" s="52"/>
      <c r="W767" s="52"/>
      <c r="X767" s="52"/>
      <c r="Y767" s="52"/>
      <c r="Z767" s="52"/>
      <c r="AA767" s="52"/>
      <c r="AB767" s="53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3"/>
      <c r="AP767" s="52"/>
      <c r="AQ767" s="52"/>
      <c r="AR767" s="53"/>
      <c r="AS767" s="53"/>
      <c r="AT767" s="53"/>
      <c r="AU767" s="52"/>
      <c r="AV767" s="52"/>
      <c r="AW767" s="53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83" t="str">
        <f>IF(ISBLANK(B767),,IF(IFNA(MATCH(N767,List_Holidays,0),0)=0,IF(IFNA(MATCH(WEEKDAY(N767),List_WeekHolidays,0),0),1,0),2))</f>
        <v/>
      </c>
      <c r="BU767" s="83" t="str">
        <f t="array" ref="BU767">IF(ISBLANK(BT767),,INDEX(List_DayType,BT767+1))</f>
        <v/>
      </c>
      <c r="BV767" s="83" t="str">
        <f t="array" ref="BV767">IFS(BT767=0,,BT767=1,INDEX(List_Weekday,BT767),BT767=2,XLOOKUP(N767,List_Holidays,List_HolidaysDesc))</f>
        <v/>
      </c>
      <c r="BW767" s="109">
        <f t="shared" si="3"/>
        <v>0</v>
      </c>
      <c r="BX767" s="109">
        <f t="shared" si="4"/>
        <v>0</v>
      </c>
      <c r="BY767" s="109">
        <f>IF($BW767&gt;cLunchEnd+$N767,cLunchBegin+$N767+1,cLunchBegin+$N767)</f>
        <v>0.5</v>
      </c>
      <c r="BZ767" s="109">
        <f>IF($BW767&gt;cLunchEnd+$N767,cLunchEnd+$N767+1,cLunchEnd+$N767)</f>
        <v>0.5416666667</v>
      </c>
      <c r="CA767" s="109">
        <f>IF($BW767&gt;cDinnerEnd+$N767,cDinnerBegin+$N767+1,cDinnerBegin+$N767)</f>
        <v>0.75</v>
      </c>
      <c r="CB767" s="109">
        <f>IF($BW767&gt;cDinnerEnd+$N767,cDinnerEnd+$N767+1,cDinnerEnd+$N767)</f>
        <v>0.7916666667</v>
      </c>
      <c r="CC767" s="50" t="str">
        <f>IF((MIN($BX767,BZ767)-MAX($BW767,BY767))&gt;0,vDurationLunch,)</f>
        <v/>
      </c>
      <c r="CD767" s="50" t="str">
        <f>IF((MIN($BX767,CB767)-MAX($BW767,CA767))&gt;0,vDurationDinner,)</f>
        <v/>
      </c>
      <c r="CE767" s="50">
        <f t="shared" si="5"/>
        <v>0</v>
      </c>
      <c r="CF767" s="109">
        <f t="shared" si="6"/>
        <v>0.75</v>
      </c>
      <c r="CG767" s="50" t="str">
        <f t="shared" si="7"/>
        <v/>
      </c>
      <c r="CH767" s="50" t="str">
        <f t="shared" si="8"/>
        <v/>
      </c>
      <c r="CI767" s="50" t="str">
        <f t="shared" si="9"/>
        <v/>
      </c>
      <c r="CJ767" s="50" t="str">
        <f t="shared" si="10"/>
        <v/>
      </c>
      <c r="CK767" s="50" t="str">
        <f t="shared" si="11"/>
        <v/>
      </c>
      <c r="CL767" s="50"/>
      <c r="CM767" s="50"/>
      <c r="CN767" s="50"/>
      <c r="CO767" s="50"/>
      <c r="CP767" s="50"/>
    </row>
    <row r="768">
      <c r="A768" s="108" t="str">
        <f t="shared" si="2"/>
        <v/>
      </c>
      <c r="B768" s="6"/>
      <c r="C768" s="119"/>
      <c r="D768" s="120"/>
      <c r="E768" s="61"/>
      <c r="F768" s="45"/>
      <c r="G768" s="45"/>
      <c r="H768" s="46"/>
      <c r="I768" s="45"/>
      <c r="J768" s="45"/>
      <c r="K768" s="45"/>
      <c r="L768" s="45"/>
      <c r="M768" s="61"/>
      <c r="N768" s="48"/>
      <c r="O768" s="49"/>
      <c r="P768" s="48"/>
      <c r="Q768" s="49"/>
      <c r="R768" s="50"/>
      <c r="S768" s="51"/>
      <c r="T768" s="15"/>
      <c r="U768" s="14"/>
      <c r="V768" s="52"/>
      <c r="W768" s="52"/>
      <c r="X768" s="52"/>
      <c r="Y768" s="52"/>
      <c r="Z768" s="52"/>
      <c r="AA768" s="52"/>
      <c r="AB768" s="53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3"/>
      <c r="AP768" s="52"/>
      <c r="AQ768" s="52"/>
      <c r="AR768" s="53"/>
      <c r="AS768" s="53"/>
      <c r="AT768" s="53"/>
      <c r="AU768" s="52"/>
      <c r="AV768" s="52"/>
      <c r="AW768" s="53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83" t="str">
        <f>IF(ISBLANK(B768),,IF(IFNA(MATCH(N768,List_Holidays,0),0)=0,IF(IFNA(MATCH(WEEKDAY(N768),List_WeekHolidays,0),0),1,0),2))</f>
        <v/>
      </c>
      <c r="BU768" s="83" t="str">
        <f t="array" ref="BU768">IF(ISBLANK(BT768),,INDEX(List_DayType,BT768+1))</f>
        <v/>
      </c>
      <c r="BV768" s="83" t="str">
        <f t="array" ref="BV768">IFS(BT768=0,,BT768=1,INDEX(List_Weekday,BT768),BT768=2,XLOOKUP(N768,List_Holidays,List_HolidaysDesc))</f>
        <v/>
      </c>
      <c r="BW768" s="109">
        <f t="shared" si="3"/>
        <v>0</v>
      </c>
      <c r="BX768" s="109">
        <f t="shared" si="4"/>
        <v>0</v>
      </c>
      <c r="BY768" s="109">
        <f>IF($BW768&gt;cLunchEnd+$N768,cLunchBegin+$N768+1,cLunchBegin+$N768)</f>
        <v>0.5</v>
      </c>
      <c r="BZ768" s="109">
        <f>IF($BW768&gt;cLunchEnd+$N768,cLunchEnd+$N768+1,cLunchEnd+$N768)</f>
        <v>0.5416666667</v>
      </c>
      <c r="CA768" s="109">
        <f>IF($BW768&gt;cDinnerEnd+$N768,cDinnerBegin+$N768+1,cDinnerBegin+$N768)</f>
        <v>0.75</v>
      </c>
      <c r="CB768" s="109">
        <f>IF($BW768&gt;cDinnerEnd+$N768,cDinnerEnd+$N768+1,cDinnerEnd+$N768)</f>
        <v>0.7916666667</v>
      </c>
      <c r="CC768" s="50" t="str">
        <f>IF((MIN($BX768,BZ768)-MAX($BW768,BY768))&gt;0,vDurationLunch,)</f>
        <v/>
      </c>
      <c r="CD768" s="50" t="str">
        <f>IF((MIN($BX768,CB768)-MAX($BW768,CA768))&gt;0,vDurationDinner,)</f>
        <v/>
      </c>
      <c r="CE768" s="50">
        <f t="shared" si="5"/>
        <v>0</v>
      </c>
      <c r="CF768" s="109">
        <f t="shared" si="6"/>
        <v>0.75</v>
      </c>
      <c r="CG768" s="50" t="str">
        <f t="shared" si="7"/>
        <v/>
      </c>
      <c r="CH768" s="50" t="str">
        <f t="shared" si="8"/>
        <v/>
      </c>
      <c r="CI768" s="50" t="str">
        <f t="shared" si="9"/>
        <v/>
      </c>
      <c r="CJ768" s="50" t="str">
        <f t="shared" si="10"/>
        <v/>
      </c>
      <c r="CK768" s="50" t="str">
        <f t="shared" si="11"/>
        <v/>
      </c>
      <c r="CL768" s="50"/>
      <c r="CM768" s="50"/>
      <c r="CN768" s="50"/>
      <c r="CO768" s="50"/>
      <c r="CP768" s="50"/>
    </row>
    <row r="769">
      <c r="A769" s="108" t="str">
        <f t="shared" si="2"/>
        <v/>
      </c>
      <c r="B769" s="6"/>
      <c r="C769" s="119"/>
      <c r="D769" s="120"/>
      <c r="E769" s="61"/>
      <c r="F769" s="45"/>
      <c r="G769" s="46"/>
      <c r="H769" s="46"/>
      <c r="I769" s="45"/>
      <c r="J769" s="45"/>
      <c r="K769" s="45"/>
      <c r="L769" s="45"/>
      <c r="M769" s="61"/>
      <c r="N769" s="48"/>
      <c r="O769" s="49"/>
      <c r="P769" s="48"/>
      <c r="Q769" s="49"/>
      <c r="R769" s="50"/>
      <c r="S769" s="51"/>
      <c r="T769" s="15"/>
      <c r="U769" s="14"/>
      <c r="V769" s="52"/>
      <c r="W769" s="52"/>
      <c r="X769" s="52"/>
      <c r="Y769" s="52"/>
      <c r="Z769" s="52"/>
      <c r="AA769" s="52"/>
      <c r="AB769" s="53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3"/>
      <c r="AP769" s="52"/>
      <c r="AQ769" s="52"/>
      <c r="AR769" s="53"/>
      <c r="AS769" s="53"/>
      <c r="AT769" s="53"/>
      <c r="AU769" s="52"/>
      <c r="AV769" s="52"/>
      <c r="AW769" s="53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83" t="str">
        <f>IF(ISBLANK(B769),,IF(IFNA(MATCH(N769,List_Holidays,0),0)=0,IF(IFNA(MATCH(WEEKDAY(N769),List_WeekHolidays,0),0),1,0),2))</f>
        <v/>
      </c>
      <c r="BU769" s="83" t="str">
        <f t="array" ref="BU769">IF(ISBLANK(BT769),,INDEX(List_DayType,BT769+1))</f>
        <v/>
      </c>
      <c r="BV769" s="83" t="str">
        <f t="array" ref="BV769">IFS(BT769=0,,BT769=1,INDEX(List_Weekday,BT769),BT769=2,XLOOKUP(N769,List_Holidays,List_HolidaysDesc))</f>
        <v/>
      </c>
      <c r="BW769" s="109">
        <f t="shared" si="3"/>
        <v>0</v>
      </c>
      <c r="BX769" s="109">
        <f t="shared" si="4"/>
        <v>0</v>
      </c>
      <c r="BY769" s="109">
        <f>IF($BW769&gt;cLunchEnd+$N769,cLunchBegin+$N769+1,cLunchBegin+$N769)</f>
        <v>0.5</v>
      </c>
      <c r="BZ769" s="109">
        <f>IF($BW769&gt;cLunchEnd+$N769,cLunchEnd+$N769+1,cLunchEnd+$N769)</f>
        <v>0.5416666667</v>
      </c>
      <c r="CA769" s="109">
        <f>IF($BW769&gt;cDinnerEnd+$N769,cDinnerBegin+$N769+1,cDinnerBegin+$N769)</f>
        <v>0.75</v>
      </c>
      <c r="CB769" s="109">
        <f>IF($BW769&gt;cDinnerEnd+$N769,cDinnerEnd+$N769+1,cDinnerEnd+$N769)</f>
        <v>0.7916666667</v>
      </c>
      <c r="CC769" s="50" t="str">
        <f>IF((MIN($BX769,BZ769)-MAX($BW769,BY769))&gt;0,vDurationLunch,)</f>
        <v/>
      </c>
      <c r="CD769" s="50" t="str">
        <f>IF((MIN($BX769,CB769)-MAX($BW769,CA769))&gt;0,vDurationDinner,)</f>
        <v/>
      </c>
      <c r="CE769" s="50">
        <f t="shared" si="5"/>
        <v>0</v>
      </c>
      <c r="CF769" s="109">
        <f t="shared" si="6"/>
        <v>0.75</v>
      </c>
      <c r="CG769" s="50" t="str">
        <f t="shared" si="7"/>
        <v/>
      </c>
      <c r="CH769" s="50" t="str">
        <f t="shared" si="8"/>
        <v/>
      </c>
      <c r="CI769" s="50" t="str">
        <f t="shared" si="9"/>
        <v/>
      </c>
      <c r="CJ769" s="50" t="str">
        <f t="shared" si="10"/>
        <v/>
      </c>
      <c r="CK769" s="50" t="str">
        <f t="shared" si="11"/>
        <v/>
      </c>
      <c r="CL769" s="50"/>
      <c r="CM769" s="50"/>
      <c r="CN769" s="50"/>
      <c r="CO769" s="50"/>
      <c r="CP769" s="50"/>
    </row>
    <row r="770">
      <c r="A770" s="108" t="str">
        <f t="shared" si="2"/>
        <v/>
      </c>
      <c r="B770" s="6"/>
      <c r="C770" s="119"/>
      <c r="D770" s="120"/>
      <c r="E770" s="61"/>
      <c r="F770" s="45"/>
      <c r="G770" s="45"/>
      <c r="H770" s="46"/>
      <c r="I770" s="45"/>
      <c r="J770" s="45"/>
      <c r="K770" s="45"/>
      <c r="L770" s="45"/>
      <c r="M770" s="61"/>
      <c r="N770" s="48"/>
      <c r="O770" s="49"/>
      <c r="P770" s="48"/>
      <c r="Q770" s="49"/>
      <c r="R770" s="50"/>
      <c r="S770" s="51"/>
      <c r="T770" s="15"/>
      <c r="U770" s="14"/>
      <c r="V770" s="52"/>
      <c r="W770" s="52"/>
      <c r="X770" s="52"/>
      <c r="Y770" s="52"/>
      <c r="Z770" s="52"/>
      <c r="AA770" s="52"/>
      <c r="AB770" s="53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3"/>
      <c r="AP770" s="52"/>
      <c r="AQ770" s="52"/>
      <c r="AR770" s="53"/>
      <c r="AS770" s="53"/>
      <c r="AT770" s="53"/>
      <c r="AU770" s="52"/>
      <c r="AV770" s="52"/>
      <c r="AW770" s="53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83" t="str">
        <f>IF(ISBLANK(B770),,IF(IFNA(MATCH(N770,List_Holidays,0),0)=0,IF(IFNA(MATCH(WEEKDAY(N770),List_WeekHolidays,0),0),1,0),2))</f>
        <v/>
      </c>
      <c r="BU770" s="83" t="str">
        <f t="array" ref="BU770">IF(ISBLANK(BT770),,INDEX(List_DayType,BT770+1))</f>
        <v/>
      </c>
      <c r="BV770" s="83" t="str">
        <f t="array" ref="BV770">IFS(BT770=0,,BT770=1,INDEX(List_Weekday,BT770),BT770=2,XLOOKUP(N770,List_Holidays,List_HolidaysDesc))</f>
        <v/>
      </c>
      <c r="BW770" s="109">
        <f t="shared" si="3"/>
        <v>0</v>
      </c>
      <c r="BX770" s="109">
        <f t="shared" si="4"/>
        <v>0</v>
      </c>
      <c r="BY770" s="109">
        <f>IF($BW770&gt;cLunchEnd+$N770,cLunchBegin+$N770+1,cLunchBegin+$N770)</f>
        <v>0.5</v>
      </c>
      <c r="BZ770" s="109">
        <f>IF($BW770&gt;cLunchEnd+$N770,cLunchEnd+$N770+1,cLunchEnd+$N770)</f>
        <v>0.5416666667</v>
      </c>
      <c r="CA770" s="109">
        <f>IF($BW770&gt;cDinnerEnd+$N770,cDinnerBegin+$N770+1,cDinnerBegin+$N770)</f>
        <v>0.75</v>
      </c>
      <c r="CB770" s="109">
        <f>IF($BW770&gt;cDinnerEnd+$N770,cDinnerEnd+$N770+1,cDinnerEnd+$N770)</f>
        <v>0.7916666667</v>
      </c>
      <c r="CC770" s="50" t="str">
        <f>IF((MIN($BX770,BZ770)-MAX($BW770,BY770))&gt;0,vDurationLunch,)</f>
        <v/>
      </c>
      <c r="CD770" s="50" t="str">
        <f>IF((MIN($BX770,CB770)-MAX($BW770,CA770))&gt;0,vDurationDinner,)</f>
        <v/>
      </c>
      <c r="CE770" s="50">
        <f t="shared" si="5"/>
        <v>0</v>
      </c>
      <c r="CF770" s="109">
        <f t="shared" si="6"/>
        <v>0.75</v>
      </c>
      <c r="CG770" s="50" t="str">
        <f t="shared" si="7"/>
        <v/>
      </c>
      <c r="CH770" s="50" t="str">
        <f t="shared" si="8"/>
        <v/>
      </c>
      <c r="CI770" s="50" t="str">
        <f t="shared" si="9"/>
        <v/>
      </c>
      <c r="CJ770" s="50" t="str">
        <f t="shared" si="10"/>
        <v/>
      </c>
      <c r="CK770" s="50" t="str">
        <f t="shared" si="11"/>
        <v/>
      </c>
      <c r="CL770" s="50"/>
      <c r="CM770" s="50"/>
      <c r="CN770" s="50"/>
      <c r="CO770" s="50"/>
      <c r="CP770" s="50"/>
    </row>
    <row r="771">
      <c r="A771" s="108" t="str">
        <f t="shared" si="2"/>
        <v/>
      </c>
      <c r="B771" s="6"/>
      <c r="C771" s="119"/>
      <c r="D771" s="120"/>
      <c r="E771" s="61"/>
      <c r="F771" s="45"/>
      <c r="G771" s="45"/>
      <c r="H771" s="46"/>
      <c r="I771" s="45"/>
      <c r="J771" s="45"/>
      <c r="K771" s="45"/>
      <c r="L771" s="45"/>
      <c r="M771" s="61"/>
      <c r="N771" s="48"/>
      <c r="O771" s="49"/>
      <c r="P771" s="48"/>
      <c r="Q771" s="49"/>
      <c r="R771" s="50"/>
      <c r="S771" s="51"/>
      <c r="T771" s="15"/>
      <c r="U771" s="14"/>
      <c r="V771" s="52"/>
      <c r="W771" s="52"/>
      <c r="X771" s="52"/>
      <c r="Y771" s="52"/>
      <c r="Z771" s="52"/>
      <c r="AA771" s="52"/>
      <c r="AB771" s="53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3"/>
      <c r="AP771" s="52"/>
      <c r="AQ771" s="52"/>
      <c r="AR771" s="53"/>
      <c r="AS771" s="53"/>
      <c r="AT771" s="53"/>
      <c r="AU771" s="52"/>
      <c r="AV771" s="52"/>
      <c r="AW771" s="53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83" t="str">
        <f>IF(ISBLANK(B771),,IF(IFNA(MATCH(N771,List_Holidays,0),0)=0,IF(IFNA(MATCH(WEEKDAY(N771),List_WeekHolidays,0),0),1,0),2))</f>
        <v/>
      </c>
      <c r="BU771" s="83" t="str">
        <f t="array" ref="BU771">IF(ISBLANK(BT771),,INDEX(List_DayType,BT771+1))</f>
        <v/>
      </c>
      <c r="BV771" s="83" t="str">
        <f t="array" ref="BV771">IFS(BT771=0,,BT771=1,INDEX(List_Weekday,BT771),BT771=2,XLOOKUP(N771,List_Holidays,List_HolidaysDesc))</f>
        <v/>
      </c>
      <c r="BW771" s="109">
        <f t="shared" si="3"/>
        <v>0</v>
      </c>
      <c r="BX771" s="109">
        <f t="shared" si="4"/>
        <v>0</v>
      </c>
      <c r="BY771" s="109">
        <f>IF($BW771&gt;cLunchEnd+$N771,cLunchBegin+$N771+1,cLunchBegin+$N771)</f>
        <v>0.5</v>
      </c>
      <c r="BZ771" s="109">
        <f>IF($BW771&gt;cLunchEnd+$N771,cLunchEnd+$N771+1,cLunchEnd+$N771)</f>
        <v>0.5416666667</v>
      </c>
      <c r="CA771" s="109">
        <f>IF($BW771&gt;cDinnerEnd+$N771,cDinnerBegin+$N771+1,cDinnerBegin+$N771)</f>
        <v>0.75</v>
      </c>
      <c r="CB771" s="109">
        <f>IF($BW771&gt;cDinnerEnd+$N771,cDinnerEnd+$N771+1,cDinnerEnd+$N771)</f>
        <v>0.7916666667</v>
      </c>
      <c r="CC771" s="50" t="str">
        <f>IF((MIN($BX771,BZ771)-MAX($BW771,BY771))&gt;0,vDurationLunch,)</f>
        <v/>
      </c>
      <c r="CD771" s="50" t="str">
        <f>IF((MIN($BX771,CB771)-MAX($BW771,CA771))&gt;0,vDurationDinner,)</f>
        <v/>
      </c>
      <c r="CE771" s="50">
        <f t="shared" si="5"/>
        <v>0</v>
      </c>
      <c r="CF771" s="109">
        <f t="shared" si="6"/>
        <v>0.75</v>
      </c>
      <c r="CG771" s="50" t="str">
        <f t="shared" si="7"/>
        <v/>
      </c>
      <c r="CH771" s="50" t="str">
        <f t="shared" si="8"/>
        <v/>
      </c>
      <c r="CI771" s="50" t="str">
        <f t="shared" si="9"/>
        <v/>
      </c>
      <c r="CJ771" s="50" t="str">
        <f t="shared" si="10"/>
        <v/>
      </c>
      <c r="CK771" s="50" t="str">
        <f t="shared" si="11"/>
        <v/>
      </c>
      <c r="CL771" s="50"/>
      <c r="CM771" s="50"/>
      <c r="CN771" s="50"/>
      <c r="CO771" s="50"/>
      <c r="CP771" s="50"/>
    </row>
    <row r="772">
      <c r="A772" s="108" t="str">
        <f t="shared" si="2"/>
        <v/>
      </c>
      <c r="B772" s="6"/>
      <c r="C772" s="119"/>
      <c r="D772" s="120"/>
      <c r="E772" s="61"/>
      <c r="F772" s="45"/>
      <c r="G772" s="45"/>
      <c r="H772" s="45"/>
      <c r="I772" s="45"/>
      <c r="J772" s="46"/>
      <c r="K772" s="45"/>
      <c r="L772" s="45"/>
      <c r="M772" s="61"/>
      <c r="N772" s="48"/>
      <c r="O772" s="49"/>
      <c r="P772" s="48"/>
      <c r="Q772" s="49"/>
      <c r="R772" s="50"/>
      <c r="S772" s="51"/>
      <c r="T772" s="15"/>
      <c r="U772" s="14"/>
      <c r="V772" s="52"/>
      <c r="W772" s="52"/>
      <c r="X772" s="52"/>
      <c r="Y772" s="52"/>
      <c r="Z772" s="52"/>
      <c r="AA772" s="52"/>
      <c r="AB772" s="53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3"/>
      <c r="AP772" s="52"/>
      <c r="AQ772" s="52"/>
      <c r="AR772" s="53"/>
      <c r="AS772" s="53"/>
      <c r="AT772" s="53"/>
      <c r="AU772" s="52"/>
      <c r="AV772" s="52"/>
      <c r="AW772" s="53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83" t="str">
        <f>IF(ISBLANK(B772),,IF(IFNA(MATCH(N772,List_Holidays,0),0)=0,IF(IFNA(MATCH(WEEKDAY(N772),List_WeekHolidays,0),0),1,0),2))</f>
        <v/>
      </c>
      <c r="BU772" s="83" t="str">
        <f t="array" ref="BU772">IF(ISBLANK(BT772),,INDEX(List_DayType,BT772+1))</f>
        <v/>
      </c>
      <c r="BV772" s="83" t="str">
        <f t="array" ref="BV772">IFS(BT772=0,,BT772=1,INDEX(List_Weekday,BT772),BT772=2,XLOOKUP(N772,List_Holidays,List_HolidaysDesc))</f>
        <v/>
      </c>
      <c r="BW772" s="109">
        <f t="shared" si="3"/>
        <v>0</v>
      </c>
      <c r="BX772" s="109">
        <f t="shared" si="4"/>
        <v>0</v>
      </c>
      <c r="BY772" s="109">
        <f>IF($BW772&gt;cLunchEnd+$N772,cLunchBegin+$N772+1,cLunchBegin+$N772)</f>
        <v>0.5</v>
      </c>
      <c r="BZ772" s="109">
        <f>IF($BW772&gt;cLunchEnd+$N772,cLunchEnd+$N772+1,cLunchEnd+$N772)</f>
        <v>0.5416666667</v>
      </c>
      <c r="CA772" s="109">
        <f>IF($BW772&gt;cDinnerEnd+$N772,cDinnerBegin+$N772+1,cDinnerBegin+$N772)</f>
        <v>0.75</v>
      </c>
      <c r="CB772" s="109">
        <f>IF($BW772&gt;cDinnerEnd+$N772,cDinnerEnd+$N772+1,cDinnerEnd+$N772)</f>
        <v>0.7916666667</v>
      </c>
      <c r="CC772" s="50" t="str">
        <f>IF((MIN($BX772,BZ772)-MAX($BW772,BY772))&gt;0,vDurationLunch,)</f>
        <v/>
      </c>
      <c r="CD772" s="50" t="str">
        <f>IF((MIN($BX772,CB772)-MAX($BW772,CA772))&gt;0,vDurationDinner,)</f>
        <v/>
      </c>
      <c r="CE772" s="50">
        <f t="shared" si="5"/>
        <v>0</v>
      </c>
      <c r="CF772" s="109">
        <f t="shared" si="6"/>
        <v>0.75</v>
      </c>
      <c r="CG772" s="50" t="str">
        <f t="shared" si="7"/>
        <v/>
      </c>
      <c r="CH772" s="50" t="str">
        <f t="shared" si="8"/>
        <v/>
      </c>
      <c r="CI772" s="50" t="str">
        <f t="shared" si="9"/>
        <v/>
      </c>
      <c r="CJ772" s="50" t="str">
        <f t="shared" si="10"/>
        <v/>
      </c>
      <c r="CK772" s="50" t="str">
        <f t="shared" si="11"/>
        <v/>
      </c>
      <c r="CL772" s="50"/>
      <c r="CM772" s="50"/>
      <c r="CN772" s="50"/>
      <c r="CO772" s="50"/>
      <c r="CP772" s="50"/>
    </row>
    <row r="773">
      <c r="A773" s="108" t="str">
        <f t="shared" si="2"/>
        <v/>
      </c>
      <c r="B773" s="6"/>
      <c r="C773" s="119"/>
      <c r="D773" s="120"/>
      <c r="E773" s="61"/>
      <c r="F773" s="45"/>
      <c r="G773" s="45"/>
      <c r="H773" s="46"/>
      <c r="I773" s="45"/>
      <c r="J773" s="45"/>
      <c r="K773" s="45"/>
      <c r="L773" s="45"/>
      <c r="M773" s="61"/>
      <c r="N773" s="48"/>
      <c r="O773" s="49"/>
      <c r="P773" s="48"/>
      <c r="Q773" s="49"/>
      <c r="R773" s="50"/>
      <c r="S773" s="51"/>
      <c r="T773" s="15"/>
      <c r="U773" s="14"/>
      <c r="V773" s="52"/>
      <c r="W773" s="52"/>
      <c r="X773" s="52"/>
      <c r="Y773" s="52"/>
      <c r="Z773" s="52"/>
      <c r="AA773" s="52"/>
      <c r="AB773" s="53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3"/>
      <c r="AP773" s="52"/>
      <c r="AQ773" s="52"/>
      <c r="AR773" s="53"/>
      <c r="AS773" s="53"/>
      <c r="AT773" s="53"/>
      <c r="AU773" s="52"/>
      <c r="AV773" s="52"/>
      <c r="AW773" s="53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83" t="str">
        <f>IF(ISBLANK(B773),,IF(IFNA(MATCH(N773,List_Holidays,0),0)=0,IF(IFNA(MATCH(WEEKDAY(N773),List_WeekHolidays,0),0),1,0),2))</f>
        <v/>
      </c>
      <c r="BU773" s="83" t="str">
        <f t="array" ref="BU773">IF(ISBLANK(BT773),,INDEX(List_DayType,BT773+1))</f>
        <v/>
      </c>
      <c r="BV773" s="83" t="str">
        <f t="array" ref="BV773">IFS(BT773=0,,BT773=1,INDEX(List_Weekday,BT773),BT773=2,XLOOKUP(N773,List_Holidays,List_HolidaysDesc))</f>
        <v/>
      </c>
      <c r="BW773" s="109">
        <f t="shared" si="3"/>
        <v>0</v>
      </c>
      <c r="BX773" s="109">
        <f t="shared" si="4"/>
        <v>0</v>
      </c>
      <c r="BY773" s="109">
        <f>IF($BW773&gt;cLunchEnd+$N773,cLunchBegin+$N773+1,cLunchBegin+$N773)</f>
        <v>0.5</v>
      </c>
      <c r="BZ773" s="109">
        <f>IF($BW773&gt;cLunchEnd+$N773,cLunchEnd+$N773+1,cLunchEnd+$N773)</f>
        <v>0.5416666667</v>
      </c>
      <c r="CA773" s="109">
        <f>IF($BW773&gt;cDinnerEnd+$N773,cDinnerBegin+$N773+1,cDinnerBegin+$N773)</f>
        <v>0.75</v>
      </c>
      <c r="CB773" s="109">
        <f>IF($BW773&gt;cDinnerEnd+$N773,cDinnerEnd+$N773+1,cDinnerEnd+$N773)</f>
        <v>0.7916666667</v>
      </c>
      <c r="CC773" s="50" t="str">
        <f>IF((MIN($BX773,BZ773)-MAX($BW773,BY773))&gt;0,vDurationLunch,)</f>
        <v/>
      </c>
      <c r="CD773" s="50" t="str">
        <f>IF((MIN($BX773,CB773)-MAX($BW773,CA773))&gt;0,vDurationDinner,)</f>
        <v/>
      </c>
      <c r="CE773" s="50">
        <f t="shared" si="5"/>
        <v>0</v>
      </c>
      <c r="CF773" s="109">
        <f t="shared" si="6"/>
        <v>0.75</v>
      </c>
      <c r="CG773" s="50" t="str">
        <f t="shared" si="7"/>
        <v/>
      </c>
      <c r="CH773" s="50" t="str">
        <f t="shared" si="8"/>
        <v/>
      </c>
      <c r="CI773" s="50" t="str">
        <f t="shared" si="9"/>
        <v/>
      </c>
      <c r="CJ773" s="50" t="str">
        <f t="shared" si="10"/>
        <v/>
      </c>
      <c r="CK773" s="50" t="str">
        <f t="shared" si="11"/>
        <v/>
      </c>
      <c r="CL773" s="50"/>
      <c r="CM773" s="50"/>
      <c r="CN773" s="50"/>
      <c r="CO773" s="50"/>
      <c r="CP773" s="50"/>
    </row>
    <row r="774">
      <c r="A774" s="108" t="str">
        <f t="shared" si="2"/>
        <v/>
      </c>
      <c r="B774" s="6"/>
      <c r="C774" s="119"/>
      <c r="D774" s="120"/>
      <c r="E774" s="61"/>
      <c r="F774" s="45"/>
      <c r="G774" s="45"/>
      <c r="H774" s="46"/>
      <c r="I774" s="45"/>
      <c r="J774" s="45"/>
      <c r="K774" s="45"/>
      <c r="L774" s="45"/>
      <c r="M774" s="61"/>
      <c r="N774" s="48"/>
      <c r="O774" s="49"/>
      <c r="P774" s="48"/>
      <c r="Q774" s="49"/>
      <c r="R774" s="50"/>
      <c r="S774" s="51"/>
      <c r="T774" s="15"/>
      <c r="U774" s="14"/>
      <c r="V774" s="52"/>
      <c r="W774" s="52"/>
      <c r="X774" s="52"/>
      <c r="Y774" s="52"/>
      <c r="Z774" s="52"/>
      <c r="AA774" s="52"/>
      <c r="AB774" s="53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3"/>
      <c r="AP774" s="52"/>
      <c r="AQ774" s="52"/>
      <c r="AR774" s="53"/>
      <c r="AS774" s="53"/>
      <c r="AT774" s="53"/>
      <c r="AU774" s="52"/>
      <c r="AV774" s="52"/>
      <c r="AW774" s="53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83" t="str">
        <f>IF(ISBLANK(B774),,IF(IFNA(MATCH(N774,List_Holidays,0),0)=0,IF(IFNA(MATCH(WEEKDAY(N774),List_WeekHolidays,0),0),1,0),2))</f>
        <v/>
      </c>
      <c r="BU774" s="83" t="str">
        <f t="array" ref="BU774">IF(ISBLANK(BT774),,INDEX(List_DayType,BT774+1))</f>
        <v/>
      </c>
      <c r="BV774" s="83" t="str">
        <f t="array" ref="BV774">IFS(BT774=0,,BT774=1,INDEX(List_Weekday,BT774),BT774=2,XLOOKUP(N774,List_Holidays,List_HolidaysDesc))</f>
        <v/>
      </c>
      <c r="BW774" s="109">
        <f t="shared" si="3"/>
        <v>0</v>
      </c>
      <c r="BX774" s="109">
        <f t="shared" si="4"/>
        <v>0</v>
      </c>
      <c r="BY774" s="109">
        <f>IF($BW774&gt;cLunchEnd+$N774,cLunchBegin+$N774+1,cLunchBegin+$N774)</f>
        <v>0.5</v>
      </c>
      <c r="BZ774" s="109">
        <f>IF($BW774&gt;cLunchEnd+$N774,cLunchEnd+$N774+1,cLunchEnd+$N774)</f>
        <v>0.5416666667</v>
      </c>
      <c r="CA774" s="109">
        <f>IF($BW774&gt;cDinnerEnd+$N774,cDinnerBegin+$N774+1,cDinnerBegin+$N774)</f>
        <v>0.75</v>
      </c>
      <c r="CB774" s="109">
        <f>IF($BW774&gt;cDinnerEnd+$N774,cDinnerEnd+$N774+1,cDinnerEnd+$N774)</f>
        <v>0.7916666667</v>
      </c>
      <c r="CC774" s="50" t="str">
        <f>IF((MIN($BX774,BZ774)-MAX($BW774,BY774))&gt;0,vDurationLunch,)</f>
        <v/>
      </c>
      <c r="CD774" s="50" t="str">
        <f>IF((MIN($BX774,CB774)-MAX($BW774,CA774))&gt;0,vDurationDinner,)</f>
        <v/>
      </c>
      <c r="CE774" s="50">
        <f t="shared" si="5"/>
        <v>0</v>
      </c>
      <c r="CF774" s="109">
        <f t="shared" si="6"/>
        <v>0.75</v>
      </c>
      <c r="CG774" s="50" t="str">
        <f t="shared" si="7"/>
        <v/>
      </c>
      <c r="CH774" s="50" t="str">
        <f t="shared" si="8"/>
        <v/>
      </c>
      <c r="CI774" s="50" t="str">
        <f t="shared" si="9"/>
        <v/>
      </c>
      <c r="CJ774" s="50" t="str">
        <f t="shared" si="10"/>
        <v/>
      </c>
      <c r="CK774" s="50" t="str">
        <f t="shared" si="11"/>
        <v/>
      </c>
      <c r="CL774" s="50"/>
      <c r="CM774" s="50"/>
      <c r="CN774" s="50"/>
      <c r="CO774" s="50"/>
      <c r="CP774" s="50"/>
    </row>
    <row r="775">
      <c r="A775" s="108" t="str">
        <f t="shared" si="2"/>
        <v/>
      </c>
      <c r="B775" s="6"/>
      <c r="C775" s="119"/>
      <c r="D775" s="120"/>
      <c r="E775" s="61"/>
      <c r="F775" s="45"/>
      <c r="G775" s="45"/>
      <c r="H775" s="46"/>
      <c r="I775" s="45"/>
      <c r="J775" s="45"/>
      <c r="K775" s="45"/>
      <c r="L775" s="45"/>
      <c r="M775" s="61"/>
      <c r="N775" s="48"/>
      <c r="O775" s="49"/>
      <c r="P775" s="48"/>
      <c r="Q775" s="49"/>
      <c r="R775" s="50"/>
      <c r="S775" s="51"/>
      <c r="T775" s="15"/>
      <c r="U775" s="14"/>
      <c r="V775" s="52"/>
      <c r="W775" s="52"/>
      <c r="X775" s="52"/>
      <c r="Y775" s="52"/>
      <c r="Z775" s="52"/>
      <c r="AA775" s="52"/>
      <c r="AB775" s="53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3"/>
      <c r="AP775" s="52"/>
      <c r="AQ775" s="52"/>
      <c r="AR775" s="53"/>
      <c r="AS775" s="53"/>
      <c r="AT775" s="53"/>
      <c r="AU775" s="52"/>
      <c r="AV775" s="52"/>
      <c r="AW775" s="53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83" t="str">
        <f>IF(ISBLANK(B775),,IF(IFNA(MATCH(N775,List_Holidays,0),0)=0,IF(IFNA(MATCH(WEEKDAY(N775),List_WeekHolidays,0),0),1,0),2))</f>
        <v/>
      </c>
      <c r="BU775" s="83" t="str">
        <f t="array" ref="BU775">IF(ISBLANK(BT775),,INDEX(List_DayType,BT775+1))</f>
        <v/>
      </c>
      <c r="BV775" s="83" t="str">
        <f t="array" ref="BV775">IFS(BT775=0,,BT775=1,INDEX(List_Weekday,BT775),BT775=2,XLOOKUP(N775,List_Holidays,List_HolidaysDesc))</f>
        <v/>
      </c>
      <c r="BW775" s="109">
        <f t="shared" si="3"/>
        <v>0</v>
      </c>
      <c r="BX775" s="109">
        <f t="shared" si="4"/>
        <v>0</v>
      </c>
      <c r="BY775" s="109">
        <f>IF($BW775&gt;cLunchEnd+$N775,cLunchBegin+$N775+1,cLunchBegin+$N775)</f>
        <v>0.5</v>
      </c>
      <c r="BZ775" s="109">
        <f>IF($BW775&gt;cLunchEnd+$N775,cLunchEnd+$N775+1,cLunchEnd+$N775)</f>
        <v>0.5416666667</v>
      </c>
      <c r="CA775" s="109">
        <f>IF($BW775&gt;cDinnerEnd+$N775,cDinnerBegin+$N775+1,cDinnerBegin+$N775)</f>
        <v>0.75</v>
      </c>
      <c r="CB775" s="109">
        <f>IF($BW775&gt;cDinnerEnd+$N775,cDinnerEnd+$N775+1,cDinnerEnd+$N775)</f>
        <v>0.7916666667</v>
      </c>
      <c r="CC775" s="50" t="str">
        <f>IF((MIN($BX775,BZ775)-MAX($BW775,BY775))&gt;0,vDurationLunch,)</f>
        <v/>
      </c>
      <c r="CD775" s="50" t="str">
        <f>IF((MIN($BX775,CB775)-MAX($BW775,CA775))&gt;0,vDurationDinner,)</f>
        <v/>
      </c>
      <c r="CE775" s="50">
        <f t="shared" si="5"/>
        <v>0</v>
      </c>
      <c r="CF775" s="109">
        <f t="shared" si="6"/>
        <v>0.75</v>
      </c>
      <c r="CG775" s="50" t="str">
        <f t="shared" si="7"/>
        <v/>
      </c>
      <c r="CH775" s="50" t="str">
        <f t="shared" si="8"/>
        <v/>
      </c>
      <c r="CI775" s="50" t="str">
        <f t="shared" si="9"/>
        <v/>
      </c>
      <c r="CJ775" s="50" t="str">
        <f t="shared" si="10"/>
        <v/>
      </c>
      <c r="CK775" s="50" t="str">
        <f t="shared" si="11"/>
        <v/>
      </c>
      <c r="CL775" s="50"/>
      <c r="CM775" s="50"/>
      <c r="CN775" s="50"/>
      <c r="CO775" s="50"/>
      <c r="CP775" s="50"/>
    </row>
    <row r="776">
      <c r="A776" s="108" t="str">
        <f t="shared" si="2"/>
        <v/>
      </c>
      <c r="B776" s="6"/>
      <c r="C776" s="119"/>
      <c r="D776" s="120"/>
      <c r="E776" s="61"/>
      <c r="F776" s="45"/>
      <c r="G776" s="46"/>
      <c r="H776" s="46"/>
      <c r="I776" s="45"/>
      <c r="J776" s="45"/>
      <c r="K776" s="45"/>
      <c r="L776" s="45"/>
      <c r="M776" s="61"/>
      <c r="N776" s="48"/>
      <c r="O776" s="49"/>
      <c r="P776" s="48"/>
      <c r="Q776" s="49"/>
      <c r="R776" s="50"/>
      <c r="S776" s="51"/>
      <c r="T776" s="15"/>
      <c r="U776" s="14"/>
      <c r="V776" s="52"/>
      <c r="W776" s="52"/>
      <c r="X776" s="52"/>
      <c r="Y776" s="52"/>
      <c r="Z776" s="52"/>
      <c r="AA776" s="52"/>
      <c r="AB776" s="53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3"/>
      <c r="AP776" s="52"/>
      <c r="AQ776" s="52"/>
      <c r="AR776" s="53"/>
      <c r="AS776" s="53"/>
      <c r="AT776" s="53"/>
      <c r="AU776" s="52"/>
      <c r="AV776" s="52"/>
      <c r="AW776" s="53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83" t="str">
        <f>IF(ISBLANK(B776),,IF(IFNA(MATCH(N776,List_Holidays,0),0)=0,IF(IFNA(MATCH(WEEKDAY(N776),List_WeekHolidays,0),0),1,0),2))</f>
        <v/>
      </c>
      <c r="BU776" s="83" t="str">
        <f t="array" ref="BU776">IF(ISBLANK(BT776),,INDEX(List_DayType,BT776+1))</f>
        <v/>
      </c>
      <c r="BV776" s="83" t="str">
        <f t="array" ref="BV776">IFS(BT776=0,,BT776=1,INDEX(List_Weekday,BT776),BT776=2,XLOOKUP(N776,List_Holidays,List_HolidaysDesc))</f>
        <v/>
      </c>
      <c r="BW776" s="109">
        <f t="shared" si="3"/>
        <v>0</v>
      </c>
      <c r="BX776" s="109">
        <f t="shared" si="4"/>
        <v>0</v>
      </c>
      <c r="BY776" s="109">
        <f>IF($BW776&gt;cLunchEnd+$N776,cLunchBegin+$N776+1,cLunchBegin+$N776)</f>
        <v>0.5</v>
      </c>
      <c r="BZ776" s="109">
        <f>IF($BW776&gt;cLunchEnd+$N776,cLunchEnd+$N776+1,cLunchEnd+$N776)</f>
        <v>0.5416666667</v>
      </c>
      <c r="CA776" s="109">
        <f>IF($BW776&gt;cDinnerEnd+$N776,cDinnerBegin+$N776+1,cDinnerBegin+$N776)</f>
        <v>0.75</v>
      </c>
      <c r="CB776" s="109">
        <f>IF($BW776&gt;cDinnerEnd+$N776,cDinnerEnd+$N776+1,cDinnerEnd+$N776)</f>
        <v>0.7916666667</v>
      </c>
      <c r="CC776" s="50" t="str">
        <f>IF((MIN($BX776,BZ776)-MAX($BW776,BY776))&gt;0,vDurationLunch,)</f>
        <v/>
      </c>
      <c r="CD776" s="50" t="str">
        <f>IF((MIN($BX776,CB776)-MAX($BW776,CA776))&gt;0,vDurationDinner,)</f>
        <v/>
      </c>
      <c r="CE776" s="50">
        <f t="shared" si="5"/>
        <v>0</v>
      </c>
      <c r="CF776" s="109">
        <f t="shared" si="6"/>
        <v>0.75</v>
      </c>
      <c r="CG776" s="50" t="str">
        <f t="shared" si="7"/>
        <v/>
      </c>
      <c r="CH776" s="50" t="str">
        <f t="shared" si="8"/>
        <v/>
      </c>
      <c r="CI776" s="50" t="str">
        <f t="shared" si="9"/>
        <v/>
      </c>
      <c r="CJ776" s="50" t="str">
        <f t="shared" si="10"/>
        <v/>
      </c>
      <c r="CK776" s="50" t="str">
        <f t="shared" si="11"/>
        <v/>
      </c>
      <c r="CL776" s="50"/>
      <c r="CM776" s="50"/>
      <c r="CN776" s="50"/>
      <c r="CO776" s="50"/>
      <c r="CP776" s="50"/>
    </row>
    <row r="777">
      <c r="A777" s="108" t="str">
        <f t="shared" si="2"/>
        <v/>
      </c>
      <c r="B777" s="6"/>
      <c r="C777" s="119"/>
      <c r="D777" s="120"/>
      <c r="E777" s="61"/>
      <c r="F777" s="45"/>
      <c r="G777" s="45"/>
      <c r="H777" s="46"/>
      <c r="I777" s="45"/>
      <c r="J777" s="45"/>
      <c r="K777" s="45"/>
      <c r="L777" s="45"/>
      <c r="M777" s="61"/>
      <c r="N777" s="48"/>
      <c r="O777" s="49"/>
      <c r="P777" s="48"/>
      <c r="Q777" s="49"/>
      <c r="R777" s="50"/>
      <c r="S777" s="51"/>
      <c r="T777" s="15"/>
      <c r="U777" s="14"/>
      <c r="V777" s="52"/>
      <c r="W777" s="52"/>
      <c r="X777" s="52"/>
      <c r="Y777" s="52"/>
      <c r="Z777" s="52"/>
      <c r="AA777" s="52"/>
      <c r="AB777" s="53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3"/>
      <c r="AP777" s="52"/>
      <c r="AQ777" s="52"/>
      <c r="AR777" s="53"/>
      <c r="AS777" s="53"/>
      <c r="AT777" s="53"/>
      <c r="AU777" s="52"/>
      <c r="AV777" s="52"/>
      <c r="AW777" s="53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83" t="str">
        <f>IF(ISBLANK(B777),,IF(IFNA(MATCH(N777,List_Holidays,0),0)=0,IF(IFNA(MATCH(WEEKDAY(N777),List_WeekHolidays,0),0),1,0),2))</f>
        <v/>
      </c>
      <c r="BU777" s="83" t="str">
        <f t="array" ref="BU777">IF(ISBLANK(BT777),,INDEX(List_DayType,BT777+1))</f>
        <v/>
      </c>
      <c r="BV777" s="83" t="str">
        <f t="array" ref="BV777">IFS(BT777=0,,BT777=1,INDEX(List_Weekday,BT777),BT777=2,XLOOKUP(N777,List_Holidays,List_HolidaysDesc))</f>
        <v/>
      </c>
      <c r="BW777" s="109">
        <f t="shared" si="3"/>
        <v>0</v>
      </c>
      <c r="BX777" s="109">
        <f t="shared" si="4"/>
        <v>0</v>
      </c>
      <c r="BY777" s="109">
        <f>IF($BW777&gt;cLunchEnd+$N777,cLunchBegin+$N777+1,cLunchBegin+$N777)</f>
        <v>0.5</v>
      </c>
      <c r="BZ777" s="109">
        <f>IF($BW777&gt;cLunchEnd+$N777,cLunchEnd+$N777+1,cLunchEnd+$N777)</f>
        <v>0.5416666667</v>
      </c>
      <c r="CA777" s="109">
        <f>IF($BW777&gt;cDinnerEnd+$N777,cDinnerBegin+$N777+1,cDinnerBegin+$N777)</f>
        <v>0.75</v>
      </c>
      <c r="CB777" s="109">
        <f>IF($BW777&gt;cDinnerEnd+$N777,cDinnerEnd+$N777+1,cDinnerEnd+$N777)</f>
        <v>0.7916666667</v>
      </c>
      <c r="CC777" s="50" t="str">
        <f>IF((MIN($BX777,BZ777)-MAX($BW777,BY777))&gt;0,vDurationLunch,)</f>
        <v/>
      </c>
      <c r="CD777" s="50" t="str">
        <f>IF((MIN($BX777,CB777)-MAX($BW777,CA777))&gt;0,vDurationDinner,)</f>
        <v/>
      </c>
      <c r="CE777" s="50">
        <f t="shared" si="5"/>
        <v>0</v>
      </c>
      <c r="CF777" s="109">
        <f t="shared" si="6"/>
        <v>0.75</v>
      </c>
      <c r="CG777" s="50" t="str">
        <f t="shared" si="7"/>
        <v/>
      </c>
      <c r="CH777" s="50" t="str">
        <f t="shared" si="8"/>
        <v/>
      </c>
      <c r="CI777" s="50" t="str">
        <f t="shared" si="9"/>
        <v/>
      </c>
      <c r="CJ777" s="50" t="str">
        <f t="shared" si="10"/>
        <v/>
      </c>
      <c r="CK777" s="50" t="str">
        <f t="shared" si="11"/>
        <v/>
      </c>
      <c r="CL777" s="50"/>
      <c r="CM777" s="50"/>
      <c r="CN777" s="50"/>
      <c r="CO777" s="50"/>
      <c r="CP777" s="50"/>
    </row>
    <row r="778">
      <c r="A778" s="108" t="str">
        <f t="shared" si="2"/>
        <v/>
      </c>
      <c r="B778" s="6"/>
      <c r="C778" s="119"/>
      <c r="D778" s="120"/>
      <c r="E778" s="61"/>
      <c r="F778" s="45"/>
      <c r="G778" s="45"/>
      <c r="H778" s="46"/>
      <c r="I778" s="45"/>
      <c r="J778" s="45"/>
      <c r="K778" s="45"/>
      <c r="L778" s="45"/>
      <c r="M778" s="61"/>
      <c r="N778" s="48"/>
      <c r="O778" s="49"/>
      <c r="P778" s="48"/>
      <c r="Q778" s="49"/>
      <c r="R778" s="50"/>
      <c r="S778" s="51"/>
      <c r="T778" s="15"/>
      <c r="U778" s="14"/>
      <c r="V778" s="52"/>
      <c r="W778" s="52"/>
      <c r="X778" s="52"/>
      <c r="Y778" s="52"/>
      <c r="Z778" s="52"/>
      <c r="AA778" s="52"/>
      <c r="AB778" s="53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3"/>
      <c r="AP778" s="52"/>
      <c r="AQ778" s="52"/>
      <c r="AR778" s="53"/>
      <c r="AS778" s="53"/>
      <c r="AT778" s="53"/>
      <c r="AU778" s="52"/>
      <c r="AV778" s="52"/>
      <c r="AW778" s="53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83" t="str">
        <f>IF(ISBLANK(B778),,IF(IFNA(MATCH(N778,List_Holidays,0),0)=0,IF(IFNA(MATCH(WEEKDAY(N778),List_WeekHolidays,0),0),1,0),2))</f>
        <v/>
      </c>
      <c r="BU778" s="83" t="str">
        <f t="array" ref="BU778">IF(ISBLANK(BT778),,INDEX(List_DayType,BT778+1))</f>
        <v/>
      </c>
      <c r="BV778" s="83" t="str">
        <f t="array" ref="BV778">IFS(BT778=0,,BT778=1,INDEX(List_Weekday,BT778),BT778=2,XLOOKUP(N778,List_Holidays,List_HolidaysDesc))</f>
        <v/>
      </c>
      <c r="BW778" s="109">
        <f t="shared" si="3"/>
        <v>0</v>
      </c>
      <c r="BX778" s="109">
        <f t="shared" si="4"/>
        <v>0</v>
      </c>
      <c r="BY778" s="109">
        <f>IF($BW778&gt;cLunchEnd+$N778,cLunchBegin+$N778+1,cLunchBegin+$N778)</f>
        <v>0.5</v>
      </c>
      <c r="BZ778" s="109">
        <f>IF($BW778&gt;cLunchEnd+$N778,cLunchEnd+$N778+1,cLunchEnd+$N778)</f>
        <v>0.5416666667</v>
      </c>
      <c r="CA778" s="109">
        <f>IF($BW778&gt;cDinnerEnd+$N778,cDinnerBegin+$N778+1,cDinnerBegin+$N778)</f>
        <v>0.75</v>
      </c>
      <c r="CB778" s="109">
        <f>IF($BW778&gt;cDinnerEnd+$N778,cDinnerEnd+$N778+1,cDinnerEnd+$N778)</f>
        <v>0.7916666667</v>
      </c>
      <c r="CC778" s="50" t="str">
        <f>IF((MIN($BX778,BZ778)-MAX($BW778,BY778))&gt;0,vDurationLunch,)</f>
        <v/>
      </c>
      <c r="CD778" s="50" t="str">
        <f>IF((MIN($BX778,CB778)-MAX($BW778,CA778))&gt;0,vDurationDinner,)</f>
        <v/>
      </c>
      <c r="CE778" s="50">
        <f t="shared" si="5"/>
        <v>0</v>
      </c>
      <c r="CF778" s="109">
        <f t="shared" si="6"/>
        <v>0.75</v>
      </c>
      <c r="CG778" s="50" t="str">
        <f t="shared" si="7"/>
        <v/>
      </c>
      <c r="CH778" s="50" t="str">
        <f t="shared" si="8"/>
        <v/>
      </c>
      <c r="CI778" s="50" t="str">
        <f t="shared" si="9"/>
        <v/>
      </c>
      <c r="CJ778" s="50" t="str">
        <f t="shared" si="10"/>
        <v/>
      </c>
      <c r="CK778" s="50" t="str">
        <f t="shared" si="11"/>
        <v/>
      </c>
      <c r="CL778" s="50"/>
      <c r="CM778" s="50"/>
      <c r="CN778" s="50"/>
      <c r="CO778" s="50"/>
      <c r="CP778" s="50"/>
    </row>
    <row r="779">
      <c r="A779" s="108" t="str">
        <f t="shared" si="2"/>
        <v/>
      </c>
      <c r="B779" s="6"/>
      <c r="C779" s="119"/>
      <c r="D779" s="120"/>
      <c r="E779" s="61"/>
      <c r="F779" s="45"/>
      <c r="G779" s="45"/>
      <c r="H779" s="45"/>
      <c r="I779" s="45"/>
      <c r="J779" s="46"/>
      <c r="K779" s="45"/>
      <c r="L779" s="45"/>
      <c r="M779" s="61"/>
      <c r="N779" s="48"/>
      <c r="O779" s="49"/>
      <c r="P779" s="48"/>
      <c r="Q779" s="49"/>
      <c r="R779" s="50"/>
      <c r="S779" s="51"/>
      <c r="T779" s="15"/>
      <c r="U779" s="14"/>
      <c r="V779" s="52"/>
      <c r="W779" s="52"/>
      <c r="X779" s="52"/>
      <c r="Y779" s="52"/>
      <c r="Z779" s="52"/>
      <c r="AA779" s="52"/>
      <c r="AB779" s="53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3"/>
      <c r="AP779" s="52"/>
      <c r="AQ779" s="52"/>
      <c r="AR779" s="53"/>
      <c r="AS779" s="53"/>
      <c r="AT779" s="53"/>
      <c r="AU779" s="52"/>
      <c r="AV779" s="52"/>
      <c r="AW779" s="53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83" t="str">
        <f>IF(ISBLANK(B779),,IF(IFNA(MATCH(N779,List_Holidays,0),0)=0,IF(IFNA(MATCH(WEEKDAY(N779),List_WeekHolidays,0),0),1,0),2))</f>
        <v/>
      </c>
      <c r="BU779" s="83" t="str">
        <f t="array" ref="BU779">IF(ISBLANK(BT779),,INDEX(List_DayType,BT779+1))</f>
        <v/>
      </c>
      <c r="BV779" s="83" t="str">
        <f t="array" ref="BV779">IFS(BT779=0,,BT779=1,INDEX(List_Weekday,BT779),BT779=2,XLOOKUP(N779,List_Holidays,List_HolidaysDesc))</f>
        <v/>
      </c>
      <c r="BW779" s="109">
        <f t="shared" si="3"/>
        <v>0</v>
      </c>
      <c r="BX779" s="109">
        <f t="shared" si="4"/>
        <v>0</v>
      </c>
      <c r="BY779" s="109">
        <f>IF($BW779&gt;cLunchEnd+$N779,cLunchBegin+$N779+1,cLunchBegin+$N779)</f>
        <v>0.5</v>
      </c>
      <c r="BZ779" s="109">
        <f>IF($BW779&gt;cLunchEnd+$N779,cLunchEnd+$N779+1,cLunchEnd+$N779)</f>
        <v>0.5416666667</v>
      </c>
      <c r="CA779" s="109">
        <f>IF($BW779&gt;cDinnerEnd+$N779,cDinnerBegin+$N779+1,cDinnerBegin+$N779)</f>
        <v>0.75</v>
      </c>
      <c r="CB779" s="109">
        <f>IF($BW779&gt;cDinnerEnd+$N779,cDinnerEnd+$N779+1,cDinnerEnd+$N779)</f>
        <v>0.7916666667</v>
      </c>
      <c r="CC779" s="50" t="str">
        <f>IF((MIN($BX779,BZ779)-MAX($BW779,BY779))&gt;0,vDurationLunch,)</f>
        <v/>
      </c>
      <c r="CD779" s="50" t="str">
        <f>IF((MIN($BX779,CB779)-MAX($BW779,CA779))&gt;0,vDurationDinner,)</f>
        <v/>
      </c>
      <c r="CE779" s="50">
        <f t="shared" si="5"/>
        <v>0</v>
      </c>
      <c r="CF779" s="109">
        <f t="shared" si="6"/>
        <v>0.75</v>
      </c>
      <c r="CG779" s="50" t="str">
        <f t="shared" si="7"/>
        <v/>
      </c>
      <c r="CH779" s="50" t="str">
        <f t="shared" si="8"/>
        <v/>
      </c>
      <c r="CI779" s="50" t="str">
        <f t="shared" si="9"/>
        <v/>
      </c>
      <c r="CJ779" s="50" t="str">
        <f t="shared" si="10"/>
        <v/>
      </c>
      <c r="CK779" s="50" t="str">
        <f t="shared" si="11"/>
        <v/>
      </c>
      <c r="CL779" s="50"/>
      <c r="CM779" s="50"/>
      <c r="CN779" s="50"/>
      <c r="CO779" s="50"/>
      <c r="CP779" s="50"/>
    </row>
    <row r="780">
      <c r="A780" s="108" t="str">
        <f t="shared" si="2"/>
        <v/>
      </c>
      <c r="B780" s="6"/>
      <c r="C780" s="119"/>
      <c r="D780" s="120"/>
      <c r="E780" s="61"/>
      <c r="F780" s="45"/>
      <c r="G780" s="45"/>
      <c r="H780" s="46"/>
      <c r="I780" s="45"/>
      <c r="J780" s="45"/>
      <c r="K780" s="45"/>
      <c r="L780" s="45"/>
      <c r="M780" s="61"/>
      <c r="N780" s="48"/>
      <c r="O780" s="49"/>
      <c r="P780" s="48"/>
      <c r="Q780" s="49"/>
      <c r="R780" s="50"/>
      <c r="S780" s="51"/>
      <c r="T780" s="15"/>
      <c r="U780" s="14"/>
      <c r="V780" s="52"/>
      <c r="W780" s="52"/>
      <c r="X780" s="52"/>
      <c r="Y780" s="52"/>
      <c r="Z780" s="52"/>
      <c r="AA780" s="52"/>
      <c r="AB780" s="53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3"/>
      <c r="AP780" s="52"/>
      <c r="AQ780" s="52"/>
      <c r="AR780" s="53"/>
      <c r="AS780" s="53"/>
      <c r="AT780" s="53"/>
      <c r="AU780" s="52"/>
      <c r="AV780" s="52"/>
      <c r="AW780" s="53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83" t="str">
        <f>IF(ISBLANK(B780),,IF(IFNA(MATCH(N780,List_Holidays,0),0)=0,IF(IFNA(MATCH(WEEKDAY(N780),List_WeekHolidays,0),0),1,0),2))</f>
        <v/>
      </c>
      <c r="BU780" s="83" t="str">
        <f t="array" ref="BU780">IF(ISBLANK(BT780),,INDEX(List_DayType,BT780+1))</f>
        <v/>
      </c>
      <c r="BV780" s="83" t="str">
        <f t="array" ref="BV780">IFS(BT780=0,,BT780=1,INDEX(List_Weekday,BT780),BT780=2,XLOOKUP(N780,List_Holidays,List_HolidaysDesc))</f>
        <v/>
      </c>
      <c r="BW780" s="109">
        <f t="shared" si="3"/>
        <v>0</v>
      </c>
      <c r="BX780" s="109">
        <f t="shared" si="4"/>
        <v>0</v>
      </c>
      <c r="BY780" s="109">
        <f>IF($BW780&gt;cLunchEnd+$N780,cLunchBegin+$N780+1,cLunchBegin+$N780)</f>
        <v>0.5</v>
      </c>
      <c r="BZ780" s="109">
        <f>IF($BW780&gt;cLunchEnd+$N780,cLunchEnd+$N780+1,cLunchEnd+$N780)</f>
        <v>0.5416666667</v>
      </c>
      <c r="CA780" s="109">
        <f>IF($BW780&gt;cDinnerEnd+$N780,cDinnerBegin+$N780+1,cDinnerBegin+$N780)</f>
        <v>0.75</v>
      </c>
      <c r="CB780" s="109">
        <f>IF($BW780&gt;cDinnerEnd+$N780,cDinnerEnd+$N780+1,cDinnerEnd+$N780)</f>
        <v>0.7916666667</v>
      </c>
      <c r="CC780" s="50" t="str">
        <f>IF((MIN($BX780,BZ780)-MAX($BW780,BY780))&gt;0,vDurationLunch,)</f>
        <v/>
      </c>
      <c r="CD780" s="50" t="str">
        <f>IF((MIN($BX780,CB780)-MAX($BW780,CA780))&gt;0,vDurationDinner,)</f>
        <v/>
      </c>
      <c r="CE780" s="50">
        <f t="shared" si="5"/>
        <v>0</v>
      </c>
      <c r="CF780" s="109">
        <f t="shared" si="6"/>
        <v>0.75</v>
      </c>
      <c r="CG780" s="50" t="str">
        <f t="shared" si="7"/>
        <v/>
      </c>
      <c r="CH780" s="50" t="str">
        <f t="shared" si="8"/>
        <v/>
      </c>
      <c r="CI780" s="50" t="str">
        <f t="shared" si="9"/>
        <v/>
      </c>
      <c r="CJ780" s="50" t="str">
        <f t="shared" si="10"/>
        <v/>
      </c>
      <c r="CK780" s="50" t="str">
        <f t="shared" si="11"/>
        <v/>
      </c>
      <c r="CL780" s="50"/>
      <c r="CM780" s="50"/>
      <c r="CN780" s="50"/>
      <c r="CO780" s="50"/>
      <c r="CP780" s="50"/>
    </row>
    <row r="781">
      <c r="A781" s="108" t="str">
        <f t="shared" si="2"/>
        <v/>
      </c>
      <c r="B781" s="6"/>
      <c r="C781" s="119"/>
      <c r="D781" s="120"/>
      <c r="E781" s="61"/>
      <c r="F781" s="45"/>
      <c r="G781" s="45"/>
      <c r="H781" s="46"/>
      <c r="I781" s="45"/>
      <c r="J781" s="45"/>
      <c r="K781" s="45"/>
      <c r="L781" s="45"/>
      <c r="M781" s="61"/>
      <c r="N781" s="48"/>
      <c r="O781" s="49"/>
      <c r="P781" s="48"/>
      <c r="Q781" s="49"/>
      <c r="R781" s="50"/>
      <c r="S781" s="51"/>
      <c r="T781" s="15"/>
      <c r="U781" s="14"/>
      <c r="V781" s="52"/>
      <c r="W781" s="52"/>
      <c r="X781" s="52"/>
      <c r="Y781" s="52"/>
      <c r="Z781" s="52"/>
      <c r="AA781" s="52"/>
      <c r="AB781" s="53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3"/>
      <c r="AP781" s="52"/>
      <c r="AQ781" s="52"/>
      <c r="AR781" s="53"/>
      <c r="AS781" s="53"/>
      <c r="AT781" s="53"/>
      <c r="AU781" s="52"/>
      <c r="AV781" s="52"/>
      <c r="AW781" s="53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83" t="str">
        <f>IF(ISBLANK(B781),,IF(IFNA(MATCH(N781,List_Holidays,0),0)=0,IF(IFNA(MATCH(WEEKDAY(N781),List_WeekHolidays,0),0),1,0),2))</f>
        <v/>
      </c>
      <c r="BU781" s="83" t="str">
        <f t="array" ref="BU781">IF(ISBLANK(BT781),,INDEX(List_DayType,BT781+1))</f>
        <v/>
      </c>
      <c r="BV781" s="83" t="str">
        <f t="array" ref="BV781">IFS(BT781=0,,BT781=1,INDEX(List_Weekday,BT781),BT781=2,XLOOKUP(N781,List_Holidays,List_HolidaysDesc))</f>
        <v/>
      </c>
      <c r="BW781" s="109">
        <f t="shared" si="3"/>
        <v>0</v>
      </c>
      <c r="BX781" s="109">
        <f t="shared" si="4"/>
        <v>0</v>
      </c>
      <c r="BY781" s="109">
        <f>IF($BW781&gt;cLunchEnd+$N781,cLunchBegin+$N781+1,cLunchBegin+$N781)</f>
        <v>0.5</v>
      </c>
      <c r="BZ781" s="109">
        <f>IF($BW781&gt;cLunchEnd+$N781,cLunchEnd+$N781+1,cLunchEnd+$N781)</f>
        <v>0.5416666667</v>
      </c>
      <c r="CA781" s="109">
        <f>IF($BW781&gt;cDinnerEnd+$N781,cDinnerBegin+$N781+1,cDinnerBegin+$N781)</f>
        <v>0.75</v>
      </c>
      <c r="CB781" s="109">
        <f>IF($BW781&gt;cDinnerEnd+$N781,cDinnerEnd+$N781+1,cDinnerEnd+$N781)</f>
        <v>0.7916666667</v>
      </c>
      <c r="CC781" s="50" t="str">
        <f>IF((MIN($BX781,BZ781)-MAX($BW781,BY781))&gt;0,vDurationLunch,)</f>
        <v/>
      </c>
      <c r="CD781" s="50" t="str">
        <f>IF((MIN($BX781,CB781)-MAX($BW781,CA781))&gt;0,vDurationDinner,)</f>
        <v/>
      </c>
      <c r="CE781" s="50">
        <f t="shared" si="5"/>
        <v>0</v>
      </c>
      <c r="CF781" s="109">
        <f t="shared" si="6"/>
        <v>0.75</v>
      </c>
      <c r="CG781" s="50" t="str">
        <f t="shared" si="7"/>
        <v/>
      </c>
      <c r="CH781" s="50" t="str">
        <f t="shared" si="8"/>
        <v/>
      </c>
      <c r="CI781" s="50" t="str">
        <f t="shared" si="9"/>
        <v/>
      </c>
      <c r="CJ781" s="50" t="str">
        <f t="shared" si="10"/>
        <v/>
      </c>
      <c r="CK781" s="50" t="str">
        <f t="shared" si="11"/>
        <v/>
      </c>
      <c r="CL781" s="50"/>
      <c r="CM781" s="50"/>
      <c r="CN781" s="50"/>
      <c r="CO781" s="50"/>
      <c r="CP781" s="50"/>
    </row>
    <row r="782">
      <c r="A782" s="108" t="str">
        <f t="shared" si="2"/>
        <v/>
      </c>
      <c r="B782" s="6"/>
      <c r="C782" s="119"/>
      <c r="D782" s="120"/>
      <c r="E782" s="61"/>
      <c r="F782" s="45"/>
      <c r="G782" s="45"/>
      <c r="H782" s="46"/>
      <c r="I782" s="45"/>
      <c r="J782" s="45"/>
      <c r="K782" s="45"/>
      <c r="L782" s="45"/>
      <c r="M782" s="61"/>
      <c r="N782" s="48"/>
      <c r="O782" s="49"/>
      <c r="P782" s="48"/>
      <c r="Q782" s="49"/>
      <c r="R782" s="50"/>
      <c r="S782" s="51"/>
      <c r="T782" s="15"/>
      <c r="U782" s="14"/>
      <c r="V782" s="52"/>
      <c r="W782" s="52"/>
      <c r="X782" s="52"/>
      <c r="Y782" s="52"/>
      <c r="Z782" s="52"/>
      <c r="AA782" s="52"/>
      <c r="AB782" s="53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3"/>
      <c r="AP782" s="52"/>
      <c r="AQ782" s="52"/>
      <c r="AR782" s="53"/>
      <c r="AS782" s="53"/>
      <c r="AT782" s="53"/>
      <c r="AU782" s="52"/>
      <c r="AV782" s="52"/>
      <c r="AW782" s="53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83" t="str">
        <f>IF(ISBLANK(B782),,IF(IFNA(MATCH(N782,List_Holidays,0),0)=0,IF(IFNA(MATCH(WEEKDAY(N782),List_WeekHolidays,0),0),1,0),2))</f>
        <v/>
      </c>
      <c r="BU782" s="83" t="str">
        <f t="array" ref="BU782">IF(ISBLANK(BT782),,INDEX(List_DayType,BT782+1))</f>
        <v/>
      </c>
      <c r="BV782" s="83" t="str">
        <f t="array" ref="BV782">IFS(BT782=0,,BT782=1,INDEX(List_Weekday,BT782),BT782=2,XLOOKUP(N782,List_Holidays,List_HolidaysDesc))</f>
        <v/>
      </c>
      <c r="BW782" s="109">
        <f t="shared" si="3"/>
        <v>0</v>
      </c>
      <c r="BX782" s="109">
        <f t="shared" si="4"/>
        <v>0</v>
      </c>
      <c r="BY782" s="109">
        <f>IF($BW782&gt;cLunchEnd+$N782,cLunchBegin+$N782+1,cLunchBegin+$N782)</f>
        <v>0.5</v>
      </c>
      <c r="BZ782" s="109">
        <f>IF($BW782&gt;cLunchEnd+$N782,cLunchEnd+$N782+1,cLunchEnd+$N782)</f>
        <v>0.5416666667</v>
      </c>
      <c r="CA782" s="109">
        <f>IF($BW782&gt;cDinnerEnd+$N782,cDinnerBegin+$N782+1,cDinnerBegin+$N782)</f>
        <v>0.75</v>
      </c>
      <c r="CB782" s="109">
        <f>IF($BW782&gt;cDinnerEnd+$N782,cDinnerEnd+$N782+1,cDinnerEnd+$N782)</f>
        <v>0.7916666667</v>
      </c>
      <c r="CC782" s="50" t="str">
        <f>IF((MIN($BX782,BZ782)-MAX($BW782,BY782))&gt;0,vDurationLunch,)</f>
        <v/>
      </c>
      <c r="CD782" s="50" t="str">
        <f>IF((MIN($BX782,CB782)-MAX($BW782,CA782))&gt;0,vDurationDinner,)</f>
        <v/>
      </c>
      <c r="CE782" s="50">
        <f t="shared" si="5"/>
        <v>0</v>
      </c>
      <c r="CF782" s="109">
        <f t="shared" si="6"/>
        <v>0.75</v>
      </c>
      <c r="CG782" s="50" t="str">
        <f t="shared" si="7"/>
        <v/>
      </c>
      <c r="CH782" s="50" t="str">
        <f t="shared" si="8"/>
        <v/>
      </c>
      <c r="CI782" s="50" t="str">
        <f t="shared" si="9"/>
        <v/>
      </c>
      <c r="CJ782" s="50" t="str">
        <f t="shared" si="10"/>
        <v/>
      </c>
      <c r="CK782" s="50" t="str">
        <f t="shared" si="11"/>
        <v/>
      </c>
      <c r="CL782" s="50"/>
      <c r="CM782" s="50"/>
      <c r="CN782" s="50"/>
      <c r="CO782" s="50"/>
      <c r="CP782" s="50"/>
    </row>
    <row r="783">
      <c r="A783" s="108" t="str">
        <f t="shared" si="2"/>
        <v/>
      </c>
      <c r="B783" s="6"/>
      <c r="C783" s="119"/>
      <c r="D783" s="120"/>
      <c r="E783" s="61"/>
      <c r="F783" s="45"/>
      <c r="G783" s="46"/>
      <c r="H783" s="46"/>
      <c r="I783" s="45"/>
      <c r="J783" s="45"/>
      <c r="K783" s="45"/>
      <c r="L783" s="45"/>
      <c r="M783" s="61"/>
      <c r="N783" s="48"/>
      <c r="O783" s="49"/>
      <c r="P783" s="48"/>
      <c r="Q783" s="49"/>
      <c r="R783" s="50"/>
      <c r="S783" s="51"/>
      <c r="T783" s="15"/>
      <c r="U783" s="14"/>
      <c r="V783" s="52"/>
      <c r="W783" s="52"/>
      <c r="X783" s="52"/>
      <c r="Y783" s="52"/>
      <c r="Z783" s="52"/>
      <c r="AA783" s="52"/>
      <c r="AB783" s="53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3"/>
      <c r="AP783" s="52"/>
      <c r="AQ783" s="52"/>
      <c r="AR783" s="53"/>
      <c r="AS783" s="53"/>
      <c r="AT783" s="53"/>
      <c r="AU783" s="52"/>
      <c r="AV783" s="52"/>
      <c r="AW783" s="53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83" t="str">
        <f>IF(ISBLANK(B783),,IF(IFNA(MATCH(N783,List_Holidays,0),0)=0,IF(IFNA(MATCH(WEEKDAY(N783),List_WeekHolidays,0),0),1,0),2))</f>
        <v/>
      </c>
      <c r="BU783" s="83" t="str">
        <f t="array" ref="BU783">IF(ISBLANK(BT783),,INDEX(List_DayType,BT783+1))</f>
        <v/>
      </c>
      <c r="BV783" s="83" t="str">
        <f t="array" ref="BV783">IFS(BT783=0,,BT783=1,INDEX(List_Weekday,BT783),BT783=2,XLOOKUP(N783,List_Holidays,List_HolidaysDesc))</f>
        <v/>
      </c>
      <c r="BW783" s="109">
        <f t="shared" si="3"/>
        <v>0</v>
      </c>
      <c r="BX783" s="109">
        <f t="shared" si="4"/>
        <v>0</v>
      </c>
      <c r="BY783" s="109">
        <f>IF($BW783&gt;cLunchEnd+$N783,cLunchBegin+$N783+1,cLunchBegin+$N783)</f>
        <v>0.5</v>
      </c>
      <c r="BZ783" s="109">
        <f>IF($BW783&gt;cLunchEnd+$N783,cLunchEnd+$N783+1,cLunchEnd+$N783)</f>
        <v>0.5416666667</v>
      </c>
      <c r="CA783" s="109">
        <f>IF($BW783&gt;cDinnerEnd+$N783,cDinnerBegin+$N783+1,cDinnerBegin+$N783)</f>
        <v>0.75</v>
      </c>
      <c r="CB783" s="109">
        <f>IF($BW783&gt;cDinnerEnd+$N783,cDinnerEnd+$N783+1,cDinnerEnd+$N783)</f>
        <v>0.7916666667</v>
      </c>
      <c r="CC783" s="50" t="str">
        <f>IF((MIN($BX783,BZ783)-MAX($BW783,BY783))&gt;0,vDurationLunch,)</f>
        <v/>
      </c>
      <c r="CD783" s="50" t="str">
        <f>IF((MIN($BX783,CB783)-MAX($BW783,CA783))&gt;0,vDurationDinner,)</f>
        <v/>
      </c>
      <c r="CE783" s="50">
        <f t="shared" si="5"/>
        <v>0</v>
      </c>
      <c r="CF783" s="109">
        <f t="shared" si="6"/>
        <v>0.75</v>
      </c>
      <c r="CG783" s="50" t="str">
        <f t="shared" si="7"/>
        <v/>
      </c>
      <c r="CH783" s="50" t="str">
        <f t="shared" si="8"/>
        <v/>
      </c>
      <c r="CI783" s="50" t="str">
        <f t="shared" si="9"/>
        <v/>
      </c>
      <c r="CJ783" s="50" t="str">
        <f t="shared" si="10"/>
        <v/>
      </c>
      <c r="CK783" s="50" t="str">
        <f t="shared" si="11"/>
        <v/>
      </c>
      <c r="CL783" s="50"/>
      <c r="CM783" s="50"/>
      <c r="CN783" s="50"/>
      <c r="CO783" s="50"/>
      <c r="CP783" s="50"/>
    </row>
    <row r="784">
      <c r="A784" s="108" t="str">
        <f t="shared" si="2"/>
        <v/>
      </c>
      <c r="B784" s="6"/>
      <c r="C784" s="119"/>
      <c r="D784" s="120"/>
      <c r="E784" s="61"/>
      <c r="F784" s="45"/>
      <c r="G784" s="45"/>
      <c r="H784" s="46"/>
      <c r="I784" s="45"/>
      <c r="J784" s="45"/>
      <c r="K784" s="45"/>
      <c r="L784" s="45"/>
      <c r="M784" s="61"/>
      <c r="N784" s="48"/>
      <c r="O784" s="49"/>
      <c r="P784" s="48"/>
      <c r="Q784" s="49"/>
      <c r="R784" s="50"/>
      <c r="S784" s="51"/>
      <c r="T784" s="15"/>
      <c r="U784" s="14"/>
      <c r="V784" s="52"/>
      <c r="W784" s="52"/>
      <c r="X784" s="52"/>
      <c r="Y784" s="52"/>
      <c r="Z784" s="52"/>
      <c r="AA784" s="52"/>
      <c r="AB784" s="53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3"/>
      <c r="AP784" s="52"/>
      <c r="AQ784" s="52"/>
      <c r="AR784" s="53"/>
      <c r="AS784" s="53"/>
      <c r="AT784" s="53"/>
      <c r="AU784" s="52"/>
      <c r="AV784" s="52"/>
      <c r="AW784" s="53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83" t="str">
        <f>IF(ISBLANK(B784),,IF(IFNA(MATCH(N784,List_Holidays,0),0)=0,IF(IFNA(MATCH(WEEKDAY(N784),List_WeekHolidays,0),0),1,0),2))</f>
        <v/>
      </c>
      <c r="BU784" s="83" t="str">
        <f t="array" ref="BU784">IF(ISBLANK(BT784),,INDEX(List_DayType,BT784+1))</f>
        <v/>
      </c>
      <c r="BV784" s="83" t="str">
        <f t="array" ref="BV784">IFS(BT784=0,,BT784=1,INDEX(List_Weekday,BT784),BT784=2,XLOOKUP(N784,List_Holidays,List_HolidaysDesc))</f>
        <v/>
      </c>
      <c r="BW784" s="109">
        <f t="shared" si="3"/>
        <v>0</v>
      </c>
      <c r="BX784" s="109">
        <f t="shared" si="4"/>
        <v>0</v>
      </c>
      <c r="BY784" s="109">
        <f>IF($BW784&gt;cLunchEnd+$N784,cLunchBegin+$N784+1,cLunchBegin+$N784)</f>
        <v>0.5</v>
      </c>
      <c r="BZ784" s="109">
        <f>IF($BW784&gt;cLunchEnd+$N784,cLunchEnd+$N784+1,cLunchEnd+$N784)</f>
        <v>0.5416666667</v>
      </c>
      <c r="CA784" s="109">
        <f>IF($BW784&gt;cDinnerEnd+$N784,cDinnerBegin+$N784+1,cDinnerBegin+$N784)</f>
        <v>0.75</v>
      </c>
      <c r="CB784" s="109">
        <f>IF($BW784&gt;cDinnerEnd+$N784,cDinnerEnd+$N784+1,cDinnerEnd+$N784)</f>
        <v>0.7916666667</v>
      </c>
      <c r="CC784" s="50" t="str">
        <f>IF((MIN($BX784,BZ784)-MAX($BW784,BY784))&gt;0,vDurationLunch,)</f>
        <v/>
      </c>
      <c r="CD784" s="50" t="str">
        <f>IF((MIN($BX784,CB784)-MAX($BW784,CA784))&gt;0,vDurationDinner,)</f>
        <v/>
      </c>
      <c r="CE784" s="50">
        <f t="shared" si="5"/>
        <v>0</v>
      </c>
      <c r="CF784" s="109">
        <f t="shared" si="6"/>
        <v>0.75</v>
      </c>
      <c r="CG784" s="50" t="str">
        <f t="shared" si="7"/>
        <v/>
      </c>
      <c r="CH784" s="50" t="str">
        <f t="shared" si="8"/>
        <v/>
      </c>
      <c r="CI784" s="50" t="str">
        <f t="shared" si="9"/>
        <v/>
      </c>
      <c r="CJ784" s="50" t="str">
        <f t="shared" si="10"/>
        <v/>
      </c>
      <c r="CK784" s="50" t="str">
        <f t="shared" si="11"/>
        <v/>
      </c>
      <c r="CL784" s="50"/>
      <c r="CM784" s="50"/>
      <c r="CN784" s="50"/>
      <c r="CO784" s="50"/>
      <c r="CP784" s="50"/>
    </row>
    <row r="785">
      <c r="A785" s="108" t="str">
        <f t="shared" si="2"/>
        <v/>
      </c>
      <c r="B785" s="6"/>
      <c r="C785" s="119"/>
      <c r="D785" s="120"/>
      <c r="E785" s="61"/>
      <c r="F785" s="45"/>
      <c r="G785" s="45"/>
      <c r="H785" s="46"/>
      <c r="I785" s="45"/>
      <c r="J785" s="45"/>
      <c r="K785" s="45"/>
      <c r="L785" s="45"/>
      <c r="M785" s="61"/>
      <c r="N785" s="48"/>
      <c r="O785" s="49"/>
      <c r="P785" s="48"/>
      <c r="Q785" s="49"/>
      <c r="R785" s="50"/>
      <c r="S785" s="51"/>
      <c r="T785" s="15"/>
      <c r="U785" s="14"/>
      <c r="V785" s="52"/>
      <c r="W785" s="52"/>
      <c r="X785" s="52"/>
      <c r="Y785" s="52"/>
      <c r="Z785" s="52"/>
      <c r="AA785" s="52"/>
      <c r="AB785" s="53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3"/>
      <c r="AP785" s="52"/>
      <c r="AQ785" s="52"/>
      <c r="AR785" s="53"/>
      <c r="AS785" s="53"/>
      <c r="AT785" s="53"/>
      <c r="AU785" s="52"/>
      <c r="AV785" s="52"/>
      <c r="AW785" s="53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83" t="str">
        <f>IF(ISBLANK(B785),,IF(IFNA(MATCH(N785,List_Holidays,0),0)=0,IF(IFNA(MATCH(WEEKDAY(N785),List_WeekHolidays,0),0),1,0),2))</f>
        <v/>
      </c>
      <c r="BU785" s="83" t="str">
        <f t="array" ref="BU785">IF(ISBLANK(BT785),,INDEX(List_DayType,BT785+1))</f>
        <v/>
      </c>
      <c r="BV785" s="83" t="str">
        <f t="array" ref="BV785">IFS(BT785=0,,BT785=1,INDEX(List_Weekday,BT785),BT785=2,XLOOKUP(N785,List_Holidays,List_HolidaysDesc))</f>
        <v/>
      </c>
      <c r="BW785" s="109">
        <f t="shared" si="3"/>
        <v>0</v>
      </c>
      <c r="BX785" s="109">
        <f t="shared" si="4"/>
        <v>0</v>
      </c>
      <c r="BY785" s="109">
        <f>IF($BW785&gt;cLunchEnd+$N785,cLunchBegin+$N785+1,cLunchBegin+$N785)</f>
        <v>0.5</v>
      </c>
      <c r="BZ785" s="109">
        <f>IF($BW785&gt;cLunchEnd+$N785,cLunchEnd+$N785+1,cLunchEnd+$N785)</f>
        <v>0.5416666667</v>
      </c>
      <c r="CA785" s="109">
        <f>IF($BW785&gt;cDinnerEnd+$N785,cDinnerBegin+$N785+1,cDinnerBegin+$N785)</f>
        <v>0.75</v>
      </c>
      <c r="CB785" s="109">
        <f>IF($BW785&gt;cDinnerEnd+$N785,cDinnerEnd+$N785+1,cDinnerEnd+$N785)</f>
        <v>0.7916666667</v>
      </c>
      <c r="CC785" s="50" t="str">
        <f>IF((MIN($BX785,BZ785)-MAX($BW785,BY785))&gt;0,vDurationLunch,)</f>
        <v/>
      </c>
      <c r="CD785" s="50" t="str">
        <f>IF((MIN($BX785,CB785)-MAX($BW785,CA785))&gt;0,vDurationDinner,)</f>
        <v/>
      </c>
      <c r="CE785" s="50">
        <f t="shared" si="5"/>
        <v>0</v>
      </c>
      <c r="CF785" s="109">
        <f t="shared" si="6"/>
        <v>0.75</v>
      </c>
      <c r="CG785" s="50" t="str">
        <f t="shared" si="7"/>
        <v/>
      </c>
      <c r="CH785" s="50" t="str">
        <f t="shared" si="8"/>
        <v/>
      </c>
      <c r="CI785" s="50" t="str">
        <f t="shared" si="9"/>
        <v/>
      </c>
      <c r="CJ785" s="50" t="str">
        <f t="shared" si="10"/>
        <v/>
      </c>
      <c r="CK785" s="50" t="str">
        <f t="shared" si="11"/>
        <v/>
      </c>
      <c r="CL785" s="50"/>
      <c r="CM785" s="50"/>
      <c r="CN785" s="50"/>
      <c r="CO785" s="50"/>
      <c r="CP785" s="50"/>
    </row>
    <row r="786">
      <c r="A786" s="108" t="str">
        <f t="shared" si="2"/>
        <v/>
      </c>
      <c r="B786" s="6"/>
      <c r="C786" s="119"/>
      <c r="D786" s="120"/>
      <c r="E786" s="61"/>
      <c r="F786" s="45"/>
      <c r="G786" s="45"/>
      <c r="H786" s="45"/>
      <c r="I786" s="45"/>
      <c r="J786" s="46"/>
      <c r="K786" s="45"/>
      <c r="L786" s="45"/>
      <c r="M786" s="61"/>
      <c r="N786" s="48"/>
      <c r="O786" s="49"/>
      <c r="P786" s="48"/>
      <c r="Q786" s="49"/>
      <c r="R786" s="50"/>
      <c r="S786" s="51"/>
      <c r="T786" s="15"/>
      <c r="U786" s="14"/>
      <c r="V786" s="52"/>
      <c r="W786" s="52"/>
      <c r="X786" s="52"/>
      <c r="Y786" s="52"/>
      <c r="Z786" s="52"/>
      <c r="AA786" s="52"/>
      <c r="AB786" s="53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3"/>
      <c r="AP786" s="52"/>
      <c r="AQ786" s="52"/>
      <c r="AR786" s="53"/>
      <c r="AS786" s="53"/>
      <c r="AT786" s="53"/>
      <c r="AU786" s="52"/>
      <c r="AV786" s="52"/>
      <c r="AW786" s="53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83" t="str">
        <f>IF(ISBLANK(B786),,IF(IFNA(MATCH(N786,List_Holidays,0),0)=0,IF(IFNA(MATCH(WEEKDAY(N786),List_WeekHolidays,0),0),1,0),2))</f>
        <v/>
      </c>
      <c r="BU786" s="83" t="str">
        <f t="array" ref="BU786">IF(ISBLANK(BT786),,INDEX(List_DayType,BT786+1))</f>
        <v/>
      </c>
      <c r="BV786" s="83" t="str">
        <f t="array" ref="BV786">IFS(BT786=0,,BT786=1,INDEX(List_Weekday,BT786),BT786=2,XLOOKUP(N786,List_Holidays,List_HolidaysDesc))</f>
        <v/>
      </c>
      <c r="BW786" s="109">
        <f t="shared" si="3"/>
        <v>0</v>
      </c>
      <c r="BX786" s="109">
        <f t="shared" si="4"/>
        <v>0</v>
      </c>
      <c r="BY786" s="109">
        <f>IF($BW786&gt;cLunchEnd+$N786,cLunchBegin+$N786+1,cLunchBegin+$N786)</f>
        <v>0.5</v>
      </c>
      <c r="BZ786" s="109">
        <f>IF($BW786&gt;cLunchEnd+$N786,cLunchEnd+$N786+1,cLunchEnd+$N786)</f>
        <v>0.5416666667</v>
      </c>
      <c r="CA786" s="109">
        <f>IF($BW786&gt;cDinnerEnd+$N786,cDinnerBegin+$N786+1,cDinnerBegin+$N786)</f>
        <v>0.75</v>
      </c>
      <c r="CB786" s="109">
        <f>IF($BW786&gt;cDinnerEnd+$N786,cDinnerEnd+$N786+1,cDinnerEnd+$N786)</f>
        <v>0.7916666667</v>
      </c>
      <c r="CC786" s="50" t="str">
        <f>IF((MIN($BX786,BZ786)-MAX($BW786,BY786))&gt;0,vDurationLunch,)</f>
        <v/>
      </c>
      <c r="CD786" s="50" t="str">
        <f>IF((MIN($BX786,CB786)-MAX($BW786,CA786))&gt;0,vDurationDinner,)</f>
        <v/>
      </c>
      <c r="CE786" s="50">
        <f t="shared" si="5"/>
        <v>0</v>
      </c>
      <c r="CF786" s="109">
        <f t="shared" si="6"/>
        <v>0.75</v>
      </c>
      <c r="CG786" s="50" t="str">
        <f t="shared" si="7"/>
        <v/>
      </c>
      <c r="CH786" s="50" t="str">
        <f t="shared" si="8"/>
        <v/>
      </c>
      <c r="CI786" s="50" t="str">
        <f t="shared" si="9"/>
        <v/>
      </c>
      <c r="CJ786" s="50" t="str">
        <f t="shared" si="10"/>
        <v/>
      </c>
      <c r="CK786" s="50" t="str">
        <f t="shared" si="11"/>
        <v/>
      </c>
      <c r="CL786" s="50"/>
      <c r="CM786" s="50"/>
      <c r="CN786" s="50"/>
      <c r="CO786" s="50"/>
      <c r="CP786" s="50"/>
    </row>
    <row r="787">
      <c r="A787" s="108" t="str">
        <f t="shared" si="2"/>
        <v/>
      </c>
      <c r="B787" s="6"/>
      <c r="C787" s="119"/>
      <c r="D787" s="120"/>
      <c r="E787" s="61"/>
      <c r="F787" s="45"/>
      <c r="G787" s="45"/>
      <c r="H787" s="46"/>
      <c r="I787" s="45"/>
      <c r="J787" s="45"/>
      <c r="K787" s="45"/>
      <c r="L787" s="45"/>
      <c r="M787" s="61"/>
      <c r="N787" s="48"/>
      <c r="O787" s="49"/>
      <c r="P787" s="48"/>
      <c r="Q787" s="49"/>
      <c r="R787" s="50"/>
      <c r="S787" s="51"/>
      <c r="T787" s="15"/>
      <c r="U787" s="14"/>
      <c r="V787" s="52"/>
      <c r="W787" s="52"/>
      <c r="X787" s="52"/>
      <c r="Y787" s="52"/>
      <c r="Z787" s="52"/>
      <c r="AA787" s="52"/>
      <c r="AB787" s="53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3"/>
      <c r="AP787" s="52"/>
      <c r="AQ787" s="52"/>
      <c r="AR787" s="53"/>
      <c r="AS787" s="53"/>
      <c r="AT787" s="53"/>
      <c r="AU787" s="52"/>
      <c r="AV787" s="52"/>
      <c r="AW787" s="53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83" t="str">
        <f>IF(ISBLANK(B787),,IF(IFNA(MATCH(N787,List_Holidays,0),0)=0,IF(IFNA(MATCH(WEEKDAY(N787),List_WeekHolidays,0),0),1,0),2))</f>
        <v/>
      </c>
      <c r="BU787" s="83" t="str">
        <f t="array" ref="BU787">IF(ISBLANK(BT787),,INDEX(List_DayType,BT787+1))</f>
        <v/>
      </c>
      <c r="BV787" s="83" t="str">
        <f t="array" ref="BV787">IFS(BT787=0,,BT787=1,INDEX(List_Weekday,BT787),BT787=2,XLOOKUP(N787,List_Holidays,List_HolidaysDesc))</f>
        <v/>
      </c>
      <c r="BW787" s="109">
        <f t="shared" si="3"/>
        <v>0</v>
      </c>
      <c r="BX787" s="109">
        <f t="shared" si="4"/>
        <v>0</v>
      </c>
      <c r="BY787" s="109">
        <f>IF($BW787&gt;cLunchEnd+$N787,cLunchBegin+$N787+1,cLunchBegin+$N787)</f>
        <v>0.5</v>
      </c>
      <c r="BZ787" s="109">
        <f>IF($BW787&gt;cLunchEnd+$N787,cLunchEnd+$N787+1,cLunchEnd+$N787)</f>
        <v>0.5416666667</v>
      </c>
      <c r="CA787" s="109">
        <f>IF($BW787&gt;cDinnerEnd+$N787,cDinnerBegin+$N787+1,cDinnerBegin+$N787)</f>
        <v>0.75</v>
      </c>
      <c r="CB787" s="109">
        <f>IF($BW787&gt;cDinnerEnd+$N787,cDinnerEnd+$N787+1,cDinnerEnd+$N787)</f>
        <v>0.7916666667</v>
      </c>
      <c r="CC787" s="50" t="str">
        <f>IF((MIN($BX787,BZ787)-MAX($BW787,BY787))&gt;0,vDurationLunch,)</f>
        <v/>
      </c>
      <c r="CD787" s="50" t="str">
        <f>IF((MIN($BX787,CB787)-MAX($BW787,CA787))&gt;0,vDurationDinner,)</f>
        <v/>
      </c>
      <c r="CE787" s="50">
        <f t="shared" si="5"/>
        <v>0</v>
      </c>
      <c r="CF787" s="109">
        <f t="shared" si="6"/>
        <v>0.75</v>
      </c>
      <c r="CG787" s="50" t="str">
        <f t="shared" si="7"/>
        <v/>
      </c>
      <c r="CH787" s="50" t="str">
        <f t="shared" si="8"/>
        <v/>
      </c>
      <c r="CI787" s="50" t="str">
        <f t="shared" si="9"/>
        <v/>
      </c>
      <c r="CJ787" s="50" t="str">
        <f t="shared" si="10"/>
        <v/>
      </c>
      <c r="CK787" s="50" t="str">
        <f t="shared" si="11"/>
        <v/>
      </c>
      <c r="CL787" s="50"/>
      <c r="CM787" s="50"/>
      <c r="CN787" s="50"/>
      <c r="CO787" s="50"/>
      <c r="CP787" s="50"/>
    </row>
    <row r="788">
      <c r="A788" s="108" t="str">
        <f t="shared" si="2"/>
        <v/>
      </c>
      <c r="B788" s="6"/>
      <c r="C788" s="119"/>
      <c r="D788" s="120"/>
      <c r="E788" s="61"/>
      <c r="F788" s="45"/>
      <c r="G788" s="45"/>
      <c r="H788" s="46"/>
      <c r="I788" s="45"/>
      <c r="J788" s="45"/>
      <c r="K788" s="45"/>
      <c r="L788" s="45"/>
      <c r="M788" s="61"/>
      <c r="N788" s="48"/>
      <c r="O788" s="49"/>
      <c r="P788" s="48"/>
      <c r="Q788" s="49"/>
      <c r="R788" s="50"/>
      <c r="S788" s="51"/>
      <c r="T788" s="15"/>
      <c r="U788" s="14"/>
      <c r="V788" s="52"/>
      <c r="W788" s="52"/>
      <c r="X788" s="52"/>
      <c r="Y788" s="52"/>
      <c r="Z788" s="52"/>
      <c r="AA788" s="52"/>
      <c r="AB788" s="53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3"/>
      <c r="AP788" s="52"/>
      <c r="AQ788" s="52"/>
      <c r="AR788" s="53"/>
      <c r="AS788" s="53"/>
      <c r="AT788" s="53"/>
      <c r="AU788" s="52"/>
      <c r="AV788" s="52"/>
      <c r="AW788" s="53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83" t="str">
        <f>IF(ISBLANK(B788),,IF(IFNA(MATCH(N788,List_Holidays,0),0)=0,IF(IFNA(MATCH(WEEKDAY(N788),List_WeekHolidays,0),0),1,0),2))</f>
        <v/>
      </c>
      <c r="BU788" s="83" t="str">
        <f t="array" ref="BU788">IF(ISBLANK(BT788),,INDEX(List_DayType,BT788+1))</f>
        <v/>
      </c>
      <c r="BV788" s="83" t="str">
        <f t="array" ref="BV788">IFS(BT788=0,,BT788=1,INDEX(List_Weekday,BT788),BT788=2,XLOOKUP(N788,List_Holidays,List_HolidaysDesc))</f>
        <v/>
      </c>
      <c r="BW788" s="109">
        <f t="shared" si="3"/>
        <v>0</v>
      </c>
      <c r="BX788" s="109">
        <f t="shared" si="4"/>
        <v>0</v>
      </c>
      <c r="BY788" s="109">
        <f>IF($BW788&gt;cLunchEnd+$N788,cLunchBegin+$N788+1,cLunchBegin+$N788)</f>
        <v>0.5</v>
      </c>
      <c r="BZ788" s="109">
        <f>IF($BW788&gt;cLunchEnd+$N788,cLunchEnd+$N788+1,cLunchEnd+$N788)</f>
        <v>0.5416666667</v>
      </c>
      <c r="CA788" s="109">
        <f>IF($BW788&gt;cDinnerEnd+$N788,cDinnerBegin+$N788+1,cDinnerBegin+$N788)</f>
        <v>0.75</v>
      </c>
      <c r="CB788" s="109">
        <f>IF($BW788&gt;cDinnerEnd+$N788,cDinnerEnd+$N788+1,cDinnerEnd+$N788)</f>
        <v>0.7916666667</v>
      </c>
      <c r="CC788" s="50" t="str">
        <f>IF((MIN($BX788,BZ788)-MAX($BW788,BY788))&gt;0,vDurationLunch,)</f>
        <v/>
      </c>
      <c r="CD788" s="50" t="str">
        <f>IF((MIN($BX788,CB788)-MAX($BW788,CA788))&gt;0,vDurationDinner,)</f>
        <v/>
      </c>
      <c r="CE788" s="50">
        <f t="shared" si="5"/>
        <v>0</v>
      </c>
      <c r="CF788" s="109">
        <f t="shared" si="6"/>
        <v>0.75</v>
      </c>
      <c r="CG788" s="50" t="str">
        <f t="shared" si="7"/>
        <v/>
      </c>
      <c r="CH788" s="50" t="str">
        <f t="shared" si="8"/>
        <v/>
      </c>
      <c r="CI788" s="50" t="str">
        <f t="shared" si="9"/>
        <v/>
      </c>
      <c r="CJ788" s="50" t="str">
        <f t="shared" si="10"/>
        <v/>
      </c>
      <c r="CK788" s="50" t="str">
        <f t="shared" si="11"/>
        <v/>
      </c>
      <c r="CL788" s="50"/>
      <c r="CM788" s="50"/>
      <c r="CN788" s="50"/>
      <c r="CO788" s="50"/>
      <c r="CP788" s="50"/>
    </row>
    <row r="789">
      <c r="A789" s="108" t="str">
        <f t="shared" si="2"/>
        <v/>
      </c>
      <c r="B789" s="6"/>
      <c r="C789" s="119"/>
      <c r="D789" s="120"/>
      <c r="E789" s="61"/>
      <c r="F789" s="45"/>
      <c r="G789" s="45"/>
      <c r="H789" s="46"/>
      <c r="I789" s="45"/>
      <c r="J789" s="45"/>
      <c r="K789" s="45"/>
      <c r="L789" s="45"/>
      <c r="M789" s="61"/>
      <c r="N789" s="48"/>
      <c r="O789" s="49"/>
      <c r="P789" s="48"/>
      <c r="Q789" s="49"/>
      <c r="R789" s="50"/>
      <c r="S789" s="51"/>
      <c r="T789" s="15"/>
      <c r="U789" s="14"/>
      <c r="V789" s="52"/>
      <c r="W789" s="52"/>
      <c r="X789" s="52"/>
      <c r="Y789" s="52"/>
      <c r="Z789" s="52"/>
      <c r="AA789" s="52"/>
      <c r="AB789" s="53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3"/>
      <c r="AP789" s="52"/>
      <c r="AQ789" s="52"/>
      <c r="AR789" s="53"/>
      <c r="AS789" s="53"/>
      <c r="AT789" s="53"/>
      <c r="AU789" s="52"/>
      <c r="AV789" s="52"/>
      <c r="AW789" s="53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83" t="str">
        <f>IF(ISBLANK(B789),,IF(IFNA(MATCH(N789,List_Holidays,0),0)=0,IF(IFNA(MATCH(WEEKDAY(N789),List_WeekHolidays,0),0),1,0),2))</f>
        <v/>
      </c>
      <c r="BU789" s="83" t="str">
        <f t="array" ref="BU789">IF(ISBLANK(BT789),,INDEX(List_DayType,BT789+1))</f>
        <v/>
      </c>
      <c r="BV789" s="83" t="str">
        <f t="array" ref="BV789">IFS(BT789=0,,BT789=1,INDEX(List_Weekday,BT789),BT789=2,XLOOKUP(N789,List_Holidays,List_HolidaysDesc))</f>
        <v/>
      </c>
      <c r="BW789" s="109">
        <f t="shared" si="3"/>
        <v>0</v>
      </c>
      <c r="BX789" s="109">
        <f t="shared" si="4"/>
        <v>0</v>
      </c>
      <c r="BY789" s="109">
        <f>IF($BW789&gt;cLunchEnd+$N789,cLunchBegin+$N789+1,cLunchBegin+$N789)</f>
        <v>0.5</v>
      </c>
      <c r="BZ789" s="109">
        <f>IF($BW789&gt;cLunchEnd+$N789,cLunchEnd+$N789+1,cLunchEnd+$N789)</f>
        <v>0.5416666667</v>
      </c>
      <c r="CA789" s="109">
        <f>IF($BW789&gt;cDinnerEnd+$N789,cDinnerBegin+$N789+1,cDinnerBegin+$N789)</f>
        <v>0.75</v>
      </c>
      <c r="CB789" s="109">
        <f>IF($BW789&gt;cDinnerEnd+$N789,cDinnerEnd+$N789+1,cDinnerEnd+$N789)</f>
        <v>0.7916666667</v>
      </c>
      <c r="CC789" s="50" t="str">
        <f>IF((MIN($BX789,BZ789)-MAX($BW789,BY789))&gt;0,vDurationLunch,)</f>
        <v/>
      </c>
      <c r="CD789" s="50" t="str">
        <f>IF((MIN($BX789,CB789)-MAX($BW789,CA789))&gt;0,vDurationDinner,)</f>
        <v/>
      </c>
      <c r="CE789" s="50">
        <f t="shared" si="5"/>
        <v>0</v>
      </c>
      <c r="CF789" s="109">
        <f t="shared" si="6"/>
        <v>0.75</v>
      </c>
      <c r="CG789" s="50" t="str">
        <f t="shared" si="7"/>
        <v/>
      </c>
      <c r="CH789" s="50" t="str">
        <f t="shared" si="8"/>
        <v/>
      </c>
      <c r="CI789" s="50" t="str">
        <f t="shared" si="9"/>
        <v/>
      </c>
      <c r="CJ789" s="50" t="str">
        <f t="shared" si="10"/>
        <v/>
      </c>
      <c r="CK789" s="50" t="str">
        <f t="shared" si="11"/>
        <v/>
      </c>
      <c r="CL789" s="50"/>
      <c r="CM789" s="50"/>
      <c r="CN789" s="50"/>
      <c r="CO789" s="50"/>
      <c r="CP789" s="50"/>
    </row>
    <row r="790">
      <c r="A790" s="108" t="str">
        <f t="shared" si="2"/>
        <v/>
      </c>
      <c r="B790" s="6"/>
      <c r="C790" s="119"/>
      <c r="D790" s="120"/>
      <c r="E790" s="61"/>
      <c r="F790" s="45"/>
      <c r="G790" s="46"/>
      <c r="H790" s="46"/>
      <c r="I790" s="45"/>
      <c r="J790" s="45"/>
      <c r="K790" s="45"/>
      <c r="L790" s="45"/>
      <c r="M790" s="61"/>
      <c r="N790" s="48"/>
      <c r="O790" s="49"/>
      <c r="P790" s="48"/>
      <c r="Q790" s="49"/>
      <c r="R790" s="50"/>
      <c r="S790" s="51"/>
      <c r="T790" s="15"/>
      <c r="U790" s="14"/>
      <c r="V790" s="52"/>
      <c r="W790" s="52"/>
      <c r="X790" s="52"/>
      <c r="Y790" s="52"/>
      <c r="Z790" s="52"/>
      <c r="AA790" s="52"/>
      <c r="AB790" s="53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3"/>
      <c r="AP790" s="52"/>
      <c r="AQ790" s="52"/>
      <c r="AR790" s="53"/>
      <c r="AS790" s="53"/>
      <c r="AT790" s="53"/>
      <c r="AU790" s="52"/>
      <c r="AV790" s="52"/>
      <c r="AW790" s="53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83" t="str">
        <f>IF(ISBLANK(B790),,IF(IFNA(MATCH(N790,List_Holidays,0),0)=0,IF(IFNA(MATCH(WEEKDAY(N790),List_WeekHolidays,0),0),1,0),2))</f>
        <v/>
      </c>
      <c r="BU790" s="83" t="str">
        <f t="array" ref="BU790">IF(ISBLANK(BT790),,INDEX(List_DayType,BT790+1))</f>
        <v/>
      </c>
      <c r="BV790" s="83" t="str">
        <f t="array" ref="BV790">IFS(BT790=0,,BT790=1,INDEX(List_Weekday,BT790),BT790=2,XLOOKUP(N790,List_Holidays,List_HolidaysDesc))</f>
        <v/>
      </c>
      <c r="BW790" s="109">
        <f t="shared" si="3"/>
        <v>0</v>
      </c>
      <c r="BX790" s="109">
        <f t="shared" si="4"/>
        <v>0</v>
      </c>
      <c r="BY790" s="109">
        <f>IF($BW790&gt;cLunchEnd+$N790,cLunchBegin+$N790+1,cLunchBegin+$N790)</f>
        <v>0.5</v>
      </c>
      <c r="BZ790" s="109">
        <f>IF($BW790&gt;cLunchEnd+$N790,cLunchEnd+$N790+1,cLunchEnd+$N790)</f>
        <v>0.5416666667</v>
      </c>
      <c r="CA790" s="109">
        <f>IF($BW790&gt;cDinnerEnd+$N790,cDinnerBegin+$N790+1,cDinnerBegin+$N790)</f>
        <v>0.75</v>
      </c>
      <c r="CB790" s="109">
        <f>IF($BW790&gt;cDinnerEnd+$N790,cDinnerEnd+$N790+1,cDinnerEnd+$N790)</f>
        <v>0.7916666667</v>
      </c>
      <c r="CC790" s="50" t="str">
        <f>IF((MIN($BX790,BZ790)-MAX($BW790,BY790))&gt;0,vDurationLunch,)</f>
        <v/>
      </c>
      <c r="CD790" s="50" t="str">
        <f>IF((MIN($BX790,CB790)-MAX($BW790,CA790))&gt;0,vDurationDinner,)</f>
        <v/>
      </c>
      <c r="CE790" s="50">
        <f t="shared" si="5"/>
        <v>0</v>
      </c>
      <c r="CF790" s="109">
        <f t="shared" si="6"/>
        <v>0.75</v>
      </c>
      <c r="CG790" s="50" t="str">
        <f t="shared" si="7"/>
        <v/>
      </c>
      <c r="CH790" s="50" t="str">
        <f t="shared" si="8"/>
        <v/>
      </c>
      <c r="CI790" s="50" t="str">
        <f t="shared" si="9"/>
        <v/>
      </c>
      <c r="CJ790" s="50" t="str">
        <f t="shared" si="10"/>
        <v/>
      </c>
      <c r="CK790" s="50" t="str">
        <f t="shared" si="11"/>
        <v/>
      </c>
      <c r="CL790" s="50"/>
      <c r="CM790" s="50"/>
      <c r="CN790" s="50"/>
      <c r="CO790" s="50"/>
      <c r="CP790" s="50"/>
    </row>
    <row r="791">
      <c r="A791" s="108" t="str">
        <f t="shared" si="2"/>
        <v/>
      </c>
      <c r="B791" s="6"/>
      <c r="C791" s="119"/>
      <c r="D791" s="120"/>
      <c r="E791" s="61"/>
      <c r="F791" s="45"/>
      <c r="G791" s="45"/>
      <c r="H791" s="46"/>
      <c r="I791" s="45"/>
      <c r="J791" s="45"/>
      <c r="K791" s="45"/>
      <c r="L791" s="45"/>
      <c r="M791" s="61"/>
      <c r="N791" s="48"/>
      <c r="O791" s="49"/>
      <c r="P791" s="48"/>
      <c r="Q791" s="49"/>
      <c r="R791" s="50"/>
      <c r="S791" s="51"/>
      <c r="T791" s="15"/>
      <c r="U791" s="14"/>
      <c r="V791" s="52"/>
      <c r="W791" s="52"/>
      <c r="X791" s="52"/>
      <c r="Y791" s="52"/>
      <c r="Z791" s="52"/>
      <c r="AA791" s="52"/>
      <c r="AB791" s="53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3"/>
      <c r="AP791" s="52"/>
      <c r="AQ791" s="52"/>
      <c r="AR791" s="53"/>
      <c r="AS791" s="53"/>
      <c r="AT791" s="53"/>
      <c r="AU791" s="52"/>
      <c r="AV791" s="52"/>
      <c r="AW791" s="53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83" t="str">
        <f>IF(ISBLANK(B791),,IF(IFNA(MATCH(N791,List_Holidays,0),0)=0,IF(IFNA(MATCH(WEEKDAY(N791),List_WeekHolidays,0),0),1,0),2))</f>
        <v/>
      </c>
      <c r="BU791" s="83" t="str">
        <f t="array" ref="BU791">IF(ISBLANK(BT791),,INDEX(List_DayType,BT791+1))</f>
        <v/>
      </c>
      <c r="BV791" s="83" t="str">
        <f t="array" ref="BV791">IFS(BT791=0,,BT791=1,INDEX(List_Weekday,BT791),BT791=2,XLOOKUP(N791,List_Holidays,List_HolidaysDesc))</f>
        <v/>
      </c>
      <c r="BW791" s="109">
        <f t="shared" si="3"/>
        <v>0</v>
      </c>
      <c r="BX791" s="109">
        <f t="shared" si="4"/>
        <v>0</v>
      </c>
      <c r="BY791" s="109">
        <f>IF($BW791&gt;cLunchEnd+$N791,cLunchBegin+$N791+1,cLunchBegin+$N791)</f>
        <v>0.5</v>
      </c>
      <c r="BZ791" s="109">
        <f>IF($BW791&gt;cLunchEnd+$N791,cLunchEnd+$N791+1,cLunchEnd+$N791)</f>
        <v>0.5416666667</v>
      </c>
      <c r="CA791" s="109">
        <f>IF($BW791&gt;cDinnerEnd+$N791,cDinnerBegin+$N791+1,cDinnerBegin+$N791)</f>
        <v>0.75</v>
      </c>
      <c r="CB791" s="109">
        <f>IF($BW791&gt;cDinnerEnd+$N791,cDinnerEnd+$N791+1,cDinnerEnd+$N791)</f>
        <v>0.7916666667</v>
      </c>
      <c r="CC791" s="50" t="str">
        <f>IF((MIN($BX791,BZ791)-MAX($BW791,BY791))&gt;0,vDurationLunch,)</f>
        <v/>
      </c>
      <c r="CD791" s="50" t="str">
        <f>IF((MIN($BX791,CB791)-MAX($BW791,CA791))&gt;0,vDurationDinner,)</f>
        <v/>
      </c>
      <c r="CE791" s="50">
        <f t="shared" si="5"/>
        <v>0</v>
      </c>
      <c r="CF791" s="109">
        <f t="shared" si="6"/>
        <v>0.75</v>
      </c>
      <c r="CG791" s="50" t="str">
        <f t="shared" si="7"/>
        <v/>
      </c>
      <c r="CH791" s="50" t="str">
        <f t="shared" si="8"/>
        <v/>
      </c>
      <c r="CI791" s="50" t="str">
        <f t="shared" si="9"/>
        <v/>
      </c>
      <c r="CJ791" s="50" t="str">
        <f t="shared" si="10"/>
        <v/>
      </c>
      <c r="CK791" s="50" t="str">
        <f t="shared" si="11"/>
        <v/>
      </c>
      <c r="CL791" s="50"/>
      <c r="CM791" s="50"/>
      <c r="CN791" s="50"/>
      <c r="CO791" s="50"/>
      <c r="CP791" s="50"/>
    </row>
    <row r="792">
      <c r="A792" s="108" t="str">
        <f t="shared" si="2"/>
        <v/>
      </c>
      <c r="B792" s="6"/>
      <c r="C792" s="119"/>
      <c r="D792" s="120"/>
      <c r="E792" s="61"/>
      <c r="F792" s="45"/>
      <c r="G792" s="45"/>
      <c r="H792" s="46"/>
      <c r="I792" s="45"/>
      <c r="J792" s="45"/>
      <c r="K792" s="45"/>
      <c r="L792" s="45"/>
      <c r="M792" s="61"/>
      <c r="N792" s="48"/>
      <c r="O792" s="49"/>
      <c r="P792" s="48"/>
      <c r="Q792" s="49"/>
      <c r="R792" s="50"/>
      <c r="S792" s="51"/>
      <c r="T792" s="15"/>
      <c r="U792" s="14"/>
      <c r="V792" s="52"/>
      <c r="W792" s="52"/>
      <c r="X792" s="52"/>
      <c r="Y792" s="52"/>
      <c r="Z792" s="52"/>
      <c r="AA792" s="52"/>
      <c r="AB792" s="53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3"/>
      <c r="AP792" s="52"/>
      <c r="AQ792" s="52"/>
      <c r="AR792" s="53"/>
      <c r="AS792" s="53"/>
      <c r="AT792" s="53"/>
      <c r="AU792" s="52"/>
      <c r="AV792" s="52"/>
      <c r="AW792" s="53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83" t="str">
        <f>IF(ISBLANK(B792),,IF(IFNA(MATCH(N792,List_Holidays,0),0)=0,IF(IFNA(MATCH(WEEKDAY(N792),List_WeekHolidays,0),0),1,0),2))</f>
        <v/>
      </c>
      <c r="BU792" s="83" t="str">
        <f t="array" ref="BU792">IF(ISBLANK(BT792),,INDEX(List_DayType,BT792+1))</f>
        <v/>
      </c>
      <c r="BV792" s="83" t="str">
        <f t="array" ref="BV792">IFS(BT792=0,,BT792=1,INDEX(List_Weekday,BT792),BT792=2,XLOOKUP(N792,List_Holidays,List_HolidaysDesc))</f>
        <v/>
      </c>
      <c r="BW792" s="109">
        <f t="shared" si="3"/>
        <v>0</v>
      </c>
      <c r="BX792" s="109">
        <f t="shared" si="4"/>
        <v>0</v>
      </c>
      <c r="BY792" s="109">
        <f>IF($BW792&gt;cLunchEnd+$N792,cLunchBegin+$N792+1,cLunchBegin+$N792)</f>
        <v>0.5</v>
      </c>
      <c r="BZ792" s="109">
        <f>IF($BW792&gt;cLunchEnd+$N792,cLunchEnd+$N792+1,cLunchEnd+$N792)</f>
        <v>0.5416666667</v>
      </c>
      <c r="CA792" s="109">
        <f>IF($BW792&gt;cDinnerEnd+$N792,cDinnerBegin+$N792+1,cDinnerBegin+$N792)</f>
        <v>0.75</v>
      </c>
      <c r="CB792" s="109">
        <f>IF($BW792&gt;cDinnerEnd+$N792,cDinnerEnd+$N792+1,cDinnerEnd+$N792)</f>
        <v>0.7916666667</v>
      </c>
      <c r="CC792" s="50" t="str">
        <f>IF((MIN($BX792,BZ792)-MAX($BW792,BY792))&gt;0,vDurationLunch,)</f>
        <v/>
      </c>
      <c r="CD792" s="50" t="str">
        <f>IF((MIN($BX792,CB792)-MAX($BW792,CA792))&gt;0,vDurationDinner,)</f>
        <v/>
      </c>
      <c r="CE792" s="50">
        <f t="shared" si="5"/>
        <v>0</v>
      </c>
      <c r="CF792" s="109">
        <f t="shared" si="6"/>
        <v>0.75</v>
      </c>
      <c r="CG792" s="50" t="str">
        <f t="shared" si="7"/>
        <v/>
      </c>
      <c r="CH792" s="50" t="str">
        <f t="shared" si="8"/>
        <v/>
      </c>
      <c r="CI792" s="50" t="str">
        <f t="shared" si="9"/>
        <v/>
      </c>
      <c r="CJ792" s="50" t="str">
        <f t="shared" si="10"/>
        <v/>
      </c>
      <c r="CK792" s="50" t="str">
        <f t="shared" si="11"/>
        <v/>
      </c>
      <c r="CL792" s="50"/>
      <c r="CM792" s="50"/>
      <c r="CN792" s="50"/>
      <c r="CO792" s="50"/>
      <c r="CP792" s="50"/>
    </row>
    <row r="793">
      <c r="A793" s="108" t="str">
        <f t="shared" si="2"/>
        <v/>
      </c>
      <c r="B793" s="6"/>
      <c r="C793" s="119"/>
      <c r="D793" s="120"/>
      <c r="E793" s="61"/>
      <c r="F793" s="45"/>
      <c r="G793" s="45"/>
      <c r="H793" s="45"/>
      <c r="I793" s="45"/>
      <c r="J793" s="46"/>
      <c r="K793" s="45"/>
      <c r="L793" s="45"/>
      <c r="M793" s="61"/>
      <c r="N793" s="48"/>
      <c r="O793" s="49"/>
      <c r="P793" s="48"/>
      <c r="Q793" s="49"/>
      <c r="R793" s="50"/>
      <c r="S793" s="51"/>
      <c r="T793" s="15"/>
      <c r="U793" s="14"/>
      <c r="V793" s="52"/>
      <c r="W793" s="52"/>
      <c r="X793" s="52"/>
      <c r="Y793" s="52"/>
      <c r="Z793" s="52"/>
      <c r="AA793" s="52"/>
      <c r="AB793" s="53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3"/>
      <c r="AP793" s="52"/>
      <c r="AQ793" s="52"/>
      <c r="AR793" s="53"/>
      <c r="AS793" s="53"/>
      <c r="AT793" s="53"/>
      <c r="AU793" s="52"/>
      <c r="AV793" s="52"/>
      <c r="AW793" s="53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83" t="str">
        <f>IF(ISBLANK(B793),,IF(IFNA(MATCH(N793,List_Holidays,0),0)=0,IF(IFNA(MATCH(WEEKDAY(N793),List_WeekHolidays,0),0),1,0),2))</f>
        <v/>
      </c>
      <c r="BU793" s="83" t="str">
        <f t="array" ref="BU793">IF(ISBLANK(BT793),,INDEX(List_DayType,BT793+1))</f>
        <v/>
      </c>
      <c r="BV793" s="83" t="str">
        <f t="array" ref="BV793">IFS(BT793=0,,BT793=1,INDEX(List_Weekday,BT793),BT793=2,XLOOKUP(N793,List_Holidays,List_HolidaysDesc))</f>
        <v/>
      </c>
      <c r="BW793" s="109">
        <f t="shared" si="3"/>
        <v>0</v>
      </c>
      <c r="BX793" s="109">
        <f t="shared" si="4"/>
        <v>0</v>
      </c>
      <c r="BY793" s="109">
        <f>IF($BW793&gt;cLunchEnd+$N793,cLunchBegin+$N793+1,cLunchBegin+$N793)</f>
        <v>0.5</v>
      </c>
      <c r="BZ793" s="109">
        <f>IF($BW793&gt;cLunchEnd+$N793,cLunchEnd+$N793+1,cLunchEnd+$N793)</f>
        <v>0.5416666667</v>
      </c>
      <c r="CA793" s="109">
        <f>IF($BW793&gt;cDinnerEnd+$N793,cDinnerBegin+$N793+1,cDinnerBegin+$N793)</f>
        <v>0.75</v>
      </c>
      <c r="CB793" s="109">
        <f>IF($BW793&gt;cDinnerEnd+$N793,cDinnerEnd+$N793+1,cDinnerEnd+$N793)</f>
        <v>0.7916666667</v>
      </c>
      <c r="CC793" s="50" t="str">
        <f>IF((MIN($BX793,BZ793)-MAX($BW793,BY793))&gt;0,vDurationLunch,)</f>
        <v/>
      </c>
      <c r="CD793" s="50" t="str">
        <f>IF((MIN($BX793,CB793)-MAX($BW793,CA793))&gt;0,vDurationDinner,)</f>
        <v/>
      </c>
      <c r="CE793" s="50">
        <f t="shared" si="5"/>
        <v>0</v>
      </c>
      <c r="CF793" s="109">
        <f t="shared" si="6"/>
        <v>0.75</v>
      </c>
      <c r="CG793" s="50" t="str">
        <f t="shared" si="7"/>
        <v/>
      </c>
      <c r="CH793" s="50" t="str">
        <f t="shared" si="8"/>
        <v/>
      </c>
      <c r="CI793" s="50" t="str">
        <f t="shared" si="9"/>
        <v/>
      </c>
      <c r="CJ793" s="50" t="str">
        <f t="shared" si="10"/>
        <v/>
      </c>
      <c r="CK793" s="50" t="str">
        <f t="shared" si="11"/>
        <v/>
      </c>
      <c r="CL793" s="50"/>
      <c r="CM793" s="50"/>
      <c r="CN793" s="50"/>
      <c r="CO793" s="50"/>
      <c r="CP793" s="50"/>
    </row>
    <row r="794">
      <c r="A794" s="108" t="str">
        <f t="shared" si="2"/>
        <v/>
      </c>
      <c r="B794" s="6"/>
      <c r="C794" s="119"/>
      <c r="D794" s="120"/>
      <c r="E794" s="61"/>
      <c r="F794" s="45"/>
      <c r="G794" s="45"/>
      <c r="H794" s="46"/>
      <c r="I794" s="45"/>
      <c r="J794" s="45"/>
      <c r="K794" s="45"/>
      <c r="L794" s="45"/>
      <c r="M794" s="61"/>
      <c r="N794" s="48"/>
      <c r="O794" s="49"/>
      <c r="P794" s="48"/>
      <c r="Q794" s="49"/>
      <c r="R794" s="50"/>
      <c r="S794" s="51"/>
      <c r="T794" s="15"/>
      <c r="U794" s="14"/>
      <c r="V794" s="52"/>
      <c r="W794" s="52"/>
      <c r="X794" s="52"/>
      <c r="Y794" s="52"/>
      <c r="Z794" s="52"/>
      <c r="AA794" s="52"/>
      <c r="AB794" s="53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3"/>
      <c r="AP794" s="52"/>
      <c r="AQ794" s="52"/>
      <c r="AR794" s="53"/>
      <c r="AS794" s="53"/>
      <c r="AT794" s="53"/>
      <c r="AU794" s="52"/>
      <c r="AV794" s="52"/>
      <c r="AW794" s="53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83" t="str">
        <f>IF(ISBLANK(B794),,IF(IFNA(MATCH(N794,List_Holidays,0),0)=0,IF(IFNA(MATCH(WEEKDAY(N794),List_WeekHolidays,0),0),1,0),2))</f>
        <v/>
      </c>
      <c r="BU794" s="83" t="str">
        <f t="array" ref="BU794">IF(ISBLANK(BT794),,INDEX(List_DayType,BT794+1))</f>
        <v/>
      </c>
      <c r="BV794" s="83" t="str">
        <f t="array" ref="BV794">IFS(BT794=0,,BT794=1,INDEX(List_Weekday,BT794),BT794=2,XLOOKUP(N794,List_Holidays,List_HolidaysDesc))</f>
        <v/>
      </c>
      <c r="BW794" s="109">
        <f t="shared" si="3"/>
        <v>0</v>
      </c>
      <c r="BX794" s="109">
        <f t="shared" si="4"/>
        <v>0</v>
      </c>
      <c r="BY794" s="109">
        <f>IF($BW794&gt;cLunchEnd+$N794,cLunchBegin+$N794+1,cLunchBegin+$N794)</f>
        <v>0.5</v>
      </c>
      <c r="BZ794" s="109">
        <f>IF($BW794&gt;cLunchEnd+$N794,cLunchEnd+$N794+1,cLunchEnd+$N794)</f>
        <v>0.5416666667</v>
      </c>
      <c r="CA794" s="109">
        <f>IF($BW794&gt;cDinnerEnd+$N794,cDinnerBegin+$N794+1,cDinnerBegin+$N794)</f>
        <v>0.75</v>
      </c>
      <c r="CB794" s="109">
        <f>IF($BW794&gt;cDinnerEnd+$N794,cDinnerEnd+$N794+1,cDinnerEnd+$N794)</f>
        <v>0.7916666667</v>
      </c>
      <c r="CC794" s="50" t="str">
        <f>IF((MIN($BX794,BZ794)-MAX($BW794,BY794))&gt;0,vDurationLunch,)</f>
        <v/>
      </c>
      <c r="CD794" s="50" t="str">
        <f>IF((MIN($BX794,CB794)-MAX($BW794,CA794))&gt;0,vDurationDinner,)</f>
        <v/>
      </c>
      <c r="CE794" s="50">
        <f t="shared" si="5"/>
        <v>0</v>
      </c>
      <c r="CF794" s="109">
        <f t="shared" si="6"/>
        <v>0.75</v>
      </c>
      <c r="CG794" s="50" t="str">
        <f t="shared" si="7"/>
        <v/>
      </c>
      <c r="CH794" s="50" t="str">
        <f t="shared" si="8"/>
        <v/>
      </c>
      <c r="CI794" s="50" t="str">
        <f t="shared" si="9"/>
        <v/>
      </c>
      <c r="CJ794" s="50" t="str">
        <f t="shared" si="10"/>
        <v/>
      </c>
      <c r="CK794" s="50" t="str">
        <f t="shared" si="11"/>
        <v/>
      </c>
      <c r="CL794" s="50"/>
      <c r="CM794" s="50"/>
      <c r="CN794" s="50"/>
      <c r="CO794" s="50"/>
      <c r="CP794" s="50"/>
    </row>
    <row r="795">
      <c r="A795" s="108" t="str">
        <f t="shared" si="2"/>
        <v/>
      </c>
      <c r="B795" s="6"/>
      <c r="C795" s="119"/>
      <c r="D795" s="120"/>
      <c r="E795" s="61"/>
      <c r="F795" s="45"/>
      <c r="G795" s="45"/>
      <c r="H795" s="46"/>
      <c r="I795" s="45"/>
      <c r="J795" s="45"/>
      <c r="K795" s="45"/>
      <c r="L795" s="45"/>
      <c r="M795" s="61"/>
      <c r="N795" s="48"/>
      <c r="O795" s="49"/>
      <c r="P795" s="48"/>
      <c r="Q795" s="49"/>
      <c r="R795" s="50"/>
      <c r="S795" s="51"/>
      <c r="T795" s="15"/>
      <c r="U795" s="14"/>
      <c r="V795" s="52"/>
      <c r="W795" s="52"/>
      <c r="X795" s="52"/>
      <c r="Y795" s="52"/>
      <c r="Z795" s="52"/>
      <c r="AA795" s="52"/>
      <c r="AB795" s="53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3"/>
      <c r="AP795" s="52"/>
      <c r="AQ795" s="52"/>
      <c r="AR795" s="53"/>
      <c r="AS795" s="53"/>
      <c r="AT795" s="53"/>
      <c r="AU795" s="52"/>
      <c r="AV795" s="52"/>
      <c r="AW795" s="53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83" t="str">
        <f>IF(ISBLANK(B795),,IF(IFNA(MATCH(N795,List_Holidays,0),0)=0,IF(IFNA(MATCH(WEEKDAY(N795),List_WeekHolidays,0),0),1,0),2))</f>
        <v/>
      </c>
      <c r="BU795" s="83" t="str">
        <f t="array" ref="BU795">IF(ISBLANK(BT795),,INDEX(List_DayType,BT795+1))</f>
        <v/>
      </c>
      <c r="BV795" s="83" t="str">
        <f t="array" ref="BV795">IFS(BT795=0,,BT795=1,INDEX(List_Weekday,BT795),BT795=2,XLOOKUP(N795,List_Holidays,List_HolidaysDesc))</f>
        <v/>
      </c>
      <c r="BW795" s="109">
        <f t="shared" si="3"/>
        <v>0</v>
      </c>
      <c r="BX795" s="109">
        <f t="shared" si="4"/>
        <v>0</v>
      </c>
      <c r="BY795" s="109">
        <f>IF($BW795&gt;cLunchEnd+$N795,cLunchBegin+$N795+1,cLunchBegin+$N795)</f>
        <v>0.5</v>
      </c>
      <c r="BZ795" s="109">
        <f>IF($BW795&gt;cLunchEnd+$N795,cLunchEnd+$N795+1,cLunchEnd+$N795)</f>
        <v>0.5416666667</v>
      </c>
      <c r="CA795" s="109">
        <f>IF($BW795&gt;cDinnerEnd+$N795,cDinnerBegin+$N795+1,cDinnerBegin+$N795)</f>
        <v>0.75</v>
      </c>
      <c r="CB795" s="109">
        <f>IF($BW795&gt;cDinnerEnd+$N795,cDinnerEnd+$N795+1,cDinnerEnd+$N795)</f>
        <v>0.7916666667</v>
      </c>
      <c r="CC795" s="50" t="str">
        <f>IF((MIN($BX795,BZ795)-MAX($BW795,BY795))&gt;0,vDurationLunch,)</f>
        <v/>
      </c>
      <c r="CD795" s="50" t="str">
        <f>IF((MIN($BX795,CB795)-MAX($BW795,CA795))&gt;0,vDurationDinner,)</f>
        <v/>
      </c>
      <c r="CE795" s="50">
        <f t="shared" si="5"/>
        <v>0</v>
      </c>
      <c r="CF795" s="109">
        <f t="shared" si="6"/>
        <v>0.75</v>
      </c>
      <c r="CG795" s="50" t="str">
        <f t="shared" si="7"/>
        <v/>
      </c>
      <c r="CH795" s="50" t="str">
        <f t="shared" si="8"/>
        <v/>
      </c>
      <c r="CI795" s="50" t="str">
        <f t="shared" si="9"/>
        <v/>
      </c>
      <c r="CJ795" s="50" t="str">
        <f t="shared" si="10"/>
        <v/>
      </c>
      <c r="CK795" s="50" t="str">
        <f t="shared" si="11"/>
        <v/>
      </c>
      <c r="CL795" s="50"/>
      <c r="CM795" s="50"/>
      <c r="CN795" s="50"/>
      <c r="CO795" s="50"/>
      <c r="CP795" s="50"/>
    </row>
    <row r="796">
      <c r="A796" s="108" t="str">
        <f t="shared" si="2"/>
        <v/>
      </c>
      <c r="B796" s="6"/>
      <c r="C796" s="119"/>
      <c r="D796" s="120"/>
      <c r="E796" s="61"/>
      <c r="F796" s="45"/>
      <c r="G796" s="45"/>
      <c r="H796" s="46"/>
      <c r="I796" s="45"/>
      <c r="J796" s="45"/>
      <c r="K796" s="45"/>
      <c r="L796" s="45"/>
      <c r="M796" s="61"/>
      <c r="N796" s="48"/>
      <c r="O796" s="49"/>
      <c r="P796" s="48"/>
      <c r="Q796" s="49"/>
      <c r="R796" s="50"/>
      <c r="S796" s="51"/>
      <c r="T796" s="15"/>
      <c r="U796" s="14"/>
      <c r="V796" s="52"/>
      <c r="W796" s="52"/>
      <c r="X796" s="52"/>
      <c r="Y796" s="52"/>
      <c r="Z796" s="52"/>
      <c r="AA796" s="52"/>
      <c r="AB796" s="53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3"/>
      <c r="AP796" s="52"/>
      <c r="AQ796" s="52"/>
      <c r="AR796" s="53"/>
      <c r="AS796" s="53"/>
      <c r="AT796" s="53"/>
      <c r="AU796" s="52"/>
      <c r="AV796" s="52"/>
      <c r="AW796" s="53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83" t="str">
        <f>IF(ISBLANK(B796),,IF(IFNA(MATCH(N796,List_Holidays,0),0)=0,IF(IFNA(MATCH(WEEKDAY(N796),List_WeekHolidays,0),0),1,0),2))</f>
        <v/>
      </c>
      <c r="BU796" s="83" t="str">
        <f t="array" ref="BU796">IF(ISBLANK(BT796),,INDEX(List_DayType,BT796+1))</f>
        <v/>
      </c>
      <c r="BV796" s="83" t="str">
        <f t="array" ref="BV796">IFS(BT796=0,,BT796=1,INDEX(List_Weekday,BT796),BT796=2,XLOOKUP(N796,List_Holidays,List_HolidaysDesc))</f>
        <v/>
      </c>
      <c r="BW796" s="109">
        <f t="shared" si="3"/>
        <v>0</v>
      </c>
      <c r="BX796" s="109">
        <f t="shared" si="4"/>
        <v>0</v>
      </c>
      <c r="BY796" s="109">
        <f>IF($BW796&gt;cLunchEnd+$N796,cLunchBegin+$N796+1,cLunchBegin+$N796)</f>
        <v>0.5</v>
      </c>
      <c r="BZ796" s="109">
        <f>IF($BW796&gt;cLunchEnd+$N796,cLunchEnd+$N796+1,cLunchEnd+$N796)</f>
        <v>0.5416666667</v>
      </c>
      <c r="CA796" s="109">
        <f>IF($BW796&gt;cDinnerEnd+$N796,cDinnerBegin+$N796+1,cDinnerBegin+$N796)</f>
        <v>0.75</v>
      </c>
      <c r="CB796" s="109">
        <f>IF($BW796&gt;cDinnerEnd+$N796,cDinnerEnd+$N796+1,cDinnerEnd+$N796)</f>
        <v>0.7916666667</v>
      </c>
      <c r="CC796" s="50" t="str">
        <f>IF((MIN($BX796,BZ796)-MAX($BW796,BY796))&gt;0,vDurationLunch,)</f>
        <v/>
      </c>
      <c r="CD796" s="50" t="str">
        <f>IF((MIN($BX796,CB796)-MAX($BW796,CA796))&gt;0,vDurationDinner,)</f>
        <v/>
      </c>
      <c r="CE796" s="50">
        <f t="shared" si="5"/>
        <v>0</v>
      </c>
      <c r="CF796" s="109">
        <f t="shared" si="6"/>
        <v>0.75</v>
      </c>
      <c r="CG796" s="50" t="str">
        <f t="shared" si="7"/>
        <v/>
      </c>
      <c r="CH796" s="50" t="str">
        <f t="shared" si="8"/>
        <v/>
      </c>
      <c r="CI796" s="50" t="str">
        <f t="shared" si="9"/>
        <v/>
      </c>
      <c r="CJ796" s="50" t="str">
        <f t="shared" si="10"/>
        <v/>
      </c>
      <c r="CK796" s="50" t="str">
        <f t="shared" si="11"/>
        <v/>
      </c>
      <c r="CL796" s="50"/>
      <c r="CM796" s="50"/>
      <c r="CN796" s="50"/>
      <c r="CO796" s="50"/>
      <c r="CP796" s="50"/>
    </row>
    <row r="797">
      <c r="A797" s="108" t="str">
        <f t="shared" si="2"/>
        <v/>
      </c>
      <c r="B797" s="6"/>
      <c r="C797" s="119"/>
      <c r="D797" s="120"/>
      <c r="E797" s="61"/>
      <c r="F797" s="45"/>
      <c r="G797" s="46"/>
      <c r="H797" s="46"/>
      <c r="I797" s="45"/>
      <c r="J797" s="45"/>
      <c r="K797" s="45"/>
      <c r="L797" s="45"/>
      <c r="M797" s="61"/>
      <c r="N797" s="48"/>
      <c r="O797" s="49"/>
      <c r="P797" s="48"/>
      <c r="Q797" s="49"/>
      <c r="R797" s="50"/>
      <c r="S797" s="51"/>
      <c r="T797" s="15"/>
      <c r="U797" s="14"/>
      <c r="V797" s="52"/>
      <c r="W797" s="52"/>
      <c r="X797" s="52"/>
      <c r="Y797" s="52"/>
      <c r="Z797" s="52"/>
      <c r="AA797" s="52"/>
      <c r="AB797" s="53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3"/>
      <c r="AP797" s="52"/>
      <c r="AQ797" s="52"/>
      <c r="AR797" s="53"/>
      <c r="AS797" s="53"/>
      <c r="AT797" s="53"/>
      <c r="AU797" s="52"/>
      <c r="AV797" s="52"/>
      <c r="AW797" s="53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83" t="str">
        <f>IF(ISBLANK(B797),,IF(IFNA(MATCH(N797,List_Holidays,0),0)=0,IF(IFNA(MATCH(WEEKDAY(N797),List_WeekHolidays,0),0),1,0),2))</f>
        <v/>
      </c>
      <c r="BU797" s="83" t="str">
        <f t="array" ref="BU797">IF(ISBLANK(BT797),,INDEX(List_DayType,BT797+1))</f>
        <v/>
      </c>
      <c r="BV797" s="83" t="str">
        <f t="array" ref="BV797">IFS(BT797=0,,BT797=1,INDEX(List_Weekday,BT797),BT797=2,XLOOKUP(N797,List_Holidays,List_HolidaysDesc))</f>
        <v/>
      </c>
      <c r="BW797" s="109">
        <f t="shared" si="3"/>
        <v>0</v>
      </c>
      <c r="BX797" s="109">
        <f t="shared" si="4"/>
        <v>0</v>
      </c>
      <c r="BY797" s="109">
        <f>IF($BW797&gt;cLunchEnd+$N797,cLunchBegin+$N797+1,cLunchBegin+$N797)</f>
        <v>0.5</v>
      </c>
      <c r="BZ797" s="109">
        <f>IF($BW797&gt;cLunchEnd+$N797,cLunchEnd+$N797+1,cLunchEnd+$N797)</f>
        <v>0.5416666667</v>
      </c>
      <c r="CA797" s="109">
        <f>IF($BW797&gt;cDinnerEnd+$N797,cDinnerBegin+$N797+1,cDinnerBegin+$N797)</f>
        <v>0.75</v>
      </c>
      <c r="CB797" s="109">
        <f>IF($BW797&gt;cDinnerEnd+$N797,cDinnerEnd+$N797+1,cDinnerEnd+$N797)</f>
        <v>0.7916666667</v>
      </c>
      <c r="CC797" s="50" t="str">
        <f>IF((MIN($BX797,BZ797)-MAX($BW797,BY797))&gt;0,vDurationLunch,)</f>
        <v/>
      </c>
      <c r="CD797" s="50" t="str">
        <f>IF((MIN($BX797,CB797)-MAX($BW797,CA797))&gt;0,vDurationDinner,)</f>
        <v/>
      </c>
      <c r="CE797" s="50">
        <f t="shared" si="5"/>
        <v>0</v>
      </c>
      <c r="CF797" s="109">
        <f t="shared" si="6"/>
        <v>0.75</v>
      </c>
      <c r="CG797" s="50" t="str">
        <f t="shared" si="7"/>
        <v/>
      </c>
      <c r="CH797" s="50" t="str">
        <f t="shared" si="8"/>
        <v/>
      </c>
      <c r="CI797" s="50" t="str">
        <f t="shared" si="9"/>
        <v/>
      </c>
      <c r="CJ797" s="50" t="str">
        <f t="shared" si="10"/>
        <v/>
      </c>
      <c r="CK797" s="50" t="str">
        <f t="shared" si="11"/>
        <v/>
      </c>
      <c r="CL797" s="50"/>
      <c r="CM797" s="50"/>
      <c r="CN797" s="50"/>
      <c r="CO797" s="50"/>
      <c r="CP797" s="50"/>
    </row>
    <row r="798">
      <c r="A798" s="108" t="str">
        <f t="shared" si="2"/>
        <v/>
      </c>
      <c r="B798" s="6"/>
      <c r="C798" s="119"/>
      <c r="D798" s="120"/>
      <c r="E798" s="61"/>
      <c r="F798" s="45"/>
      <c r="G798" s="45"/>
      <c r="H798" s="46"/>
      <c r="I798" s="45"/>
      <c r="J798" s="45"/>
      <c r="K798" s="45"/>
      <c r="L798" s="45"/>
      <c r="M798" s="61"/>
      <c r="N798" s="48"/>
      <c r="O798" s="49"/>
      <c r="P798" s="48"/>
      <c r="Q798" s="49"/>
      <c r="R798" s="50"/>
      <c r="S798" s="51"/>
      <c r="T798" s="15"/>
      <c r="U798" s="14"/>
      <c r="V798" s="52"/>
      <c r="W798" s="52"/>
      <c r="X798" s="52"/>
      <c r="Y798" s="52"/>
      <c r="Z798" s="52"/>
      <c r="AA798" s="52"/>
      <c r="AB798" s="53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3"/>
      <c r="AP798" s="52"/>
      <c r="AQ798" s="52"/>
      <c r="AR798" s="53"/>
      <c r="AS798" s="53"/>
      <c r="AT798" s="53"/>
      <c r="AU798" s="52"/>
      <c r="AV798" s="52"/>
      <c r="AW798" s="53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83" t="str">
        <f>IF(ISBLANK(B798),,IF(IFNA(MATCH(N798,List_Holidays,0),0)=0,IF(IFNA(MATCH(WEEKDAY(N798),List_WeekHolidays,0),0),1,0),2))</f>
        <v/>
      </c>
      <c r="BU798" s="83" t="str">
        <f t="array" ref="BU798">IF(ISBLANK(BT798),,INDEX(List_DayType,BT798+1))</f>
        <v/>
      </c>
      <c r="BV798" s="83" t="str">
        <f t="array" ref="BV798">IFS(BT798=0,,BT798=1,INDEX(List_Weekday,BT798),BT798=2,XLOOKUP(N798,List_Holidays,List_HolidaysDesc))</f>
        <v/>
      </c>
      <c r="BW798" s="109">
        <f t="shared" si="3"/>
        <v>0</v>
      </c>
      <c r="BX798" s="109">
        <f t="shared" si="4"/>
        <v>0</v>
      </c>
      <c r="BY798" s="109">
        <f>IF($BW798&gt;cLunchEnd+$N798,cLunchBegin+$N798+1,cLunchBegin+$N798)</f>
        <v>0.5</v>
      </c>
      <c r="BZ798" s="109">
        <f>IF($BW798&gt;cLunchEnd+$N798,cLunchEnd+$N798+1,cLunchEnd+$N798)</f>
        <v>0.5416666667</v>
      </c>
      <c r="CA798" s="109">
        <f>IF($BW798&gt;cDinnerEnd+$N798,cDinnerBegin+$N798+1,cDinnerBegin+$N798)</f>
        <v>0.75</v>
      </c>
      <c r="CB798" s="109">
        <f>IF($BW798&gt;cDinnerEnd+$N798,cDinnerEnd+$N798+1,cDinnerEnd+$N798)</f>
        <v>0.7916666667</v>
      </c>
      <c r="CC798" s="50" t="str">
        <f>IF((MIN($BX798,BZ798)-MAX($BW798,BY798))&gt;0,vDurationLunch,)</f>
        <v/>
      </c>
      <c r="CD798" s="50" t="str">
        <f>IF((MIN($BX798,CB798)-MAX($BW798,CA798))&gt;0,vDurationDinner,)</f>
        <v/>
      </c>
      <c r="CE798" s="50">
        <f t="shared" si="5"/>
        <v>0</v>
      </c>
      <c r="CF798" s="109">
        <f t="shared" si="6"/>
        <v>0.75</v>
      </c>
      <c r="CG798" s="50" t="str">
        <f t="shared" si="7"/>
        <v/>
      </c>
      <c r="CH798" s="50" t="str">
        <f t="shared" si="8"/>
        <v/>
      </c>
      <c r="CI798" s="50" t="str">
        <f t="shared" si="9"/>
        <v/>
      </c>
      <c r="CJ798" s="50" t="str">
        <f t="shared" si="10"/>
        <v/>
      </c>
      <c r="CK798" s="50" t="str">
        <f t="shared" si="11"/>
        <v/>
      </c>
      <c r="CL798" s="50"/>
      <c r="CM798" s="50"/>
      <c r="CN798" s="50"/>
      <c r="CO798" s="50"/>
      <c r="CP798" s="50"/>
    </row>
    <row r="799">
      <c r="A799" s="108" t="str">
        <f t="shared" si="2"/>
        <v/>
      </c>
      <c r="B799" s="6"/>
      <c r="C799" s="119"/>
      <c r="D799" s="120"/>
      <c r="E799" s="61"/>
      <c r="F799" s="45"/>
      <c r="G799" s="45"/>
      <c r="H799" s="46"/>
      <c r="I799" s="45"/>
      <c r="J799" s="45"/>
      <c r="K799" s="45"/>
      <c r="L799" s="45"/>
      <c r="M799" s="61"/>
      <c r="N799" s="48"/>
      <c r="O799" s="49"/>
      <c r="P799" s="48"/>
      <c r="Q799" s="49"/>
      <c r="R799" s="50"/>
      <c r="S799" s="51"/>
      <c r="T799" s="15"/>
      <c r="U799" s="14"/>
      <c r="V799" s="52"/>
      <c r="W799" s="52"/>
      <c r="X799" s="52"/>
      <c r="Y799" s="52"/>
      <c r="Z799" s="52"/>
      <c r="AA799" s="52"/>
      <c r="AB799" s="53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3"/>
      <c r="AP799" s="52"/>
      <c r="AQ799" s="52"/>
      <c r="AR799" s="53"/>
      <c r="AS799" s="53"/>
      <c r="AT799" s="53"/>
      <c r="AU799" s="52"/>
      <c r="AV799" s="52"/>
      <c r="AW799" s="53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83" t="str">
        <f>IF(ISBLANK(B799),,IF(IFNA(MATCH(N799,List_Holidays,0),0)=0,IF(IFNA(MATCH(WEEKDAY(N799),List_WeekHolidays,0),0),1,0),2))</f>
        <v/>
      </c>
      <c r="BU799" s="83" t="str">
        <f t="array" ref="BU799">IF(ISBLANK(BT799),,INDEX(List_DayType,BT799+1))</f>
        <v/>
      </c>
      <c r="BV799" s="83" t="str">
        <f t="array" ref="BV799">IFS(BT799=0,,BT799=1,INDEX(List_Weekday,BT799),BT799=2,XLOOKUP(N799,List_Holidays,List_HolidaysDesc))</f>
        <v/>
      </c>
      <c r="BW799" s="109">
        <f t="shared" si="3"/>
        <v>0</v>
      </c>
      <c r="BX799" s="109">
        <f t="shared" si="4"/>
        <v>0</v>
      </c>
      <c r="BY799" s="109">
        <f>IF($BW799&gt;cLunchEnd+$N799,cLunchBegin+$N799+1,cLunchBegin+$N799)</f>
        <v>0.5</v>
      </c>
      <c r="BZ799" s="109">
        <f>IF($BW799&gt;cLunchEnd+$N799,cLunchEnd+$N799+1,cLunchEnd+$N799)</f>
        <v>0.5416666667</v>
      </c>
      <c r="CA799" s="109">
        <f>IF($BW799&gt;cDinnerEnd+$N799,cDinnerBegin+$N799+1,cDinnerBegin+$N799)</f>
        <v>0.75</v>
      </c>
      <c r="CB799" s="109">
        <f>IF($BW799&gt;cDinnerEnd+$N799,cDinnerEnd+$N799+1,cDinnerEnd+$N799)</f>
        <v>0.7916666667</v>
      </c>
      <c r="CC799" s="50" t="str">
        <f>IF((MIN($BX799,BZ799)-MAX($BW799,BY799))&gt;0,vDurationLunch,)</f>
        <v/>
      </c>
      <c r="CD799" s="50" t="str">
        <f>IF((MIN($BX799,CB799)-MAX($BW799,CA799))&gt;0,vDurationDinner,)</f>
        <v/>
      </c>
      <c r="CE799" s="50">
        <f t="shared" si="5"/>
        <v>0</v>
      </c>
      <c r="CF799" s="109">
        <f t="shared" si="6"/>
        <v>0.75</v>
      </c>
      <c r="CG799" s="50" t="str">
        <f t="shared" si="7"/>
        <v/>
      </c>
      <c r="CH799" s="50" t="str">
        <f t="shared" si="8"/>
        <v/>
      </c>
      <c r="CI799" s="50" t="str">
        <f t="shared" si="9"/>
        <v/>
      </c>
      <c r="CJ799" s="50" t="str">
        <f t="shared" si="10"/>
        <v/>
      </c>
      <c r="CK799" s="50" t="str">
        <f t="shared" si="11"/>
        <v/>
      </c>
      <c r="CL799" s="50"/>
      <c r="CM799" s="50"/>
      <c r="CN799" s="50"/>
      <c r="CO799" s="50"/>
      <c r="CP799" s="50"/>
    </row>
    <row r="800">
      <c r="A800" s="108" t="str">
        <f t="shared" si="2"/>
        <v/>
      </c>
      <c r="B800" s="6"/>
      <c r="C800" s="119"/>
      <c r="D800" s="120"/>
      <c r="E800" s="61"/>
      <c r="F800" s="45"/>
      <c r="G800" s="45"/>
      <c r="H800" s="45"/>
      <c r="I800" s="45"/>
      <c r="J800" s="46"/>
      <c r="K800" s="45"/>
      <c r="L800" s="45"/>
      <c r="M800" s="61"/>
      <c r="N800" s="48"/>
      <c r="O800" s="49"/>
      <c r="P800" s="48"/>
      <c r="Q800" s="49"/>
      <c r="R800" s="50"/>
      <c r="S800" s="51"/>
      <c r="T800" s="15"/>
      <c r="U800" s="14"/>
      <c r="V800" s="52"/>
      <c r="W800" s="52"/>
      <c r="X800" s="52"/>
      <c r="Y800" s="52"/>
      <c r="Z800" s="52"/>
      <c r="AA800" s="52"/>
      <c r="AB800" s="53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3"/>
      <c r="AP800" s="52"/>
      <c r="AQ800" s="52"/>
      <c r="AR800" s="53"/>
      <c r="AS800" s="53"/>
      <c r="AT800" s="53"/>
      <c r="AU800" s="52"/>
      <c r="AV800" s="52"/>
      <c r="AW800" s="53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83" t="str">
        <f>IF(ISBLANK(B800),,IF(IFNA(MATCH(N800,List_Holidays,0),0)=0,IF(IFNA(MATCH(WEEKDAY(N800),List_WeekHolidays,0),0),1,0),2))</f>
        <v/>
      </c>
      <c r="BU800" s="83" t="str">
        <f t="array" ref="BU800">IF(ISBLANK(BT800),,INDEX(List_DayType,BT800+1))</f>
        <v/>
      </c>
      <c r="BV800" s="83" t="str">
        <f t="array" ref="BV800">IFS(BT800=0,,BT800=1,INDEX(List_Weekday,BT800),BT800=2,XLOOKUP(N800,List_Holidays,List_HolidaysDesc))</f>
        <v/>
      </c>
      <c r="BW800" s="109">
        <f t="shared" si="3"/>
        <v>0</v>
      </c>
      <c r="BX800" s="109">
        <f t="shared" si="4"/>
        <v>0</v>
      </c>
      <c r="BY800" s="109">
        <f>IF($BW800&gt;cLunchEnd+$N800,cLunchBegin+$N800+1,cLunchBegin+$N800)</f>
        <v>0.5</v>
      </c>
      <c r="BZ800" s="109">
        <f>IF($BW800&gt;cLunchEnd+$N800,cLunchEnd+$N800+1,cLunchEnd+$N800)</f>
        <v>0.5416666667</v>
      </c>
      <c r="CA800" s="109">
        <f>IF($BW800&gt;cDinnerEnd+$N800,cDinnerBegin+$N800+1,cDinnerBegin+$N800)</f>
        <v>0.75</v>
      </c>
      <c r="CB800" s="109">
        <f>IF($BW800&gt;cDinnerEnd+$N800,cDinnerEnd+$N800+1,cDinnerEnd+$N800)</f>
        <v>0.7916666667</v>
      </c>
      <c r="CC800" s="50" t="str">
        <f>IF((MIN($BX800,BZ800)-MAX($BW800,BY800))&gt;0,vDurationLunch,)</f>
        <v/>
      </c>
      <c r="CD800" s="50" t="str">
        <f>IF((MIN($BX800,CB800)-MAX($BW800,CA800))&gt;0,vDurationDinner,)</f>
        <v/>
      </c>
      <c r="CE800" s="50">
        <f t="shared" si="5"/>
        <v>0</v>
      </c>
      <c r="CF800" s="109">
        <f t="shared" si="6"/>
        <v>0.75</v>
      </c>
      <c r="CG800" s="50" t="str">
        <f t="shared" si="7"/>
        <v/>
      </c>
      <c r="CH800" s="50" t="str">
        <f t="shared" si="8"/>
        <v/>
      </c>
      <c r="CI800" s="50" t="str">
        <f t="shared" si="9"/>
        <v/>
      </c>
      <c r="CJ800" s="50" t="str">
        <f t="shared" si="10"/>
        <v/>
      </c>
      <c r="CK800" s="50" t="str">
        <f t="shared" si="11"/>
        <v/>
      </c>
      <c r="CL800" s="50"/>
      <c r="CM800" s="50"/>
      <c r="CN800" s="50"/>
      <c r="CO800" s="50"/>
      <c r="CP800" s="50"/>
    </row>
    <row r="801">
      <c r="A801" s="108" t="str">
        <f t="shared" si="2"/>
        <v/>
      </c>
      <c r="B801" s="6"/>
      <c r="C801" s="119"/>
      <c r="D801" s="120"/>
      <c r="E801" s="61"/>
      <c r="F801" s="45"/>
      <c r="G801" s="45"/>
      <c r="H801" s="46"/>
      <c r="I801" s="45"/>
      <c r="J801" s="45"/>
      <c r="K801" s="45"/>
      <c r="L801" s="45"/>
      <c r="M801" s="61"/>
      <c r="N801" s="48"/>
      <c r="O801" s="49"/>
      <c r="P801" s="48"/>
      <c r="Q801" s="49"/>
      <c r="R801" s="50"/>
      <c r="S801" s="51"/>
      <c r="T801" s="15"/>
      <c r="U801" s="14"/>
      <c r="V801" s="52"/>
      <c r="W801" s="52"/>
      <c r="X801" s="52"/>
      <c r="Y801" s="52"/>
      <c r="Z801" s="52"/>
      <c r="AA801" s="52"/>
      <c r="AB801" s="53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3"/>
      <c r="AP801" s="52"/>
      <c r="AQ801" s="52"/>
      <c r="AR801" s="53"/>
      <c r="AS801" s="53"/>
      <c r="AT801" s="53"/>
      <c r="AU801" s="52"/>
      <c r="AV801" s="52"/>
      <c r="AW801" s="53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83" t="str">
        <f>IF(ISBLANK(B801),,IF(IFNA(MATCH(N801,List_Holidays,0),0)=0,IF(IFNA(MATCH(WEEKDAY(N801),List_WeekHolidays,0),0),1,0),2))</f>
        <v/>
      </c>
      <c r="BU801" s="83" t="str">
        <f t="array" ref="BU801">IF(ISBLANK(BT801),,INDEX(List_DayType,BT801+1))</f>
        <v/>
      </c>
      <c r="BV801" s="83" t="str">
        <f t="array" ref="BV801">IFS(BT801=0,,BT801=1,INDEX(List_Weekday,BT801),BT801=2,XLOOKUP(N801,List_Holidays,List_HolidaysDesc))</f>
        <v/>
      </c>
      <c r="BW801" s="109">
        <f t="shared" si="3"/>
        <v>0</v>
      </c>
      <c r="BX801" s="109">
        <f t="shared" si="4"/>
        <v>0</v>
      </c>
      <c r="BY801" s="109">
        <f>IF($BW801&gt;cLunchEnd+$N801,cLunchBegin+$N801+1,cLunchBegin+$N801)</f>
        <v>0.5</v>
      </c>
      <c r="BZ801" s="109">
        <f>IF($BW801&gt;cLunchEnd+$N801,cLunchEnd+$N801+1,cLunchEnd+$N801)</f>
        <v>0.5416666667</v>
      </c>
      <c r="CA801" s="109">
        <f>IF($BW801&gt;cDinnerEnd+$N801,cDinnerBegin+$N801+1,cDinnerBegin+$N801)</f>
        <v>0.75</v>
      </c>
      <c r="CB801" s="109">
        <f>IF($BW801&gt;cDinnerEnd+$N801,cDinnerEnd+$N801+1,cDinnerEnd+$N801)</f>
        <v>0.7916666667</v>
      </c>
      <c r="CC801" s="50" t="str">
        <f>IF((MIN($BX801,BZ801)-MAX($BW801,BY801))&gt;0,vDurationLunch,)</f>
        <v/>
      </c>
      <c r="CD801" s="50" t="str">
        <f>IF((MIN($BX801,CB801)-MAX($BW801,CA801))&gt;0,vDurationDinner,)</f>
        <v/>
      </c>
      <c r="CE801" s="50">
        <f t="shared" si="5"/>
        <v>0</v>
      </c>
      <c r="CF801" s="109">
        <f t="shared" si="6"/>
        <v>0.75</v>
      </c>
      <c r="CG801" s="50" t="str">
        <f t="shared" si="7"/>
        <v/>
      </c>
      <c r="CH801" s="50" t="str">
        <f t="shared" si="8"/>
        <v/>
      </c>
      <c r="CI801" s="50" t="str">
        <f t="shared" si="9"/>
        <v/>
      </c>
      <c r="CJ801" s="50" t="str">
        <f t="shared" si="10"/>
        <v/>
      </c>
      <c r="CK801" s="50" t="str">
        <f t="shared" si="11"/>
        <v/>
      </c>
      <c r="CL801" s="50"/>
      <c r="CM801" s="50"/>
      <c r="CN801" s="50"/>
      <c r="CO801" s="50"/>
      <c r="CP801" s="50"/>
    </row>
    <row r="802">
      <c r="A802" s="108" t="str">
        <f t="shared" si="2"/>
        <v/>
      </c>
      <c r="B802" s="6"/>
      <c r="C802" s="119"/>
      <c r="D802" s="120"/>
      <c r="E802" s="61"/>
      <c r="F802" s="45"/>
      <c r="G802" s="45"/>
      <c r="H802" s="46"/>
      <c r="I802" s="45"/>
      <c r="J802" s="45"/>
      <c r="K802" s="45"/>
      <c r="L802" s="45"/>
      <c r="M802" s="61"/>
      <c r="N802" s="48"/>
      <c r="O802" s="49"/>
      <c r="P802" s="48"/>
      <c r="Q802" s="49"/>
      <c r="R802" s="50"/>
      <c r="S802" s="51"/>
      <c r="T802" s="15"/>
      <c r="U802" s="14"/>
      <c r="V802" s="52"/>
      <c r="W802" s="52"/>
      <c r="X802" s="52"/>
      <c r="Y802" s="52"/>
      <c r="Z802" s="52"/>
      <c r="AA802" s="52"/>
      <c r="AB802" s="53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3"/>
      <c r="AP802" s="52"/>
      <c r="AQ802" s="52"/>
      <c r="AR802" s="53"/>
      <c r="AS802" s="53"/>
      <c r="AT802" s="53"/>
      <c r="AU802" s="52"/>
      <c r="AV802" s="52"/>
      <c r="AW802" s="53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83" t="str">
        <f>IF(ISBLANK(B802),,IF(IFNA(MATCH(N802,List_Holidays,0),0)=0,IF(IFNA(MATCH(WEEKDAY(N802),List_WeekHolidays,0),0),1,0),2))</f>
        <v/>
      </c>
      <c r="BU802" s="83" t="str">
        <f t="array" ref="BU802">IF(ISBLANK(BT802),,INDEX(List_DayType,BT802+1))</f>
        <v/>
      </c>
      <c r="BV802" s="83" t="str">
        <f t="array" ref="BV802">IFS(BT802=0,,BT802=1,INDEX(List_Weekday,BT802),BT802=2,XLOOKUP(N802,List_Holidays,List_HolidaysDesc))</f>
        <v/>
      </c>
      <c r="BW802" s="109">
        <f t="shared" si="3"/>
        <v>0</v>
      </c>
      <c r="BX802" s="109">
        <f t="shared" si="4"/>
        <v>0</v>
      </c>
      <c r="BY802" s="109">
        <f>IF($BW802&gt;cLunchEnd+$N802,cLunchBegin+$N802+1,cLunchBegin+$N802)</f>
        <v>0.5</v>
      </c>
      <c r="BZ802" s="109">
        <f>IF($BW802&gt;cLunchEnd+$N802,cLunchEnd+$N802+1,cLunchEnd+$N802)</f>
        <v>0.5416666667</v>
      </c>
      <c r="CA802" s="109">
        <f>IF($BW802&gt;cDinnerEnd+$N802,cDinnerBegin+$N802+1,cDinnerBegin+$N802)</f>
        <v>0.75</v>
      </c>
      <c r="CB802" s="109">
        <f>IF($BW802&gt;cDinnerEnd+$N802,cDinnerEnd+$N802+1,cDinnerEnd+$N802)</f>
        <v>0.7916666667</v>
      </c>
      <c r="CC802" s="50" t="str">
        <f>IF((MIN($BX802,BZ802)-MAX($BW802,BY802))&gt;0,vDurationLunch,)</f>
        <v/>
      </c>
      <c r="CD802" s="50" t="str">
        <f>IF((MIN($BX802,CB802)-MAX($BW802,CA802))&gt;0,vDurationDinner,)</f>
        <v/>
      </c>
      <c r="CE802" s="50">
        <f t="shared" si="5"/>
        <v>0</v>
      </c>
      <c r="CF802" s="109">
        <f t="shared" si="6"/>
        <v>0.75</v>
      </c>
      <c r="CG802" s="50" t="str">
        <f t="shared" si="7"/>
        <v/>
      </c>
      <c r="CH802" s="50" t="str">
        <f t="shared" si="8"/>
        <v/>
      </c>
      <c r="CI802" s="50" t="str">
        <f t="shared" si="9"/>
        <v/>
      </c>
      <c r="CJ802" s="50" t="str">
        <f t="shared" si="10"/>
        <v/>
      </c>
      <c r="CK802" s="50" t="str">
        <f t="shared" si="11"/>
        <v/>
      </c>
      <c r="CL802" s="50"/>
      <c r="CM802" s="50"/>
      <c r="CN802" s="50"/>
      <c r="CO802" s="50"/>
      <c r="CP802" s="50"/>
    </row>
    <row r="803">
      <c r="A803" s="108" t="str">
        <f t="shared" si="2"/>
        <v/>
      </c>
      <c r="B803" s="6"/>
      <c r="C803" s="119"/>
      <c r="D803" s="120"/>
      <c r="E803" s="61"/>
      <c r="F803" s="45"/>
      <c r="G803" s="45"/>
      <c r="H803" s="46"/>
      <c r="I803" s="45"/>
      <c r="J803" s="45"/>
      <c r="K803" s="45"/>
      <c r="L803" s="45"/>
      <c r="M803" s="61"/>
      <c r="N803" s="48"/>
      <c r="O803" s="49"/>
      <c r="P803" s="48"/>
      <c r="Q803" s="49"/>
      <c r="R803" s="50"/>
      <c r="S803" s="51"/>
      <c r="T803" s="15"/>
      <c r="U803" s="14"/>
      <c r="V803" s="52"/>
      <c r="W803" s="52"/>
      <c r="X803" s="52"/>
      <c r="Y803" s="52"/>
      <c r="Z803" s="52"/>
      <c r="AA803" s="52"/>
      <c r="AB803" s="53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3"/>
      <c r="AP803" s="52"/>
      <c r="AQ803" s="52"/>
      <c r="AR803" s="53"/>
      <c r="AS803" s="53"/>
      <c r="AT803" s="53"/>
      <c r="AU803" s="52"/>
      <c r="AV803" s="52"/>
      <c r="AW803" s="53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83" t="str">
        <f>IF(ISBLANK(B803),,IF(IFNA(MATCH(N803,List_Holidays,0),0)=0,IF(IFNA(MATCH(WEEKDAY(N803),List_WeekHolidays,0),0),1,0),2))</f>
        <v/>
      </c>
      <c r="BU803" s="83" t="str">
        <f t="array" ref="BU803">IF(ISBLANK(BT803),,INDEX(List_DayType,BT803+1))</f>
        <v/>
      </c>
      <c r="BV803" s="83" t="str">
        <f t="array" ref="BV803">IFS(BT803=0,,BT803=1,INDEX(List_Weekday,BT803),BT803=2,XLOOKUP(N803,List_Holidays,List_HolidaysDesc))</f>
        <v/>
      </c>
      <c r="BW803" s="109">
        <f t="shared" si="3"/>
        <v>0</v>
      </c>
      <c r="BX803" s="109">
        <f t="shared" si="4"/>
        <v>0</v>
      </c>
      <c r="BY803" s="109">
        <f>IF($BW803&gt;cLunchEnd+$N803,cLunchBegin+$N803+1,cLunchBegin+$N803)</f>
        <v>0.5</v>
      </c>
      <c r="BZ803" s="109">
        <f>IF($BW803&gt;cLunchEnd+$N803,cLunchEnd+$N803+1,cLunchEnd+$N803)</f>
        <v>0.5416666667</v>
      </c>
      <c r="CA803" s="109">
        <f>IF($BW803&gt;cDinnerEnd+$N803,cDinnerBegin+$N803+1,cDinnerBegin+$N803)</f>
        <v>0.75</v>
      </c>
      <c r="CB803" s="109">
        <f>IF($BW803&gt;cDinnerEnd+$N803,cDinnerEnd+$N803+1,cDinnerEnd+$N803)</f>
        <v>0.7916666667</v>
      </c>
      <c r="CC803" s="50" t="str">
        <f>IF((MIN($BX803,BZ803)-MAX($BW803,BY803))&gt;0,vDurationLunch,)</f>
        <v/>
      </c>
      <c r="CD803" s="50" t="str">
        <f>IF((MIN($BX803,CB803)-MAX($BW803,CA803))&gt;0,vDurationDinner,)</f>
        <v/>
      </c>
      <c r="CE803" s="50">
        <f t="shared" si="5"/>
        <v>0</v>
      </c>
      <c r="CF803" s="109">
        <f t="shared" si="6"/>
        <v>0.75</v>
      </c>
      <c r="CG803" s="50" t="str">
        <f t="shared" si="7"/>
        <v/>
      </c>
      <c r="CH803" s="50" t="str">
        <f t="shared" si="8"/>
        <v/>
      </c>
      <c r="CI803" s="50" t="str">
        <f t="shared" si="9"/>
        <v/>
      </c>
      <c r="CJ803" s="50" t="str">
        <f t="shared" si="10"/>
        <v/>
      </c>
      <c r="CK803" s="50" t="str">
        <f t="shared" si="11"/>
        <v/>
      </c>
      <c r="CL803" s="50"/>
      <c r="CM803" s="50"/>
      <c r="CN803" s="50"/>
      <c r="CO803" s="50"/>
      <c r="CP803" s="50"/>
    </row>
    <row r="804">
      <c r="A804" s="108" t="str">
        <f t="shared" si="2"/>
        <v/>
      </c>
      <c r="B804" s="6"/>
      <c r="C804" s="119"/>
      <c r="D804" s="120"/>
      <c r="E804" s="61"/>
      <c r="F804" s="45"/>
      <c r="G804" s="46"/>
      <c r="H804" s="46"/>
      <c r="I804" s="45"/>
      <c r="J804" s="45"/>
      <c r="K804" s="45"/>
      <c r="L804" s="45"/>
      <c r="M804" s="61"/>
      <c r="N804" s="48"/>
      <c r="O804" s="49"/>
      <c r="P804" s="48"/>
      <c r="Q804" s="49"/>
      <c r="R804" s="50"/>
      <c r="S804" s="51"/>
      <c r="T804" s="15"/>
      <c r="U804" s="14"/>
      <c r="V804" s="52"/>
      <c r="W804" s="52"/>
      <c r="X804" s="52"/>
      <c r="Y804" s="52"/>
      <c r="Z804" s="52"/>
      <c r="AA804" s="52"/>
      <c r="AB804" s="53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3"/>
      <c r="AP804" s="52"/>
      <c r="AQ804" s="52"/>
      <c r="AR804" s="53"/>
      <c r="AS804" s="53"/>
      <c r="AT804" s="53"/>
      <c r="AU804" s="52"/>
      <c r="AV804" s="52"/>
      <c r="AW804" s="53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83" t="str">
        <f>IF(ISBLANK(B804),,IF(IFNA(MATCH(N804,List_Holidays,0),0)=0,IF(IFNA(MATCH(WEEKDAY(N804),List_WeekHolidays,0),0),1,0),2))</f>
        <v/>
      </c>
      <c r="BU804" s="83" t="str">
        <f t="array" ref="BU804">IF(ISBLANK(BT804),,INDEX(List_DayType,BT804+1))</f>
        <v/>
      </c>
      <c r="BV804" s="83" t="str">
        <f t="array" ref="BV804">IFS(BT804=0,,BT804=1,INDEX(List_Weekday,BT804),BT804=2,XLOOKUP(N804,List_Holidays,List_HolidaysDesc))</f>
        <v/>
      </c>
      <c r="BW804" s="109">
        <f t="shared" si="3"/>
        <v>0</v>
      </c>
      <c r="BX804" s="109">
        <f t="shared" si="4"/>
        <v>0</v>
      </c>
      <c r="BY804" s="109">
        <f>IF($BW804&gt;cLunchEnd+$N804,cLunchBegin+$N804+1,cLunchBegin+$N804)</f>
        <v>0.5</v>
      </c>
      <c r="BZ804" s="109">
        <f>IF($BW804&gt;cLunchEnd+$N804,cLunchEnd+$N804+1,cLunchEnd+$N804)</f>
        <v>0.5416666667</v>
      </c>
      <c r="CA804" s="109">
        <f>IF($BW804&gt;cDinnerEnd+$N804,cDinnerBegin+$N804+1,cDinnerBegin+$N804)</f>
        <v>0.75</v>
      </c>
      <c r="CB804" s="109">
        <f>IF($BW804&gt;cDinnerEnd+$N804,cDinnerEnd+$N804+1,cDinnerEnd+$N804)</f>
        <v>0.7916666667</v>
      </c>
      <c r="CC804" s="50" t="str">
        <f>IF((MIN($BX804,BZ804)-MAX($BW804,BY804))&gt;0,vDurationLunch,)</f>
        <v/>
      </c>
      <c r="CD804" s="50" t="str">
        <f>IF((MIN($BX804,CB804)-MAX($BW804,CA804))&gt;0,vDurationDinner,)</f>
        <v/>
      </c>
      <c r="CE804" s="50">
        <f t="shared" si="5"/>
        <v>0</v>
      </c>
      <c r="CF804" s="109">
        <f t="shared" si="6"/>
        <v>0.75</v>
      </c>
      <c r="CG804" s="50" t="str">
        <f t="shared" si="7"/>
        <v/>
      </c>
      <c r="CH804" s="50" t="str">
        <f t="shared" si="8"/>
        <v/>
      </c>
      <c r="CI804" s="50" t="str">
        <f t="shared" si="9"/>
        <v/>
      </c>
      <c r="CJ804" s="50" t="str">
        <f t="shared" si="10"/>
        <v/>
      </c>
      <c r="CK804" s="50" t="str">
        <f t="shared" si="11"/>
        <v/>
      </c>
      <c r="CL804" s="50"/>
      <c r="CM804" s="50"/>
      <c r="CN804" s="50"/>
      <c r="CO804" s="50"/>
      <c r="CP804" s="50"/>
    </row>
    <row r="805">
      <c r="A805" s="108" t="str">
        <f t="shared" si="2"/>
        <v/>
      </c>
      <c r="B805" s="6"/>
      <c r="C805" s="119"/>
      <c r="D805" s="120"/>
      <c r="E805" s="61"/>
      <c r="F805" s="45"/>
      <c r="G805" s="45"/>
      <c r="H805" s="46"/>
      <c r="I805" s="45"/>
      <c r="J805" s="45"/>
      <c r="K805" s="45"/>
      <c r="L805" s="45"/>
      <c r="M805" s="61"/>
      <c r="N805" s="48"/>
      <c r="O805" s="49"/>
      <c r="P805" s="48"/>
      <c r="Q805" s="49"/>
      <c r="R805" s="50"/>
      <c r="S805" s="51"/>
      <c r="T805" s="15"/>
      <c r="U805" s="14"/>
      <c r="V805" s="52"/>
      <c r="W805" s="52"/>
      <c r="X805" s="52"/>
      <c r="Y805" s="52"/>
      <c r="Z805" s="52"/>
      <c r="AA805" s="52"/>
      <c r="AB805" s="53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3"/>
      <c r="AP805" s="52"/>
      <c r="AQ805" s="52"/>
      <c r="AR805" s="53"/>
      <c r="AS805" s="53"/>
      <c r="AT805" s="53"/>
      <c r="AU805" s="52"/>
      <c r="AV805" s="52"/>
      <c r="AW805" s="53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83" t="str">
        <f>IF(ISBLANK(B805),,IF(IFNA(MATCH(N805,List_Holidays,0),0)=0,IF(IFNA(MATCH(WEEKDAY(N805),List_WeekHolidays,0),0),1,0),2))</f>
        <v/>
      </c>
      <c r="BU805" s="83" t="str">
        <f t="array" ref="BU805">IF(ISBLANK(BT805),,INDEX(List_DayType,BT805+1))</f>
        <v/>
      </c>
      <c r="BV805" s="83" t="str">
        <f t="array" ref="BV805">IFS(BT805=0,,BT805=1,INDEX(List_Weekday,BT805),BT805=2,XLOOKUP(N805,List_Holidays,List_HolidaysDesc))</f>
        <v/>
      </c>
      <c r="BW805" s="109">
        <f t="shared" si="3"/>
        <v>0</v>
      </c>
      <c r="BX805" s="109">
        <f t="shared" si="4"/>
        <v>0</v>
      </c>
      <c r="BY805" s="109">
        <f>IF($BW805&gt;cLunchEnd+$N805,cLunchBegin+$N805+1,cLunchBegin+$N805)</f>
        <v>0.5</v>
      </c>
      <c r="BZ805" s="109">
        <f>IF($BW805&gt;cLunchEnd+$N805,cLunchEnd+$N805+1,cLunchEnd+$N805)</f>
        <v>0.5416666667</v>
      </c>
      <c r="CA805" s="109">
        <f>IF($BW805&gt;cDinnerEnd+$N805,cDinnerBegin+$N805+1,cDinnerBegin+$N805)</f>
        <v>0.75</v>
      </c>
      <c r="CB805" s="109">
        <f>IF($BW805&gt;cDinnerEnd+$N805,cDinnerEnd+$N805+1,cDinnerEnd+$N805)</f>
        <v>0.7916666667</v>
      </c>
      <c r="CC805" s="50" t="str">
        <f>IF((MIN($BX805,BZ805)-MAX($BW805,BY805))&gt;0,vDurationLunch,)</f>
        <v/>
      </c>
      <c r="CD805" s="50" t="str">
        <f>IF((MIN($BX805,CB805)-MAX($BW805,CA805))&gt;0,vDurationDinner,)</f>
        <v/>
      </c>
      <c r="CE805" s="50">
        <f t="shared" si="5"/>
        <v>0</v>
      </c>
      <c r="CF805" s="109">
        <f t="shared" si="6"/>
        <v>0.75</v>
      </c>
      <c r="CG805" s="50" t="str">
        <f t="shared" si="7"/>
        <v/>
      </c>
      <c r="CH805" s="50" t="str">
        <f t="shared" si="8"/>
        <v/>
      </c>
      <c r="CI805" s="50" t="str">
        <f t="shared" si="9"/>
        <v/>
      </c>
      <c r="CJ805" s="50" t="str">
        <f t="shared" si="10"/>
        <v/>
      </c>
      <c r="CK805" s="50" t="str">
        <f t="shared" si="11"/>
        <v/>
      </c>
      <c r="CL805" s="50"/>
      <c r="CM805" s="50"/>
      <c r="CN805" s="50"/>
      <c r="CO805" s="50"/>
      <c r="CP805" s="50"/>
    </row>
    <row r="806">
      <c r="A806" s="108" t="str">
        <f t="shared" si="2"/>
        <v/>
      </c>
      <c r="B806" s="6"/>
      <c r="C806" s="119"/>
      <c r="D806" s="120"/>
      <c r="E806" s="61"/>
      <c r="F806" s="45"/>
      <c r="G806" s="45"/>
      <c r="H806" s="46"/>
      <c r="I806" s="45"/>
      <c r="J806" s="45"/>
      <c r="K806" s="45"/>
      <c r="L806" s="45"/>
      <c r="M806" s="61"/>
      <c r="N806" s="48"/>
      <c r="O806" s="49"/>
      <c r="P806" s="48"/>
      <c r="Q806" s="49"/>
      <c r="R806" s="50"/>
      <c r="S806" s="51"/>
      <c r="T806" s="15"/>
      <c r="U806" s="14"/>
      <c r="V806" s="52"/>
      <c r="W806" s="52"/>
      <c r="X806" s="52"/>
      <c r="Y806" s="52"/>
      <c r="Z806" s="52"/>
      <c r="AA806" s="52"/>
      <c r="AB806" s="53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3"/>
      <c r="AP806" s="52"/>
      <c r="AQ806" s="52"/>
      <c r="AR806" s="53"/>
      <c r="AS806" s="53"/>
      <c r="AT806" s="53"/>
      <c r="AU806" s="52"/>
      <c r="AV806" s="52"/>
      <c r="AW806" s="53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83" t="str">
        <f>IF(ISBLANK(B806),,IF(IFNA(MATCH(N806,List_Holidays,0),0)=0,IF(IFNA(MATCH(WEEKDAY(N806),List_WeekHolidays,0),0),1,0),2))</f>
        <v/>
      </c>
      <c r="BU806" s="83" t="str">
        <f t="array" ref="BU806">IF(ISBLANK(BT806),,INDEX(List_DayType,BT806+1))</f>
        <v/>
      </c>
      <c r="BV806" s="83" t="str">
        <f t="array" ref="BV806">IFS(BT806=0,,BT806=1,INDEX(List_Weekday,BT806),BT806=2,XLOOKUP(N806,List_Holidays,List_HolidaysDesc))</f>
        <v/>
      </c>
      <c r="BW806" s="109">
        <f t="shared" si="3"/>
        <v>0</v>
      </c>
      <c r="BX806" s="109">
        <f t="shared" si="4"/>
        <v>0</v>
      </c>
      <c r="BY806" s="109">
        <f>IF($BW806&gt;cLunchEnd+$N806,cLunchBegin+$N806+1,cLunchBegin+$N806)</f>
        <v>0.5</v>
      </c>
      <c r="BZ806" s="109">
        <f>IF($BW806&gt;cLunchEnd+$N806,cLunchEnd+$N806+1,cLunchEnd+$N806)</f>
        <v>0.5416666667</v>
      </c>
      <c r="CA806" s="109">
        <f>IF($BW806&gt;cDinnerEnd+$N806,cDinnerBegin+$N806+1,cDinnerBegin+$N806)</f>
        <v>0.75</v>
      </c>
      <c r="CB806" s="109">
        <f>IF($BW806&gt;cDinnerEnd+$N806,cDinnerEnd+$N806+1,cDinnerEnd+$N806)</f>
        <v>0.7916666667</v>
      </c>
      <c r="CC806" s="50" t="str">
        <f>IF((MIN($BX806,BZ806)-MAX($BW806,BY806))&gt;0,vDurationLunch,)</f>
        <v/>
      </c>
      <c r="CD806" s="50" t="str">
        <f>IF((MIN($BX806,CB806)-MAX($BW806,CA806))&gt;0,vDurationDinner,)</f>
        <v/>
      </c>
      <c r="CE806" s="50">
        <f t="shared" si="5"/>
        <v>0</v>
      </c>
      <c r="CF806" s="109">
        <f t="shared" si="6"/>
        <v>0.75</v>
      </c>
      <c r="CG806" s="50" t="str">
        <f t="shared" si="7"/>
        <v/>
      </c>
      <c r="CH806" s="50" t="str">
        <f t="shared" si="8"/>
        <v/>
      </c>
      <c r="CI806" s="50" t="str">
        <f t="shared" si="9"/>
        <v/>
      </c>
      <c r="CJ806" s="50" t="str">
        <f t="shared" si="10"/>
        <v/>
      </c>
      <c r="CK806" s="50" t="str">
        <f t="shared" si="11"/>
        <v/>
      </c>
      <c r="CL806" s="50"/>
      <c r="CM806" s="50"/>
      <c r="CN806" s="50"/>
      <c r="CO806" s="50"/>
      <c r="CP806" s="50"/>
    </row>
    <row r="807">
      <c r="A807" s="108" t="str">
        <f t="shared" si="2"/>
        <v/>
      </c>
      <c r="B807" s="6"/>
      <c r="C807" s="119"/>
      <c r="D807" s="120"/>
      <c r="E807" s="61"/>
      <c r="F807" s="45"/>
      <c r="G807" s="45"/>
      <c r="H807" s="45"/>
      <c r="I807" s="45"/>
      <c r="J807" s="46"/>
      <c r="K807" s="45"/>
      <c r="L807" s="45"/>
      <c r="M807" s="61"/>
      <c r="N807" s="48"/>
      <c r="O807" s="49"/>
      <c r="P807" s="48"/>
      <c r="Q807" s="49"/>
      <c r="R807" s="50"/>
      <c r="S807" s="51"/>
      <c r="T807" s="15"/>
      <c r="U807" s="14"/>
      <c r="V807" s="52"/>
      <c r="W807" s="52"/>
      <c r="X807" s="52"/>
      <c r="Y807" s="52"/>
      <c r="Z807" s="52"/>
      <c r="AA807" s="52"/>
      <c r="AB807" s="53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3"/>
      <c r="AP807" s="52"/>
      <c r="AQ807" s="52"/>
      <c r="AR807" s="53"/>
      <c r="AS807" s="53"/>
      <c r="AT807" s="53"/>
      <c r="AU807" s="52"/>
      <c r="AV807" s="52"/>
      <c r="AW807" s="53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83" t="str">
        <f>IF(ISBLANK(B807),,IF(IFNA(MATCH(N807,List_Holidays,0),0)=0,IF(IFNA(MATCH(WEEKDAY(N807),List_WeekHolidays,0),0),1,0),2))</f>
        <v/>
      </c>
      <c r="BU807" s="83" t="str">
        <f t="array" ref="BU807">IF(ISBLANK(BT807),,INDEX(List_DayType,BT807+1))</f>
        <v/>
      </c>
      <c r="BV807" s="83" t="str">
        <f t="array" ref="BV807">IFS(BT807=0,,BT807=1,INDEX(List_Weekday,BT807),BT807=2,XLOOKUP(N807,List_Holidays,List_HolidaysDesc))</f>
        <v/>
      </c>
      <c r="BW807" s="109">
        <f t="shared" si="3"/>
        <v>0</v>
      </c>
      <c r="BX807" s="109">
        <f t="shared" si="4"/>
        <v>0</v>
      </c>
      <c r="BY807" s="109">
        <f>IF($BW807&gt;cLunchEnd+$N807,cLunchBegin+$N807+1,cLunchBegin+$N807)</f>
        <v>0.5</v>
      </c>
      <c r="BZ807" s="109">
        <f>IF($BW807&gt;cLunchEnd+$N807,cLunchEnd+$N807+1,cLunchEnd+$N807)</f>
        <v>0.5416666667</v>
      </c>
      <c r="CA807" s="109">
        <f>IF($BW807&gt;cDinnerEnd+$N807,cDinnerBegin+$N807+1,cDinnerBegin+$N807)</f>
        <v>0.75</v>
      </c>
      <c r="CB807" s="109">
        <f>IF($BW807&gt;cDinnerEnd+$N807,cDinnerEnd+$N807+1,cDinnerEnd+$N807)</f>
        <v>0.7916666667</v>
      </c>
      <c r="CC807" s="50" t="str">
        <f>IF((MIN($BX807,BZ807)-MAX($BW807,BY807))&gt;0,vDurationLunch,)</f>
        <v/>
      </c>
      <c r="CD807" s="50" t="str">
        <f>IF((MIN($BX807,CB807)-MAX($BW807,CA807))&gt;0,vDurationDinner,)</f>
        <v/>
      </c>
      <c r="CE807" s="50">
        <f t="shared" si="5"/>
        <v>0</v>
      </c>
      <c r="CF807" s="109">
        <f t="shared" si="6"/>
        <v>0.75</v>
      </c>
      <c r="CG807" s="50" t="str">
        <f t="shared" si="7"/>
        <v/>
      </c>
      <c r="CH807" s="50" t="str">
        <f t="shared" si="8"/>
        <v/>
      </c>
      <c r="CI807" s="50" t="str">
        <f t="shared" si="9"/>
        <v/>
      </c>
      <c r="CJ807" s="50" t="str">
        <f t="shared" si="10"/>
        <v/>
      </c>
      <c r="CK807" s="50" t="str">
        <f t="shared" si="11"/>
        <v/>
      </c>
      <c r="CL807" s="50"/>
      <c r="CM807" s="50"/>
      <c r="CN807" s="50"/>
      <c r="CO807" s="50"/>
      <c r="CP807" s="50"/>
    </row>
    <row r="808">
      <c r="A808" s="108" t="str">
        <f t="shared" si="2"/>
        <v/>
      </c>
      <c r="B808" s="6"/>
      <c r="C808" s="119"/>
      <c r="D808" s="120"/>
      <c r="E808" s="61"/>
      <c r="F808" s="45"/>
      <c r="G808" s="45"/>
      <c r="H808" s="46"/>
      <c r="I808" s="45"/>
      <c r="J808" s="45"/>
      <c r="K808" s="45"/>
      <c r="L808" s="45"/>
      <c r="M808" s="61"/>
      <c r="N808" s="48"/>
      <c r="O808" s="49"/>
      <c r="P808" s="48"/>
      <c r="Q808" s="49"/>
      <c r="R808" s="50"/>
      <c r="S808" s="51"/>
      <c r="T808" s="15"/>
      <c r="U808" s="14"/>
      <c r="V808" s="52"/>
      <c r="W808" s="52"/>
      <c r="X808" s="52"/>
      <c r="Y808" s="52"/>
      <c r="Z808" s="52"/>
      <c r="AA808" s="52"/>
      <c r="AB808" s="53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3"/>
      <c r="AP808" s="52"/>
      <c r="AQ808" s="52"/>
      <c r="AR808" s="53"/>
      <c r="AS808" s="53"/>
      <c r="AT808" s="53"/>
      <c r="AU808" s="52"/>
      <c r="AV808" s="52"/>
      <c r="AW808" s="53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83" t="str">
        <f>IF(ISBLANK(B808),,IF(IFNA(MATCH(N808,List_Holidays,0),0)=0,IF(IFNA(MATCH(WEEKDAY(N808),List_WeekHolidays,0),0),1,0),2))</f>
        <v/>
      </c>
      <c r="BU808" s="83" t="str">
        <f t="array" ref="BU808">IF(ISBLANK(BT808),,INDEX(List_DayType,BT808+1))</f>
        <v/>
      </c>
      <c r="BV808" s="83" t="str">
        <f t="array" ref="BV808">IFS(BT808=0,,BT808=1,INDEX(List_Weekday,BT808),BT808=2,XLOOKUP(N808,List_Holidays,List_HolidaysDesc))</f>
        <v/>
      </c>
      <c r="BW808" s="109">
        <f t="shared" si="3"/>
        <v>0</v>
      </c>
      <c r="BX808" s="109">
        <f t="shared" si="4"/>
        <v>0</v>
      </c>
      <c r="BY808" s="109">
        <f>IF($BW808&gt;cLunchEnd+$N808,cLunchBegin+$N808+1,cLunchBegin+$N808)</f>
        <v>0.5</v>
      </c>
      <c r="BZ808" s="109">
        <f>IF($BW808&gt;cLunchEnd+$N808,cLunchEnd+$N808+1,cLunchEnd+$N808)</f>
        <v>0.5416666667</v>
      </c>
      <c r="CA808" s="109">
        <f>IF($BW808&gt;cDinnerEnd+$N808,cDinnerBegin+$N808+1,cDinnerBegin+$N808)</f>
        <v>0.75</v>
      </c>
      <c r="CB808" s="109">
        <f>IF($BW808&gt;cDinnerEnd+$N808,cDinnerEnd+$N808+1,cDinnerEnd+$N808)</f>
        <v>0.7916666667</v>
      </c>
      <c r="CC808" s="50" t="str">
        <f>IF((MIN($BX808,BZ808)-MAX($BW808,BY808))&gt;0,vDurationLunch,)</f>
        <v/>
      </c>
      <c r="CD808" s="50" t="str">
        <f>IF((MIN($BX808,CB808)-MAX($BW808,CA808))&gt;0,vDurationDinner,)</f>
        <v/>
      </c>
      <c r="CE808" s="50">
        <f t="shared" si="5"/>
        <v>0</v>
      </c>
      <c r="CF808" s="109">
        <f t="shared" si="6"/>
        <v>0.75</v>
      </c>
      <c r="CG808" s="50" t="str">
        <f t="shared" si="7"/>
        <v/>
      </c>
      <c r="CH808" s="50" t="str">
        <f t="shared" si="8"/>
        <v/>
      </c>
      <c r="CI808" s="50" t="str">
        <f t="shared" si="9"/>
        <v/>
      </c>
      <c r="CJ808" s="50" t="str">
        <f t="shared" si="10"/>
        <v/>
      </c>
      <c r="CK808" s="50" t="str">
        <f t="shared" si="11"/>
        <v/>
      </c>
      <c r="CL808" s="50"/>
      <c r="CM808" s="50"/>
      <c r="CN808" s="50"/>
      <c r="CO808" s="50"/>
      <c r="CP808" s="50"/>
    </row>
    <row r="809">
      <c r="A809" s="108" t="str">
        <f t="shared" si="2"/>
        <v/>
      </c>
      <c r="B809" s="6"/>
      <c r="C809" s="119"/>
      <c r="D809" s="120"/>
      <c r="E809" s="61"/>
      <c r="F809" s="45"/>
      <c r="G809" s="45"/>
      <c r="H809" s="46"/>
      <c r="I809" s="45"/>
      <c r="J809" s="45"/>
      <c r="K809" s="45"/>
      <c r="L809" s="45"/>
      <c r="M809" s="61"/>
      <c r="N809" s="48"/>
      <c r="O809" s="49"/>
      <c r="P809" s="48"/>
      <c r="Q809" s="49"/>
      <c r="R809" s="50"/>
      <c r="S809" s="51"/>
      <c r="T809" s="15"/>
      <c r="U809" s="14"/>
      <c r="V809" s="52"/>
      <c r="W809" s="52"/>
      <c r="X809" s="52"/>
      <c r="Y809" s="52"/>
      <c r="Z809" s="52"/>
      <c r="AA809" s="52"/>
      <c r="AB809" s="53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3"/>
      <c r="AP809" s="52"/>
      <c r="AQ809" s="52"/>
      <c r="AR809" s="53"/>
      <c r="AS809" s="53"/>
      <c r="AT809" s="53"/>
      <c r="AU809" s="52"/>
      <c r="AV809" s="52"/>
      <c r="AW809" s="53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83" t="str">
        <f>IF(ISBLANK(B809),,IF(IFNA(MATCH(N809,List_Holidays,0),0)=0,IF(IFNA(MATCH(WEEKDAY(N809),List_WeekHolidays,0),0),1,0),2))</f>
        <v/>
      </c>
      <c r="BU809" s="83" t="str">
        <f t="array" ref="BU809">IF(ISBLANK(BT809),,INDEX(List_DayType,BT809+1))</f>
        <v/>
      </c>
      <c r="BV809" s="83" t="str">
        <f t="array" ref="BV809">IFS(BT809=0,,BT809=1,INDEX(List_Weekday,BT809),BT809=2,XLOOKUP(N809,List_Holidays,List_HolidaysDesc))</f>
        <v/>
      </c>
      <c r="BW809" s="109">
        <f t="shared" si="3"/>
        <v>0</v>
      </c>
      <c r="BX809" s="109">
        <f t="shared" si="4"/>
        <v>0</v>
      </c>
      <c r="BY809" s="109">
        <f>IF($BW809&gt;cLunchEnd+$N809,cLunchBegin+$N809+1,cLunchBegin+$N809)</f>
        <v>0.5</v>
      </c>
      <c r="BZ809" s="109">
        <f>IF($BW809&gt;cLunchEnd+$N809,cLunchEnd+$N809+1,cLunchEnd+$N809)</f>
        <v>0.5416666667</v>
      </c>
      <c r="CA809" s="109">
        <f>IF($BW809&gt;cDinnerEnd+$N809,cDinnerBegin+$N809+1,cDinnerBegin+$N809)</f>
        <v>0.75</v>
      </c>
      <c r="CB809" s="109">
        <f>IF($BW809&gt;cDinnerEnd+$N809,cDinnerEnd+$N809+1,cDinnerEnd+$N809)</f>
        <v>0.7916666667</v>
      </c>
      <c r="CC809" s="50" t="str">
        <f>IF((MIN($BX809,BZ809)-MAX($BW809,BY809))&gt;0,vDurationLunch,)</f>
        <v/>
      </c>
      <c r="CD809" s="50" t="str">
        <f>IF((MIN($BX809,CB809)-MAX($BW809,CA809))&gt;0,vDurationDinner,)</f>
        <v/>
      </c>
      <c r="CE809" s="50">
        <f t="shared" si="5"/>
        <v>0</v>
      </c>
      <c r="CF809" s="109">
        <f t="shared" si="6"/>
        <v>0.75</v>
      </c>
      <c r="CG809" s="50" t="str">
        <f t="shared" si="7"/>
        <v/>
      </c>
      <c r="CH809" s="50" t="str">
        <f t="shared" si="8"/>
        <v/>
      </c>
      <c r="CI809" s="50" t="str">
        <f t="shared" si="9"/>
        <v/>
      </c>
      <c r="CJ809" s="50" t="str">
        <f t="shared" si="10"/>
        <v/>
      </c>
      <c r="CK809" s="50" t="str">
        <f t="shared" si="11"/>
        <v/>
      </c>
      <c r="CL809" s="50"/>
      <c r="CM809" s="50"/>
      <c r="CN809" s="50"/>
      <c r="CO809" s="50"/>
      <c r="CP809" s="50"/>
    </row>
    <row r="810">
      <c r="A810" s="108" t="str">
        <f t="shared" si="2"/>
        <v/>
      </c>
      <c r="B810" s="6"/>
      <c r="C810" s="119"/>
      <c r="D810" s="120"/>
      <c r="E810" s="61"/>
      <c r="F810" s="45"/>
      <c r="G810" s="45"/>
      <c r="H810" s="46"/>
      <c r="I810" s="45"/>
      <c r="J810" s="45"/>
      <c r="K810" s="45"/>
      <c r="L810" s="45"/>
      <c r="M810" s="61"/>
      <c r="N810" s="48"/>
      <c r="O810" s="49"/>
      <c r="P810" s="48"/>
      <c r="Q810" s="49"/>
      <c r="R810" s="50"/>
      <c r="S810" s="51"/>
      <c r="T810" s="15"/>
      <c r="U810" s="14"/>
      <c r="V810" s="52"/>
      <c r="W810" s="52"/>
      <c r="X810" s="52"/>
      <c r="Y810" s="52"/>
      <c r="Z810" s="52"/>
      <c r="AA810" s="52"/>
      <c r="AB810" s="53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3"/>
      <c r="AP810" s="52"/>
      <c r="AQ810" s="52"/>
      <c r="AR810" s="53"/>
      <c r="AS810" s="53"/>
      <c r="AT810" s="53"/>
      <c r="AU810" s="52"/>
      <c r="AV810" s="52"/>
      <c r="AW810" s="53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83" t="str">
        <f>IF(ISBLANK(B810),,IF(IFNA(MATCH(N810,List_Holidays,0),0)=0,IF(IFNA(MATCH(WEEKDAY(N810),List_WeekHolidays,0),0),1,0),2))</f>
        <v/>
      </c>
      <c r="BU810" s="83" t="str">
        <f t="array" ref="BU810">IF(ISBLANK(BT810),,INDEX(List_DayType,BT810+1))</f>
        <v/>
      </c>
      <c r="BV810" s="83" t="str">
        <f t="array" ref="BV810">IFS(BT810=0,,BT810=1,INDEX(List_Weekday,BT810),BT810=2,XLOOKUP(N810,List_Holidays,List_HolidaysDesc))</f>
        <v/>
      </c>
      <c r="BW810" s="109">
        <f t="shared" si="3"/>
        <v>0</v>
      </c>
      <c r="BX810" s="109">
        <f t="shared" si="4"/>
        <v>0</v>
      </c>
      <c r="BY810" s="109">
        <f>IF($BW810&gt;cLunchEnd+$N810,cLunchBegin+$N810+1,cLunchBegin+$N810)</f>
        <v>0.5</v>
      </c>
      <c r="BZ810" s="109">
        <f>IF($BW810&gt;cLunchEnd+$N810,cLunchEnd+$N810+1,cLunchEnd+$N810)</f>
        <v>0.5416666667</v>
      </c>
      <c r="CA810" s="109">
        <f>IF($BW810&gt;cDinnerEnd+$N810,cDinnerBegin+$N810+1,cDinnerBegin+$N810)</f>
        <v>0.75</v>
      </c>
      <c r="CB810" s="109">
        <f>IF($BW810&gt;cDinnerEnd+$N810,cDinnerEnd+$N810+1,cDinnerEnd+$N810)</f>
        <v>0.7916666667</v>
      </c>
      <c r="CC810" s="50" t="str">
        <f>IF((MIN($BX810,BZ810)-MAX($BW810,BY810))&gt;0,vDurationLunch,)</f>
        <v/>
      </c>
      <c r="CD810" s="50" t="str">
        <f>IF((MIN($BX810,CB810)-MAX($BW810,CA810))&gt;0,vDurationDinner,)</f>
        <v/>
      </c>
      <c r="CE810" s="50">
        <f t="shared" si="5"/>
        <v>0</v>
      </c>
      <c r="CF810" s="109">
        <f t="shared" si="6"/>
        <v>0.75</v>
      </c>
      <c r="CG810" s="50" t="str">
        <f t="shared" si="7"/>
        <v/>
      </c>
      <c r="CH810" s="50" t="str">
        <f t="shared" si="8"/>
        <v/>
      </c>
      <c r="CI810" s="50" t="str">
        <f t="shared" si="9"/>
        <v/>
      </c>
      <c r="CJ810" s="50" t="str">
        <f t="shared" si="10"/>
        <v/>
      </c>
      <c r="CK810" s="50" t="str">
        <f t="shared" si="11"/>
        <v/>
      </c>
      <c r="CL810" s="50"/>
      <c r="CM810" s="50"/>
      <c r="CN810" s="50"/>
      <c r="CO810" s="50"/>
      <c r="CP810" s="50"/>
    </row>
    <row r="811">
      <c r="A811" s="108" t="str">
        <f t="shared" si="2"/>
        <v/>
      </c>
      <c r="B811" s="6"/>
      <c r="C811" s="119"/>
      <c r="D811" s="120"/>
      <c r="E811" s="61"/>
      <c r="F811" s="45"/>
      <c r="G811" s="46"/>
      <c r="H811" s="46"/>
      <c r="I811" s="45"/>
      <c r="J811" s="45"/>
      <c r="K811" s="45"/>
      <c r="L811" s="45"/>
      <c r="M811" s="61"/>
      <c r="N811" s="48"/>
      <c r="O811" s="49"/>
      <c r="P811" s="48"/>
      <c r="Q811" s="49"/>
      <c r="R811" s="50"/>
      <c r="S811" s="51"/>
      <c r="T811" s="15"/>
      <c r="U811" s="14"/>
      <c r="V811" s="52"/>
      <c r="W811" s="52"/>
      <c r="X811" s="52"/>
      <c r="Y811" s="52"/>
      <c r="Z811" s="52"/>
      <c r="AA811" s="52"/>
      <c r="AB811" s="53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3"/>
      <c r="AP811" s="52"/>
      <c r="AQ811" s="52"/>
      <c r="AR811" s="53"/>
      <c r="AS811" s="53"/>
      <c r="AT811" s="53"/>
      <c r="AU811" s="52"/>
      <c r="AV811" s="52"/>
      <c r="AW811" s="53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83" t="str">
        <f>IF(ISBLANK(B811),,IF(IFNA(MATCH(N811,List_Holidays,0),0)=0,IF(IFNA(MATCH(WEEKDAY(N811),List_WeekHolidays,0),0),1,0),2))</f>
        <v/>
      </c>
      <c r="BU811" s="83" t="str">
        <f t="array" ref="BU811">IF(ISBLANK(BT811),,INDEX(List_DayType,BT811+1))</f>
        <v/>
      </c>
      <c r="BV811" s="83" t="str">
        <f t="array" ref="BV811">IFS(BT811=0,,BT811=1,INDEX(List_Weekday,BT811),BT811=2,XLOOKUP(N811,List_Holidays,List_HolidaysDesc))</f>
        <v/>
      </c>
      <c r="BW811" s="109">
        <f t="shared" si="3"/>
        <v>0</v>
      </c>
      <c r="BX811" s="109">
        <f t="shared" si="4"/>
        <v>0</v>
      </c>
      <c r="BY811" s="109">
        <f>IF($BW811&gt;cLunchEnd+$N811,cLunchBegin+$N811+1,cLunchBegin+$N811)</f>
        <v>0.5</v>
      </c>
      <c r="BZ811" s="109">
        <f>IF($BW811&gt;cLunchEnd+$N811,cLunchEnd+$N811+1,cLunchEnd+$N811)</f>
        <v>0.5416666667</v>
      </c>
      <c r="CA811" s="109">
        <f>IF($BW811&gt;cDinnerEnd+$N811,cDinnerBegin+$N811+1,cDinnerBegin+$N811)</f>
        <v>0.75</v>
      </c>
      <c r="CB811" s="109">
        <f>IF($BW811&gt;cDinnerEnd+$N811,cDinnerEnd+$N811+1,cDinnerEnd+$N811)</f>
        <v>0.7916666667</v>
      </c>
      <c r="CC811" s="50" t="str">
        <f>IF((MIN($BX811,BZ811)-MAX($BW811,BY811))&gt;0,vDurationLunch,)</f>
        <v/>
      </c>
      <c r="CD811" s="50" t="str">
        <f>IF((MIN($BX811,CB811)-MAX($BW811,CA811))&gt;0,vDurationDinner,)</f>
        <v/>
      </c>
      <c r="CE811" s="50">
        <f t="shared" si="5"/>
        <v>0</v>
      </c>
      <c r="CF811" s="109">
        <f t="shared" si="6"/>
        <v>0.75</v>
      </c>
      <c r="CG811" s="50" t="str">
        <f t="shared" si="7"/>
        <v/>
      </c>
      <c r="CH811" s="50" t="str">
        <f t="shared" si="8"/>
        <v/>
      </c>
      <c r="CI811" s="50" t="str">
        <f t="shared" si="9"/>
        <v/>
      </c>
      <c r="CJ811" s="50" t="str">
        <f t="shared" si="10"/>
        <v/>
      </c>
      <c r="CK811" s="50" t="str">
        <f t="shared" si="11"/>
        <v/>
      </c>
      <c r="CL811" s="50"/>
      <c r="CM811" s="50"/>
      <c r="CN811" s="50"/>
      <c r="CO811" s="50"/>
      <c r="CP811" s="50"/>
    </row>
    <row r="812">
      <c r="A812" s="108" t="str">
        <f t="shared" si="2"/>
        <v/>
      </c>
      <c r="B812" s="6"/>
      <c r="C812" s="119"/>
      <c r="D812" s="120"/>
      <c r="E812" s="61"/>
      <c r="F812" s="45"/>
      <c r="G812" s="45"/>
      <c r="H812" s="46"/>
      <c r="I812" s="45"/>
      <c r="J812" s="45"/>
      <c r="K812" s="45"/>
      <c r="L812" s="45"/>
      <c r="M812" s="61"/>
      <c r="N812" s="48"/>
      <c r="O812" s="49"/>
      <c r="P812" s="48"/>
      <c r="Q812" s="49"/>
      <c r="R812" s="50"/>
      <c r="S812" s="51"/>
      <c r="T812" s="15"/>
      <c r="U812" s="14"/>
      <c r="V812" s="52"/>
      <c r="W812" s="52"/>
      <c r="X812" s="52"/>
      <c r="Y812" s="52"/>
      <c r="Z812" s="52"/>
      <c r="AA812" s="52"/>
      <c r="AB812" s="53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3"/>
      <c r="AP812" s="52"/>
      <c r="AQ812" s="52"/>
      <c r="AR812" s="53"/>
      <c r="AS812" s="53"/>
      <c r="AT812" s="53"/>
      <c r="AU812" s="52"/>
      <c r="AV812" s="52"/>
      <c r="AW812" s="53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83" t="str">
        <f>IF(ISBLANK(B812),,IF(IFNA(MATCH(N812,List_Holidays,0),0)=0,IF(IFNA(MATCH(WEEKDAY(N812),List_WeekHolidays,0),0),1,0),2))</f>
        <v/>
      </c>
      <c r="BU812" s="83" t="str">
        <f t="array" ref="BU812">IF(ISBLANK(BT812),,INDEX(List_DayType,BT812+1))</f>
        <v/>
      </c>
      <c r="BV812" s="83" t="str">
        <f t="array" ref="BV812">IFS(BT812=0,,BT812=1,INDEX(List_Weekday,BT812),BT812=2,XLOOKUP(N812,List_Holidays,List_HolidaysDesc))</f>
        <v/>
      </c>
      <c r="BW812" s="109">
        <f t="shared" si="3"/>
        <v>0</v>
      </c>
      <c r="BX812" s="109">
        <f t="shared" si="4"/>
        <v>0</v>
      </c>
      <c r="BY812" s="109">
        <f>IF($BW812&gt;cLunchEnd+$N812,cLunchBegin+$N812+1,cLunchBegin+$N812)</f>
        <v>0.5</v>
      </c>
      <c r="BZ812" s="109">
        <f>IF($BW812&gt;cLunchEnd+$N812,cLunchEnd+$N812+1,cLunchEnd+$N812)</f>
        <v>0.5416666667</v>
      </c>
      <c r="CA812" s="109">
        <f>IF($BW812&gt;cDinnerEnd+$N812,cDinnerBegin+$N812+1,cDinnerBegin+$N812)</f>
        <v>0.75</v>
      </c>
      <c r="CB812" s="109">
        <f>IF($BW812&gt;cDinnerEnd+$N812,cDinnerEnd+$N812+1,cDinnerEnd+$N812)</f>
        <v>0.7916666667</v>
      </c>
      <c r="CC812" s="50" t="str">
        <f>IF((MIN($BX812,BZ812)-MAX($BW812,BY812))&gt;0,vDurationLunch,)</f>
        <v/>
      </c>
      <c r="CD812" s="50" t="str">
        <f>IF((MIN($BX812,CB812)-MAX($BW812,CA812))&gt;0,vDurationDinner,)</f>
        <v/>
      </c>
      <c r="CE812" s="50">
        <f t="shared" si="5"/>
        <v>0</v>
      </c>
      <c r="CF812" s="109">
        <f t="shared" si="6"/>
        <v>0.75</v>
      </c>
      <c r="CG812" s="50" t="str">
        <f t="shared" si="7"/>
        <v/>
      </c>
      <c r="CH812" s="50" t="str">
        <f t="shared" si="8"/>
        <v/>
      </c>
      <c r="CI812" s="50" t="str">
        <f t="shared" si="9"/>
        <v/>
      </c>
      <c r="CJ812" s="50" t="str">
        <f t="shared" si="10"/>
        <v/>
      </c>
      <c r="CK812" s="50" t="str">
        <f t="shared" si="11"/>
        <v/>
      </c>
      <c r="CL812" s="50"/>
      <c r="CM812" s="50"/>
      <c r="CN812" s="50"/>
      <c r="CO812" s="50"/>
      <c r="CP812" s="50"/>
    </row>
    <row r="813">
      <c r="A813" s="108" t="str">
        <f t="shared" si="2"/>
        <v/>
      </c>
      <c r="B813" s="6"/>
      <c r="C813" s="119"/>
      <c r="D813" s="120"/>
      <c r="E813" s="61"/>
      <c r="F813" s="45"/>
      <c r="G813" s="45"/>
      <c r="H813" s="46"/>
      <c r="I813" s="45"/>
      <c r="J813" s="45"/>
      <c r="K813" s="45"/>
      <c r="L813" s="45"/>
      <c r="M813" s="61"/>
      <c r="N813" s="48"/>
      <c r="O813" s="49"/>
      <c r="P813" s="48"/>
      <c r="Q813" s="49"/>
      <c r="R813" s="50"/>
      <c r="S813" s="51"/>
      <c r="T813" s="15"/>
      <c r="U813" s="14"/>
      <c r="V813" s="52"/>
      <c r="W813" s="52"/>
      <c r="X813" s="52"/>
      <c r="Y813" s="52"/>
      <c r="Z813" s="52"/>
      <c r="AA813" s="52"/>
      <c r="AB813" s="53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3"/>
      <c r="AP813" s="52"/>
      <c r="AQ813" s="52"/>
      <c r="AR813" s="53"/>
      <c r="AS813" s="53"/>
      <c r="AT813" s="53"/>
      <c r="AU813" s="52"/>
      <c r="AV813" s="52"/>
      <c r="AW813" s="53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83" t="str">
        <f>IF(ISBLANK(B813),,IF(IFNA(MATCH(N813,List_Holidays,0),0)=0,IF(IFNA(MATCH(WEEKDAY(N813),List_WeekHolidays,0),0),1,0),2))</f>
        <v/>
      </c>
      <c r="BU813" s="83" t="str">
        <f t="array" ref="BU813">IF(ISBLANK(BT813),,INDEX(List_DayType,BT813+1))</f>
        <v/>
      </c>
      <c r="BV813" s="83" t="str">
        <f t="array" ref="BV813">IFS(BT813=0,,BT813=1,INDEX(List_Weekday,BT813),BT813=2,XLOOKUP(N813,List_Holidays,List_HolidaysDesc))</f>
        <v/>
      </c>
      <c r="BW813" s="109">
        <f t="shared" si="3"/>
        <v>0</v>
      </c>
      <c r="BX813" s="109">
        <f t="shared" si="4"/>
        <v>0</v>
      </c>
      <c r="BY813" s="109">
        <f>IF($BW813&gt;cLunchEnd+$N813,cLunchBegin+$N813+1,cLunchBegin+$N813)</f>
        <v>0.5</v>
      </c>
      <c r="BZ813" s="109">
        <f>IF($BW813&gt;cLunchEnd+$N813,cLunchEnd+$N813+1,cLunchEnd+$N813)</f>
        <v>0.5416666667</v>
      </c>
      <c r="CA813" s="109">
        <f>IF($BW813&gt;cDinnerEnd+$N813,cDinnerBegin+$N813+1,cDinnerBegin+$N813)</f>
        <v>0.75</v>
      </c>
      <c r="CB813" s="109">
        <f>IF($BW813&gt;cDinnerEnd+$N813,cDinnerEnd+$N813+1,cDinnerEnd+$N813)</f>
        <v>0.7916666667</v>
      </c>
      <c r="CC813" s="50" t="str">
        <f>IF((MIN($BX813,BZ813)-MAX($BW813,BY813))&gt;0,vDurationLunch,)</f>
        <v/>
      </c>
      <c r="CD813" s="50" t="str">
        <f>IF((MIN($BX813,CB813)-MAX($BW813,CA813))&gt;0,vDurationDinner,)</f>
        <v/>
      </c>
      <c r="CE813" s="50">
        <f t="shared" si="5"/>
        <v>0</v>
      </c>
      <c r="CF813" s="109">
        <f t="shared" si="6"/>
        <v>0.75</v>
      </c>
      <c r="CG813" s="50" t="str">
        <f t="shared" si="7"/>
        <v/>
      </c>
      <c r="CH813" s="50" t="str">
        <f t="shared" si="8"/>
        <v/>
      </c>
      <c r="CI813" s="50" t="str">
        <f t="shared" si="9"/>
        <v/>
      </c>
      <c r="CJ813" s="50" t="str">
        <f t="shared" si="10"/>
        <v/>
      </c>
      <c r="CK813" s="50" t="str">
        <f t="shared" si="11"/>
        <v/>
      </c>
      <c r="CL813" s="50"/>
      <c r="CM813" s="50"/>
      <c r="CN813" s="50"/>
      <c r="CO813" s="50"/>
      <c r="CP813" s="50"/>
    </row>
    <row r="814">
      <c r="A814" s="108" t="str">
        <f t="shared" si="2"/>
        <v/>
      </c>
      <c r="B814" s="6"/>
      <c r="C814" s="119"/>
      <c r="D814" s="120"/>
      <c r="E814" s="61"/>
      <c r="F814" s="45"/>
      <c r="G814" s="45"/>
      <c r="H814" s="45"/>
      <c r="I814" s="45"/>
      <c r="J814" s="46"/>
      <c r="K814" s="45"/>
      <c r="L814" s="45"/>
      <c r="M814" s="61"/>
      <c r="N814" s="48"/>
      <c r="O814" s="49"/>
      <c r="P814" s="48"/>
      <c r="Q814" s="49"/>
      <c r="R814" s="50"/>
      <c r="S814" s="51"/>
      <c r="T814" s="15"/>
      <c r="U814" s="14"/>
      <c r="V814" s="52"/>
      <c r="W814" s="52"/>
      <c r="X814" s="52"/>
      <c r="Y814" s="52"/>
      <c r="Z814" s="52"/>
      <c r="AA814" s="52"/>
      <c r="AB814" s="53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3"/>
      <c r="AP814" s="52"/>
      <c r="AQ814" s="52"/>
      <c r="AR814" s="53"/>
      <c r="AS814" s="53"/>
      <c r="AT814" s="53"/>
      <c r="AU814" s="52"/>
      <c r="AV814" s="52"/>
      <c r="AW814" s="53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83" t="str">
        <f>IF(ISBLANK(B814),,IF(IFNA(MATCH(N814,List_Holidays,0),0)=0,IF(IFNA(MATCH(WEEKDAY(N814),List_WeekHolidays,0),0),1,0),2))</f>
        <v/>
      </c>
      <c r="BU814" s="83" t="str">
        <f t="array" ref="BU814">IF(ISBLANK(BT814),,INDEX(List_DayType,BT814+1))</f>
        <v/>
      </c>
      <c r="BV814" s="83" t="str">
        <f t="array" ref="BV814">IFS(BT814=0,,BT814=1,INDEX(List_Weekday,BT814),BT814=2,XLOOKUP(N814,List_Holidays,List_HolidaysDesc))</f>
        <v/>
      </c>
      <c r="BW814" s="109">
        <f t="shared" si="3"/>
        <v>0</v>
      </c>
      <c r="BX814" s="109">
        <f t="shared" si="4"/>
        <v>0</v>
      </c>
      <c r="BY814" s="109">
        <f>IF($BW814&gt;cLunchEnd+$N814,cLunchBegin+$N814+1,cLunchBegin+$N814)</f>
        <v>0.5</v>
      </c>
      <c r="BZ814" s="109">
        <f>IF($BW814&gt;cLunchEnd+$N814,cLunchEnd+$N814+1,cLunchEnd+$N814)</f>
        <v>0.5416666667</v>
      </c>
      <c r="CA814" s="109">
        <f>IF($BW814&gt;cDinnerEnd+$N814,cDinnerBegin+$N814+1,cDinnerBegin+$N814)</f>
        <v>0.75</v>
      </c>
      <c r="CB814" s="109">
        <f>IF($BW814&gt;cDinnerEnd+$N814,cDinnerEnd+$N814+1,cDinnerEnd+$N814)</f>
        <v>0.7916666667</v>
      </c>
      <c r="CC814" s="50" t="str">
        <f>IF((MIN($BX814,BZ814)-MAX($BW814,BY814))&gt;0,vDurationLunch,)</f>
        <v/>
      </c>
      <c r="CD814" s="50" t="str">
        <f>IF((MIN($BX814,CB814)-MAX($BW814,CA814))&gt;0,vDurationDinner,)</f>
        <v/>
      </c>
      <c r="CE814" s="50">
        <f t="shared" si="5"/>
        <v>0</v>
      </c>
      <c r="CF814" s="109">
        <f t="shared" si="6"/>
        <v>0.75</v>
      </c>
      <c r="CG814" s="50" t="str">
        <f t="shared" si="7"/>
        <v/>
      </c>
      <c r="CH814" s="50" t="str">
        <f t="shared" si="8"/>
        <v/>
      </c>
      <c r="CI814" s="50" t="str">
        <f t="shared" si="9"/>
        <v/>
      </c>
      <c r="CJ814" s="50" t="str">
        <f t="shared" si="10"/>
        <v/>
      </c>
      <c r="CK814" s="50" t="str">
        <f t="shared" si="11"/>
        <v/>
      </c>
      <c r="CL814" s="50"/>
      <c r="CM814" s="50"/>
      <c r="CN814" s="50"/>
      <c r="CO814" s="50"/>
      <c r="CP814" s="50"/>
    </row>
    <row r="815">
      <c r="A815" s="108" t="str">
        <f t="shared" si="2"/>
        <v/>
      </c>
      <c r="B815" s="6"/>
      <c r="C815" s="119"/>
      <c r="D815" s="120"/>
      <c r="E815" s="61"/>
      <c r="F815" s="45"/>
      <c r="G815" s="45"/>
      <c r="H815" s="46"/>
      <c r="I815" s="45"/>
      <c r="J815" s="45"/>
      <c r="K815" s="45"/>
      <c r="L815" s="45"/>
      <c r="M815" s="61"/>
      <c r="N815" s="48"/>
      <c r="O815" s="49"/>
      <c r="P815" s="48"/>
      <c r="Q815" s="49"/>
      <c r="R815" s="50"/>
      <c r="S815" s="51"/>
      <c r="T815" s="15"/>
      <c r="U815" s="14"/>
      <c r="V815" s="52"/>
      <c r="W815" s="52"/>
      <c r="X815" s="52"/>
      <c r="Y815" s="52"/>
      <c r="Z815" s="52"/>
      <c r="AA815" s="52"/>
      <c r="AB815" s="53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3"/>
      <c r="AP815" s="52"/>
      <c r="AQ815" s="52"/>
      <c r="AR815" s="53"/>
      <c r="AS815" s="53"/>
      <c r="AT815" s="53"/>
      <c r="AU815" s="52"/>
      <c r="AV815" s="52"/>
      <c r="AW815" s="53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83" t="str">
        <f>IF(ISBLANK(B815),,IF(IFNA(MATCH(N815,List_Holidays,0),0)=0,IF(IFNA(MATCH(WEEKDAY(N815),List_WeekHolidays,0),0),1,0),2))</f>
        <v/>
      </c>
      <c r="BU815" s="83" t="str">
        <f t="array" ref="BU815">IF(ISBLANK(BT815),,INDEX(List_DayType,BT815+1))</f>
        <v/>
      </c>
      <c r="BV815" s="83" t="str">
        <f t="array" ref="BV815">IFS(BT815=0,,BT815=1,INDEX(List_Weekday,BT815),BT815=2,XLOOKUP(N815,List_Holidays,List_HolidaysDesc))</f>
        <v/>
      </c>
      <c r="BW815" s="109">
        <f t="shared" si="3"/>
        <v>0</v>
      </c>
      <c r="BX815" s="109">
        <f t="shared" si="4"/>
        <v>0</v>
      </c>
      <c r="BY815" s="109">
        <f>IF($BW815&gt;cLunchEnd+$N815,cLunchBegin+$N815+1,cLunchBegin+$N815)</f>
        <v>0.5</v>
      </c>
      <c r="BZ815" s="109">
        <f>IF($BW815&gt;cLunchEnd+$N815,cLunchEnd+$N815+1,cLunchEnd+$N815)</f>
        <v>0.5416666667</v>
      </c>
      <c r="CA815" s="109">
        <f>IF($BW815&gt;cDinnerEnd+$N815,cDinnerBegin+$N815+1,cDinnerBegin+$N815)</f>
        <v>0.75</v>
      </c>
      <c r="CB815" s="109">
        <f>IF($BW815&gt;cDinnerEnd+$N815,cDinnerEnd+$N815+1,cDinnerEnd+$N815)</f>
        <v>0.7916666667</v>
      </c>
      <c r="CC815" s="50" t="str">
        <f>IF((MIN($BX815,BZ815)-MAX($BW815,BY815))&gt;0,vDurationLunch,)</f>
        <v/>
      </c>
      <c r="CD815" s="50" t="str">
        <f>IF((MIN($BX815,CB815)-MAX($BW815,CA815))&gt;0,vDurationDinner,)</f>
        <v/>
      </c>
      <c r="CE815" s="50">
        <f t="shared" si="5"/>
        <v>0</v>
      </c>
      <c r="CF815" s="109">
        <f t="shared" si="6"/>
        <v>0.75</v>
      </c>
      <c r="CG815" s="50" t="str">
        <f t="shared" si="7"/>
        <v/>
      </c>
      <c r="CH815" s="50" t="str">
        <f t="shared" si="8"/>
        <v/>
      </c>
      <c r="CI815" s="50" t="str">
        <f t="shared" si="9"/>
        <v/>
      </c>
      <c r="CJ815" s="50" t="str">
        <f t="shared" si="10"/>
        <v/>
      </c>
      <c r="CK815" s="50" t="str">
        <f t="shared" si="11"/>
        <v/>
      </c>
      <c r="CL815" s="50"/>
      <c r="CM815" s="50"/>
      <c r="CN815" s="50"/>
      <c r="CO815" s="50"/>
      <c r="CP815" s="50"/>
    </row>
    <row r="816">
      <c r="A816" s="108" t="str">
        <f t="shared" si="2"/>
        <v/>
      </c>
      <c r="B816" s="6"/>
      <c r="C816" s="119"/>
      <c r="D816" s="120"/>
      <c r="E816" s="61"/>
      <c r="F816" s="45"/>
      <c r="G816" s="45"/>
      <c r="H816" s="46"/>
      <c r="I816" s="45"/>
      <c r="J816" s="45"/>
      <c r="K816" s="45"/>
      <c r="L816" s="45"/>
      <c r="M816" s="61"/>
      <c r="N816" s="48"/>
      <c r="O816" s="49"/>
      <c r="P816" s="48"/>
      <c r="Q816" s="49"/>
      <c r="R816" s="50"/>
      <c r="S816" s="51"/>
      <c r="T816" s="15"/>
      <c r="U816" s="14"/>
      <c r="V816" s="52"/>
      <c r="W816" s="52"/>
      <c r="X816" s="52"/>
      <c r="Y816" s="52"/>
      <c r="Z816" s="52"/>
      <c r="AA816" s="52"/>
      <c r="AB816" s="53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3"/>
      <c r="AP816" s="52"/>
      <c r="AQ816" s="52"/>
      <c r="AR816" s="53"/>
      <c r="AS816" s="53"/>
      <c r="AT816" s="53"/>
      <c r="AU816" s="52"/>
      <c r="AV816" s="52"/>
      <c r="AW816" s="53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83" t="str">
        <f>IF(ISBLANK(B816),,IF(IFNA(MATCH(N816,List_Holidays,0),0)=0,IF(IFNA(MATCH(WEEKDAY(N816),List_WeekHolidays,0),0),1,0),2))</f>
        <v/>
      </c>
      <c r="BU816" s="83" t="str">
        <f t="array" ref="BU816">IF(ISBLANK(BT816),,INDEX(List_DayType,BT816+1))</f>
        <v/>
      </c>
      <c r="BV816" s="83" t="str">
        <f t="array" ref="BV816">IFS(BT816=0,,BT816=1,INDEX(List_Weekday,BT816),BT816=2,XLOOKUP(N816,List_Holidays,List_HolidaysDesc))</f>
        <v/>
      </c>
      <c r="BW816" s="109">
        <f t="shared" si="3"/>
        <v>0</v>
      </c>
      <c r="BX816" s="109">
        <f t="shared" si="4"/>
        <v>0</v>
      </c>
      <c r="BY816" s="109">
        <f>IF($BW816&gt;cLunchEnd+$N816,cLunchBegin+$N816+1,cLunchBegin+$N816)</f>
        <v>0.5</v>
      </c>
      <c r="BZ816" s="109">
        <f>IF($BW816&gt;cLunchEnd+$N816,cLunchEnd+$N816+1,cLunchEnd+$N816)</f>
        <v>0.5416666667</v>
      </c>
      <c r="CA816" s="109">
        <f>IF($BW816&gt;cDinnerEnd+$N816,cDinnerBegin+$N816+1,cDinnerBegin+$N816)</f>
        <v>0.75</v>
      </c>
      <c r="CB816" s="109">
        <f>IF($BW816&gt;cDinnerEnd+$N816,cDinnerEnd+$N816+1,cDinnerEnd+$N816)</f>
        <v>0.7916666667</v>
      </c>
      <c r="CC816" s="50" t="str">
        <f>IF((MIN($BX816,BZ816)-MAX($BW816,BY816))&gt;0,vDurationLunch,)</f>
        <v/>
      </c>
      <c r="CD816" s="50" t="str">
        <f>IF((MIN($BX816,CB816)-MAX($BW816,CA816))&gt;0,vDurationDinner,)</f>
        <v/>
      </c>
      <c r="CE816" s="50">
        <f t="shared" si="5"/>
        <v>0</v>
      </c>
      <c r="CF816" s="109">
        <f t="shared" si="6"/>
        <v>0.75</v>
      </c>
      <c r="CG816" s="50" t="str">
        <f t="shared" si="7"/>
        <v/>
      </c>
      <c r="CH816" s="50" t="str">
        <f t="shared" si="8"/>
        <v/>
      </c>
      <c r="CI816" s="50" t="str">
        <f t="shared" si="9"/>
        <v/>
      </c>
      <c r="CJ816" s="50" t="str">
        <f t="shared" si="10"/>
        <v/>
      </c>
      <c r="CK816" s="50" t="str">
        <f t="shared" si="11"/>
        <v/>
      </c>
      <c r="CL816" s="50"/>
      <c r="CM816" s="50"/>
      <c r="CN816" s="50"/>
      <c r="CO816" s="50"/>
      <c r="CP816" s="50"/>
    </row>
    <row r="817">
      <c r="A817" s="108" t="str">
        <f t="shared" si="2"/>
        <v/>
      </c>
      <c r="B817" s="6"/>
      <c r="C817" s="119"/>
      <c r="D817" s="120"/>
      <c r="E817" s="61"/>
      <c r="F817" s="45"/>
      <c r="G817" s="45"/>
      <c r="H817" s="46"/>
      <c r="I817" s="45"/>
      <c r="J817" s="45"/>
      <c r="K817" s="45"/>
      <c r="L817" s="45"/>
      <c r="M817" s="61"/>
      <c r="N817" s="48"/>
      <c r="O817" s="49"/>
      <c r="P817" s="48"/>
      <c r="Q817" s="49"/>
      <c r="R817" s="50"/>
      <c r="S817" s="51"/>
      <c r="T817" s="15"/>
      <c r="U817" s="14"/>
      <c r="V817" s="52"/>
      <c r="W817" s="52"/>
      <c r="X817" s="52"/>
      <c r="Y817" s="52"/>
      <c r="Z817" s="52"/>
      <c r="AA817" s="52"/>
      <c r="AB817" s="53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3"/>
      <c r="AP817" s="52"/>
      <c r="AQ817" s="52"/>
      <c r="AR817" s="53"/>
      <c r="AS817" s="53"/>
      <c r="AT817" s="53"/>
      <c r="AU817" s="52"/>
      <c r="AV817" s="52"/>
      <c r="AW817" s="53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83" t="str">
        <f>IF(ISBLANK(B817),,IF(IFNA(MATCH(N817,List_Holidays,0),0)=0,IF(IFNA(MATCH(WEEKDAY(N817),List_WeekHolidays,0),0),1,0),2))</f>
        <v/>
      </c>
      <c r="BU817" s="83" t="str">
        <f t="array" ref="BU817">IF(ISBLANK(BT817),,INDEX(List_DayType,BT817+1))</f>
        <v/>
      </c>
      <c r="BV817" s="83" t="str">
        <f t="array" ref="BV817">IFS(BT817=0,,BT817=1,INDEX(List_Weekday,BT817),BT817=2,XLOOKUP(N817,List_Holidays,List_HolidaysDesc))</f>
        <v/>
      </c>
      <c r="BW817" s="109">
        <f t="shared" si="3"/>
        <v>0</v>
      </c>
      <c r="BX817" s="109">
        <f t="shared" si="4"/>
        <v>0</v>
      </c>
      <c r="BY817" s="109">
        <f>IF($BW817&gt;cLunchEnd+$N817,cLunchBegin+$N817+1,cLunchBegin+$N817)</f>
        <v>0.5</v>
      </c>
      <c r="BZ817" s="109">
        <f>IF($BW817&gt;cLunchEnd+$N817,cLunchEnd+$N817+1,cLunchEnd+$N817)</f>
        <v>0.5416666667</v>
      </c>
      <c r="CA817" s="109">
        <f>IF($BW817&gt;cDinnerEnd+$N817,cDinnerBegin+$N817+1,cDinnerBegin+$N817)</f>
        <v>0.75</v>
      </c>
      <c r="CB817" s="109">
        <f>IF($BW817&gt;cDinnerEnd+$N817,cDinnerEnd+$N817+1,cDinnerEnd+$N817)</f>
        <v>0.7916666667</v>
      </c>
      <c r="CC817" s="50" t="str">
        <f>IF((MIN($BX817,BZ817)-MAX($BW817,BY817))&gt;0,vDurationLunch,)</f>
        <v/>
      </c>
      <c r="CD817" s="50" t="str">
        <f>IF((MIN($BX817,CB817)-MAX($BW817,CA817))&gt;0,vDurationDinner,)</f>
        <v/>
      </c>
      <c r="CE817" s="50">
        <f t="shared" si="5"/>
        <v>0</v>
      </c>
      <c r="CF817" s="109">
        <f t="shared" si="6"/>
        <v>0.75</v>
      </c>
      <c r="CG817" s="50" t="str">
        <f t="shared" si="7"/>
        <v/>
      </c>
      <c r="CH817" s="50" t="str">
        <f t="shared" si="8"/>
        <v/>
      </c>
      <c r="CI817" s="50" t="str">
        <f t="shared" si="9"/>
        <v/>
      </c>
      <c r="CJ817" s="50" t="str">
        <f t="shared" si="10"/>
        <v/>
      </c>
      <c r="CK817" s="50" t="str">
        <f t="shared" si="11"/>
        <v/>
      </c>
      <c r="CL817" s="50"/>
      <c r="CM817" s="50"/>
      <c r="CN817" s="50"/>
      <c r="CO817" s="50"/>
      <c r="CP817" s="50"/>
    </row>
    <row r="818">
      <c r="A818" s="108" t="str">
        <f t="shared" si="2"/>
        <v/>
      </c>
      <c r="B818" s="6"/>
      <c r="C818" s="119"/>
      <c r="D818" s="120"/>
      <c r="E818" s="61"/>
      <c r="F818" s="45"/>
      <c r="G818" s="46"/>
      <c r="H818" s="46"/>
      <c r="I818" s="45"/>
      <c r="J818" s="45"/>
      <c r="K818" s="45"/>
      <c r="L818" s="45"/>
      <c r="M818" s="61"/>
      <c r="N818" s="48"/>
      <c r="O818" s="49"/>
      <c r="P818" s="48"/>
      <c r="Q818" s="49"/>
      <c r="R818" s="50"/>
      <c r="S818" s="51"/>
      <c r="T818" s="15"/>
      <c r="U818" s="14"/>
      <c r="V818" s="52"/>
      <c r="W818" s="52"/>
      <c r="X818" s="52"/>
      <c r="Y818" s="52"/>
      <c r="Z818" s="52"/>
      <c r="AA818" s="52"/>
      <c r="AB818" s="53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3"/>
      <c r="AP818" s="52"/>
      <c r="AQ818" s="52"/>
      <c r="AR818" s="53"/>
      <c r="AS818" s="53"/>
      <c r="AT818" s="53"/>
      <c r="AU818" s="52"/>
      <c r="AV818" s="52"/>
      <c r="AW818" s="53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83" t="str">
        <f>IF(ISBLANK(B818),,IF(IFNA(MATCH(N818,List_Holidays,0),0)=0,IF(IFNA(MATCH(WEEKDAY(N818),List_WeekHolidays,0),0),1,0),2))</f>
        <v/>
      </c>
      <c r="BU818" s="83" t="str">
        <f t="array" ref="BU818">IF(ISBLANK(BT818),,INDEX(List_DayType,BT818+1))</f>
        <v/>
      </c>
      <c r="BV818" s="83" t="str">
        <f t="array" ref="BV818">IFS(BT818=0,,BT818=1,INDEX(List_Weekday,BT818),BT818=2,XLOOKUP(N818,List_Holidays,List_HolidaysDesc))</f>
        <v/>
      </c>
      <c r="BW818" s="109">
        <f t="shared" si="3"/>
        <v>0</v>
      </c>
      <c r="BX818" s="109">
        <f t="shared" si="4"/>
        <v>0</v>
      </c>
      <c r="BY818" s="109">
        <f>IF($BW818&gt;cLunchEnd+$N818,cLunchBegin+$N818+1,cLunchBegin+$N818)</f>
        <v>0.5</v>
      </c>
      <c r="BZ818" s="109">
        <f>IF($BW818&gt;cLunchEnd+$N818,cLunchEnd+$N818+1,cLunchEnd+$N818)</f>
        <v>0.5416666667</v>
      </c>
      <c r="CA818" s="109">
        <f>IF($BW818&gt;cDinnerEnd+$N818,cDinnerBegin+$N818+1,cDinnerBegin+$N818)</f>
        <v>0.75</v>
      </c>
      <c r="CB818" s="109">
        <f>IF($BW818&gt;cDinnerEnd+$N818,cDinnerEnd+$N818+1,cDinnerEnd+$N818)</f>
        <v>0.7916666667</v>
      </c>
      <c r="CC818" s="50" t="str">
        <f>IF((MIN($BX818,BZ818)-MAX($BW818,BY818))&gt;0,vDurationLunch,)</f>
        <v/>
      </c>
      <c r="CD818" s="50" t="str">
        <f>IF((MIN($BX818,CB818)-MAX($BW818,CA818))&gt;0,vDurationDinner,)</f>
        <v/>
      </c>
      <c r="CE818" s="50">
        <f t="shared" si="5"/>
        <v>0</v>
      </c>
      <c r="CF818" s="109">
        <f t="shared" si="6"/>
        <v>0.75</v>
      </c>
      <c r="CG818" s="50" t="str">
        <f t="shared" si="7"/>
        <v/>
      </c>
      <c r="CH818" s="50" t="str">
        <f t="shared" si="8"/>
        <v/>
      </c>
      <c r="CI818" s="50" t="str">
        <f t="shared" si="9"/>
        <v/>
      </c>
      <c r="CJ818" s="50" t="str">
        <f t="shared" si="10"/>
        <v/>
      </c>
      <c r="CK818" s="50" t="str">
        <f t="shared" si="11"/>
        <v/>
      </c>
      <c r="CL818" s="50"/>
      <c r="CM818" s="50"/>
      <c r="CN818" s="50"/>
      <c r="CO818" s="50"/>
      <c r="CP818" s="50"/>
    </row>
    <row r="819">
      <c r="A819" s="108" t="str">
        <f t="shared" si="2"/>
        <v/>
      </c>
      <c r="B819" s="6"/>
      <c r="C819" s="119"/>
      <c r="D819" s="120"/>
      <c r="E819" s="61"/>
      <c r="F819" s="45"/>
      <c r="G819" s="45"/>
      <c r="H819" s="46"/>
      <c r="I819" s="45"/>
      <c r="J819" s="45"/>
      <c r="K819" s="45"/>
      <c r="L819" s="45"/>
      <c r="M819" s="61"/>
      <c r="N819" s="48"/>
      <c r="O819" s="49"/>
      <c r="P819" s="48"/>
      <c r="Q819" s="49"/>
      <c r="R819" s="50"/>
      <c r="S819" s="51"/>
      <c r="T819" s="15"/>
      <c r="U819" s="14"/>
      <c r="V819" s="52"/>
      <c r="W819" s="52"/>
      <c r="X819" s="52"/>
      <c r="Y819" s="52"/>
      <c r="Z819" s="52"/>
      <c r="AA819" s="52"/>
      <c r="AB819" s="53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3"/>
      <c r="AP819" s="52"/>
      <c r="AQ819" s="52"/>
      <c r="AR819" s="53"/>
      <c r="AS819" s="53"/>
      <c r="AT819" s="53"/>
      <c r="AU819" s="52"/>
      <c r="AV819" s="52"/>
      <c r="AW819" s="53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83" t="str">
        <f>IF(ISBLANK(B819),,IF(IFNA(MATCH(N819,List_Holidays,0),0)=0,IF(IFNA(MATCH(WEEKDAY(N819),List_WeekHolidays,0),0),1,0),2))</f>
        <v/>
      </c>
      <c r="BU819" s="83" t="str">
        <f t="array" ref="BU819">IF(ISBLANK(BT819),,INDEX(List_DayType,BT819+1))</f>
        <v/>
      </c>
      <c r="BV819" s="83" t="str">
        <f t="array" ref="BV819">IFS(BT819=0,,BT819=1,INDEX(List_Weekday,BT819),BT819=2,XLOOKUP(N819,List_Holidays,List_HolidaysDesc))</f>
        <v/>
      </c>
      <c r="BW819" s="109">
        <f t="shared" si="3"/>
        <v>0</v>
      </c>
      <c r="BX819" s="109">
        <f t="shared" si="4"/>
        <v>0</v>
      </c>
      <c r="BY819" s="109">
        <f>IF($BW819&gt;cLunchEnd+$N819,cLunchBegin+$N819+1,cLunchBegin+$N819)</f>
        <v>0.5</v>
      </c>
      <c r="BZ819" s="109">
        <f>IF($BW819&gt;cLunchEnd+$N819,cLunchEnd+$N819+1,cLunchEnd+$N819)</f>
        <v>0.5416666667</v>
      </c>
      <c r="CA819" s="109">
        <f>IF($BW819&gt;cDinnerEnd+$N819,cDinnerBegin+$N819+1,cDinnerBegin+$N819)</f>
        <v>0.75</v>
      </c>
      <c r="CB819" s="109">
        <f>IF($BW819&gt;cDinnerEnd+$N819,cDinnerEnd+$N819+1,cDinnerEnd+$N819)</f>
        <v>0.7916666667</v>
      </c>
      <c r="CC819" s="50" t="str">
        <f>IF((MIN($BX819,BZ819)-MAX($BW819,BY819))&gt;0,vDurationLunch,)</f>
        <v/>
      </c>
      <c r="CD819" s="50" t="str">
        <f>IF((MIN($BX819,CB819)-MAX($BW819,CA819))&gt;0,vDurationDinner,)</f>
        <v/>
      </c>
      <c r="CE819" s="50">
        <f t="shared" si="5"/>
        <v>0</v>
      </c>
      <c r="CF819" s="109">
        <f t="shared" si="6"/>
        <v>0.75</v>
      </c>
      <c r="CG819" s="50" t="str">
        <f t="shared" si="7"/>
        <v/>
      </c>
      <c r="CH819" s="50" t="str">
        <f t="shared" si="8"/>
        <v/>
      </c>
      <c r="CI819" s="50" t="str">
        <f t="shared" si="9"/>
        <v/>
      </c>
      <c r="CJ819" s="50" t="str">
        <f t="shared" si="10"/>
        <v/>
      </c>
      <c r="CK819" s="50" t="str">
        <f t="shared" si="11"/>
        <v/>
      </c>
      <c r="CL819" s="50"/>
      <c r="CM819" s="50"/>
      <c r="CN819" s="50"/>
      <c r="CO819" s="50"/>
      <c r="CP819" s="50"/>
    </row>
    <row r="820">
      <c r="A820" s="108" t="str">
        <f t="shared" si="2"/>
        <v/>
      </c>
      <c r="B820" s="6"/>
      <c r="C820" s="119"/>
      <c r="D820" s="120"/>
      <c r="E820" s="61"/>
      <c r="F820" s="45"/>
      <c r="G820" s="45"/>
      <c r="H820" s="46"/>
      <c r="I820" s="45"/>
      <c r="J820" s="45"/>
      <c r="K820" s="45"/>
      <c r="L820" s="45"/>
      <c r="M820" s="61"/>
      <c r="N820" s="48"/>
      <c r="O820" s="49"/>
      <c r="P820" s="48"/>
      <c r="Q820" s="49"/>
      <c r="R820" s="50"/>
      <c r="S820" s="51"/>
      <c r="T820" s="15"/>
      <c r="U820" s="14"/>
      <c r="V820" s="52"/>
      <c r="W820" s="52"/>
      <c r="X820" s="52"/>
      <c r="Y820" s="52"/>
      <c r="Z820" s="52"/>
      <c r="AA820" s="52"/>
      <c r="AB820" s="53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3"/>
      <c r="AP820" s="52"/>
      <c r="AQ820" s="52"/>
      <c r="AR820" s="53"/>
      <c r="AS820" s="53"/>
      <c r="AT820" s="53"/>
      <c r="AU820" s="52"/>
      <c r="AV820" s="52"/>
      <c r="AW820" s="53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83" t="str">
        <f>IF(ISBLANK(B820),,IF(IFNA(MATCH(N820,List_Holidays,0),0)=0,IF(IFNA(MATCH(WEEKDAY(N820),List_WeekHolidays,0),0),1,0),2))</f>
        <v/>
      </c>
      <c r="BU820" s="83" t="str">
        <f t="array" ref="BU820">IF(ISBLANK(BT820),,INDEX(List_DayType,BT820+1))</f>
        <v/>
      </c>
      <c r="BV820" s="83" t="str">
        <f t="array" ref="BV820">IFS(BT820=0,,BT820=1,INDEX(List_Weekday,BT820),BT820=2,XLOOKUP(N820,List_Holidays,List_HolidaysDesc))</f>
        <v/>
      </c>
      <c r="BW820" s="109">
        <f t="shared" si="3"/>
        <v>0</v>
      </c>
      <c r="BX820" s="109">
        <f t="shared" si="4"/>
        <v>0</v>
      </c>
      <c r="BY820" s="109">
        <f>IF($BW820&gt;cLunchEnd+$N820,cLunchBegin+$N820+1,cLunchBegin+$N820)</f>
        <v>0.5</v>
      </c>
      <c r="BZ820" s="109">
        <f>IF($BW820&gt;cLunchEnd+$N820,cLunchEnd+$N820+1,cLunchEnd+$N820)</f>
        <v>0.5416666667</v>
      </c>
      <c r="CA820" s="109">
        <f>IF($BW820&gt;cDinnerEnd+$N820,cDinnerBegin+$N820+1,cDinnerBegin+$N820)</f>
        <v>0.75</v>
      </c>
      <c r="CB820" s="109">
        <f>IF($BW820&gt;cDinnerEnd+$N820,cDinnerEnd+$N820+1,cDinnerEnd+$N820)</f>
        <v>0.7916666667</v>
      </c>
      <c r="CC820" s="50" t="str">
        <f>IF((MIN($BX820,BZ820)-MAX($BW820,BY820))&gt;0,vDurationLunch,)</f>
        <v/>
      </c>
      <c r="CD820" s="50" t="str">
        <f>IF((MIN($BX820,CB820)-MAX($BW820,CA820))&gt;0,vDurationDinner,)</f>
        <v/>
      </c>
      <c r="CE820" s="50">
        <f t="shared" si="5"/>
        <v>0</v>
      </c>
      <c r="CF820" s="109">
        <f t="shared" si="6"/>
        <v>0.75</v>
      </c>
      <c r="CG820" s="50" t="str">
        <f t="shared" si="7"/>
        <v/>
      </c>
      <c r="CH820" s="50" t="str">
        <f t="shared" si="8"/>
        <v/>
      </c>
      <c r="CI820" s="50" t="str">
        <f t="shared" si="9"/>
        <v/>
      </c>
      <c r="CJ820" s="50" t="str">
        <f t="shared" si="10"/>
        <v/>
      </c>
      <c r="CK820" s="50" t="str">
        <f t="shared" si="11"/>
        <v/>
      </c>
      <c r="CL820" s="50"/>
      <c r="CM820" s="50"/>
      <c r="CN820" s="50"/>
      <c r="CO820" s="50"/>
      <c r="CP820" s="50"/>
    </row>
    <row r="821">
      <c r="A821" s="108" t="str">
        <f t="shared" si="2"/>
        <v/>
      </c>
      <c r="B821" s="6"/>
      <c r="C821" s="119"/>
      <c r="D821" s="120"/>
      <c r="E821" s="61"/>
      <c r="F821" s="45"/>
      <c r="G821" s="45"/>
      <c r="H821" s="45"/>
      <c r="I821" s="45"/>
      <c r="J821" s="46"/>
      <c r="K821" s="45"/>
      <c r="L821" s="45"/>
      <c r="M821" s="61"/>
      <c r="N821" s="48"/>
      <c r="O821" s="49"/>
      <c r="P821" s="48"/>
      <c r="Q821" s="49"/>
      <c r="R821" s="50"/>
      <c r="S821" s="51"/>
      <c r="T821" s="15"/>
      <c r="U821" s="14"/>
      <c r="V821" s="52"/>
      <c r="W821" s="52"/>
      <c r="X821" s="52"/>
      <c r="Y821" s="52"/>
      <c r="Z821" s="52"/>
      <c r="AA821" s="52"/>
      <c r="AB821" s="53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3"/>
      <c r="AP821" s="52"/>
      <c r="AQ821" s="52"/>
      <c r="AR821" s="53"/>
      <c r="AS821" s="53"/>
      <c r="AT821" s="53"/>
      <c r="AU821" s="52"/>
      <c r="AV821" s="52"/>
      <c r="AW821" s="53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83" t="str">
        <f>IF(ISBLANK(B821),,IF(IFNA(MATCH(N821,List_Holidays,0),0)=0,IF(IFNA(MATCH(WEEKDAY(N821),List_WeekHolidays,0),0),1,0),2))</f>
        <v/>
      </c>
      <c r="BU821" s="83" t="str">
        <f t="array" ref="BU821">IF(ISBLANK(BT821),,INDEX(List_DayType,BT821+1))</f>
        <v/>
      </c>
      <c r="BV821" s="83" t="str">
        <f t="array" ref="BV821">IFS(BT821=0,,BT821=1,INDEX(List_Weekday,BT821),BT821=2,XLOOKUP(N821,List_Holidays,List_HolidaysDesc))</f>
        <v/>
      </c>
      <c r="BW821" s="109">
        <f t="shared" si="3"/>
        <v>0</v>
      </c>
      <c r="BX821" s="109">
        <f t="shared" si="4"/>
        <v>0</v>
      </c>
      <c r="BY821" s="109">
        <f>IF($BW821&gt;cLunchEnd+$N821,cLunchBegin+$N821+1,cLunchBegin+$N821)</f>
        <v>0.5</v>
      </c>
      <c r="BZ821" s="109">
        <f>IF($BW821&gt;cLunchEnd+$N821,cLunchEnd+$N821+1,cLunchEnd+$N821)</f>
        <v>0.5416666667</v>
      </c>
      <c r="CA821" s="109">
        <f>IF($BW821&gt;cDinnerEnd+$N821,cDinnerBegin+$N821+1,cDinnerBegin+$N821)</f>
        <v>0.75</v>
      </c>
      <c r="CB821" s="109">
        <f>IF($BW821&gt;cDinnerEnd+$N821,cDinnerEnd+$N821+1,cDinnerEnd+$N821)</f>
        <v>0.7916666667</v>
      </c>
      <c r="CC821" s="50" t="str">
        <f>IF((MIN($BX821,BZ821)-MAX($BW821,BY821))&gt;0,vDurationLunch,)</f>
        <v/>
      </c>
      <c r="CD821" s="50" t="str">
        <f>IF((MIN($BX821,CB821)-MAX($BW821,CA821))&gt;0,vDurationDinner,)</f>
        <v/>
      </c>
      <c r="CE821" s="50">
        <f t="shared" si="5"/>
        <v>0</v>
      </c>
      <c r="CF821" s="109">
        <f t="shared" si="6"/>
        <v>0.75</v>
      </c>
      <c r="CG821" s="50" t="str">
        <f t="shared" si="7"/>
        <v/>
      </c>
      <c r="CH821" s="50" t="str">
        <f t="shared" si="8"/>
        <v/>
      </c>
      <c r="CI821" s="50" t="str">
        <f t="shared" si="9"/>
        <v/>
      </c>
      <c r="CJ821" s="50" t="str">
        <f t="shared" si="10"/>
        <v/>
      </c>
      <c r="CK821" s="50" t="str">
        <f t="shared" si="11"/>
        <v/>
      </c>
      <c r="CL821" s="50"/>
      <c r="CM821" s="50"/>
      <c r="CN821" s="50"/>
      <c r="CO821" s="50"/>
      <c r="CP821" s="50"/>
    </row>
    <row r="822">
      <c r="A822" s="108" t="str">
        <f t="shared" si="2"/>
        <v/>
      </c>
      <c r="B822" s="6"/>
      <c r="C822" s="119"/>
      <c r="D822" s="120"/>
      <c r="E822" s="61"/>
      <c r="F822" s="45"/>
      <c r="G822" s="45"/>
      <c r="H822" s="46"/>
      <c r="I822" s="45"/>
      <c r="J822" s="45"/>
      <c r="K822" s="45"/>
      <c r="L822" s="45"/>
      <c r="M822" s="61"/>
      <c r="N822" s="48"/>
      <c r="O822" s="49"/>
      <c r="P822" s="48"/>
      <c r="Q822" s="49"/>
      <c r="R822" s="50"/>
      <c r="S822" s="51"/>
      <c r="T822" s="15"/>
      <c r="U822" s="14"/>
      <c r="V822" s="52"/>
      <c r="W822" s="52"/>
      <c r="X822" s="52"/>
      <c r="Y822" s="52"/>
      <c r="Z822" s="52"/>
      <c r="AA822" s="52"/>
      <c r="AB822" s="53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3"/>
      <c r="AP822" s="52"/>
      <c r="AQ822" s="52"/>
      <c r="AR822" s="53"/>
      <c r="AS822" s="53"/>
      <c r="AT822" s="53"/>
      <c r="AU822" s="52"/>
      <c r="AV822" s="52"/>
      <c r="AW822" s="53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83" t="str">
        <f>IF(ISBLANK(B822),,IF(IFNA(MATCH(N822,List_Holidays,0),0)=0,IF(IFNA(MATCH(WEEKDAY(N822),List_WeekHolidays,0),0),1,0),2))</f>
        <v/>
      </c>
      <c r="BU822" s="83" t="str">
        <f t="array" ref="BU822">IF(ISBLANK(BT822),,INDEX(List_DayType,BT822+1))</f>
        <v/>
      </c>
      <c r="BV822" s="83" t="str">
        <f t="array" ref="BV822">IFS(BT822=0,,BT822=1,INDEX(List_Weekday,BT822),BT822=2,XLOOKUP(N822,List_Holidays,List_HolidaysDesc))</f>
        <v/>
      </c>
      <c r="BW822" s="109">
        <f t="shared" si="3"/>
        <v>0</v>
      </c>
      <c r="BX822" s="109">
        <f t="shared" si="4"/>
        <v>0</v>
      </c>
      <c r="BY822" s="109">
        <f>IF($BW822&gt;cLunchEnd+$N822,cLunchBegin+$N822+1,cLunchBegin+$N822)</f>
        <v>0.5</v>
      </c>
      <c r="BZ822" s="109">
        <f>IF($BW822&gt;cLunchEnd+$N822,cLunchEnd+$N822+1,cLunchEnd+$N822)</f>
        <v>0.5416666667</v>
      </c>
      <c r="CA822" s="109">
        <f>IF($BW822&gt;cDinnerEnd+$N822,cDinnerBegin+$N822+1,cDinnerBegin+$N822)</f>
        <v>0.75</v>
      </c>
      <c r="CB822" s="109">
        <f>IF($BW822&gt;cDinnerEnd+$N822,cDinnerEnd+$N822+1,cDinnerEnd+$N822)</f>
        <v>0.7916666667</v>
      </c>
      <c r="CC822" s="50" t="str">
        <f>IF((MIN($BX822,BZ822)-MAX($BW822,BY822))&gt;0,vDurationLunch,)</f>
        <v/>
      </c>
      <c r="CD822" s="50" t="str">
        <f>IF((MIN($BX822,CB822)-MAX($BW822,CA822))&gt;0,vDurationDinner,)</f>
        <v/>
      </c>
      <c r="CE822" s="50">
        <f t="shared" si="5"/>
        <v>0</v>
      </c>
      <c r="CF822" s="109">
        <f t="shared" si="6"/>
        <v>0.75</v>
      </c>
      <c r="CG822" s="50" t="str">
        <f t="shared" si="7"/>
        <v/>
      </c>
      <c r="CH822" s="50" t="str">
        <f t="shared" si="8"/>
        <v/>
      </c>
      <c r="CI822" s="50" t="str">
        <f t="shared" si="9"/>
        <v/>
      </c>
      <c r="CJ822" s="50" t="str">
        <f t="shared" si="10"/>
        <v/>
      </c>
      <c r="CK822" s="50" t="str">
        <f t="shared" si="11"/>
        <v/>
      </c>
      <c r="CL822" s="50"/>
      <c r="CM822" s="50"/>
      <c r="CN822" s="50"/>
      <c r="CO822" s="50"/>
      <c r="CP822" s="50"/>
    </row>
    <row r="823">
      <c r="A823" s="108" t="str">
        <f t="shared" si="2"/>
        <v/>
      </c>
      <c r="B823" s="6"/>
      <c r="C823" s="119"/>
      <c r="D823" s="120"/>
      <c r="E823" s="61"/>
      <c r="F823" s="45"/>
      <c r="G823" s="45"/>
      <c r="H823" s="46"/>
      <c r="I823" s="45"/>
      <c r="J823" s="45"/>
      <c r="K823" s="45"/>
      <c r="L823" s="45"/>
      <c r="M823" s="61"/>
      <c r="N823" s="48"/>
      <c r="O823" s="49"/>
      <c r="P823" s="48"/>
      <c r="Q823" s="49"/>
      <c r="R823" s="50"/>
      <c r="S823" s="51"/>
      <c r="T823" s="15"/>
      <c r="U823" s="14"/>
      <c r="V823" s="52"/>
      <c r="W823" s="52"/>
      <c r="X823" s="52"/>
      <c r="Y823" s="52"/>
      <c r="Z823" s="52"/>
      <c r="AA823" s="52"/>
      <c r="AB823" s="53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3"/>
      <c r="AP823" s="52"/>
      <c r="AQ823" s="52"/>
      <c r="AR823" s="53"/>
      <c r="AS823" s="53"/>
      <c r="AT823" s="53"/>
      <c r="AU823" s="52"/>
      <c r="AV823" s="52"/>
      <c r="AW823" s="53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83" t="str">
        <f>IF(ISBLANK(B823),,IF(IFNA(MATCH(N823,List_Holidays,0),0)=0,IF(IFNA(MATCH(WEEKDAY(N823),List_WeekHolidays,0),0),1,0),2))</f>
        <v/>
      </c>
      <c r="BU823" s="83" t="str">
        <f t="array" ref="BU823">IF(ISBLANK(BT823),,INDEX(List_DayType,BT823+1))</f>
        <v/>
      </c>
      <c r="BV823" s="83" t="str">
        <f t="array" ref="BV823">IFS(BT823=0,,BT823=1,INDEX(List_Weekday,BT823),BT823=2,XLOOKUP(N823,List_Holidays,List_HolidaysDesc))</f>
        <v/>
      </c>
      <c r="BW823" s="109">
        <f t="shared" si="3"/>
        <v>0</v>
      </c>
      <c r="BX823" s="109">
        <f t="shared" si="4"/>
        <v>0</v>
      </c>
      <c r="BY823" s="109">
        <f>IF($BW823&gt;cLunchEnd+$N823,cLunchBegin+$N823+1,cLunchBegin+$N823)</f>
        <v>0.5</v>
      </c>
      <c r="BZ823" s="109">
        <f>IF($BW823&gt;cLunchEnd+$N823,cLunchEnd+$N823+1,cLunchEnd+$N823)</f>
        <v>0.5416666667</v>
      </c>
      <c r="CA823" s="109">
        <f>IF($BW823&gt;cDinnerEnd+$N823,cDinnerBegin+$N823+1,cDinnerBegin+$N823)</f>
        <v>0.75</v>
      </c>
      <c r="CB823" s="109">
        <f>IF($BW823&gt;cDinnerEnd+$N823,cDinnerEnd+$N823+1,cDinnerEnd+$N823)</f>
        <v>0.7916666667</v>
      </c>
      <c r="CC823" s="50" t="str">
        <f>IF((MIN($BX823,BZ823)-MAX($BW823,BY823))&gt;0,vDurationLunch,)</f>
        <v/>
      </c>
      <c r="CD823" s="50" t="str">
        <f>IF((MIN($BX823,CB823)-MAX($BW823,CA823))&gt;0,vDurationDinner,)</f>
        <v/>
      </c>
      <c r="CE823" s="50">
        <f t="shared" si="5"/>
        <v>0</v>
      </c>
      <c r="CF823" s="109">
        <f t="shared" si="6"/>
        <v>0.75</v>
      </c>
      <c r="CG823" s="50" t="str">
        <f t="shared" si="7"/>
        <v/>
      </c>
      <c r="CH823" s="50" t="str">
        <f t="shared" si="8"/>
        <v/>
      </c>
      <c r="CI823" s="50" t="str">
        <f t="shared" si="9"/>
        <v/>
      </c>
      <c r="CJ823" s="50" t="str">
        <f t="shared" si="10"/>
        <v/>
      </c>
      <c r="CK823" s="50" t="str">
        <f t="shared" si="11"/>
        <v/>
      </c>
      <c r="CL823" s="50"/>
      <c r="CM823" s="50"/>
      <c r="CN823" s="50"/>
      <c r="CO823" s="50"/>
      <c r="CP823" s="50"/>
    </row>
    <row r="824">
      <c r="A824" s="108" t="str">
        <f t="shared" si="2"/>
        <v/>
      </c>
      <c r="B824" s="6"/>
      <c r="C824" s="119"/>
      <c r="D824" s="120"/>
      <c r="E824" s="61"/>
      <c r="F824" s="45"/>
      <c r="G824" s="45"/>
      <c r="H824" s="46"/>
      <c r="I824" s="45"/>
      <c r="J824" s="45"/>
      <c r="K824" s="45"/>
      <c r="L824" s="45"/>
      <c r="M824" s="61"/>
      <c r="N824" s="48"/>
      <c r="O824" s="49"/>
      <c r="P824" s="48"/>
      <c r="Q824" s="49"/>
      <c r="R824" s="50"/>
      <c r="S824" s="51"/>
      <c r="T824" s="15"/>
      <c r="U824" s="14"/>
      <c r="V824" s="52"/>
      <c r="W824" s="52"/>
      <c r="X824" s="52"/>
      <c r="Y824" s="52"/>
      <c r="Z824" s="52"/>
      <c r="AA824" s="52"/>
      <c r="AB824" s="53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3"/>
      <c r="AP824" s="52"/>
      <c r="AQ824" s="52"/>
      <c r="AR824" s="53"/>
      <c r="AS824" s="53"/>
      <c r="AT824" s="53"/>
      <c r="AU824" s="52"/>
      <c r="AV824" s="52"/>
      <c r="AW824" s="53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83" t="str">
        <f>IF(ISBLANK(B824),,IF(IFNA(MATCH(N824,List_Holidays,0),0)=0,IF(IFNA(MATCH(WEEKDAY(N824),List_WeekHolidays,0),0),1,0),2))</f>
        <v/>
      </c>
      <c r="BU824" s="83" t="str">
        <f t="array" ref="BU824">IF(ISBLANK(BT824),,INDEX(List_DayType,BT824+1))</f>
        <v/>
      </c>
      <c r="BV824" s="83" t="str">
        <f t="array" ref="BV824">IFS(BT824=0,,BT824=1,INDEX(List_Weekday,BT824),BT824=2,XLOOKUP(N824,List_Holidays,List_HolidaysDesc))</f>
        <v/>
      </c>
      <c r="BW824" s="109">
        <f t="shared" si="3"/>
        <v>0</v>
      </c>
      <c r="BX824" s="109">
        <f t="shared" si="4"/>
        <v>0</v>
      </c>
      <c r="BY824" s="109">
        <f>IF($BW824&gt;cLunchEnd+$N824,cLunchBegin+$N824+1,cLunchBegin+$N824)</f>
        <v>0.5</v>
      </c>
      <c r="BZ824" s="109">
        <f>IF($BW824&gt;cLunchEnd+$N824,cLunchEnd+$N824+1,cLunchEnd+$N824)</f>
        <v>0.5416666667</v>
      </c>
      <c r="CA824" s="109">
        <f>IF($BW824&gt;cDinnerEnd+$N824,cDinnerBegin+$N824+1,cDinnerBegin+$N824)</f>
        <v>0.75</v>
      </c>
      <c r="CB824" s="109">
        <f>IF($BW824&gt;cDinnerEnd+$N824,cDinnerEnd+$N824+1,cDinnerEnd+$N824)</f>
        <v>0.7916666667</v>
      </c>
      <c r="CC824" s="50" t="str">
        <f>IF((MIN($BX824,BZ824)-MAX($BW824,BY824))&gt;0,vDurationLunch,)</f>
        <v/>
      </c>
      <c r="CD824" s="50" t="str">
        <f>IF((MIN($BX824,CB824)-MAX($BW824,CA824))&gt;0,vDurationDinner,)</f>
        <v/>
      </c>
      <c r="CE824" s="50">
        <f t="shared" si="5"/>
        <v>0</v>
      </c>
      <c r="CF824" s="109">
        <f t="shared" si="6"/>
        <v>0.75</v>
      </c>
      <c r="CG824" s="50" t="str">
        <f t="shared" si="7"/>
        <v/>
      </c>
      <c r="CH824" s="50" t="str">
        <f t="shared" si="8"/>
        <v/>
      </c>
      <c r="CI824" s="50" t="str">
        <f t="shared" si="9"/>
        <v/>
      </c>
      <c r="CJ824" s="50" t="str">
        <f t="shared" si="10"/>
        <v/>
      </c>
      <c r="CK824" s="50" t="str">
        <f t="shared" si="11"/>
        <v/>
      </c>
      <c r="CL824" s="50"/>
      <c r="CM824" s="50"/>
      <c r="CN824" s="50"/>
      <c r="CO824" s="50"/>
      <c r="CP824" s="50"/>
    </row>
    <row r="825">
      <c r="A825" s="108" t="str">
        <f t="shared" si="2"/>
        <v/>
      </c>
      <c r="B825" s="6"/>
      <c r="C825" s="119"/>
      <c r="D825" s="120"/>
      <c r="E825" s="61"/>
      <c r="F825" s="45"/>
      <c r="G825" s="46"/>
      <c r="H825" s="46"/>
      <c r="I825" s="45"/>
      <c r="J825" s="45"/>
      <c r="K825" s="45"/>
      <c r="L825" s="45"/>
      <c r="M825" s="61"/>
      <c r="N825" s="48"/>
      <c r="O825" s="49"/>
      <c r="P825" s="48"/>
      <c r="Q825" s="49"/>
      <c r="R825" s="50"/>
      <c r="S825" s="51"/>
      <c r="T825" s="15"/>
      <c r="U825" s="14"/>
      <c r="V825" s="52"/>
      <c r="W825" s="52"/>
      <c r="X825" s="52"/>
      <c r="Y825" s="52"/>
      <c r="Z825" s="52"/>
      <c r="AA825" s="52"/>
      <c r="AB825" s="53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3"/>
      <c r="AP825" s="52"/>
      <c r="AQ825" s="52"/>
      <c r="AR825" s="53"/>
      <c r="AS825" s="53"/>
      <c r="AT825" s="53"/>
      <c r="AU825" s="52"/>
      <c r="AV825" s="52"/>
      <c r="AW825" s="53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83" t="str">
        <f>IF(ISBLANK(B825),,IF(IFNA(MATCH(N825,List_Holidays,0),0)=0,IF(IFNA(MATCH(WEEKDAY(N825),List_WeekHolidays,0),0),1,0),2))</f>
        <v/>
      </c>
      <c r="BU825" s="83" t="str">
        <f t="array" ref="BU825">IF(ISBLANK(BT825),,INDEX(List_DayType,BT825+1))</f>
        <v/>
      </c>
      <c r="BV825" s="83" t="str">
        <f t="array" ref="BV825">IFS(BT825=0,,BT825=1,INDEX(List_Weekday,BT825),BT825=2,XLOOKUP(N825,List_Holidays,List_HolidaysDesc))</f>
        <v/>
      </c>
      <c r="BW825" s="109">
        <f t="shared" si="3"/>
        <v>0</v>
      </c>
      <c r="BX825" s="109">
        <f t="shared" si="4"/>
        <v>0</v>
      </c>
      <c r="BY825" s="109">
        <f>IF($BW825&gt;cLunchEnd+$N825,cLunchBegin+$N825+1,cLunchBegin+$N825)</f>
        <v>0.5</v>
      </c>
      <c r="BZ825" s="109">
        <f>IF($BW825&gt;cLunchEnd+$N825,cLunchEnd+$N825+1,cLunchEnd+$N825)</f>
        <v>0.5416666667</v>
      </c>
      <c r="CA825" s="109">
        <f>IF($BW825&gt;cDinnerEnd+$N825,cDinnerBegin+$N825+1,cDinnerBegin+$N825)</f>
        <v>0.75</v>
      </c>
      <c r="CB825" s="109">
        <f>IF($BW825&gt;cDinnerEnd+$N825,cDinnerEnd+$N825+1,cDinnerEnd+$N825)</f>
        <v>0.7916666667</v>
      </c>
      <c r="CC825" s="50" t="str">
        <f>IF((MIN($BX825,BZ825)-MAX($BW825,BY825))&gt;0,vDurationLunch,)</f>
        <v/>
      </c>
      <c r="CD825" s="50" t="str">
        <f>IF((MIN($BX825,CB825)-MAX($BW825,CA825))&gt;0,vDurationDinner,)</f>
        <v/>
      </c>
      <c r="CE825" s="50">
        <f t="shared" si="5"/>
        <v>0</v>
      </c>
      <c r="CF825" s="109">
        <f t="shared" si="6"/>
        <v>0.75</v>
      </c>
      <c r="CG825" s="50" t="str">
        <f t="shared" si="7"/>
        <v/>
      </c>
      <c r="CH825" s="50" t="str">
        <f t="shared" si="8"/>
        <v/>
      </c>
      <c r="CI825" s="50" t="str">
        <f t="shared" si="9"/>
        <v/>
      </c>
      <c r="CJ825" s="50" t="str">
        <f t="shared" si="10"/>
        <v/>
      </c>
      <c r="CK825" s="50" t="str">
        <f t="shared" si="11"/>
        <v/>
      </c>
      <c r="CL825" s="50"/>
      <c r="CM825" s="50"/>
      <c r="CN825" s="50"/>
      <c r="CO825" s="50"/>
      <c r="CP825" s="50"/>
    </row>
    <row r="826">
      <c r="A826" s="108" t="str">
        <f t="shared" si="2"/>
        <v/>
      </c>
      <c r="B826" s="6"/>
      <c r="C826" s="119"/>
      <c r="D826" s="120"/>
      <c r="E826" s="61"/>
      <c r="F826" s="45"/>
      <c r="G826" s="45"/>
      <c r="H826" s="46"/>
      <c r="I826" s="45"/>
      <c r="J826" s="45"/>
      <c r="K826" s="45"/>
      <c r="L826" s="45"/>
      <c r="M826" s="61"/>
      <c r="N826" s="48"/>
      <c r="O826" s="49"/>
      <c r="P826" s="48"/>
      <c r="Q826" s="49"/>
      <c r="R826" s="50"/>
      <c r="S826" s="51"/>
      <c r="T826" s="15"/>
      <c r="U826" s="14"/>
      <c r="V826" s="52"/>
      <c r="W826" s="52"/>
      <c r="X826" s="52"/>
      <c r="Y826" s="52"/>
      <c r="Z826" s="52"/>
      <c r="AA826" s="52"/>
      <c r="AB826" s="53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3"/>
      <c r="AP826" s="52"/>
      <c r="AQ826" s="52"/>
      <c r="AR826" s="53"/>
      <c r="AS826" s="53"/>
      <c r="AT826" s="53"/>
      <c r="AU826" s="52"/>
      <c r="AV826" s="52"/>
      <c r="AW826" s="53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83" t="str">
        <f>IF(ISBLANK(B826),,IF(IFNA(MATCH(N826,List_Holidays,0),0)=0,IF(IFNA(MATCH(WEEKDAY(N826),List_WeekHolidays,0),0),1,0),2))</f>
        <v/>
      </c>
      <c r="BU826" s="83" t="str">
        <f t="array" ref="BU826">IF(ISBLANK(BT826),,INDEX(List_DayType,BT826+1))</f>
        <v/>
      </c>
      <c r="BV826" s="83" t="str">
        <f t="array" ref="BV826">IFS(BT826=0,,BT826=1,INDEX(List_Weekday,BT826),BT826=2,XLOOKUP(N826,List_Holidays,List_HolidaysDesc))</f>
        <v/>
      </c>
      <c r="BW826" s="109">
        <f t="shared" si="3"/>
        <v>0</v>
      </c>
      <c r="BX826" s="109">
        <f t="shared" si="4"/>
        <v>0</v>
      </c>
      <c r="BY826" s="109">
        <f>IF($BW826&gt;cLunchEnd+$N826,cLunchBegin+$N826+1,cLunchBegin+$N826)</f>
        <v>0.5</v>
      </c>
      <c r="BZ826" s="109">
        <f>IF($BW826&gt;cLunchEnd+$N826,cLunchEnd+$N826+1,cLunchEnd+$N826)</f>
        <v>0.5416666667</v>
      </c>
      <c r="CA826" s="109">
        <f>IF($BW826&gt;cDinnerEnd+$N826,cDinnerBegin+$N826+1,cDinnerBegin+$N826)</f>
        <v>0.75</v>
      </c>
      <c r="CB826" s="109">
        <f>IF($BW826&gt;cDinnerEnd+$N826,cDinnerEnd+$N826+1,cDinnerEnd+$N826)</f>
        <v>0.7916666667</v>
      </c>
      <c r="CC826" s="50" t="str">
        <f>IF((MIN($BX826,BZ826)-MAX($BW826,BY826))&gt;0,vDurationLunch,)</f>
        <v/>
      </c>
      <c r="CD826" s="50" t="str">
        <f>IF((MIN($BX826,CB826)-MAX($BW826,CA826))&gt;0,vDurationDinner,)</f>
        <v/>
      </c>
      <c r="CE826" s="50">
        <f t="shared" si="5"/>
        <v>0</v>
      </c>
      <c r="CF826" s="109">
        <f t="shared" si="6"/>
        <v>0.75</v>
      </c>
      <c r="CG826" s="50" t="str">
        <f t="shared" si="7"/>
        <v/>
      </c>
      <c r="CH826" s="50" t="str">
        <f t="shared" si="8"/>
        <v/>
      </c>
      <c r="CI826" s="50" t="str">
        <f t="shared" si="9"/>
        <v/>
      </c>
      <c r="CJ826" s="50" t="str">
        <f t="shared" si="10"/>
        <v/>
      </c>
      <c r="CK826" s="50" t="str">
        <f t="shared" si="11"/>
        <v/>
      </c>
      <c r="CL826" s="50"/>
      <c r="CM826" s="50"/>
      <c r="CN826" s="50"/>
      <c r="CO826" s="50"/>
      <c r="CP826" s="50"/>
    </row>
    <row r="827">
      <c r="A827" s="108" t="str">
        <f t="shared" si="2"/>
        <v/>
      </c>
      <c r="B827" s="6"/>
      <c r="C827" s="119"/>
      <c r="D827" s="120"/>
      <c r="E827" s="61"/>
      <c r="F827" s="45"/>
      <c r="G827" s="45"/>
      <c r="H827" s="46"/>
      <c r="I827" s="45"/>
      <c r="J827" s="45"/>
      <c r="K827" s="45"/>
      <c r="L827" s="45"/>
      <c r="M827" s="61"/>
      <c r="N827" s="48"/>
      <c r="O827" s="49"/>
      <c r="P827" s="48"/>
      <c r="Q827" s="49"/>
      <c r="R827" s="50"/>
      <c r="S827" s="51"/>
      <c r="T827" s="15"/>
      <c r="U827" s="14"/>
      <c r="V827" s="52"/>
      <c r="W827" s="52"/>
      <c r="X827" s="52"/>
      <c r="Y827" s="52"/>
      <c r="Z827" s="52"/>
      <c r="AA827" s="52"/>
      <c r="AB827" s="53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3"/>
      <c r="AP827" s="52"/>
      <c r="AQ827" s="52"/>
      <c r="AR827" s="53"/>
      <c r="AS827" s="53"/>
      <c r="AT827" s="53"/>
      <c r="AU827" s="52"/>
      <c r="AV827" s="52"/>
      <c r="AW827" s="53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83" t="str">
        <f>IF(ISBLANK(B827),,IF(IFNA(MATCH(N827,List_Holidays,0),0)=0,IF(IFNA(MATCH(WEEKDAY(N827),List_WeekHolidays,0),0),1,0),2))</f>
        <v/>
      </c>
      <c r="BU827" s="83" t="str">
        <f t="array" ref="BU827">IF(ISBLANK(BT827),,INDEX(List_DayType,BT827+1))</f>
        <v/>
      </c>
      <c r="BV827" s="83" t="str">
        <f t="array" ref="BV827">IFS(BT827=0,,BT827=1,INDEX(List_Weekday,BT827),BT827=2,XLOOKUP(N827,List_Holidays,List_HolidaysDesc))</f>
        <v/>
      </c>
      <c r="BW827" s="109">
        <f t="shared" si="3"/>
        <v>0</v>
      </c>
      <c r="BX827" s="109">
        <f t="shared" si="4"/>
        <v>0</v>
      </c>
      <c r="BY827" s="109">
        <f>IF($BW827&gt;cLunchEnd+$N827,cLunchBegin+$N827+1,cLunchBegin+$N827)</f>
        <v>0.5</v>
      </c>
      <c r="BZ827" s="109">
        <f>IF($BW827&gt;cLunchEnd+$N827,cLunchEnd+$N827+1,cLunchEnd+$N827)</f>
        <v>0.5416666667</v>
      </c>
      <c r="CA827" s="109">
        <f>IF($BW827&gt;cDinnerEnd+$N827,cDinnerBegin+$N827+1,cDinnerBegin+$N827)</f>
        <v>0.75</v>
      </c>
      <c r="CB827" s="109">
        <f>IF($BW827&gt;cDinnerEnd+$N827,cDinnerEnd+$N827+1,cDinnerEnd+$N827)</f>
        <v>0.7916666667</v>
      </c>
      <c r="CC827" s="50" t="str">
        <f>IF((MIN($BX827,BZ827)-MAX($BW827,BY827))&gt;0,vDurationLunch,)</f>
        <v/>
      </c>
      <c r="CD827" s="50" t="str">
        <f>IF((MIN($BX827,CB827)-MAX($BW827,CA827))&gt;0,vDurationDinner,)</f>
        <v/>
      </c>
      <c r="CE827" s="50">
        <f t="shared" si="5"/>
        <v>0</v>
      </c>
      <c r="CF827" s="109">
        <f t="shared" si="6"/>
        <v>0.75</v>
      </c>
      <c r="CG827" s="50" t="str">
        <f t="shared" si="7"/>
        <v/>
      </c>
      <c r="CH827" s="50" t="str">
        <f t="shared" si="8"/>
        <v/>
      </c>
      <c r="CI827" s="50" t="str">
        <f t="shared" si="9"/>
        <v/>
      </c>
      <c r="CJ827" s="50" t="str">
        <f t="shared" si="10"/>
        <v/>
      </c>
      <c r="CK827" s="50" t="str">
        <f t="shared" si="11"/>
        <v/>
      </c>
      <c r="CL827" s="50"/>
      <c r="CM827" s="50"/>
      <c r="CN827" s="50"/>
      <c r="CO827" s="50"/>
      <c r="CP827" s="50"/>
    </row>
    <row r="828">
      <c r="A828" s="108" t="str">
        <f t="shared" si="2"/>
        <v/>
      </c>
      <c r="B828" s="6"/>
      <c r="C828" s="119"/>
      <c r="D828" s="120"/>
      <c r="E828" s="61"/>
      <c r="F828" s="45"/>
      <c r="G828" s="45"/>
      <c r="H828" s="45"/>
      <c r="I828" s="45"/>
      <c r="J828" s="46"/>
      <c r="K828" s="45"/>
      <c r="L828" s="45"/>
      <c r="M828" s="61"/>
      <c r="N828" s="48"/>
      <c r="O828" s="49"/>
      <c r="P828" s="48"/>
      <c r="Q828" s="49"/>
      <c r="R828" s="50"/>
      <c r="S828" s="51"/>
      <c r="T828" s="15"/>
      <c r="U828" s="14"/>
      <c r="V828" s="52"/>
      <c r="W828" s="52"/>
      <c r="X828" s="52"/>
      <c r="Y828" s="52"/>
      <c r="Z828" s="52"/>
      <c r="AA828" s="52"/>
      <c r="AB828" s="53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3"/>
      <c r="AP828" s="52"/>
      <c r="AQ828" s="52"/>
      <c r="AR828" s="53"/>
      <c r="AS828" s="53"/>
      <c r="AT828" s="53"/>
      <c r="AU828" s="52"/>
      <c r="AV828" s="52"/>
      <c r="AW828" s="53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83" t="str">
        <f>IF(ISBLANK(B828),,IF(IFNA(MATCH(N828,List_Holidays,0),0)=0,IF(IFNA(MATCH(WEEKDAY(N828),List_WeekHolidays,0),0),1,0),2))</f>
        <v/>
      </c>
      <c r="BU828" s="83" t="str">
        <f t="array" ref="BU828">IF(ISBLANK(BT828),,INDEX(List_DayType,BT828+1))</f>
        <v/>
      </c>
      <c r="BV828" s="83" t="str">
        <f t="array" ref="BV828">IFS(BT828=0,,BT828=1,INDEX(List_Weekday,BT828),BT828=2,XLOOKUP(N828,List_Holidays,List_HolidaysDesc))</f>
        <v/>
      </c>
      <c r="BW828" s="109">
        <f t="shared" si="3"/>
        <v>0</v>
      </c>
      <c r="BX828" s="109">
        <f t="shared" si="4"/>
        <v>0</v>
      </c>
      <c r="BY828" s="109">
        <f>IF($BW828&gt;cLunchEnd+$N828,cLunchBegin+$N828+1,cLunchBegin+$N828)</f>
        <v>0.5</v>
      </c>
      <c r="BZ828" s="109">
        <f>IF($BW828&gt;cLunchEnd+$N828,cLunchEnd+$N828+1,cLunchEnd+$N828)</f>
        <v>0.5416666667</v>
      </c>
      <c r="CA828" s="109">
        <f>IF($BW828&gt;cDinnerEnd+$N828,cDinnerBegin+$N828+1,cDinnerBegin+$N828)</f>
        <v>0.75</v>
      </c>
      <c r="CB828" s="109">
        <f>IF($BW828&gt;cDinnerEnd+$N828,cDinnerEnd+$N828+1,cDinnerEnd+$N828)</f>
        <v>0.7916666667</v>
      </c>
      <c r="CC828" s="50" t="str">
        <f>IF((MIN($BX828,BZ828)-MAX($BW828,BY828))&gt;0,vDurationLunch,)</f>
        <v/>
      </c>
      <c r="CD828" s="50" t="str">
        <f>IF((MIN($BX828,CB828)-MAX($BW828,CA828))&gt;0,vDurationDinner,)</f>
        <v/>
      </c>
      <c r="CE828" s="50">
        <f t="shared" si="5"/>
        <v>0</v>
      </c>
      <c r="CF828" s="109">
        <f t="shared" si="6"/>
        <v>0.75</v>
      </c>
      <c r="CG828" s="50" t="str">
        <f t="shared" si="7"/>
        <v/>
      </c>
      <c r="CH828" s="50" t="str">
        <f t="shared" si="8"/>
        <v/>
      </c>
      <c r="CI828" s="50" t="str">
        <f t="shared" si="9"/>
        <v/>
      </c>
      <c r="CJ828" s="50" t="str">
        <f t="shared" si="10"/>
        <v/>
      </c>
      <c r="CK828" s="50" t="str">
        <f t="shared" si="11"/>
        <v/>
      </c>
      <c r="CL828" s="50"/>
      <c r="CM828" s="50"/>
      <c r="CN828" s="50"/>
      <c r="CO828" s="50"/>
      <c r="CP828" s="50"/>
    </row>
    <row r="829">
      <c r="A829" s="108" t="str">
        <f t="shared" si="2"/>
        <v/>
      </c>
      <c r="B829" s="6"/>
      <c r="C829" s="119"/>
      <c r="D829" s="120"/>
      <c r="E829" s="61"/>
      <c r="F829" s="45"/>
      <c r="G829" s="45"/>
      <c r="H829" s="46"/>
      <c r="I829" s="45"/>
      <c r="J829" s="45"/>
      <c r="K829" s="45"/>
      <c r="L829" s="45"/>
      <c r="M829" s="61"/>
      <c r="N829" s="48"/>
      <c r="O829" s="49"/>
      <c r="P829" s="48"/>
      <c r="Q829" s="49"/>
      <c r="R829" s="50"/>
      <c r="S829" s="51"/>
      <c r="T829" s="15"/>
      <c r="U829" s="14"/>
      <c r="V829" s="52"/>
      <c r="W829" s="52"/>
      <c r="X829" s="52"/>
      <c r="Y829" s="52"/>
      <c r="Z829" s="52"/>
      <c r="AA829" s="52"/>
      <c r="AB829" s="53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3"/>
      <c r="AP829" s="52"/>
      <c r="AQ829" s="52"/>
      <c r="AR829" s="53"/>
      <c r="AS829" s="53"/>
      <c r="AT829" s="53"/>
      <c r="AU829" s="52"/>
      <c r="AV829" s="52"/>
      <c r="AW829" s="53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83" t="str">
        <f>IF(ISBLANK(B829),,IF(IFNA(MATCH(N829,List_Holidays,0),0)=0,IF(IFNA(MATCH(WEEKDAY(N829),List_WeekHolidays,0),0),1,0),2))</f>
        <v/>
      </c>
      <c r="BU829" s="83" t="str">
        <f t="array" ref="BU829">IF(ISBLANK(BT829),,INDEX(List_DayType,BT829+1))</f>
        <v/>
      </c>
      <c r="BV829" s="83" t="str">
        <f t="array" ref="BV829">IFS(BT829=0,,BT829=1,INDEX(List_Weekday,BT829),BT829=2,XLOOKUP(N829,List_Holidays,List_HolidaysDesc))</f>
        <v/>
      </c>
      <c r="BW829" s="109">
        <f t="shared" si="3"/>
        <v>0</v>
      </c>
      <c r="BX829" s="109">
        <f t="shared" si="4"/>
        <v>0</v>
      </c>
      <c r="BY829" s="109">
        <f>IF($BW829&gt;cLunchEnd+$N829,cLunchBegin+$N829+1,cLunchBegin+$N829)</f>
        <v>0.5</v>
      </c>
      <c r="BZ829" s="109">
        <f>IF($BW829&gt;cLunchEnd+$N829,cLunchEnd+$N829+1,cLunchEnd+$N829)</f>
        <v>0.5416666667</v>
      </c>
      <c r="CA829" s="109">
        <f>IF($BW829&gt;cDinnerEnd+$N829,cDinnerBegin+$N829+1,cDinnerBegin+$N829)</f>
        <v>0.75</v>
      </c>
      <c r="CB829" s="109">
        <f>IF($BW829&gt;cDinnerEnd+$N829,cDinnerEnd+$N829+1,cDinnerEnd+$N829)</f>
        <v>0.7916666667</v>
      </c>
      <c r="CC829" s="50" t="str">
        <f>IF((MIN($BX829,BZ829)-MAX($BW829,BY829))&gt;0,vDurationLunch,)</f>
        <v/>
      </c>
      <c r="CD829" s="50" t="str">
        <f>IF((MIN($BX829,CB829)-MAX($BW829,CA829))&gt;0,vDurationDinner,)</f>
        <v/>
      </c>
      <c r="CE829" s="50">
        <f t="shared" si="5"/>
        <v>0</v>
      </c>
      <c r="CF829" s="109">
        <f t="shared" si="6"/>
        <v>0.75</v>
      </c>
      <c r="CG829" s="50" t="str">
        <f t="shared" si="7"/>
        <v/>
      </c>
      <c r="CH829" s="50" t="str">
        <f t="shared" si="8"/>
        <v/>
      </c>
      <c r="CI829" s="50" t="str">
        <f t="shared" si="9"/>
        <v/>
      </c>
      <c r="CJ829" s="50" t="str">
        <f t="shared" si="10"/>
        <v/>
      </c>
      <c r="CK829" s="50" t="str">
        <f t="shared" si="11"/>
        <v/>
      </c>
      <c r="CL829" s="50"/>
      <c r="CM829" s="50"/>
      <c r="CN829" s="50"/>
      <c r="CO829" s="50"/>
      <c r="CP829" s="50"/>
    </row>
    <row r="830">
      <c r="A830" s="108" t="str">
        <f t="shared" si="2"/>
        <v/>
      </c>
      <c r="B830" s="6"/>
      <c r="C830" s="119"/>
      <c r="D830" s="120"/>
      <c r="E830" s="61"/>
      <c r="F830" s="45"/>
      <c r="G830" s="45"/>
      <c r="H830" s="46"/>
      <c r="I830" s="45"/>
      <c r="J830" s="45"/>
      <c r="K830" s="45"/>
      <c r="L830" s="45"/>
      <c r="M830" s="61"/>
      <c r="N830" s="48"/>
      <c r="O830" s="49"/>
      <c r="P830" s="48"/>
      <c r="Q830" s="49"/>
      <c r="R830" s="50"/>
      <c r="S830" s="51"/>
      <c r="T830" s="15"/>
      <c r="U830" s="14"/>
      <c r="V830" s="52"/>
      <c r="W830" s="52"/>
      <c r="X830" s="52"/>
      <c r="Y830" s="52"/>
      <c r="Z830" s="52"/>
      <c r="AA830" s="52"/>
      <c r="AB830" s="53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3"/>
      <c r="AP830" s="52"/>
      <c r="AQ830" s="52"/>
      <c r="AR830" s="53"/>
      <c r="AS830" s="53"/>
      <c r="AT830" s="53"/>
      <c r="AU830" s="52"/>
      <c r="AV830" s="52"/>
      <c r="AW830" s="53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83" t="str">
        <f>IF(ISBLANK(B830),,IF(IFNA(MATCH(N830,List_Holidays,0),0)=0,IF(IFNA(MATCH(WEEKDAY(N830),List_WeekHolidays,0),0),1,0),2))</f>
        <v/>
      </c>
      <c r="BU830" s="83" t="str">
        <f t="array" ref="BU830">IF(ISBLANK(BT830),,INDEX(List_DayType,BT830+1))</f>
        <v/>
      </c>
      <c r="BV830" s="83" t="str">
        <f t="array" ref="BV830">IFS(BT830=0,,BT830=1,INDEX(List_Weekday,BT830),BT830=2,XLOOKUP(N830,List_Holidays,List_HolidaysDesc))</f>
        <v/>
      </c>
      <c r="BW830" s="109">
        <f t="shared" si="3"/>
        <v>0</v>
      </c>
      <c r="BX830" s="109">
        <f t="shared" si="4"/>
        <v>0</v>
      </c>
      <c r="BY830" s="109">
        <f>IF($BW830&gt;cLunchEnd+$N830,cLunchBegin+$N830+1,cLunchBegin+$N830)</f>
        <v>0.5</v>
      </c>
      <c r="BZ830" s="109">
        <f>IF($BW830&gt;cLunchEnd+$N830,cLunchEnd+$N830+1,cLunchEnd+$N830)</f>
        <v>0.5416666667</v>
      </c>
      <c r="CA830" s="109">
        <f>IF($BW830&gt;cDinnerEnd+$N830,cDinnerBegin+$N830+1,cDinnerBegin+$N830)</f>
        <v>0.75</v>
      </c>
      <c r="CB830" s="109">
        <f>IF($BW830&gt;cDinnerEnd+$N830,cDinnerEnd+$N830+1,cDinnerEnd+$N830)</f>
        <v>0.7916666667</v>
      </c>
      <c r="CC830" s="50" t="str">
        <f>IF((MIN($BX830,BZ830)-MAX($BW830,BY830))&gt;0,vDurationLunch,)</f>
        <v/>
      </c>
      <c r="CD830" s="50" t="str">
        <f>IF((MIN($BX830,CB830)-MAX($BW830,CA830))&gt;0,vDurationDinner,)</f>
        <v/>
      </c>
      <c r="CE830" s="50">
        <f t="shared" si="5"/>
        <v>0</v>
      </c>
      <c r="CF830" s="109">
        <f t="shared" si="6"/>
        <v>0.75</v>
      </c>
      <c r="CG830" s="50" t="str">
        <f t="shared" si="7"/>
        <v/>
      </c>
      <c r="CH830" s="50" t="str">
        <f t="shared" si="8"/>
        <v/>
      </c>
      <c r="CI830" s="50" t="str">
        <f t="shared" si="9"/>
        <v/>
      </c>
      <c r="CJ830" s="50" t="str">
        <f t="shared" si="10"/>
        <v/>
      </c>
      <c r="CK830" s="50" t="str">
        <f t="shared" si="11"/>
        <v/>
      </c>
      <c r="CL830" s="50"/>
      <c r="CM830" s="50"/>
      <c r="CN830" s="50"/>
      <c r="CO830" s="50"/>
      <c r="CP830" s="50"/>
    </row>
    <row r="831">
      <c r="A831" s="108" t="str">
        <f t="shared" si="2"/>
        <v/>
      </c>
      <c r="B831" s="6"/>
      <c r="C831" s="119"/>
      <c r="D831" s="120"/>
      <c r="E831" s="61"/>
      <c r="F831" s="45"/>
      <c r="G831" s="45"/>
      <c r="H831" s="46"/>
      <c r="I831" s="45"/>
      <c r="J831" s="45"/>
      <c r="K831" s="45"/>
      <c r="L831" s="45"/>
      <c r="M831" s="61"/>
      <c r="N831" s="48"/>
      <c r="O831" s="49"/>
      <c r="P831" s="48"/>
      <c r="Q831" s="49"/>
      <c r="R831" s="50"/>
      <c r="S831" s="51"/>
      <c r="T831" s="15"/>
      <c r="U831" s="14"/>
      <c r="V831" s="52"/>
      <c r="W831" s="52"/>
      <c r="X831" s="52"/>
      <c r="Y831" s="52"/>
      <c r="Z831" s="52"/>
      <c r="AA831" s="52"/>
      <c r="AB831" s="53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3"/>
      <c r="AP831" s="52"/>
      <c r="AQ831" s="52"/>
      <c r="AR831" s="53"/>
      <c r="AS831" s="53"/>
      <c r="AT831" s="53"/>
      <c r="AU831" s="52"/>
      <c r="AV831" s="52"/>
      <c r="AW831" s="53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83" t="str">
        <f>IF(ISBLANK(B831),,IF(IFNA(MATCH(N831,List_Holidays,0),0)=0,IF(IFNA(MATCH(WEEKDAY(N831),List_WeekHolidays,0),0),1,0),2))</f>
        <v/>
      </c>
      <c r="BU831" s="83" t="str">
        <f t="array" ref="BU831">IF(ISBLANK(BT831),,INDEX(List_DayType,BT831+1))</f>
        <v/>
      </c>
      <c r="BV831" s="83" t="str">
        <f t="array" ref="BV831">IFS(BT831=0,,BT831=1,INDEX(List_Weekday,BT831),BT831=2,XLOOKUP(N831,List_Holidays,List_HolidaysDesc))</f>
        <v/>
      </c>
      <c r="BW831" s="109">
        <f t="shared" si="3"/>
        <v>0</v>
      </c>
      <c r="BX831" s="109">
        <f t="shared" si="4"/>
        <v>0</v>
      </c>
      <c r="BY831" s="109">
        <f>IF($BW831&gt;cLunchEnd+$N831,cLunchBegin+$N831+1,cLunchBegin+$N831)</f>
        <v>0.5</v>
      </c>
      <c r="BZ831" s="109">
        <f>IF($BW831&gt;cLunchEnd+$N831,cLunchEnd+$N831+1,cLunchEnd+$N831)</f>
        <v>0.5416666667</v>
      </c>
      <c r="CA831" s="109">
        <f>IF($BW831&gt;cDinnerEnd+$N831,cDinnerBegin+$N831+1,cDinnerBegin+$N831)</f>
        <v>0.75</v>
      </c>
      <c r="CB831" s="109">
        <f>IF($BW831&gt;cDinnerEnd+$N831,cDinnerEnd+$N831+1,cDinnerEnd+$N831)</f>
        <v>0.7916666667</v>
      </c>
      <c r="CC831" s="50" t="str">
        <f>IF((MIN($BX831,BZ831)-MAX($BW831,BY831))&gt;0,vDurationLunch,)</f>
        <v/>
      </c>
      <c r="CD831" s="50" t="str">
        <f>IF((MIN($BX831,CB831)-MAX($BW831,CA831))&gt;0,vDurationDinner,)</f>
        <v/>
      </c>
      <c r="CE831" s="50">
        <f t="shared" si="5"/>
        <v>0</v>
      </c>
      <c r="CF831" s="109">
        <f t="shared" si="6"/>
        <v>0.75</v>
      </c>
      <c r="CG831" s="50" t="str">
        <f t="shared" si="7"/>
        <v/>
      </c>
      <c r="CH831" s="50" t="str">
        <f t="shared" si="8"/>
        <v/>
      </c>
      <c r="CI831" s="50" t="str">
        <f t="shared" si="9"/>
        <v/>
      </c>
      <c r="CJ831" s="50" t="str">
        <f t="shared" si="10"/>
        <v/>
      </c>
      <c r="CK831" s="50" t="str">
        <f t="shared" si="11"/>
        <v/>
      </c>
      <c r="CL831" s="50"/>
      <c r="CM831" s="50"/>
      <c r="CN831" s="50"/>
      <c r="CO831" s="50"/>
      <c r="CP831" s="50"/>
    </row>
    <row r="832">
      <c r="A832" s="108" t="str">
        <f t="shared" si="2"/>
        <v/>
      </c>
      <c r="B832" s="6"/>
      <c r="C832" s="119"/>
      <c r="D832" s="120"/>
      <c r="E832" s="61"/>
      <c r="F832" s="45"/>
      <c r="G832" s="46"/>
      <c r="H832" s="46"/>
      <c r="I832" s="45"/>
      <c r="J832" s="45"/>
      <c r="K832" s="45"/>
      <c r="L832" s="45"/>
      <c r="M832" s="61"/>
      <c r="N832" s="48"/>
      <c r="O832" s="49"/>
      <c r="P832" s="48"/>
      <c r="Q832" s="49"/>
      <c r="R832" s="50"/>
      <c r="S832" s="51"/>
      <c r="T832" s="15"/>
      <c r="U832" s="14"/>
      <c r="V832" s="52"/>
      <c r="W832" s="52"/>
      <c r="X832" s="52"/>
      <c r="Y832" s="52"/>
      <c r="Z832" s="52"/>
      <c r="AA832" s="52"/>
      <c r="AB832" s="53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3"/>
      <c r="AP832" s="52"/>
      <c r="AQ832" s="52"/>
      <c r="AR832" s="53"/>
      <c r="AS832" s="53"/>
      <c r="AT832" s="53"/>
      <c r="AU832" s="52"/>
      <c r="AV832" s="52"/>
      <c r="AW832" s="53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83" t="str">
        <f>IF(ISBLANK(B832),,IF(IFNA(MATCH(N832,List_Holidays,0),0)=0,IF(IFNA(MATCH(WEEKDAY(N832),List_WeekHolidays,0),0),1,0),2))</f>
        <v/>
      </c>
      <c r="BU832" s="83" t="str">
        <f t="array" ref="BU832">IF(ISBLANK(BT832),,INDEX(List_DayType,BT832+1))</f>
        <v/>
      </c>
      <c r="BV832" s="83" t="str">
        <f t="array" ref="BV832">IFS(BT832=0,,BT832=1,INDEX(List_Weekday,BT832),BT832=2,XLOOKUP(N832,List_Holidays,List_HolidaysDesc))</f>
        <v/>
      </c>
      <c r="BW832" s="109">
        <f t="shared" si="3"/>
        <v>0</v>
      </c>
      <c r="BX832" s="109">
        <f t="shared" si="4"/>
        <v>0</v>
      </c>
      <c r="BY832" s="109">
        <f>IF($BW832&gt;cLunchEnd+$N832,cLunchBegin+$N832+1,cLunchBegin+$N832)</f>
        <v>0.5</v>
      </c>
      <c r="BZ832" s="109">
        <f>IF($BW832&gt;cLunchEnd+$N832,cLunchEnd+$N832+1,cLunchEnd+$N832)</f>
        <v>0.5416666667</v>
      </c>
      <c r="CA832" s="109">
        <f>IF($BW832&gt;cDinnerEnd+$N832,cDinnerBegin+$N832+1,cDinnerBegin+$N832)</f>
        <v>0.75</v>
      </c>
      <c r="CB832" s="109">
        <f>IF($BW832&gt;cDinnerEnd+$N832,cDinnerEnd+$N832+1,cDinnerEnd+$N832)</f>
        <v>0.7916666667</v>
      </c>
      <c r="CC832" s="50" t="str">
        <f>IF((MIN($BX832,BZ832)-MAX($BW832,BY832))&gt;0,vDurationLunch,)</f>
        <v/>
      </c>
      <c r="CD832" s="50" t="str">
        <f>IF((MIN($BX832,CB832)-MAX($BW832,CA832))&gt;0,vDurationDinner,)</f>
        <v/>
      </c>
      <c r="CE832" s="50">
        <f t="shared" si="5"/>
        <v>0</v>
      </c>
      <c r="CF832" s="109">
        <f t="shared" si="6"/>
        <v>0.75</v>
      </c>
      <c r="CG832" s="50" t="str">
        <f t="shared" si="7"/>
        <v/>
      </c>
      <c r="CH832" s="50" t="str">
        <f t="shared" si="8"/>
        <v/>
      </c>
      <c r="CI832" s="50" t="str">
        <f t="shared" si="9"/>
        <v/>
      </c>
      <c r="CJ832" s="50" t="str">
        <f t="shared" si="10"/>
        <v/>
      </c>
      <c r="CK832" s="50" t="str">
        <f t="shared" si="11"/>
        <v/>
      </c>
      <c r="CL832" s="50"/>
      <c r="CM832" s="50"/>
      <c r="CN832" s="50"/>
      <c r="CO832" s="50"/>
      <c r="CP832" s="50"/>
    </row>
    <row r="833">
      <c r="A833" s="108" t="str">
        <f t="shared" si="2"/>
        <v/>
      </c>
      <c r="B833" s="6"/>
      <c r="C833" s="119"/>
      <c r="D833" s="120"/>
      <c r="E833" s="61"/>
      <c r="F833" s="45"/>
      <c r="G833" s="45"/>
      <c r="H833" s="46"/>
      <c r="I833" s="45"/>
      <c r="J833" s="45"/>
      <c r="K833" s="45"/>
      <c r="L833" s="45"/>
      <c r="M833" s="61"/>
      <c r="N833" s="48"/>
      <c r="O833" s="49"/>
      <c r="P833" s="48"/>
      <c r="Q833" s="49"/>
      <c r="R833" s="50"/>
      <c r="S833" s="51"/>
      <c r="T833" s="15"/>
      <c r="U833" s="14"/>
      <c r="V833" s="52"/>
      <c r="W833" s="52"/>
      <c r="X833" s="52"/>
      <c r="Y833" s="52"/>
      <c r="Z833" s="52"/>
      <c r="AA833" s="52"/>
      <c r="AB833" s="53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3"/>
      <c r="AP833" s="52"/>
      <c r="AQ833" s="52"/>
      <c r="AR833" s="53"/>
      <c r="AS833" s="53"/>
      <c r="AT833" s="53"/>
      <c r="AU833" s="52"/>
      <c r="AV833" s="52"/>
      <c r="AW833" s="53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83" t="str">
        <f>IF(ISBLANK(B833),,IF(IFNA(MATCH(N833,List_Holidays,0),0)=0,IF(IFNA(MATCH(WEEKDAY(N833),List_WeekHolidays,0),0),1,0),2))</f>
        <v/>
      </c>
      <c r="BU833" s="83" t="str">
        <f t="array" ref="BU833">IF(ISBLANK(BT833),,INDEX(List_DayType,BT833+1))</f>
        <v/>
      </c>
      <c r="BV833" s="83" t="str">
        <f t="array" ref="BV833">IFS(BT833=0,,BT833=1,INDEX(List_Weekday,BT833),BT833=2,XLOOKUP(N833,List_Holidays,List_HolidaysDesc))</f>
        <v/>
      </c>
      <c r="BW833" s="109">
        <f t="shared" si="3"/>
        <v>0</v>
      </c>
      <c r="BX833" s="109">
        <f t="shared" si="4"/>
        <v>0</v>
      </c>
      <c r="BY833" s="109">
        <f>IF($BW833&gt;cLunchEnd+$N833,cLunchBegin+$N833+1,cLunchBegin+$N833)</f>
        <v>0.5</v>
      </c>
      <c r="BZ833" s="109">
        <f>IF($BW833&gt;cLunchEnd+$N833,cLunchEnd+$N833+1,cLunchEnd+$N833)</f>
        <v>0.5416666667</v>
      </c>
      <c r="CA833" s="109">
        <f>IF($BW833&gt;cDinnerEnd+$N833,cDinnerBegin+$N833+1,cDinnerBegin+$N833)</f>
        <v>0.75</v>
      </c>
      <c r="CB833" s="109">
        <f>IF($BW833&gt;cDinnerEnd+$N833,cDinnerEnd+$N833+1,cDinnerEnd+$N833)</f>
        <v>0.7916666667</v>
      </c>
      <c r="CC833" s="50" t="str">
        <f>IF((MIN($BX833,BZ833)-MAX($BW833,BY833))&gt;0,vDurationLunch,)</f>
        <v/>
      </c>
      <c r="CD833" s="50" t="str">
        <f>IF((MIN($BX833,CB833)-MAX($BW833,CA833))&gt;0,vDurationDinner,)</f>
        <v/>
      </c>
      <c r="CE833" s="50">
        <f t="shared" si="5"/>
        <v>0</v>
      </c>
      <c r="CF833" s="109">
        <f t="shared" si="6"/>
        <v>0.75</v>
      </c>
      <c r="CG833" s="50" t="str">
        <f t="shared" si="7"/>
        <v/>
      </c>
      <c r="CH833" s="50" t="str">
        <f t="shared" si="8"/>
        <v/>
      </c>
      <c r="CI833" s="50" t="str">
        <f t="shared" si="9"/>
        <v/>
      </c>
      <c r="CJ833" s="50" t="str">
        <f t="shared" si="10"/>
        <v/>
      </c>
      <c r="CK833" s="50" t="str">
        <f t="shared" si="11"/>
        <v/>
      </c>
      <c r="CL833" s="50"/>
      <c r="CM833" s="50"/>
      <c r="CN833" s="50"/>
      <c r="CO833" s="50"/>
      <c r="CP833" s="50"/>
    </row>
    <row r="834">
      <c r="A834" s="108" t="str">
        <f t="shared" si="2"/>
        <v/>
      </c>
      <c r="B834" s="6"/>
      <c r="C834" s="119"/>
      <c r="D834" s="120"/>
      <c r="E834" s="61"/>
      <c r="F834" s="45"/>
      <c r="G834" s="45"/>
      <c r="H834" s="46"/>
      <c r="I834" s="45"/>
      <c r="J834" s="45"/>
      <c r="K834" s="45"/>
      <c r="L834" s="45"/>
      <c r="M834" s="61"/>
      <c r="N834" s="48"/>
      <c r="O834" s="49"/>
      <c r="P834" s="48"/>
      <c r="Q834" s="49"/>
      <c r="R834" s="50"/>
      <c r="S834" s="51"/>
      <c r="T834" s="15"/>
      <c r="U834" s="14"/>
      <c r="V834" s="52"/>
      <c r="W834" s="52"/>
      <c r="X834" s="52"/>
      <c r="Y834" s="52"/>
      <c r="Z834" s="52"/>
      <c r="AA834" s="52"/>
      <c r="AB834" s="53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3"/>
      <c r="AP834" s="52"/>
      <c r="AQ834" s="52"/>
      <c r="AR834" s="53"/>
      <c r="AS834" s="53"/>
      <c r="AT834" s="53"/>
      <c r="AU834" s="52"/>
      <c r="AV834" s="52"/>
      <c r="AW834" s="53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83" t="str">
        <f>IF(ISBLANK(B834),,IF(IFNA(MATCH(N834,List_Holidays,0),0)=0,IF(IFNA(MATCH(WEEKDAY(N834),List_WeekHolidays,0),0),1,0),2))</f>
        <v/>
      </c>
      <c r="BU834" s="83" t="str">
        <f t="array" ref="BU834">IF(ISBLANK(BT834),,INDEX(List_DayType,BT834+1))</f>
        <v/>
      </c>
      <c r="BV834" s="83" t="str">
        <f t="array" ref="BV834">IFS(BT834=0,,BT834=1,INDEX(List_Weekday,BT834),BT834=2,XLOOKUP(N834,List_Holidays,List_HolidaysDesc))</f>
        <v/>
      </c>
      <c r="BW834" s="109">
        <f t="shared" si="3"/>
        <v>0</v>
      </c>
      <c r="BX834" s="109">
        <f t="shared" si="4"/>
        <v>0</v>
      </c>
      <c r="BY834" s="109">
        <f>IF($BW834&gt;cLunchEnd+$N834,cLunchBegin+$N834+1,cLunchBegin+$N834)</f>
        <v>0.5</v>
      </c>
      <c r="BZ834" s="109">
        <f>IF($BW834&gt;cLunchEnd+$N834,cLunchEnd+$N834+1,cLunchEnd+$N834)</f>
        <v>0.5416666667</v>
      </c>
      <c r="CA834" s="109">
        <f>IF($BW834&gt;cDinnerEnd+$N834,cDinnerBegin+$N834+1,cDinnerBegin+$N834)</f>
        <v>0.75</v>
      </c>
      <c r="CB834" s="109">
        <f>IF($BW834&gt;cDinnerEnd+$N834,cDinnerEnd+$N834+1,cDinnerEnd+$N834)</f>
        <v>0.7916666667</v>
      </c>
      <c r="CC834" s="50" t="str">
        <f>IF((MIN($BX834,BZ834)-MAX($BW834,BY834))&gt;0,vDurationLunch,)</f>
        <v/>
      </c>
      <c r="CD834" s="50" t="str">
        <f>IF((MIN($BX834,CB834)-MAX($BW834,CA834))&gt;0,vDurationDinner,)</f>
        <v/>
      </c>
      <c r="CE834" s="50">
        <f t="shared" si="5"/>
        <v>0</v>
      </c>
      <c r="CF834" s="109">
        <f t="shared" si="6"/>
        <v>0.75</v>
      </c>
      <c r="CG834" s="50" t="str">
        <f t="shared" si="7"/>
        <v/>
      </c>
      <c r="CH834" s="50" t="str">
        <f t="shared" si="8"/>
        <v/>
      </c>
      <c r="CI834" s="50" t="str">
        <f t="shared" si="9"/>
        <v/>
      </c>
      <c r="CJ834" s="50" t="str">
        <f t="shared" si="10"/>
        <v/>
      </c>
      <c r="CK834" s="50" t="str">
        <f t="shared" si="11"/>
        <v/>
      </c>
      <c r="CL834" s="50"/>
      <c r="CM834" s="50"/>
      <c r="CN834" s="50"/>
      <c r="CO834" s="50"/>
      <c r="CP834" s="50"/>
    </row>
    <row r="835">
      <c r="A835" s="108" t="str">
        <f t="shared" si="2"/>
        <v/>
      </c>
      <c r="B835" s="6"/>
      <c r="C835" s="119"/>
      <c r="D835" s="120"/>
      <c r="E835" s="61"/>
      <c r="F835" s="45"/>
      <c r="G835" s="45"/>
      <c r="H835" s="45"/>
      <c r="I835" s="45"/>
      <c r="J835" s="46"/>
      <c r="K835" s="45"/>
      <c r="L835" s="45"/>
      <c r="M835" s="61"/>
      <c r="N835" s="48"/>
      <c r="O835" s="49"/>
      <c r="P835" s="48"/>
      <c r="Q835" s="49"/>
      <c r="R835" s="50"/>
      <c r="S835" s="51"/>
      <c r="T835" s="15"/>
      <c r="U835" s="14"/>
      <c r="V835" s="52"/>
      <c r="W835" s="52"/>
      <c r="X835" s="52"/>
      <c r="Y835" s="52"/>
      <c r="Z835" s="52"/>
      <c r="AA835" s="52"/>
      <c r="AB835" s="53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3"/>
      <c r="AP835" s="52"/>
      <c r="AQ835" s="52"/>
      <c r="AR835" s="53"/>
      <c r="AS835" s="53"/>
      <c r="AT835" s="53"/>
      <c r="AU835" s="52"/>
      <c r="AV835" s="52"/>
      <c r="AW835" s="53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83" t="str">
        <f>IF(ISBLANK(B835),,IF(IFNA(MATCH(N835,List_Holidays,0),0)=0,IF(IFNA(MATCH(WEEKDAY(N835),List_WeekHolidays,0),0),1,0),2))</f>
        <v/>
      </c>
      <c r="BU835" s="83" t="str">
        <f t="array" ref="BU835">IF(ISBLANK(BT835),,INDEX(List_DayType,BT835+1))</f>
        <v/>
      </c>
      <c r="BV835" s="83" t="str">
        <f t="array" ref="BV835">IFS(BT835=0,,BT835=1,INDEX(List_Weekday,BT835),BT835=2,XLOOKUP(N835,List_Holidays,List_HolidaysDesc))</f>
        <v/>
      </c>
      <c r="BW835" s="109">
        <f t="shared" si="3"/>
        <v>0</v>
      </c>
      <c r="BX835" s="109">
        <f t="shared" si="4"/>
        <v>0</v>
      </c>
      <c r="BY835" s="109">
        <f>IF($BW835&gt;cLunchEnd+$N835,cLunchBegin+$N835+1,cLunchBegin+$N835)</f>
        <v>0.5</v>
      </c>
      <c r="BZ835" s="109">
        <f>IF($BW835&gt;cLunchEnd+$N835,cLunchEnd+$N835+1,cLunchEnd+$N835)</f>
        <v>0.5416666667</v>
      </c>
      <c r="CA835" s="109">
        <f>IF($BW835&gt;cDinnerEnd+$N835,cDinnerBegin+$N835+1,cDinnerBegin+$N835)</f>
        <v>0.75</v>
      </c>
      <c r="CB835" s="109">
        <f>IF($BW835&gt;cDinnerEnd+$N835,cDinnerEnd+$N835+1,cDinnerEnd+$N835)</f>
        <v>0.7916666667</v>
      </c>
      <c r="CC835" s="50" t="str">
        <f>IF((MIN($BX835,BZ835)-MAX($BW835,BY835))&gt;0,vDurationLunch,)</f>
        <v/>
      </c>
      <c r="CD835" s="50" t="str">
        <f>IF((MIN($BX835,CB835)-MAX($BW835,CA835))&gt;0,vDurationDinner,)</f>
        <v/>
      </c>
      <c r="CE835" s="50">
        <f t="shared" si="5"/>
        <v>0</v>
      </c>
      <c r="CF835" s="109">
        <f t="shared" si="6"/>
        <v>0.75</v>
      </c>
      <c r="CG835" s="50" t="str">
        <f t="shared" si="7"/>
        <v/>
      </c>
      <c r="CH835" s="50" t="str">
        <f t="shared" si="8"/>
        <v/>
      </c>
      <c r="CI835" s="50" t="str">
        <f t="shared" si="9"/>
        <v/>
      </c>
      <c r="CJ835" s="50" t="str">
        <f t="shared" si="10"/>
        <v/>
      </c>
      <c r="CK835" s="50" t="str">
        <f t="shared" si="11"/>
        <v/>
      </c>
      <c r="CL835" s="50"/>
      <c r="CM835" s="50"/>
      <c r="CN835" s="50"/>
      <c r="CO835" s="50"/>
      <c r="CP835" s="50"/>
    </row>
    <row r="836">
      <c r="A836" s="108" t="str">
        <f t="shared" si="2"/>
        <v/>
      </c>
      <c r="B836" s="6"/>
      <c r="C836" s="119"/>
      <c r="D836" s="120"/>
      <c r="E836" s="61"/>
      <c r="F836" s="45"/>
      <c r="G836" s="45"/>
      <c r="H836" s="46"/>
      <c r="I836" s="45"/>
      <c r="J836" s="45"/>
      <c r="K836" s="45"/>
      <c r="L836" s="45"/>
      <c r="M836" s="61"/>
      <c r="N836" s="48"/>
      <c r="O836" s="49"/>
      <c r="P836" s="48"/>
      <c r="Q836" s="49"/>
      <c r="R836" s="50"/>
      <c r="S836" s="51"/>
      <c r="T836" s="15"/>
      <c r="U836" s="14"/>
      <c r="V836" s="52"/>
      <c r="W836" s="52"/>
      <c r="X836" s="52"/>
      <c r="Y836" s="52"/>
      <c r="Z836" s="52"/>
      <c r="AA836" s="52"/>
      <c r="AB836" s="53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3"/>
      <c r="AP836" s="52"/>
      <c r="AQ836" s="52"/>
      <c r="AR836" s="53"/>
      <c r="AS836" s="53"/>
      <c r="AT836" s="53"/>
      <c r="AU836" s="52"/>
      <c r="AV836" s="52"/>
      <c r="AW836" s="53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83" t="str">
        <f>IF(ISBLANK(B836),,IF(IFNA(MATCH(N836,List_Holidays,0),0)=0,IF(IFNA(MATCH(WEEKDAY(N836),List_WeekHolidays,0),0),1,0),2))</f>
        <v/>
      </c>
      <c r="BU836" s="83" t="str">
        <f t="array" ref="BU836">IF(ISBLANK(BT836),,INDEX(List_DayType,BT836+1))</f>
        <v/>
      </c>
      <c r="BV836" s="83" t="str">
        <f t="array" ref="BV836">IFS(BT836=0,,BT836=1,INDEX(List_Weekday,BT836),BT836=2,XLOOKUP(N836,List_Holidays,List_HolidaysDesc))</f>
        <v/>
      </c>
      <c r="BW836" s="109">
        <f t="shared" si="3"/>
        <v>0</v>
      </c>
      <c r="BX836" s="109">
        <f t="shared" si="4"/>
        <v>0</v>
      </c>
      <c r="BY836" s="109">
        <f>IF($BW836&gt;cLunchEnd+$N836,cLunchBegin+$N836+1,cLunchBegin+$N836)</f>
        <v>0.5</v>
      </c>
      <c r="BZ836" s="109">
        <f>IF($BW836&gt;cLunchEnd+$N836,cLunchEnd+$N836+1,cLunchEnd+$N836)</f>
        <v>0.5416666667</v>
      </c>
      <c r="CA836" s="109">
        <f>IF($BW836&gt;cDinnerEnd+$N836,cDinnerBegin+$N836+1,cDinnerBegin+$N836)</f>
        <v>0.75</v>
      </c>
      <c r="CB836" s="109">
        <f>IF($BW836&gt;cDinnerEnd+$N836,cDinnerEnd+$N836+1,cDinnerEnd+$N836)</f>
        <v>0.7916666667</v>
      </c>
      <c r="CC836" s="50" t="str">
        <f>IF((MIN($BX836,BZ836)-MAX($BW836,BY836))&gt;0,vDurationLunch,)</f>
        <v/>
      </c>
      <c r="CD836" s="50" t="str">
        <f>IF((MIN($BX836,CB836)-MAX($BW836,CA836))&gt;0,vDurationDinner,)</f>
        <v/>
      </c>
      <c r="CE836" s="50">
        <f t="shared" si="5"/>
        <v>0</v>
      </c>
      <c r="CF836" s="109">
        <f t="shared" si="6"/>
        <v>0.75</v>
      </c>
      <c r="CG836" s="50" t="str">
        <f t="shared" si="7"/>
        <v/>
      </c>
      <c r="CH836" s="50" t="str">
        <f t="shared" si="8"/>
        <v/>
      </c>
      <c r="CI836" s="50" t="str">
        <f t="shared" si="9"/>
        <v/>
      </c>
      <c r="CJ836" s="50" t="str">
        <f t="shared" si="10"/>
        <v/>
      </c>
      <c r="CK836" s="50" t="str">
        <f t="shared" si="11"/>
        <v/>
      </c>
      <c r="CL836" s="50"/>
      <c r="CM836" s="50"/>
      <c r="CN836" s="50"/>
      <c r="CO836" s="50"/>
      <c r="CP836" s="50"/>
    </row>
    <row r="837">
      <c r="A837" s="108" t="str">
        <f t="shared" si="2"/>
        <v/>
      </c>
      <c r="B837" s="6"/>
      <c r="C837" s="119"/>
      <c r="D837" s="120"/>
      <c r="E837" s="61"/>
      <c r="F837" s="45"/>
      <c r="G837" s="45"/>
      <c r="H837" s="46"/>
      <c r="I837" s="45"/>
      <c r="J837" s="45"/>
      <c r="K837" s="45"/>
      <c r="L837" s="45"/>
      <c r="M837" s="61"/>
      <c r="N837" s="48"/>
      <c r="O837" s="49"/>
      <c r="P837" s="48"/>
      <c r="Q837" s="49"/>
      <c r="R837" s="50"/>
      <c r="S837" s="51"/>
      <c r="T837" s="15"/>
      <c r="U837" s="14"/>
      <c r="V837" s="52"/>
      <c r="W837" s="52"/>
      <c r="X837" s="52"/>
      <c r="Y837" s="52"/>
      <c r="Z837" s="52"/>
      <c r="AA837" s="52"/>
      <c r="AB837" s="53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3"/>
      <c r="AP837" s="52"/>
      <c r="AQ837" s="52"/>
      <c r="AR837" s="53"/>
      <c r="AS837" s="53"/>
      <c r="AT837" s="53"/>
      <c r="AU837" s="52"/>
      <c r="AV837" s="52"/>
      <c r="AW837" s="53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83" t="str">
        <f>IF(ISBLANK(B837),,IF(IFNA(MATCH(N837,List_Holidays,0),0)=0,IF(IFNA(MATCH(WEEKDAY(N837),List_WeekHolidays,0),0),1,0),2))</f>
        <v/>
      </c>
      <c r="BU837" s="83" t="str">
        <f t="array" ref="BU837">IF(ISBLANK(BT837),,INDEX(List_DayType,BT837+1))</f>
        <v/>
      </c>
      <c r="BV837" s="83" t="str">
        <f t="array" ref="BV837">IFS(BT837=0,,BT837=1,INDEX(List_Weekday,BT837),BT837=2,XLOOKUP(N837,List_Holidays,List_HolidaysDesc))</f>
        <v/>
      </c>
      <c r="BW837" s="109">
        <f t="shared" si="3"/>
        <v>0</v>
      </c>
      <c r="BX837" s="109">
        <f t="shared" si="4"/>
        <v>0</v>
      </c>
      <c r="BY837" s="109">
        <f>IF($BW837&gt;cLunchEnd+$N837,cLunchBegin+$N837+1,cLunchBegin+$N837)</f>
        <v>0.5</v>
      </c>
      <c r="BZ837" s="109">
        <f>IF($BW837&gt;cLunchEnd+$N837,cLunchEnd+$N837+1,cLunchEnd+$N837)</f>
        <v>0.5416666667</v>
      </c>
      <c r="CA837" s="109">
        <f>IF($BW837&gt;cDinnerEnd+$N837,cDinnerBegin+$N837+1,cDinnerBegin+$N837)</f>
        <v>0.75</v>
      </c>
      <c r="CB837" s="109">
        <f>IF($BW837&gt;cDinnerEnd+$N837,cDinnerEnd+$N837+1,cDinnerEnd+$N837)</f>
        <v>0.7916666667</v>
      </c>
      <c r="CC837" s="50" t="str">
        <f>IF((MIN($BX837,BZ837)-MAX($BW837,BY837))&gt;0,vDurationLunch,)</f>
        <v/>
      </c>
      <c r="CD837" s="50" t="str">
        <f>IF((MIN($BX837,CB837)-MAX($BW837,CA837))&gt;0,vDurationDinner,)</f>
        <v/>
      </c>
      <c r="CE837" s="50">
        <f t="shared" si="5"/>
        <v>0</v>
      </c>
      <c r="CF837" s="109">
        <f t="shared" si="6"/>
        <v>0.75</v>
      </c>
      <c r="CG837" s="50" t="str">
        <f t="shared" si="7"/>
        <v/>
      </c>
      <c r="CH837" s="50" t="str">
        <f t="shared" si="8"/>
        <v/>
      </c>
      <c r="CI837" s="50" t="str">
        <f t="shared" si="9"/>
        <v/>
      </c>
      <c r="CJ837" s="50" t="str">
        <f t="shared" si="10"/>
        <v/>
      </c>
      <c r="CK837" s="50" t="str">
        <f t="shared" si="11"/>
        <v/>
      </c>
      <c r="CL837" s="50"/>
      <c r="CM837" s="50"/>
      <c r="CN837" s="50"/>
      <c r="CO837" s="50"/>
      <c r="CP837" s="50"/>
    </row>
    <row r="838">
      <c r="A838" s="108" t="str">
        <f t="shared" si="2"/>
        <v/>
      </c>
      <c r="B838" s="6"/>
      <c r="C838" s="119"/>
      <c r="D838" s="120"/>
      <c r="E838" s="61"/>
      <c r="F838" s="45"/>
      <c r="G838" s="45"/>
      <c r="H838" s="46"/>
      <c r="I838" s="45"/>
      <c r="J838" s="45"/>
      <c r="K838" s="45"/>
      <c r="L838" s="45"/>
      <c r="M838" s="61"/>
      <c r="N838" s="48"/>
      <c r="O838" s="49"/>
      <c r="P838" s="48"/>
      <c r="Q838" s="49"/>
      <c r="R838" s="50"/>
      <c r="S838" s="51"/>
      <c r="T838" s="15"/>
      <c r="U838" s="14"/>
      <c r="V838" s="52"/>
      <c r="W838" s="52"/>
      <c r="X838" s="52"/>
      <c r="Y838" s="52"/>
      <c r="Z838" s="52"/>
      <c r="AA838" s="52"/>
      <c r="AB838" s="53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3"/>
      <c r="AP838" s="52"/>
      <c r="AQ838" s="52"/>
      <c r="AR838" s="53"/>
      <c r="AS838" s="53"/>
      <c r="AT838" s="53"/>
      <c r="AU838" s="52"/>
      <c r="AV838" s="52"/>
      <c r="AW838" s="53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83" t="str">
        <f>IF(ISBLANK(B838),,IF(IFNA(MATCH(N838,List_Holidays,0),0)=0,IF(IFNA(MATCH(WEEKDAY(N838),List_WeekHolidays,0),0),1,0),2))</f>
        <v/>
      </c>
      <c r="BU838" s="83" t="str">
        <f t="array" ref="BU838">IF(ISBLANK(BT838),,INDEX(List_DayType,BT838+1))</f>
        <v/>
      </c>
      <c r="BV838" s="83" t="str">
        <f t="array" ref="BV838">IFS(BT838=0,,BT838=1,INDEX(List_Weekday,BT838),BT838=2,XLOOKUP(N838,List_Holidays,List_HolidaysDesc))</f>
        <v/>
      </c>
      <c r="BW838" s="109">
        <f t="shared" si="3"/>
        <v>0</v>
      </c>
      <c r="BX838" s="109">
        <f t="shared" si="4"/>
        <v>0</v>
      </c>
      <c r="BY838" s="109">
        <f>IF($BW838&gt;cLunchEnd+$N838,cLunchBegin+$N838+1,cLunchBegin+$N838)</f>
        <v>0.5</v>
      </c>
      <c r="BZ838" s="109">
        <f>IF($BW838&gt;cLunchEnd+$N838,cLunchEnd+$N838+1,cLunchEnd+$N838)</f>
        <v>0.5416666667</v>
      </c>
      <c r="CA838" s="109">
        <f>IF($BW838&gt;cDinnerEnd+$N838,cDinnerBegin+$N838+1,cDinnerBegin+$N838)</f>
        <v>0.75</v>
      </c>
      <c r="CB838" s="109">
        <f>IF($BW838&gt;cDinnerEnd+$N838,cDinnerEnd+$N838+1,cDinnerEnd+$N838)</f>
        <v>0.7916666667</v>
      </c>
      <c r="CC838" s="50" t="str">
        <f>IF((MIN($BX838,BZ838)-MAX($BW838,BY838))&gt;0,vDurationLunch,)</f>
        <v/>
      </c>
      <c r="CD838" s="50" t="str">
        <f>IF((MIN($BX838,CB838)-MAX($BW838,CA838))&gt;0,vDurationDinner,)</f>
        <v/>
      </c>
      <c r="CE838" s="50">
        <f t="shared" si="5"/>
        <v>0</v>
      </c>
      <c r="CF838" s="109">
        <f t="shared" si="6"/>
        <v>0.75</v>
      </c>
      <c r="CG838" s="50" t="str">
        <f t="shared" si="7"/>
        <v/>
      </c>
      <c r="CH838" s="50" t="str">
        <f t="shared" si="8"/>
        <v/>
      </c>
      <c r="CI838" s="50" t="str">
        <f t="shared" si="9"/>
        <v/>
      </c>
      <c r="CJ838" s="50" t="str">
        <f t="shared" si="10"/>
        <v/>
      </c>
      <c r="CK838" s="50" t="str">
        <f t="shared" si="11"/>
        <v/>
      </c>
      <c r="CL838" s="50"/>
      <c r="CM838" s="50"/>
      <c r="CN838" s="50"/>
      <c r="CO838" s="50"/>
      <c r="CP838" s="50"/>
    </row>
    <row r="839">
      <c r="A839" s="108" t="str">
        <f t="shared" si="2"/>
        <v/>
      </c>
      <c r="B839" s="6"/>
      <c r="C839" s="119"/>
      <c r="D839" s="120"/>
      <c r="E839" s="61"/>
      <c r="F839" s="45"/>
      <c r="G839" s="46"/>
      <c r="H839" s="46"/>
      <c r="I839" s="45"/>
      <c r="J839" s="45"/>
      <c r="K839" s="45"/>
      <c r="L839" s="45"/>
      <c r="M839" s="61"/>
      <c r="N839" s="48"/>
      <c r="O839" s="49"/>
      <c r="P839" s="48"/>
      <c r="Q839" s="49"/>
      <c r="R839" s="50"/>
      <c r="S839" s="51"/>
      <c r="T839" s="15"/>
      <c r="U839" s="14"/>
      <c r="V839" s="52"/>
      <c r="W839" s="52"/>
      <c r="X839" s="52"/>
      <c r="Y839" s="52"/>
      <c r="Z839" s="52"/>
      <c r="AA839" s="52"/>
      <c r="AB839" s="53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3"/>
      <c r="AP839" s="52"/>
      <c r="AQ839" s="52"/>
      <c r="AR839" s="53"/>
      <c r="AS839" s="53"/>
      <c r="AT839" s="53"/>
      <c r="AU839" s="52"/>
      <c r="AV839" s="52"/>
      <c r="AW839" s="53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83" t="str">
        <f>IF(ISBLANK(B839),,IF(IFNA(MATCH(N839,List_Holidays,0),0)=0,IF(IFNA(MATCH(WEEKDAY(N839),List_WeekHolidays,0),0),1,0),2))</f>
        <v/>
      </c>
      <c r="BU839" s="83" t="str">
        <f t="array" ref="BU839">IF(ISBLANK(BT839),,INDEX(List_DayType,BT839+1))</f>
        <v/>
      </c>
      <c r="BV839" s="83" t="str">
        <f t="array" ref="BV839">IFS(BT839=0,,BT839=1,INDEX(List_Weekday,BT839),BT839=2,XLOOKUP(N839,List_Holidays,List_HolidaysDesc))</f>
        <v/>
      </c>
      <c r="BW839" s="109">
        <f t="shared" si="3"/>
        <v>0</v>
      </c>
      <c r="BX839" s="109">
        <f t="shared" si="4"/>
        <v>0</v>
      </c>
      <c r="BY839" s="109">
        <f>IF($BW839&gt;cLunchEnd+$N839,cLunchBegin+$N839+1,cLunchBegin+$N839)</f>
        <v>0.5</v>
      </c>
      <c r="BZ839" s="109">
        <f>IF($BW839&gt;cLunchEnd+$N839,cLunchEnd+$N839+1,cLunchEnd+$N839)</f>
        <v>0.5416666667</v>
      </c>
      <c r="CA839" s="109">
        <f>IF($BW839&gt;cDinnerEnd+$N839,cDinnerBegin+$N839+1,cDinnerBegin+$N839)</f>
        <v>0.75</v>
      </c>
      <c r="CB839" s="109">
        <f>IF($BW839&gt;cDinnerEnd+$N839,cDinnerEnd+$N839+1,cDinnerEnd+$N839)</f>
        <v>0.7916666667</v>
      </c>
      <c r="CC839" s="50" t="str">
        <f>IF((MIN($BX839,BZ839)-MAX($BW839,BY839))&gt;0,vDurationLunch,)</f>
        <v/>
      </c>
      <c r="CD839" s="50" t="str">
        <f>IF((MIN($BX839,CB839)-MAX($BW839,CA839))&gt;0,vDurationDinner,)</f>
        <v/>
      </c>
      <c r="CE839" s="50">
        <f t="shared" si="5"/>
        <v>0</v>
      </c>
      <c r="CF839" s="109">
        <f t="shared" si="6"/>
        <v>0.75</v>
      </c>
      <c r="CG839" s="50" t="str">
        <f t="shared" si="7"/>
        <v/>
      </c>
      <c r="CH839" s="50" t="str">
        <f t="shared" si="8"/>
        <v/>
      </c>
      <c r="CI839" s="50" t="str">
        <f t="shared" si="9"/>
        <v/>
      </c>
      <c r="CJ839" s="50" t="str">
        <f t="shared" si="10"/>
        <v/>
      </c>
      <c r="CK839" s="50" t="str">
        <f t="shared" si="11"/>
        <v/>
      </c>
      <c r="CL839" s="50"/>
      <c r="CM839" s="50"/>
      <c r="CN839" s="50"/>
      <c r="CO839" s="50"/>
      <c r="CP839" s="50"/>
    </row>
    <row r="840">
      <c r="A840" s="108" t="str">
        <f t="shared" si="2"/>
        <v/>
      </c>
      <c r="B840" s="6"/>
      <c r="C840" s="119"/>
      <c r="D840" s="120"/>
      <c r="E840" s="61"/>
      <c r="F840" s="45"/>
      <c r="G840" s="45"/>
      <c r="H840" s="46"/>
      <c r="I840" s="45"/>
      <c r="J840" s="45"/>
      <c r="K840" s="45"/>
      <c r="L840" s="45"/>
      <c r="M840" s="61"/>
      <c r="N840" s="48"/>
      <c r="O840" s="49"/>
      <c r="P840" s="48"/>
      <c r="Q840" s="49"/>
      <c r="R840" s="50"/>
      <c r="S840" s="51"/>
      <c r="T840" s="15"/>
      <c r="U840" s="14"/>
      <c r="V840" s="52"/>
      <c r="W840" s="52"/>
      <c r="X840" s="52"/>
      <c r="Y840" s="52"/>
      <c r="Z840" s="52"/>
      <c r="AA840" s="52"/>
      <c r="AB840" s="53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3"/>
      <c r="AP840" s="52"/>
      <c r="AQ840" s="52"/>
      <c r="AR840" s="53"/>
      <c r="AS840" s="53"/>
      <c r="AT840" s="53"/>
      <c r="AU840" s="52"/>
      <c r="AV840" s="52"/>
      <c r="AW840" s="53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83" t="str">
        <f>IF(ISBLANK(B840),,IF(IFNA(MATCH(N840,List_Holidays,0),0)=0,IF(IFNA(MATCH(WEEKDAY(N840),List_WeekHolidays,0),0),1,0),2))</f>
        <v/>
      </c>
      <c r="BU840" s="83" t="str">
        <f t="array" ref="BU840">IF(ISBLANK(BT840),,INDEX(List_DayType,BT840+1))</f>
        <v/>
      </c>
      <c r="BV840" s="83" t="str">
        <f t="array" ref="BV840">IFS(BT840=0,,BT840=1,INDEX(List_Weekday,BT840),BT840=2,XLOOKUP(N840,List_Holidays,List_HolidaysDesc))</f>
        <v/>
      </c>
      <c r="BW840" s="109">
        <f t="shared" si="3"/>
        <v>0</v>
      </c>
      <c r="BX840" s="109">
        <f t="shared" si="4"/>
        <v>0</v>
      </c>
      <c r="BY840" s="109">
        <f>IF($BW840&gt;cLunchEnd+$N840,cLunchBegin+$N840+1,cLunchBegin+$N840)</f>
        <v>0.5</v>
      </c>
      <c r="BZ840" s="109">
        <f>IF($BW840&gt;cLunchEnd+$N840,cLunchEnd+$N840+1,cLunchEnd+$N840)</f>
        <v>0.5416666667</v>
      </c>
      <c r="CA840" s="109">
        <f>IF($BW840&gt;cDinnerEnd+$N840,cDinnerBegin+$N840+1,cDinnerBegin+$N840)</f>
        <v>0.75</v>
      </c>
      <c r="CB840" s="109">
        <f>IF($BW840&gt;cDinnerEnd+$N840,cDinnerEnd+$N840+1,cDinnerEnd+$N840)</f>
        <v>0.7916666667</v>
      </c>
      <c r="CC840" s="50" t="str">
        <f>IF((MIN($BX840,BZ840)-MAX($BW840,BY840))&gt;0,vDurationLunch,)</f>
        <v/>
      </c>
      <c r="CD840" s="50" t="str">
        <f>IF((MIN($BX840,CB840)-MAX($BW840,CA840))&gt;0,vDurationDinner,)</f>
        <v/>
      </c>
      <c r="CE840" s="50">
        <f t="shared" si="5"/>
        <v>0</v>
      </c>
      <c r="CF840" s="109">
        <f t="shared" si="6"/>
        <v>0.75</v>
      </c>
      <c r="CG840" s="50" t="str">
        <f t="shared" si="7"/>
        <v/>
      </c>
      <c r="CH840" s="50" t="str">
        <f t="shared" si="8"/>
        <v/>
      </c>
      <c r="CI840" s="50" t="str">
        <f t="shared" si="9"/>
        <v/>
      </c>
      <c r="CJ840" s="50" t="str">
        <f t="shared" si="10"/>
        <v/>
      </c>
      <c r="CK840" s="50" t="str">
        <f t="shared" si="11"/>
        <v/>
      </c>
      <c r="CL840" s="50"/>
      <c r="CM840" s="50"/>
      <c r="CN840" s="50"/>
      <c r="CO840" s="50"/>
      <c r="CP840" s="50"/>
    </row>
    <row r="841">
      <c r="A841" s="108" t="str">
        <f t="shared" si="2"/>
        <v/>
      </c>
      <c r="B841" s="6"/>
      <c r="C841" s="119"/>
      <c r="D841" s="120"/>
      <c r="E841" s="61"/>
      <c r="F841" s="45"/>
      <c r="G841" s="45"/>
      <c r="H841" s="46"/>
      <c r="I841" s="45"/>
      <c r="J841" s="45"/>
      <c r="K841" s="45"/>
      <c r="L841" s="45"/>
      <c r="M841" s="61"/>
      <c r="N841" s="48"/>
      <c r="O841" s="49"/>
      <c r="P841" s="48"/>
      <c r="Q841" s="49"/>
      <c r="R841" s="50"/>
      <c r="S841" s="51"/>
      <c r="T841" s="15"/>
      <c r="U841" s="14"/>
      <c r="V841" s="52"/>
      <c r="W841" s="52"/>
      <c r="X841" s="52"/>
      <c r="Y841" s="52"/>
      <c r="Z841" s="52"/>
      <c r="AA841" s="52"/>
      <c r="AB841" s="53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3"/>
      <c r="AP841" s="52"/>
      <c r="AQ841" s="52"/>
      <c r="AR841" s="53"/>
      <c r="AS841" s="53"/>
      <c r="AT841" s="53"/>
      <c r="AU841" s="52"/>
      <c r="AV841" s="52"/>
      <c r="AW841" s="53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83" t="str">
        <f>IF(ISBLANK(B841),,IF(IFNA(MATCH(N841,List_Holidays,0),0)=0,IF(IFNA(MATCH(WEEKDAY(N841),List_WeekHolidays,0),0),1,0),2))</f>
        <v/>
      </c>
      <c r="BU841" s="83" t="str">
        <f t="array" ref="BU841">IF(ISBLANK(BT841),,INDEX(List_DayType,BT841+1))</f>
        <v/>
      </c>
      <c r="BV841" s="83" t="str">
        <f t="array" ref="BV841">IFS(BT841=0,,BT841=1,INDEX(List_Weekday,BT841),BT841=2,XLOOKUP(N841,List_Holidays,List_HolidaysDesc))</f>
        <v/>
      </c>
      <c r="BW841" s="109">
        <f t="shared" si="3"/>
        <v>0</v>
      </c>
      <c r="BX841" s="109">
        <f t="shared" si="4"/>
        <v>0</v>
      </c>
      <c r="BY841" s="109">
        <f>IF($BW841&gt;cLunchEnd+$N841,cLunchBegin+$N841+1,cLunchBegin+$N841)</f>
        <v>0.5</v>
      </c>
      <c r="BZ841" s="109">
        <f>IF($BW841&gt;cLunchEnd+$N841,cLunchEnd+$N841+1,cLunchEnd+$N841)</f>
        <v>0.5416666667</v>
      </c>
      <c r="CA841" s="109">
        <f>IF($BW841&gt;cDinnerEnd+$N841,cDinnerBegin+$N841+1,cDinnerBegin+$N841)</f>
        <v>0.75</v>
      </c>
      <c r="CB841" s="109">
        <f>IF($BW841&gt;cDinnerEnd+$N841,cDinnerEnd+$N841+1,cDinnerEnd+$N841)</f>
        <v>0.7916666667</v>
      </c>
      <c r="CC841" s="50" t="str">
        <f>IF((MIN($BX841,BZ841)-MAX($BW841,BY841))&gt;0,vDurationLunch,)</f>
        <v/>
      </c>
      <c r="CD841" s="50" t="str">
        <f>IF((MIN($BX841,CB841)-MAX($BW841,CA841))&gt;0,vDurationDinner,)</f>
        <v/>
      </c>
      <c r="CE841" s="50">
        <f t="shared" si="5"/>
        <v>0</v>
      </c>
      <c r="CF841" s="109">
        <f t="shared" si="6"/>
        <v>0.75</v>
      </c>
      <c r="CG841" s="50" t="str">
        <f t="shared" si="7"/>
        <v/>
      </c>
      <c r="CH841" s="50" t="str">
        <f t="shared" si="8"/>
        <v/>
      </c>
      <c r="CI841" s="50" t="str">
        <f t="shared" si="9"/>
        <v/>
      </c>
      <c r="CJ841" s="50" t="str">
        <f t="shared" si="10"/>
        <v/>
      </c>
      <c r="CK841" s="50" t="str">
        <f t="shared" si="11"/>
        <v/>
      </c>
      <c r="CL841" s="50"/>
      <c r="CM841" s="50"/>
      <c r="CN841" s="50"/>
      <c r="CO841" s="50"/>
      <c r="CP841" s="50"/>
    </row>
    <row r="842">
      <c r="A842" s="108" t="str">
        <f t="shared" si="2"/>
        <v/>
      </c>
      <c r="B842" s="6"/>
      <c r="C842" s="119"/>
      <c r="D842" s="120"/>
      <c r="E842" s="61"/>
      <c r="F842" s="45"/>
      <c r="G842" s="45"/>
      <c r="H842" s="45"/>
      <c r="I842" s="45"/>
      <c r="J842" s="46"/>
      <c r="K842" s="45"/>
      <c r="L842" s="45"/>
      <c r="M842" s="61"/>
      <c r="N842" s="48"/>
      <c r="O842" s="49"/>
      <c r="P842" s="48"/>
      <c r="Q842" s="49"/>
      <c r="R842" s="50"/>
      <c r="S842" s="51"/>
      <c r="T842" s="15"/>
      <c r="U842" s="14"/>
      <c r="V842" s="52"/>
      <c r="W842" s="52"/>
      <c r="X842" s="52"/>
      <c r="Y842" s="52"/>
      <c r="Z842" s="52"/>
      <c r="AA842" s="52"/>
      <c r="AB842" s="53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3"/>
      <c r="AP842" s="52"/>
      <c r="AQ842" s="52"/>
      <c r="AR842" s="53"/>
      <c r="AS842" s="53"/>
      <c r="AT842" s="53"/>
      <c r="AU842" s="52"/>
      <c r="AV842" s="52"/>
      <c r="AW842" s="53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83" t="str">
        <f>IF(ISBLANK(B842),,IF(IFNA(MATCH(N842,List_Holidays,0),0)=0,IF(IFNA(MATCH(WEEKDAY(N842),List_WeekHolidays,0),0),1,0),2))</f>
        <v/>
      </c>
      <c r="BU842" s="83" t="str">
        <f t="array" ref="BU842">IF(ISBLANK(BT842),,INDEX(List_DayType,BT842+1))</f>
        <v/>
      </c>
      <c r="BV842" s="83" t="str">
        <f t="array" ref="BV842">IFS(BT842=0,,BT842=1,INDEX(List_Weekday,BT842),BT842=2,XLOOKUP(N842,List_Holidays,List_HolidaysDesc))</f>
        <v/>
      </c>
      <c r="BW842" s="109">
        <f t="shared" si="3"/>
        <v>0</v>
      </c>
      <c r="BX842" s="109">
        <f t="shared" si="4"/>
        <v>0</v>
      </c>
      <c r="BY842" s="109">
        <f>IF($BW842&gt;cLunchEnd+$N842,cLunchBegin+$N842+1,cLunchBegin+$N842)</f>
        <v>0.5</v>
      </c>
      <c r="BZ842" s="109">
        <f>IF($BW842&gt;cLunchEnd+$N842,cLunchEnd+$N842+1,cLunchEnd+$N842)</f>
        <v>0.5416666667</v>
      </c>
      <c r="CA842" s="109">
        <f>IF($BW842&gt;cDinnerEnd+$N842,cDinnerBegin+$N842+1,cDinnerBegin+$N842)</f>
        <v>0.75</v>
      </c>
      <c r="CB842" s="109">
        <f>IF($BW842&gt;cDinnerEnd+$N842,cDinnerEnd+$N842+1,cDinnerEnd+$N842)</f>
        <v>0.7916666667</v>
      </c>
      <c r="CC842" s="50" t="str">
        <f>IF((MIN($BX842,BZ842)-MAX($BW842,BY842))&gt;0,vDurationLunch,)</f>
        <v/>
      </c>
      <c r="CD842" s="50" t="str">
        <f>IF((MIN($BX842,CB842)-MAX($BW842,CA842))&gt;0,vDurationDinner,)</f>
        <v/>
      </c>
      <c r="CE842" s="50">
        <f t="shared" si="5"/>
        <v>0</v>
      </c>
      <c r="CF842" s="109">
        <f t="shared" si="6"/>
        <v>0.75</v>
      </c>
      <c r="CG842" s="50" t="str">
        <f t="shared" si="7"/>
        <v/>
      </c>
      <c r="CH842" s="50" t="str">
        <f t="shared" si="8"/>
        <v/>
      </c>
      <c r="CI842" s="50" t="str">
        <f t="shared" si="9"/>
        <v/>
      </c>
      <c r="CJ842" s="50" t="str">
        <f t="shared" si="10"/>
        <v/>
      </c>
      <c r="CK842" s="50" t="str">
        <f t="shared" si="11"/>
        <v/>
      </c>
      <c r="CL842" s="50"/>
      <c r="CM842" s="50"/>
      <c r="CN842" s="50"/>
      <c r="CO842" s="50"/>
      <c r="CP842" s="50"/>
    </row>
    <row r="843">
      <c r="A843" s="108" t="str">
        <f t="shared" si="2"/>
        <v/>
      </c>
      <c r="B843" s="6"/>
      <c r="C843" s="119"/>
      <c r="D843" s="120"/>
      <c r="E843" s="61"/>
      <c r="F843" s="45"/>
      <c r="G843" s="45"/>
      <c r="H843" s="46"/>
      <c r="I843" s="45"/>
      <c r="J843" s="45"/>
      <c r="K843" s="45"/>
      <c r="L843" s="45"/>
      <c r="M843" s="61"/>
      <c r="N843" s="48"/>
      <c r="O843" s="49"/>
      <c r="P843" s="48"/>
      <c r="Q843" s="49"/>
      <c r="R843" s="50"/>
      <c r="S843" s="51"/>
      <c r="T843" s="15"/>
      <c r="U843" s="14"/>
      <c r="V843" s="52"/>
      <c r="W843" s="52"/>
      <c r="X843" s="52"/>
      <c r="Y843" s="52"/>
      <c r="Z843" s="52"/>
      <c r="AA843" s="52"/>
      <c r="AB843" s="53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3"/>
      <c r="AP843" s="52"/>
      <c r="AQ843" s="52"/>
      <c r="AR843" s="53"/>
      <c r="AS843" s="53"/>
      <c r="AT843" s="53"/>
      <c r="AU843" s="52"/>
      <c r="AV843" s="52"/>
      <c r="AW843" s="53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83" t="str">
        <f>IF(ISBLANK(B843),,IF(IFNA(MATCH(N843,List_Holidays,0),0)=0,IF(IFNA(MATCH(WEEKDAY(N843),List_WeekHolidays,0),0),1,0),2))</f>
        <v/>
      </c>
      <c r="BU843" s="83" t="str">
        <f t="array" ref="BU843">IF(ISBLANK(BT843),,INDEX(List_DayType,BT843+1))</f>
        <v/>
      </c>
      <c r="BV843" s="83" t="str">
        <f t="array" ref="BV843">IFS(BT843=0,,BT843=1,INDEX(List_Weekday,BT843),BT843=2,XLOOKUP(N843,List_Holidays,List_HolidaysDesc))</f>
        <v/>
      </c>
      <c r="BW843" s="109">
        <f t="shared" si="3"/>
        <v>0</v>
      </c>
      <c r="BX843" s="109">
        <f t="shared" si="4"/>
        <v>0</v>
      </c>
      <c r="BY843" s="109">
        <f>IF($BW843&gt;cLunchEnd+$N843,cLunchBegin+$N843+1,cLunchBegin+$N843)</f>
        <v>0.5</v>
      </c>
      <c r="BZ843" s="109">
        <f>IF($BW843&gt;cLunchEnd+$N843,cLunchEnd+$N843+1,cLunchEnd+$N843)</f>
        <v>0.5416666667</v>
      </c>
      <c r="CA843" s="109">
        <f>IF($BW843&gt;cDinnerEnd+$N843,cDinnerBegin+$N843+1,cDinnerBegin+$N843)</f>
        <v>0.75</v>
      </c>
      <c r="CB843" s="109">
        <f>IF($BW843&gt;cDinnerEnd+$N843,cDinnerEnd+$N843+1,cDinnerEnd+$N843)</f>
        <v>0.7916666667</v>
      </c>
      <c r="CC843" s="50" t="str">
        <f>IF((MIN($BX843,BZ843)-MAX($BW843,BY843))&gt;0,vDurationLunch,)</f>
        <v/>
      </c>
      <c r="CD843" s="50" t="str">
        <f>IF((MIN($BX843,CB843)-MAX($BW843,CA843))&gt;0,vDurationDinner,)</f>
        <v/>
      </c>
      <c r="CE843" s="50">
        <f t="shared" si="5"/>
        <v>0</v>
      </c>
      <c r="CF843" s="109">
        <f t="shared" si="6"/>
        <v>0.75</v>
      </c>
      <c r="CG843" s="50" t="str">
        <f t="shared" si="7"/>
        <v/>
      </c>
      <c r="CH843" s="50" t="str">
        <f t="shared" si="8"/>
        <v/>
      </c>
      <c r="CI843" s="50" t="str">
        <f t="shared" si="9"/>
        <v/>
      </c>
      <c r="CJ843" s="50" t="str">
        <f t="shared" si="10"/>
        <v/>
      </c>
      <c r="CK843" s="50" t="str">
        <f t="shared" si="11"/>
        <v/>
      </c>
      <c r="CL843" s="50"/>
      <c r="CM843" s="50"/>
      <c r="CN843" s="50"/>
      <c r="CO843" s="50"/>
      <c r="CP843" s="50"/>
    </row>
    <row r="844">
      <c r="A844" s="108" t="str">
        <f t="shared" si="2"/>
        <v/>
      </c>
      <c r="B844" s="6"/>
      <c r="C844" s="119"/>
      <c r="D844" s="120"/>
      <c r="E844" s="61"/>
      <c r="F844" s="45"/>
      <c r="G844" s="45"/>
      <c r="H844" s="46"/>
      <c r="I844" s="45"/>
      <c r="J844" s="45"/>
      <c r="K844" s="45"/>
      <c r="L844" s="45"/>
      <c r="M844" s="61"/>
      <c r="N844" s="48"/>
      <c r="O844" s="49"/>
      <c r="P844" s="48"/>
      <c r="Q844" s="49"/>
      <c r="R844" s="50"/>
      <c r="S844" s="51"/>
      <c r="T844" s="15"/>
      <c r="U844" s="14"/>
      <c r="V844" s="52"/>
      <c r="W844" s="52"/>
      <c r="X844" s="52"/>
      <c r="Y844" s="52"/>
      <c r="Z844" s="52"/>
      <c r="AA844" s="52"/>
      <c r="AB844" s="53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3"/>
      <c r="AP844" s="52"/>
      <c r="AQ844" s="52"/>
      <c r="AR844" s="53"/>
      <c r="AS844" s="53"/>
      <c r="AT844" s="53"/>
      <c r="AU844" s="52"/>
      <c r="AV844" s="52"/>
      <c r="AW844" s="53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83" t="str">
        <f>IF(ISBLANK(B844),,IF(IFNA(MATCH(N844,List_Holidays,0),0)=0,IF(IFNA(MATCH(WEEKDAY(N844),List_WeekHolidays,0),0),1,0),2))</f>
        <v/>
      </c>
      <c r="BU844" s="83" t="str">
        <f t="array" ref="BU844">IF(ISBLANK(BT844),,INDEX(List_DayType,BT844+1))</f>
        <v/>
      </c>
      <c r="BV844" s="83" t="str">
        <f t="array" ref="BV844">IFS(BT844=0,,BT844=1,INDEX(List_Weekday,BT844),BT844=2,XLOOKUP(N844,List_Holidays,List_HolidaysDesc))</f>
        <v/>
      </c>
      <c r="BW844" s="109">
        <f t="shared" si="3"/>
        <v>0</v>
      </c>
      <c r="BX844" s="109">
        <f t="shared" si="4"/>
        <v>0</v>
      </c>
      <c r="BY844" s="109">
        <f>IF($BW844&gt;cLunchEnd+$N844,cLunchBegin+$N844+1,cLunchBegin+$N844)</f>
        <v>0.5</v>
      </c>
      <c r="BZ844" s="109">
        <f>IF($BW844&gt;cLunchEnd+$N844,cLunchEnd+$N844+1,cLunchEnd+$N844)</f>
        <v>0.5416666667</v>
      </c>
      <c r="CA844" s="109">
        <f>IF($BW844&gt;cDinnerEnd+$N844,cDinnerBegin+$N844+1,cDinnerBegin+$N844)</f>
        <v>0.75</v>
      </c>
      <c r="CB844" s="109">
        <f>IF($BW844&gt;cDinnerEnd+$N844,cDinnerEnd+$N844+1,cDinnerEnd+$N844)</f>
        <v>0.7916666667</v>
      </c>
      <c r="CC844" s="50" t="str">
        <f>IF((MIN($BX844,BZ844)-MAX($BW844,BY844))&gt;0,vDurationLunch,)</f>
        <v/>
      </c>
      <c r="CD844" s="50" t="str">
        <f>IF((MIN($BX844,CB844)-MAX($BW844,CA844))&gt;0,vDurationDinner,)</f>
        <v/>
      </c>
      <c r="CE844" s="50">
        <f t="shared" si="5"/>
        <v>0</v>
      </c>
      <c r="CF844" s="109">
        <f t="shared" si="6"/>
        <v>0.75</v>
      </c>
      <c r="CG844" s="50" t="str">
        <f t="shared" si="7"/>
        <v/>
      </c>
      <c r="CH844" s="50" t="str">
        <f t="shared" si="8"/>
        <v/>
      </c>
      <c r="CI844" s="50" t="str">
        <f t="shared" si="9"/>
        <v/>
      </c>
      <c r="CJ844" s="50" t="str">
        <f t="shared" si="10"/>
        <v/>
      </c>
      <c r="CK844" s="50" t="str">
        <f t="shared" si="11"/>
        <v/>
      </c>
      <c r="CL844" s="50"/>
      <c r="CM844" s="50"/>
      <c r="CN844" s="50"/>
      <c r="CO844" s="50"/>
      <c r="CP844" s="50"/>
    </row>
    <row r="845">
      <c r="A845" s="108" t="str">
        <f t="shared" si="2"/>
        <v/>
      </c>
      <c r="B845" s="6"/>
      <c r="C845" s="119"/>
      <c r="D845" s="120"/>
      <c r="E845" s="61"/>
      <c r="F845" s="45"/>
      <c r="G845" s="45"/>
      <c r="H845" s="46"/>
      <c r="I845" s="45"/>
      <c r="J845" s="45"/>
      <c r="K845" s="45"/>
      <c r="L845" s="45"/>
      <c r="M845" s="61"/>
      <c r="N845" s="48"/>
      <c r="O845" s="49"/>
      <c r="P845" s="48"/>
      <c r="Q845" s="49"/>
      <c r="R845" s="50"/>
      <c r="S845" s="51"/>
      <c r="T845" s="15"/>
      <c r="U845" s="14"/>
      <c r="V845" s="52"/>
      <c r="W845" s="52"/>
      <c r="X845" s="52"/>
      <c r="Y845" s="52"/>
      <c r="Z845" s="52"/>
      <c r="AA845" s="52"/>
      <c r="AB845" s="53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3"/>
      <c r="AP845" s="52"/>
      <c r="AQ845" s="52"/>
      <c r="AR845" s="53"/>
      <c r="AS845" s="53"/>
      <c r="AT845" s="53"/>
      <c r="AU845" s="52"/>
      <c r="AV845" s="52"/>
      <c r="AW845" s="53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83" t="str">
        <f>IF(ISBLANK(B845),,IF(IFNA(MATCH(N845,List_Holidays,0),0)=0,IF(IFNA(MATCH(WEEKDAY(N845),List_WeekHolidays,0),0),1,0),2))</f>
        <v/>
      </c>
      <c r="BU845" s="83" t="str">
        <f t="array" ref="BU845">IF(ISBLANK(BT845),,INDEX(List_DayType,BT845+1))</f>
        <v/>
      </c>
      <c r="BV845" s="83" t="str">
        <f t="array" ref="BV845">IFS(BT845=0,,BT845=1,INDEX(List_Weekday,BT845),BT845=2,XLOOKUP(N845,List_Holidays,List_HolidaysDesc))</f>
        <v/>
      </c>
      <c r="BW845" s="109">
        <f t="shared" si="3"/>
        <v>0</v>
      </c>
      <c r="BX845" s="109">
        <f t="shared" si="4"/>
        <v>0</v>
      </c>
      <c r="BY845" s="109">
        <f>IF($BW845&gt;cLunchEnd+$N845,cLunchBegin+$N845+1,cLunchBegin+$N845)</f>
        <v>0.5</v>
      </c>
      <c r="BZ845" s="109">
        <f>IF($BW845&gt;cLunchEnd+$N845,cLunchEnd+$N845+1,cLunchEnd+$N845)</f>
        <v>0.5416666667</v>
      </c>
      <c r="CA845" s="109">
        <f>IF($BW845&gt;cDinnerEnd+$N845,cDinnerBegin+$N845+1,cDinnerBegin+$N845)</f>
        <v>0.75</v>
      </c>
      <c r="CB845" s="109">
        <f>IF($BW845&gt;cDinnerEnd+$N845,cDinnerEnd+$N845+1,cDinnerEnd+$N845)</f>
        <v>0.7916666667</v>
      </c>
      <c r="CC845" s="50" t="str">
        <f>IF((MIN($BX845,BZ845)-MAX($BW845,BY845))&gt;0,vDurationLunch,)</f>
        <v/>
      </c>
      <c r="CD845" s="50" t="str">
        <f>IF((MIN($BX845,CB845)-MAX($BW845,CA845))&gt;0,vDurationDinner,)</f>
        <v/>
      </c>
      <c r="CE845" s="50">
        <f t="shared" si="5"/>
        <v>0</v>
      </c>
      <c r="CF845" s="109">
        <f t="shared" si="6"/>
        <v>0.75</v>
      </c>
      <c r="CG845" s="50" t="str">
        <f t="shared" si="7"/>
        <v/>
      </c>
      <c r="CH845" s="50" t="str">
        <f t="shared" si="8"/>
        <v/>
      </c>
      <c r="CI845" s="50" t="str">
        <f t="shared" si="9"/>
        <v/>
      </c>
      <c r="CJ845" s="50" t="str">
        <f t="shared" si="10"/>
        <v/>
      </c>
      <c r="CK845" s="50" t="str">
        <f t="shared" si="11"/>
        <v/>
      </c>
      <c r="CL845" s="50"/>
      <c r="CM845" s="50"/>
      <c r="CN845" s="50"/>
      <c r="CO845" s="50"/>
      <c r="CP845" s="50"/>
    </row>
    <row r="846">
      <c r="A846" s="108" t="str">
        <f t="shared" si="2"/>
        <v/>
      </c>
      <c r="B846" s="6"/>
      <c r="C846" s="119"/>
      <c r="D846" s="120"/>
      <c r="E846" s="61"/>
      <c r="F846" s="45"/>
      <c r="G846" s="46"/>
      <c r="H846" s="46"/>
      <c r="I846" s="45"/>
      <c r="J846" s="45"/>
      <c r="K846" s="45"/>
      <c r="L846" s="45"/>
      <c r="M846" s="61"/>
      <c r="N846" s="48"/>
      <c r="O846" s="49"/>
      <c r="P846" s="48"/>
      <c r="Q846" s="49"/>
      <c r="R846" s="50"/>
      <c r="S846" s="51"/>
      <c r="T846" s="15"/>
      <c r="U846" s="14"/>
      <c r="V846" s="52"/>
      <c r="W846" s="52"/>
      <c r="X846" s="52"/>
      <c r="Y846" s="52"/>
      <c r="Z846" s="52"/>
      <c r="AA846" s="52"/>
      <c r="AB846" s="53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3"/>
      <c r="AP846" s="52"/>
      <c r="AQ846" s="52"/>
      <c r="AR846" s="53"/>
      <c r="AS846" s="53"/>
      <c r="AT846" s="53"/>
      <c r="AU846" s="52"/>
      <c r="AV846" s="52"/>
      <c r="AW846" s="53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83" t="str">
        <f>IF(ISBLANK(B846),,IF(IFNA(MATCH(N846,List_Holidays,0),0)=0,IF(IFNA(MATCH(WEEKDAY(N846),List_WeekHolidays,0),0),1,0),2))</f>
        <v/>
      </c>
      <c r="BU846" s="83" t="str">
        <f t="array" ref="BU846">IF(ISBLANK(BT846),,INDEX(List_DayType,BT846+1))</f>
        <v/>
      </c>
      <c r="BV846" s="83" t="str">
        <f t="array" ref="BV846">IFS(BT846=0,,BT846=1,INDEX(List_Weekday,BT846),BT846=2,XLOOKUP(N846,List_Holidays,List_HolidaysDesc))</f>
        <v/>
      </c>
      <c r="BW846" s="109">
        <f t="shared" si="3"/>
        <v>0</v>
      </c>
      <c r="BX846" s="109">
        <f t="shared" si="4"/>
        <v>0</v>
      </c>
      <c r="BY846" s="109">
        <f>IF($BW846&gt;cLunchEnd+$N846,cLunchBegin+$N846+1,cLunchBegin+$N846)</f>
        <v>0.5</v>
      </c>
      <c r="BZ846" s="109">
        <f>IF($BW846&gt;cLunchEnd+$N846,cLunchEnd+$N846+1,cLunchEnd+$N846)</f>
        <v>0.5416666667</v>
      </c>
      <c r="CA846" s="109">
        <f>IF($BW846&gt;cDinnerEnd+$N846,cDinnerBegin+$N846+1,cDinnerBegin+$N846)</f>
        <v>0.75</v>
      </c>
      <c r="CB846" s="109">
        <f>IF($BW846&gt;cDinnerEnd+$N846,cDinnerEnd+$N846+1,cDinnerEnd+$N846)</f>
        <v>0.7916666667</v>
      </c>
      <c r="CC846" s="50" t="str">
        <f>IF((MIN($BX846,BZ846)-MAX($BW846,BY846))&gt;0,vDurationLunch,)</f>
        <v/>
      </c>
      <c r="CD846" s="50" t="str">
        <f>IF((MIN($BX846,CB846)-MAX($BW846,CA846))&gt;0,vDurationDinner,)</f>
        <v/>
      </c>
      <c r="CE846" s="50">
        <f t="shared" si="5"/>
        <v>0</v>
      </c>
      <c r="CF846" s="109">
        <f t="shared" si="6"/>
        <v>0.75</v>
      </c>
      <c r="CG846" s="50" t="str">
        <f t="shared" si="7"/>
        <v/>
      </c>
      <c r="CH846" s="50" t="str">
        <f t="shared" si="8"/>
        <v/>
      </c>
      <c r="CI846" s="50" t="str">
        <f t="shared" si="9"/>
        <v/>
      </c>
      <c r="CJ846" s="50" t="str">
        <f t="shared" si="10"/>
        <v/>
      </c>
      <c r="CK846" s="50" t="str">
        <f t="shared" si="11"/>
        <v/>
      </c>
      <c r="CL846" s="50"/>
      <c r="CM846" s="50"/>
      <c r="CN846" s="50"/>
      <c r="CO846" s="50"/>
      <c r="CP846" s="50"/>
    </row>
    <row r="847">
      <c r="A847" s="108" t="str">
        <f t="shared" si="2"/>
        <v/>
      </c>
      <c r="B847" s="6"/>
      <c r="C847" s="119"/>
      <c r="D847" s="120"/>
      <c r="E847" s="61"/>
      <c r="F847" s="45"/>
      <c r="G847" s="45"/>
      <c r="H847" s="46"/>
      <c r="I847" s="45"/>
      <c r="J847" s="45"/>
      <c r="K847" s="45"/>
      <c r="L847" s="45"/>
      <c r="M847" s="61"/>
      <c r="N847" s="48"/>
      <c r="O847" s="49"/>
      <c r="P847" s="48"/>
      <c r="Q847" s="49"/>
      <c r="R847" s="50"/>
      <c r="S847" s="51"/>
      <c r="T847" s="15"/>
      <c r="U847" s="14"/>
      <c r="V847" s="52"/>
      <c r="W847" s="52"/>
      <c r="X847" s="52"/>
      <c r="Y847" s="52"/>
      <c r="Z847" s="52"/>
      <c r="AA847" s="52"/>
      <c r="AB847" s="53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3"/>
      <c r="AP847" s="52"/>
      <c r="AQ847" s="52"/>
      <c r="AR847" s="53"/>
      <c r="AS847" s="53"/>
      <c r="AT847" s="53"/>
      <c r="AU847" s="52"/>
      <c r="AV847" s="52"/>
      <c r="AW847" s="53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83" t="str">
        <f>IF(ISBLANK(B847),,IF(IFNA(MATCH(N847,List_Holidays,0),0)=0,IF(IFNA(MATCH(WEEKDAY(N847),List_WeekHolidays,0),0),1,0),2))</f>
        <v/>
      </c>
      <c r="BU847" s="83" t="str">
        <f t="array" ref="BU847">IF(ISBLANK(BT847),,INDEX(List_DayType,BT847+1))</f>
        <v/>
      </c>
      <c r="BV847" s="83" t="str">
        <f t="array" ref="BV847">IFS(BT847=0,,BT847=1,INDEX(List_Weekday,BT847),BT847=2,XLOOKUP(N847,List_Holidays,List_HolidaysDesc))</f>
        <v/>
      </c>
      <c r="BW847" s="109">
        <f t="shared" si="3"/>
        <v>0</v>
      </c>
      <c r="BX847" s="109">
        <f t="shared" si="4"/>
        <v>0</v>
      </c>
      <c r="BY847" s="109">
        <f>IF($BW847&gt;cLunchEnd+$N847,cLunchBegin+$N847+1,cLunchBegin+$N847)</f>
        <v>0.5</v>
      </c>
      <c r="BZ847" s="109">
        <f>IF($BW847&gt;cLunchEnd+$N847,cLunchEnd+$N847+1,cLunchEnd+$N847)</f>
        <v>0.5416666667</v>
      </c>
      <c r="CA847" s="109">
        <f>IF($BW847&gt;cDinnerEnd+$N847,cDinnerBegin+$N847+1,cDinnerBegin+$N847)</f>
        <v>0.75</v>
      </c>
      <c r="CB847" s="109">
        <f>IF($BW847&gt;cDinnerEnd+$N847,cDinnerEnd+$N847+1,cDinnerEnd+$N847)</f>
        <v>0.7916666667</v>
      </c>
      <c r="CC847" s="50" t="str">
        <f>IF((MIN($BX847,BZ847)-MAX($BW847,BY847))&gt;0,vDurationLunch,)</f>
        <v/>
      </c>
      <c r="CD847" s="50" t="str">
        <f>IF((MIN($BX847,CB847)-MAX($BW847,CA847))&gt;0,vDurationDinner,)</f>
        <v/>
      </c>
      <c r="CE847" s="50">
        <f t="shared" si="5"/>
        <v>0</v>
      </c>
      <c r="CF847" s="109">
        <f t="shared" si="6"/>
        <v>0.75</v>
      </c>
      <c r="CG847" s="50" t="str">
        <f t="shared" si="7"/>
        <v/>
      </c>
      <c r="CH847" s="50" t="str">
        <f t="shared" si="8"/>
        <v/>
      </c>
      <c r="CI847" s="50" t="str">
        <f t="shared" si="9"/>
        <v/>
      </c>
      <c r="CJ847" s="50" t="str">
        <f t="shared" si="10"/>
        <v/>
      </c>
      <c r="CK847" s="50" t="str">
        <f t="shared" si="11"/>
        <v/>
      </c>
      <c r="CL847" s="50"/>
      <c r="CM847" s="50"/>
      <c r="CN847" s="50"/>
      <c r="CO847" s="50"/>
      <c r="CP847" s="50"/>
    </row>
    <row r="848">
      <c r="A848" s="108" t="str">
        <f t="shared" si="2"/>
        <v/>
      </c>
      <c r="B848" s="6"/>
      <c r="C848" s="119"/>
      <c r="D848" s="120"/>
      <c r="E848" s="61"/>
      <c r="F848" s="45"/>
      <c r="G848" s="45"/>
      <c r="H848" s="46"/>
      <c r="I848" s="45"/>
      <c r="J848" s="45"/>
      <c r="K848" s="45"/>
      <c r="L848" s="45"/>
      <c r="M848" s="61"/>
      <c r="N848" s="48"/>
      <c r="O848" s="49"/>
      <c r="P848" s="48"/>
      <c r="Q848" s="49"/>
      <c r="R848" s="50"/>
      <c r="S848" s="51"/>
      <c r="T848" s="15"/>
      <c r="U848" s="14"/>
      <c r="V848" s="52"/>
      <c r="W848" s="52"/>
      <c r="X848" s="52"/>
      <c r="Y848" s="52"/>
      <c r="Z848" s="52"/>
      <c r="AA848" s="52"/>
      <c r="AB848" s="53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3"/>
      <c r="AP848" s="52"/>
      <c r="AQ848" s="52"/>
      <c r="AR848" s="53"/>
      <c r="AS848" s="53"/>
      <c r="AT848" s="53"/>
      <c r="AU848" s="52"/>
      <c r="AV848" s="52"/>
      <c r="AW848" s="53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83" t="str">
        <f>IF(ISBLANK(B848),,IF(IFNA(MATCH(N848,List_Holidays,0),0)=0,IF(IFNA(MATCH(WEEKDAY(N848),List_WeekHolidays,0),0),1,0),2))</f>
        <v/>
      </c>
      <c r="BU848" s="83" t="str">
        <f t="array" ref="BU848">IF(ISBLANK(BT848),,INDEX(List_DayType,BT848+1))</f>
        <v/>
      </c>
      <c r="BV848" s="83" t="str">
        <f t="array" ref="BV848">IFS(BT848=0,,BT848=1,INDEX(List_Weekday,BT848),BT848=2,XLOOKUP(N848,List_Holidays,List_HolidaysDesc))</f>
        <v/>
      </c>
      <c r="BW848" s="109">
        <f t="shared" si="3"/>
        <v>0</v>
      </c>
      <c r="BX848" s="109">
        <f t="shared" si="4"/>
        <v>0</v>
      </c>
      <c r="BY848" s="109">
        <f>IF($BW848&gt;cLunchEnd+$N848,cLunchBegin+$N848+1,cLunchBegin+$N848)</f>
        <v>0.5</v>
      </c>
      <c r="BZ848" s="109">
        <f>IF($BW848&gt;cLunchEnd+$N848,cLunchEnd+$N848+1,cLunchEnd+$N848)</f>
        <v>0.5416666667</v>
      </c>
      <c r="CA848" s="109">
        <f>IF($BW848&gt;cDinnerEnd+$N848,cDinnerBegin+$N848+1,cDinnerBegin+$N848)</f>
        <v>0.75</v>
      </c>
      <c r="CB848" s="109">
        <f>IF($BW848&gt;cDinnerEnd+$N848,cDinnerEnd+$N848+1,cDinnerEnd+$N848)</f>
        <v>0.7916666667</v>
      </c>
      <c r="CC848" s="50" t="str">
        <f>IF((MIN($BX848,BZ848)-MAX($BW848,BY848))&gt;0,vDurationLunch,)</f>
        <v/>
      </c>
      <c r="CD848" s="50" t="str">
        <f>IF((MIN($BX848,CB848)-MAX($BW848,CA848))&gt;0,vDurationDinner,)</f>
        <v/>
      </c>
      <c r="CE848" s="50">
        <f t="shared" si="5"/>
        <v>0</v>
      </c>
      <c r="CF848" s="109">
        <f t="shared" si="6"/>
        <v>0.75</v>
      </c>
      <c r="CG848" s="50" t="str">
        <f t="shared" si="7"/>
        <v/>
      </c>
      <c r="CH848" s="50" t="str">
        <f t="shared" si="8"/>
        <v/>
      </c>
      <c r="CI848" s="50" t="str">
        <f t="shared" si="9"/>
        <v/>
      </c>
      <c r="CJ848" s="50" t="str">
        <f t="shared" si="10"/>
        <v/>
      </c>
      <c r="CK848" s="50" t="str">
        <f t="shared" si="11"/>
        <v/>
      </c>
      <c r="CL848" s="50"/>
      <c r="CM848" s="50"/>
      <c r="CN848" s="50"/>
      <c r="CO848" s="50"/>
      <c r="CP848" s="50"/>
    </row>
    <row r="849">
      <c r="A849" s="108" t="str">
        <f t="shared" si="2"/>
        <v/>
      </c>
      <c r="B849" s="6"/>
      <c r="C849" s="119"/>
      <c r="D849" s="120"/>
      <c r="E849" s="61"/>
      <c r="F849" s="45"/>
      <c r="G849" s="45"/>
      <c r="H849" s="45"/>
      <c r="I849" s="45"/>
      <c r="J849" s="46"/>
      <c r="K849" s="45"/>
      <c r="L849" s="45"/>
      <c r="M849" s="61"/>
      <c r="N849" s="48"/>
      <c r="O849" s="49"/>
      <c r="P849" s="48"/>
      <c r="Q849" s="49"/>
      <c r="R849" s="50"/>
      <c r="S849" s="51"/>
      <c r="T849" s="15"/>
      <c r="U849" s="14"/>
      <c r="V849" s="52"/>
      <c r="W849" s="52"/>
      <c r="X849" s="52"/>
      <c r="Y849" s="52"/>
      <c r="Z849" s="52"/>
      <c r="AA849" s="52"/>
      <c r="AB849" s="53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3"/>
      <c r="AP849" s="52"/>
      <c r="AQ849" s="52"/>
      <c r="AR849" s="53"/>
      <c r="AS849" s="53"/>
      <c r="AT849" s="53"/>
      <c r="AU849" s="52"/>
      <c r="AV849" s="52"/>
      <c r="AW849" s="53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83" t="str">
        <f>IF(ISBLANK(B849),,IF(IFNA(MATCH(N849,List_Holidays,0),0)=0,IF(IFNA(MATCH(WEEKDAY(N849),List_WeekHolidays,0),0),1,0),2))</f>
        <v/>
      </c>
      <c r="BU849" s="83" t="str">
        <f t="array" ref="BU849">IF(ISBLANK(BT849),,INDEX(List_DayType,BT849+1))</f>
        <v/>
      </c>
      <c r="BV849" s="83" t="str">
        <f t="array" ref="BV849">IFS(BT849=0,,BT849=1,INDEX(List_Weekday,BT849),BT849=2,XLOOKUP(N849,List_Holidays,List_HolidaysDesc))</f>
        <v/>
      </c>
      <c r="BW849" s="109">
        <f t="shared" si="3"/>
        <v>0</v>
      </c>
      <c r="BX849" s="109">
        <f t="shared" si="4"/>
        <v>0</v>
      </c>
      <c r="BY849" s="109">
        <f>IF($BW849&gt;cLunchEnd+$N849,cLunchBegin+$N849+1,cLunchBegin+$N849)</f>
        <v>0.5</v>
      </c>
      <c r="BZ849" s="109">
        <f>IF($BW849&gt;cLunchEnd+$N849,cLunchEnd+$N849+1,cLunchEnd+$N849)</f>
        <v>0.5416666667</v>
      </c>
      <c r="CA849" s="109">
        <f>IF($BW849&gt;cDinnerEnd+$N849,cDinnerBegin+$N849+1,cDinnerBegin+$N849)</f>
        <v>0.75</v>
      </c>
      <c r="CB849" s="109">
        <f>IF($BW849&gt;cDinnerEnd+$N849,cDinnerEnd+$N849+1,cDinnerEnd+$N849)</f>
        <v>0.7916666667</v>
      </c>
      <c r="CC849" s="50" t="str">
        <f>IF((MIN($BX849,BZ849)-MAX($BW849,BY849))&gt;0,vDurationLunch,)</f>
        <v/>
      </c>
      <c r="CD849" s="50" t="str">
        <f>IF((MIN($BX849,CB849)-MAX($BW849,CA849))&gt;0,vDurationDinner,)</f>
        <v/>
      </c>
      <c r="CE849" s="50">
        <f t="shared" si="5"/>
        <v>0</v>
      </c>
      <c r="CF849" s="109">
        <f t="shared" si="6"/>
        <v>0.75</v>
      </c>
      <c r="CG849" s="50" t="str">
        <f t="shared" si="7"/>
        <v/>
      </c>
      <c r="CH849" s="50" t="str">
        <f t="shared" si="8"/>
        <v/>
      </c>
      <c r="CI849" s="50" t="str">
        <f t="shared" si="9"/>
        <v/>
      </c>
      <c r="CJ849" s="50" t="str">
        <f t="shared" si="10"/>
        <v/>
      </c>
      <c r="CK849" s="50" t="str">
        <f t="shared" si="11"/>
        <v/>
      </c>
      <c r="CL849" s="50"/>
      <c r="CM849" s="50"/>
      <c r="CN849" s="50"/>
      <c r="CO849" s="50"/>
      <c r="CP849" s="50"/>
    </row>
    <row r="850">
      <c r="A850" s="108" t="str">
        <f t="shared" si="2"/>
        <v/>
      </c>
      <c r="B850" s="6"/>
      <c r="C850" s="119"/>
      <c r="D850" s="120"/>
      <c r="E850" s="61"/>
      <c r="F850" s="45"/>
      <c r="G850" s="45"/>
      <c r="H850" s="46"/>
      <c r="I850" s="45"/>
      <c r="J850" s="45"/>
      <c r="K850" s="45"/>
      <c r="L850" s="45"/>
      <c r="M850" s="61"/>
      <c r="N850" s="48"/>
      <c r="O850" s="49"/>
      <c r="P850" s="48"/>
      <c r="Q850" s="49"/>
      <c r="R850" s="50"/>
      <c r="S850" s="51"/>
      <c r="T850" s="15"/>
      <c r="U850" s="14"/>
      <c r="V850" s="52"/>
      <c r="W850" s="52"/>
      <c r="X850" s="52"/>
      <c r="Y850" s="52"/>
      <c r="Z850" s="52"/>
      <c r="AA850" s="52"/>
      <c r="AB850" s="53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3"/>
      <c r="AP850" s="52"/>
      <c r="AQ850" s="52"/>
      <c r="AR850" s="53"/>
      <c r="AS850" s="53"/>
      <c r="AT850" s="53"/>
      <c r="AU850" s="52"/>
      <c r="AV850" s="52"/>
      <c r="AW850" s="53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83" t="str">
        <f>IF(ISBLANK(B850),,IF(IFNA(MATCH(N850,List_Holidays,0),0)=0,IF(IFNA(MATCH(WEEKDAY(N850),List_WeekHolidays,0),0),1,0),2))</f>
        <v/>
      </c>
      <c r="BU850" s="83" t="str">
        <f t="array" ref="BU850">IF(ISBLANK(BT850),,INDEX(List_DayType,BT850+1))</f>
        <v/>
      </c>
      <c r="BV850" s="83" t="str">
        <f t="array" ref="BV850">IFS(BT850=0,,BT850=1,INDEX(List_Weekday,BT850),BT850=2,XLOOKUP(N850,List_Holidays,List_HolidaysDesc))</f>
        <v/>
      </c>
      <c r="BW850" s="109">
        <f t="shared" si="3"/>
        <v>0</v>
      </c>
      <c r="BX850" s="109">
        <f t="shared" si="4"/>
        <v>0</v>
      </c>
      <c r="BY850" s="109">
        <f>IF($BW850&gt;cLunchEnd+$N850,cLunchBegin+$N850+1,cLunchBegin+$N850)</f>
        <v>0.5</v>
      </c>
      <c r="BZ850" s="109">
        <f>IF($BW850&gt;cLunchEnd+$N850,cLunchEnd+$N850+1,cLunchEnd+$N850)</f>
        <v>0.5416666667</v>
      </c>
      <c r="CA850" s="109">
        <f>IF($BW850&gt;cDinnerEnd+$N850,cDinnerBegin+$N850+1,cDinnerBegin+$N850)</f>
        <v>0.75</v>
      </c>
      <c r="CB850" s="109">
        <f>IF($BW850&gt;cDinnerEnd+$N850,cDinnerEnd+$N850+1,cDinnerEnd+$N850)</f>
        <v>0.7916666667</v>
      </c>
      <c r="CC850" s="50" t="str">
        <f>IF((MIN($BX850,BZ850)-MAX($BW850,BY850))&gt;0,vDurationLunch,)</f>
        <v/>
      </c>
      <c r="CD850" s="50" t="str">
        <f>IF((MIN($BX850,CB850)-MAX($BW850,CA850))&gt;0,vDurationDinner,)</f>
        <v/>
      </c>
      <c r="CE850" s="50">
        <f t="shared" si="5"/>
        <v>0</v>
      </c>
      <c r="CF850" s="109">
        <f t="shared" si="6"/>
        <v>0.75</v>
      </c>
      <c r="CG850" s="50" t="str">
        <f t="shared" si="7"/>
        <v/>
      </c>
      <c r="CH850" s="50" t="str">
        <f t="shared" si="8"/>
        <v/>
      </c>
      <c r="CI850" s="50" t="str">
        <f t="shared" si="9"/>
        <v/>
      </c>
      <c r="CJ850" s="50" t="str">
        <f t="shared" si="10"/>
        <v/>
      </c>
      <c r="CK850" s="50" t="str">
        <f t="shared" si="11"/>
        <v/>
      </c>
      <c r="CL850" s="50"/>
      <c r="CM850" s="50"/>
      <c r="CN850" s="50"/>
      <c r="CO850" s="50"/>
      <c r="CP850" s="50"/>
    </row>
    <row r="851">
      <c r="A851" s="108" t="str">
        <f t="shared" si="2"/>
        <v/>
      </c>
      <c r="B851" s="6"/>
      <c r="C851" s="119"/>
      <c r="D851" s="120"/>
      <c r="E851" s="61"/>
      <c r="F851" s="45"/>
      <c r="G851" s="45"/>
      <c r="H851" s="46"/>
      <c r="I851" s="45"/>
      <c r="J851" s="45"/>
      <c r="K851" s="45"/>
      <c r="L851" s="45"/>
      <c r="M851" s="61"/>
      <c r="N851" s="48"/>
      <c r="O851" s="49"/>
      <c r="P851" s="48"/>
      <c r="Q851" s="49"/>
      <c r="R851" s="50"/>
      <c r="S851" s="51"/>
      <c r="T851" s="15"/>
      <c r="U851" s="14"/>
      <c r="V851" s="52"/>
      <c r="W851" s="52"/>
      <c r="X851" s="52"/>
      <c r="Y851" s="52"/>
      <c r="Z851" s="52"/>
      <c r="AA851" s="52"/>
      <c r="AB851" s="53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3"/>
      <c r="AP851" s="52"/>
      <c r="AQ851" s="52"/>
      <c r="AR851" s="53"/>
      <c r="AS851" s="53"/>
      <c r="AT851" s="53"/>
      <c r="AU851" s="52"/>
      <c r="AV851" s="52"/>
      <c r="AW851" s="53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83" t="str">
        <f>IF(ISBLANK(B851),,IF(IFNA(MATCH(N851,List_Holidays,0),0)=0,IF(IFNA(MATCH(WEEKDAY(N851),List_WeekHolidays,0),0),1,0),2))</f>
        <v/>
      </c>
      <c r="BU851" s="83" t="str">
        <f t="array" ref="BU851">IF(ISBLANK(BT851),,INDEX(List_DayType,BT851+1))</f>
        <v/>
      </c>
      <c r="BV851" s="83" t="str">
        <f t="array" ref="BV851">IFS(BT851=0,,BT851=1,INDEX(List_Weekday,BT851),BT851=2,XLOOKUP(N851,List_Holidays,List_HolidaysDesc))</f>
        <v/>
      </c>
      <c r="BW851" s="109">
        <f t="shared" si="3"/>
        <v>0</v>
      </c>
      <c r="BX851" s="109">
        <f t="shared" si="4"/>
        <v>0</v>
      </c>
      <c r="BY851" s="109">
        <f>IF($BW851&gt;cLunchEnd+$N851,cLunchBegin+$N851+1,cLunchBegin+$N851)</f>
        <v>0.5</v>
      </c>
      <c r="BZ851" s="109">
        <f>IF($BW851&gt;cLunchEnd+$N851,cLunchEnd+$N851+1,cLunchEnd+$N851)</f>
        <v>0.5416666667</v>
      </c>
      <c r="CA851" s="109">
        <f>IF($BW851&gt;cDinnerEnd+$N851,cDinnerBegin+$N851+1,cDinnerBegin+$N851)</f>
        <v>0.75</v>
      </c>
      <c r="CB851" s="109">
        <f>IF($BW851&gt;cDinnerEnd+$N851,cDinnerEnd+$N851+1,cDinnerEnd+$N851)</f>
        <v>0.7916666667</v>
      </c>
      <c r="CC851" s="50" t="str">
        <f>IF((MIN($BX851,BZ851)-MAX($BW851,BY851))&gt;0,vDurationLunch,)</f>
        <v/>
      </c>
      <c r="CD851" s="50" t="str">
        <f>IF((MIN($BX851,CB851)-MAX($BW851,CA851))&gt;0,vDurationDinner,)</f>
        <v/>
      </c>
      <c r="CE851" s="50">
        <f t="shared" si="5"/>
        <v>0</v>
      </c>
      <c r="CF851" s="109">
        <f t="shared" si="6"/>
        <v>0.75</v>
      </c>
      <c r="CG851" s="50" t="str">
        <f t="shared" si="7"/>
        <v/>
      </c>
      <c r="CH851" s="50" t="str">
        <f t="shared" si="8"/>
        <v/>
      </c>
      <c r="CI851" s="50" t="str">
        <f t="shared" si="9"/>
        <v/>
      </c>
      <c r="CJ851" s="50" t="str">
        <f t="shared" si="10"/>
        <v/>
      </c>
      <c r="CK851" s="50" t="str">
        <f t="shared" si="11"/>
        <v/>
      </c>
      <c r="CL851" s="50"/>
      <c r="CM851" s="50"/>
      <c r="CN851" s="50"/>
      <c r="CO851" s="50"/>
      <c r="CP851" s="50"/>
    </row>
    <row r="852">
      <c r="A852" s="108" t="str">
        <f t="shared" si="2"/>
        <v/>
      </c>
      <c r="B852" s="6"/>
      <c r="C852" s="119"/>
      <c r="D852" s="120"/>
      <c r="E852" s="61"/>
      <c r="F852" s="45"/>
      <c r="G852" s="45"/>
      <c r="H852" s="46"/>
      <c r="I852" s="45"/>
      <c r="J852" s="45"/>
      <c r="K852" s="45"/>
      <c r="L852" s="45"/>
      <c r="M852" s="61"/>
      <c r="N852" s="48"/>
      <c r="O852" s="49"/>
      <c r="P852" s="48"/>
      <c r="Q852" s="49"/>
      <c r="R852" s="50"/>
      <c r="S852" s="51"/>
      <c r="T852" s="15"/>
      <c r="U852" s="14"/>
      <c r="V852" s="52"/>
      <c r="W852" s="52"/>
      <c r="X852" s="52"/>
      <c r="Y852" s="52"/>
      <c r="Z852" s="52"/>
      <c r="AA852" s="52"/>
      <c r="AB852" s="53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3"/>
      <c r="AP852" s="52"/>
      <c r="AQ852" s="52"/>
      <c r="AR852" s="53"/>
      <c r="AS852" s="53"/>
      <c r="AT852" s="53"/>
      <c r="AU852" s="52"/>
      <c r="AV852" s="52"/>
      <c r="AW852" s="53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83" t="str">
        <f>IF(ISBLANK(B852),,IF(IFNA(MATCH(N852,List_Holidays,0),0)=0,IF(IFNA(MATCH(WEEKDAY(N852),List_WeekHolidays,0),0),1,0),2))</f>
        <v/>
      </c>
      <c r="BU852" s="83" t="str">
        <f t="array" ref="BU852">IF(ISBLANK(BT852),,INDEX(List_DayType,BT852+1))</f>
        <v/>
      </c>
      <c r="BV852" s="83" t="str">
        <f t="array" ref="BV852">IFS(BT852=0,,BT852=1,INDEX(List_Weekday,BT852),BT852=2,XLOOKUP(N852,List_Holidays,List_HolidaysDesc))</f>
        <v/>
      </c>
      <c r="BW852" s="109">
        <f t="shared" si="3"/>
        <v>0</v>
      </c>
      <c r="BX852" s="109">
        <f t="shared" si="4"/>
        <v>0</v>
      </c>
      <c r="BY852" s="109">
        <f>IF($BW852&gt;cLunchEnd+$N852,cLunchBegin+$N852+1,cLunchBegin+$N852)</f>
        <v>0.5</v>
      </c>
      <c r="BZ852" s="109">
        <f>IF($BW852&gt;cLunchEnd+$N852,cLunchEnd+$N852+1,cLunchEnd+$N852)</f>
        <v>0.5416666667</v>
      </c>
      <c r="CA852" s="109">
        <f>IF($BW852&gt;cDinnerEnd+$N852,cDinnerBegin+$N852+1,cDinnerBegin+$N852)</f>
        <v>0.75</v>
      </c>
      <c r="CB852" s="109">
        <f>IF($BW852&gt;cDinnerEnd+$N852,cDinnerEnd+$N852+1,cDinnerEnd+$N852)</f>
        <v>0.7916666667</v>
      </c>
      <c r="CC852" s="50" t="str">
        <f>IF((MIN($BX852,BZ852)-MAX($BW852,BY852))&gt;0,vDurationLunch,)</f>
        <v/>
      </c>
      <c r="CD852" s="50" t="str">
        <f>IF((MIN($BX852,CB852)-MAX($BW852,CA852))&gt;0,vDurationDinner,)</f>
        <v/>
      </c>
      <c r="CE852" s="50">
        <f t="shared" si="5"/>
        <v>0</v>
      </c>
      <c r="CF852" s="109">
        <f t="shared" si="6"/>
        <v>0.75</v>
      </c>
      <c r="CG852" s="50" t="str">
        <f t="shared" si="7"/>
        <v/>
      </c>
      <c r="CH852" s="50" t="str">
        <f t="shared" si="8"/>
        <v/>
      </c>
      <c r="CI852" s="50" t="str">
        <f t="shared" si="9"/>
        <v/>
      </c>
      <c r="CJ852" s="50" t="str">
        <f t="shared" si="10"/>
        <v/>
      </c>
      <c r="CK852" s="50" t="str">
        <f t="shared" si="11"/>
        <v/>
      </c>
      <c r="CL852" s="50"/>
      <c r="CM852" s="50"/>
      <c r="CN852" s="50"/>
      <c r="CO852" s="50"/>
      <c r="CP852" s="50"/>
    </row>
    <row r="853">
      <c r="A853" s="108" t="str">
        <f t="shared" si="2"/>
        <v/>
      </c>
      <c r="B853" s="6"/>
      <c r="C853" s="119"/>
      <c r="D853" s="120"/>
      <c r="E853" s="61"/>
      <c r="F853" s="45"/>
      <c r="G853" s="46"/>
      <c r="H853" s="46"/>
      <c r="I853" s="45"/>
      <c r="J853" s="45"/>
      <c r="K853" s="45"/>
      <c r="L853" s="45"/>
      <c r="M853" s="61"/>
      <c r="N853" s="48"/>
      <c r="O853" s="49"/>
      <c r="P853" s="48"/>
      <c r="Q853" s="49"/>
      <c r="R853" s="50"/>
      <c r="S853" s="51"/>
      <c r="T853" s="15"/>
      <c r="U853" s="14"/>
      <c r="V853" s="52"/>
      <c r="W853" s="52"/>
      <c r="X853" s="52"/>
      <c r="Y853" s="52"/>
      <c r="Z853" s="52"/>
      <c r="AA853" s="52"/>
      <c r="AB853" s="53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3"/>
      <c r="AP853" s="52"/>
      <c r="AQ853" s="52"/>
      <c r="AR853" s="53"/>
      <c r="AS853" s="53"/>
      <c r="AT853" s="53"/>
      <c r="AU853" s="52"/>
      <c r="AV853" s="52"/>
      <c r="AW853" s="53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83" t="str">
        <f>IF(ISBLANK(B853),,IF(IFNA(MATCH(N853,List_Holidays,0),0)=0,IF(IFNA(MATCH(WEEKDAY(N853),List_WeekHolidays,0),0),1,0),2))</f>
        <v/>
      </c>
      <c r="BU853" s="83" t="str">
        <f t="array" ref="BU853">IF(ISBLANK(BT853),,INDEX(List_DayType,BT853+1))</f>
        <v/>
      </c>
      <c r="BV853" s="83" t="str">
        <f t="array" ref="BV853">IFS(BT853=0,,BT853=1,INDEX(List_Weekday,BT853),BT853=2,XLOOKUP(N853,List_Holidays,List_HolidaysDesc))</f>
        <v/>
      </c>
      <c r="BW853" s="109">
        <f t="shared" si="3"/>
        <v>0</v>
      </c>
      <c r="BX853" s="109">
        <f t="shared" si="4"/>
        <v>0</v>
      </c>
      <c r="BY853" s="109">
        <f>IF($BW853&gt;cLunchEnd+$N853,cLunchBegin+$N853+1,cLunchBegin+$N853)</f>
        <v>0.5</v>
      </c>
      <c r="BZ853" s="109">
        <f>IF($BW853&gt;cLunchEnd+$N853,cLunchEnd+$N853+1,cLunchEnd+$N853)</f>
        <v>0.5416666667</v>
      </c>
      <c r="CA853" s="109">
        <f>IF($BW853&gt;cDinnerEnd+$N853,cDinnerBegin+$N853+1,cDinnerBegin+$N853)</f>
        <v>0.75</v>
      </c>
      <c r="CB853" s="109">
        <f>IF($BW853&gt;cDinnerEnd+$N853,cDinnerEnd+$N853+1,cDinnerEnd+$N853)</f>
        <v>0.7916666667</v>
      </c>
      <c r="CC853" s="50" t="str">
        <f>IF((MIN($BX853,BZ853)-MAX($BW853,BY853))&gt;0,vDurationLunch,)</f>
        <v/>
      </c>
      <c r="CD853" s="50" t="str">
        <f>IF((MIN($BX853,CB853)-MAX($BW853,CA853))&gt;0,vDurationDinner,)</f>
        <v/>
      </c>
      <c r="CE853" s="50">
        <f t="shared" si="5"/>
        <v>0</v>
      </c>
      <c r="CF853" s="109">
        <f t="shared" si="6"/>
        <v>0.75</v>
      </c>
      <c r="CG853" s="50" t="str">
        <f t="shared" si="7"/>
        <v/>
      </c>
      <c r="CH853" s="50" t="str">
        <f t="shared" si="8"/>
        <v/>
      </c>
      <c r="CI853" s="50" t="str">
        <f t="shared" si="9"/>
        <v/>
      </c>
      <c r="CJ853" s="50" t="str">
        <f t="shared" si="10"/>
        <v/>
      </c>
      <c r="CK853" s="50" t="str">
        <f t="shared" si="11"/>
        <v/>
      </c>
      <c r="CL853" s="50"/>
      <c r="CM853" s="50"/>
      <c r="CN853" s="50"/>
      <c r="CO853" s="50"/>
      <c r="CP853" s="50"/>
    </row>
    <row r="854">
      <c r="A854" s="108" t="str">
        <f t="shared" si="2"/>
        <v/>
      </c>
      <c r="B854" s="6"/>
      <c r="C854" s="119"/>
      <c r="D854" s="120"/>
      <c r="E854" s="61"/>
      <c r="F854" s="45"/>
      <c r="G854" s="45"/>
      <c r="H854" s="46"/>
      <c r="I854" s="45"/>
      <c r="J854" s="45"/>
      <c r="K854" s="45"/>
      <c r="L854" s="45"/>
      <c r="M854" s="61"/>
      <c r="N854" s="48"/>
      <c r="O854" s="49"/>
      <c r="P854" s="48"/>
      <c r="Q854" s="49"/>
      <c r="R854" s="50"/>
      <c r="S854" s="51"/>
      <c r="T854" s="15"/>
      <c r="U854" s="14"/>
      <c r="V854" s="52"/>
      <c r="W854" s="52"/>
      <c r="X854" s="52"/>
      <c r="Y854" s="52"/>
      <c r="Z854" s="52"/>
      <c r="AA854" s="52"/>
      <c r="AB854" s="53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3"/>
      <c r="AP854" s="52"/>
      <c r="AQ854" s="52"/>
      <c r="AR854" s="53"/>
      <c r="AS854" s="53"/>
      <c r="AT854" s="53"/>
      <c r="AU854" s="52"/>
      <c r="AV854" s="52"/>
      <c r="AW854" s="53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83" t="str">
        <f>IF(ISBLANK(B854),,IF(IFNA(MATCH(N854,List_Holidays,0),0)=0,IF(IFNA(MATCH(WEEKDAY(N854),List_WeekHolidays,0),0),1,0),2))</f>
        <v/>
      </c>
      <c r="BU854" s="83" t="str">
        <f t="array" ref="BU854">IF(ISBLANK(BT854),,INDEX(List_DayType,BT854+1))</f>
        <v/>
      </c>
      <c r="BV854" s="83" t="str">
        <f t="array" ref="BV854">IFS(BT854=0,,BT854=1,INDEX(List_Weekday,BT854),BT854=2,XLOOKUP(N854,List_Holidays,List_HolidaysDesc))</f>
        <v/>
      </c>
      <c r="BW854" s="109">
        <f t="shared" si="3"/>
        <v>0</v>
      </c>
      <c r="BX854" s="109">
        <f t="shared" si="4"/>
        <v>0</v>
      </c>
      <c r="BY854" s="109">
        <f>IF($BW854&gt;cLunchEnd+$N854,cLunchBegin+$N854+1,cLunchBegin+$N854)</f>
        <v>0.5</v>
      </c>
      <c r="BZ854" s="109">
        <f>IF($BW854&gt;cLunchEnd+$N854,cLunchEnd+$N854+1,cLunchEnd+$N854)</f>
        <v>0.5416666667</v>
      </c>
      <c r="CA854" s="109">
        <f>IF($BW854&gt;cDinnerEnd+$N854,cDinnerBegin+$N854+1,cDinnerBegin+$N854)</f>
        <v>0.75</v>
      </c>
      <c r="CB854" s="109">
        <f>IF($BW854&gt;cDinnerEnd+$N854,cDinnerEnd+$N854+1,cDinnerEnd+$N854)</f>
        <v>0.7916666667</v>
      </c>
      <c r="CC854" s="50" t="str">
        <f>IF((MIN($BX854,BZ854)-MAX($BW854,BY854))&gt;0,vDurationLunch,)</f>
        <v/>
      </c>
      <c r="CD854" s="50" t="str">
        <f>IF((MIN($BX854,CB854)-MAX($BW854,CA854))&gt;0,vDurationDinner,)</f>
        <v/>
      </c>
      <c r="CE854" s="50">
        <f t="shared" si="5"/>
        <v>0</v>
      </c>
      <c r="CF854" s="109">
        <f t="shared" si="6"/>
        <v>0.75</v>
      </c>
      <c r="CG854" s="50" t="str">
        <f t="shared" si="7"/>
        <v/>
      </c>
      <c r="CH854" s="50" t="str">
        <f t="shared" si="8"/>
        <v/>
      </c>
      <c r="CI854" s="50" t="str">
        <f t="shared" si="9"/>
        <v/>
      </c>
      <c r="CJ854" s="50" t="str">
        <f t="shared" si="10"/>
        <v/>
      </c>
      <c r="CK854" s="50" t="str">
        <f t="shared" si="11"/>
        <v/>
      </c>
      <c r="CL854" s="50"/>
      <c r="CM854" s="50"/>
      <c r="CN854" s="50"/>
      <c r="CO854" s="50"/>
      <c r="CP854" s="50"/>
    </row>
    <row r="855">
      <c r="A855" s="108" t="str">
        <f t="shared" si="2"/>
        <v/>
      </c>
      <c r="B855" s="6"/>
      <c r="C855" s="119"/>
      <c r="D855" s="120"/>
      <c r="E855" s="61"/>
      <c r="F855" s="45"/>
      <c r="G855" s="45"/>
      <c r="H855" s="46"/>
      <c r="I855" s="45"/>
      <c r="J855" s="45"/>
      <c r="K855" s="45"/>
      <c r="L855" s="45"/>
      <c r="M855" s="61"/>
      <c r="N855" s="48"/>
      <c r="O855" s="49"/>
      <c r="P855" s="48"/>
      <c r="Q855" s="49"/>
      <c r="R855" s="50"/>
      <c r="S855" s="51"/>
      <c r="T855" s="15"/>
      <c r="U855" s="14"/>
      <c r="V855" s="52"/>
      <c r="W855" s="52"/>
      <c r="X855" s="52"/>
      <c r="Y855" s="52"/>
      <c r="Z855" s="52"/>
      <c r="AA855" s="52"/>
      <c r="AB855" s="53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3"/>
      <c r="AP855" s="52"/>
      <c r="AQ855" s="52"/>
      <c r="AR855" s="53"/>
      <c r="AS855" s="53"/>
      <c r="AT855" s="53"/>
      <c r="AU855" s="52"/>
      <c r="AV855" s="52"/>
      <c r="AW855" s="53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83" t="str">
        <f>IF(ISBLANK(B855),,IF(IFNA(MATCH(N855,List_Holidays,0),0)=0,IF(IFNA(MATCH(WEEKDAY(N855),List_WeekHolidays,0),0),1,0),2))</f>
        <v/>
      </c>
      <c r="BU855" s="83" t="str">
        <f t="array" ref="BU855">IF(ISBLANK(BT855),,INDEX(List_DayType,BT855+1))</f>
        <v/>
      </c>
      <c r="BV855" s="83" t="str">
        <f t="array" ref="BV855">IFS(BT855=0,,BT855=1,INDEX(List_Weekday,BT855),BT855=2,XLOOKUP(N855,List_Holidays,List_HolidaysDesc))</f>
        <v/>
      </c>
      <c r="BW855" s="109">
        <f t="shared" si="3"/>
        <v>0</v>
      </c>
      <c r="BX855" s="109">
        <f t="shared" si="4"/>
        <v>0</v>
      </c>
      <c r="BY855" s="109">
        <f>IF($BW855&gt;cLunchEnd+$N855,cLunchBegin+$N855+1,cLunchBegin+$N855)</f>
        <v>0.5</v>
      </c>
      <c r="BZ855" s="109">
        <f>IF($BW855&gt;cLunchEnd+$N855,cLunchEnd+$N855+1,cLunchEnd+$N855)</f>
        <v>0.5416666667</v>
      </c>
      <c r="CA855" s="109">
        <f>IF($BW855&gt;cDinnerEnd+$N855,cDinnerBegin+$N855+1,cDinnerBegin+$N855)</f>
        <v>0.75</v>
      </c>
      <c r="CB855" s="109">
        <f>IF($BW855&gt;cDinnerEnd+$N855,cDinnerEnd+$N855+1,cDinnerEnd+$N855)</f>
        <v>0.7916666667</v>
      </c>
      <c r="CC855" s="50" t="str">
        <f>IF((MIN($BX855,BZ855)-MAX($BW855,BY855))&gt;0,vDurationLunch,)</f>
        <v/>
      </c>
      <c r="CD855" s="50" t="str">
        <f>IF((MIN($BX855,CB855)-MAX($BW855,CA855))&gt;0,vDurationDinner,)</f>
        <v/>
      </c>
      <c r="CE855" s="50">
        <f t="shared" si="5"/>
        <v>0</v>
      </c>
      <c r="CF855" s="109">
        <f t="shared" si="6"/>
        <v>0.75</v>
      </c>
      <c r="CG855" s="50" t="str">
        <f t="shared" si="7"/>
        <v/>
      </c>
      <c r="CH855" s="50" t="str">
        <f t="shared" si="8"/>
        <v/>
      </c>
      <c r="CI855" s="50" t="str">
        <f t="shared" si="9"/>
        <v/>
      </c>
      <c r="CJ855" s="50" t="str">
        <f t="shared" si="10"/>
        <v/>
      </c>
      <c r="CK855" s="50" t="str">
        <f t="shared" si="11"/>
        <v/>
      </c>
      <c r="CL855" s="50"/>
      <c r="CM855" s="50"/>
      <c r="CN855" s="50"/>
      <c r="CO855" s="50"/>
      <c r="CP855" s="50"/>
    </row>
    <row r="856">
      <c r="A856" s="108" t="str">
        <f t="shared" si="2"/>
        <v/>
      </c>
      <c r="B856" s="6"/>
      <c r="C856" s="119"/>
      <c r="D856" s="120"/>
      <c r="E856" s="61"/>
      <c r="F856" s="45"/>
      <c r="G856" s="45"/>
      <c r="H856" s="45"/>
      <c r="I856" s="45"/>
      <c r="J856" s="46"/>
      <c r="K856" s="45"/>
      <c r="L856" s="45"/>
      <c r="M856" s="61"/>
      <c r="N856" s="48"/>
      <c r="O856" s="49"/>
      <c r="P856" s="48"/>
      <c r="Q856" s="49"/>
      <c r="R856" s="50"/>
      <c r="S856" s="51"/>
      <c r="T856" s="15"/>
      <c r="U856" s="14"/>
      <c r="V856" s="52"/>
      <c r="W856" s="52"/>
      <c r="X856" s="52"/>
      <c r="Y856" s="52"/>
      <c r="Z856" s="52"/>
      <c r="AA856" s="52"/>
      <c r="AB856" s="53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3"/>
      <c r="AP856" s="52"/>
      <c r="AQ856" s="52"/>
      <c r="AR856" s="53"/>
      <c r="AS856" s="53"/>
      <c r="AT856" s="53"/>
      <c r="AU856" s="52"/>
      <c r="AV856" s="52"/>
      <c r="AW856" s="53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83" t="str">
        <f>IF(ISBLANK(B856),,IF(IFNA(MATCH(N856,List_Holidays,0),0)=0,IF(IFNA(MATCH(WEEKDAY(N856),List_WeekHolidays,0),0),1,0),2))</f>
        <v/>
      </c>
      <c r="BU856" s="83" t="str">
        <f t="array" ref="BU856">IF(ISBLANK(BT856),,INDEX(List_DayType,BT856+1))</f>
        <v/>
      </c>
      <c r="BV856" s="83" t="str">
        <f t="array" ref="BV856">IFS(BT856=0,,BT856=1,INDEX(List_Weekday,BT856),BT856=2,XLOOKUP(N856,List_Holidays,List_HolidaysDesc))</f>
        <v/>
      </c>
      <c r="BW856" s="109">
        <f t="shared" si="3"/>
        <v>0</v>
      </c>
      <c r="BX856" s="109">
        <f t="shared" si="4"/>
        <v>0</v>
      </c>
      <c r="BY856" s="109">
        <f>IF($BW856&gt;cLunchEnd+$N856,cLunchBegin+$N856+1,cLunchBegin+$N856)</f>
        <v>0.5</v>
      </c>
      <c r="BZ856" s="109">
        <f>IF($BW856&gt;cLunchEnd+$N856,cLunchEnd+$N856+1,cLunchEnd+$N856)</f>
        <v>0.5416666667</v>
      </c>
      <c r="CA856" s="109">
        <f>IF($BW856&gt;cDinnerEnd+$N856,cDinnerBegin+$N856+1,cDinnerBegin+$N856)</f>
        <v>0.75</v>
      </c>
      <c r="CB856" s="109">
        <f>IF($BW856&gt;cDinnerEnd+$N856,cDinnerEnd+$N856+1,cDinnerEnd+$N856)</f>
        <v>0.7916666667</v>
      </c>
      <c r="CC856" s="50" t="str">
        <f>IF((MIN($BX856,BZ856)-MAX($BW856,BY856))&gt;0,vDurationLunch,)</f>
        <v/>
      </c>
      <c r="CD856" s="50" t="str">
        <f>IF((MIN($BX856,CB856)-MAX($BW856,CA856))&gt;0,vDurationDinner,)</f>
        <v/>
      </c>
      <c r="CE856" s="50">
        <f t="shared" si="5"/>
        <v>0</v>
      </c>
      <c r="CF856" s="109">
        <f t="shared" si="6"/>
        <v>0.75</v>
      </c>
      <c r="CG856" s="50" t="str">
        <f t="shared" si="7"/>
        <v/>
      </c>
      <c r="CH856" s="50" t="str">
        <f t="shared" si="8"/>
        <v/>
      </c>
      <c r="CI856" s="50" t="str">
        <f t="shared" si="9"/>
        <v/>
      </c>
      <c r="CJ856" s="50" t="str">
        <f t="shared" si="10"/>
        <v/>
      </c>
      <c r="CK856" s="50" t="str">
        <f t="shared" si="11"/>
        <v/>
      </c>
      <c r="CL856" s="50"/>
      <c r="CM856" s="50"/>
      <c r="CN856" s="50"/>
      <c r="CO856" s="50"/>
      <c r="CP856" s="50"/>
    </row>
    <row r="857">
      <c r="A857" s="108" t="str">
        <f t="shared" si="2"/>
        <v/>
      </c>
      <c r="B857" s="6"/>
      <c r="C857" s="119"/>
      <c r="D857" s="120"/>
      <c r="E857" s="61"/>
      <c r="F857" s="45"/>
      <c r="G857" s="45"/>
      <c r="H857" s="46"/>
      <c r="I857" s="45"/>
      <c r="J857" s="45"/>
      <c r="K857" s="45"/>
      <c r="L857" s="45"/>
      <c r="M857" s="61"/>
      <c r="N857" s="48"/>
      <c r="O857" s="49"/>
      <c r="P857" s="48"/>
      <c r="Q857" s="49"/>
      <c r="R857" s="50"/>
      <c r="S857" s="51"/>
      <c r="T857" s="15"/>
      <c r="U857" s="14"/>
      <c r="V857" s="52"/>
      <c r="W857" s="52"/>
      <c r="X857" s="52"/>
      <c r="Y857" s="52"/>
      <c r="Z857" s="52"/>
      <c r="AA857" s="52"/>
      <c r="AB857" s="53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3"/>
      <c r="AP857" s="52"/>
      <c r="AQ857" s="52"/>
      <c r="AR857" s="53"/>
      <c r="AS857" s="53"/>
      <c r="AT857" s="53"/>
      <c r="AU857" s="52"/>
      <c r="AV857" s="52"/>
      <c r="AW857" s="53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83" t="str">
        <f>IF(ISBLANK(B857),,IF(IFNA(MATCH(N857,List_Holidays,0),0)=0,IF(IFNA(MATCH(WEEKDAY(N857),List_WeekHolidays,0),0),1,0),2))</f>
        <v/>
      </c>
      <c r="BU857" s="83" t="str">
        <f t="array" ref="BU857">IF(ISBLANK(BT857),,INDEX(List_DayType,BT857+1))</f>
        <v/>
      </c>
      <c r="BV857" s="83" t="str">
        <f t="array" ref="BV857">IFS(BT857=0,,BT857=1,INDEX(List_Weekday,BT857),BT857=2,XLOOKUP(N857,List_Holidays,List_HolidaysDesc))</f>
        <v/>
      </c>
      <c r="BW857" s="109">
        <f t="shared" si="3"/>
        <v>0</v>
      </c>
      <c r="BX857" s="109">
        <f t="shared" si="4"/>
        <v>0</v>
      </c>
      <c r="BY857" s="109">
        <f>IF($BW857&gt;cLunchEnd+$N857,cLunchBegin+$N857+1,cLunchBegin+$N857)</f>
        <v>0.5</v>
      </c>
      <c r="BZ857" s="109">
        <f>IF($BW857&gt;cLunchEnd+$N857,cLunchEnd+$N857+1,cLunchEnd+$N857)</f>
        <v>0.5416666667</v>
      </c>
      <c r="CA857" s="109">
        <f>IF($BW857&gt;cDinnerEnd+$N857,cDinnerBegin+$N857+1,cDinnerBegin+$N857)</f>
        <v>0.75</v>
      </c>
      <c r="CB857" s="109">
        <f>IF($BW857&gt;cDinnerEnd+$N857,cDinnerEnd+$N857+1,cDinnerEnd+$N857)</f>
        <v>0.7916666667</v>
      </c>
      <c r="CC857" s="50" t="str">
        <f>IF((MIN($BX857,BZ857)-MAX($BW857,BY857))&gt;0,vDurationLunch,)</f>
        <v/>
      </c>
      <c r="CD857" s="50" t="str">
        <f>IF((MIN($BX857,CB857)-MAX($BW857,CA857))&gt;0,vDurationDinner,)</f>
        <v/>
      </c>
      <c r="CE857" s="50">
        <f t="shared" si="5"/>
        <v>0</v>
      </c>
      <c r="CF857" s="109">
        <f t="shared" si="6"/>
        <v>0.75</v>
      </c>
      <c r="CG857" s="50" t="str">
        <f t="shared" si="7"/>
        <v/>
      </c>
      <c r="CH857" s="50" t="str">
        <f t="shared" si="8"/>
        <v/>
      </c>
      <c r="CI857" s="50" t="str">
        <f t="shared" si="9"/>
        <v/>
      </c>
      <c r="CJ857" s="50" t="str">
        <f t="shared" si="10"/>
        <v/>
      </c>
      <c r="CK857" s="50" t="str">
        <f t="shared" si="11"/>
        <v/>
      </c>
      <c r="CL857" s="50"/>
      <c r="CM857" s="50"/>
      <c r="CN857" s="50"/>
      <c r="CO857" s="50"/>
      <c r="CP857" s="50"/>
    </row>
    <row r="858">
      <c r="A858" s="108" t="str">
        <f t="shared" si="2"/>
        <v/>
      </c>
      <c r="B858" s="6"/>
      <c r="C858" s="119"/>
      <c r="D858" s="120"/>
      <c r="E858" s="61"/>
      <c r="F858" s="45"/>
      <c r="G858" s="45"/>
      <c r="H858" s="46"/>
      <c r="I858" s="45"/>
      <c r="J858" s="45"/>
      <c r="K858" s="45"/>
      <c r="L858" s="45"/>
      <c r="M858" s="61"/>
      <c r="N858" s="48"/>
      <c r="O858" s="49"/>
      <c r="P858" s="48"/>
      <c r="Q858" s="49"/>
      <c r="R858" s="50"/>
      <c r="S858" s="51"/>
      <c r="T858" s="15"/>
      <c r="U858" s="14"/>
      <c r="V858" s="52"/>
      <c r="W858" s="52"/>
      <c r="X858" s="52"/>
      <c r="Y858" s="52"/>
      <c r="Z858" s="52"/>
      <c r="AA858" s="52"/>
      <c r="AB858" s="53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3"/>
      <c r="AP858" s="52"/>
      <c r="AQ858" s="52"/>
      <c r="AR858" s="53"/>
      <c r="AS858" s="53"/>
      <c r="AT858" s="53"/>
      <c r="AU858" s="52"/>
      <c r="AV858" s="52"/>
      <c r="AW858" s="53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83" t="str">
        <f>IF(ISBLANK(B858),,IF(IFNA(MATCH(N858,List_Holidays,0),0)=0,IF(IFNA(MATCH(WEEKDAY(N858),List_WeekHolidays,0),0),1,0),2))</f>
        <v/>
      </c>
      <c r="BU858" s="83" t="str">
        <f t="array" ref="BU858">IF(ISBLANK(BT858),,INDEX(List_DayType,BT858+1))</f>
        <v/>
      </c>
      <c r="BV858" s="83" t="str">
        <f t="array" ref="BV858">IFS(BT858=0,,BT858=1,INDEX(List_Weekday,BT858),BT858=2,XLOOKUP(N858,List_Holidays,List_HolidaysDesc))</f>
        <v/>
      </c>
      <c r="BW858" s="109">
        <f t="shared" si="3"/>
        <v>0</v>
      </c>
      <c r="BX858" s="109">
        <f t="shared" si="4"/>
        <v>0</v>
      </c>
      <c r="BY858" s="109">
        <f>IF($BW858&gt;cLunchEnd+$N858,cLunchBegin+$N858+1,cLunchBegin+$N858)</f>
        <v>0.5</v>
      </c>
      <c r="BZ858" s="109">
        <f>IF($BW858&gt;cLunchEnd+$N858,cLunchEnd+$N858+1,cLunchEnd+$N858)</f>
        <v>0.5416666667</v>
      </c>
      <c r="CA858" s="109">
        <f>IF($BW858&gt;cDinnerEnd+$N858,cDinnerBegin+$N858+1,cDinnerBegin+$N858)</f>
        <v>0.75</v>
      </c>
      <c r="CB858" s="109">
        <f>IF($BW858&gt;cDinnerEnd+$N858,cDinnerEnd+$N858+1,cDinnerEnd+$N858)</f>
        <v>0.7916666667</v>
      </c>
      <c r="CC858" s="50" t="str">
        <f>IF((MIN($BX858,BZ858)-MAX($BW858,BY858))&gt;0,vDurationLunch,)</f>
        <v/>
      </c>
      <c r="CD858" s="50" t="str">
        <f>IF((MIN($BX858,CB858)-MAX($BW858,CA858))&gt;0,vDurationDinner,)</f>
        <v/>
      </c>
      <c r="CE858" s="50">
        <f t="shared" si="5"/>
        <v>0</v>
      </c>
      <c r="CF858" s="109">
        <f t="shared" si="6"/>
        <v>0.75</v>
      </c>
      <c r="CG858" s="50" t="str">
        <f t="shared" si="7"/>
        <v/>
      </c>
      <c r="CH858" s="50" t="str">
        <f t="shared" si="8"/>
        <v/>
      </c>
      <c r="CI858" s="50" t="str">
        <f t="shared" si="9"/>
        <v/>
      </c>
      <c r="CJ858" s="50" t="str">
        <f t="shared" si="10"/>
        <v/>
      </c>
      <c r="CK858" s="50" t="str">
        <f t="shared" si="11"/>
        <v/>
      </c>
      <c r="CL858" s="50"/>
      <c r="CM858" s="50"/>
      <c r="CN858" s="50"/>
      <c r="CO858" s="50"/>
      <c r="CP858" s="50"/>
    </row>
    <row r="859">
      <c r="A859" s="108" t="str">
        <f t="shared" si="2"/>
        <v/>
      </c>
      <c r="B859" s="6"/>
      <c r="C859" s="119"/>
      <c r="D859" s="120"/>
      <c r="E859" s="61"/>
      <c r="F859" s="45"/>
      <c r="G859" s="45"/>
      <c r="H859" s="46"/>
      <c r="I859" s="45"/>
      <c r="J859" s="45"/>
      <c r="K859" s="45"/>
      <c r="L859" s="45"/>
      <c r="M859" s="61"/>
      <c r="N859" s="48"/>
      <c r="O859" s="49"/>
      <c r="P859" s="48"/>
      <c r="Q859" s="49"/>
      <c r="R859" s="50"/>
      <c r="S859" s="51"/>
      <c r="T859" s="15"/>
      <c r="U859" s="14"/>
      <c r="V859" s="52"/>
      <c r="W859" s="52"/>
      <c r="X859" s="52"/>
      <c r="Y859" s="52"/>
      <c r="Z859" s="52"/>
      <c r="AA859" s="52"/>
      <c r="AB859" s="53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3"/>
      <c r="AP859" s="52"/>
      <c r="AQ859" s="52"/>
      <c r="AR859" s="53"/>
      <c r="AS859" s="53"/>
      <c r="AT859" s="53"/>
      <c r="AU859" s="52"/>
      <c r="AV859" s="52"/>
      <c r="AW859" s="53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83" t="str">
        <f>IF(ISBLANK(B859),,IF(IFNA(MATCH(N859,List_Holidays,0),0)=0,IF(IFNA(MATCH(WEEKDAY(N859),List_WeekHolidays,0),0),1,0),2))</f>
        <v/>
      </c>
      <c r="BU859" s="83" t="str">
        <f t="array" ref="BU859">IF(ISBLANK(BT859),,INDEX(List_DayType,BT859+1))</f>
        <v/>
      </c>
      <c r="BV859" s="83" t="str">
        <f t="array" ref="BV859">IFS(BT859=0,,BT859=1,INDEX(List_Weekday,BT859),BT859=2,XLOOKUP(N859,List_Holidays,List_HolidaysDesc))</f>
        <v/>
      </c>
      <c r="BW859" s="109">
        <f t="shared" si="3"/>
        <v>0</v>
      </c>
      <c r="BX859" s="109">
        <f t="shared" si="4"/>
        <v>0</v>
      </c>
      <c r="BY859" s="109">
        <f>IF($BW859&gt;cLunchEnd+$N859,cLunchBegin+$N859+1,cLunchBegin+$N859)</f>
        <v>0.5</v>
      </c>
      <c r="BZ859" s="109">
        <f>IF($BW859&gt;cLunchEnd+$N859,cLunchEnd+$N859+1,cLunchEnd+$N859)</f>
        <v>0.5416666667</v>
      </c>
      <c r="CA859" s="109">
        <f>IF($BW859&gt;cDinnerEnd+$N859,cDinnerBegin+$N859+1,cDinnerBegin+$N859)</f>
        <v>0.75</v>
      </c>
      <c r="CB859" s="109">
        <f>IF($BW859&gt;cDinnerEnd+$N859,cDinnerEnd+$N859+1,cDinnerEnd+$N859)</f>
        <v>0.7916666667</v>
      </c>
      <c r="CC859" s="50" t="str">
        <f>IF((MIN($BX859,BZ859)-MAX($BW859,BY859))&gt;0,vDurationLunch,)</f>
        <v/>
      </c>
      <c r="CD859" s="50" t="str">
        <f>IF((MIN($BX859,CB859)-MAX($BW859,CA859))&gt;0,vDurationDinner,)</f>
        <v/>
      </c>
      <c r="CE859" s="50">
        <f t="shared" si="5"/>
        <v>0</v>
      </c>
      <c r="CF859" s="109">
        <f t="shared" si="6"/>
        <v>0.75</v>
      </c>
      <c r="CG859" s="50" t="str">
        <f t="shared" si="7"/>
        <v/>
      </c>
      <c r="CH859" s="50" t="str">
        <f t="shared" si="8"/>
        <v/>
      </c>
      <c r="CI859" s="50" t="str">
        <f t="shared" si="9"/>
        <v/>
      </c>
      <c r="CJ859" s="50" t="str">
        <f t="shared" si="10"/>
        <v/>
      </c>
      <c r="CK859" s="50" t="str">
        <f t="shared" si="11"/>
        <v/>
      </c>
      <c r="CL859" s="50"/>
      <c r="CM859" s="50"/>
      <c r="CN859" s="50"/>
      <c r="CO859" s="50"/>
      <c r="CP859" s="50"/>
    </row>
    <row r="860">
      <c r="A860" s="108" t="str">
        <f t="shared" si="2"/>
        <v/>
      </c>
      <c r="B860" s="6"/>
      <c r="C860" s="119"/>
      <c r="D860" s="120"/>
      <c r="E860" s="61"/>
      <c r="F860" s="45"/>
      <c r="G860" s="46"/>
      <c r="H860" s="46"/>
      <c r="I860" s="45"/>
      <c r="J860" s="45"/>
      <c r="K860" s="45"/>
      <c r="L860" s="45"/>
      <c r="M860" s="61"/>
      <c r="N860" s="48"/>
      <c r="O860" s="49"/>
      <c r="P860" s="48"/>
      <c r="Q860" s="49"/>
      <c r="R860" s="50"/>
      <c r="S860" s="51"/>
      <c r="T860" s="15"/>
      <c r="U860" s="14"/>
      <c r="V860" s="52"/>
      <c r="W860" s="52"/>
      <c r="X860" s="52"/>
      <c r="Y860" s="52"/>
      <c r="Z860" s="52"/>
      <c r="AA860" s="52"/>
      <c r="AB860" s="53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3"/>
      <c r="AP860" s="52"/>
      <c r="AQ860" s="52"/>
      <c r="AR860" s="53"/>
      <c r="AS860" s="53"/>
      <c r="AT860" s="53"/>
      <c r="AU860" s="52"/>
      <c r="AV860" s="52"/>
      <c r="AW860" s="53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83" t="str">
        <f>IF(ISBLANK(B860),,IF(IFNA(MATCH(N860,List_Holidays,0),0)=0,IF(IFNA(MATCH(WEEKDAY(N860),List_WeekHolidays,0),0),1,0),2))</f>
        <v/>
      </c>
      <c r="BU860" s="83" t="str">
        <f t="array" ref="BU860">IF(ISBLANK(BT860),,INDEX(List_DayType,BT860+1))</f>
        <v/>
      </c>
      <c r="BV860" s="83" t="str">
        <f t="array" ref="BV860">IFS(BT860=0,,BT860=1,INDEX(List_Weekday,BT860),BT860=2,XLOOKUP(N860,List_Holidays,List_HolidaysDesc))</f>
        <v/>
      </c>
      <c r="BW860" s="109">
        <f t="shared" si="3"/>
        <v>0</v>
      </c>
      <c r="BX860" s="109">
        <f t="shared" si="4"/>
        <v>0</v>
      </c>
      <c r="BY860" s="109">
        <f>IF($BW860&gt;cLunchEnd+$N860,cLunchBegin+$N860+1,cLunchBegin+$N860)</f>
        <v>0.5</v>
      </c>
      <c r="BZ860" s="109">
        <f>IF($BW860&gt;cLunchEnd+$N860,cLunchEnd+$N860+1,cLunchEnd+$N860)</f>
        <v>0.5416666667</v>
      </c>
      <c r="CA860" s="109">
        <f>IF($BW860&gt;cDinnerEnd+$N860,cDinnerBegin+$N860+1,cDinnerBegin+$N860)</f>
        <v>0.75</v>
      </c>
      <c r="CB860" s="109">
        <f>IF($BW860&gt;cDinnerEnd+$N860,cDinnerEnd+$N860+1,cDinnerEnd+$N860)</f>
        <v>0.7916666667</v>
      </c>
      <c r="CC860" s="50" t="str">
        <f>IF((MIN($BX860,BZ860)-MAX($BW860,BY860))&gt;0,vDurationLunch,)</f>
        <v/>
      </c>
      <c r="CD860" s="50" t="str">
        <f>IF((MIN($BX860,CB860)-MAX($BW860,CA860))&gt;0,vDurationDinner,)</f>
        <v/>
      </c>
      <c r="CE860" s="50">
        <f t="shared" si="5"/>
        <v>0</v>
      </c>
      <c r="CF860" s="109">
        <f t="shared" si="6"/>
        <v>0.75</v>
      </c>
      <c r="CG860" s="50" t="str">
        <f t="shared" si="7"/>
        <v/>
      </c>
      <c r="CH860" s="50" t="str">
        <f t="shared" si="8"/>
        <v/>
      </c>
      <c r="CI860" s="50" t="str">
        <f t="shared" si="9"/>
        <v/>
      </c>
      <c r="CJ860" s="50" t="str">
        <f t="shared" si="10"/>
        <v/>
      </c>
      <c r="CK860" s="50" t="str">
        <f t="shared" si="11"/>
        <v/>
      </c>
      <c r="CL860" s="50"/>
      <c r="CM860" s="50"/>
      <c r="CN860" s="50"/>
      <c r="CO860" s="50"/>
      <c r="CP860" s="50"/>
    </row>
    <row r="861">
      <c r="A861" s="108" t="str">
        <f t="shared" si="2"/>
        <v/>
      </c>
      <c r="B861" s="6"/>
      <c r="C861" s="119"/>
      <c r="D861" s="120"/>
      <c r="E861" s="61"/>
      <c r="F861" s="45"/>
      <c r="G861" s="45"/>
      <c r="H861" s="46"/>
      <c r="I861" s="45"/>
      <c r="J861" s="45"/>
      <c r="K861" s="45"/>
      <c r="L861" s="45"/>
      <c r="M861" s="61"/>
      <c r="N861" s="48"/>
      <c r="O861" s="49"/>
      <c r="P861" s="48"/>
      <c r="Q861" s="49"/>
      <c r="R861" s="50"/>
      <c r="S861" s="51"/>
      <c r="T861" s="15"/>
      <c r="U861" s="14"/>
      <c r="V861" s="52"/>
      <c r="W861" s="52"/>
      <c r="X861" s="52"/>
      <c r="Y861" s="52"/>
      <c r="Z861" s="52"/>
      <c r="AA861" s="52"/>
      <c r="AB861" s="53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3"/>
      <c r="AP861" s="52"/>
      <c r="AQ861" s="52"/>
      <c r="AR861" s="53"/>
      <c r="AS861" s="53"/>
      <c r="AT861" s="53"/>
      <c r="AU861" s="52"/>
      <c r="AV861" s="52"/>
      <c r="AW861" s="53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83" t="str">
        <f>IF(ISBLANK(B861),,IF(IFNA(MATCH(N861,List_Holidays,0),0)=0,IF(IFNA(MATCH(WEEKDAY(N861),List_WeekHolidays,0),0),1,0),2))</f>
        <v/>
      </c>
      <c r="BU861" s="83" t="str">
        <f t="array" ref="BU861">IF(ISBLANK(BT861),,INDEX(List_DayType,BT861+1))</f>
        <v/>
      </c>
      <c r="BV861" s="83" t="str">
        <f t="array" ref="BV861">IFS(BT861=0,,BT861=1,INDEX(List_Weekday,BT861),BT861=2,XLOOKUP(N861,List_Holidays,List_HolidaysDesc))</f>
        <v/>
      </c>
      <c r="BW861" s="109">
        <f t="shared" si="3"/>
        <v>0</v>
      </c>
      <c r="BX861" s="109">
        <f t="shared" si="4"/>
        <v>0</v>
      </c>
      <c r="BY861" s="109">
        <f>IF($BW861&gt;cLunchEnd+$N861,cLunchBegin+$N861+1,cLunchBegin+$N861)</f>
        <v>0.5</v>
      </c>
      <c r="BZ861" s="109">
        <f>IF($BW861&gt;cLunchEnd+$N861,cLunchEnd+$N861+1,cLunchEnd+$N861)</f>
        <v>0.5416666667</v>
      </c>
      <c r="CA861" s="109">
        <f>IF($BW861&gt;cDinnerEnd+$N861,cDinnerBegin+$N861+1,cDinnerBegin+$N861)</f>
        <v>0.75</v>
      </c>
      <c r="CB861" s="109">
        <f>IF($BW861&gt;cDinnerEnd+$N861,cDinnerEnd+$N861+1,cDinnerEnd+$N861)</f>
        <v>0.7916666667</v>
      </c>
      <c r="CC861" s="50" t="str">
        <f>IF((MIN($BX861,BZ861)-MAX($BW861,BY861))&gt;0,vDurationLunch,)</f>
        <v/>
      </c>
      <c r="CD861" s="50" t="str">
        <f>IF((MIN($BX861,CB861)-MAX($BW861,CA861))&gt;0,vDurationDinner,)</f>
        <v/>
      </c>
      <c r="CE861" s="50">
        <f t="shared" si="5"/>
        <v>0</v>
      </c>
      <c r="CF861" s="109">
        <f t="shared" si="6"/>
        <v>0.75</v>
      </c>
      <c r="CG861" s="50" t="str">
        <f t="shared" si="7"/>
        <v/>
      </c>
      <c r="CH861" s="50" t="str">
        <f t="shared" si="8"/>
        <v/>
      </c>
      <c r="CI861" s="50" t="str">
        <f t="shared" si="9"/>
        <v/>
      </c>
      <c r="CJ861" s="50" t="str">
        <f t="shared" si="10"/>
        <v/>
      </c>
      <c r="CK861" s="50" t="str">
        <f t="shared" si="11"/>
        <v/>
      </c>
      <c r="CL861" s="50"/>
      <c r="CM861" s="50"/>
      <c r="CN861" s="50"/>
      <c r="CO861" s="50"/>
      <c r="CP861" s="50"/>
    </row>
    <row r="862">
      <c r="A862" s="108" t="str">
        <f t="shared" si="2"/>
        <v/>
      </c>
      <c r="B862" s="6"/>
      <c r="C862" s="119"/>
      <c r="D862" s="120"/>
      <c r="E862" s="61"/>
      <c r="F862" s="45"/>
      <c r="G862" s="45"/>
      <c r="H862" s="46"/>
      <c r="I862" s="45"/>
      <c r="J862" s="45"/>
      <c r="K862" s="45"/>
      <c r="L862" s="45"/>
      <c r="M862" s="61"/>
      <c r="N862" s="48"/>
      <c r="O862" s="49"/>
      <c r="P862" s="48"/>
      <c r="Q862" s="49"/>
      <c r="R862" s="50"/>
      <c r="S862" s="51"/>
      <c r="T862" s="15"/>
      <c r="U862" s="14"/>
      <c r="V862" s="52"/>
      <c r="W862" s="52"/>
      <c r="X862" s="52"/>
      <c r="Y862" s="52"/>
      <c r="Z862" s="52"/>
      <c r="AA862" s="52"/>
      <c r="AB862" s="53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3"/>
      <c r="AP862" s="52"/>
      <c r="AQ862" s="52"/>
      <c r="AR862" s="53"/>
      <c r="AS862" s="53"/>
      <c r="AT862" s="53"/>
      <c r="AU862" s="52"/>
      <c r="AV862" s="52"/>
      <c r="AW862" s="53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83" t="str">
        <f>IF(ISBLANK(B862),,IF(IFNA(MATCH(N862,List_Holidays,0),0)=0,IF(IFNA(MATCH(WEEKDAY(N862),List_WeekHolidays,0),0),1,0),2))</f>
        <v/>
      </c>
      <c r="BU862" s="83" t="str">
        <f t="array" ref="BU862">IF(ISBLANK(BT862),,INDEX(List_DayType,BT862+1))</f>
        <v/>
      </c>
      <c r="BV862" s="83" t="str">
        <f t="array" ref="BV862">IFS(BT862=0,,BT862=1,INDEX(List_Weekday,BT862),BT862=2,XLOOKUP(N862,List_Holidays,List_HolidaysDesc))</f>
        <v/>
      </c>
      <c r="BW862" s="109">
        <f t="shared" si="3"/>
        <v>0</v>
      </c>
      <c r="BX862" s="109">
        <f t="shared" si="4"/>
        <v>0</v>
      </c>
      <c r="BY862" s="109">
        <f>IF($BW862&gt;cLunchEnd+$N862,cLunchBegin+$N862+1,cLunchBegin+$N862)</f>
        <v>0.5</v>
      </c>
      <c r="BZ862" s="109">
        <f>IF($BW862&gt;cLunchEnd+$N862,cLunchEnd+$N862+1,cLunchEnd+$N862)</f>
        <v>0.5416666667</v>
      </c>
      <c r="CA862" s="109">
        <f>IF($BW862&gt;cDinnerEnd+$N862,cDinnerBegin+$N862+1,cDinnerBegin+$N862)</f>
        <v>0.75</v>
      </c>
      <c r="CB862" s="109">
        <f>IF($BW862&gt;cDinnerEnd+$N862,cDinnerEnd+$N862+1,cDinnerEnd+$N862)</f>
        <v>0.7916666667</v>
      </c>
      <c r="CC862" s="50" t="str">
        <f>IF((MIN($BX862,BZ862)-MAX($BW862,BY862))&gt;0,vDurationLunch,)</f>
        <v/>
      </c>
      <c r="CD862" s="50" t="str">
        <f>IF((MIN($BX862,CB862)-MAX($BW862,CA862))&gt;0,vDurationDinner,)</f>
        <v/>
      </c>
      <c r="CE862" s="50">
        <f t="shared" si="5"/>
        <v>0</v>
      </c>
      <c r="CF862" s="109">
        <f t="shared" si="6"/>
        <v>0.75</v>
      </c>
      <c r="CG862" s="50" t="str">
        <f t="shared" si="7"/>
        <v/>
      </c>
      <c r="CH862" s="50" t="str">
        <f t="shared" si="8"/>
        <v/>
      </c>
      <c r="CI862" s="50" t="str">
        <f t="shared" si="9"/>
        <v/>
      </c>
      <c r="CJ862" s="50" t="str">
        <f t="shared" si="10"/>
        <v/>
      </c>
      <c r="CK862" s="50" t="str">
        <f t="shared" si="11"/>
        <v/>
      </c>
      <c r="CL862" s="50"/>
      <c r="CM862" s="50"/>
      <c r="CN862" s="50"/>
      <c r="CO862" s="50"/>
      <c r="CP862" s="50"/>
    </row>
    <row r="863">
      <c r="A863" s="108" t="str">
        <f t="shared" si="2"/>
        <v/>
      </c>
      <c r="B863" s="6"/>
      <c r="C863" s="119"/>
      <c r="D863" s="120"/>
      <c r="E863" s="61"/>
      <c r="F863" s="45"/>
      <c r="G863" s="45"/>
      <c r="H863" s="45"/>
      <c r="I863" s="45"/>
      <c r="J863" s="46"/>
      <c r="K863" s="45"/>
      <c r="L863" s="45"/>
      <c r="M863" s="61"/>
      <c r="N863" s="48"/>
      <c r="O863" s="49"/>
      <c r="P863" s="48"/>
      <c r="Q863" s="49"/>
      <c r="R863" s="50"/>
      <c r="S863" s="51"/>
      <c r="T863" s="15"/>
      <c r="U863" s="14"/>
      <c r="V863" s="52"/>
      <c r="W863" s="52"/>
      <c r="X863" s="52"/>
      <c r="Y863" s="52"/>
      <c r="Z863" s="52"/>
      <c r="AA863" s="52"/>
      <c r="AB863" s="53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3"/>
      <c r="AP863" s="52"/>
      <c r="AQ863" s="52"/>
      <c r="AR863" s="53"/>
      <c r="AS863" s="53"/>
      <c r="AT863" s="53"/>
      <c r="AU863" s="52"/>
      <c r="AV863" s="52"/>
      <c r="AW863" s="53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83" t="str">
        <f>IF(ISBLANK(B863),,IF(IFNA(MATCH(N863,List_Holidays,0),0)=0,IF(IFNA(MATCH(WEEKDAY(N863),List_WeekHolidays,0),0),1,0),2))</f>
        <v/>
      </c>
      <c r="BU863" s="83" t="str">
        <f t="array" ref="BU863">IF(ISBLANK(BT863),,INDEX(List_DayType,BT863+1))</f>
        <v/>
      </c>
      <c r="BV863" s="83" t="str">
        <f t="array" ref="BV863">IFS(BT863=0,,BT863=1,INDEX(List_Weekday,BT863),BT863=2,XLOOKUP(N863,List_Holidays,List_HolidaysDesc))</f>
        <v/>
      </c>
      <c r="BW863" s="109">
        <f t="shared" si="3"/>
        <v>0</v>
      </c>
      <c r="BX863" s="109">
        <f t="shared" si="4"/>
        <v>0</v>
      </c>
      <c r="BY863" s="109">
        <f>IF($BW863&gt;cLunchEnd+$N863,cLunchBegin+$N863+1,cLunchBegin+$N863)</f>
        <v>0.5</v>
      </c>
      <c r="BZ863" s="109">
        <f>IF($BW863&gt;cLunchEnd+$N863,cLunchEnd+$N863+1,cLunchEnd+$N863)</f>
        <v>0.5416666667</v>
      </c>
      <c r="CA863" s="109">
        <f>IF($BW863&gt;cDinnerEnd+$N863,cDinnerBegin+$N863+1,cDinnerBegin+$N863)</f>
        <v>0.75</v>
      </c>
      <c r="CB863" s="109">
        <f>IF($BW863&gt;cDinnerEnd+$N863,cDinnerEnd+$N863+1,cDinnerEnd+$N863)</f>
        <v>0.7916666667</v>
      </c>
      <c r="CC863" s="50" t="str">
        <f>IF((MIN($BX863,BZ863)-MAX($BW863,BY863))&gt;0,vDurationLunch,)</f>
        <v/>
      </c>
      <c r="CD863" s="50" t="str">
        <f>IF((MIN($BX863,CB863)-MAX($BW863,CA863))&gt;0,vDurationDinner,)</f>
        <v/>
      </c>
      <c r="CE863" s="50">
        <f t="shared" si="5"/>
        <v>0</v>
      </c>
      <c r="CF863" s="109">
        <f t="shared" si="6"/>
        <v>0.75</v>
      </c>
      <c r="CG863" s="50" t="str">
        <f t="shared" si="7"/>
        <v/>
      </c>
      <c r="CH863" s="50" t="str">
        <f t="shared" si="8"/>
        <v/>
      </c>
      <c r="CI863" s="50" t="str">
        <f t="shared" si="9"/>
        <v/>
      </c>
      <c r="CJ863" s="50" t="str">
        <f t="shared" si="10"/>
        <v/>
      </c>
      <c r="CK863" s="50" t="str">
        <f t="shared" si="11"/>
        <v/>
      </c>
      <c r="CL863" s="50"/>
      <c r="CM863" s="50"/>
      <c r="CN863" s="50"/>
      <c r="CO863" s="50"/>
      <c r="CP863" s="50"/>
    </row>
    <row r="864">
      <c r="A864" s="108" t="str">
        <f t="shared" si="2"/>
        <v/>
      </c>
      <c r="B864" s="6"/>
      <c r="C864" s="119"/>
      <c r="D864" s="120"/>
      <c r="E864" s="61"/>
      <c r="F864" s="45"/>
      <c r="G864" s="45"/>
      <c r="H864" s="46"/>
      <c r="I864" s="45"/>
      <c r="J864" s="45"/>
      <c r="K864" s="45"/>
      <c r="L864" s="45"/>
      <c r="M864" s="61"/>
      <c r="N864" s="48"/>
      <c r="O864" s="49"/>
      <c r="P864" s="48"/>
      <c r="Q864" s="49"/>
      <c r="R864" s="50"/>
      <c r="S864" s="51"/>
      <c r="T864" s="15"/>
      <c r="U864" s="14"/>
      <c r="V864" s="52"/>
      <c r="W864" s="52"/>
      <c r="X864" s="52"/>
      <c r="Y864" s="52"/>
      <c r="Z864" s="52"/>
      <c r="AA864" s="52"/>
      <c r="AB864" s="53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3"/>
      <c r="AP864" s="52"/>
      <c r="AQ864" s="52"/>
      <c r="AR864" s="53"/>
      <c r="AS864" s="53"/>
      <c r="AT864" s="53"/>
      <c r="AU864" s="52"/>
      <c r="AV864" s="52"/>
      <c r="AW864" s="53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83" t="str">
        <f>IF(ISBLANK(B864),,IF(IFNA(MATCH(N864,List_Holidays,0),0)=0,IF(IFNA(MATCH(WEEKDAY(N864),List_WeekHolidays,0),0),1,0),2))</f>
        <v/>
      </c>
      <c r="BU864" s="83" t="str">
        <f t="array" ref="BU864">IF(ISBLANK(BT864),,INDEX(List_DayType,BT864+1))</f>
        <v/>
      </c>
      <c r="BV864" s="83" t="str">
        <f t="array" ref="BV864">IFS(BT864=0,,BT864=1,INDEX(List_Weekday,BT864),BT864=2,XLOOKUP(N864,List_Holidays,List_HolidaysDesc))</f>
        <v/>
      </c>
      <c r="BW864" s="109">
        <f t="shared" si="3"/>
        <v>0</v>
      </c>
      <c r="BX864" s="109">
        <f t="shared" si="4"/>
        <v>0</v>
      </c>
      <c r="BY864" s="109">
        <f>IF($BW864&gt;cLunchEnd+$N864,cLunchBegin+$N864+1,cLunchBegin+$N864)</f>
        <v>0.5</v>
      </c>
      <c r="BZ864" s="109">
        <f>IF($BW864&gt;cLunchEnd+$N864,cLunchEnd+$N864+1,cLunchEnd+$N864)</f>
        <v>0.5416666667</v>
      </c>
      <c r="CA864" s="109">
        <f>IF($BW864&gt;cDinnerEnd+$N864,cDinnerBegin+$N864+1,cDinnerBegin+$N864)</f>
        <v>0.75</v>
      </c>
      <c r="CB864" s="109">
        <f>IF($BW864&gt;cDinnerEnd+$N864,cDinnerEnd+$N864+1,cDinnerEnd+$N864)</f>
        <v>0.7916666667</v>
      </c>
      <c r="CC864" s="50" t="str">
        <f>IF((MIN($BX864,BZ864)-MAX($BW864,BY864))&gt;0,vDurationLunch,)</f>
        <v/>
      </c>
      <c r="CD864" s="50" t="str">
        <f>IF((MIN($BX864,CB864)-MAX($BW864,CA864))&gt;0,vDurationDinner,)</f>
        <v/>
      </c>
      <c r="CE864" s="50">
        <f t="shared" si="5"/>
        <v>0</v>
      </c>
      <c r="CF864" s="109">
        <f t="shared" si="6"/>
        <v>0.75</v>
      </c>
      <c r="CG864" s="50" t="str">
        <f t="shared" si="7"/>
        <v/>
      </c>
      <c r="CH864" s="50" t="str">
        <f t="shared" si="8"/>
        <v/>
      </c>
      <c r="CI864" s="50" t="str">
        <f t="shared" si="9"/>
        <v/>
      </c>
      <c r="CJ864" s="50" t="str">
        <f t="shared" si="10"/>
        <v/>
      </c>
      <c r="CK864" s="50" t="str">
        <f t="shared" si="11"/>
        <v/>
      </c>
      <c r="CL864" s="50"/>
      <c r="CM864" s="50"/>
      <c r="CN864" s="50"/>
      <c r="CO864" s="50"/>
      <c r="CP864" s="50"/>
    </row>
    <row r="865">
      <c r="A865" s="108" t="str">
        <f t="shared" si="2"/>
        <v/>
      </c>
      <c r="B865" s="6"/>
      <c r="C865" s="119"/>
      <c r="D865" s="120"/>
      <c r="E865" s="61"/>
      <c r="F865" s="45"/>
      <c r="G865" s="45"/>
      <c r="H865" s="46"/>
      <c r="I865" s="45"/>
      <c r="J865" s="45"/>
      <c r="K865" s="45"/>
      <c r="L865" s="45"/>
      <c r="M865" s="61"/>
      <c r="N865" s="48"/>
      <c r="O865" s="49"/>
      <c r="P865" s="48"/>
      <c r="Q865" s="49"/>
      <c r="R865" s="50"/>
      <c r="S865" s="51"/>
      <c r="T865" s="15"/>
      <c r="U865" s="14"/>
      <c r="V865" s="52"/>
      <c r="W865" s="52"/>
      <c r="X865" s="52"/>
      <c r="Y865" s="52"/>
      <c r="Z865" s="52"/>
      <c r="AA865" s="52"/>
      <c r="AB865" s="53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3"/>
      <c r="AP865" s="52"/>
      <c r="AQ865" s="52"/>
      <c r="AR865" s="53"/>
      <c r="AS865" s="53"/>
      <c r="AT865" s="53"/>
      <c r="AU865" s="52"/>
      <c r="AV865" s="52"/>
      <c r="AW865" s="53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83" t="str">
        <f>IF(ISBLANK(B865),,IF(IFNA(MATCH(N865,List_Holidays,0),0)=0,IF(IFNA(MATCH(WEEKDAY(N865),List_WeekHolidays,0),0),1,0),2))</f>
        <v/>
      </c>
      <c r="BU865" s="83" t="str">
        <f t="array" ref="BU865">IF(ISBLANK(BT865),,INDEX(List_DayType,BT865+1))</f>
        <v/>
      </c>
      <c r="BV865" s="83" t="str">
        <f t="array" ref="BV865">IFS(BT865=0,,BT865=1,INDEX(List_Weekday,BT865),BT865=2,XLOOKUP(N865,List_Holidays,List_HolidaysDesc))</f>
        <v/>
      </c>
      <c r="BW865" s="109">
        <f t="shared" si="3"/>
        <v>0</v>
      </c>
      <c r="BX865" s="109">
        <f t="shared" si="4"/>
        <v>0</v>
      </c>
      <c r="BY865" s="109">
        <f>IF($BW865&gt;cLunchEnd+$N865,cLunchBegin+$N865+1,cLunchBegin+$N865)</f>
        <v>0.5</v>
      </c>
      <c r="BZ865" s="109">
        <f>IF($BW865&gt;cLunchEnd+$N865,cLunchEnd+$N865+1,cLunchEnd+$N865)</f>
        <v>0.5416666667</v>
      </c>
      <c r="CA865" s="109">
        <f>IF($BW865&gt;cDinnerEnd+$N865,cDinnerBegin+$N865+1,cDinnerBegin+$N865)</f>
        <v>0.75</v>
      </c>
      <c r="CB865" s="109">
        <f>IF($BW865&gt;cDinnerEnd+$N865,cDinnerEnd+$N865+1,cDinnerEnd+$N865)</f>
        <v>0.7916666667</v>
      </c>
      <c r="CC865" s="50" t="str">
        <f>IF((MIN($BX865,BZ865)-MAX($BW865,BY865))&gt;0,vDurationLunch,)</f>
        <v/>
      </c>
      <c r="CD865" s="50" t="str">
        <f>IF((MIN($BX865,CB865)-MAX($BW865,CA865))&gt;0,vDurationDinner,)</f>
        <v/>
      </c>
      <c r="CE865" s="50">
        <f t="shared" si="5"/>
        <v>0</v>
      </c>
      <c r="CF865" s="109">
        <f t="shared" si="6"/>
        <v>0.75</v>
      </c>
      <c r="CG865" s="50" t="str">
        <f t="shared" si="7"/>
        <v/>
      </c>
      <c r="CH865" s="50" t="str">
        <f t="shared" si="8"/>
        <v/>
      </c>
      <c r="CI865" s="50" t="str">
        <f t="shared" si="9"/>
        <v/>
      </c>
      <c r="CJ865" s="50" t="str">
        <f t="shared" si="10"/>
        <v/>
      </c>
      <c r="CK865" s="50" t="str">
        <f t="shared" si="11"/>
        <v/>
      </c>
      <c r="CL865" s="50"/>
      <c r="CM865" s="50"/>
      <c r="CN865" s="50"/>
      <c r="CO865" s="50"/>
      <c r="CP865" s="50"/>
    </row>
    <row r="866">
      <c r="A866" s="108" t="str">
        <f t="shared" si="2"/>
        <v/>
      </c>
      <c r="B866" s="6"/>
      <c r="C866" s="119"/>
      <c r="D866" s="120"/>
      <c r="E866" s="61"/>
      <c r="F866" s="45"/>
      <c r="G866" s="45"/>
      <c r="H866" s="46"/>
      <c r="I866" s="45"/>
      <c r="J866" s="45"/>
      <c r="K866" s="45"/>
      <c r="L866" s="45"/>
      <c r="M866" s="61"/>
      <c r="N866" s="48"/>
      <c r="O866" s="49"/>
      <c r="P866" s="48"/>
      <c r="Q866" s="49"/>
      <c r="R866" s="50"/>
      <c r="S866" s="51"/>
      <c r="T866" s="15"/>
      <c r="U866" s="14"/>
      <c r="V866" s="52"/>
      <c r="W866" s="52"/>
      <c r="X866" s="52"/>
      <c r="Y866" s="52"/>
      <c r="Z866" s="52"/>
      <c r="AA866" s="52"/>
      <c r="AB866" s="53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3"/>
      <c r="AP866" s="52"/>
      <c r="AQ866" s="52"/>
      <c r="AR866" s="53"/>
      <c r="AS866" s="53"/>
      <c r="AT866" s="53"/>
      <c r="AU866" s="52"/>
      <c r="AV866" s="52"/>
      <c r="AW866" s="53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83" t="str">
        <f>IF(ISBLANK(B866),,IF(IFNA(MATCH(N866,List_Holidays,0),0)=0,IF(IFNA(MATCH(WEEKDAY(N866),List_WeekHolidays,0),0),1,0),2))</f>
        <v/>
      </c>
      <c r="BU866" s="83" t="str">
        <f t="array" ref="BU866">IF(ISBLANK(BT866),,INDEX(List_DayType,BT866+1))</f>
        <v/>
      </c>
      <c r="BV866" s="83" t="str">
        <f t="array" ref="BV866">IFS(BT866=0,,BT866=1,INDEX(List_Weekday,BT866),BT866=2,XLOOKUP(N866,List_Holidays,List_HolidaysDesc))</f>
        <v/>
      </c>
      <c r="BW866" s="109">
        <f t="shared" si="3"/>
        <v>0</v>
      </c>
      <c r="BX866" s="109">
        <f t="shared" si="4"/>
        <v>0</v>
      </c>
      <c r="BY866" s="109">
        <f>IF($BW866&gt;cLunchEnd+$N866,cLunchBegin+$N866+1,cLunchBegin+$N866)</f>
        <v>0.5</v>
      </c>
      <c r="BZ866" s="109">
        <f>IF($BW866&gt;cLunchEnd+$N866,cLunchEnd+$N866+1,cLunchEnd+$N866)</f>
        <v>0.5416666667</v>
      </c>
      <c r="CA866" s="109">
        <f>IF($BW866&gt;cDinnerEnd+$N866,cDinnerBegin+$N866+1,cDinnerBegin+$N866)</f>
        <v>0.75</v>
      </c>
      <c r="CB866" s="109">
        <f>IF($BW866&gt;cDinnerEnd+$N866,cDinnerEnd+$N866+1,cDinnerEnd+$N866)</f>
        <v>0.7916666667</v>
      </c>
      <c r="CC866" s="50" t="str">
        <f>IF((MIN($BX866,BZ866)-MAX($BW866,BY866))&gt;0,vDurationLunch,)</f>
        <v/>
      </c>
      <c r="CD866" s="50" t="str">
        <f>IF((MIN($BX866,CB866)-MAX($BW866,CA866))&gt;0,vDurationDinner,)</f>
        <v/>
      </c>
      <c r="CE866" s="50">
        <f t="shared" si="5"/>
        <v>0</v>
      </c>
      <c r="CF866" s="109">
        <f t="shared" si="6"/>
        <v>0.75</v>
      </c>
      <c r="CG866" s="50" t="str">
        <f t="shared" si="7"/>
        <v/>
      </c>
      <c r="CH866" s="50" t="str">
        <f t="shared" si="8"/>
        <v/>
      </c>
      <c r="CI866" s="50" t="str">
        <f t="shared" si="9"/>
        <v/>
      </c>
      <c r="CJ866" s="50" t="str">
        <f t="shared" si="10"/>
        <v/>
      </c>
      <c r="CK866" s="50" t="str">
        <f t="shared" si="11"/>
        <v/>
      </c>
      <c r="CL866" s="50"/>
      <c r="CM866" s="50"/>
      <c r="CN866" s="50"/>
      <c r="CO866" s="50"/>
      <c r="CP866" s="50"/>
    </row>
    <row r="867">
      <c r="A867" s="108" t="str">
        <f t="shared" si="2"/>
        <v/>
      </c>
      <c r="B867" s="6"/>
      <c r="C867" s="119"/>
      <c r="D867" s="120"/>
      <c r="E867" s="61"/>
      <c r="F867" s="45"/>
      <c r="G867" s="46"/>
      <c r="H867" s="46"/>
      <c r="I867" s="45"/>
      <c r="J867" s="45"/>
      <c r="K867" s="45"/>
      <c r="L867" s="45"/>
      <c r="M867" s="61"/>
      <c r="N867" s="48"/>
      <c r="O867" s="49"/>
      <c r="P867" s="48"/>
      <c r="Q867" s="49"/>
      <c r="R867" s="50"/>
      <c r="S867" s="51"/>
      <c r="T867" s="15"/>
      <c r="U867" s="14"/>
      <c r="V867" s="52"/>
      <c r="W867" s="52"/>
      <c r="X867" s="52"/>
      <c r="Y867" s="52"/>
      <c r="Z867" s="52"/>
      <c r="AA867" s="52"/>
      <c r="AB867" s="53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3"/>
      <c r="AP867" s="52"/>
      <c r="AQ867" s="52"/>
      <c r="AR867" s="53"/>
      <c r="AS867" s="53"/>
      <c r="AT867" s="53"/>
      <c r="AU867" s="52"/>
      <c r="AV867" s="52"/>
      <c r="AW867" s="53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83" t="str">
        <f>IF(ISBLANK(B867),,IF(IFNA(MATCH(N867,List_Holidays,0),0)=0,IF(IFNA(MATCH(WEEKDAY(N867),List_WeekHolidays,0),0),1,0),2))</f>
        <v/>
      </c>
      <c r="BU867" s="83" t="str">
        <f t="array" ref="BU867">IF(ISBLANK(BT867),,INDEX(List_DayType,BT867+1))</f>
        <v/>
      </c>
      <c r="BV867" s="83" t="str">
        <f t="array" ref="BV867">IFS(BT867=0,,BT867=1,INDEX(List_Weekday,BT867),BT867=2,XLOOKUP(N867,List_Holidays,List_HolidaysDesc))</f>
        <v/>
      </c>
      <c r="BW867" s="109">
        <f t="shared" si="3"/>
        <v>0</v>
      </c>
      <c r="BX867" s="109">
        <f t="shared" si="4"/>
        <v>0</v>
      </c>
      <c r="BY867" s="109">
        <f>IF($BW867&gt;cLunchEnd+$N867,cLunchBegin+$N867+1,cLunchBegin+$N867)</f>
        <v>0.5</v>
      </c>
      <c r="BZ867" s="109">
        <f>IF($BW867&gt;cLunchEnd+$N867,cLunchEnd+$N867+1,cLunchEnd+$N867)</f>
        <v>0.5416666667</v>
      </c>
      <c r="CA867" s="109">
        <f>IF($BW867&gt;cDinnerEnd+$N867,cDinnerBegin+$N867+1,cDinnerBegin+$N867)</f>
        <v>0.75</v>
      </c>
      <c r="CB867" s="109">
        <f>IF($BW867&gt;cDinnerEnd+$N867,cDinnerEnd+$N867+1,cDinnerEnd+$N867)</f>
        <v>0.7916666667</v>
      </c>
      <c r="CC867" s="50" t="str">
        <f>IF((MIN($BX867,BZ867)-MAX($BW867,BY867))&gt;0,vDurationLunch,)</f>
        <v/>
      </c>
      <c r="CD867" s="50" t="str">
        <f>IF((MIN($BX867,CB867)-MAX($BW867,CA867))&gt;0,vDurationDinner,)</f>
        <v/>
      </c>
      <c r="CE867" s="50">
        <f t="shared" si="5"/>
        <v>0</v>
      </c>
      <c r="CF867" s="109">
        <f t="shared" si="6"/>
        <v>0.75</v>
      </c>
      <c r="CG867" s="50" t="str">
        <f t="shared" si="7"/>
        <v/>
      </c>
      <c r="CH867" s="50" t="str">
        <f t="shared" si="8"/>
        <v/>
      </c>
      <c r="CI867" s="50" t="str">
        <f t="shared" si="9"/>
        <v/>
      </c>
      <c r="CJ867" s="50" t="str">
        <f t="shared" si="10"/>
        <v/>
      </c>
      <c r="CK867" s="50" t="str">
        <f t="shared" si="11"/>
        <v/>
      </c>
      <c r="CL867" s="50"/>
      <c r="CM867" s="50"/>
      <c r="CN867" s="50"/>
      <c r="CO867" s="50"/>
      <c r="CP867" s="50"/>
    </row>
    <row r="868">
      <c r="A868" s="108" t="str">
        <f t="shared" si="2"/>
        <v/>
      </c>
      <c r="B868" s="6"/>
      <c r="C868" s="119"/>
      <c r="D868" s="120"/>
      <c r="E868" s="61"/>
      <c r="F868" s="45"/>
      <c r="G868" s="45"/>
      <c r="H868" s="46"/>
      <c r="I868" s="45"/>
      <c r="J868" s="45"/>
      <c r="K868" s="45"/>
      <c r="L868" s="45"/>
      <c r="M868" s="61"/>
      <c r="N868" s="48"/>
      <c r="O868" s="49"/>
      <c r="P868" s="48"/>
      <c r="Q868" s="49"/>
      <c r="R868" s="50"/>
      <c r="S868" s="51"/>
      <c r="T868" s="15"/>
      <c r="U868" s="14"/>
      <c r="V868" s="52"/>
      <c r="W868" s="52"/>
      <c r="X868" s="52"/>
      <c r="Y868" s="52"/>
      <c r="Z868" s="52"/>
      <c r="AA868" s="52"/>
      <c r="AB868" s="53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3"/>
      <c r="AP868" s="52"/>
      <c r="AQ868" s="52"/>
      <c r="AR868" s="53"/>
      <c r="AS868" s="53"/>
      <c r="AT868" s="53"/>
      <c r="AU868" s="52"/>
      <c r="AV868" s="52"/>
      <c r="AW868" s="53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83" t="str">
        <f>IF(ISBLANK(B868),,IF(IFNA(MATCH(N868,List_Holidays,0),0)=0,IF(IFNA(MATCH(WEEKDAY(N868),List_WeekHolidays,0),0),1,0),2))</f>
        <v/>
      </c>
      <c r="BU868" s="83" t="str">
        <f t="array" ref="BU868">IF(ISBLANK(BT868),,INDEX(List_DayType,BT868+1))</f>
        <v/>
      </c>
      <c r="BV868" s="83" t="str">
        <f t="array" ref="BV868">IFS(BT868=0,,BT868=1,INDEX(List_Weekday,BT868),BT868=2,XLOOKUP(N868,List_Holidays,List_HolidaysDesc))</f>
        <v/>
      </c>
      <c r="BW868" s="109">
        <f t="shared" si="3"/>
        <v>0</v>
      </c>
      <c r="BX868" s="109">
        <f t="shared" si="4"/>
        <v>0</v>
      </c>
      <c r="BY868" s="109">
        <f>IF($BW868&gt;cLunchEnd+$N868,cLunchBegin+$N868+1,cLunchBegin+$N868)</f>
        <v>0.5</v>
      </c>
      <c r="BZ868" s="109">
        <f>IF($BW868&gt;cLunchEnd+$N868,cLunchEnd+$N868+1,cLunchEnd+$N868)</f>
        <v>0.5416666667</v>
      </c>
      <c r="CA868" s="109">
        <f>IF($BW868&gt;cDinnerEnd+$N868,cDinnerBegin+$N868+1,cDinnerBegin+$N868)</f>
        <v>0.75</v>
      </c>
      <c r="CB868" s="109">
        <f>IF($BW868&gt;cDinnerEnd+$N868,cDinnerEnd+$N868+1,cDinnerEnd+$N868)</f>
        <v>0.7916666667</v>
      </c>
      <c r="CC868" s="50" t="str">
        <f>IF((MIN($BX868,BZ868)-MAX($BW868,BY868))&gt;0,vDurationLunch,)</f>
        <v/>
      </c>
      <c r="CD868" s="50" t="str">
        <f>IF((MIN($BX868,CB868)-MAX($BW868,CA868))&gt;0,vDurationDinner,)</f>
        <v/>
      </c>
      <c r="CE868" s="50">
        <f t="shared" si="5"/>
        <v>0</v>
      </c>
      <c r="CF868" s="109">
        <f t="shared" si="6"/>
        <v>0.75</v>
      </c>
      <c r="CG868" s="50" t="str">
        <f t="shared" si="7"/>
        <v/>
      </c>
      <c r="CH868" s="50" t="str">
        <f t="shared" si="8"/>
        <v/>
      </c>
      <c r="CI868" s="50" t="str">
        <f t="shared" si="9"/>
        <v/>
      </c>
      <c r="CJ868" s="50" t="str">
        <f t="shared" si="10"/>
        <v/>
      </c>
      <c r="CK868" s="50" t="str">
        <f t="shared" si="11"/>
        <v/>
      </c>
      <c r="CL868" s="50"/>
      <c r="CM868" s="50"/>
      <c r="CN868" s="50"/>
      <c r="CO868" s="50"/>
      <c r="CP868" s="50"/>
    </row>
    <row r="869">
      <c r="A869" s="108" t="str">
        <f t="shared" si="2"/>
        <v/>
      </c>
      <c r="B869" s="6"/>
      <c r="C869" s="119"/>
      <c r="D869" s="120"/>
      <c r="E869" s="61"/>
      <c r="F869" s="45"/>
      <c r="G869" s="45"/>
      <c r="H869" s="46"/>
      <c r="I869" s="45"/>
      <c r="J869" s="45"/>
      <c r="K869" s="45"/>
      <c r="L869" s="45"/>
      <c r="M869" s="61"/>
      <c r="N869" s="48"/>
      <c r="O869" s="49"/>
      <c r="P869" s="48"/>
      <c r="Q869" s="49"/>
      <c r="R869" s="50"/>
      <c r="S869" s="51"/>
      <c r="T869" s="15"/>
      <c r="U869" s="14"/>
      <c r="V869" s="52"/>
      <c r="W869" s="52"/>
      <c r="X869" s="52"/>
      <c r="Y869" s="52"/>
      <c r="Z869" s="52"/>
      <c r="AA869" s="52"/>
      <c r="AB869" s="53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3"/>
      <c r="AP869" s="52"/>
      <c r="AQ869" s="52"/>
      <c r="AR869" s="53"/>
      <c r="AS869" s="53"/>
      <c r="AT869" s="53"/>
      <c r="AU869" s="52"/>
      <c r="AV869" s="52"/>
      <c r="AW869" s="53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83" t="str">
        <f>IF(ISBLANK(B869),,IF(IFNA(MATCH(N869,List_Holidays,0),0)=0,IF(IFNA(MATCH(WEEKDAY(N869),List_WeekHolidays,0),0),1,0),2))</f>
        <v/>
      </c>
      <c r="BU869" s="83" t="str">
        <f t="array" ref="BU869">IF(ISBLANK(BT869),,INDEX(List_DayType,BT869+1))</f>
        <v/>
      </c>
      <c r="BV869" s="83" t="str">
        <f t="array" ref="BV869">IFS(BT869=0,,BT869=1,INDEX(List_Weekday,BT869),BT869=2,XLOOKUP(N869,List_Holidays,List_HolidaysDesc))</f>
        <v/>
      </c>
      <c r="BW869" s="109">
        <f t="shared" si="3"/>
        <v>0</v>
      </c>
      <c r="BX869" s="109">
        <f t="shared" si="4"/>
        <v>0</v>
      </c>
      <c r="BY869" s="109">
        <f>IF($BW869&gt;cLunchEnd+$N869,cLunchBegin+$N869+1,cLunchBegin+$N869)</f>
        <v>0.5</v>
      </c>
      <c r="BZ869" s="109">
        <f>IF($BW869&gt;cLunchEnd+$N869,cLunchEnd+$N869+1,cLunchEnd+$N869)</f>
        <v>0.5416666667</v>
      </c>
      <c r="CA869" s="109">
        <f>IF($BW869&gt;cDinnerEnd+$N869,cDinnerBegin+$N869+1,cDinnerBegin+$N869)</f>
        <v>0.75</v>
      </c>
      <c r="CB869" s="109">
        <f>IF($BW869&gt;cDinnerEnd+$N869,cDinnerEnd+$N869+1,cDinnerEnd+$N869)</f>
        <v>0.7916666667</v>
      </c>
      <c r="CC869" s="50" t="str">
        <f>IF((MIN($BX869,BZ869)-MAX($BW869,BY869))&gt;0,vDurationLunch,)</f>
        <v/>
      </c>
      <c r="CD869" s="50" t="str">
        <f>IF((MIN($BX869,CB869)-MAX($BW869,CA869))&gt;0,vDurationDinner,)</f>
        <v/>
      </c>
      <c r="CE869" s="50">
        <f t="shared" si="5"/>
        <v>0</v>
      </c>
      <c r="CF869" s="109">
        <f t="shared" si="6"/>
        <v>0.75</v>
      </c>
      <c r="CG869" s="50" t="str">
        <f t="shared" si="7"/>
        <v/>
      </c>
      <c r="CH869" s="50" t="str">
        <f t="shared" si="8"/>
        <v/>
      </c>
      <c r="CI869" s="50" t="str">
        <f t="shared" si="9"/>
        <v/>
      </c>
      <c r="CJ869" s="50" t="str">
        <f t="shared" si="10"/>
        <v/>
      </c>
      <c r="CK869" s="50" t="str">
        <f t="shared" si="11"/>
        <v/>
      </c>
      <c r="CL869" s="50"/>
      <c r="CM869" s="50"/>
      <c r="CN869" s="50"/>
      <c r="CO869" s="50"/>
      <c r="CP869" s="50"/>
    </row>
    <row r="870">
      <c r="A870" s="108" t="str">
        <f t="shared" si="2"/>
        <v/>
      </c>
      <c r="B870" s="6"/>
      <c r="C870" s="119"/>
      <c r="D870" s="120"/>
      <c r="E870" s="61"/>
      <c r="F870" s="45"/>
      <c r="G870" s="45"/>
      <c r="H870" s="45"/>
      <c r="I870" s="45"/>
      <c r="J870" s="46"/>
      <c r="K870" s="45"/>
      <c r="L870" s="45"/>
      <c r="M870" s="61"/>
      <c r="N870" s="48"/>
      <c r="O870" s="49"/>
      <c r="P870" s="48"/>
      <c r="Q870" s="49"/>
      <c r="R870" s="50"/>
      <c r="S870" s="51"/>
      <c r="T870" s="15"/>
      <c r="U870" s="14"/>
      <c r="V870" s="52"/>
      <c r="W870" s="52"/>
      <c r="X870" s="52"/>
      <c r="Y870" s="52"/>
      <c r="Z870" s="52"/>
      <c r="AA870" s="52"/>
      <c r="AB870" s="53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3"/>
      <c r="AP870" s="52"/>
      <c r="AQ870" s="52"/>
      <c r="AR870" s="53"/>
      <c r="AS870" s="53"/>
      <c r="AT870" s="53"/>
      <c r="AU870" s="52"/>
      <c r="AV870" s="52"/>
      <c r="AW870" s="53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83" t="str">
        <f>IF(ISBLANK(B870),,IF(IFNA(MATCH(N870,List_Holidays,0),0)=0,IF(IFNA(MATCH(WEEKDAY(N870),List_WeekHolidays,0),0),1,0),2))</f>
        <v/>
      </c>
      <c r="BU870" s="83" t="str">
        <f t="array" ref="BU870">IF(ISBLANK(BT870),,INDEX(List_DayType,BT870+1))</f>
        <v/>
      </c>
      <c r="BV870" s="83" t="str">
        <f t="array" ref="BV870">IFS(BT870=0,,BT870=1,INDEX(List_Weekday,BT870),BT870=2,XLOOKUP(N870,List_Holidays,List_HolidaysDesc))</f>
        <v/>
      </c>
      <c r="BW870" s="109">
        <f t="shared" si="3"/>
        <v>0</v>
      </c>
      <c r="BX870" s="109">
        <f t="shared" si="4"/>
        <v>0</v>
      </c>
      <c r="BY870" s="109">
        <f>IF($BW870&gt;cLunchEnd+$N870,cLunchBegin+$N870+1,cLunchBegin+$N870)</f>
        <v>0.5</v>
      </c>
      <c r="BZ870" s="109">
        <f>IF($BW870&gt;cLunchEnd+$N870,cLunchEnd+$N870+1,cLunchEnd+$N870)</f>
        <v>0.5416666667</v>
      </c>
      <c r="CA870" s="109">
        <f>IF($BW870&gt;cDinnerEnd+$N870,cDinnerBegin+$N870+1,cDinnerBegin+$N870)</f>
        <v>0.75</v>
      </c>
      <c r="CB870" s="109">
        <f>IF($BW870&gt;cDinnerEnd+$N870,cDinnerEnd+$N870+1,cDinnerEnd+$N870)</f>
        <v>0.7916666667</v>
      </c>
      <c r="CC870" s="50" t="str">
        <f>IF((MIN($BX870,BZ870)-MAX($BW870,BY870))&gt;0,vDurationLunch,)</f>
        <v/>
      </c>
      <c r="CD870" s="50" t="str">
        <f>IF((MIN($BX870,CB870)-MAX($BW870,CA870))&gt;0,vDurationDinner,)</f>
        <v/>
      </c>
      <c r="CE870" s="50">
        <f t="shared" si="5"/>
        <v>0</v>
      </c>
      <c r="CF870" s="109">
        <f t="shared" si="6"/>
        <v>0.75</v>
      </c>
      <c r="CG870" s="50" t="str">
        <f t="shared" si="7"/>
        <v/>
      </c>
      <c r="CH870" s="50" t="str">
        <f t="shared" si="8"/>
        <v/>
      </c>
      <c r="CI870" s="50" t="str">
        <f t="shared" si="9"/>
        <v/>
      </c>
      <c r="CJ870" s="50" t="str">
        <f t="shared" si="10"/>
        <v/>
      </c>
      <c r="CK870" s="50" t="str">
        <f t="shared" si="11"/>
        <v/>
      </c>
      <c r="CL870" s="50"/>
      <c r="CM870" s="50"/>
      <c r="CN870" s="50"/>
      <c r="CO870" s="50"/>
      <c r="CP870" s="50"/>
    </row>
    <row r="871">
      <c r="A871" s="108" t="str">
        <f t="shared" si="2"/>
        <v/>
      </c>
      <c r="B871" s="6"/>
      <c r="C871" s="119"/>
      <c r="D871" s="120"/>
      <c r="E871" s="61"/>
      <c r="F871" s="45"/>
      <c r="G871" s="45"/>
      <c r="H871" s="46"/>
      <c r="I871" s="45"/>
      <c r="J871" s="45"/>
      <c r="K871" s="45"/>
      <c r="L871" s="45"/>
      <c r="M871" s="61"/>
      <c r="N871" s="48"/>
      <c r="O871" s="49"/>
      <c r="P871" s="48"/>
      <c r="Q871" s="49"/>
      <c r="R871" s="50"/>
      <c r="S871" s="51"/>
      <c r="T871" s="15"/>
      <c r="U871" s="14"/>
      <c r="V871" s="52"/>
      <c r="W871" s="52"/>
      <c r="X871" s="52"/>
      <c r="Y871" s="52"/>
      <c r="Z871" s="52"/>
      <c r="AA871" s="52"/>
      <c r="AB871" s="53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3"/>
      <c r="AP871" s="52"/>
      <c r="AQ871" s="52"/>
      <c r="AR871" s="53"/>
      <c r="AS871" s="53"/>
      <c r="AT871" s="53"/>
      <c r="AU871" s="52"/>
      <c r="AV871" s="52"/>
      <c r="AW871" s="53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83" t="str">
        <f>IF(ISBLANK(B871),,IF(IFNA(MATCH(N871,List_Holidays,0),0)=0,IF(IFNA(MATCH(WEEKDAY(N871),List_WeekHolidays,0),0),1,0),2))</f>
        <v/>
      </c>
      <c r="BU871" s="83" t="str">
        <f t="array" ref="BU871">IF(ISBLANK(BT871),,INDEX(List_DayType,BT871+1))</f>
        <v/>
      </c>
      <c r="BV871" s="83" t="str">
        <f t="array" ref="BV871">IFS(BT871=0,,BT871=1,INDEX(List_Weekday,BT871),BT871=2,XLOOKUP(N871,List_Holidays,List_HolidaysDesc))</f>
        <v/>
      </c>
      <c r="BW871" s="109">
        <f t="shared" si="3"/>
        <v>0</v>
      </c>
      <c r="BX871" s="109">
        <f t="shared" si="4"/>
        <v>0</v>
      </c>
      <c r="BY871" s="109">
        <f>IF($BW871&gt;cLunchEnd+$N871,cLunchBegin+$N871+1,cLunchBegin+$N871)</f>
        <v>0.5</v>
      </c>
      <c r="BZ871" s="109">
        <f>IF($BW871&gt;cLunchEnd+$N871,cLunchEnd+$N871+1,cLunchEnd+$N871)</f>
        <v>0.5416666667</v>
      </c>
      <c r="CA871" s="109">
        <f>IF($BW871&gt;cDinnerEnd+$N871,cDinnerBegin+$N871+1,cDinnerBegin+$N871)</f>
        <v>0.75</v>
      </c>
      <c r="CB871" s="109">
        <f>IF($BW871&gt;cDinnerEnd+$N871,cDinnerEnd+$N871+1,cDinnerEnd+$N871)</f>
        <v>0.7916666667</v>
      </c>
      <c r="CC871" s="50" t="str">
        <f>IF((MIN($BX871,BZ871)-MAX($BW871,BY871))&gt;0,vDurationLunch,)</f>
        <v/>
      </c>
      <c r="CD871" s="50" t="str">
        <f>IF((MIN($BX871,CB871)-MAX($BW871,CA871))&gt;0,vDurationDinner,)</f>
        <v/>
      </c>
      <c r="CE871" s="50">
        <f t="shared" si="5"/>
        <v>0</v>
      </c>
      <c r="CF871" s="109">
        <f t="shared" si="6"/>
        <v>0.75</v>
      </c>
      <c r="CG871" s="50" t="str">
        <f t="shared" si="7"/>
        <v/>
      </c>
      <c r="CH871" s="50" t="str">
        <f t="shared" si="8"/>
        <v/>
      </c>
      <c r="CI871" s="50" t="str">
        <f t="shared" si="9"/>
        <v/>
      </c>
      <c r="CJ871" s="50" t="str">
        <f t="shared" si="10"/>
        <v/>
      </c>
      <c r="CK871" s="50" t="str">
        <f t="shared" si="11"/>
        <v/>
      </c>
      <c r="CL871" s="50"/>
      <c r="CM871" s="50"/>
      <c r="CN871" s="50"/>
      <c r="CO871" s="50"/>
      <c r="CP871" s="50"/>
    </row>
    <row r="872">
      <c r="A872" s="108" t="str">
        <f t="shared" si="2"/>
        <v/>
      </c>
      <c r="B872" s="6"/>
      <c r="C872" s="119"/>
      <c r="D872" s="120"/>
      <c r="E872" s="61"/>
      <c r="F872" s="45"/>
      <c r="G872" s="45"/>
      <c r="H872" s="46"/>
      <c r="I872" s="45"/>
      <c r="J872" s="45"/>
      <c r="K872" s="45"/>
      <c r="L872" s="45"/>
      <c r="M872" s="61"/>
      <c r="N872" s="48"/>
      <c r="O872" s="49"/>
      <c r="P872" s="48"/>
      <c r="Q872" s="49"/>
      <c r="R872" s="50"/>
      <c r="S872" s="51"/>
      <c r="T872" s="15"/>
      <c r="U872" s="14"/>
      <c r="V872" s="52"/>
      <c r="W872" s="52"/>
      <c r="X872" s="52"/>
      <c r="Y872" s="52"/>
      <c r="Z872" s="52"/>
      <c r="AA872" s="52"/>
      <c r="AB872" s="53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3"/>
      <c r="AP872" s="52"/>
      <c r="AQ872" s="52"/>
      <c r="AR872" s="53"/>
      <c r="AS872" s="53"/>
      <c r="AT872" s="53"/>
      <c r="AU872" s="52"/>
      <c r="AV872" s="52"/>
      <c r="AW872" s="53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83" t="str">
        <f>IF(ISBLANK(B872),,IF(IFNA(MATCH(N872,List_Holidays,0),0)=0,IF(IFNA(MATCH(WEEKDAY(N872),List_WeekHolidays,0),0),1,0),2))</f>
        <v/>
      </c>
      <c r="BU872" s="83" t="str">
        <f t="array" ref="BU872">IF(ISBLANK(BT872),,INDEX(List_DayType,BT872+1))</f>
        <v/>
      </c>
      <c r="BV872" s="83" t="str">
        <f t="array" ref="BV872">IFS(BT872=0,,BT872=1,INDEX(List_Weekday,BT872),BT872=2,XLOOKUP(N872,List_Holidays,List_HolidaysDesc))</f>
        <v/>
      </c>
      <c r="BW872" s="109">
        <f t="shared" si="3"/>
        <v>0</v>
      </c>
      <c r="BX872" s="109">
        <f t="shared" si="4"/>
        <v>0</v>
      </c>
      <c r="BY872" s="109">
        <f>IF($BW872&gt;cLunchEnd+$N872,cLunchBegin+$N872+1,cLunchBegin+$N872)</f>
        <v>0.5</v>
      </c>
      <c r="BZ872" s="109">
        <f>IF($BW872&gt;cLunchEnd+$N872,cLunchEnd+$N872+1,cLunchEnd+$N872)</f>
        <v>0.5416666667</v>
      </c>
      <c r="CA872" s="109">
        <f>IF($BW872&gt;cDinnerEnd+$N872,cDinnerBegin+$N872+1,cDinnerBegin+$N872)</f>
        <v>0.75</v>
      </c>
      <c r="CB872" s="109">
        <f>IF($BW872&gt;cDinnerEnd+$N872,cDinnerEnd+$N872+1,cDinnerEnd+$N872)</f>
        <v>0.7916666667</v>
      </c>
      <c r="CC872" s="50" t="str">
        <f>IF((MIN($BX872,BZ872)-MAX($BW872,BY872))&gt;0,vDurationLunch,)</f>
        <v/>
      </c>
      <c r="CD872" s="50" t="str">
        <f>IF((MIN($BX872,CB872)-MAX($BW872,CA872))&gt;0,vDurationDinner,)</f>
        <v/>
      </c>
      <c r="CE872" s="50">
        <f t="shared" si="5"/>
        <v>0</v>
      </c>
      <c r="CF872" s="109">
        <f t="shared" si="6"/>
        <v>0.75</v>
      </c>
      <c r="CG872" s="50" t="str">
        <f t="shared" si="7"/>
        <v/>
      </c>
      <c r="CH872" s="50" t="str">
        <f t="shared" si="8"/>
        <v/>
      </c>
      <c r="CI872" s="50" t="str">
        <f t="shared" si="9"/>
        <v/>
      </c>
      <c r="CJ872" s="50" t="str">
        <f t="shared" si="10"/>
        <v/>
      </c>
      <c r="CK872" s="50" t="str">
        <f t="shared" si="11"/>
        <v/>
      </c>
      <c r="CL872" s="50"/>
      <c r="CM872" s="50"/>
      <c r="CN872" s="50"/>
      <c r="CO872" s="50"/>
      <c r="CP872" s="50"/>
    </row>
    <row r="873">
      <c r="A873" s="108" t="str">
        <f t="shared" si="2"/>
        <v/>
      </c>
      <c r="B873" s="6"/>
      <c r="C873" s="119"/>
      <c r="D873" s="120"/>
      <c r="E873" s="61"/>
      <c r="F873" s="45"/>
      <c r="G873" s="45"/>
      <c r="H873" s="46"/>
      <c r="I873" s="45"/>
      <c r="J873" s="45"/>
      <c r="K873" s="45"/>
      <c r="L873" s="45"/>
      <c r="M873" s="61"/>
      <c r="N873" s="48"/>
      <c r="O873" s="49"/>
      <c r="P873" s="48"/>
      <c r="Q873" s="49"/>
      <c r="R873" s="50"/>
      <c r="S873" s="51"/>
      <c r="T873" s="15"/>
      <c r="U873" s="14"/>
      <c r="V873" s="52"/>
      <c r="W873" s="52"/>
      <c r="X873" s="52"/>
      <c r="Y873" s="52"/>
      <c r="Z873" s="52"/>
      <c r="AA873" s="52"/>
      <c r="AB873" s="53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3"/>
      <c r="AP873" s="52"/>
      <c r="AQ873" s="52"/>
      <c r="AR873" s="53"/>
      <c r="AS873" s="53"/>
      <c r="AT873" s="53"/>
      <c r="AU873" s="52"/>
      <c r="AV873" s="52"/>
      <c r="AW873" s="53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83" t="str">
        <f>IF(ISBLANK(B873),,IF(IFNA(MATCH(N873,List_Holidays,0),0)=0,IF(IFNA(MATCH(WEEKDAY(N873),List_WeekHolidays,0),0),1,0),2))</f>
        <v/>
      </c>
      <c r="BU873" s="83" t="str">
        <f t="array" ref="BU873">IF(ISBLANK(BT873),,INDEX(List_DayType,BT873+1))</f>
        <v/>
      </c>
      <c r="BV873" s="83" t="str">
        <f t="array" ref="BV873">IFS(BT873=0,,BT873=1,INDEX(List_Weekday,BT873),BT873=2,XLOOKUP(N873,List_Holidays,List_HolidaysDesc))</f>
        <v/>
      </c>
      <c r="BW873" s="109">
        <f t="shared" si="3"/>
        <v>0</v>
      </c>
      <c r="BX873" s="109">
        <f t="shared" si="4"/>
        <v>0</v>
      </c>
      <c r="BY873" s="109">
        <f>IF($BW873&gt;cLunchEnd+$N873,cLunchBegin+$N873+1,cLunchBegin+$N873)</f>
        <v>0.5</v>
      </c>
      <c r="BZ873" s="109">
        <f>IF($BW873&gt;cLunchEnd+$N873,cLunchEnd+$N873+1,cLunchEnd+$N873)</f>
        <v>0.5416666667</v>
      </c>
      <c r="CA873" s="109">
        <f>IF($BW873&gt;cDinnerEnd+$N873,cDinnerBegin+$N873+1,cDinnerBegin+$N873)</f>
        <v>0.75</v>
      </c>
      <c r="CB873" s="109">
        <f>IF($BW873&gt;cDinnerEnd+$N873,cDinnerEnd+$N873+1,cDinnerEnd+$N873)</f>
        <v>0.7916666667</v>
      </c>
      <c r="CC873" s="50" t="str">
        <f>IF((MIN($BX873,BZ873)-MAX($BW873,BY873))&gt;0,vDurationLunch,)</f>
        <v/>
      </c>
      <c r="CD873" s="50" t="str">
        <f>IF((MIN($BX873,CB873)-MAX($BW873,CA873))&gt;0,vDurationDinner,)</f>
        <v/>
      </c>
      <c r="CE873" s="50">
        <f t="shared" si="5"/>
        <v>0</v>
      </c>
      <c r="CF873" s="109">
        <f t="shared" si="6"/>
        <v>0.75</v>
      </c>
      <c r="CG873" s="50" t="str">
        <f t="shared" si="7"/>
        <v/>
      </c>
      <c r="CH873" s="50" t="str">
        <f t="shared" si="8"/>
        <v/>
      </c>
      <c r="CI873" s="50" t="str">
        <f t="shared" si="9"/>
        <v/>
      </c>
      <c r="CJ873" s="50" t="str">
        <f t="shared" si="10"/>
        <v/>
      </c>
      <c r="CK873" s="50" t="str">
        <f t="shared" si="11"/>
        <v/>
      </c>
      <c r="CL873" s="50"/>
      <c r="CM873" s="50"/>
      <c r="CN873" s="50"/>
      <c r="CO873" s="50"/>
      <c r="CP873" s="50"/>
    </row>
    <row r="874">
      <c r="A874" s="108" t="str">
        <f t="shared" si="2"/>
        <v/>
      </c>
      <c r="B874" s="6"/>
      <c r="C874" s="119"/>
      <c r="D874" s="120"/>
      <c r="E874" s="61"/>
      <c r="F874" s="45"/>
      <c r="G874" s="46"/>
      <c r="H874" s="46"/>
      <c r="I874" s="45"/>
      <c r="J874" s="45"/>
      <c r="K874" s="45"/>
      <c r="L874" s="45"/>
      <c r="M874" s="61"/>
      <c r="N874" s="48"/>
      <c r="O874" s="49"/>
      <c r="P874" s="48"/>
      <c r="Q874" s="49"/>
      <c r="R874" s="50"/>
      <c r="S874" s="51"/>
      <c r="T874" s="15"/>
      <c r="U874" s="14"/>
      <c r="V874" s="52"/>
      <c r="W874" s="52"/>
      <c r="X874" s="52"/>
      <c r="Y874" s="52"/>
      <c r="Z874" s="52"/>
      <c r="AA874" s="52"/>
      <c r="AB874" s="53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3"/>
      <c r="AP874" s="52"/>
      <c r="AQ874" s="52"/>
      <c r="AR874" s="53"/>
      <c r="AS874" s="53"/>
      <c r="AT874" s="53"/>
      <c r="AU874" s="52"/>
      <c r="AV874" s="52"/>
      <c r="AW874" s="53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83" t="str">
        <f>IF(ISBLANK(B874),,IF(IFNA(MATCH(N874,List_Holidays,0),0)=0,IF(IFNA(MATCH(WEEKDAY(N874),List_WeekHolidays,0),0),1,0),2))</f>
        <v/>
      </c>
      <c r="BU874" s="83" t="str">
        <f t="array" ref="BU874">IF(ISBLANK(BT874),,INDEX(List_DayType,BT874+1))</f>
        <v/>
      </c>
      <c r="BV874" s="83" t="str">
        <f t="array" ref="BV874">IFS(BT874=0,,BT874=1,INDEX(List_Weekday,BT874),BT874=2,XLOOKUP(N874,List_Holidays,List_HolidaysDesc))</f>
        <v/>
      </c>
      <c r="BW874" s="109">
        <f t="shared" si="3"/>
        <v>0</v>
      </c>
      <c r="BX874" s="109">
        <f t="shared" si="4"/>
        <v>0</v>
      </c>
      <c r="BY874" s="109">
        <f>IF($BW874&gt;cLunchEnd+$N874,cLunchBegin+$N874+1,cLunchBegin+$N874)</f>
        <v>0.5</v>
      </c>
      <c r="BZ874" s="109">
        <f>IF($BW874&gt;cLunchEnd+$N874,cLunchEnd+$N874+1,cLunchEnd+$N874)</f>
        <v>0.5416666667</v>
      </c>
      <c r="CA874" s="109">
        <f>IF($BW874&gt;cDinnerEnd+$N874,cDinnerBegin+$N874+1,cDinnerBegin+$N874)</f>
        <v>0.75</v>
      </c>
      <c r="CB874" s="109">
        <f>IF($BW874&gt;cDinnerEnd+$N874,cDinnerEnd+$N874+1,cDinnerEnd+$N874)</f>
        <v>0.7916666667</v>
      </c>
      <c r="CC874" s="50" t="str">
        <f>IF((MIN($BX874,BZ874)-MAX($BW874,BY874))&gt;0,vDurationLunch,)</f>
        <v/>
      </c>
      <c r="CD874" s="50" t="str">
        <f>IF((MIN($BX874,CB874)-MAX($BW874,CA874))&gt;0,vDurationDinner,)</f>
        <v/>
      </c>
      <c r="CE874" s="50">
        <f t="shared" si="5"/>
        <v>0</v>
      </c>
      <c r="CF874" s="109">
        <f t="shared" si="6"/>
        <v>0.75</v>
      </c>
      <c r="CG874" s="50" t="str">
        <f t="shared" si="7"/>
        <v/>
      </c>
      <c r="CH874" s="50" t="str">
        <f t="shared" si="8"/>
        <v/>
      </c>
      <c r="CI874" s="50" t="str">
        <f t="shared" si="9"/>
        <v/>
      </c>
      <c r="CJ874" s="50" t="str">
        <f t="shared" si="10"/>
        <v/>
      </c>
      <c r="CK874" s="50" t="str">
        <f t="shared" si="11"/>
        <v/>
      </c>
      <c r="CL874" s="50"/>
      <c r="CM874" s="50"/>
      <c r="CN874" s="50"/>
      <c r="CO874" s="50"/>
      <c r="CP874" s="50"/>
    </row>
    <row r="875">
      <c r="A875" s="108" t="str">
        <f t="shared" si="2"/>
        <v/>
      </c>
      <c r="B875" s="6"/>
      <c r="C875" s="119"/>
      <c r="D875" s="120"/>
      <c r="E875" s="61"/>
      <c r="F875" s="45"/>
      <c r="G875" s="45"/>
      <c r="H875" s="46"/>
      <c r="I875" s="45"/>
      <c r="J875" s="45"/>
      <c r="K875" s="45"/>
      <c r="L875" s="45"/>
      <c r="M875" s="61"/>
      <c r="N875" s="48"/>
      <c r="O875" s="49"/>
      <c r="P875" s="48"/>
      <c r="Q875" s="49"/>
      <c r="R875" s="50"/>
      <c r="S875" s="51"/>
      <c r="T875" s="15"/>
      <c r="U875" s="14"/>
      <c r="V875" s="52"/>
      <c r="W875" s="52"/>
      <c r="X875" s="52"/>
      <c r="Y875" s="52"/>
      <c r="Z875" s="52"/>
      <c r="AA875" s="52"/>
      <c r="AB875" s="53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3"/>
      <c r="AP875" s="52"/>
      <c r="AQ875" s="52"/>
      <c r="AR875" s="53"/>
      <c r="AS875" s="53"/>
      <c r="AT875" s="53"/>
      <c r="AU875" s="52"/>
      <c r="AV875" s="52"/>
      <c r="AW875" s="53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83" t="str">
        <f>IF(ISBLANK(B875),,IF(IFNA(MATCH(N875,List_Holidays,0),0)=0,IF(IFNA(MATCH(WEEKDAY(N875),List_WeekHolidays,0),0),1,0),2))</f>
        <v/>
      </c>
      <c r="BU875" s="83" t="str">
        <f t="array" ref="BU875">IF(ISBLANK(BT875),,INDEX(List_DayType,BT875+1))</f>
        <v/>
      </c>
      <c r="BV875" s="83" t="str">
        <f t="array" ref="BV875">IFS(BT875=0,,BT875=1,INDEX(List_Weekday,BT875),BT875=2,XLOOKUP(N875,List_Holidays,List_HolidaysDesc))</f>
        <v/>
      </c>
      <c r="BW875" s="109">
        <f t="shared" si="3"/>
        <v>0</v>
      </c>
      <c r="BX875" s="109">
        <f t="shared" si="4"/>
        <v>0</v>
      </c>
      <c r="BY875" s="109">
        <f>IF($BW875&gt;cLunchEnd+$N875,cLunchBegin+$N875+1,cLunchBegin+$N875)</f>
        <v>0.5</v>
      </c>
      <c r="BZ875" s="109">
        <f>IF($BW875&gt;cLunchEnd+$N875,cLunchEnd+$N875+1,cLunchEnd+$N875)</f>
        <v>0.5416666667</v>
      </c>
      <c r="CA875" s="109">
        <f>IF($BW875&gt;cDinnerEnd+$N875,cDinnerBegin+$N875+1,cDinnerBegin+$N875)</f>
        <v>0.75</v>
      </c>
      <c r="CB875" s="109">
        <f>IF($BW875&gt;cDinnerEnd+$N875,cDinnerEnd+$N875+1,cDinnerEnd+$N875)</f>
        <v>0.7916666667</v>
      </c>
      <c r="CC875" s="50" t="str">
        <f>IF((MIN($BX875,BZ875)-MAX($BW875,BY875))&gt;0,vDurationLunch,)</f>
        <v/>
      </c>
      <c r="CD875" s="50" t="str">
        <f>IF((MIN($BX875,CB875)-MAX($BW875,CA875))&gt;0,vDurationDinner,)</f>
        <v/>
      </c>
      <c r="CE875" s="50">
        <f t="shared" si="5"/>
        <v>0</v>
      </c>
      <c r="CF875" s="109">
        <f t="shared" si="6"/>
        <v>0.75</v>
      </c>
      <c r="CG875" s="50" t="str">
        <f t="shared" si="7"/>
        <v/>
      </c>
      <c r="CH875" s="50" t="str">
        <f t="shared" si="8"/>
        <v/>
      </c>
      <c r="CI875" s="50" t="str">
        <f t="shared" si="9"/>
        <v/>
      </c>
      <c r="CJ875" s="50" t="str">
        <f t="shared" si="10"/>
        <v/>
      </c>
      <c r="CK875" s="50" t="str">
        <f t="shared" si="11"/>
        <v/>
      </c>
      <c r="CL875" s="50"/>
      <c r="CM875" s="50"/>
      <c r="CN875" s="50"/>
      <c r="CO875" s="50"/>
      <c r="CP875" s="50"/>
    </row>
    <row r="876">
      <c r="A876" s="108" t="str">
        <f t="shared" si="2"/>
        <v/>
      </c>
      <c r="B876" s="6"/>
      <c r="C876" s="119"/>
      <c r="D876" s="120"/>
      <c r="E876" s="61"/>
      <c r="F876" s="45"/>
      <c r="G876" s="45"/>
      <c r="H876" s="46"/>
      <c r="I876" s="45"/>
      <c r="J876" s="45"/>
      <c r="K876" s="45"/>
      <c r="L876" s="45"/>
      <c r="M876" s="61"/>
      <c r="N876" s="48"/>
      <c r="O876" s="49"/>
      <c r="P876" s="48"/>
      <c r="Q876" s="49"/>
      <c r="R876" s="50"/>
      <c r="S876" s="51"/>
      <c r="T876" s="15"/>
      <c r="U876" s="14"/>
      <c r="V876" s="52"/>
      <c r="W876" s="52"/>
      <c r="X876" s="52"/>
      <c r="Y876" s="52"/>
      <c r="Z876" s="52"/>
      <c r="AA876" s="52"/>
      <c r="AB876" s="53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3"/>
      <c r="AP876" s="52"/>
      <c r="AQ876" s="52"/>
      <c r="AR876" s="53"/>
      <c r="AS876" s="53"/>
      <c r="AT876" s="53"/>
      <c r="AU876" s="52"/>
      <c r="AV876" s="52"/>
      <c r="AW876" s="53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83" t="str">
        <f>IF(ISBLANK(B876),,IF(IFNA(MATCH(N876,List_Holidays,0),0)=0,IF(IFNA(MATCH(WEEKDAY(N876),List_WeekHolidays,0),0),1,0),2))</f>
        <v/>
      </c>
      <c r="BU876" s="83" t="str">
        <f t="array" ref="BU876">IF(ISBLANK(BT876),,INDEX(List_DayType,BT876+1))</f>
        <v/>
      </c>
      <c r="BV876" s="83" t="str">
        <f t="array" ref="BV876">IFS(BT876=0,,BT876=1,INDEX(List_Weekday,BT876),BT876=2,XLOOKUP(N876,List_Holidays,List_HolidaysDesc))</f>
        <v/>
      </c>
      <c r="BW876" s="109">
        <f t="shared" si="3"/>
        <v>0</v>
      </c>
      <c r="BX876" s="109">
        <f t="shared" si="4"/>
        <v>0</v>
      </c>
      <c r="BY876" s="109">
        <f>IF($BW876&gt;cLunchEnd+$N876,cLunchBegin+$N876+1,cLunchBegin+$N876)</f>
        <v>0.5</v>
      </c>
      <c r="BZ876" s="109">
        <f>IF($BW876&gt;cLunchEnd+$N876,cLunchEnd+$N876+1,cLunchEnd+$N876)</f>
        <v>0.5416666667</v>
      </c>
      <c r="CA876" s="109">
        <f>IF($BW876&gt;cDinnerEnd+$N876,cDinnerBegin+$N876+1,cDinnerBegin+$N876)</f>
        <v>0.75</v>
      </c>
      <c r="CB876" s="109">
        <f>IF($BW876&gt;cDinnerEnd+$N876,cDinnerEnd+$N876+1,cDinnerEnd+$N876)</f>
        <v>0.7916666667</v>
      </c>
      <c r="CC876" s="50" t="str">
        <f>IF((MIN($BX876,BZ876)-MAX($BW876,BY876))&gt;0,vDurationLunch,)</f>
        <v/>
      </c>
      <c r="CD876" s="50" t="str">
        <f>IF((MIN($BX876,CB876)-MAX($BW876,CA876))&gt;0,vDurationDinner,)</f>
        <v/>
      </c>
      <c r="CE876" s="50">
        <f t="shared" si="5"/>
        <v>0</v>
      </c>
      <c r="CF876" s="109">
        <f t="shared" si="6"/>
        <v>0.75</v>
      </c>
      <c r="CG876" s="50" t="str">
        <f t="shared" si="7"/>
        <v/>
      </c>
      <c r="CH876" s="50" t="str">
        <f t="shared" si="8"/>
        <v/>
      </c>
      <c r="CI876" s="50" t="str">
        <f t="shared" si="9"/>
        <v/>
      </c>
      <c r="CJ876" s="50" t="str">
        <f t="shared" si="10"/>
        <v/>
      </c>
      <c r="CK876" s="50" t="str">
        <f t="shared" si="11"/>
        <v/>
      </c>
      <c r="CL876" s="50"/>
      <c r="CM876" s="50"/>
      <c r="CN876" s="50"/>
      <c r="CO876" s="50"/>
      <c r="CP876" s="50"/>
    </row>
    <row r="877">
      <c r="A877" s="108" t="str">
        <f t="shared" si="2"/>
        <v/>
      </c>
      <c r="B877" s="6"/>
      <c r="C877" s="119"/>
      <c r="D877" s="120"/>
      <c r="E877" s="61"/>
      <c r="F877" s="45"/>
      <c r="G877" s="45"/>
      <c r="H877" s="45"/>
      <c r="I877" s="45"/>
      <c r="J877" s="46"/>
      <c r="K877" s="45"/>
      <c r="L877" s="45"/>
      <c r="M877" s="61"/>
      <c r="N877" s="48"/>
      <c r="O877" s="49"/>
      <c r="P877" s="48"/>
      <c r="Q877" s="49"/>
      <c r="R877" s="50"/>
      <c r="S877" s="51"/>
      <c r="T877" s="15"/>
      <c r="U877" s="14"/>
      <c r="V877" s="52"/>
      <c r="W877" s="52"/>
      <c r="X877" s="52"/>
      <c r="Y877" s="52"/>
      <c r="Z877" s="52"/>
      <c r="AA877" s="52"/>
      <c r="AB877" s="53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3"/>
      <c r="AP877" s="52"/>
      <c r="AQ877" s="52"/>
      <c r="AR877" s="53"/>
      <c r="AS877" s="53"/>
      <c r="AT877" s="53"/>
      <c r="AU877" s="52"/>
      <c r="AV877" s="52"/>
      <c r="AW877" s="53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83" t="str">
        <f>IF(ISBLANK(B877),,IF(IFNA(MATCH(N877,List_Holidays,0),0)=0,IF(IFNA(MATCH(WEEKDAY(N877),List_WeekHolidays,0),0),1,0),2))</f>
        <v/>
      </c>
      <c r="BU877" s="83" t="str">
        <f t="array" ref="BU877">IF(ISBLANK(BT877),,INDEX(List_DayType,BT877+1))</f>
        <v/>
      </c>
      <c r="BV877" s="83" t="str">
        <f t="array" ref="BV877">IFS(BT877=0,,BT877=1,INDEX(List_Weekday,BT877),BT877=2,XLOOKUP(N877,List_Holidays,List_HolidaysDesc))</f>
        <v/>
      </c>
      <c r="BW877" s="109">
        <f t="shared" si="3"/>
        <v>0</v>
      </c>
      <c r="BX877" s="109">
        <f t="shared" si="4"/>
        <v>0</v>
      </c>
      <c r="BY877" s="109">
        <f>IF($BW877&gt;cLunchEnd+$N877,cLunchBegin+$N877+1,cLunchBegin+$N877)</f>
        <v>0.5</v>
      </c>
      <c r="BZ877" s="109">
        <f>IF($BW877&gt;cLunchEnd+$N877,cLunchEnd+$N877+1,cLunchEnd+$N877)</f>
        <v>0.5416666667</v>
      </c>
      <c r="CA877" s="109">
        <f>IF($BW877&gt;cDinnerEnd+$N877,cDinnerBegin+$N877+1,cDinnerBegin+$N877)</f>
        <v>0.75</v>
      </c>
      <c r="CB877" s="109">
        <f>IF($BW877&gt;cDinnerEnd+$N877,cDinnerEnd+$N877+1,cDinnerEnd+$N877)</f>
        <v>0.7916666667</v>
      </c>
      <c r="CC877" s="50" t="str">
        <f>IF((MIN($BX877,BZ877)-MAX($BW877,BY877))&gt;0,vDurationLunch,)</f>
        <v/>
      </c>
      <c r="CD877" s="50" t="str">
        <f>IF((MIN($BX877,CB877)-MAX($BW877,CA877))&gt;0,vDurationDinner,)</f>
        <v/>
      </c>
      <c r="CE877" s="50">
        <f t="shared" si="5"/>
        <v>0</v>
      </c>
      <c r="CF877" s="109">
        <f t="shared" si="6"/>
        <v>0.75</v>
      </c>
      <c r="CG877" s="50" t="str">
        <f t="shared" si="7"/>
        <v/>
      </c>
      <c r="CH877" s="50" t="str">
        <f t="shared" si="8"/>
        <v/>
      </c>
      <c r="CI877" s="50" t="str">
        <f t="shared" si="9"/>
        <v/>
      </c>
      <c r="CJ877" s="50" t="str">
        <f t="shared" si="10"/>
        <v/>
      </c>
      <c r="CK877" s="50" t="str">
        <f t="shared" si="11"/>
        <v/>
      </c>
      <c r="CL877" s="50"/>
      <c r="CM877" s="50"/>
      <c r="CN877" s="50"/>
      <c r="CO877" s="50"/>
      <c r="CP877" s="50"/>
    </row>
    <row r="878">
      <c r="A878" s="108" t="str">
        <f t="shared" si="2"/>
        <v/>
      </c>
      <c r="B878" s="6"/>
      <c r="C878" s="119"/>
      <c r="D878" s="120"/>
      <c r="E878" s="61"/>
      <c r="F878" s="45"/>
      <c r="G878" s="45"/>
      <c r="H878" s="46"/>
      <c r="I878" s="45"/>
      <c r="J878" s="45"/>
      <c r="K878" s="45"/>
      <c r="L878" s="45"/>
      <c r="M878" s="61"/>
      <c r="N878" s="48"/>
      <c r="O878" s="49"/>
      <c r="P878" s="48"/>
      <c r="Q878" s="49"/>
      <c r="R878" s="50"/>
      <c r="S878" s="51"/>
      <c r="T878" s="15"/>
      <c r="U878" s="14"/>
      <c r="V878" s="52"/>
      <c r="W878" s="52"/>
      <c r="X878" s="52"/>
      <c r="Y878" s="52"/>
      <c r="Z878" s="52"/>
      <c r="AA878" s="52"/>
      <c r="AB878" s="53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3"/>
      <c r="AP878" s="52"/>
      <c r="AQ878" s="52"/>
      <c r="AR878" s="53"/>
      <c r="AS878" s="53"/>
      <c r="AT878" s="53"/>
      <c r="AU878" s="52"/>
      <c r="AV878" s="52"/>
      <c r="AW878" s="53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83" t="str">
        <f>IF(ISBLANK(B878),,IF(IFNA(MATCH(N878,List_Holidays,0),0)=0,IF(IFNA(MATCH(WEEKDAY(N878),List_WeekHolidays,0),0),1,0),2))</f>
        <v/>
      </c>
      <c r="BU878" s="83" t="str">
        <f t="array" ref="BU878">IF(ISBLANK(BT878),,INDEX(List_DayType,BT878+1))</f>
        <v/>
      </c>
      <c r="BV878" s="83" t="str">
        <f t="array" ref="BV878">IFS(BT878=0,,BT878=1,INDEX(List_Weekday,BT878),BT878=2,XLOOKUP(N878,List_Holidays,List_HolidaysDesc))</f>
        <v/>
      </c>
      <c r="BW878" s="109">
        <f t="shared" si="3"/>
        <v>0</v>
      </c>
      <c r="BX878" s="109">
        <f t="shared" si="4"/>
        <v>0</v>
      </c>
      <c r="BY878" s="109">
        <f>IF($BW878&gt;cLunchEnd+$N878,cLunchBegin+$N878+1,cLunchBegin+$N878)</f>
        <v>0.5</v>
      </c>
      <c r="BZ878" s="109">
        <f>IF($BW878&gt;cLunchEnd+$N878,cLunchEnd+$N878+1,cLunchEnd+$N878)</f>
        <v>0.5416666667</v>
      </c>
      <c r="CA878" s="109">
        <f>IF($BW878&gt;cDinnerEnd+$N878,cDinnerBegin+$N878+1,cDinnerBegin+$N878)</f>
        <v>0.75</v>
      </c>
      <c r="CB878" s="109">
        <f>IF($BW878&gt;cDinnerEnd+$N878,cDinnerEnd+$N878+1,cDinnerEnd+$N878)</f>
        <v>0.7916666667</v>
      </c>
      <c r="CC878" s="50" t="str">
        <f>IF((MIN($BX878,BZ878)-MAX($BW878,BY878))&gt;0,vDurationLunch,)</f>
        <v/>
      </c>
      <c r="CD878" s="50" t="str">
        <f>IF((MIN($BX878,CB878)-MAX($BW878,CA878))&gt;0,vDurationDinner,)</f>
        <v/>
      </c>
      <c r="CE878" s="50">
        <f t="shared" si="5"/>
        <v>0</v>
      </c>
      <c r="CF878" s="109">
        <f t="shared" si="6"/>
        <v>0.75</v>
      </c>
      <c r="CG878" s="50" t="str">
        <f t="shared" si="7"/>
        <v/>
      </c>
      <c r="CH878" s="50" t="str">
        <f t="shared" si="8"/>
        <v/>
      </c>
      <c r="CI878" s="50" t="str">
        <f t="shared" si="9"/>
        <v/>
      </c>
      <c r="CJ878" s="50" t="str">
        <f t="shared" si="10"/>
        <v/>
      </c>
      <c r="CK878" s="50" t="str">
        <f t="shared" si="11"/>
        <v/>
      </c>
      <c r="CL878" s="50"/>
      <c r="CM878" s="50"/>
      <c r="CN878" s="50"/>
      <c r="CO878" s="50"/>
      <c r="CP878" s="50"/>
    </row>
    <row r="879">
      <c r="A879" s="108" t="str">
        <f t="shared" si="2"/>
        <v/>
      </c>
      <c r="B879" s="6"/>
      <c r="C879" s="119"/>
      <c r="D879" s="120"/>
      <c r="E879" s="61"/>
      <c r="F879" s="45"/>
      <c r="G879" s="45"/>
      <c r="H879" s="46"/>
      <c r="I879" s="45"/>
      <c r="J879" s="45"/>
      <c r="K879" s="45"/>
      <c r="L879" s="45"/>
      <c r="M879" s="61"/>
      <c r="N879" s="48"/>
      <c r="O879" s="49"/>
      <c r="P879" s="48"/>
      <c r="Q879" s="49"/>
      <c r="R879" s="50"/>
      <c r="S879" s="51"/>
      <c r="T879" s="15"/>
      <c r="U879" s="14"/>
      <c r="V879" s="52"/>
      <c r="W879" s="52"/>
      <c r="X879" s="52"/>
      <c r="Y879" s="52"/>
      <c r="Z879" s="52"/>
      <c r="AA879" s="52"/>
      <c r="AB879" s="53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3"/>
      <c r="AP879" s="52"/>
      <c r="AQ879" s="52"/>
      <c r="AR879" s="53"/>
      <c r="AS879" s="53"/>
      <c r="AT879" s="53"/>
      <c r="AU879" s="52"/>
      <c r="AV879" s="52"/>
      <c r="AW879" s="53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83" t="str">
        <f>IF(ISBLANK(B879),,IF(IFNA(MATCH(N879,List_Holidays,0),0)=0,IF(IFNA(MATCH(WEEKDAY(N879),List_WeekHolidays,0),0),1,0),2))</f>
        <v/>
      </c>
      <c r="BU879" s="83" t="str">
        <f t="array" ref="BU879">IF(ISBLANK(BT879),,INDEX(List_DayType,BT879+1))</f>
        <v/>
      </c>
      <c r="BV879" s="83" t="str">
        <f t="array" ref="BV879">IFS(BT879=0,,BT879=1,INDEX(List_Weekday,BT879),BT879=2,XLOOKUP(N879,List_Holidays,List_HolidaysDesc))</f>
        <v/>
      </c>
      <c r="BW879" s="109">
        <f t="shared" si="3"/>
        <v>0</v>
      </c>
      <c r="BX879" s="109">
        <f t="shared" si="4"/>
        <v>0</v>
      </c>
      <c r="BY879" s="109">
        <f>IF($BW879&gt;cLunchEnd+$N879,cLunchBegin+$N879+1,cLunchBegin+$N879)</f>
        <v>0.5</v>
      </c>
      <c r="BZ879" s="109">
        <f>IF($BW879&gt;cLunchEnd+$N879,cLunchEnd+$N879+1,cLunchEnd+$N879)</f>
        <v>0.5416666667</v>
      </c>
      <c r="CA879" s="109">
        <f>IF($BW879&gt;cDinnerEnd+$N879,cDinnerBegin+$N879+1,cDinnerBegin+$N879)</f>
        <v>0.75</v>
      </c>
      <c r="CB879" s="109">
        <f>IF($BW879&gt;cDinnerEnd+$N879,cDinnerEnd+$N879+1,cDinnerEnd+$N879)</f>
        <v>0.7916666667</v>
      </c>
      <c r="CC879" s="50" t="str">
        <f>IF((MIN($BX879,BZ879)-MAX($BW879,BY879))&gt;0,vDurationLunch,)</f>
        <v/>
      </c>
      <c r="CD879" s="50" t="str">
        <f>IF((MIN($BX879,CB879)-MAX($BW879,CA879))&gt;0,vDurationDinner,)</f>
        <v/>
      </c>
      <c r="CE879" s="50">
        <f t="shared" si="5"/>
        <v>0</v>
      </c>
      <c r="CF879" s="109">
        <f t="shared" si="6"/>
        <v>0.75</v>
      </c>
      <c r="CG879" s="50" t="str">
        <f t="shared" si="7"/>
        <v/>
      </c>
      <c r="CH879" s="50" t="str">
        <f t="shared" si="8"/>
        <v/>
      </c>
      <c r="CI879" s="50" t="str">
        <f t="shared" si="9"/>
        <v/>
      </c>
      <c r="CJ879" s="50" t="str">
        <f t="shared" si="10"/>
        <v/>
      </c>
      <c r="CK879" s="50" t="str">
        <f t="shared" si="11"/>
        <v/>
      </c>
      <c r="CL879" s="50"/>
      <c r="CM879" s="50"/>
      <c r="CN879" s="50"/>
      <c r="CO879" s="50"/>
      <c r="CP879" s="50"/>
    </row>
    <row r="880">
      <c r="A880" s="108" t="str">
        <f t="shared" si="2"/>
        <v/>
      </c>
      <c r="B880" s="6"/>
      <c r="C880" s="119"/>
      <c r="D880" s="120"/>
      <c r="E880" s="61"/>
      <c r="F880" s="45"/>
      <c r="G880" s="45"/>
      <c r="H880" s="46"/>
      <c r="I880" s="45"/>
      <c r="J880" s="45"/>
      <c r="K880" s="45"/>
      <c r="L880" s="45"/>
      <c r="M880" s="61"/>
      <c r="N880" s="48"/>
      <c r="O880" s="49"/>
      <c r="P880" s="48"/>
      <c r="Q880" s="49"/>
      <c r="R880" s="50"/>
      <c r="S880" s="51"/>
      <c r="T880" s="15"/>
      <c r="U880" s="14"/>
      <c r="V880" s="52"/>
      <c r="W880" s="52"/>
      <c r="X880" s="52"/>
      <c r="Y880" s="52"/>
      <c r="Z880" s="52"/>
      <c r="AA880" s="52"/>
      <c r="AB880" s="53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3"/>
      <c r="AP880" s="52"/>
      <c r="AQ880" s="52"/>
      <c r="AR880" s="53"/>
      <c r="AS880" s="53"/>
      <c r="AT880" s="53"/>
      <c r="AU880" s="52"/>
      <c r="AV880" s="52"/>
      <c r="AW880" s="53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83" t="str">
        <f>IF(ISBLANK(B880),,IF(IFNA(MATCH(N880,List_Holidays,0),0)=0,IF(IFNA(MATCH(WEEKDAY(N880),List_WeekHolidays,0),0),1,0),2))</f>
        <v/>
      </c>
      <c r="BU880" s="83" t="str">
        <f t="array" ref="BU880">IF(ISBLANK(BT880),,INDEX(List_DayType,BT880+1))</f>
        <v/>
      </c>
      <c r="BV880" s="83" t="str">
        <f t="array" ref="BV880">IFS(BT880=0,,BT880=1,INDEX(List_Weekday,BT880),BT880=2,XLOOKUP(N880,List_Holidays,List_HolidaysDesc))</f>
        <v/>
      </c>
      <c r="BW880" s="109">
        <f t="shared" si="3"/>
        <v>0</v>
      </c>
      <c r="BX880" s="109">
        <f t="shared" si="4"/>
        <v>0</v>
      </c>
      <c r="BY880" s="109">
        <f>IF($BW880&gt;cLunchEnd+$N880,cLunchBegin+$N880+1,cLunchBegin+$N880)</f>
        <v>0.5</v>
      </c>
      <c r="BZ880" s="109">
        <f>IF($BW880&gt;cLunchEnd+$N880,cLunchEnd+$N880+1,cLunchEnd+$N880)</f>
        <v>0.5416666667</v>
      </c>
      <c r="CA880" s="109">
        <f>IF($BW880&gt;cDinnerEnd+$N880,cDinnerBegin+$N880+1,cDinnerBegin+$N880)</f>
        <v>0.75</v>
      </c>
      <c r="CB880" s="109">
        <f>IF($BW880&gt;cDinnerEnd+$N880,cDinnerEnd+$N880+1,cDinnerEnd+$N880)</f>
        <v>0.7916666667</v>
      </c>
      <c r="CC880" s="50" t="str">
        <f>IF((MIN($BX880,BZ880)-MAX($BW880,BY880))&gt;0,vDurationLunch,)</f>
        <v/>
      </c>
      <c r="CD880" s="50" t="str">
        <f>IF((MIN($BX880,CB880)-MAX($BW880,CA880))&gt;0,vDurationDinner,)</f>
        <v/>
      </c>
      <c r="CE880" s="50">
        <f t="shared" si="5"/>
        <v>0</v>
      </c>
      <c r="CF880" s="109">
        <f t="shared" si="6"/>
        <v>0.75</v>
      </c>
      <c r="CG880" s="50" t="str">
        <f t="shared" si="7"/>
        <v/>
      </c>
      <c r="CH880" s="50" t="str">
        <f t="shared" si="8"/>
        <v/>
      </c>
      <c r="CI880" s="50" t="str">
        <f t="shared" si="9"/>
        <v/>
      </c>
      <c r="CJ880" s="50" t="str">
        <f t="shared" si="10"/>
        <v/>
      </c>
      <c r="CK880" s="50" t="str">
        <f t="shared" si="11"/>
        <v/>
      </c>
      <c r="CL880" s="50"/>
      <c r="CM880" s="50"/>
      <c r="CN880" s="50"/>
      <c r="CO880" s="50"/>
      <c r="CP880" s="50"/>
    </row>
    <row r="881">
      <c r="A881" s="108" t="str">
        <f t="shared" si="2"/>
        <v/>
      </c>
      <c r="B881" s="6"/>
      <c r="C881" s="119"/>
      <c r="D881" s="120"/>
      <c r="E881" s="61"/>
      <c r="F881" s="45"/>
      <c r="G881" s="46"/>
      <c r="H881" s="46"/>
      <c r="I881" s="45"/>
      <c r="J881" s="45"/>
      <c r="K881" s="45"/>
      <c r="L881" s="45"/>
      <c r="M881" s="61"/>
      <c r="N881" s="48"/>
      <c r="O881" s="49"/>
      <c r="P881" s="48"/>
      <c r="Q881" s="49"/>
      <c r="R881" s="50"/>
      <c r="S881" s="51"/>
      <c r="T881" s="15"/>
      <c r="U881" s="14"/>
      <c r="V881" s="52"/>
      <c r="W881" s="52"/>
      <c r="X881" s="52"/>
      <c r="Y881" s="52"/>
      <c r="Z881" s="52"/>
      <c r="AA881" s="52"/>
      <c r="AB881" s="53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3"/>
      <c r="AP881" s="52"/>
      <c r="AQ881" s="52"/>
      <c r="AR881" s="53"/>
      <c r="AS881" s="53"/>
      <c r="AT881" s="53"/>
      <c r="AU881" s="52"/>
      <c r="AV881" s="52"/>
      <c r="AW881" s="53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83" t="str">
        <f>IF(ISBLANK(B881),,IF(IFNA(MATCH(N881,List_Holidays,0),0)=0,IF(IFNA(MATCH(WEEKDAY(N881),List_WeekHolidays,0),0),1,0),2))</f>
        <v/>
      </c>
      <c r="BU881" s="83" t="str">
        <f t="array" ref="BU881">IF(ISBLANK(BT881),,INDEX(List_DayType,BT881+1))</f>
        <v/>
      </c>
      <c r="BV881" s="83" t="str">
        <f t="array" ref="BV881">IFS(BT881=0,,BT881=1,INDEX(List_Weekday,BT881),BT881=2,XLOOKUP(N881,List_Holidays,List_HolidaysDesc))</f>
        <v/>
      </c>
      <c r="BW881" s="109">
        <f t="shared" si="3"/>
        <v>0</v>
      </c>
      <c r="BX881" s="109">
        <f t="shared" si="4"/>
        <v>0</v>
      </c>
      <c r="BY881" s="109">
        <f>IF($BW881&gt;cLunchEnd+$N881,cLunchBegin+$N881+1,cLunchBegin+$N881)</f>
        <v>0.5</v>
      </c>
      <c r="BZ881" s="109">
        <f>IF($BW881&gt;cLunchEnd+$N881,cLunchEnd+$N881+1,cLunchEnd+$N881)</f>
        <v>0.5416666667</v>
      </c>
      <c r="CA881" s="109">
        <f>IF($BW881&gt;cDinnerEnd+$N881,cDinnerBegin+$N881+1,cDinnerBegin+$N881)</f>
        <v>0.75</v>
      </c>
      <c r="CB881" s="109">
        <f>IF($BW881&gt;cDinnerEnd+$N881,cDinnerEnd+$N881+1,cDinnerEnd+$N881)</f>
        <v>0.7916666667</v>
      </c>
      <c r="CC881" s="50" t="str">
        <f>IF((MIN($BX881,BZ881)-MAX($BW881,BY881))&gt;0,vDurationLunch,)</f>
        <v/>
      </c>
      <c r="CD881" s="50" t="str">
        <f>IF((MIN($BX881,CB881)-MAX($BW881,CA881))&gt;0,vDurationDinner,)</f>
        <v/>
      </c>
      <c r="CE881" s="50">
        <f t="shared" si="5"/>
        <v>0</v>
      </c>
      <c r="CF881" s="109">
        <f t="shared" si="6"/>
        <v>0.75</v>
      </c>
      <c r="CG881" s="50" t="str">
        <f t="shared" si="7"/>
        <v/>
      </c>
      <c r="CH881" s="50" t="str">
        <f t="shared" si="8"/>
        <v/>
      </c>
      <c r="CI881" s="50" t="str">
        <f t="shared" si="9"/>
        <v/>
      </c>
      <c r="CJ881" s="50" t="str">
        <f t="shared" si="10"/>
        <v/>
      </c>
      <c r="CK881" s="50" t="str">
        <f t="shared" si="11"/>
        <v/>
      </c>
      <c r="CL881" s="50"/>
      <c r="CM881" s="50"/>
      <c r="CN881" s="50"/>
      <c r="CO881" s="50"/>
      <c r="CP881" s="50"/>
    </row>
    <row r="882">
      <c r="A882" s="108" t="str">
        <f t="shared" si="2"/>
        <v/>
      </c>
      <c r="B882" s="6"/>
      <c r="C882" s="119"/>
      <c r="D882" s="120"/>
      <c r="E882" s="61"/>
      <c r="F882" s="45"/>
      <c r="G882" s="45"/>
      <c r="H882" s="46"/>
      <c r="I882" s="45"/>
      <c r="J882" s="45"/>
      <c r="K882" s="45"/>
      <c r="L882" s="45"/>
      <c r="M882" s="61"/>
      <c r="N882" s="48"/>
      <c r="O882" s="49"/>
      <c r="P882" s="48"/>
      <c r="Q882" s="49"/>
      <c r="R882" s="50"/>
      <c r="S882" s="51"/>
      <c r="T882" s="15"/>
      <c r="U882" s="14"/>
      <c r="V882" s="52"/>
      <c r="W882" s="52"/>
      <c r="X882" s="52"/>
      <c r="Y882" s="52"/>
      <c r="Z882" s="52"/>
      <c r="AA882" s="52"/>
      <c r="AB882" s="53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3"/>
      <c r="AP882" s="52"/>
      <c r="AQ882" s="52"/>
      <c r="AR882" s="53"/>
      <c r="AS882" s="53"/>
      <c r="AT882" s="53"/>
      <c r="AU882" s="52"/>
      <c r="AV882" s="52"/>
      <c r="AW882" s="53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83" t="str">
        <f>IF(ISBLANK(B882),,IF(IFNA(MATCH(N882,List_Holidays,0),0)=0,IF(IFNA(MATCH(WEEKDAY(N882),List_WeekHolidays,0),0),1,0),2))</f>
        <v/>
      </c>
      <c r="BU882" s="83" t="str">
        <f t="array" ref="BU882">IF(ISBLANK(BT882),,INDEX(List_DayType,BT882+1))</f>
        <v/>
      </c>
      <c r="BV882" s="83" t="str">
        <f t="array" ref="BV882">IFS(BT882=0,,BT882=1,INDEX(List_Weekday,BT882),BT882=2,XLOOKUP(N882,List_Holidays,List_HolidaysDesc))</f>
        <v/>
      </c>
      <c r="BW882" s="109">
        <f t="shared" si="3"/>
        <v>0</v>
      </c>
      <c r="BX882" s="109">
        <f t="shared" si="4"/>
        <v>0</v>
      </c>
      <c r="BY882" s="109">
        <f>IF($BW882&gt;cLunchEnd+$N882,cLunchBegin+$N882+1,cLunchBegin+$N882)</f>
        <v>0.5</v>
      </c>
      <c r="BZ882" s="109">
        <f>IF($BW882&gt;cLunchEnd+$N882,cLunchEnd+$N882+1,cLunchEnd+$N882)</f>
        <v>0.5416666667</v>
      </c>
      <c r="CA882" s="109">
        <f>IF($BW882&gt;cDinnerEnd+$N882,cDinnerBegin+$N882+1,cDinnerBegin+$N882)</f>
        <v>0.75</v>
      </c>
      <c r="CB882" s="109">
        <f>IF($BW882&gt;cDinnerEnd+$N882,cDinnerEnd+$N882+1,cDinnerEnd+$N882)</f>
        <v>0.7916666667</v>
      </c>
      <c r="CC882" s="50" t="str">
        <f>IF((MIN($BX882,BZ882)-MAX($BW882,BY882))&gt;0,vDurationLunch,)</f>
        <v/>
      </c>
      <c r="CD882" s="50" t="str">
        <f>IF((MIN($BX882,CB882)-MAX($BW882,CA882))&gt;0,vDurationDinner,)</f>
        <v/>
      </c>
      <c r="CE882" s="50">
        <f t="shared" si="5"/>
        <v>0</v>
      </c>
      <c r="CF882" s="109">
        <f t="shared" si="6"/>
        <v>0.75</v>
      </c>
      <c r="CG882" s="50" t="str">
        <f t="shared" si="7"/>
        <v/>
      </c>
      <c r="CH882" s="50" t="str">
        <f t="shared" si="8"/>
        <v/>
      </c>
      <c r="CI882" s="50" t="str">
        <f t="shared" si="9"/>
        <v/>
      </c>
      <c r="CJ882" s="50" t="str">
        <f t="shared" si="10"/>
        <v/>
      </c>
      <c r="CK882" s="50" t="str">
        <f t="shared" si="11"/>
        <v/>
      </c>
      <c r="CL882" s="50"/>
      <c r="CM882" s="50"/>
      <c r="CN882" s="50"/>
      <c r="CO882" s="50"/>
      <c r="CP882" s="50"/>
    </row>
    <row r="883">
      <c r="A883" s="108" t="str">
        <f t="shared" si="2"/>
        <v/>
      </c>
      <c r="B883" s="6"/>
      <c r="C883" s="119"/>
      <c r="D883" s="120"/>
      <c r="E883" s="61"/>
      <c r="F883" s="45"/>
      <c r="G883" s="45"/>
      <c r="H883" s="46"/>
      <c r="I883" s="45"/>
      <c r="J883" s="45"/>
      <c r="K883" s="45"/>
      <c r="L883" s="45"/>
      <c r="M883" s="61"/>
      <c r="N883" s="48"/>
      <c r="O883" s="49"/>
      <c r="P883" s="48"/>
      <c r="Q883" s="49"/>
      <c r="R883" s="50"/>
      <c r="S883" s="51"/>
      <c r="T883" s="15"/>
      <c r="U883" s="14"/>
      <c r="V883" s="52"/>
      <c r="W883" s="52"/>
      <c r="X883" s="52"/>
      <c r="Y883" s="52"/>
      <c r="Z883" s="52"/>
      <c r="AA883" s="52"/>
      <c r="AB883" s="53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3"/>
      <c r="AP883" s="52"/>
      <c r="AQ883" s="52"/>
      <c r="AR883" s="53"/>
      <c r="AS883" s="53"/>
      <c r="AT883" s="53"/>
      <c r="AU883" s="52"/>
      <c r="AV883" s="52"/>
      <c r="AW883" s="53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83" t="str">
        <f>IF(ISBLANK(B883),,IF(IFNA(MATCH(N883,List_Holidays,0),0)=0,IF(IFNA(MATCH(WEEKDAY(N883),List_WeekHolidays,0),0),1,0),2))</f>
        <v/>
      </c>
      <c r="BU883" s="83" t="str">
        <f t="array" ref="BU883">IF(ISBLANK(BT883),,INDEX(List_DayType,BT883+1))</f>
        <v/>
      </c>
      <c r="BV883" s="83" t="str">
        <f t="array" ref="BV883">IFS(BT883=0,,BT883=1,INDEX(List_Weekday,BT883),BT883=2,XLOOKUP(N883,List_Holidays,List_HolidaysDesc))</f>
        <v/>
      </c>
      <c r="BW883" s="109">
        <f t="shared" si="3"/>
        <v>0</v>
      </c>
      <c r="BX883" s="109">
        <f t="shared" si="4"/>
        <v>0</v>
      </c>
      <c r="BY883" s="109">
        <f>IF($BW883&gt;cLunchEnd+$N883,cLunchBegin+$N883+1,cLunchBegin+$N883)</f>
        <v>0.5</v>
      </c>
      <c r="BZ883" s="109">
        <f>IF($BW883&gt;cLunchEnd+$N883,cLunchEnd+$N883+1,cLunchEnd+$N883)</f>
        <v>0.5416666667</v>
      </c>
      <c r="CA883" s="109">
        <f>IF($BW883&gt;cDinnerEnd+$N883,cDinnerBegin+$N883+1,cDinnerBegin+$N883)</f>
        <v>0.75</v>
      </c>
      <c r="CB883" s="109">
        <f>IF($BW883&gt;cDinnerEnd+$N883,cDinnerEnd+$N883+1,cDinnerEnd+$N883)</f>
        <v>0.7916666667</v>
      </c>
      <c r="CC883" s="50" t="str">
        <f>IF((MIN($BX883,BZ883)-MAX($BW883,BY883))&gt;0,vDurationLunch,)</f>
        <v/>
      </c>
      <c r="CD883" s="50" t="str">
        <f>IF((MIN($BX883,CB883)-MAX($BW883,CA883))&gt;0,vDurationDinner,)</f>
        <v/>
      </c>
      <c r="CE883" s="50">
        <f t="shared" si="5"/>
        <v>0</v>
      </c>
      <c r="CF883" s="109">
        <f t="shared" si="6"/>
        <v>0.75</v>
      </c>
      <c r="CG883" s="50" t="str">
        <f t="shared" si="7"/>
        <v/>
      </c>
      <c r="CH883" s="50" t="str">
        <f t="shared" si="8"/>
        <v/>
      </c>
      <c r="CI883" s="50" t="str">
        <f t="shared" si="9"/>
        <v/>
      </c>
      <c r="CJ883" s="50" t="str">
        <f t="shared" si="10"/>
        <v/>
      </c>
      <c r="CK883" s="50" t="str">
        <f t="shared" si="11"/>
        <v/>
      </c>
      <c r="CL883" s="50"/>
      <c r="CM883" s="50"/>
      <c r="CN883" s="50"/>
      <c r="CO883" s="50"/>
      <c r="CP883" s="50"/>
    </row>
    <row r="884">
      <c r="A884" s="108" t="str">
        <f t="shared" si="2"/>
        <v/>
      </c>
      <c r="B884" s="6"/>
      <c r="C884" s="119"/>
      <c r="D884" s="120"/>
      <c r="E884" s="61"/>
      <c r="F884" s="45"/>
      <c r="G884" s="45"/>
      <c r="H884" s="45"/>
      <c r="I884" s="45"/>
      <c r="J884" s="46"/>
      <c r="K884" s="45"/>
      <c r="L884" s="45"/>
      <c r="M884" s="61"/>
      <c r="N884" s="48"/>
      <c r="O884" s="49"/>
      <c r="P884" s="48"/>
      <c r="Q884" s="49"/>
      <c r="R884" s="50"/>
      <c r="S884" s="51"/>
      <c r="T884" s="15"/>
      <c r="U884" s="14"/>
      <c r="V884" s="52"/>
      <c r="W884" s="52"/>
      <c r="X884" s="52"/>
      <c r="Y884" s="52"/>
      <c r="Z884" s="52"/>
      <c r="AA884" s="52"/>
      <c r="AB884" s="53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3"/>
      <c r="AP884" s="52"/>
      <c r="AQ884" s="52"/>
      <c r="AR884" s="53"/>
      <c r="AS884" s="53"/>
      <c r="AT884" s="53"/>
      <c r="AU884" s="52"/>
      <c r="AV884" s="52"/>
      <c r="AW884" s="53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83" t="str">
        <f>IF(ISBLANK(B884),,IF(IFNA(MATCH(N884,List_Holidays,0),0)=0,IF(IFNA(MATCH(WEEKDAY(N884),List_WeekHolidays,0),0),1,0),2))</f>
        <v/>
      </c>
      <c r="BU884" s="83" t="str">
        <f t="array" ref="BU884">IF(ISBLANK(BT884),,INDEX(List_DayType,BT884+1))</f>
        <v/>
      </c>
      <c r="BV884" s="83" t="str">
        <f t="array" ref="BV884">IFS(BT884=0,,BT884=1,INDEX(List_Weekday,BT884),BT884=2,XLOOKUP(N884,List_Holidays,List_HolidaysDesc))</f>
        <v/>
      </c>
      <c r="BW884" s="109">
        <f t="shared" si="3"/>
        <v>0</v>
      </c>
      <c r="BX884" s="109">
        <f t="shared" si="4"/>
        <v>0</v>
      </c>
      <c r="BY884" s="109">
        <f>IF($BW884&gt;cLunchEnd+$N884,cLunchBegin+$N884+1,cLunchBegin+$N884)</f>
        <v>0.5</v>
      </c>
      <c r="BZ884" s="109">
        <f>IF($BW884&gt;cLunchEnd+$N884,cLunchEnd+$N884+1,cLunchEnd+$N884)</f>
        <v>0.5416666667</v>
      </c>
      <c r="CA884" s="109">
        <f>IF($BW884&gt;cDinnerEnd+$N884,cDinnerBegin+$N884+1,cDinnerBegin+$N884)</f>
        <v>0.75</v>
      </c>
      <c r="CB884" s="109">
        <f>IF($BW884&gt;cDinnerEnd+$N884,cDinnerEnd+$N884+1,cDinnerEnd+$N884)</f>
        <v>0.7916666667</v>
      </c>
      <c r="CC884" s="50" t="str">
        <f>IF((MIN($BX884,BZ884)-MAX($BW884,BY884))&gt;0,vDurationLunch,)</f>
        <v/>
      </c>
      <c r="CD884" s="50" t="str">
        <f>IF((MIN($BX884,CB884)-MAX($BW884,CA884))&gt;0,vDurationDinner,)</f>
        <v/>
      </c>
      <c r="CE884" s="50">
        <f t="shared" si="5"/>
        <v>0</v>
      </c>
      <c r="CF884" s="109">
        <f t="shared" si="6"/>
        <v>0.75</v>
      </c>
      <c r="CG884" s="50" t="str">
        <f t="shared" si="7"/>
        <v/>
      </c>
      <c r="CH884" s="50" t="str">
        <f t="shared" si="8"/>
        <v/>
      </c>
      <c r="CI884" s="50" t="str">
        <f t="shared" si="9"/>
        <v/>
      </c>
      <c r="CJ884" s="50" t="str">
        <f t="shared" si="10"/>
        <v/>
      </c>
      <c r="CK884" s="50" t="str">
        <f t="shared" si="11"/>
        <v/>
      </c>
      <c r="CL884" s="50"/>
      <c r="CM884" s="50"/>
      <c r="CN884" s="50"/>
      <c r="CO884" s="50"/>
      <c r="CP884" s="50"/>
    </row>
    <row r="885">
      <c r="A885" s="108" t="str">
        <f t="shared" si="2"/>
        <v/>
      </c>
      <c r="B885" s="6"/>
      <c r="C885" s="119"/>
      <c r="D885" s="120"/>
      <c r="E885" s="61"/>
      <c r="F885" s="45"/>
      <c r="G885" s="45"/>
      <c r="H885" s="46"/>
      <c r="I885" s="45"/>
      <c r="J885" s="45"/>
      <c r="K885" s="45"/>
      <c r="L885" s="45"/>
      <c r="M885" s="61"/>
      <c r="N885" s="48"/>
      <c r="O885" s="49"/>
      <c r="P885" s="48"/>
      <c r="Q885" s="49"/>
      <c r="R885" s="50"/>
      <c r="S885" s="51"/>
      <c r="T885" s="15"/>
      <c r="U885" s="14"/>
      <c r="V885" s="52"/>
      <c r="W885" s="52"/>
      <c r="X885" s="52"/>
      <c r="Y885" s="52"/>
      <c r="Z885" s="52"/>
      <c r="AA885" s="52"/>
      <c r="AB885" s="53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3"/>
      <c r="AP885" s="52"/>
      <c r="AQ885" s="52"/>
      <c r="AR885" s="53"/>
      <c r="AS885" s="53"/>
      <c r="AT885" s="53"/>
      <c r="AU885" s="52"/>
      <c r="AV885" s="52"/>
      <c r="AW885" s="53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83" t="str">
        <f>IF(ISBLANK(B885),,IF(IFNA(MATCH(N885,List_Holidays,0),0)=0,IF(IFNA(MATCH(WEEKDAY(N885),List_WeekHolidays,0),0),1,0),2))</f>
        <v/>
      </c>
      <c r="BU885" s="83" t="str">
        <f t="array" ref="BU885">IF(ISBLANK(BT885),,INDEX(List_DayType,BT885+1))</f>
        <v/>
      </c>
      <c r="BV885" s="83" t="str">
        <f t="array" ref="BV885">IFS(BT885=0,,BT885=1,INDEX(List_Weekday,BT885),BT885=2,XLOOKUP(N885,List_Holidays,List_HolidaysDesc))</f>
        <v/>
      </c>
      <c r="BW885" s="109">
        <f t="shared" si="3"/>
        <v>0</v>
      </c>
      <c r="BX885" s="109">
        <f t="shared" si="4"/>
        <v>0</v>
      </c>
      <c r="BY885" s="109">
        <f>IF($BW885&gt;cLunchEnd+$N885,cLunchBegin+$N885+1,cLunchBegin+$N885)</f>
        <v>0.5</v>
      </c>
      <c r="BZ885" s="109">
        <f>IF($BW885&gt;cLunchEnd+$N885,cLunchEnd+$N885+1,cLunchEnd+$N885)</f>
        <v>0.5416666667</v>
      </c>
      <c r="CA885" s="109">
        <f>IF($BW885&gt;cDinnerEnd+$N885,cDinnerBegin+$N885+1,cDinnerBegin+$N885)</f>
        <v>0.75</v>
      </c>
      <c r="CB885" s="109">
        <f>IF($BW885&gt;cDinnerEnd+$N885,cDinnerEnd+$N885+1,cDinnerEnd+$N885)</f>
        <v>0.7916666667</v>
      </c>
      <c r="CC885" s="50" t="str">
        <f>IF((MIN($BX885,BZ885)-MAX($BW885,BY885))&gt;0,vDurationLunch,)</f>
        <v/>
      </c>
      <c r="CD885" s="50" t="str">
        <f>IF((MIN($BX885,CB885)-MAX($BW885,CA885))&gt;0,vDurationDinner,)</f>
        <v/>
      </c>
      <c r="CE885" s="50">
        <f t="shared" si="5"/>
        <v>0</v>
      </c>
      <c r="CF885" s="109">
        <f t="shared" si="6"/>
        <v>0.75</v>
      </c>
      <c r="CG885" s="50" t="str">
        <f t="shared" si="7"/>
        <v/>
      </c>
      <c r="CH885" s="50" t="str">
        <f t="shared" si="8"/>
        <v/>
      </c>
      <c r="CI885" s="50" t="str">
        <f t="shared" si="9"/>
        <v/>
      </c>
      <c r="CJ885" s="50" t="str">
        <f t="shared" si="10"/>
        <v/>
      </c>
      <c r="CK885" s="50" t="str">
        <f t="shared" si="11"/>
        <v/>
      </c>
      <c r="CL885" s="50"/>
      <c r="CM885" s="50"/>
      <c r="CN885" s="50"/>
      <c r="CO885" s="50"/>
      <c r="CP885" s="50"/>
    </row>
    <row r="886">
      <c r="A886" s="108" t="str">
        <f t="shared" si="2"/>
        <v/>
      </c>
      <c r="B886" s="6"/>
      <c r="C886" s="119"/>
      <c r="D886" s="120"/>
      <c r="E886" s="61"/>
      <c r="F886" s="45"/>
      <c r="G886" s="45"/>
      <c r="H886" s="46"/>
      <c r="I886" s="45"/>
      <c r="J886" s="45"/>
      <c r="K886" s="45"/>
      <c r="L886" s="45"/>
      <c r="M886" s="61"/>
      <c r="N886" s="48"/>
      <c r="O886" s="49"/>
      <c r="P886" s="48"/>
      <c r="Q886" s="49"/>
      <c r="R886" s="50"/>
      <c r="S886" s="51"/>
      <c r="T886" s="15"/>
      <c r="U886" s="14"/>
      <c r="V886" s="52"/>
      <c r="W886" s="52"/>
      <c r="X886" s="52"/>
      <c r="Y886" s="52"/>
      <c r="Z886" s="52"/>
      <c r="AA886" s="52"/>
      <c r="AB886" s="53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3"/>
      <c r="AP886" s="52"/>
      <c r="AQ886" s="52"/>
      <c r="AR886" s="53"/>
      <c r="AS886" s="53"/>
      <c r="AT886" s="53"/>
      <c r="AU886" s="52"/>
      <c r="AV886" s="52"/>
      <c r="AW886" s="53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83" t="str">
        <f>IF(ISBLANK(B886),,IF(IFNA(MATCH(N886,List_Holidays,0),0)=0,IF(IFNA(MATCH(WEEKDAY(N886),List_WeekHolidays,0),0),1,0),2))</f>
        <v/>
      </c>
      <c r="BU886" s="83" t="str">
        <f t="array" ref="BU886">IF(ISBLANK(BT886),,INDEX(List_DayType,BT886+1))</f>
        <v/>
      </c>
      <c r="BV886" s="83" t="str">
        <f t="array" ref="BV886">IFS(BT886=0,,BT886=1,INDEX(List_Weekday,BT886),BT886=2,XLOOKUP(N886,List_Holidays,List_HolidaysDesc))</f>
        <v/>
      </c>
      <c r="BW886" s="109">
        <f t="shared" si="3"/>
        <v>0</v>
      </c>
      <c r="BX886" s="109">
        <f t="shared" si="4"/>
        <v>0</v>
      </c>
      <c r="BY886" s="109">
        <f>IF($BW886&gt;cLunchEnd+$N886,cLunchBegin+$N886+1,cLunchBegin+$N886)</f>
        <v>0.5</v>
      </c>
      <c r="BZ886" s="109">
        <f>IF($BW886&gt;cLunchEnd+$N886,cLunchEnd+$N886+1,cLunchEnd+$N886)</f>
        <v>0.5416666667</v>
      </c>
      <c r="CA886" s="109">
        <f>IF($BW886&gt;cDinnerEnd+$N886,cDinnerBegin+$N886+1,cDinnerBegin+$N886)</f>
        <v>0.75</v>
      </c>
      <c r="CB886" s="109">
        <f>IF($BW886&gt;cDinnerEnd+$N886,cDinnerEnd+$N886+1,cDinnerEnd+$N886)</f>
        <v>0.7916666667</v>
      </c>
      <c r="CC886" s="50" t="str">
        <f>IF((MIN($BX886,BZ886)-MAX($BW886,BY886))&gt;0,vDurationLunch,)</f>
        <v/>
      </c>
      <c r="CD886" s="50" t="str">
        <f>IF((MIN($BX886,CB886)-MAX($BW886,CA886))&gt;0,vDurationDinner,)</f>
        <v/>
      </c>
      <c r="CE886" s="50">
        <f t="shared" si="5"/>
        <v>0</v>
      </c>
      <c r="CF886" s="109">
        <f t="shared" si="6"/>
        <v>0.75</v>
      </c>
      <c r="CG886" s="50" t="str">
        <f t="shared" si="7"/>
        <v/>
      </c>
      <c r="CH886" s="50" t="str">
        <f t="shared" si="8"/>
        <v/>
      </c>
      <c r="CI886" s="50" t="str">
        <f t="shared" si="9"/>
        <v/>
      </c>
      <c r="CJ886" s="50" t="str">
        <f t="shared" si="10"/>
        <v/>
      </c>
      <c r="CK886" s="50" t="str">
        <f t="shared" si="11"/>
        <v/>
      </c>
      <c r="CL886" s="50"/>
      <c r="CM886" s="50"/>
      <c r="CN886" s="50"/>
      <c r="CO886" s="50"/>
      <c r="CP886" s="50"/>
    </row>
    <row r="887">
      <c r="A887" s="108" t="str">
        <f t="shared" si="2"/>
        <v/>
      </c>
      <c r="B887" s="6"/>
      <c r="C887" s="119"/>
      <c r="D887" s="120"/>
      <c r="E887" s="61"/>
      <c r="F887" s="45"/>
      <c r="G887" s="45"/>
      <c r="H887" s="46"/>
      <c r="I887" s="45"/>
      <c r="J887" s="45"/>
      <c r="K887" s="45"/>
      <c r="L887" s="45"/>
      <c r="M887" s="61"/>
      <c r="N887" s="48"/>
      <c r="O887" s="49"/>
      <c r="P887" s="48"/>
      <c r="Q887" s="49"/>
      <c r="R887" s="50"/>
      <c r="S887" s="51"/>
      <c r="T887" s="15"/>
      <c r="U887" s="14"/>
      <c r="V887" s="52"/>
      <c r="W887" s="52"/>
      <c r="X887" s="52"/>
      <c r="Y887" s="52"/>
      <c r="Z887" s="52"/>
      <c r="AA887" s="52"/>
      <c r="AB887" s="53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3"/>
      <c r="AP887" s="52"/>
      <c r="AQ887" s="52"/>
      <c r="AR887" s="53"/>
      <c r="AS887" s="53"/>
      <c r="AT887" s="53"/>
      <c r="AU887" s="52"/>
      <c r="AV887" s="52"/>
      <c r="AW887" s="53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83" t="str">
        <f>IF(ISBLANK(B887),,IF(IFNA(MATCH(N887,List_Holidays,0),0)=0,IF(IFNA(MATCH(WEEKDAY(N887),List_WeekHolidays,0),0),1,0),2))</f>
        <v/>
      </c>
      <c r="BU887" s="83" t="str">
        <f t="array" ref="BU887">IF(ISBLANK(BT887),,INDEX(List_DayType,BT887+1))</f>
        <v/>
      </c>
      <c r="BV887" s="83" t="str">
        <f t="array" ref="BV887">IFS(BT887=0,,BT887=1,INDEX(List_Weekday,BT887),BT887=2,XLOOKUP(N887,List_Holidays,List_HolidaysDesc))</f>
        <v/>
      </c>
      <c r="BW887" s="109">
        <f t="shared" si="3"/>
        <v>0</v>
      </c>
      <c r="BX887" s="109">
        <f t="shared" si="4"/>
        <v>0</v>
      </c>
      <c r="BY887" s="109">
        <f>IF($BW887&gt;cLunchEnd+$N887,cLunchBegin+$N887+1,cLunchBegin+$N887)</f>
        <v>0.5</v>
      </c>
      <c r="BZ887" s="109">
        <f>IF($BW887&gt;cLunchEnd+$N887,cLunchEnd+$N887+1,cLunchEnd+$N887)</f>
        <v>0.5416666667</v>
      </c>
      <c r="CA887" s="109">
        <f>IF($BW887&gt;cDinnerEnd+$N887,cDinnerBegin+$N887+1,cDinnerBegin+$N887)</f>
        <v>0.75</v>
      </c>
      <c r="CB887" s="109">
        <f>IF($BW887&gt;cDinnerEnd+$N887,cDinnerEnd+$N887+1,cDinnerEnd+$N887)</f>
        <v>0.7916666667</v>
      </c>
      <c r="CC887" s="50" t="str">
        <f>IF((MIN($BX887,BZ887)-MAX($BW887,BY887))&gt;0,vDurationLunch,)</f>
        <v/>
      </c>
      <c r="CD887" s="50" t="str">
        <f>IF((MIN($BX887,CB887)-MAX($BW887,CA887))&gt;0,vDurationDinner,)</f>
        <v/>
      </c>
      <c r="CE887" s="50">
        <f t="shared" si="5"/>
        <v>0</v>
      </c>
      <c r="CF887" s="109">
        <f t="shared" si="6"/>
        <v>0.75</v>
      </c>
      <c r="CG887" s="50" t="str">
        <f t="shared" si="7"/>
        <v/>
      </c>
      <c r="CH887" s="50" t="str">
        <f t="shared" si="8"/>
        <v/>
      </c>
      <c r="CI887" s="50" t="str">
        <f t="shared" si="9"/>
        <v/>
      </c>
      <c r="CJ887" s="50" t="str">
        <f t="shared" si="10"/>
        <v/>
      </c>
      <c r="CK887" s="50" t="str">
        <f t="shared" si="11"/>
        <v/>
      </c>
      <c r="CL887" s="50"/>
      <c r="CM887" s="50"/>
      <c r="CN887" s="50"/>
      <c r="CO887" s="50"/>
      <c r="CP887" s="50"/>
    </row>
    <row r="888">
      <c r="A888" s="108" t="str">
        <f t="shared" si="2"/>
        <v/>
      </c>
      <c r="B888" s="6"/>
      <c r="C888" s="119"/>
      <c r="D888" s="120"/>
      <c r="E888" s="61"/>
      <c r="F888" s="45"/>
      <c r="G888" s="46"/>
      <c r="H888" s="46"/>
      <c r="I888" s="45"/>
      <c r="J888" s="45"/>
      <c r="K888" s="45"/>
      <c r="L888" s="45"/>
      <c r="M888" s="61"/>
      <c r="N888" s="48"/>
      <c r="O888" s="49"/>
      <c r="P888" s="48"/>
      <c r="Q888" s="49"/>
      <c r="R888" s="50"/>
      <c r="S888" s="51"/>
      <c r="T888" s="15"/>
      <c r="U888" s="14"/>
      <c r="V888" s="52"/>
      <c r="W888" s="52"/>
      <c r="X888" s="52"/>
      <c r="Y888" s="52"/>
      <c r="Z888" s="52"/>
      <c r="AA888" s="52"/>
      <c r="AB888" s="53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3"/>
      <c r="AP888" s="52"/>
      <c r="AQ888" s="52"/>
      <c r="AR888" s="53"/>
      <c r="AS888" s="53"/>
      <c r="AT888" s="53"/>
      <c r="AU888" s="52"/>
      <c r="AV888" s="52"/>
      <c r="AW888" s="53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83" t="str">
        <f>IF(ISBLANK(B888),,IF(IFNA(MATCH(N888,List_Holidays,0),0)=0,IF(IFNA(MATCH(WEEKDAY(N888),List_WeekHolidays,0),0),1,0),2))</f>
        <v/>
      </c>
      <c r="BU888" s="83" t="str">
        <f t="array" ref="BU888">IF(ISBLANK(BT888),,INDEX(List_DayType,BT888+1))</f>
        <v/>
      </c>
      <c r="BV888" s="83" t="str">
        <f t="array" ref="BV888">IFS(BT888=0,,BT888=1,INDEX(List_Weekday,BT888),BT888=2,XLOOKUP(N888,List_Holidays,List_HolidaysDesc))</f>
        <v/>
      </c>
      <c r="BW888" s="109">
        <f t="shared" si="3"/>
        <v>0</v>
      </c>
      <c r="BX888" s="109">
        <f t="shared" si="4"/>
        <v>0</v>
      </c>
      <c r="BY888" s="109">
        <f>IF($BW888&gt;cLunchEnd+$N888,cLunchBegin+$N888+1,cLunchBegin+$N888)</f>
        <v>0.5</v>
      </c>
      <c r="BZ888" s="109">
        <f>IF($BW888&gt;cLunchEnd+$N888,cLunchEnd+$N888+1,cLunchEnd+$N888)</f>
        <v>0.5416666667</v>
      </c>
      <c r="CA888" s="109">
        <f>IF($BW888&gt;cDinnerEnd+$N888,cDinnerBegin+$N888+1,cDinnerBegin+$N888)</f>
        <v>0.75</v>
      </c>
      <c r="CB888" s="109">
        <f>IF($BW888&gt;cDinnerEnd+$N888,cDinnerEnd+$N888+1,cDinnerEnd+$N888)</f>
        <v>0.7916666667</v>
      </c>
      <c r="CC888" s="50" t="str">
        <f>IF((MIN($BX888,BZ888)-MAX($BW888,BY888))&gt;0,vDurationLunch,)</f>
        <v/>
      </c>
      <c r="CD888" s="50" t="str">
        <f>IF((MIN($BX888,CB888)-MAX($BW888,CA888))&gt;0,vDurationDinner,)</f>
        <v/>
      </c>
      <c r="CE888" s="50">
        <f t="shared" si="5"/>
        <v>0</v>
      </c>
      <c r="CF888" s="109">
        <f t="shared" si="6"/>
        <v>0.75</v>
      </c>
      <c r="CG888" s="50" t="str">
        <f t="shared" si="7"/>
        <v/>
      </c>
      <c r="CH888" s="50" t="str">
        <f t="shared" si="8"/>
        <v/>
      </c>
      <c r="CI888" s="50" t="str">
        <f t="shared" si="9"/>
        <v/>
      </c>
      <c r="CJ888" s="50" t="str">
        <f t="shared" si="10"/>
        <v/>
      </c>
      <c r="CK888" s="50" t="str">
        <f t="shared" si="11"/>
        <v/>
      </c>
      <c r="CL888" s="50"/>
      <c r="CM888" s="50"/>
      <c r="CN888" s="50"/>
      <c r="CO888" s="50"/>
      <c r="CP888" s="50"/>
    </row>
    <row r="889">
      <c r="A889" s="108" t="str">
        <f t="shared" si="2"/>
        <v/>
      </c>
      <c r="B889" s="6"/>
      <c r="C889" s="119"/>
      <c r="D889" s="120"/>
      <c r="E889" s="61"/>
      <c r="F889" s="45"/>
      <c r="G889" s="45"/>
      <c r="H889" s="46"/>
      <c r="I889" s="45"/>
      <c r="J889" s="45"/>
      <c r="K889" s="45"/>
      <c r="L889" s="45"/>
      <c r="M889" s="61"/>
      <c r="N889" s="48"/>
      <c r="O889" s="49"/>
      <c r="P889" s="48"/>
      <c r="Q889" s="49"/>
      <c r="R889" s="50"/>
      <c r="S889" s="51"/>
      <c r="T889" s="15"/>
      <c r="U889" s="14"/>
      <c r="V889" s="52"/>
      <c r="W889" s="52"/>
      <c r="X889" s="52"/>
      <c r="Y889" s="52"/>
      <c r="Z889" s="52"/>
      <c r="AA889" s="52"/>
      <c r="AB889" s="53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3"/>
      <c r="AP889" s="52"/>
      <c r="AQ889" s="52"/>
      <c r="AR889" s="53"/>
      <c r="AS889" s="53"/>
      <c r="AT889" s="53"/>
      <c r="AU889" s="52"/>
      <c r="AV889" s="52"/>
      <c r="AW889" s="53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83" t="str">
        <f>IF(ISBLANK(B889),,IF(IFNA(MATCH(N889,List_Holidays,0),0)=0,IF(IFNA(MATCH(WEEKDAY(N889),List_WeekHolidays,0),0),1,0),2))</f>
        <v/>
      </c>
      <c r="BU889" s="83" t="str">
        <f t="array" ref="BU889">IF(ISBLANK(BT889),,INDEX(List_DayType,BT889+1))</f>
        <v/>
      </c>
      <c r="BV889" s="83" t="str">
        <f t="array" ref="BV889">IFS(BT889=0,,BT889=1,INDEX(List_Weekday,BT889),BT889=2,XLOOKUP(N889,List_Holidays,List_HolidaysDesc))</f>
        <v/>
      </c>
      <c r="BW889" s="109">
        <f t="shared" si="3"/>
        <v>0</v>
      </c>
      <c r="BX889" s="109">
        <f t="shared" si="4"/>
        <v>0</v>
      </c>
      <c r="BY889" s="109">
        <f>IF($BW889&gt;cLunchEnd+$N889,cLunchBegin+$N889+1,cLunchBegin+$N889)</f>
        <v>0.5</v>
      </c>
      <c r="BZ889" s="109">
        <f>IF($BW889&gt;cLunchEnd+$N889,cLunchEnd+$N889+1,cLunchEnd+$N889)</f>
        <v>0.5416666667</v>
      </c>
      <c r="CA889" s="109">
        <f>IF($BW889&gt;cDinnerEnd+$N889,cDinnerBegin+$N889+1,cDinnerBegin+$N889)</f>
        <v>0.75</v>
      </c>
      <c r="CB889" s="109">
        <f>IF($BW889&gt;cDinnerEnd+$N889,cDinnerEnd+$N889+1,cDinnerEnd+$N889)</f>
        <v>0.7916666667</v>
      </c>
      <c r="CC889" s="50" t="str">
        <f>IF((MIN($BX889,BZ889)-MAX($BW889,BY889))&gt;0,vDurationLunch,)</f>
        <v/>
      </c>
      <c r="CD889" s="50" t="str">
        <f>IF((MIN($BX889,CB889)-MAX($BW889,CA889))&gt;0,vDurationDinner,)</f>
        <v/>
      </c>
      <c r="CE889" s="50">
        <f t="shared" si="5"/>
        <v>0</v>
      </c>
      <c r="CF889" s="109">
        <f t="shared" si="6"/>
        <v>0.75</v>
      </c>
      <c r="CG889" s="50" t="str">
        <f t="shared" si="7"/>
        <v/>
      </c>
      <c r="CH889" s="50" t="str">
        <f t="shared" si="8"/>
        <v/>
      </c>
      <c r="CI889" s="50" t="str">
        <f t="shared" si="9"/>
        <v/>
      </c>
      <c r="CJ889" s="50" t="str">
        <f t="shared" si="10"/>
        <v/>
      </c>
      <c r="CK889" s="50" t="str">
        <f t="shared" si="11"/>
        <v/>
      </c>
      <c r="CL889" s="50"/>
      <c r="CM889" s="50"/>
      <c r="CN889" s="50"/>
      <c r="CO889" s="50"/>
      <c r="CP889" s="50"/>
    </row>
    <row r="890">
      <c r="A890" s="108" t="str">
        <f t="shared" si="2"/>
        <v/>
      </c>
      <c r="B890" s="6"/>
      <c r="C890" s="119"/>
      <c r="D890" s="120"/>
      <c r="E890" s="61"/>
      <c r="F890" s="45"/>
      <c r="G890" s="45"/>
      <c r="H890" s="46"/>
      <c r="I890" s="45"/>
      <c r="J890" s="45"/>
      <c r="K890" s="45"/>
      <c r="L890" s="45"/>
      <c r="M890" s="61"/>
      <c r="N890" s="48"/>
      <c r="O890" s="49"/>
      <c r="P890" s="48"/>
      <c r="Q890" s="49"/>
      <c r="R890" s="50"/>
      <c r="S890" s="51"/>
      <c r="T890" s="15"/>
      <c r="U890" s="14"/>
      <c r="V890" s="52"/>
      <c r="W890" s="52"/>
      <c r="X890" s="52"/>
      <c r="Y890" s="52"/>
      <c r="Z890" s="52"/>
      <c r="AA890" s="52"/>
      <c r="AB890" s="53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3"/>
      <c r="AP890" s="52"/>
      <c r="AQ890" s="52"/>
      <c r="AR890" s="53"/>
      <c r="AS890" s="53"/>
      <c r="AT890" s="53"/>
      <c r="AU890" s="52"/>
      <c r="AV890" s="52"/>
      <c r="AW890" s="53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83" t="str">
        <f>IF(ISBLANK(B890),,IF(IFNA(MATCH(N890,List_Holidays,0),0)=0,IF(IFNA(MATCH(WEEKDAY(N890),List_WeekHolidays,0),0),1,0),2))</f>
        <v/>
      </c>
      <c r="BU890" s="83" t="str">
        <f t="array" ref="BU890">IF(ISBLANK(BT890),,INDEX(List_DayType,BT890+1))</f>
        <v/>
      </c>
      <c r="BV890" s="83" t="str">
        <f t="array" ref="BV890">IFS(BT890=0,,BT890=1,INDEX(List_Weekday,BT890),BT890=2,XLOOKUP(N890,List_Holidays,List_HolidaysDesc))</f>
        <v/>
      </c>
      <c r="BW890" s="109">
        <f t="shared" si="3"/>
        <v>0</v>
      </c>
      <c r="BX890" s="109">
        <f t="shared" si="4"/>
        <v>0</v>
      </c>
      <c r="BY890" s="109">
        <f>IF($BW890&gt;cLunchEnd+$N890,cLunchBegin+$N890+1,cLunchBegin+$N890)</f>
        <v>0.5</v>
      </c>
      <c r="BZ890" s="109">
        <f>IF($BW890&gt;cLunchEnd+$N890,cLunchEnd+$N890+1,cLunchEnd+$N890)</f>
        <v>0.5416666667</v>
      </c>
      <c r="CA890" s="109">
        <f>IF($BW890&gt;cDinnerEnd+$N890,cDinnerBegin+$N890+1,cDinnerBegin+$N890)</f>
        <v>0.75</v>
      </c>
      <c r="CB890" s="109">
        <f>IF($BW890&gt;cDinnerEnd+$N890,cDinnerEnd+$N890+1,cDinnerEnd+$N890)</f>
        <v>0.7916666667</v>
      </c>
      <c r="CC890" s="50" t="str">
        <f>IF((MIN($BX890,BZ890)-MAX($BW890,BY890))&gt;0,vDurationLunch,)</f>
        <v/>
      </c>
      <c r="CD890" s="50" t="str">
        <f>IF((MIN($BX890,CB890)-MAX($BW890,CA890))&gt;0,vDurationDinner,)</f>
        <v/>
      </c>
      <c r="CE890" s="50">
        <f t="shared" si="5"/>
        <v>0</v>
      </c>
      <c r="CF890" s="109">
        <f t="shared" si="6"/>
        <v>0.75</v>
      </c>
      <c r="CG890" s="50" t="str">
        <f t="shared" si="7"/>
        <v/>
      </c>
      <c r="CH890" s="50" t="str">
        <f t="shared" si="8"/>
        <v/>
      </c>
      <c r="CI890" s="50" t="str">
        <f t="shared" si="9"/>
        <v/>
      </c>
      <c r="CJ890" s="50" t="str">
        <f t="shared" si="10"/>
        <v/>
      </c>
      <c r="CK890" s="50" t="str">
        <f t="shared" si="11"/>
        <v/>
      </c>
      <c r="CL890" s="50"/>
      <c r="CM890" s="50"/>
      <c r="CN890" s="50"/>
      <c r="CO890" s="50"/>
      <c r="CP890" s="50"/>
    </row>
    <row r="891">
      <c r="A891" s="108" t="str">
        <f t="shared" si="2"/>
        <v/>
      </c>
      <c r="B891" s="6"/>
      <c r="C891" s="119"/>
      <c r="D891" s="120"/>
      <c r="E891" s="61"/>
      <c r="F891" s="45"/>
      <c r="G891" s="45"/>
      <c r="H891" s="45"/>
      <c r="I891" s="45"/>
      <c r="J891" s="46"/>
      <c r="K891" s="45"/>
      <c r="L891" s="45"/>
      <c r="M891" s="61"/>
      <c r="N891" s="48"/>
      <c r="O891" s="49"/>
      <c r="P891" s="48"/>
      <c r="Q891" s="49"/>
      <c r="R891" s="50"/>
      <c r="S891" s="51"/>
      <c r="T891" s="15"/>
      <c r="U891" s="14"/>
      <c r="V891" s="52"/>
      <c r="W891" s="52"/>
      <c r="X891" s="52"/>
      <c r="Y891" s="52"/>
      <c r="Z891" s="52"/>
      <c r="AA891" s="52"/>
      <c r="AB891" s="53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3"/>
      <c r="AP891" s="52"/>
      <c r="AQ891" s="52"/>
      <c r="AR891" s="53"/>
      <c r="AS891" s="53"/>
      <c r="AT891" s="53"/>
      <c r="AU891" s="52"/>
      <c r="AV891" s="52"/>
      <c r="AW891" s="53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83" t="str">
        <f>IF(ISBLANK(B891),,IF(IFNA(MATCH(N891,List_Holidays,0),0)=0,IF(IFNA(MATCH(WEEKDAY(N891),List_WeekHolidays,0),0),1,0),2))</f>
        <v/>
      </c>
      <c r="BU891" s="83" t="str">
        <f t="array" ref="BU891">IF(ISBLANK(BT891),,INDEX(List_DayType,BT891+1))</f>
        <v/>
      </c>
      <c r="BV891" s="83" t="str">
        <f t="array" ref="BV891">IFS(BT891=0,,BT891=1,INDEX(List_Weekday,BT891),BT891=2,XLOOKUP(N891,List_Holidays,List_HolidaysDesc))</f>
        <v/>
      </c>
      <c r="BW891" s="109">
        <f t="shared" si="3"/>
        <v>0</v>
      </c>
      <c r="BX891" s="109">
        <f t="shared" si="4"/>
        <v>0</v>
      </c>
      <c r="BY891" s="109">
        <f>IF($BW891&gt;cLunchEnd+$N891,cLunchBegin+$N891+1,cLunchBegin+$N891)</f>
        <v>0.5</v>
      </c>
      <c r="BZ891" s="109">
        <f>IF($BW891&gt;cLunchEnd+$N891,cLunchEnd+$N891+1,cLunchEnd+$N891)</f>
        <v>0.5416666667</v>
      </c>
      <c r="CA891" s="109">
        <f>IF($BW891&gt;cDinnerEnd+$N891,cDinnerBegin+$N891+1,cDinnerBegin+$N891)</f>
        <v>0.75</v>
      </c>
      <c r="CB891" s="109">
        <f>IF($BW891&gt;cDinnerEnd+$N891,cDinnerEnd+$N891+1,cDinnerEnd+$N891)</f>
        <v>0.7916666667</v>
      </c>
      <c r="CC891" s="50" t="str">
        <f>IF((MIN($BX891,BZ891)-MAX($BW891,BY891))&gt;0,vDurationLunch,)</f>
        <v/>
      </c>
      <c r="CD891" s="50" t="str">
        <f>IF((MIN($BX891,CB891)-MAX($BW891,CA891))&gt;0,vDurationDinner,)</f>
        <v/>
      </c>
      <c r="CE891" s="50">
        <f t="shared" si="5"/>
        <v>0</v>
      </c>
      <c r="CF891" s="109">
        <f t="shared" si="6"/>
        <v>0.75</v>
      </c>
      <c r="CG891" s="50" t="str">
        <f t="shared" si="7"/>
        <v/>
      </c>
      <c r="CH891" s="50" t="str">
        <f t="shared" si="8"/>
        <v/>
      </c>
      <c r="CI891" s="50" t="str">
        <f t="shared" si="9"/>
        <v/>
      </c>
      <c r="CJ891" s="50" t="str">
        <f t="shared" si="10"/>
        <v/>
      </c>
      <c r="CK891" s="50" t="str">
        <f t="shared" si="11"/>
        <v/>
      </c>
      <c r="CL891" s="50"/>
      <c r="CM891" s="50"/>
      <c r="CN891" s="50"/>
      <c r="CO891" s="50"/>
      <c r="CP891" s="50"/>
    </row>
    <row r="892">
      <c r="A892" s="108" t="str">
        <f t="shared" si="2"/>
        <v/>
      </c>
      <c r="B892" s="6"/>
      <c r="C892" s="119"/>
      <c r="D892" s="120"/>
      <c r="E892" s="61"/>
      <c r="F892" s="45"/>
      <c r="G892" s="45"/>
      <c r="H892" s="46"/>
      <c r="I892" s="45"/>
      <c r="J892" s="45"/>
      <c r="K892" s="45"/>
      <c r="L892" s="45"/>
      <c r="M892" s="61"/>
      <c r="N892" s="48"/>
      <c r="O892" s="49"/>
      <c r="P892" s="48"/>
      <c r="Q892" s="49"/>
      <c r="R892" s="50"/>
      <c r="S892" s="51"/>
      <c r="T892" s="15"/>
      <c r="U892" s="14"/>
      <c r="V892" s="52"/>
      <c r="W892" s="52"/>
      <c r="X892" s="52"/>
      <c r="Y892" s="52"/>
      <c r="Z892" s="52"/>
      <c r="AA892" s="52"/>
      <c r="AB892" s="53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3"/>
      <c r="AP892" s="52"/>
      <c r="AQ892" s="52"/>
      <c r="AR892" s="53"/>
      <c r="AS892" s="53"/>
      <c r="AT892" s="53"/>
      <c r="AU892" s="52"/>
      <c r="AV892" s="52"/>
      <c r="AW892" s="53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83" t="str">
        <f>IF(ISBLANK(B892),,IF(IFNA(MATCH(N892,List_Holidays,0),0)=0,IF(IFNA(MATCH(WEEKDAY(N892),List_WeekHolidays,0),0),1,0),2))</f>
        <v/>
      </c>
      <c r="BU892" s="83" t="str">
        <f t="array" ref="BU892">IF(ISBLANK(BT892),,INDEX(List_DayType,BT892+1))</f>
        <v/>
      </c>
      <c r="BV892" s="83" t="str">
        <f t="array" ref="BV892">IFS(BT892=0,,BT892=1,INDEX(List_Weekday,BT892),BT892=2,XLOOKUP(N892,List_Holidays,List_HolidaysDesc))</f>
        <v/>
      </c>
      <c r="BW892" s="109">
        <f t="shared" si="3"/>
        <v>0</v>
      </c>
      <c r="BX892" s="109">
        <f t="shared" si="4"/>
        <v>0</v>
      </c>
      <c r="BY892" s="109">
        <f>IF($BW892&gt;cLunchEnd+$N892,cLunchBegin+$N892+1,cLunchBegin+$N892)</f>
        <v>0.5</v>
      </c>
      <c r="BZ892" s="109">
        <f>IF($BW892&gt;cLunchEnd+$N892,cLunchEnd+$N892+1,cLunchEnd+$N892)</f>
        <v>0.5416666667</v>
      </c>
      <c r="CA892" s="109">
        <f>IF($BW892&gt;cDinnerEnd+$N892,cDinnerBegin+$N892+1,cDinnerBegin+$N892)</f>
        <v>0.75</v>
      </c>
      <c r="CB892" s="109">
        <f>IF($BW892&gt;cDinnerEnd+$N892,cDinnerEnd+$N892+1,cDinnerEnd+$N892)</f>
        <v>0.7916666667</v>
      </c>
      <c r="CC892" s="50" t="str">
        <f>IF((MIN($BX892,BZ892)-MAX($BW892,BY892))&gt;0,vDurationLunch,)</f>
        <v/>
      </c>
      <c r="CD892" s="50" t="str">
        <f>IF((MIN($BX892,CB892)-MAX($BW892,CA892))&gt;0,vDurationDinner,)</f>
        <v/>
      </c>
      <c r="CE892" s="50">
        <f t="shared" si="5"/>
        <v>0</v>
      </c>
      <c r="CF892" s="109">
        <f t="shared" si="6"/>
        <v>0.75</v>
      </c>
      <c r="CG892" s="50" t="str">
        <f t="shared" si="7"/>
        <v/>
      </c>
      <c r="CH892" s="50" t="str">
        <f t="shared" si="8"/>
        <v/>
      </c>
      <c r="CI892" s="50" t="str">
        <f t="shared" si="9"/>
        <v/>
      </c>
      <c r="CJ892" s="50" t="str">
        <f t="shared" si="10"/>
        <v/>
      </c>
      <c r="CK892" s="50" t="str">
        <f t="shared" si="11"/>
        <v/>
      </c>
      <c r="CL892" s="50"/>
      <c r="CM892" s="50"/>
      <c r="CN892" s="50"/>
      <c r="CO892" s="50"/>
      <c r="CP892" s="50"/>
    </row>
    <row r="893">
      <c r="A893" s="108" t="str">
        <f t="shared" si="2"/>
        <v/>
      </c>
      <c r="B893" s="6"/>
      <c r="C893" s="119"/>
      <c r="D893" s="120"/>
      <c r="E893" s="61"/>
      <c r="F893" s="45"/>
      <c r="G893" s="45"/>
      <c r="H893" s="46"/>
      <c r="I893" s="45"/>
      <c r="J893" s="45"/>
      <c r="K893" s="45"/>
      <c r="L893" s="45"/>
      <c r="M893" s="61"/>
      <c r="N893" s="48"/>
      <c r="O893" s="49"/>
      <c r="P893" s="48"/>
      <c r="Q893" s="49"/>
      <c r="R893" s="50"/>
      <c r="S893" s="51"/>
      <c r="T893" s="15"/>
      <c r="U893" s="14"/>
      <c r="V893" s="52"/>
      <c r="W893" s="52"/>
      <c r="X893" s="52"/>
      <c r="Y893" s="52"/>
      <c r="Z893" s="52"/>
      <c r="AA893" s="52"/>
      <c r="AB893" s="53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3"/>
      <c r="AP893" s="52"/>
      <c r="AQ893" s="52"/>
      <c r="AR893" s="53"/>
      <c r="AS893" s="53"/>
      <c r="AT893" s="53"/>
      <c r="AU893" s="52"/>
      <c r="AV893" s="52"/>
      <c r="AW893" s="53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83" t="str">
        <f>IF(ISBLANK(B893),,IF(IFNA(MATCH(N893,List_Holidays,0),0)=0,IF(IFNA(MATCH(WEEKDAY(N893),List_WeekHolidays,0),0),1,0),2))</f>
        <v/>
      </c>
      <c r="BU893" s="83" t="str">
        <f t="array" ref="BU893">IF(ISBLANK(BT893),,INDEX(List_DayType,BT893+1))</f>
        <v/>
      </c>
      <c r="BV893" s="83" t="str">
        <f t="array" ref="BV893">IFS(BT893=0,,BT893=1,INDEX(List_Weekday,BT893),BT893=2,XLOOKUP(N893,List_Holidays,List_HolidaysDesc))</f>
        <v/>
      </c>
      <c r="BW893" s="109">
        <f t="shared" si="3"/>
        <v>0</v>
      </c>
      <c r="BX893" s="109">
        <f t="shared" si="4"/>
        <v>0</v>
      </c>
      <c r="BY893" s="109">
        <f>IF($BW893&gt;cLunchEnd+$N893,cLunchBegin+$N893+1,cLunchBegin+$N893)</f>
        <v>0.5</v>
      </c>
      <c r="BZ893" s="109">
        <f>IF($BW893&gt;cLunchEnd+$N893,cLunchEnd+$N893+1,cLunchEnd+$N893)</f>
        <v>0.5416666667</v>
      </c>
      <c r="CA893" s="109">
        <f>IF($BW893&gt;cDinnerEnd+$N893,cDinnerBegin+$N893+1,cDinnerBegin+$N893)</f>
        <v>0.75</v>
      </c>
      <c r="CB893" s="109">
        <f>IF($BW893&gt;cDinnerEnd+$N893,cDinnerEnd+$N893+1,cDinnerEnd+$N893)</f>
        <v>0.7916666667</v>
      </c>
      <c r="CC893" s="50" t="str">
        <f>IF((MIN($BX893,BZ893)-MAX($BW893,BY893))&gt;0,vDurationLunch,)</f>
        <v/>
      </c>
      <c r="CD893" s="50" t="str">
        <f>IF((MIN($BX893,CB893)-MAX($BW893,CA893))&gt;0,vDurationDinner,)</f>
        <v/>
      </c>
      <c r="CE893" s="50">
        <f t="shared" si="5"/>
        <v>0</v>
      </c>
      <c r="CF893" s="109">
        <f t="shared" si="6"/>
        <v>0.75</v>
      </c>
      <c r="CG893" s="50" t="str">
        <f t="shared" si="7"/>
        <v/>
      </c>
      <c r="CH893" s="50" t="str">
        <f t="shared" si="8"/>
        <v/>
      </c>
      <c r="CI893" s="50" t="str">
        <f t="shared" si="9"/>
        <v/>
      </c>
      <c r="CJ893" s="50" t="str">
        <f t="shared" si="10"/>
        <v/>
      </c>
      <c r="CK893" s="50" t="str">
        <f t="shared" si="11"/>
        <v/>
      </c>
      <c r="CL893" s="50"/>
      <c r="CM893" s="50"/>
      <c r="CN893" s="50"/>
      <c r="CO893" s="50"/>
      <c r="CP893" s="50"/>
    </row>
    <row r="894">
      <c r="A894" s="108" t="str">
        <f t="shared" si="2"/>
        <v/>
      </c>
      <c r="B894" s="6"/>
      <c r="C894" s="119"/>
      <c r="D894" s="120"/>
      <c r="E894" s="61"/>
      <c r="F894" s="45"/>
      <c r="G894" s="45"/>
      <c r="H894" s="46"/>
      <c r="I894" s="45"/>
      <c r="J894" s="45"/>
      <c r="K894" s="45"/>
      <c r="L894" s="45"/>
      <c r="M894" s="61"/>
      <c r="N894" s="48"/>
      <c r="O894" s="49"/>
      <c r="P894" s="48"/>
      <c r="Q894" s="49"/>
      <c r="R894" s="50"/>
      <c r="S894" s="51"/>
      <c r="T894" s="15"/>
      <c r="U894" s="14"/>
      <c r="V894" s="52"/>
      <c r="W894" s="52"/>
      <c r="X894" s="52"/>
      <c r="Y894" s="52"/>
      <c r="Z894" s="52"/>
      <c r="AA894" s="52"/>
      <c r="AB894" s="53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3"/>
      <c r="AP894" s="52"/>
      <c r="AQ894" s="52"/>
      <c r="AR894" s="53"/>
      <c r="AS894" s="53"/>
      <c r="AT894" s="53"/>
      <c r="AU894" s="52"/>
      <c r="AV894" s="52"/>
      <c r="AW894" s="53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83" t="str">
        <f>IF(ISBLANK(B894),,IF(IFNA(MATCH(N894,List_Holidays,0),0)=0,IF(IFNA(MATCH(WEEKDAY(N894),List_WeekHolidays,0),0),1,0),2))</f>
        <v/>
      </c>
      <c r="BU894" s="83" t="str">
        <f t="array" ref="BU894">IF(ISBLANK(BT894),,INDEX(List_DayType,BT894+1))</f>
        <v/>
      </c>
      <c r="BV894" s="83" t="str">
        <f t="array" ref="BV894">IFS(BT894=0,,BT894=1,INDEX(List_Weekday,BT894),BT894=2,XLOOKUP(N894,List_Holidays,List_HolidaysDesc))</f>
        <v/>
      </c>
      <c r="BW894" s="109">
        <f t="shared" si="3"/>
        <v>0</v>
      </c>
      <c r="BX894" s="109">
        <f t="shared" si="4"/>
        <v>0</v>
      </c>
      <c r="BY894" s="109">
        <f>IF($BW894&gt;cLunchEnd+$N894,cLunchBegin+$N894+1,cLunchBegin+$N894)</f>
        <v>0.5</v>
      </c>
      <c r="BZ894" s="109">
        <f>IF($BW894&gt;cLunchEnd+$N894,cLunchEnd+$N894+1,cLunchEnd+$N894)</f>
        <v>0.5416666667</v>
      </c>
      <c r="CA894" s="109">
        <f>IF($BW894&gt;cDinnerEnd+$N894,cDinnerBegin+$N894+1,cDinnerBegin+$N894)</f>
        <v>0.75</v>
      </c>
      <c r="CB894" s="109">
        <f>IF($BW894&gt;cDinnerEnd+$N894,cDinnerEnd+$N894+1,cDinnerEnd+$N894)</f>
        <v>0.7916666667</v>
      </c>
      <c r="CC894" s="50" t="str">
        <f>IF((MIN($BX894,BZ894)-MAX($BW894,BY894))&gt;0,vDurationLunch,)</f>
        <v/>
      </c>
      <c r="CD894" s="50" t="str">
        <f>IF((MIN($BX894,CB894)-MAX($BW894,CA894))&gt;0,vDurationDinner,)</f>
        <v/>
      </c>
      <c r="CE894" s="50">
        <f t="shared" si="5"/>
        <v>0</v>
      </c>
      <c r="CF894" s="109">
        <f t="shared" si="6"/>
        <v>0.75</v>
      </c>
      <c r="CG894" s="50" t="str">
        <f t="shared" si="7"/>
        <v/>
      </c>
      <c r="CH894" s="50" t="str">
        <f t="shared" si="8"/>
        <v/>
      </c>
      <c r="CI894" s="50" t="str">
        <f t="shared" si="9"/>
        <v/>
      </c>
      <c r="CJ894" s="50" t="str">
        <f t="shared" si="10"/>
        <v/>
      </c>
      <c r="CK894" s="50" t="str">
        <f t="shared" si="11"/>
        <v/>
      </c>
      <c r="CL894" s="50"/>
      <c r="CM894" s="50"/>
      <c r="CN894" s="50"/>
      <c r="CO894" s="50"/>
      <c r="CP894" s="50"/>
    </row>
    <row r="895">
      <c r="A895" s="108" t="str">
        <f t="shared" si="2"/>
        <v/>
      </c>
      <c r="B895" s="6"/>
      <c r="C895" s="119"/>
      <c r="D895" s="120"/>
      <c r="E895" s="61"/>
      <c r="F895" s="45"/>
      <c r="G895" s="46"/>
      <c r="H895" s="46"/>
      <c r="I895" s="45"/>
      <c r="J895" s="45"/>
      <c r="K895" s="45"/>
      <c r="L895" s="45"/>
      <c r="M895" s="61"/>
      <c r="N895" s="48"/>
      <c r="O895" s="49"/>
      <c r="P895" s="48"/>
      <c r="Q895" s="49"/>
      <c r="R895" s="50"/>
      <c r="S895" s="51"/>
      <c r="T895" s="15"/>
      <c r="U895" s="14"/>
      <c r="V895" s="52"/>
      <c r="W895" s="52"/>
      <c r="X895" s="52"/>
      <c r="Y895" s="52"/>
      <c r="Z895" s="52"/>
      <c r="AA895" s="52"/>
      <c r="AB895" s="53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3"/>
      <c r="AP895" s="52"/>
      <c r="AQ895" s="52"/>
      <c r="AR895" s="53"/>
      <c r="AS895" s="53"/>
      <c r="AT895" s="53"/>
      <c r="AU895" s="52"/>
      <c r="AV895" s="52"/>
      <c r="AW895" s="53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83" t="str">
        <f>IF(ISBLANK(B895),,IF(IFNA(MATCH(N895,List_Holidays,0),0)=0,IF(IFNA(MATCH(WEEKDAY(N895),List_WeekHolidays,0),0),1,0),2))</f>
        <v/>
      </c>
      <c r="BU895" s="83" t="str">
        <f t="array" ref="BU895">IF(ISBLANK(BT895),,INDEX(List_DayType,BT895+1))</f>
        <v/>
      </c>
      <c r="BV895" s="83" t="str">
        <f t="array" ref="BV895">IFS(BT895=0,,BT895=1,INDEX(List_Weekday,BT895),BT895=2,XLOOKUP(N895,List_Holidays,List_HolidaysDesc))</f>
        <v/>
      </c>
      <c r="BW895" s="109">
        <f t="shared" si="3"/>
        <v>0</v>
      </c>
      <c r="BX895" s="109">
        <f t="shared" si="4"/>
        <v>0</v>
      </c>
      <c r="BY895" s="109">
        <f>IF($BW895&gt;cLunchEnd+$N895,cLunchBegin+$N895+1,cLunchBegin+$N895)</f>
        <v>0.5</v>
      </c>
      <c r="BZ895" s="109">
        <f>IF($BW895&gt;cLunchEnd+$N895,cLunchEnd+$N895+1,cLunchEnd+$N895)</f>
        <v>0.5416666667</v>
      </c>
      <c r="CA895" s="109">
        <f>IF($BW895&gt;cDinnerEnd+$N895,cDinnerBegin+$N895+1,cDinnerBegin+$N895)</f>
        <v>0.75</v>
      </c>
      <c r="CB895" s="109">
        <f>IF($BW895&gt;cDinnerEnd+$N895,cDinnerEnd+$N895+1,cDinnerEnd+$N895)</f>
        <v>0.7916666667</v>
      </c>
      <c r="CC895" s="50" t="str">
        <f>IF((MIN($BX895,BZ895)-MAX($BW895,BY895))&gt;0,vDurationLunch,)</f>
        <v/>
      </c>
      <c r="CD895" s="50" t="str">
        <f>IF((MIN($BX895,CB895)-MAX($BW895,CA895))&gt;0,vDurationDinner,)</f>
        <v/>
      </c>
      <c r="CE895" s="50">
        <f t="shared" si="5"/>
        <v>0</v>
      </c>
      <c r="CF895" s="109">
        <f t="shared" si="6"/>
        <v>0.75</v>
      </c>
      <c r="CG895" s="50" t="str">
        <f t="shared" si="7"/>
        <v/>
      </c>
      <c r="CH895" s="50" t="str">
        <f t="shared" si="8"/>
        <v/>
      </c>
      <c r="CI895" s="50" t="str">
        <f t="shared" si="9"/>
        <v/>
      </c>
      <c r="CJ895" s="50" t="str">
        <f t="shared" si="10"/>
        <v/>
      </c>
      <c r="CK895" s="50" t="str">
        <f t="shared" si="11"/>
        <v/>
      </c>
      <c r="CL895" s="50"/>
      <c r="CM895" s="50"/>
      <c r="CN895" s="50"/>
      <c r="CO895" s="50"/>
      <c r="CP895" s="50"/>
    </row>
    <row r="896">
      <c r="A896" s="108" t="str">
        <f t="shared" si="2"/>
        <v/>
      </c>
      <c r="B896" s="6"/>
      <c r="C896" s="119"/>
      <c r="D896" s="120"/>
      <c r="E896" s="61"/>
      <c r="F896" s="45"/>
      <c r="G896" s="45"/>
      <c r="H896" s="46"/>
      <c r="I896" s="45"/>
      <c r="J896" s="45"/>
      <c r="K896" s="45"/>
      <c r="L896" s="45"/>
      <c r="M896" s="61"/>
      <c r="N896" s="48"/>
      <c r="O896" s="49"/>
      <c r="P896" s="48"/>
      <c r="Q896" s="49"/>
      <c r="R896" s="50"/>
      <c r="S896" s="51"/>
      <c r="T896" s="15"/>
      <c r="U896" s="14"/>
      <c r="V896" s="52"/>
      <c r="W896" s="52"/>
      <c r="X896" s="52"/>
      <c r="Y896" s="52"/>
      <c r="Z896" s="52"/>
      <c r="AA896" s="52"/>
      <c r="AB896" s="53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3"/>
      <c r="AP896" s="52"/>
      <c r="AQ896" s="52"/>
      <c r="AR896" s="53"/>
      <c r="AS896" s="53"/>
      <c r="AT896" s="53"/>
      <c r="AU896" s="52"/>
      <c r="AV896" s="52"/>
      <c r="AW896" s="53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83" t="str">
        <f>IF(ISBLANK(B896),,IF(IFNA(MATCH(N896,List_Holidays,0),0)=0,IF(IFNA(MATCH(WEEKDAY(N896),List_WeekHolidays,0),0),1,0),2))</f>
        <v/>
      </c>
      <c r="BU896" s="83" t="str">
        <f t="array" ref="BU896">IF(ISBLANK(BT896),,INDEX(List_DayType,BT896+1))</f>
        <v/>
      </c>
      <c r="BV896" s="83" t="str">
        <f t="array" ref="BV896">IFS(BT896=0,,BT896=1,INDEX(List_Weekday,BT896),BT896=2,XLOOKUP(N896,List_Holidays,List_HolidaysDesc))</f>
        <v/>
      </c>
      <c r="BW896" s="109">
        <f t="shared" si="3"/>
        <v>0</v>
      </c>
      <c r="BX896" s="109">
        <f t="shared" si="4"/>
        <v>0</v>
      </c>
      <c r="BY896" s="109">
        <f>IF($BW896&gt;cLunchEnd+$N896,cLunchBegin+$N896+1,cLunchBegin+$N896)</f>
        <v>0.5</v>
      </c>
      <c r="BZ896" s="109">
        <f>IF($BW896&gt;cLunchEnd+$N896,cLunchEnd+$N896+1,cLunchEnd+$N896)</f>
        <v>0.5416666667</v>
      </c>
      <c r="CA896" s="109">
        <f>IF($BW896&gt;cDinnerEnd+$N896,cDinnerBegin+$N896+1,cDinnerBegin+$N896)</f>
        <v>0.75</v>
      </c>
      <c r="CB896" s="109">
        <f>IF($BW896&gt;cDinnerEnd+$N896,cDinnerEnd+$N896+1,cDinnerEnd+$N896)</f>
        <v>0.7916666667</v>
      </c>
      <c r="CC896" s="50" t="str">
        <f>IF((MIN($BX896,BZ896)-MAX($BW896,BY896))&gt;0,vDurationLunch,)</f>
        <v/>
      </c>
      <c r="CD896" s="50" t="str">
        <f>IF((MIN($BX896,CB896)-MAX($BW896,CA896))&gt;0,vDurationDinner,)</f>
        <v/>
      </c>
      <c r="CE896" s="50">
        <f t="shared" si="5"/>
        <v>0</v>
      </c>
      <c r="CF896" s="109">
        <f t="shared" si="6"/>
        <v>0.75</v>
      </c>
      <c r="CG896" s="50" t="str">
        <f t="shared" si="7"/>
        <v/>
      </c>
      <c r="CH896" s="50" t="str">
        <f t="shared" si="8"/>
        <v/>
      </c>
      <c r="CI896" s="50" t="str">
        <f t="shared" si="9"/>
        <v/>
      </c>
      <c r="CJ896" s="50" t="str">
        <f t="shared" si="10"/>
        <v/>
      </c>
      <c r="CK896" s="50" t="str">
        <f t="shared" si="11"/>
        <v/>
      </c>
      <c r="CL896" s="50"/>
      <c r="CM896" s="50"/>
      <c r="CN896" s="50"/>
      <c r="CO896" s="50"/>
      <c r="CP896" s="50"/>
    </row>
    <row r="897">
      <c r="A897" s="108" t="str">
        <f t="shared" si="2"/>
        <v/>
      </c>
      <c r="B897" s="6"/>
      <c r="C897" s="119"/>
      <c r="D897" s="120"/>
      <c r="E897" s="61"/>
      <c r="F897" s="45"/>
      <c r="G897" s="45"/>
      <c r="H897" s="46"/>
      <c r="I897" s="45"/>
      <c r="J897" s="45"/>
      <c r="K897" s="45"/>
      <c r="L897" s="45"/>
      <c r="M897" s="61"/>
      <c r="N897" s="48"/>
      <c r="O897" s="49"/>
      <c r="P897" s="48"/>
      <c r="Q897" s="49"/>
      <c r="R897" s="50"/>
      <c r="S897" s="51"/>
      <c r="T897" s="15"/>
      <c r="U897" s="14"/>
      <c r="V897" s="52"/>
      <c r="W897" s="52"/>
      <c r="X897" s="52"/>
      <c r="Y897" s="52"/>
      <c r="Z897" s="52"/>
      <c r="AA897" s="52"/>
      <c r="AB897" s="53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3"/>
      <c r="AP897" s="52"/>
      <c r="AQ897" s="52"/>
      <c r="AR897" s="53"/>
      <c r="AS897" s="53"/>
      <c r="AT897" s="53"/>
      <c r="AU897" s="52"/>
      <c r="AV897" s="52"/>
      <c r="AW897" s="53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83" t="str">
        <f>IF(ISBLANK(B897),,IF(IFNA(MATCH(N897,List_Holidays,0),0)=0,IF(IFNA(MATCH(WEEKDAY(N897),List_WeekHolidays,0),0),1,0),2))</f>
        <v/>
      </c>
      <c r="BU897" s="83" t="str">
        <f t="array" ref="BU897">IF(ISBLANK(BT897),,INDEX(List_DayType,BT897+1))</f>
        <v/>
      </c>
      <c r="BV897" s="83" t="str">
        <f t="array" ref="BV897">IFS(BT897=0,,BT897=1,INDEX(List_Weekday,BT897),BT897=2,XLOOKUP(N897,List_Holidays,List_HolidaysDesc))</f>
        <v/>
      </c>
      <c r="BW897" s="109">
        <f t="shared" si="3"/>
        <v>0</v>
      </c>
      <c r="BX897" s="109">
        <f t="shared" si="4"/>
        <v>0</v>
      </c>
      <c r="BY897" s="109">
        <f>IF($BW897&gt;cLunchEnd+$N897,cLunchBegin+$N897+1,cLunchBegin+$N897)</f>
        <v>0.5</v>
      </c>
      <c r="BZ897" s="109">
        <f>IF($BW897&gt;cLunchEnd+$N897,cLunchEnd+$N897+1,cLunchEnd+$N897)</f>
        <v>0.5416666667</v>
      </c>
      <c r="CA897" s="109">
        <f>IF($BW897&gt;cDinnerEnd+$N897,cDinnerBegin+$N897+1,cDinnerBegin+$N897)</f>
        <v>0.75</v>
      </c>
      <c r="CB897" s="109">
        <f>IF($BW897&gt;cDinnerEnd+$N897,cDinnerEnd+$N897+1,cDinnerEnd+$N897)</f>
        <v>0.7916666667</v>
      </c>
      <c r="CC897" s="50" t="str">
        <f>IF((MIN($BX897,BZ897)-MAX($BW897,BY897))&gt;0,vDurationLunch,)</f>
        <v/>
      </c>
      <c r="CD897" s="50" t="str">
        <f>IF((MIN($BX897,CB897)-MAX($BW897,CA897))&gt;0,vDurationDinner,)</f>
        <v/>
      </c>
      <c r="CE897" s="50">
        <f t="shared" si="5"/>
        <v>0</v>
      </c>
      <c r="CF897" s="109">
        <f t="shared" si="6"/>
        <v>0.75</v>
      </c>
      <c r="CG897" s="50" t="str">
        <f t="shared" si="7"/>
        <v/>
      </c>
      <c r="CH897" s="50" t="str">
        <f t="shared" si="8"/>
        <v/>
      </c>
      <c r="CI897" s="50" t="str">
        <f t="shared" si="9"/>
        <v/>
      </c>
      <c r="CJ897" s="50" t="str">
        <f t="shared" si="10"/>
        <v/>
      </c>
      <c r="CK897" s="50" t="str">
        <f t="shared" si="11"/>
        <v/>
      </c>
      <c r="CL897" s="50"/>
      <c r="CM897" s="50"/>
      <c r="CN897" s="50"/>
      <c r="CO897" s="50"/>
      <c r="CP897" s="50"/>
    </row>
    <row r="898">
      <c r="A898" s="108" t="str">
        <f t="shared" si="2"/>
        <v/>
      </c>
      <c r="B898" s="6"/>
      <c r="C898" s="119"/>
      <c r="D898" s="120"/>
      <c r="E898" s="61"/>
      <c r="F898" s="45"/>
      <c r="G898" s="45"/>
      <c r="H898" s="45"/>
      <c r="I898" s="45"/>
      <c r="J898" s="46"/>
      <c r="K898" s="45"/>
      <c r="L898" s="45"/>
      <c r="M898" s="61"/>
      <c r="N898" s="48"/>
      <c r="O898" s="49"/>
      <c r="P898" s="48"/>
      <c r="Q898" s="49"/>
      <c r="R898" s="50"/>
      <c r="S898" s="51"/>
      <c r="T898" s="15"/>
      <c r="U898" s="14"/>
      <c r="V898" s="52"/>
      <c r="W898" s="52"/>
      <c r="X898" s="52"/>
      <c r="Y898" s="52"/>
      <c r="Z898" s="52"/>
      <c r="AA898" s="52"/>
      <c r="AB898" s="53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3"/>
      <c r="AP898" s="52"/>
      <c r="AQ898" s="52"/>
      <c r="AR898" s="53"/>
      <c r="AS898" s="53"/>
      <c r="AT898" s="53"/>
      <c r="AU898" s="52"/>
      <c r="AV898" s="52"/>
      <c r="AW898" s="53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83" t="str">
        <f>IF(ISBLANK(B898),,IF(IFNA(MATCH(N898,List_Holidays,0),0)=0,IF(IFNA(MATCH(WEEKDAY(N898),List_WeekHolidays,0),0),1,0),2))</f>
        <v/>
      </c>
      <c r="BU898" s="83" t="str">
        <f t="array" ref="BU898">IF(ISBLANK(BT898),,INDEX(List_DayType,BT898+1))</f>
        <v/>
      </c>
      <c r="BV898" s="83" t="str">
        <f t="array" ref="BV898">IFS(BT898=0,,BT898=1,INDEX(List_Weekday,BT898),BT898=2,XLOOKUP(N898,List_Holidays,List_HolidaysDesc))</f>
        <v/>
      </c>
      <c r="BW898" s="109">
        <f t="shared" si="3"/>
        <v>0</v>
      </c>
      <c r="BX898" s="109">
        <f t="shared" si="4"/>
        <v>0</v>
      </c>
      <c r="BY898" s="109">
        <f>IF($BW898&gt;cLunchEnd+$N898,cLunchBegin+$N898+1,cLunchBegin+$N898)</f>
        <v>0.5</v>
      </c>
      <c r="BZ898" s="109">
        <f>IF($BW898&gt;cLunchEnd+$N898,cLunchEnd+$N898+1,cLunchEnd+$N898)</f>
        <v>0.5416666667</v>
      </c>
      <c r="CA898" s="109">
        <f>IF($BW898&gt;cDinnerEnd+$N898,cDinnerBegin+$N898+1,cDinnerBegin+$N898)</f>
        <v>0.75</v>
      </c>
      <c r="CB898" s="109">
        <f>IF($BW898&gt;cDinnerEnd+$N898,cDinnerEnd+$N898+1,cDinnerEnd+$N898)</f>
        <v>0.7916666667</v>
      </c>
      <c r="CC898" s="50" t="str">
        <f>IF((MIN($BX898,BZ898)-MAX($BW898,BY898))&gt;0,vDurationLunch,)</f>
        <v/>
      </c>
      <c r="CD898" s="50" t="str">
        <f>IF((MIN($BX898,CB898)-MAX($BW898,CA898))&gt;0,vDurationDinner,)</f>
        <v/>
      </c>
      <c r="CE898" s="50">
        <f t="shared" si="5"/>
        <v>0</v>
      </c>
      <c r="CF898" s="109">
        <f t="shared" si="6"/>
        <v>0.75</v>
      </c>
      <c r="CG898" s="50" t="str">
        <f t="shared" si="7"/>
        <v/>
      </c>
      <c r="CH898" s="50" t="str">
        <f t="shared" si="8"/>
        <v/>
      </c>
      <c r="CI898" s="50" t="str">
        <f t="shared" si="9"/>
        <v/>
      </c>
      <c r="CJ898" s="50" t="str">
        <f t="shared" si="10"/>
        <v/>
      </c>
      <c r="CK898" s="50" t="str">
        <f t="shared" si="11"/>
        <v/>
      </c>
      <c r="CL898" s="50"/>
      <c r="CM898" s="50"/>
      <c r="CN898" s="50"/>
      <c r="CO898" s="50"/>
      <c r="CP898" s="50"/>
    </row>
    <row r="899">
      <c r="A899" s="108" t="str">
        <f t="shared" si="2"/>
        <v/>
      </c>
      <c r="B899" s="6"/>
      <c r="C899" s="119"/>
      <c r="D899" s="120"/>
      <c r="E899" s="61"/>
      <c r="F899" s="45"/>
      <c r="G899" s="45"/>
      <c r="H899" s="46"/>
      <c r="I899" s="45"/>
      <c r="J899" s="45"/>
      <c r="K899" s="45"/>
      <c r="L899" s="45"/>
      <c r="M899" s="61"/>
      <c r="N899" s="48"/>
      <c r="O899" s="49"/>
      <c r="P899" s="48"/>
      <c r="Q899" s="49"/>
      <c r="R899" s="50"/>
      <c r="S899" s="51"/>
      <c r="T899" s="15"/>
      <c r="U899" s="14"/>
      <c r="V899" s="52"/>
      <c r="W899" s="52"/>
      <c r="X899" s="52"/>
      <c r="Y899" s="52"/>
      <c r="Z899" s="52"/>
      <c r="AA899" s="52"/>
      <c r="AB899" s="53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3"/>
      <c r="AP899" s="52"/>
      <c r="AQ899" s="52"/>
      <c r="AR899" s="53"/>
      <c r="AS899" s="53"/>
      <c r="AT899" s="53"/>
      <c r="AU899" s="52"/>
      <c r="AV899" s="52"/>
      <c r="AW899" s="53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83" t="str">
        <f>IF(ISBLANK(B899),,IF(IFNA(MATCH(N899,List_Holidays,0),0)=0,IF(IFNA(MATCH(WEEKDAY(N899),List_WeekHolidays,0),0),1,0),2))</f>
        <v/>
      </c>
      <c r="BU899" s="83" t="str">
        <f t="array" ref="BU899">IF(ISBLANK(BT899),,INDEX(List_DayType,BT899+1))</f>
        <v/>
      </c>
      <c r="BV899" s="83" t="str">
        <f t="array" ref="BV899">IFS(BT899=0,,BT899=1,INDEX(List_Weekday,BT899),BT899=2,XLOOKUP(N899,List_Holidays,List_HolidaysDesc))</f>
        <v/>
      </c>
      <c r="BW899" s="109">
        <f t="shared" si="3"/>
        <v>0</v>
      </c>
      <c r="BX899" s="109">
        <f t="shared" si="4"/>
        <v>0</v>
      </c>
      <c r="BY899" s="109">
        <f>IF($BW899&gt;cLunchEnd+$N899,cLunchBegin+$N899+1,cLunchBegin+$N899)</f>
        <v>0.5</v>
      </c>
      <c r="BZ899" s="109">
        <f>IF($BW899&gt;cLunchEnd+$N899,cLunchEnd+$N899+1,cLunchEnd+$N899)</f>
        <v>0.5416666667</v>
      </c>
      <c r="CA899" s="109">
        <f>IF($BW899&gt;cDinnerEnd+$N899,cDinnerBegin+$N899+1,cDinnerBegin+$N899)</f>
        <v>0.75</v>
      </c>
      <c r="CB899" s="109">
        <f>IF($BW899&gt;cDinnerEnd+$N899,cDinnerEnd+$N899+1,cDinnerEnd+$N899)</f>
        <v>0.7916666667</v>
      </c>
      <c r="CC899" s="50" t="str">
        <f>IF((MIN($BX899,BZ899)-MAX($BW899,BY899))&gt;0,vDurationLunch,)</f>
        <v/>
      </c>
      <c r="CD899" s="50" t="str">
        <f>IF((MIN($BX899,CB899)-MAX($BW899,CA899))&gt;0,vDurationDinner,)</f>
        <v/>
      </c>
      <c r="CE899" s="50">
        <f t="shared" si="5"/>
        <v>0</v>
      </c>
      <c r="CF899" s="109">
        <f t="shared" si="6"/>
        <v>0.75</v>
      </c>
      <c r="CG899" s="50" t="str">
        <f t="shared" si="7"/>
        <v/>
      </c>
      <c r="CH899" s="50" t="str">
        <f t="shared" si="8"/>
        <v/>
      </c>
      <c r="CI899" s="50" t="str">
        <f t="shared" si="9"/>
        <v/>
      </c>
      <c r="CJ899" s="50" t="str">
        <f t="shared" si="10"/>
        <v/>
      </c>
      <c r="CK899" s="50" t="str">
        <f t="shared" si="11"/>
        <v/>
      </c>
      <c r="CL899" s="50"/>
      <c r="CM899" s="50"/>
      <c r="CN899" s="50"/>
      <c r="CO899" s="50"/>
      <c r="CP899" s="50"/>
    </row>
    <row r="900">
      <c r="A900" s="108" t="str">
        <f t="shared" si="2"/>
        <v/>
      </c>
      <c r="B900" s="6"/>
      <c r="C900" s="119"/>
      <c r="D900" s="120"/>
      <c r="E900" s="61"/>
      <c r="F900" s="45"/>
      <c r="G900" s="45"/>
      <c r="H900" s="46"/>
      <c r="I900" s="45"/>
      <c r="J900" s="45"/>
      <c r="K900" s="45"/>
      <c r="L900" s="45"/>
      <c r="M900" s="61"/>
      <c r="N900" s="48"/>
      <c r="O900" s="49"/>
      <c r="P900" s="48"/>
      <c r="Q900" s="49"/>
      <c r="R900" s="50"/>
      <c r="S900" s="51"/>
      <c r="T900" s="15"/>
      <c r="U900" s="14"/>
      <c r="V900" s="52"/>
      <c r="W900" s="52"/>
      <c r="X900" s="52"/>
      <c r="Y900" s="52"/>
      <c r="Z900" s="52"/>
      <c r="AA900" s="52"/>
      <c r="AB900" s="53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3"/>
      <c r="AP900" s="52"/>
      <c r="AQ900" s="52"/>
      <c r="AR900" s="53"/>
      <c r="AS900" s="53"/>
      <c r="AT900" s="53"/>
      <c r="AU900" s="52"/>
      <c r="AV900" s="52"/>
      <c r="AW900" s="53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83" t="str">
        <f>IF(ISBLANK(B900),,IF(IFNA(MATCH(N900,List_Holidays,0),0)=0,IF(IFNA(MATCH(WEEKDAY(N900),List_WeekHolidays,0),0),1,0),2))</f>
        <v/>
      </c>
      <c r="BU900" s="83" t="str">
        <f t="array" ref="BU900">IF(ISBLANK(BT900),,INDEX(List_DayType,BT900+1))</f>
        <v/>
      </c>
      <c r="BV900" s="83" t="str">
        <f t="array" ref="BV900">IFS(BT900=0,,BT900=1,INDEX(List_Weekday,BT900),BT900=2,XLOOKUP(N900,List_Holidays,List_HolidaysDesc))</f>
        <v/>
      </c>
      <c r="BW900" s="109">
        <f t="shared" si="3"/>
        <v>0</v>
      </c>
      <c r="BX900" s="109">
        <f t="shared" si="4"/>
        <v>0</v>
      </c>
      <c r="BY900" s="109">
        <f>IF($BW900&gt;cLunchEnd+$N900,cLunchBegin+$N900+1,cLunchBegin+$N900)</f>
        <v>0.5</v>
      </c>
      <c r="BZ900" s="109">
        <f>IF($BW900&gt;cLunchEnd+$N900,cLunchEnd+$N900+1,cLunchEnd+$N900)</f>
        <v>0.5416666667</v>
      </c>
      <c r="CA900" s="109">
        <f>IF($BW900&gt;cDinnerEnd+$N900,cDinnerBegin+$N900+1,cDinnerBegin+$N900)</f>
        <v>0.75</v>
      </c>
      <c r="CB900" s="109">
        <f>IF($BW900&gt;cDinnerEnd+$N900,cDinnerEnd+$N900+1,cDinnerEnd+$N900)</f>
        <v>0.7916666667</v>
      </c>
      <c r="CC900" s="50" t="str">
        <f>IF((MIN($BX900,BZ900)-MAX($BW900,BY900))&gt;0,vDurationLunch,)</f>
        <v/>
      </c>
      <c r="CD900" s="50" t="str">
        <f>IF((MIN($BX900,CB900)-MAX($BW900,CA900))&gt;0,vDurationDinner,)</f>
        <v/>
      </c>
      <c r="CE900" s="50">
        <f t="shared" si="5"/>
        <v>0</v>
      </c>
      <c r="CF900" s="109">
        <f t="shared" si="6"/>
        <v>0.75</v>
      </c>
      <c r="CG900" s="50" t="str">
        <f t="shared" si="7"/>
        <v/>
      </c>
      <c r="CH900" s="50" t="str">
        <f t="shared" si="8"/>
        <v/>
      </c>
      <c r="CI900" s="50" t="str">
        <f t="shared" si="9"/>
        <v/>
      </c>
      <c r="CJ900" s="50" t="str">
        <f t="shared" si="10"/>
        <v/>
      </c>
      <c r="CK900" s="50" t="str">
        <f t="shared" si="11"/>
        <v/>
      </c>
      <c r="CL900" s="50"/>
      <c r="CM900" s="50"/>
      <c r="CN900" s="50"/>
      <c r="CO900" s="50"/>
      <c r="CP900" s="50"/>
    </row>
    <row r="901">
      <c r="A901" s="108" t="str">
        <f t="shared" si="2"/>
        <v/>
      </c>
      <c r="B901" s="6"/>
      <c r="C901" s="119"/>
      <c r="D901" s="120"/>
      <c r="E901" s="61"/>
      <c r="F901" s="45"/>
      <c r="G901" s="45"/>
      <c r="H901" s="46"/>
      <c r="I901" s="45"/>
      <c r="J901" s="45"/>
      <c r="K901" s="45"/>
      <c r="L901" s="45"/>
      <c r="M901" s="61"/>
      <c r="N901" s="48"/>
      <c r="O901" s="49"/>
      <c r="P901" s="48"/>
      <c r="Q901" s="49"/>
      <c r="R901" s="50"/>
      <c r="S901" s="51"/>
      <c r="T901" s="15"/>
      <c r="U901" s="14"/>
      <c r="V901" s="52"/>
      <c r="W901" s="52"/>
      <c r="X901" s="52"/>
      <c r="Y901" s="52"/>
      <c r="Z901" s="52"/>
      <c r="AA901" s="52"/>
      <c r="AB901" s="53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3"/>
      <c r="AP901" s="52"/>
      <c r="AQ901" s="52"/>
      <c r="AR901" s="53"/>
      <c r="AS901" s="53"/>
      <c r="AT901" s="53"/>
      <c r="AU901" s="52"/>
      <c r="AV901" s="52"/>
      <c r="AW901" s="53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83" t="str">
        <f>IF(ISBLANK(B901),,IF(IFNA(MATCH(N901,List_Holidays,0),0)=0,IF(IFNA(MATCH(WEEKDAY(N901),List_WeekHolidays,0),0),1,0),2))</f>
        <v/>
      </c>
      <c r="BU901" s="83" t="str">
        <f t="array" ref="BU901">IF(ISBLANK(BT901),,INDEX(List_DayType,BT901+1))</f>
        <v/>
      </c>
      <c r="BV901" s="83" t="str">
        <f t="array" ref="BV901">IFS(BT901=0,,BT901=1,INDEX(List_Weekday,BT901),BT901=2,XLOOKUP(N901,List_Holidays,List_HolidaysDesc))</f>
        <v/>
      </c>
      <c r="BW901" s="109">
        <f t="shared" si="3"/>
        <v>0</v>
      </c>
      <c r="BX901" s="109">
        <f t="shared" si="4"/>
        <v>0</v>
      </c>
      <c r="BY901" s="109">
        <f>IF($BW901&gt;cLunchEnd+$N901,cLunchBegin+$N901+1,cLunchBegin+$N901)</f>
        <v>0.5</v>
      </c>
      <c r="BZ901" s="109">
        <f>IF($BW901&gt;cLunchEnd+$N901,cLunchEnd+$N901+1,cLunchEnd+$N901)</f>
        <v>0.5416666667</v>
      </c>
      <c r="CA901" s="109">
        <f>IF($BW901&gt;cDinnerEnd+$N901,cDinnerBegin+$N901+1,cDinnerBegin+$N901)</f>
        <v>0.75</v>
      </c>
      <c r="CB901" s="109">
        <f>IF($BW901&gt;cDinnerEnd+$N901,cDinnerEnd+$N901+1,cDinnerEnd+$N901)</f>
        <v>0.7916666667</v>
      </c>
      <c r="CC901" s="50" t="str">
        <f>IF((MIN($BX901,BZ901)-MAX($BW901,BY901))&gt;0,vDurationLunch,)</f>
        <v/>
      </c>
      <c r="CD901" s="50" t="str">
        <f>IF((MIN($BX901,CB901)-MAX($BW901,CA901))&gt;0,vDurationDinner,)</f>
        <v/>
      </c>
      <c r="CE901" s="50">
        <f t="shared" si="5"/>
        <v>0</v>
      </c>
      <c r="CF901" s="109">
        <f t="shared" si="6"/>
        <v>0.75</v>
      </c>
      <c r="CG901" s="50" t="str">
        <f t="shared" si="7"/>
        <v/>
      </c>
      <c r="CH901" s="50" t="str">
        <f t="shared" si="8"/>
        <v/>
      </c>
      <c r="CI901" s="50" t="str">
        <f t="shared" si="9"/>
        <v/>
      </c>
      <c r="CJ901" s="50" t="str">
        <f t="shared" si="10"/>
        <v/>
      </c>
      <c r="CK901" s="50" t="str">
        <f t="shared" si="11"/>
        <v/>
      </c>
      <c r="CL901" s="50"/>
      <c r="CM901" s="50"/>
      <c r="CN901" s="50"/>
      <c r="CO901" s="50"/>
      <c r="CP901" s="50"/>
    </row>
    <row r="902">
      <c r="A902" s="108" t="str">
        <f t="shared" si="2"/>
        <v/>
      </c>
      <c r="B902" s="6"/>
      <c r="C902" s="119"/>
      <c r="D902" s="120"/>
      <c r="E902" s="61"/>
      <c r="F902" s="45"/>
      <c r="G902" s="46"/>
      <c r="H902" s="46"/>
      <c r="I902" s="45"/>
      <c r="J902" s="45"/>
      <c r="K902" s="45"/>
      <c r="L902" s="45"/>
      <c r="M902" s="61"/>
      <c r="N902" s="48"/>
      <c r="O902" s="49"/>
      <c r="P902" s="48"/>
      <c r="Q902" s="49"/>
      <c r="R902" s="50"/>
      <c r="S902" s="51"/>
      <c r="T902" s="15"/>
      <c r="U902" s="14"/>
      <c r="V902" s="52"/>
      <c r="W902" s="52"/>
      <c r="X902" s="52"/>
      <c r="Y902" s="52"/>
      <c r="Z902" s="52"/>
      <c r="AA902" s="52"/>
      <c r="AB902" s="53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3"/>
      <c r="AP902" s="52"/>
      <c r="AQ902" s="52"/>
      <c r="AR902" s="53"/>
      <c r="AS902" s="53"/>
      <c r="AT902" s="53"/>
      <c r="AU902" s="52"/>
      <c r="AV902" s="52"/>
      <c r="AW902" s="53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83" t="str">
        <f>IF(ISBLANK(B902),,IF(IFNA(MATCH(N902,List_Holidays,0),0)=0,IF(IFNA(MATCH(WEEKDAY(N902),List_WeekHolidays,0),0),1,0),2))</f>
        <v/>
      </c>
      <c r="BU902" s="83" t="str">
        <f t="array" ref="BU902">IF(ISBLANK(BT902),,INDEX(List_DayType,BT902+1))</f>
        <v/>
      </c>
      <c r="BV902" s="83" t="str">
        <f t="array" ref="BV902">IFS(BT902=0,,BT902=1,INDEX(List_Weekday,BT902),BT902=2,XLOOKUP(N902,List_Holidays,List_HolidaysDesc))</f>
        <v/>
      </c>
      <c r="BW902" s="109">
        <f t="shared" si="3"/>
        <v>0</v>
      </c>
      <c r="BX902" s="109">
        <f t="shared" si="4"/>
        <v>0</v>
      </c>
      <c r="BY902" s="109">
        <f>IF($BW902&gt;cLunchEnd+$N902,cLunchBegin+$N902+1,cLunchBegin+$N902)</f>
        <v>0.5</v>
      </c>
      <c r="BZ902" s="109">
        <f>IF($BW902&gt;cLunchEnd+$N902,cLunchEnd+$N902+1,cLunchEnd+$N902)</f>
        <v>0.5416666667</v>
      </c>
      <c r="CA902" s="109">
        <f>IF($BW902&gt;cDinnerEnd+$N902,cDinnerBegin+$N902+1,cDinnerBegin+$N902)</f>
        <v>0.75</v>
      </c>
      <c r="CB902" s="109">
        <f>IF($BW902&gt;cDinnerEnd+$N902,cDinnerEnd+$N902+1,cDinnerEnd+$N902)</f>
        <v>0.7916666667</v>
      </c>
      <c r="CC902" s="50" t="str">
        <f>IF((MIN($BX902,BZ902)-MAX($BW902,BY902))&gt;0,vDurationLunch,)</f>
        <v/>
      </c>
      <c r="CD902" s="50" t="str">
        <f>IF((MIN($BX902,CB902)-MAX($BW902,CA902))&gt;0,vDurationDinner,)</f>
        <v/>
      </c>
      <c r="CE902" s="50">
        <f t="shared" si="5"/>
        <v>0</v>
      </c>
      <c r="CF902" s="109">
        <f t="shared" si="6"/>
        <v>0.75</v>
      </c>
      <c r="CG902" s="50" t="str">
        <f t="shared" si="7"/>
        <v/>
      </c>
      <c r="CH902" s="50" t="str">
        <f t="shared" si="8"/>
        <v/>
      </c>
      <c r="CI902" s="50" t="str">
        <f t="shared" si="9"/>
        <v/>
      </c>
      <c r="CJ902" s="50" t="str">
        <f t="shared" si="10"/>
        <v/>
      </c>
      <c r="CK902" s="50" t="str">
        <f t="shared" si="11"/>
        <v/>
      </c>
      <c r="CL902" s="50"/>
      <c r="CM902" s="50"/>
      <c r="CN902" s="50"/>
      <c r="CO902" s="50"/>
      <c r="CP902" s="50"/>
    </row>
    <row r="903">
      <c r="A903" s="108" t="str">
        <f t="shared" si="2"/>
        <v/>
      </c>
      <c r="B903" s="6"/>
      <c r="C903" s="119"/>
      <c r="D903" s="120"/>
      <c r="E903" s="61"/>
      <c r="F903" s="45"/>
      <c r="G903" s="45"/>
      <c r="H903" s="46"/>
      <c r="I903" s="45"/>
      <c r="J903" s="45"/>
      <c r="K903" s="45"/>
      <c r="L903" s="45"/>
      <c r="M903" s="61"/>
      <c r="N903" s="48"/>
      <c r="O903" s="49"/>
      <c r="P903" s="48"/>
      <c r="Q903" s="49"/>
      <c r="R903" s="50"/>
      <c r="S903" s="51"/>
      <c r="T903" s="15"/>
      <c r="U903" s="14"/>
      <c r="V903" s="52"/>
      <c r="W903" s="52"/>
      <c r="X903" s="52"/>
      <c r="Y903" s="52"/>
      <c r="Z903" s="52"/>
      <c r="AA903" s="52"/>
      <c r="AB903" s="53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3"/>
      <c r="AP903" s="52"/>
      <c r="AQ903" s="52"/>
      <c r="AR903" s="53"/>
      <c r="AS903" s="53"/>
      <c r="AT903" s="53"/>
      <c r="AU903" s="52"/>
      <c r="AV903" s="52"/>
      <c r="AW903" s="53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83" t="str">
        <f>IF(ISBLANK(B903),,IF(IFNA(MATCH(N903,List_Holidays,0),0)=0,IF(IFNA(MATCH(WEEKDAY(N903),List_WeekHolidays,0),0),1,0),2))</f>
        <v/>
      </c>
      <c r="BU903" s="83" t="str">
        <f t="array" ref="BU903">IF(ISBLANK(BT903),,INDEX(List_DayType,BT903+1))</f>
        <v/>
      </c>
      <c r="BV903" s="83" t="str">
        <f t="array" ref="BV903">IFS(BT903=0,,BT903=1,INDEX(List_Weekday,BT903),BT903=2,XLOOKUP(N903,List_Holidays,List_HolidaysDesc))</f>
        <v/>
      </c>
      <c r="BW903" s="109">
        <f t="shared" si="3"/>
        <v>0</v>
      </c>
      <c r="BX903" s="109">
        <f t="shared" si="4"/>
        <v>0</v>
      </c>
      <c r="BY903" s="109">
        <f>IF($BW903&gt;cLunchEnd+$N903,cLunchBegin+$N903+1,cLunchBegin+$N903)</f>
        <v>0.5</v>
      </c>
      <c r="BZ903" s="109">
        <f>IF($BW903&gt;cLunchEnd+$N903,cLunchEnd+$N903+1,cLunchEnd+$N903)</f>
        <v>0.5416666667</v>
      </c>
      <c r="CA903" s="109">
        <f>IF($BW903&gt;cDinnerEnd+$N903,cDinnerBegin+$N903+1,cDinnerBegin+$N903)</f>
        <v>0.75</v>
      </c>
      <c r="CB903" s="109">
        <f>IF($BW903&gt;cDinnerEnd+$N903,cDinnerEnd+$N903+1,cDinnerEnd+$N903)</f>
        <v>0.7916666667</v>
      </c>
      <c r="CC903" s="50" t="str">
        <f>IF((MIN($BX903,BZ903)-MAX($BW903,BY903))&gt;0,vDurationLunch,)</f>
        <v/>
      </c>
      <c r="CD903" s="50" t="str">
        <f>IF((MIN($BX903,CB903)-MAX($BW903,CA903))&gt;0,vDurationDinner,)</f>
        <v/>
      </c>
      <c r="CE903" s="50">
        <f t="shared" si="5"/>
        <v>0</v>
      </c>
      <c r="CF903" s="109">
        <f t="shared" si="6"/>
        <v>0.75</v>
      </c>
      <c r="CG903" s="50" t="str">
        <f t="shared" si="7"/>
        <v/>
      </c>
      <c r="CH903" s="50" t="str">
        <f t="shared" si="8"/>
        <v/>
      </c>
      <c r="CI903" s="50" t="str">
        <f t="shared" si="9"/>
        <v/>
      </c>
      <c r="CJ903" s="50" t="str">
        <f t="shared" si="10"/>
        <v/>
      </c>
      <c r="CK903" s="50" t="str">
        <f t="shared" si="11"/>
        <v/>
      </c>
      <c r="CL903" s="50"/>
      <c r="CM903" s="50"/>
      <c r="CN903" s="50"/>
      <c r="CO903" s="50"/>
      <c r="CP903" s="50"/>
    </row>
    <row r="904">
      <c r="A904" s="108" t="str">
        <f t="shared" si="2"/>
        <v/>
      </c>
      <c r="B904" s="6"/>
      <c r="C904" s="119"/>
      <c r="D904" s="120"/>
      <c r="E904" s="61"/>
      <c r="F904" s="45"/>
      <c r="G904" s="45"/>
      <c r="H904" s="46"/>
      <c r="I904" s="45"/>
      <c r="J904" s="45"/>
      <c r="K904" s="45"/>
      <c r="L904" s="45"/>
      <c r="M904" s="61"/>
      <c r="N904" s="48"/>
      <c r="O904" s="49"/>
      <c r="P904" s="48"/>
      <c r="Q904" s="49"/>
      <c r="R904" s="50"/>
      <c r="S904" s="51"/>
      <c r="T904" s="15"/>
      <c r="U904" s="14"/>
      <c r="V904" s="52"/>
      <c r="W904" s="52"/>
      <c r="X904" s="52"/>
      <c r="Y904" s="52"/>
      <c r="Z904" s="52"/>
      <c r="AA904" s="52"/>
      <c r="AB904" s="53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3"/>
      <c r="AP904" s="52"/>
      <c r="AQ904" s="52"/>
      <c r="AR904" s="53"/>
      <c r="AS904" s="53"/>
      <c r="AT904" s="53"/>
      <c r="AU904" s="52"/>
      <c r="AV904" s="52"/>
      <c r="AW904" s="53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83" t="str">
        <f>IF(ISBLANK(B904),,IF(IFNA(MATCH(N904,List_Holidays,0),0)=0,IF(IFNA(MATCH(WEEKDAY(N904),List_WeekHolidays,0),0),1,0),2))</f>
        <v/>
      </c>
      <c r="BU904" s="83" t="str">
        <f t="array" ref="BU904">IF(ISBLANK(BT904),,INDEX(List_DayType,BT904+1))</f>
        <v/>
      </c>
      <c r="BV904" s="83" t="str">
        <f t="array" ref="BV904">IFS(BT904=0,,BT904=1,INDEX(List_Weekday,BT904),BT904=2,XLOOKUP(N904,List_Holidays,List_HolidaysDesc))</f>
        <v/>
      </c>
      <c r="BW904" s="109">
        <f t="shared" si="3"/>
        <v>0</v>
      </c>
      <c r="BX904" s="109">
        <f t="shared" si="4"/>
        <v>0</v>
      </c>
      <c r="BY904" s="109">
        <f>IF($BW904&gt;cLunchEnd+$N904,cLunchBegin+$N904+1,cLunchBegin+$N904)</f>
        <v>0.5</v>
      </c>
      <c r="BZ904" s="109">
        <f>IF($BW904&gt;cLunchEnd+$N904,cLunchEnd+$N904+1,cLunchEnd+$N904)</f>
        <v>0.5416666667</v>
      </c>
      <c r="CA904" s="109">
        <f>IF($BW904&gt;cDinnerEnd+$N904,cDinnerBegin+$N904+1,cDinnerBegin+$N904)</f>
        <v>0.75</v>
      </c>
      <c r="CB904" s="109">
        <f>IF($BW904&gt;cDinnerEnd+$N904,cDinnerEnd+$N904+1,cDinnerEnd+$N904)</f>
        <v>0.7916666667</v>
      </c>
      <c r="CC904" s="50" t="str">
        <f>IF((MIN($BX904,BZ904)-MAX($BW904,BY904))&gt;0,vDurationLunch,)</f>
        <v/>
      </c>
      <c r="CD904" s="50" t="str">
        <f>IF((MIN($BX904,CB904)-MAX($BW904,CA904))&gt;0,vDurationDinner,)</f>
        <v/>
      </c>
      <c r="CE904" s="50">
        <f t="shared" si="5"/>
        <v>0</v>
      </c>
      <c r="CF904" s="109">
        <f t="shared" si="6"/>
        <v>0.75</v>
      </c>
      <c r="CG904" s="50" t="str">
        <f t="shared" si="7"/>
        <v/>
      </c>
      <c r="CH904" s="50" t="str">
        <f t="shared" si="8"/>
        <v/>
      </c>
      <c r="CI904" s="50" t="str">
        <f t="shared" si="9"/>
        <v/>
      </c>
      <c r="CJ904" s="50" t="str">
        <f t="shared" si="10"/>
        <v/>
      </c>
      <c r="CK904" s="50" t="str">
        <f t="shared" si="11"/>
        <v/>
      </c>
      <c r="CL904" s="50"/>
      <c r="CM904" s="50"/>
      <c r="CN904" s="50"/>
      <c r="CO904" s="50"/>
      <c r="CP904" s="50"/>
    </row>
    <row r="905">
      <c r="A905" s="108" t="str">
        <f t="shared" si="2"/>
        <v/>
      </c>
      <c r="B905" s="6"/>
      <c r="C905" s="119"/>
      <c r="D905" s="120"/>
      <c r="E905" s="61"/>
      <c r="F905" s="45"/>
      <c r="G905" s="45"/>
      <c r="H905" s="45"/>
      <c r="I905" s="45"/>
      <c r="J905" s="46"/>
      <c r="K905" s="45"/>
      <c r="L905" s="45"/>
      <c r="M905" s="61"/>
      <c r="N905" s="48"/>
      <c r="O905" s="49"/>
      <c r="P905" s="48"/>
      <c r="Q905" s="49"/>
      <c r="R905" s="50"/>
      <c r="S905" s="51"/>
      <c r="T905" s="15"/>
      <c r="U905" s="14"/>
      <c r="V905" s="52"/>
      <c r="W905" s="52"/>
      <c r="X905" s="52"/>
      <c r="Y905" s="52"/>
      <c r="Z905" s="52"/>
      <c r="AA905" s="52"/>
      <c r="AB905" s="53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3"/>
      <c r="AP905" s="52"/>
      <c r="AQ905" s="52"/>
      <c r="AR905" s="53"/>
      <c r="AS905" s="53"/>
      <c r="AT905" s="53"/>
      <c r="AU905" s="52"/>
      <c r="AV905" s="52"/>
      <c r="AW905" s="53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83" t="str">
        <f>IF(ISBLANK(B905),,IF(IFNA(MATCH(N905,List_Holidays,0),0)=0,IF(IFNA(MATCH(WEEKDAY(N905),List_WeekHolidays,0),0),1,0),2))</f>
        <v/>
      </c>
      <c r="BU905" s="83" t="str">
        <f t="array" ref="BU905">IF(ISBLANK(BT905),,INDEX(List_DayType,BT905+1))</f>
        <v/>
      </c>
      <c r="BV905" s="83" t="str">
        <f t="array" ref="BV905">IFS(BT905=0,,BT905=1,INDEX(List_Weekday,BT905),BT905=2,XLOOKUP(N905,List_Holidays,List_HolidaysDesc))</f>
        <v/>
      </c>
      <c r="BW905" s="109">
        <f t="shared" si="3"/>
        <v>0</v>
      </c>
      <c r="BX905" s="109">
        <f t="shared" si="4"/>
        <v>0</v>
      </c>
      <c r="BY905" s="109">
        <f>IF($BW905&gt;cLunchEnd+$N905,cLunchBegin+$N905+1,cLunchBegin+$N905)</f>
        <v>0.5</v>
      </c>
      <c r="BZ905" s="109">
        <f>IF($BW905&gt;cLunchEnd+$N905,cLunchEnd+$N905+1,cLunchEnd+$N905)</f>
        <v>0.5416666667</v>
      </c>
      <c r="CA905" s="109">
        <f>IF($BW905&gt;cDinnerEnd+$N905,cDinnerBegin+$N905+1,cDinnerBegin+$N905)</f>
        <v>0.75</v>
      </c>
      <c r="CB905" s="109">
        <f>IF($BW905&gt;cDinnerEnd+$N905,cDinnerEnd+$N905+1,cDinnerEnd+$N905)</f>
        <v>0.7916666667</v>
      </c>
      <c r="CC905" s="50" t="str">
        <f>IF((MIN($BX905,BZ905)-MAX($BW905,BY905))&gt;0,vDurationLunch,)</f>
        <v/>
      </c>
      <c r="CD905" s="50" t="str">
        <f>IF((MIN($BX905,CB905)-MAX($BW905,CA905))&gt;0,vDurationDinner,)</f>
        <v/>
      </c>
      <c r="CE905" s="50">
        <f t="shared" si="5"/>
        <v>0</v>
      </c>
      <c r="CF905" s="109">
        <f t="shared" si="6"/>
        <v>0.75</v>
      </c>
      <c r="CG905" s="50" t="str">
        <f t="shared" si="7"/>
        <v/>
      </c>
      <c r="CH905" s="50" t="str">
        <f t="shared" si="8"/>
        <v/>
      </c>
      <c r="CI905" s="50" t="str">
        <f t="shared" si="9"/>
        <v/>
      </c>
      <c r="CJ905" s="50" t="str">
        <f t="shared" si="10"/>
        <v/>
      </c>
      <c r="CK905" s="50" t="str">
        <f t="shared" si="11"/>
        <v/>
      </c>
      <c r="CL905" s="50"/>
      <c r="CM905" s="50"/>
      <c r="CN905" s="50"/>
      <c r="CO905" s="50"/>
      <c r="CP905" s="50"/>
    </row>
    <row r="906">
      <c r="A906" s="108" t="str">
        <f t="shared" si="2"/>
        <v/>
      </c>
      <c r="B906" s="6"/>
      <c r="C906" s="119"/>
      <c r="D906" s="120"/>
      <c r="E906" s="61"/>
      <c r="F906" s="45"/>
      <c r="G906" s="45"/>
      <c r="H906" s="46"/>
      <c r="I906" s="45"/>
      <c r="J906" s="45"/>
      <c r="K906" s="45"/>
      <c r="L906" s="45"/>
      <c r="M906" s="61"/>
      <c r="N906" s="48"/>
      <c r="O906" s="49"/>
      <c r="P906" s="48"/>
      <c r="Q906" s="49"/>
      <c r="R906" s="50"/>
      <c r="S906" s="51"/>
      <c r="T906" s="15"/>
      <c r="U906" s="14"/>
      <c r="V906" s="52"/>
      <c r="W906" s="52"/>
      <c r="X906" s="52"/>
      <c r="Y906" s="52"/>
      <c r="Z906" s="52"/>
      <c r="AA906" s="52"/>
      <c r="AB906" s="53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3"/>
      <c r="AP906" s="52"/>
      <c r="AQ906" s="52"/>
      <c r="AR906" s="53"/>
      <c r="AS906" s="53"/>
      <c r="AT906" s="53"/>
      <c r="AU906" s="52"/>
      <c r="AV906" s="52"/>
      <c r="AW906" s="53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83" t="str">
        <f>IF(ISBLANK(B906),,IF(IFNA(MATCH(N906,List_Holidays,0),0)=0,IF(IFNA(MATCH(WEEKDAY(N906),List_WeekHolidays,0),0),1,0),2))</f>
        <v/>
      </c>
      <c r="BU906" s="83" t="str">
        <f t="array" ref="BU906">IF(ISBLANK(BT906),,INDEX(List_DayType,BT906+1))</f>
        <v/>
      </c>
      <c r="BV906" s="83" t="str">
        <f t="array" ref="BV906">IFS(BT906=0,,BT906=1,INDEX(List_Weekday,BT906),BT906=2,XLOOKUP(N906,List_Holidays,List_HolidaysDesc))</f>
        <v/>
      </c>
      <c r="BW906" s="109">
        <f t="shared" si="3"/>
        <v>0</v>
      </c>
      <c r="BX906" s="109">
        <f t="shared" si="4"/>
        <v>0</v>
      </c>
      <c r="BY906" s="109">
        <f>IF($BW906&gt;cLunchEnd+$N906,cLunchBegin+$N906+1,cLunchBegin+$N906)</f>
        <v>0.5</v>
      </c>
      <c r="BZ906" s="109">
        <f>IF($BW906&gt;cLunchEnd+$N906,cLunchEnd+$N906+1,cLunchEnd+$N906)</f>
        <v>0.5416666667</v>
      </c>
      <c r="CA906" s="109">
        <f>IF($BW906&gt;cDinnerEnd+$N906,cDinnerBegin+$N906+1,cDinnerBegin+$N906)</f>
        <v>0.75</v>
      </c>
      <c r="CB906" s="109">
        <f>IF($BW906&gt;cDinnerEnd+$N906,cDinnerEnd+$N906+1,cDinnerEnd+$N906)</f>
        <v>0.7916666667</v>
      </c>
      <c r="CC906" s="50" t="str">
        <f>IF((MIN($BX906,BZ906)-MAX($BW906,BY906))&gt;0,vDurationLunch,)</f>
        <v/>
      </c>
      <c r="CD906" s="50" t="str">
        <f>IF((MIN($BX906,CB906)-MAX($BW906,CA906))&gt;0,vDurationDinner,)</f>
        <v/>
      </c>
      <c r="CE906" s="50">
        <f t="shared" si="5"/>
        <v>0</v>
      </c>
      <c r="CF906" s="109">
        <f t="shared" si="6"/>
        <v>0.75</v>
      </c>
      <c r="CG906" s="50" t="str">
        <f t="shared" si="7"/>
        <v/>
      </c>
      <c r="CH906" s="50" t="str">
        <f t="shared" si="8"/>
        <v/>
      </c>
      <c r="CI906" s="50" t="str">
        <f t="shared" si="9"/>
        <v/>
      </c>
      <c r="CJ906" s="50" t="str">
        <f t="shared" si="10"/>
        <v/>
      </c>
      <c r="CK906" s="50" t="str">
        <f t="shared" si="11"/>
        <v/>
      </c>
      <c r="CL906" s="50"/>
      <c r="CM906" s="50"/>
      <c r="CN906" s="50"/>
      <c r="CO906" s="50"/>
      <c r="CP906" s="50"/>
    </row>
    <row r="907">
      <c r="A907" s="108" t="str">
        <f t="shared" si="2"/>
        <v/>
      </c>
      <c r="B907" s="6"/>
      <c r="C907" s="119"/>
      <c r="D907" s="120"/>
      <c r="E907" s="61"/>
      <c r="F907" s="45"/>
      <c r="G907" s="45"/>
      <c r="H907" s="46"/>
      <c r="I907" s="45"/>
      <c r="J907" s="45"/>
      <c r="K907" s="45"/>
      <c r="L907" s="45"/>
      <c r="M907" s="61"/>
      <c r="N907" s="48"/>
      <c r="O907" s="49"/>
      <c r="P907" s="48"/>
      <c r="Q907" s="49"/>
      <c r="R907" s="50"/>
      <c r="S907" s="51"/>
      <c r="T907" s="15"/>
      <c r="U907" s="14"/>
      <c r="V907" s="52"/>
      <c r="W907" s="52"/>
      <c r="X907" s="52"/>
      <c r="Y907" s="52"/>
      <c r="Z907" s="52"/>
      <c r="AA907" s="52"/>
      <c r="AB907" s="53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3"/>
      <c r="AP907" s="52"/>
      <c r="AQ907" s="52"/>
      <c r="AR907" s="53"/>
      <c r="AS907" s="53"/>
      <c r="AT907" s="53"/>
      <c r="AU907" s="52"/>
      <c r="AV907" s="52"/>
      <c r="AW907" s="53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83" t="str">
        <f>IF(ISBLANK(B907),,IF(IFNA(MATCH(N907,List_Holidays,0),0)=0,IF(IFNA(MATCH(WEEKDAY(N907),List_WeekHolidays,0),0),1,0),2))</f>
        <v/>
      </c>
      <c r="BU907" s="83" t="str">
        <f t="array" ref="BU907">IF(ISBLANK(BT907),,INDEX(List_DayType,BT907+1))</f>
        <v/>
      </c>
      <c r="BV907" s="83" t="str">
        <f t="array" ref="BV907">IFS(BT907=0,,BT907=1,INDEX(List_Weekday,BT907),BT907=2,XLOOKUP(N907,List_Holidays,List_HolidaysDesc))</f>
        <v/>
      </c>
      <c r="BW907" s="109">
        <f t="shared" si="3"/>
        <v>0</v>
      </c>
      <c r="BX907" s="109">
        <f t="shared" si="4"/>
        <v>0</v>
      </c>
      <c r="BY907" s="109">
        <f>IF($BW907&gt;cLunchEnd+$N907,cLunchBegin+$N907+1,cLunchBegin+$N907)</f>
        <v>0.5</v>
      </c>
      <c r="BZ907" s="109">
        <f>IF($BW907&gt;cLunchEnd+$N907,cLunchEnd+$N907+1,cLunchEnd+$N907)</f>
        <v>0.5416666667</v>
      </c>
      <c r="CA907" s="109">
        <f>IF($BW907&gt;cDinnerEnd+$N907,cDinnerBegin+$N907+1,cDinnerBegin+$N907)</f>
        <v>0.75</v>
      </c>
      <c r="CB907" s="109">
        <f>IF($BW907&gt;cDinnerEnd+$N907,cDinnerEnd+$N907+1,cDinnerEnd+$N907)</f>
        <v>0.7916666667</v>
      </c>
      <c r="CC907" s="50" t="str">
        <f>IF((MIN($BX907,BZ907)-MAX($BW907,BY907))&gt;0,vDurationLunch,)</f>
        <v/>
      </c>
      <c r="CD907" s="50" t="str">
        <f>IF((MIN($BX907,CB907)-MAX($BW907,CA907))&gt;0,vDurationDinner,)</f>
        <v/>
      </c>
      <c r="CE907" s="50">
        <f t="shared" si="5"/>
        <v>0</v>
      </c>
      <c r="CF907" s="109">
        <f t="shared" si="6"/>
        <v>0.75</v>
      </c>
      <c r="CG907" s="50" t="str">
        <f t="shared" si="7"/>
        <v/>
      </c>
      <c r="CH907" s="50" t="str">
        <f t="shared" si="8"/>
        <v/>
      </c>
      <c r="CI907" s="50" t="str">
        <f t="shared" si="9"/>
        <v/>
      </c>
      <c r="CJ907" s="50" t="str">
        <f t="shared" si="10"/>
        <v/>
      </c>
      <c r="CK907" s="50" t="str">
        <f t="shared" si="11"/>
        <v/>
      </c>
      <c r="CL907" s="50"/>
      <c r="CM907" s="50"/>
      <c r="CN907" s="50"/>
      <c r="CO907" s="50"/>
      <c r="CP907" s="50"/>
    </row>
    <row r="908">
      <c r="A908" s="108" t="str">
        <f t="shared" si="2"/>
        <v/>
      </c>
      <c r="B908" s="6"/>
      <c r="C908" s="119"/>
      <c r="D908" s="120"/>
      <c r="E908" s="61"/>
      <c r="F908" s="45"/>
      <c r="G908" s="45"/>
      <c r="H908" s="46"/>
      <c r="I908" s="45"/>
      <c r="J908" s="45"/>
      <c r="K908" s="45"/>
      <c r="L908" s="45"/>
      <c r="M908" s="61"/>
      <c r="N908" s="48"/>
      <c r="O908" s="49"/>
      <c r="P908" s="48"/>
      <c r="Q908" s="49"/>
      <c r="R908" s="50"/>
      <c r="S908" s="51"/>
      <c r="T908" s="15"/>
      <c r="U908" s="14"/>
      <c r="V908" s="52"/>
      <c r="W908" s="52"/>
      <c r="X908" s="52"/>
      <c r="Y908" s="52"/>
      <c r="Z908" s="52"/>
      <c r="AA908" s="52"/>
      <c r="AB908" s="53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3"/>
      <c r="AP908" s="52"/>
      <c r="AQ908" s="52"/>
      <c r="AR908" s="53"/>
      <c r="AS908" s="53"/>
      <c r="AT908" s="53"/>
      <c r="AU908" s="52"/>
      <c r="AV908" s="52"/>
      <c r="AW908" s="53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83" t="str">
        <f>IF(ISBLANK(B908),,IF(IFNA(MATCH(N908,List_Holidays,0),0)=0,IF(IFNA(MATCH(WEEKDAY(N908),List_WeekHolidays,0),0),1,0),2))</f>
        <v/>
      </c>
      <c r="BU908" s="83" t="str">
        <f t="array" ref="BU908">IF(ISBLANK(BT908),,INDEX(List_DayType,BT908+1))</f>
        <v/>
      </c>
      <c r="BV908" s="83" t="str">
        <f t="array" ref="BV908">IFS(BT908=0,,BT908=1,INDEX(List_Weekday,BT908),BT908=2,XLOOKUP(N908,List_Holidays,List_HolidaysDesc))</f>
        <v/>
      </c>
      <c r="BW908" s="109">
        <f t="shared" si="3"/>
        <v>0</v>
      </c>
      <c r="BX908" s="109">
        <f t="shared" si="4"/>
        <v>0</v>
      </c>
      <c r="BY908" s="109">
        <f>IF($BW908&gt;cLunchEnd+$N908,cLunchBegin+$N908+1,cLunchBegin+$N908)</f>
        <v>0.5</v>
      </c>
      <c r="BZ908" s="109">
        <f>IF($BW908&gt;cLunchEnd+$N908,cLunchEnd+$N908+1,cLunchEnd+$N908)</f>
        <v>0.5416666667</v>
      </c>
      <c r="CA908" s="109">
        <f>IF($BW908&gt;cDinnerEnd+$N908,cDinnerBegin+$N908+1,cDinnerBegin+$N908)</f>
        <v>0.75</v>
      </c>
      <c r="CB908" s="109">
        <f>IF($BW908&gt;cDinnerEnd+$N908,cDinnerEnd+$N908+1,cDinnerEnd+$N908)</f>
        <v>0.7916666667</v>
      </c>
      <c r="CC908" s="50" t="str">
        <f>IF((MIN($BX908,BZ908)-MAX($BW908,BY908))&gt;0,vDurationLunch,)</f>
        <v/>
      </c>
      <c r="CD908" s="50" t="str">
        <f>IF((MIN($BX908,CB908)-MAX($BW908,CA908))&gt;0,vDurationDinner,)</f>
        <v/>
      </c>
      <c r="CE908" s="50">
        <f t="shared" si="5"/>
        <v>0</v>
      </c>
      <c r="CF908" s="109">
        <f t="shared" si="6"/>
        <v>0.75</v>
      </c>
      <c r="CG908" s="50" t="str">
        <f t="shared" si="7"/>
        <v/>
      </c>
      <c r="CH908" s="50" t="str">
        <f t="shared" si="8"/>
        <v/>
      </c>
      <c r="CI908" s="50" t="str">
        <f t="shared" si="9"/>
        <v/>
      </c>
      <c r="CJ908" s="50" t="str">
        <f t="shared" si="10"/>
        <v/>
      </c>
      <c r="CK908" s="50" t="str">
        <f t="shared" si="11"/>
        <v/>
      </c>
      <c r="CL908" s="50"/>
      <c r="CM908" s="50"/>
      <c r="CN908" s="50"/>
      <c r="CO908" s="50"/>
      <c r="CP908" s="50"/>
    </row>
    <row r="909">
      <c r="A909" s="108" t="str">
        <f t="shared" si="2"/>
        <v/>
      </c>
      <c r="B909" s="6"/>
      <c r="C909" s="119"/>
      <c r="D909" s="120"/>
      <c r="E909" s="61"/>
      <c r="F909" s="45"/>
      <c r="G909" s="46"/>
      <c r="H909" s="46"/>
      <c r="I909" s="45"/>
      <c r="J909" s="45"/>
      <c r="K909" s="45"/>
      <c r="L909" s="45"/>
      <c r="M909" s="61"/>
      <c r="N909" s="48"/>
      <c r="O909" s="49"/>
      <c r="P909" s="48"/>
      <c r="Q909" s="49"/>
      <c r="R909" s="50"/>
      <c r="S909" s="51"/>
      <c r="T909" s="15"/>
      <c r="U909" s="14"/>
      <c r="V909" s="52"/>
      <c r="W909" s="52"/>
      <c r="X909" s="52"/>
      <c r="Y909" s="52"/>
      <c r="Z909" s="52"/>
      <c r="AA909" s="52"/>
      <c r="AB909" s="53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3"/>
      <c r="AP909" s="52"/>
      <c r="AQ909" s="52"/>
      <c r="AR909" s="53"/>
      <c r="AS909" s="53"/>
      <c r="AT909" s="53"/>
      <c r="AU909" s="52"/>
      <c r="AV909" s="52"/>
      <c r="AW909" s="53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83" t="str">
        <f>IF(ISBLANK(B909),,IF(IFNA(MATCH(N909,List_Holidays,0),0)=0,IF(IFNA(MATCH(WEEKDAY(N909),List_WeekHolidays,0),0),1,0),2))</f>
        <v/>
      </c>
      <c r="BU909" s="83" t="str">
        <f t="array" ref="BU909">IF(ISBLANK(BT909),,INDEX(List_DayType,BT909+1))</f>
        <v/>
      </c>
      <c r="BV909" s="83" t="str">
        <f t="array" ref="BV909">IFS(BT909=0,,BT909=1,INDEX(List_Weekday,BT909),BT909=2,XLOOKUP(N909,List_Holidays,List_HolidaysDesc))</f>
        <v/>
      </c>
      <c r="BW909" s="109">
        <f t="shared" si="3"/>
        <v>0</v>
      </c>
      <c r="BX909" s="109">
        <f t="shared" si="4"/>
        <v>0</v>
      </c>
      <c r="BY909" s="109">
        <f>IF($BW909&gt;cLunchEnd+$N909,cLunchBegin+$N909+1,cLunchBegin+$N909)</f>
        <v>0.5</v>
      </c>
      <c r="BZ909" s="109">
        <f>IF($BW909&gt;cLunchEnd+$N909,cLunchEnd+$N909+1,cLunchEnd+$N909)</f>
        <v>0.5416666667</v>
      </c>
      <c r="CA909" s="109">
        <f>IF($BW909&gt;cDinnerEnd+$N909,cDinnerBegin+$N909+1,cDinnerBegin+$N909)</f>
        <v>0.75</v>
      </c>
      <c r="CB909" s="109">
        <f>IF($BW909&gt;cDinnerEnd+$N909,cDinnerEnd+$N909+1,cDinnerEnd+$N909)</f>
        <v>0.7916666667</v>
      </c>
      <c r="CC909" s="50" t="str">
        <f>IF((MIN($BX909,BZ909)-MAX($BW909,BY909))&gt;0,vDurationLunch,)</f>
        <v/>
      </c>
      <c r="CD909" s="50" t="str">
        <f>IF((MIN($BX909,CB909)-MAX($BW909,CA909))&gt;0,vDurationDinner,)</f>
        <v/>
      </c>
      <c r="CE909" s="50">
        <f t="shared" si="5"/>
        <v>0</v>
      </c>
      <c r="CF909" s="109">
        <f t="shared" si="6"/>
        <v>0.75</v>
      </c>
      <c r="CG909" s="50" t="str">
        <f t="shared" si="7"/>
        <v/>
      </c>
      <c r="CH909" s="50" t="str">
        <f t="shared" si="8"/>
        <v/>
      </c>
      <c r="CI909" s="50" t="str">
        <f t="shared" si="9"/>
        <v/>
      </c>
      <c r="CJ909" s="50" t="str">
        <f t="shared" si="10"/>
        <v/>
      </c>
      <c r="CK909" s="50" t="str">
        <f t="shared" si="11"/>
        <v/>
      </c>
      <c r="CL909" s="50"/>
      <c r="CM909" s="50"/>
      <c r="CN909" s="50"/>
      <c r="CO909" s="50"/>
      <c r="CP909" s="50"/>
    </row>
    <row r="910">
      <c r="A910" s="108" t="str">
        <f t="shared" si="2"/>
        <v/>
      </c>
      <c r="B910" s="6"/>
      <c r="C910" s="119"/>
      <c r="D910" s="120"/>
      <c r="E910" s="61"/>
      <c r="F910" s="45"/>
      <c r="G910" s="45"/>
      <c r="H910" s="46"/>
      <c r="I910" s="45"/>
      <c r="J910" s="45"/>
      <c r="K910" s="45"/>
      <c r="L910" s="45"/>
      <c r="M910" s="61"/>
      <c r="N910" s="48"/>
      <c r="O910" s="49"/>
      <c r="P910" s="48"/>
      <c r="Q910" s="49"/>
      <c r="R910" s="50"/>
      <c r="S910" s="51"/>
      <c r="T910" s="15"/>
      <c r="U910" s="14"/>
      <c r="V910" s="52"/>
      <c r="W910" s="52"/>
      <c r="X910" s="52"/>
      <c r="Y910" s="52"/>
      <c r="Z910" s="52"/>
      <c r="AA910" s="52"/>
      <c r="AB910" s="53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3"/>
      <c r="AP910" s="52"/>
      <c r="AQ910" s="52"/>
      <c r="AR910" s="53"/>
      <c r="AS910" s="53"/>
      <c r="AT910" s="53"/>
      <c r="AU910" s="52"/>
      <c r="AV910" s="52"/>
      <c r="AW910" s="53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83" t="str">
        <f>IF(ISBLANK(B910),,IF(IFNA(MATCH(N910,List_Holidays,0),0)=0,IF(IFNA(MATCH(WEEKDAY(N910),List_WeekHolidays,0),0),1,0),2))</f>
        <v/>
      </c>
      <c r="BU910" s="83" t="str">
        <f t="array" ref="BU910">IF(ISBLANK(BT910),,INDEX(List_DayType,BT910+1))</f>
        <v/>
      </c>
      <c r="BV910" s="83" t="str">
        <f t="array" ref="BV910">IFS(BT910=0,,BT910=1,INDEX(List_Weekday,BT910),BT910=2,XLOOKUP(N910,List_Holidays,List_HolidaysDesc))</f>
        <v/>
      </c>
      <c r="BW910" s="109">
        <f t="shared" si="3"/>
        <v>0</v>
      </c>
      <c r="BX910" s="109">
        <f t="shared" si="4"/>
        <v>0</v>
      </c>
      <c r="BY910" s="109">
        <f>IF($BW910&gt;cLunchEnd+$N910,cLunchBegin+$N910+1,cLunchBegin+$N910)</f>
        <v>0.5</v>
      </c>
      <c r="BZ910" s="109">
        <f>IF($BW910&gt;cLunchEnd+$N910,cLunchEnd+$N910+1,cLunchEnd+$N910)</f>
        <v>0.5416666667</v>
      </c>
      <c r="CA910" s="109">
        <f>IF($BW910&gt;cDinnerEnd+$N910,cDinnerBegin+$N910+1,cDinnerBegin+$N910)</f>
        <v>0.75</v>
      </c>
      <c r="CB910" s="109">
        <f>IF($BW910&gt;cDinnerEnd+$N910,cDinnerEnd+$N910+1,cDinnerEnd+$N910)</f>
        <v>0.7916666667</v>
      </c>
      <c r="CC910" s="50" t="str">
        <f>IF((MIN($BX910,BZ910)-MAX($BW910,BY910))&gt;0,vDurationLunch,)</f>
        <v/>
      </c>
      <c r="CD910" s="50" t="str">
        <f>IF((MIN($BX910,CB910)-MAX($BW910,CA910))&gt;0,vDurationDinner,)</f>
        <v/>
      </c>
      <c r="CE910" s="50">
        <f t="shared" si="5"/>
        <v>0</v>
      </c>
      <c r="CF910" s="109">
        <f t="shared" si="6"/>
        <v>0.75</v>
      </c>
      <c r="CG910" s="50" t="str">
        <f t="shared" si="7"/>
        <v/>
      </c>
      <c r="CH910" s="50" t="str">
        <f t="shared" si="8"/>
        <v/>
      </c>
      <c r="CI910" s="50" t="str">
        <f t="shared" si="9"/>
        <v/>
      </c>
      <c r="CJ910" s="50" t="str">
        <f t="shared" si="10"/>
        <v/>
      </c>
      <c r="CK910" s="50" t="str">
        <f t="shared" si="11"/>
        <v/>
      </c>
      <c r="CL910" s="50"/>
      <c r="CM910" s="50"/>
      <c r="CN910" s="50"/>
      <c r="CO910" s="50"/>
      <c r="CP910" s="50"/>
    </row>
    <row r="911">
      <c r="A911" s="108" t="str">
        <f t="shared" si="2"/>
        <v/>
      </c>
      <c r="B911" s="6"/>
      <c r="C911" s="119"/>
      <c r="D911" s="120"/>
      <c r="E911" s="61"/>
      <c r="F911" s="45"/>
      <c r="G911" s="45"/>
      <c r="H911" s="46"/>
      <c r="I911" s="45"/>
      <c r="J911" s="45"/>
      <c r="K911" s="45"/>
      <c r="L911" s="45"/>
      <c r="M911" s="61"/>
      <c r="N911" s="48"/>
      <c r="O911" s="49"/>
      <c r="P911" s="48"/>
      <c r="Q911" s="49"/>
      <c r="R911" s="50"/>
      <c r="S911" s="51"/>
      <c r="T911" s="15"/>
      <c r="U911" s="14"/>
      <c r="V911" s="52"/>
      <c r="W911" s="52"/>
      <c r="X911" s="52"/>
      <c r="Y911" s="52"/>
      <c r="Z911" s="52"/>
      <c r="AA911" s="52"/>
      <c r="AB911" s="53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3"/>
      <c r="AP911" s="52"/>
      <c r="AQ911" s="52"/>
      <c r="AR911" s="53"/>
      <c r="AS911" s="53"/>
      <c r="AT911" s="53"/>
      <c r="AU911" s="52"/>
      <c r="AV911" s="52"/>
      <c r="AW911" s="53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83" t="str">
        <f>IF(ISBLANK(B911),,IF(IFNA(MATCH(N911,List_Holidays,0),0)=0,IF(IFNA(MATCH(WEEKDAY(N911),List_WeekHolidays,0),0),1,0),2))</f>
        <v/>
      </c>
      <c r="BU911" s="83" t="str">
        <f t="array" ref="BU911">IF(ISBLANK(BT911),,INDEX(List_DayType,BT911+1))</f>
        <v/>
      </c>
      <c r="BV911" s="83" t="str">
        <f t="array" ref="BV911">IFS(BT911=0,,BT911=1,INDEX(List_Weekday,BT911),BT911=2,XLOOKUP(N911,List_Holidays,List_HolidaysDesc))</f>
        <v/>
      </c>
      <c r="BW911" s="109">
        <f t="shared" si="3"/>
        <v>0</v>
      </c>
      <c r="BX911" s="109">
        <f t="shared" si="4"/>
        <v>0</v>
      </c>
      <c r="BY911" s="109">
        <f>IF($BW911&gt;cLunchEnd+$N911,cLunchBegin+$N911+1,cLunchBegin+$N911)</f>
        <v>0.5</v>
      </c>
      <c r="BZ911" s="109">
        <f>IF($BW911&gt;cLunchEnd+$N911,cLunchEnd+$N911+1,cLunchEnd+$N911)</f>
        <v>0.5416666667</v>
      </c>
      <c r="CA911" s="109">
        <f>IF($BW911&gt;cDinnerEnd+$N911,cDinnerBegin+$N911+1,cDinnerBegin+$N911)</f>
        <v>0.75</v>
      </c>
      <c r="CB911" s="109">
        <f>IF($BW911&gt;cDinnerEnd+$N911,cDinnerEnd+$N911+1,cDinnerEnd+$N911)</f>
        <v>0.7916666667</v>
      </c>
      <c r="CC911" s="50" t="str">
        <f>IF((MIN($BX911,BZ911)-MAX($BW911,BY911))&gt;0,vDurationLunch,)</f>
        <v/>
      </c>
      <c r="CD911" s="50" t="str">
        <f>IF((MIN($BX911,CB911)-MAX($BW911,CA911))&gt;0,vDurationDinner,)</f>
        <v/>
      </c>
      <c r="CE911" s="50">
        <f t="shared" si="5"/>
        <v>0</v>
      </c>
      <c r="CF911" s="109">
        <f t="shared" si="6"/>
        <v>0.75</v>
      </c>
      <c r="CG911" s="50" t="str">
        <f t="shared" si="7"/>
        <v/>
      </c>
      <c r="CH911" s="50" t="str">
        <f t="shared" si="8"/>
        <v/>
      </c>
      <c r="CI911" s="50" t="str">
        <f t="shared" si="9"/>
        <v/>
      </c>
      <c r="CJ911" s="50" t="str">
        <f t="shared" si="10"/>
        <v/>
      </c>
      <c r="CK911" s="50" t="str">
        <f t="shared" si="11"/>
        <v/>
      </c>
      <c r="CL911" s="50"/>
      <c r="CM911" s="50"/>
      <c r="CN911" s="50"/>
      <c r="CO911" s="50"/>
      <c r="CP911" s="50"/>
    </row>
    <row r="912">
      <c r="A912" s="108" t="str">
        <f t="shared" si="2"/>
        <v/>
      </c>
      <c r="B912" s="6"/>
      <c r="C912" s="119"/>
      <c r="D912" s="120"/>
      <c r="E912" s="61"/>
      <c r="F912" s="45"/>
      <c r="G912" s="45"/>
      <c r="H912" s="45"/>
      <c r="I912" s="45"/>
      <c r="J912" s="46"/>
      <c r="K912" s="45"/>
      <c r="L912" s="45"/>
      <c r="M912" s="61"/>
      <c r="N912" s="48"/>
      <c r="O912" s="49"/>
      <c r="P912" s="48"/>
      <c r="Q912" s="49"/>
      <c r="R912" s="50"/>
      <c r="S912" s="51"/>
      <c r="T912" s="15"/>
      <c r="U912" s="14"/>
      <c r="V912" s="52"/>
      <c r="W912" s="52"/>
      <c r="X912" s="52"/>
      <c r="Y912" s="52"/>
      <c r="Z912" s="52"/>
      <c r="AA912" s="52"/>
      <c r="AB912" s="53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3"/>
      <c r="AP912" s="52"/>
      <c r="AQ912" s="52"/>
      <c r="AR912" s="53"/>
      <c r="AS912" s="53"/>
      <c r="AT912" s="53"/>
      <c r="AU912" s="52"/>
      <c r="AV912" s="52"/>
      <c r="AW912" s="53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83" t="str">
        <f>IF(ISBLANK(B912),,IF(IFNA(MATCH(N912,List_Holidays,0),0)=0,IF(IFNA(MATCH(WEEKDAY(N912),List_WeekHolidays,0),0),1,0),2))</f>
        <v/>
      </c>
      <c r="BU912" s="83" t="str">
        <f t="array" ref="BU912">IF(ISBLANK(BT912),,INDEX(List_DayType,BT912+1))</f>
        <v/>
      </c>
      <c r="BV912" s="83" t="str">
        <f t="array" ref="BV912">IFS(BT912=0,,BT912=1,INDEX(List_Weekday,BT912),BT912=2,XLOOKUP(N912,List_Holidays,List_HolidaysDesc))</f>
        <v/>
      </c>
      <c r="BW912" s="109">
        <f t="shared" si="3"/>
        <v>0</v>
      </c>
      <c r="BX912" s="109">
        <f t="shared" si="4"/>
        <v>0</v>
      </c>
      <c r="BY912" s="109">
        <f>IF($BW912&gt;cLunchEnd+$N912,cLunchBegin+$N912+1,cLunchBegin+$N912)</f>
        <v>0.5</v>
      </c>
      <c r="BZ912" s="109">
        <f>IF($BW912&gt;cLunchEnd+$N912,cLunchEnd+$N912+1,cLunchEnd+$N912)</f>
        <v>0.5416666667</v>
      </c>
      <c r="CA912" s="109">
        <f>IF($BW912&gt;cDinnerEnd+$N912,cDinnerBegin+$N912+1,cDinnerBegin+$N912)</f>
        <v>0.75</v>
      </c>
      <c r="CB912" s="109">
        <f>IF($BW912&gt;cDinnerEnd+$N912,cDinnerEnd+$N912+1,cDinnerEnd+$N912)</f>
        <v>0.7916666667</v>
      </c>
      <c r="CC912" s="50" t="str">
        <f>IF((MIN($BX912,BZ912)-MAX($BW912,BY912))&gt;0,vDurationLunch,)</f>
        <v/>
      </c>
      <c r="CD912" s="50" t="str">
        <f>IF((MIN($BX912,CB912)-MAX($BW912,CA912))&gt;0,vDurationDinner,)</f>
        <v/>
      </c>
      <c r="CE912" s="50">
        <f t="shared" si="5"/>
        <v>0</v>
      </c>
      <c r="CF912" s="109">
        <f t="shared" si="6"/>
        <v>0.75</v>
      </c>
      <c r="CG912" s="50" t="str">
        <f t="shared" si="7"/>
        <v/>
      </c>
      <c r="CH912" s="50" t="str">
        <f t="shared" si="8"/>
        <v/>
      </c>
      <c r="CI912" s="50" t="str">
        <f t="shared" si="9"/>
        <v/>
      </c>
      <c r="CJ912" s="50" t="str">
        <f t="shared" si="10"/>
        <v/>
      </c>
      <c r="CK912" s="50" t="str">
        <f t="shared" si="11"/>
        <v/>
      </c>
      <c r="CL912" s="50"/>
      <c r="CM912" s="50"/>
      <c r="CN912" s="50"/>
      <c r="CO912" s="50"/>
      <c r="CP912" s="50"/>
    </row>
    <row r="913">
      <c r="A913" s="108" t="str">
        <f t="shared" si="2"/>
        <v/>
      </c>
      <c r="B913" s="6"/>
      <c r="C913" s="119"/>
      <c r="D913" s="120"/>
      <c r="E913" s="61"/>
      <c r="F913" s="45"/>
      <c r="G913" s="45"/>
      <c r="H913" s="46"/>
      <c r="I913" s="45"/>
      <c r="J913" s="45"/>
      <c r="K913" s="45"/>
      <c r="L913" s="45"/>
      <c r="M913" s="61"/>
      <c r="N913" s="48"/>
      <c r="O913" s="49"/>
      <c r="P913" s="48"/>
      <c r="Q913" s="49"/>
      <c r="R913" s="50"/>
      <c r="S913" s="51"/>
      <c r="T913" s="15"/>
      <c r="U913" s="14"/>
      <c r="V913" s="52"/>
      <c r="W913" s="52"/>
      <c r="X913" s="52"/>
      <c r="Y913" s="52"/>
      <c r="Z913" s="52"/>
      <c r="AA913" s="52"/>
      <c r="AB913" s="53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3"/>
      <c r="AP913" s="52"/>
      <c r="AQ913" s="52"/>
      <c r="AR913" s="53"/>
      <c r="AS913" s="53"/>
      <c r="AT913" s="53"/>
      <c r="AU913" s="52"/>
      <c r="AV913" s="52"/>
      <c r="AW913" s="53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83" t="str">
        <f>IF(ISBLANK(B913),,IF(IFNA(MATCH(N913,List_Holidays,0),0)=0,IF(IFNA(MATCH(WEEKDAY(N913),List_WeekHolidays,0),0),1,0),2))</f>
        <v/>
      </c>
      <c r="BU913" s="83" t="str">
        <f t="array" ref="BU913">IF(ISBLANK(BT913),,INDEX(List_DayType,BT913+1))</f>
        <v/>
      </c>
      <c r="BV913" s="83" t="str">
        <f t="array" ref="BV913">IFS(BT913=0,,BT913=1,INDEX(List_Weekday,BT913),BT913=2,XLOOKUP(N913,List_Holidays,List_HolidaysDesc))</f>
        <v/>
      </c>
      <c r="BW913" s="109">
        <f t="shared" si="3"/>
        <v>0</v>
      </c>
      <c r="BX913" s="109">
        <f t="shared" si="4"/>
        <v>0</v>
      </c>
      <c r="BY913" s="109">
        <f>IF($BW913&gt;cLunchEnd+$N913,cLunchBegin+$N913+1,cLunchBegin+$N913)</f>
        <v>0.5</v>
      </c>
      <c r="BZ913" s="109">
        <f>IF($BW913&gt;cLunchEnd+$N913,cLunchEnd+$N913+1,cLunchEnd+$N913)</f>
        <v>0.5416666667</v>
      </c>
      <c r="CA913" s="109">
        <f>IF($BW913&gt;cDinnerEnd+$N913,cDinnerBegin+$N913+1,cDinnerBegin+$N913)</f>
        <v>0.75</v>
      </c>
      <c r="CB913" s="109">
        <f>IF($BW913&gt;cDinnerEnd+$N913,cDinnerEnd+$N913+1,cDinnerEnd+$N913)</f>
        <v>0.7916666667</v>
      </c>
      <c r="CC913" s="50" t="str">
        <f>IF((MIN($BX913,BZ913)-MAX($BW913,BY913))&gt;0,vDurationLunch,)</f>
        <v/>
      </c>
      <c r="CD913" s="50" t="str">
        <f>IF((MIN($BX913,CB913)-MAX($BW913,CA913))&gt;0,vDurationDinner,)</f>
        <v/>
      </c>
      <c r="CE913" s="50">
        <f t="shared" si="5"/>
        <v>0</v>
      </c>
      <c r="CF913" s="109">
        <f t="shared" si="6"/>
        <v>0.75</v>
      </c>
      <c r="CG913" s="50" t="str">
        <f t="shared" si="7"/>
        <v/>
      </c>
      <c r="CH913" s="50" t="str">
        <f t="shared" si="8"/>
        <v/>
      </c>
      <c r="CI913" s="50" t="str">
        <f t="shared" si="9"/>
        <v/>
      </c>
      <c r="CJ913" s="50" t="str">
        <f t="shared" si="10"/>
        <v/>
      </c>
      <c r="CK913" s="50" t="str">
        <f t="shared" si="11"/>
        <v/>
      </c>
      <c r="CL913" s="50"/>
      <c r="CM913" s="50"/>
      <c r="CN913" s="50"/>
      <c r="CO913" s="50"/>
      <c r="CP913" s="50"/>
    </row>
    <row r="914">
      <c r="A914" s="108" t="str">
        <f t="shared" si="2"/>
        <v/>
      </c>
      <c r="B914" s="6"/>
      <c r="C914" s="119"/>
      <c r="D914" s="120"/>
      <c r="E914" s="61"/>
      <c r="F914" s="45"/>
      <c r="G914" s="45"/>
      <c r="H914" s="46"/>
      <c r="I914" s="45"/>
      <c r="J914" s="45"/>
      <c r="K914" s="45"/>
      <c r="L914" s="45"/>
      <c r="M914" s="61"/>
      <c r="N914" s="48"/>
      <c r="O914" s="49"/>
      <c r="P914" s="48"/>
      <c r="Q914" s="49"/>
      <c r="R914" s="50"/>
      <c r="S914" s="51"/>
      <c r="T914" s="15"/>
      <c r="U914" s="14"/>
      <c r="V914" s="52"/>
      <c r="W914" s="52"/>
      <c r="X914" s="52"/>
      <c r="Y914" s="52"/>
      <c r="Z914" s="52"/>
      <c r="AA914" s="52"/>
      <c r="AB914" s="53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3"/>
      <c r="AP914" s="52"/>
      <c r="AQ914" s="52"/>
      <c r="AR914" s="53"/>
      <c r="AS914" s="53"/>
      <c r="AT914" s="53"/>
      <c r="AU914" s="52"/>
      <c r="AV914" s="52"/>
      <c r="AW914" s="53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83" t="str">
        <f>IF(ISBLANK(B914),,IF(IFNA(MATCH(N914,List_Holidays,0),0)=0,IF(IFNA(MATCH(WEEKDAY(N914),List_WeekHolidays,0),0),1,0),2))</f>
        <v/>
      </c>
      <c r="BU914" s="83" t="str">
        <f t="array" ref="BU914">IF(ISBLANK(BT914),,INDEX(List_DayType,BT914+1))</f>
        <v/>
      </c>
      <c r="BV914" s="83" t="str">
        <f t="array" ref="BV914">IFS(BT914=0,,BT914=1,INDEX(List_Weekday,BT914),BT914=2,XLOOKUP(N914,List_Holidays,List_HolidaysDesc))</f>
        <v/>
      </c>
      <c r="BW914" s="109">
        <f t="shared" si="3"/>
        <v>0</v>
      </c>
      <c r="BX914" s="109">
        <f t="shared" si="4"/>
        <v>0</v>
      </c>
      <c r="BY914" s="109">
        <f>IF($BW914&gt;cLunchEnd+$N914,cLunchBegin+$N914+1,cLunchBegin+$N914)</f>
        <v>0.5</v>
      </c>
      <c r="BZ914" s="109">
        <f>IF($BW914&gt;cLunchEnd+$N914,cLunchEnd+$N914+1,cLunchEnd+$N914)</f>
        <v>0.5416666667</v>
      </c>
      <c r="CA914" s="109">
        <f>IF($BW914&gt;cDinnerEnd+$N914,cDinnerBegin+$N914+1,cDinnerBegin+$N914)</f>
        <v>0.75</v>
      </c>
      <c r="CB914" s="109">
        <f>IF($BW914&gt;cDinnerEnd+$N914,cDinnerEnd+$N914+1,cDinnerEnd+$N914)</f>
        <v>0.7916666667</v>
      </c>
      <c r="CC914" s="50" t="str">
        <f>IF((MIN($BX914,BZ914)-MAX($BW914,BY914))&gt;0,vDurationLunch,)</f>
        <v/>
      </c>
      <c r="CD914" s="50" t="str">
        <f>IF((MIN($BX914,CB914)-MAX($BW914,CA914))&gt;0,vDurationDinner,)</f>
        <v/>
      </c>
      <c r="CE914" s="50">
        <f t="shared" si="5"/>
        <v>0</v>
      </c>
      <c r="CF914" s="109">
        <f t="shared" si="6"/>
        <v>0.75</v>
      </c>
      <c r="CG914" s="50" t="str">
        <f t="shared" si="7"/>
        <v/>
      </c>
      <c r="CH914" s="50" t="str">
        <f t="shared" si="8"/>
        <v/>
      </c>
      <c r="CI914" s="50" t="str">
        <f t="shared" si="9"/>
        <v/>
      </c>
      <c r="CJ914" s="50" t="str">
        <f t="shared" si="10"/>
        <v/>
      </c>
      <c r="CK914" s="50" t="str">
        <f t="shared" si="11"/>
        <v/>
      </c>
      <c r="CL914" s="50"/>
      <c r="CM914" s="50"/>
      <c r="CN914" s="50"/>
      <c r="CO914" s="50"/>
      <c r="CP914" s="50"/>
    </row>
    <row r="915">
      <c r="A915" s="108" t="str">
        <f t="shared" si="2"/>
        <v/>
      </c>
      <c r="B915" s="6"/>
      <c r="C915" s="119"/>
      <c r="D915" s="120"/>
      <c r="E915" s="61"/>
      <c r="F915" s="45"/>
      <c r="G915" s="45"/>
      <c r="H915" s="46"/>
      <c r="I915" s="45"/>
      <c r="J915" s="45"/>
      <c r="K915" s="45"/>
      <c r="L915" s="45"/>
      <c r="M915" s="61"/>
      <c r="N915" s="48"/>
      <c r="O915" s="49"/>
      <c r="P915" s="48"/>
      <c r="Q915" s="49"/>
      <c r="R915" s="50"/>
      <c r="S915" s="51"/>
      <c r="T915" s="15"/>
      <c r="U915" s="14"/>
      <c r="V915" s="52"/>
      <c r="W915" s="52"/>
      <c r="X915" s="52"/>
      <c r="Y915" s="52"/>
      <c r="Z915" s="52"/>
      <c r="AA915" s="52"/>
      <c r="AB915" s="53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3"/>
      <c r="AP915" s="52"/>
      <c r="AQ915" s="52"/>
      <c r="AR915" s="53"/>
      <c r="AS915" s="53"/>
      <c r="AT915" s="53"/>
      <c r="AU915" s="52"/>
      <c r="AV915" s="52"/>
      <c r="AW915" s="53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83" t="str">
        <f>IF(ISBLANK(B915),,IF(IFNA(MATCH(N915,List_Holidays,0),0)=0,IF(IFNA(MATCH(WEEKDAY(N915),List_WeekHolidays,0),0),1,0),2))</f>
        <v/>
      </c>
      <c r="BU915" s="83" t="str">
        <f t="array" ref="BU915">IF(ISBLANK(BT915),,INDEX(List_DayType,BT915+1))</f>
        <v/>
      </c>
      <c r="BV915" s="83" t="str">
        <f t="array" ref="BV915">IFS(BT915=0,,BT915=1,INDEX(List_Weekday,BT915),BT915=2,XLOOKUP(N915,List_Holidays,List_HolidaysDesc))</f>
        <v/>
      </c>
      <c r="BW915" s="109">
        <f t="shared" si="3"/>
        <v>0</v>
      </c>
      <c r="BX915" s="109">
        <f t="shared" si="4"/>
        <v>0</v>
      </c>
      <c r="BY915" s="109">
        <f>IF($BW915&gt;cLunchEnd+$N915,cLunchBegin+$N915+1,cLunchBegin+$N915)</f>
        <v>0.5</v>
      </c>
      <c r="BZ915" s="109">
        <f>IF($BW915&gt;cLunchEnd+$N915,cLunchEnd+$N915+1,cLunchEnd+$N915)</f>
        <v>0.5416666667</v>
      </c>
      <c r="CA915" s="109">
        <f>IF($BW915&gt;cDinnerEnd+$N915,cDinnerBegin+$N915+1,cDinnerBegin+$N915)</f>
        <v>0.75</v>
      </c>
      <c r="CB915" s="109">
        <f>IF($BW915&gt;cDinnerEnd+$N915,cDinnerEnd+$N915+1,cDinnerEnd+$N915)</f>
        <v>0.7916666667</v>
      </c>
      <c r="CC915" s="50" t="str">
        <f>IF((MIN($BX915,BZ915)-MAX($BW915,BY915))&gt;0,vDurationLunch,)</f>
        <v/>
      </c>
      <c r="CD915" s="50" t="str">
        <f>IF((MIN($BX915,CB915)-MAX($BW915,CA915))&gt;0,vDurationDinner,)</f>
        <v/>
      </c>
      <c r="CE915" s="50">
        <f t="shared" si="5"/>
        <v>0</v>
      </c>
      <c r="CF915" s="109">
        <f t="shared" si="6"/>
        <v>0.75</v>
      </c>
      <c r="CG915" s="50" t="str">
        <f t="shared" si="7"/>
        <v/>
      </c>
      <c r="CH915" s="50" t="str">
        <f t="shared" si="8"/>
        <v/>
      </c>
      <c r="CI915" s="50" t="str">
        <f t="shared" si="9"/>
        <v/>
      </c>
      <c r="CJ915" s="50" t="str">
        <f t="shared" si="10"/>
        <v/>
      </c>
      <c r="CK915" s="50" t="str">
        <f t="shared" si="11"/>
        <v/>
      </c>
      <c r="CL915" s="50"/>
      <c r="CM915" s="50"/>
      <c r="CN915" s="50"/>
      <c r="CO915" s="50"/>
      <c r="CP915" s="50"/>
    </row>
    <row r="916">
      <c r="A916" s="108" t="str">
        <f t="shared" si="2"/>
        <v/>
      </c>
      <c r="B916" s="6"/>
      <c r="C916" s="119"/>
      <c r="D916" s="120"/>
      <c r="E916" s="61"/>
      <c r="F916" s="45"/>
      <c r="G916" s="46"/>
      <c r="H916" s="46"/>
      <c r="I916" s="45"/>
      <c r="J916" s="45"/>
      <c r="K916" s="45"/>
      <c r="L916" s="45"/>
      <c r="M916" s="61"/>
      <c r="N916" s="48"/>
      <c r="O916" s="49"/>
      <c r="P916" s="48"/>
      <c r="Q916" s="49"/>
      <c r="R916" s="50"/>
      <c r="S916" s="51"/>
      <c r="T916" s="15"/>
      <c r="U916" s="14"/>
      <c r="V916" s="52"/>
      <c r="W916" s="52"/>
      <c r="X916" s="52"/>
      <c r="Y916" s="52"/>
      <c r="Z916" s="52"/>
      <c r="AA916" s="52"/>
      <c r="AB916" s="53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3"/>
      <c r="AP916" s="52"/>
      <c r="AQ916" s="52"/>
      <c r="AR916" s="53"/>
      <c r="AS916" s="53"/>
      <c r="AT916" s="53"/>
      <c r="AU916" s="52"/>
      <c r="AV916" s="52"/>
      <c r="AW916" s="53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83" t="str">
        <f>IF(ISBLANK(B916),,IF(IFNA(MATCH(N916,List_Holidays,0),0)=0,IF(IFNA(MATCH(WEEKDAY(N916),List_WeekHolidays,0),0),1,0),2))</f>
        <v/>
      </c>
      <c r="BU916" s="83" t="str">
        <f t="array" ref="BU916">IF(ISBLANK(BT916),,INDEX(List_DayType,BT916+1))</f>
        <v/>
      </c>
      <c r="BV916" s="83" t="str">
        <f t="array" ref="BV916">IFS(BT916=0,,BT916=1,INDEX(List_Weekday,BT916),BT916=2,XLOOKUP(N916,List_Holidays,List_HolidaysDesc))</f>
        <v/>
      </c>
      <c r="BW916" s="109">
        <f t="shared" si="3"/>
        <v>0</v>
      </c>
      <c r="BX916" s="109">
        <f t="shared" si="4"/>
        <v>0</v>
      </c>
      <c r="BY916" s="109">
        <f>IF($BW916&gt;cLunchEnd+$N916,cLunchBegin+$N916+1,cLunchBegin+$N916)</f>
        <v>0.5</v>
      </c>
      <c r="BZ916" s="109">
        <f>IF($BW916&gt;cLunchEnd+$N916,cLunchEnd+$N916+1,cLunchEnd+$N916)</f>
        <v>0.5416666667</v>
      </c>
      <c r="CA916" s="109">
        <f>IF($BW916&gt;cDinnerEnd+$N916,cDinnerBegin+$N916+1,cDinnerBegin+$N916)</f>
        <v>0.75</v>
      </c>
      <c r="CB916" s="109">
        <f>IF($BW916&gt;cDinnerEnd+$N916,cDinnerEnd+$N916+1,cDinnerEnd+$N916)</f>
        <v>0.7916666667</v>
      </c>
      <c r="CC916" s="50" t="str">
        <f>IF((MIN($BX916,BZ916)-MAX($BW916,BY916))&gt;0,vDurationLunch,)</f>
        <v/>
      </c>
      <c r="CD916" s="50" t="str">
        <f>IF((MIN($BX916,CB916)-MAX($BW916,CA916))&gt;0,vDurationDinner,)</f>
        <v/>
      </c>
      <c r="CE916" s="50">
        <f t="shared" si="5"/>
        <v>0</v>
      </c>
      <c r="CF916" s="109">
        <f t="shared" si="6"/>
        <v>0.75</v>
      </c>
      <c r="CG916" s="50" t="str">
        <f t="shared" si="7"/>
        <v/>
      </c>
      <c r="CH916" s="50" t="str">
        <f t="shared" si="8"/>
        <v/>
      </c>
      <c r="CI916" s="50" t="str">
        <f t="shared" si="9"/>
        <v/>
      </c>
      <c r="CJ916" s="50" t="str">
        <f t="shared" si="10"/>
        <v/>
      </c>
      <c r="CK916" s="50" t="str">
        <f t="shared" si="11"/>
        <v/>
      </c>
      <c r="CL916" s="50"/>
      <c r="CM916" s="50"/>
      <c r="CN916" s="50"/>
      <c r="CO916" s="50"/>
      <c r="CP916" s="50"/>
    </row>
    <row r="917">
      <c r="A917" s="108" t="str">
        <f t="shared" si="2"/>
        <v/>
      </c>
      <c r="B917" s="6"/>
      <c r="C917" s="119"/>
      <c r="D917" s="120"/>
      <c r="E917" s="61"/>
      <c r="F917" s="45"/>
      <c r="G917" s="45"/>
      <c r="H917" s="46"/>
      <c r="I917" s="45"/>
      <c r="J917" s="45"/>
      <c r="K917" s="45"/>
      <c r="L917" s="45"/>
      <c r="M917" s="61"/>
      <c r="N917" s="48"/>
      <c r="O917" s="49"/>
      <c r="P917" s="48"/>
      <c r="Q917" s="49"/>
      <c r="R917" s="50"/>
      <c r="S917" s="51"/>
      <c r="T917" s="15"/>
      <c r="U917" s="14"/>
      <c r="V917" s="52"/>
      <c r="W917" s="52"/>
      <c r="X917" s="52"/>
      <c r="Y917" s="52"/>
      <c r="Z917" s="52"/>
      <c r="AA917" s="52"/>
      <c r="AB917" s="53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3"/>
      <c r="AP917" s="52"/>
      <c r="AQ917" s="52"/>
      <c r="AR917" s="53"/>
      <c r="AS917" s="53"/>
      <c r="AT917" s="53"/>
      <c r="AU917" s="52"/>
      <c r="AV917" s="52"/>
      <c r="AW917" s="53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83" t="str">
        <f>IF(ISBLANK(B917),,IF(IFNA(MATCH(N917,List_Holidays,0),0)=0,IF(IFNA(MATCH(WEEKDAY(N917),List_WeekHolidays,0),0),1,0),2))</f>
        <v/>
      </c>
      <c r="BU917" s="83" t="str">
        <f t="array" ref="BU917">IF(ISBLANK(BT917),,INDEX(List_DayType,BT917+1))</f>
        <v/>
      </c>
      <c r="BV917" s="83" t="str">
        <f t="array" ref="BV917">IFS(BT917=0,,BT917=1,INDEX(List_Weekday,BT917),BT917=2,XLOOKUP(N917,List_Holidays,List_HolidaysDesc))</f>
        <v/>
      </c>
      <c r="BW917" s="109">
        <f t="shared" si="3"/>
        <v>0</v>
      </c>
      <c r="BX917" s="109">
        <f t="shared" si="4"/>
        <v>0</v>
      </c>
      <c r="BY917" s="109">
        <f>IF($BW917&gt;cLunchEnd+$N917,cLunchBegin+$N917+1,cLunchBegin+$N917)</f>
        <v>0.5</v>
      </c>
      <c r="BZ917" s="109">
        <f>IF($BW917&gt;cLunchEnd+$N917,cLunchEnd+$N917+1,cLunchEnd+$N917)</f>
        <v>0.5416666667</v>
      </c>
      <c r="CA917" s="109">
        <f>IF($BW917&gt;cDinnerEnd+$N917,cDinnerBegin+$N917+1,cDinnerBegin+$N917)</f>
        <v>0.75</v>
      </c>
      <c r="CB917" s="109">
        <f>IF($BW917&gt;cDinnerEnd+$N917,cDinnerEnd+$N917+1,cDinnerEnd+$N917)</f>
        <v>0.7916666667</v>
      </c>
      <c r="CC917" s="50" t="str">
        <f>IF((MIN($BX917,BZ917)-MAX($BW917,BY917))&gt;0,vDurationLunch,)</f>
        <v/>
      </c>
      <c r="CD917" s="50" t="str">
        <f>IF((MIN($BX917,CB917)-MAX($BW917,CA917))&gt;0,vDurationDinner,)</f>
        <v/>
      </c>
      <c r="CE917" s="50">
        <f t="shared" si="5"/>
        <v>0</v>
      </c>
      <c r="CF917" s="109">
        <f t="shared" si="6"/>
        <v>0.75</v>
      </c>
      <c r="CG917" s="50" t="str">
        <f t="shared" si="7"/>
        <v/>
      </c>
      <c r="CH917" s="50" t="str">
        <f t="shared" si="8"/>
        <v/>
      </c>
      <c r="CI917" s="50" t="str">
        <f t="shared" si="9"/>
        <v/>
      </c>
      <c r="CJ917" s="50" t="str">
        <f t="shared" si="10"/>
        <v/>
      </c>
      <c r="CK917" s="50" t="str">
        <f t="shared" si="11"/>
        <v/>
      </c>
      <c r="CL917" s="50"/>
      <c r="CM917" s="50"/>
      <c r="CN917" s="50"/>
      <c r="CO917" s="50"/>
      <c r="CP917" s="50"/>
    </row>
    <row r="918">
      <c r="A918" s="108" t="str">
        <f t="shared" si="2"/>
        <v/>
      </c>
      <c r="B918" s="6"/>
      <c r="C918" s="119"/>
      <c r="D918" s="120"/>
      <c r="E918" s="61"/>
      <c r="F918" s="45"/>
      <c r="G918" s="45"/>
      <c r="H918" s="46"/>
      <c r="I918" s="45"/>
      <c r="J918" s="45"/>
      <c r="K918" s="45"/>
      <c r="L918" s="45"/>
      <c r="M918" s="61"/>
      <c r="N918" s="48"/>
      <c r="O918" s="49"/>
      <c r="P918" s="48"/>
      <c r="Q918" s="49"/>
      <c r="R918" s="50"/>
      <c r="S918" s="51"/>
      <c r="T918" s="15"/>
      <c r="U918" s="14"/>
      <c r="V918" s="52"/>
      <c r="W918" s="52"/>
      <c r="X918" s="52"/>
      <c r="Y918" s="52"/>
      <c r="Z918" s="52"/>
      <c r="AA918" s="52"/>
      <c r="AB918" s="53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3"/>
      <c r="AP918" s="52"/>
      <c r="AQ918" s="52"/>
      <c r="AR918" s="53"/>
      <c r="AS918" s="53"/>
      <c r="AT918" s="53"/>
      <c r="AU918" s="52"/>
      <c r="AV918" s="52"/>
      <c r="AW918" s="53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83" t="str">
        <f>IF(ISBLANK(B918),,IF(IFNA(MATCH(N918,List_Holidays,0),0)=0,IF(IFNA(MATCH(WEEKDAY(N918),List_WeekHolidays,0),0),1,0),2))</f>
        <v/>
      </c>
      <c r="BU918" s="83" t="str">
        <f t="array" ref="BU918">IF(ISBLANK(BT918),,INDEX(List_DayType,BT918+1))</f>
        <v/>
      </c>
      <c r="BV918" s="83" t="str">
        <f t="array" ref="BV918">IFS(BT918=0,,BT918=1,INDEX(List_Weekday,BT918),BT918=2,XLOOKUP(N918,List_Holidays,List_HolidaysDesc))</f>
        <v/>
      </c>
      <c r="BW918" s="109">
        <f t="shared" si="3"/>
        <v>0</v>
      </c>
      <c r="BX918" s="109">
        <f t="shared" si="4"/>
        <v>0</v>
      </c>
      <c r="BY918" s="109">
        <f>IF($BW918&gt;cLunchEnd+$N918,cLunchBegin+$N918+1,cLunchBegin+$N918)</f>
        <v>0.5</v>
      </c>
      <c r="BZ918" s="109">
        <f>IF($BW918&gt;cLunchEnd+$N918,cLunchEnd+$N918+1,cLunchEnd+$N918)</f>
        <v>0.5416666667</v>
      </c>
      <c r="CA918" s="109">
        <f>IF($BW918&gt;cDinnerEnd+$N918,cDinnerBegin+$N918+1,cDinnerBegin+$N918)</f>
        <v>0.75</v>
      </c>
      <c r="CB918" s="109">
        <f>IF($BW918&gt;cDinnerEnd+$N918,cDinnerEnd+$N918+1,cDinnerEnd+$N918)</f>
        <v>0.7916666667</v>
      </c>
      <c r="CC918" s="50" t="str">
        <f>IF((MIN($BX918,BZ918)-MAX($BW918,BY918))&gt;0,vDurationLunch,)</f>
        <v/>
      </c>
      <c r="CD918" s="50" t="str">
        <f>IF((MIN($BX918,CB918)-MAX($BW918,CA918))&gt;0,vDurationDinner,)</f>
        <v/>
      </c>
      <c r="CE918" s="50">
        <f t="shared" si="5"/>
        <v>0</v>
      </c>
      <c r="CF918" s="109">
        <f t="shared" si="6"/>
        <v>0.75</v>
      </c>
      <c r="CG918" s="50" t="str">
        <f t="shared" si="7"/>
        <v/>
      </c>
      <c r="CH918" s="50" t="str">
        <f t="shared" si="8"/>
        <v/>
      </c>
      <c r="CI918" s="50" t="str">
        <f t="shared" si="9"/>
        <v/>
      </c>
      <c r="CJ918" s="50" t="str">
        <f t="shared" si="10"/>
        <v/>
      </c>
      <c r="CK918" s="50" t="str">
        <f t="shared" si="11"/>
        <v/>
      </c>
      <c r="CL918" s="50"/>
      <c r="CM918" s="50"/>
      <c r="CN918" s="50"/>
      <c r="CO918" s="50"/>
      <c r="CP918" s="50"/>
    </row>
    <row r="919">
      <c r="A919" s="108" t="str">
        <f t="shared" si="2"/>
        <v/>
      </c>
      <c r="B919" s="6"/>
      <c r="C919" s="119"/>
      <c r="D919" s="120"/>
      <c r="E919" s="61"/>
      <c r="F919" s="45"/>
      <c r="G919" s="45"/>
      <c r="H919" s="45"/>
      <c r="I919" s="45"/>
      <c r="J919" s="46"/>
      <c r="K919" s="45"/>
      <c r="L919" s="45"/>
      <c r="M919" s="61"/>
      <c r="N919" s="48"/>
      <c r="O919" s="49"/>
      <c r="P919" s="48"/>
      <c r="Q919" s="49"/>
      <c r="R919" s="50"/>
      <c r="S919" s="51"/>
      <c r="T919" s="15"/>
      <c r="U919" s="14"/>
      <c r="V919" s="52"/>
      <c r="W919" s="52"/>
      <c r="X919" s="52"/>
      <c r="Y919" s="52"/>
      <c r="Z919" s="52"/>
      <c r="AA919" s="52"/>
      <c r="AB919" s="53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3"/>
      <c r="AP919" s="52"/>
      <c r="AQ919" s="52"/>
      <c r="AR919" s="53"/>
      <c r="AS919" s="53"/>
      <c r="AT919" s="53"/>
      <c r="AU919" s="52"/>
      <c r="AV919" s="52"/>
      <c r="AW919" s="53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83" t="str">
        <f>IF(ISBLANK(B919),,IF(IFNA(MATCH(N919,List_Holidays,0),0)=0,IF(IFNA(MATCH(WEEKDAY(N919),List_WeekHolidays,0),0),1,0),2))</f>
        <v/>
      </c>
      <c r="BU919" s="83" t="str">
        <f t="array" ref="BU919">IF(ISBLANK(BT919),,INDEX(List_DayType,BT919+1))</f>
        <v/>
      </c>
      <c r="BV919" s="83" t="str">
        <f t="array" ref="BV919">IFS(BT919=0,,BT919=1,INDEX(List_Weekday,BT919),BT919=2,XLOOKUP(N919,List_Holidays,List_HolidaysDesc))</f>
        <v/>
      </c>
      <c r="BW919" s="109">
        <f t="shared" si="3"/>
        <v>0</v>
      </c>
      <c r="BX919" s="109">
        <f t="shared" si="4"/>
        <v>0</v>
      </c>
      <c r="BY919" s="109">
        <f>IF($BW919&gt;cLunchEnd+$N919,cLunchBegin+$N919+1,cLunchBegin+$N919)</f>
        <v>0.5</v>
      </c>
      <c r="BZ919" s="109">
        <f>IF($BW919&gt;cLunchEnd+$N919,cLunchEnd+$N919+1,cLunchEnd+$N919)</f>
        <v>0.5416666667</v>
      </c>
      <c r="CA919" s="109">
        <f>IF($BW919&gt;cDinnerEnd+$N919,cDinnerBegin+$N919+1,cDinnerBegin+$N919)</f>
        <v>0.75</v>
      </c>
      <c r="CB919" s="109">
        <f>IF($BW919&gt;cDinnerEnd+$N919,cDinnerEnd+$N919+1,cDinnerEnd+$N919)</f>
        <v>0.7916666667</v>
      </c>
      <c r="CC919" s="50" t="str">
        <f>IF((MIN($BX919,BZ919)-MAX($BW919,BY919))&gt;0,vDurationLunch,)</f>
        <v/>
      </c>
      <c r="CD919" s="50" t="str">
        <f>IF((MIN($BX919,CB919)-MAX($BW919,CA919))&gt;0,vDurationDinner,)</f>
        <v/>
      </c>
      <c r="CE919" s="50">
        <f t="shared" si="5"/>
        <v>0</v>
      </c>
      <c r="CF919" s="109">
        <f t="shared" si="6"/>
        <v>0.75</v>
      </c>
      <c r="CG919" s="50" t="str">
        <f t="shared" si="7"/>
        <v/>
      </c>
      <c r="CH919" s="50" t="str">
        <f t="shared" si="8"/>
        <v/>
      </c>
      <c r="CI919" s="50" t="str">
        <f t="shared" si="9"/>
        <v/>
      </c>
      <c r="CJ919" s="50" t="str">
        <f t="shared" si="10"/>
        <v/>
      </c>
      <c r="CK919" s="50" t="str">
        <f t="shared" si="11"/>
        <v/>
      </c>
      <c r="CL919" s="50"/>
      <c r="CM919" s="50"/>
      <c r="CN919" s="50"/>
      <c r="CO919" s="50"/>
      <c r="CP919" s="50"/>
    </row>
    <row r="920">
      <c r="A920" s="108" t="str">
        <f t="shared" si="2"/>
        <v/>
      </c>
      <c r="B920" s="6"/>
      <c r="C920" s="119"/>
      <c r="D920" s="120"/>
      <c r="E920" s="61"/>
      <c r="F920" s="45"/>
      <c r="G920" s="45"/>
      <c r="H920" s="46"/>
      <c r="I920" s="45"/>
      <c r="J920" s="45"/>
      <c r="K920" s="45"/>
      <c r="L920" s="45"/>
      <c r="M920" s="61"/>
      <c r="N920" s="48"/>
      <c r="O920" s="49"/>
      <c r="P920" s="48"/>
      <c r="Q920" s="49"/>
      <c r="R920" s="50"/>
      <c r="S920" s="51"/>
      <c r="T920" s="15"/>
      <c r="U920" s="14"/>
      <c r="V920" s="52"/>
      <c r="W920" s="52"/>
      <c r="X920" s="52"/>
      <c r="Y920" s="52"/>
      <c r="Z920" s="52"/>
      <c r="AA920" s="52"/>
      <c r="AB920" s="53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3"/>
      <c r="AP920" s="52"/>
      <c r="AQ920" s="52"/>
      <c r="AR920" s="53"/>
      <c r="AS920" s="53"/>
      <c r="AT920" s="53"/>
      <c r="AU920" s="52"/>
      <c r="AV920" s="52"/>
      <c r="AW920" s="53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83" t="str">
        <f>IF(ISBLANK(B920),,IF(IFNA(MATCH(N920,List_Holidays,0),0)=0,IF(IFNA(MATCH(WEEKDAY(N920),List_WeekHolidays,0),0),1,0),2))</f>
        <v/>
      </c>
      <c r="BU920" s="83" t="str">
        <f t="array" ref="BU920">IF(ISBLANK(BT920),,INDEX(List_DayType,BT920+1))</f>
        <v/>
      </c>
      <c r="BV920" s="83" t="str">
        <f t="array" ref="BV920">IFS(BT920=0,,BT920=1,INDEX(List_Weekday,BT920),BT920=2,XLOOKUP(N920,List_Holidays,List_HolidaysDesc))</f>
        <v/>
      </c>
      <c r="BW920" s="109">
        <f t="shared" si="3"/>
        <v>0</v>
      </c>
      <c r="BX920" s="109">
        <f t="shared" si="4"/>
        <v>0</v>
      </c>
      <c r="BY920" s="109">
        <f>IF($BW920&gt;cLunchEnd+$N920,cLunchBegin+$N920+1,cLunchBegin+$N920)</f>
        <v>0.5</v>
      </c>
      <c r="BZ920" s="109">
        <f>IF($BW920&gt;cLunchEnd+$N920,cLunchEnd+$N920+1,cLunchEnd+$N920)</f>
        <v>0.5416666667</v>
      </c>
      <c r="CA920" s="109">
        <f>IF($BW920&gt;cDinnerEnd+$N920,cDinnerBegin+$N920+1,cDinnerBegin+$N920)</f>
        <v>0.75</v>
      </c>
      <c r="CB920" s="109">
        <f>IF($BW920&gt;cDinnerEnd+$N920,cDinnerEnd+$N920+1,cDinnerEnd+$N920)</f>
        <v>0.7916666667</v>
      </c>
      <c r="CC920" s="50" t="str">
        <f>IF((MIN($BX920,BZ920)-MAX($BW920,BY920))&gt;0,vDurationLunch,)</f>
        <v/>
      </c>
      <c r="CD920" s="50" t="str">
        <f>IF((MIN($BX920,CB920)-MAX($BW920,CA920))&gt;0,vDurationDinner,)</f>
        <v/>
      </c>
      <c r="CE920" s="50">
        <f t="shared" si="5"/>
        <v>0</v>
      </c>
      <c r="CF920" s="109">
        <f t="shared" si="6"/>
        <v>0.75</v>
      </c>
      <c r="CG920" s="50" t="str">
        <f t="shared" si="7"/>
        <v/>
      </c>
      <c r="CH920" s="50" t="str">
        <f t="shared" si="8"/>
        <v/>
      </c>
      <c r="CI920" s="50" t="str">
        <f t="shared" si="9"/>
        <v/>
      </c>
      <c r="CJ920" s="50" t="str">
        <f t="shared" si="10"/>
        <v/>
      </c>
      <c r="CK920" s="50" t="str">
        <f t="shared" si="11"/>
        <v/>
      </c>
      <c r="CL920" s="50"/>
      <c r="CM920" s="50"/>
      <c r="CN920" s="50"/>
      <c r="CO920" s="50"/>
      <c r="CP920" s="50"/>
    </row>
    <row r="921">
      <c r="A921" s="108" t="str">
        <f t="shared" si="2"/>
        <v/>
      </c>
      <c r="B921" s="6"/>
      <c r="C921" s="119"/>
      <c r="D921" s="120"/>
      <c r="E921" s="61"/>
      <c r="F921" s="45"/>
      <c r="G921" s="45"/>
      <c r="H921" s="46"/>
      <c r="I921" s="45"/>
      <c r="J921" s="45"/>
      <c r="K921" s="45"/>
      <c r="L921" s="45"/>
      <c r="M921" s="61"/>
      <c r="N921" s="48"/>
      <c r="O921" s="49"/>
      <c r="P921" s="48"/>
      <c r="Q921" s="49"/>
      <c r="R921" s="50"/>
      <c r="S921" s="51"/>
      <c r="T921" s="15"/>
      <c r="U921" s="14"/>
      <c r="V921" s="52"/>
      <c r="W921" s="52"/>
      <c r="X921" s="52"/>
      <c r="Y921" s="52"/>
      <c r="Z921" s="52"/>
      <c r="AA921" s="52"/>
      <c r="AB921" s="53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3"/>
      <c r="AP921" s="52"/>
      <c r="AQ921" s="52"/>
      <c r="AR921" s="53"/>
      <c r="AS921" s="53"/>
      <c r="AT921" s="53"/>
      <c r="AU921" s="52"/>
      <c r="AV921" s="52"/>
      <c r="AW921" s="53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83" t="str">
        <f>IF(ISBLANK(B921),,IF(IFNA(MATCH(N921,List_Holidays,0),0)=0,IF(IFNA(MATCH(WEEKDAY(N921),List_WeekHolidays,0),0),1,0),2))</f>
        <v/>
      </c>
      <c r="BU921" s="83" t="str">
        <f t="array" ref="BU921">IF(ISBLANK(BT921),,INDEX(List_DayType,BT921+1))</f>
        <v/>
      </c>
      <c r="BV921" s="83" t="str">
        <f t="array" ref="BV921">IFS(BT921=0,,BT921=1,INDEX(List_Weekday,BT921),BT921=2,XLOOKUP(N921,List_Holidays,List_HolidaysDesc))</f>
        <v/>
      </c>
      <c r="BW921" s="109">
        <f t="shared" si="3"/>
        <v>0</v>
      </c>
      <c r="BX921" s="109">
        <f t="shared" si="4"/>
        <v>0</v>
      </c>
      <c r="BY921" s="109">
        <f>IF($BW921&gt;cLunchEnd+$N921,cLunchBegin+$N921+1,cLunchBegin+$N921)</f>
        <v>0.5</v>
      </c>
      <c r="BZ921" s="109">
        <f>IF($BW921&gt;cLunchEnd+$N921,cLunchEnd+$N921+1,cLunchEnd+$N921)</f>
        <v>0.5416666667</v>
      </c>
      <c r="CA921" s="109">
        <f>IF($BW921&gt;cDinnerEnd+$N921,cDinnerBegin+$N921+1,cDinnerBegin+$N921)</f>
        <v>0.75</v>
      </c>
      <c r="CB921" s="109">
        <f>IF($BW921&gt;cDinnerEnd+$N921,cDinnerEnd+$N921+1,cDinnerEnd+$N921)</f>
        <v>0.7916666667</v>
      </c>
      <c r="CC921" s="50" t="str">
        <f>IF((MIN($BX921,BZ921)-MAX($BW921,BY921))&gt;0,vDurationLunch,)</f>
        <v/>
      </c>
      <c r="CD921" s="50" t="str">
        <f>IF((MIN($BX921,CB921)-MAX($BW921,CA921))&gt;0,vDurationDinner,)</f>
        <v/>
      </c>
      <c r="CE921" s="50">
        <f t="shared" si="5"/>
        <v>0</v>
      </c>
      <c r="CF921" s="109">
        <f t="shared" si="6"/>
        <v>0.75</v>
      </c>
      <c r="CG921" s="50" t="str">
        <f t="shared" si="7"/>
        <v/>
      </c>
      <c r="CH921" s="50" t="str">
        <f t="shared" si="8"/>
        <v/>
      </c>
      <c r="CI921" s="50" t="str">
        <f t="shared" si="9"/>
        <v/>
      </c>
      <c r="CJ921" s="50" t="str">
        <f t="shared" si="10"/>
        <v/>
      </c>
      <c r="CK921" s="50" t="str">
        <f t="shared" si="11"/>
        <v/>
      </c>
      <c r="CL921" s="50"/>
      <c r="CM921" s="50"/>
      <c r="CN921" s="50"/>
      <c r="CO921" s="50"/>
      <c r="CP921" s="50"/>
    </row>
    <row r="922">
      <c r="A922" s="108" t="str">
        <f t="shared" si="2"/>
        <v/>
      </c>
      <c r="B922" s="6"/>
      <c r="C922" s="119"/>
      <c r="D922" s="120"/>
      <c r="E922" s="61"/>
      <c r="F922" s="45"/>
      <c r="G922" s="45"/>
      <c r="H922" s="46"/>
      <c r="I922" s="45"/>
      <c r="J922" s="45"/>
      <c r="K922" s="45"/>
      <c r="L922" s="45"/>
      <c r="M922" s="61"/>
      <c r="N922" s="48"/>
      <c r="O922" s="49"/>
      <c r="P922" s="48"/>
      <c r="Q922" s="49"/>
      <c r="R922" s="50"/>
      <c r="S922" s="51"/>
      <c r="T922" s="15"/>
      <c r="U922" s="14"/>
      <c r="V922" s="52"/>
      <c r="W922" s="52"/>
      <c r="X922" s="52"/>
      <c r="Y922" s="52"/>
      <c r="Z922" s="52"/>
      <c r="AA922" s="52"/>
      <c r="AB922" s="53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3"/>
      <c r="AP922" s="52"/>
      <c r="AQ922" s="52"/>
      <c r="AR922" s="53"/>
      <c r="AS922" s="53"/>
      <c r="AT922" s="53"/>
      <c r="AU922" s="52"/>
      <c r="AV922" s="52"/>
      <c r="AW922" s="53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83" t="str">
        <f>IF(ISBLANK(B922),,IF(IFNA(MATCH(N922,List_Holidays,0),0)=0,IF(IFNA(MATCH(WEEKDAY(N922),List_WeekHolidays,0),0),1,0),2))</f>
        <v/>
      </c>
      <c r="BU922" s="83" t="str">
        <f t="array" ref="BU922">IF(ISBLANK(BT922),,INDEX(List_DayType,BT922+1))</f>
        <v/>
      </c>
      <c r="BV922" s="83" t="str">
        <f t="array" ref="BV922">IFS(BT922=0,,BT922=1,INDEX(List_Weekday,BT922),BT922=2,XLOOKUP(N922,List_Holidays,List_HolidaysDesc))</f>
        <v/>
      </c>
      <c r="BW922" s="109">
        <f t="shared" si="3"/>
        <v>0</v>
      </c>
      <c r="BX922" s="109">
        <f t="shared" si="4"/>
        <v>0</v>
      </c>
      <c r="BY922" s="109">
        <f>IF($BW922&gt;cLunchEnd+$N922,cLunchBegin+$N922+1,cLunchBegin+$N922)</f>
        <v>0.5</v>
      </c>
      <c r="BZ922" s="109">
        <f>IF($BW922&gt;cLunchEnd+$N922,cLunchEnd+$N922+1,cLunchEnd+$N922)</f>
        <v>0.5416666667</v>
      </c>
      <c r="CA922" s="109">
        <f>IF($BW922&gt;cDinnerEnd+$N922,cDinnerBegin+$N922+1,cDinnerBegin+$N922)</f>
        <v>0.75</v>
      </c>
      <c r="CB922" s="109">
        <f>IF($BW922&gt;cDinnerEnd+$N922,cDinnerEnd+$N922+1,cDinnerEnd+$N922)</f>
        <v>0.7916666667</v>
      </c>
      <c r="CC922" s="50" t="str">
        <f>IF((MIN($BX922,BZ922)-MAX($BW922,BY922))&gt;0,vDurationLunch,)</f>
        <v/>
      </c>
      <c r="CD922" s="50" t="str">
        <f>IF((MIN($BX922,CB922)-MAX($BW922,CA922))&gt;0,vDurationDinner,)</f>
        <v/>
      </c>
      <c r="CE922" s="50">
        <f t="shared" si="5"/>
        <v>0</v>
      </c>
      <c r="CF922" s="109">
        <f t="shared" si="6"/>
        <v>0.75</v>
      </c>
      <c r="CG922" s="50" t="str">
        <f t="shared" si="7"/>
        <v/>
      </c>
      <c r="CH922" s="50" t="str">
        <f t="shared" si="8"/>
        <v/>
      </c>
      <c r="CI922" s="50" t="str">
        <f t="shared" si="9"/>
        <v/>
      </c>
      <c r="CJ922" s="50" t="str">
        <f t="shared" si="10"/>
        <v/>
      </c>
      <c r="CK922" s="50" t="str">
        <f t="shared" si="11"/>
        <v/>
      </c>
      <c r="CL922" s="50"/>
      <c r="CM922" s="50"/>
      <c r="CN922" s="50"/>
      <c r="CO922" s="50"/>
      <c r="CP922" s="50"/>
    </row>
    <row r="923">
      <c r="A923" s="108" t="str">
        <f t="shared" si="2"/>
        <v/>
      </c>
      <c r="B923" s="6"/>
      <c r="C923" s="119"/>
      <c r="D923" s="120"/>
      <c r="E923" s="61"/>
      <c r="F923" s="45"/>
      <c r="G923" s="46"/>
      <c r="H923" s="46"/>
      <c r="I923" s="45"/>
      <c r="J923" s="45"/>
      <c r="K923" s="45"/>
      <c r="L923" s="45"/>
      <c r="M923" s="61"/>
      <c r="N923" s="48"/>
      <c r="O923" s="49"/>
      <c r="P923" s="48"/>
      <c r="Q923" s="49"/>
      <c r="R923" s="50"/>
      <c r="S923" s="51"/>
      <c r="T923" s="15"/>
      <c r="U923" s="14"/>
      <c r="V923" s="52"/>
      <c r="W923" s="52"/>
      <c r="X923" s="52"/>
      <c r="Y923" s="52"/>
      <c r="Z923" s="52"/>
      <c r="AA923" s="52"/>
      <c r="AB923" s="53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3"/>
      <c r="AP923" s="52"/>
      <c r="AQ923" s="52"/>
      <c r="AR923" s="53"/>
      <c r="AS923" s="53"/>
      <c r="AT923" s="53"/>
      <c r="AU923" s="52"/>
      <c r="AV923" s="52"/>
      <c r="AW923" s="53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83" t="str">
        <f>IF(ISBLANK(B923),,IF(IFNA(MATCH(N923,List_Holidays,0),0)=0,IF(IFNA(MATCH(WEEKDAY(N923),List_WeekHolidays,0),0),1,0),2))</f>
        <v/>
      </c>
      <c r="BU923" s="83" t="str">
        <f t="array" ref="BU923">IF(ISBLANK(BT923),,INDEX(List_DayType,BT923+1))</f>
        <v/>
      </c>
      <c r="BV923" s="83" t="str">
        <f t="array" ref="BV923">IFS(BT923=0,,BT923=1,INDEX(List_Weekday,BT923),BT923=2,XLOOKUP(N923,List_Holidays,List_HolidaysDesc))</f>
        <v/>
      </c>
      <c r="BW923" s="109">
        <f t="shared" si="3"/>
        <v>0</v>
      </c>
      <c r="BX923" s="109">
        <f t="shared" si="4"/>
        <v>0</v>
      </c>
      <c r="BY923" s="109">
        <f>IF($BW923&gt;cLunchEnd+$N923,cLunchBegin+$N923+1,cLunchBegin+$N923)</f>
        <v>0.5</v>
      </c>
      <c r="BZ923" s="109">
        <f>IF($BW923&gt;cLunchEnd+$N923,cLunchEnd+$N923+1,cLunchEnd+$N923)</f>
        <v>0.5416666667</v>
      </c>
      <c r="CA923" s="109">
        <f>IF($BW923&gt;cDinnerEnd+$N923,cDinnerBegin+$N923+1,cDinnerBegin+$N923)</f>
        <v>0.75</v>
      </c>
      <c r="CB923" s="109">
        <f>IF($BW923&gt;cDinnerEnd+$N923,cDinnerEnd+$N923+1,cDinnerEnd+$N923)</f>
        <v>0.7916666667</v>
      </c>
      <c r="CC923" s="50" t="str">
        <f>IF((MIN($BX923,BZ923)-MAX($BW923,BY923))&gt;0,vDurationLunch,)</f>
        <v/>
      </c>
      <c r="CD923" s="50" t="str">
        <f>IF((MIN($BX923,CB923)-MAX($BW923,CA923))&gt;0,vDurationDinner,)</f>
        <v/>
      </c>
      <c r="CE923" s="50">
        <f t="shared" si="5"/>
        <v>0</v>
      </c>
      <c r="CF923" s="109">
        <f t="shared" si="6"/>
        <v>0.75</v>
      </c>
      <c r="CG923" s="50" t="str">
        <f t="shared" si="7"/>
        <v/>
      </c>
      <c r="CH923" s="50" t="str">
        <f t="shared" si="8"/>
        <v/>
      </c>
      <c r="CI923" s="50" t="str">
        <f t="shared" si="9"/>
        <v/>
      </c>
      <c r="CJ923" s="50" t="str">
        <f t="shared" si="10"/>
        <v/>
      </c>
      <c r="CK923" s="50" t="str">
        <f t="shared" si="11"/>
        <v/>
      </c>
      <c r="CL923" s="50"/>
      <c r="CM923" s="50"/>
      <c r="CN923" s="50"/>
      <c r="CO923" s="50"/>
      <c r="CP923" s="50"/>
    </row>
    <row r="924">
      <c r="A924" s="108" t="str">
        <f t="shared" si="2"/>
        <v/>
      </c>
      <c r="B924" s="6"/>
      <c r="C924" s="119"/>
      <c r="D924" s="120"/>
      <c r="E924" s="61"/>
      <c r="F924" s="45"/>
      <c r="G924" s="45"/>
      <c r="H924" s="46"/>
      <c r="I924" s="45"/>
      <c r="J924" s="45"/>
      <c r="K924" s="45"/>
      <c r="L924" s="45"/>
      <c r="M924" s="61"/>
      <c r="N924" s="48"/>
      <c r="O924" s="49"/>
      <c r="P924" s="48"/>
      <c r="Q924" s="49"/>
      <c r="R924" s="50"/>
      <c r="S924" s="51"/>
      <c r="T924" s="15"/>
      <c r="U924" s="14"/>
      <c r="V924" s="52"/>
      <c r="W924" s="52"/>
      <c r="X924" s="52"/>
      <c r="Y924" s="52"/>
      <c r="Z924" s="52"/>
      <c r="AA924" s="52"/>
      <c r="AB924" s="53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3"/>
      <c r="AP924" s="52"/>
      <c r="AQ924" s="52"/>
      <c r="AR924" s="53"/>
      <c r="AS924" s="53"/>
      <c r="AT924" s="53"/>
      <c r="AU924" s="52"/>
      <c r="AV924" s="52"/>
      <c r="AW924" s="53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83" t="str">
        <f>IF(ISBLANK(B924),,IF(IFNA(MATCH(N924,List_Holidays,0),0)=0,IF(IFNA(MATCH(WEEKDAY(N924),List_WeekHolidays,0),0),1,0),2))</f>
        <v/>
      </c>
      <c r="BU924" s="83" t="str">
        <f t="array" ref="BU924">IF(ISBLANK(BT924),,INDEX(List_DayType,BT924+1))</f>
        <v/>
      </c>
      <c r="BV924" s="83" t="str">
        <f t="array" ref="BV924">IFS(BT924=0,,BT924=1,INDEX(List_Weekday,BT924),BT924=2,XLOOKUP(N924,List_Holidays,List_HolidaysDesc))</f>
        <v/>
      </c>
      <c r="BW924" s="109">
        <f t="shared" si="3"/>
        <v>0</v>
      </c>
      <c r="BX924" s="109">
        <f t="shared" si="4"/>
        <v>0</v>
      </c>
      <c r="BY924" s="109">
        <f>IF($BW924&gt;cLunchEnd+$N924,cLunchBegin+$N924+1,cLunchBegin+$N924)</f>
        <v>0.5</v>
      </c>
      <c r="BZ924" s="109">
        <f>IF($BW924&gt;cLunchEnd+$N924,cLunchEnd+$N924+1,cLunchEnd+$N924)</f>
        <v>0.5416666667</v>
      </c>
      <c r="CA924" s="109">
        <f>IF($BW924&gt;cDinnerEnd+$N924,cDinnerBegin+$N924+1,cDinnerBegin+$N924)</f>
        <v>0.75</v>
      </c>
      <c r="CB924" s="109">
        <f>IF($BW924&gt;cDinnerEnd+$N924,cDinnerEnd+$N924+1,cDinnerEnd+$N924)</f>
        <v>0.7916666667</v>
      </c>
      <c r="CC924" s="50" t="str">
        <f>IF((MIN($BX924,BZ924)-MAX($BW924,BY924))&gt;0,vDurationLunch,)</f>
        <v/>
      </c>
      <c r="CD924" s="50" t="str">
        <f>IF((MIN($BX924,CB924)-MAX($BW924,CA924))&gt;0,vDurationDinner,)</f>
        <v/>
      </c>
      <c r="CE924" s="50">
        <f t="shared" si="5"/>
        <v>0</v>
      </c>
      <c r="CF924" s="109">
        <f t="shared" si="6"/>
        <v>0.75</v>
      </c>
      <c r="CG924" s="50" t="str">
        <f t="shared" si="7"/>
        <v/>
      </c>
      <c r="CH924" s="50" t="str">
        <f t="shared" si="8"/>
        <v/>
      </c>
      <c r="CI924" s="50" t="str">
        <f t="shared" si="9"/>
        <v/>
      </c>
      <c r="CJ924" s="50" t="str">
        <f t="shared" si="10"/>
        <v/>
      </c>
      <c r="CK924" s="50" t="str">
        <f t="shared" si="11"/>
        <v/>
      </c>
      <c r="CL924" s="50"/>
      <c r="CM924" s="50"/>
      <c r="CN924" s="50"/>
      <c r="CO924" s="50"/>
      <c r="CP924" s="50"/>
    </row>
    <row r="925">
      <c r="A925" s="108" t="str">
        <f t="shared" si="2"/>
        <v/>
      </c>
      <c r="B925" s="6"/>
      <c r="C925" s="119"/>
      <c r="D925" s="120"/>
      <c r="E925" s="61"/>
      <c r="F925" s="45"/>
      <c r="G925" s="45"/>
      <c r="H925" s="46"/>
      <c r="I925" s="45"/>
      <c r="J925" s="45"/>
      <c r="K925" s="45"/>
      <c r="L925" s="45"/>
      <c r="M925" s="61"/>
      <c r="N925" s="48"/>
      <c r="O925" s="49"/>
      <c r="P925" s="48"/>
      <c r="Q925" s="49"/>
      <c r="R925" s="50"/>
      <c r="S925" s="51"/>
      <c r="T925" s="15"/>
      <c r="U925" s="14"/>
      <c r="V925" s="52"/>
      <c r="W925" s="52"/>
      <c r="X925" s="52"/>
      <c r="Y925" s="52"/>
      <c r="Z925" s="52"/>
      <c r="AA925" s="52"/>
      <c r="AB925" s="53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3"/>
      <c r="AP925" s="52"/>
      <c r="AQ925" s="52"/>
      <c r="AR925" s="53"/>
      <c r="AS925" s="53"/>
      <c r="AT925" s="53"/>
      <c r="AU925" s="52"/>
      <c r="AV925" s="52"/>
      <c r="AW925" s="53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83" t="str">
        <f>IF(ISBLANK(B925),,IF(IFNA(MATCH(N925,List_Holidays,0),0)=0,IF(IFNA(MATCH(WEEKDAY(N925),List_WeekHolidays,0),0),1,0),2))</f>
        <v/>
      </c>
      <c r="BU925" s="83" t="str">
        <f t="array" ref="BU925">IF(ISBLANK(BT925),,INDEX(List_DayType,BT925+1))</f>
        <v/>
      </c>
      <c r="BV925" s="83" t="str">
        <f t="array" ref="BV925">IFS(BT925=0,,BT925=1,INDEX(List_Weekday,BT925),BT925=2,XLOOKUP(N925,List_Holidays,List_HolidaysDesc))</f>
        <v/>
      </c>
      <c r="BW925" s="109">
        <f t="shared" si="3"/>
        <v>0</v>
      </c>
      <c r="BX925" s="109">
        <f t="shared" si="4"/>
        <v>0</v>
      </c>
      <c r="BY925" s="109">
        <f>IF($BW925&gt;cLunchEnd+$N925,cLunchBegin+$N925+1,cLunchBegin+$N925)</f>
        <v>0.5</v>
      </c>
      <c r="BZ925" s="109">
        <f>IF($BW925&gt;cLunchEnd+$N925,cLunchEnd+$N925+1,cLunchEnd+$N925)</f>
        <v>0.5416666667</v>
      </c>
      <c r="CA925" s="109">
        <f>IF($BW925&gt;cDinnerEnd+$N925,cDinnerBegin+$N925+1,cDinnerBegin+$N925)</f>
        <v>0.75</v>
      </c>
      <c r="CB925" s="109">
        <f>IF($BW925&gt;cDinnerEnd+$N925,cDinnerEnd+$N925+1,cDinnerEnd+$N925)</f>
        <v>0.7916666667</v>
      </c>
      <c r="CC925" s="50" t="str">
        <f>IF((MIN($BX925,BZ925)-MAX($BW925,BY925))&gt;0,vDurationLunch,)</f>
        <v/>
      </c>
      <c r="CD925" s="50" t="str">
        <f>IF((MIN($BX925,CB925)-MAX($BW925,CA925))&gt;0,vDurationDinner,)</f>
        <v/>
      </c>
      <c r="CE925" s="50">
        <f t="shared" si="5"/>
        <v>0</v>
      </c>
      <c r="CF925" s="109">
        <f t="shared" si="6"/>
        <v>0.75</v>
      </c>
      <c r="CG925" s="50" t="str">
        <f t="shared" si="7"/>
        <v/>
      </c>
      <c r="CH925" s="50" t="str">
        <f t="shared" si="8"/>
        <v/>
      </c>
      <c r="CI925" s="50" t="str">
        <f t="shared" si="9"/>
        <v/>
      </c>
      <c r="CJ925" s="50" t="str">
        <f t="shared" si="10"/>
        <v/>
      </c>
      <c r="CK925" s="50" t="str">
        <f t="shared" si="11"/>
        <v/>
      </c>
      <c r="CL925" s="50"/>
      <c r="CM925" s="50"/>
      <c r="CN925" s="50"/>
      <c r="CO925" s="50"/>
      <c r="CP925" s="50"/>
    </row>
    <row r="926">
      <c r="A926" s="108" t="str">
        <f t="shared" si="2"/>
        <v/>
      </c>
      <c r="B926" s="6"/>
      <c r="C926" s="119"/>
      <c r="D926" s="120"/>
      <c r="E926" s="61"/>
      <c r="F926" s="45"/>
      <c r="G926" s="45"/>
      <c r="H926" s="45"/>
      <c r="I926" s="45"/>
      <c r="J926" s="46"/>
      <c r="K926" s="45"/>
      <c r="L926" s="45"/>
      <c r="M926" s="61"/>
      <c r="N926" s="48"/>
      <c r="O926" s="49"/>
      <c r="P926" s="48"/>
      <c r="Q926" s="49"/>
      <c r="R926" s="50"/>
      <c r="S926" s="51"/>
      <c r="T926" s="15"/>
      <c r="U926" s="14"/>
      <c r="V926" s="52"/>
      <c r="W926" s="52"/>
      <c r="X926" s="52"/>
      <c r="Y926" s="52"/>
      <c r="Z926" s="52"/>
      <c r="AA926" s="52"/>
      <c r="AB926" s="53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3"/>
      <c r="AP926" s="52"/>
      <c r="AQ926" s="52"/>
      <c r="AR926" s="53"/>
      <c r="AS926" s="53"/>
      <c r="AT926" s="53"/>
      <c r="AU926" s="52"/>
      <c r="AV926" s="52"/>
      <c r="AW926" s="53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83" t="str">
        <f>IF(ISBLANK(B926),,IF(IFNA(MATCH(N926,List_Holidays,0),0)=0,IF(IFNA(MATCH(WEEKDAY(N926),List_WeekHolidays,0),0),1,0),2))</f>
        <v/>
      </c>
      <c r="BU926" s="83" t="str">
        <f t="array" ref="BU926">IF(ISBLANK(BT926),,INDEX(List_DayType,BT926+1))</f>
        <v/>
      </c>
      <c r="BV926" s="83" t="str">
        <f t="array" ref="BV926">IFS(BT926=0,,BT926=1,INDEX(List_Weekday,BT926),BT926=2,XLOOKUP(N926,List_Holidays,List_HolidaysDesc))</f>
        <v/>
      </c>
      <c r="BW926" s="109">
        <f t="shared" si="3"/>
        <v>0</v>
      </c>
      <c r="BX926" s="109">
        <f t="shared" si="4"/>
        <v>0</v>
      </c>
      <c r="BY926" s="109">
        <f>IF($BW926&gt;cLunchEnd+$N926,cLunchBegin+$N926+1,cLunchBegin+$N926)</f>
        <v>0.5</v>
      </c>
      <c r="BZ926" s="109">
        <f>IF($BW926&gt;cLunchEnd+$N926,cLunchEnd+$N926+1,cLunchEnd+$N926)</f>
        <v>0.5416666667</v>
      </c>
      <c r="CA926" s="109">
        <f>IF($BW926&gt;cDinnerEnd+$N926,cDinnerBegin+$N926+1,cDinnerBegin+$N926)</f>
        <v>0.75</v>
      </c>
      <c r="CB926" s="109">
        <f>IF($BW926&gt;cDinnerEnd+$N926,cDinnerEnd+$N926+1,cDinnerEnd+$N926)</f>
        <v>0.7916666667</v>
      </c>
      <c r="CC926" s="50" t="str">
        <f>IF((MIN($BX926,BZ926)-MAX($BW926,BY926))&gt;0,vDurationLunch,)</f>
        <v/>
      </c>
      <c r="CD926" s="50" t="str">
        <f>IF((MIN($BX926,CB926)-MAX($BW926,CA926))&gt;0,vDurationDinner,)</f>
        <v/>
      </c>
      <c r="CE926" s="50">
        <f t="shared" si="5"/>
        <v>0</v>
      </c>
      <c r="CF926" s="109">
        <f t="shared" si="6"/>
        <v>0.75</v>
      </c>
      <c r="CG926" s="50" t="str">
        <f t="shared" si="7"/>
        <v/>
      </c>
      <c r="CH926" s="50" t="str">
        <f t="shared" si="8"/>
        <v/>
      </c>
      <c r="CI926" s="50" t="str">
        <f t="shared" si="9"/>
        <v/>
      </c>
      <c r="CJ926" s="50" t="str">
        <f t="shared" si="10"/>
        <v/>
      </c>
      <c r="CK926" s="50" t="str">
        <f t="shared" si="11"/>
        <v/>
      </c>
      <c r="CL926" s="50"/>
      <c r="CM926" s="50"/>
      <c r="CN926" s="50"/>
      <c r="CO926" s="50"/>
      <c r="CP926" s="50"/>
    </row>
    <row r="927">
      <c r="A927" s="108" t="str">
        <f t="shared" si="2"/>
        <v/>
      </c>
      <c r="B927" s="6"/>
      <c r="C927" s="119"/>
      <c r="D927" s="120"/>
      <c r="E927" s="61"/>
      <c r="F927" s="45"/>
      <c r="G927" s="45"/>
      <c r="H927" s="46"/>
      <c r="I927" s="45"/>
      <c r="J927" s="45"/>
      <c r="K927" s="45"/>
      <c r="L927" s="45"/>
      <c r="M927" s="61"/>
      <c r="N927" s="48"/>
      <c r="O927" s="49"/>
      <c r="P927" s="48"/>
      <c r="Q927" s="49"/>
      <c r="R927" s="50"/>
      <c r="S927" s="51"/>
      <c r="T927" s="15"/>
      <c r="U927" s="14"/>
      <c r="V927" s="52"/>
      <c r="W927" s="52"/>
      <c r="X927" s="52"/>
      <c r="Y927" s="52"/>
      <c r="Z927" s="52"/>
      <c r="AA927" s="52"/>
      <c r="AB927" s="53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3"/>
      <c r="AP927" s="52"/>
      <c r="AQ927" s="52"/>
      <c r="AR927" s="53"/>
      <c r="AS927" s="53"/>
      <c r="AT927" s="53"/>
      <c r="AU927" s="52"/>
      <c r="AV927" s="52"/>
      <c r="AW927" s="53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83" t="str">
        <f>IF(ISBLANK(B927),,IF(IFNA(MATCH(N927,List_Holidays,0),0)=0,IF(IFNA(MATCH(WEEKDAY(N927),List_WeekHolidays,0),0),1,0),2))</f>
        <v/>
      </c>
      <c r="BU927" s="83" t="str">
        <f t="array" ref="BU927">IF(ISBLANK(BT927),,INDEX(List_DayType,BT927+1))</f>
        <v/>
      </c>
      <c r="BV927" s="83" t="str">
        <f t="array" ref="BV927">IFS(BT927=0,,BT927=1,INDEX(List_Weekday,BT927),BT927=2,XLOOKUP(N927,List_Holidays,List_HolidaysDesc))</f>
        <v/>
      </c>
      <c r="BW927" s="109">
        <f t="shared" si="3"/>
        <v>0</v>
      </c>
      <c r="BX927" s="109">
        <f t="shared" si="4"/>
        <v>0</v>
      </c>
      <c r="BY927" s="109">
        <f>IF($BW927&gt;cLunchEnd+$N927,cLunchBegin+$N927+1,cLunchBegin+$N927)</f>
        <v>0.5</v>
      </c>
      <c r="BZ927" s="109">
        <f>IF($BW927&gt;cLunchEnd+$N927,cLunchEnd+$N927+1,cLunchEnd+$N927)</f>
        <v>0.5416666667</v>
      </c>
      <c r="CA927" s="109">
        <f>IF($BW927&gt;cDinnerEnd+$N927,cDinnerBegin+$N927+1,cDinnerBegin+$N927)</f>
        <v>0.75</v>
      </c>
      <c r="CB927" s="109">
        <f>IF($BW927&gt;cDinnerEnd+$N927,cDinnerEnd+$N927+1,cDinnerEnd+$N927)</f>
        <v>0.7916666667</v>
      </c>
      <c r="CC927" s="50" t="str">
        <f>IF((MIN($BX927,BZ927)-MAX($BW927,BY927))&gt;0,vDurationLunch,)</f>
        <v/>
      </c>
      <c r="CD927" s="50" t="str">
        <f>IF((MIN($BX927,CB927)-MAX($BW927,CA927))&gt;0,vDurationDinner,)</f>
        <v/>
      </c>
      <c r="CE927" s="50">
        <f t="shared" si="5"/>
        <v>0</v>
      </c>
      <c r="CF927" s="109">
        <f t="shared" si="6"/>
        <v>0.75</v>
      </c>
      <c r="CG927" s="50" t="str">
        <f t="shared" si="7"/>
        <v/>
      </c>
      <c r="CH927" s="50" t="str">
        <f t="shared" si="8"/>
        <v/>
      </c>
      <c r="CI927" s="50" t="str">
        <f t="shared" si="9"/>
        <v/>
      </c>
      <c r="CJ927" s="50" t="str">
        <f t="shared" si="10"/>
        <v/>
      </c>
      <c r="CK927" s="50" t="str">
        <f t="shared" si="11"/>
        <v/>
      </c>
      <c r="CL927" s="50"/>
      <c r="CM927" s="50"/>
      <c r="CN927" s="50"/>
      <c r="CO927" s="50"/>
      <c r="CP927" s="50"/>
    </row>
    <row r="928">
      <c r="A928" s="108" t="str">
        <f t="shared" si="2"/>
        <v/>
      </c>
      <c r="B928" s="6"/>
      <c r="C928" s="119"/>
      <c r="D928" s="120"/>
      <c r="E928" s="61"/>
      <c r="F928" s="45"/>
      <c r="G928" s="45"/>
      <c r="H928" s="46"/>
      <c r="I928" s="45"/>
      <c r="J928" s="45"/>
      <c r="K928" s="45"/>
      <c r="L928" s="45"/>
      <c r="M928" s="61"/>
      <c r="N928" s="48"/>
      <c r="O928" s="49"/>
      <c r="P928" s="48"/>
      <c r="Q928" s="49"/>
      <c r="R928" s="50"/>
      <c r="S928" s="51"/>
      <c r="T928" s="15"/>
      <c r="U928" s="14"/>
      <c r="V928" s="52"/>
      <c r="W928" s="52"/>
      <c r="X928" s="52"/>
      <c r="Y928" s="52"/>
      <c r="Z928" s="52"/>
      <c r="AA928" s="52"/>
      <c r="AB928" s="53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3"/>
      <c r="AP928" s="52"/>
      <c r="AQ928" s="52"/>
      <c r="AR928" s="53"/>
      <c r="AS928" s="53"/>
      <c r="AT928" s="53"/>
      <c r="AU928" s="52"/>
      <c r="AV928" s="52"/>
      <c r="AW928" s="53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83" t="str">
        <f>IF(ISBLANK(B928),,IF(IFNA(MATCH(N928,List_Holidays,0),0)=0,IF(IFNA(MATCH(WEEKDAY(N928),List_WeekHolidays,0),0),1,0),2))</f>
        <v/>
      </c>
      <c r="BU928" s="83" t="str">
        <f t="array" ref="BU928">IF(ISBLANK(BT928),,INDEX(List_DayType,BT928+1))</f>
        <v/>
      </c>
      <c r="BV928" s="83" t="str">
        <f t="array" ref="BV928">IFS(BT928=0,,BT928=1,INDEX(List_Weekday,BT928),BT928=2,XLOOKUP(N928,List_Holidays,List_HolidaysDesc))</f>
        <v/>
      </c>
      <c r="BW928" s="109">
        <f t="shared" si="3"/>
        <v>0</v>
      </c>
      <c r="BX928" s="109">
        <f t="shared" si="4"/>
        <v>0</v>
      </c>
      <c r="BY928" s="109">
        <f>IF($BW928&gt;cLunchEnd+$N928,cLunchBegin+$N928+1,cLunchBegin+$N928)</f>
        <v>0.5</v>
      </c>
      <c r="BZ928" s="109">
        <f>IF($BW928&gt;cLunchEnd+$N928,cLunchEnd+$N928+1,cLunchEnd+$N928)</f>
        <v>0.5416666667</v>
      </c>
      <c r="CA928" s="109">
        <f>IF($BW928&gt;cDinnerEnd+$N928,cDinnerBegin+$N928+1,cDinnerBegin+$N928)</f>
        <v>0.75</v>
      </c>
      <c r="CB928" s="109">
        <f>IF($BW928&gt;cDinnerEnd+$N928,cDinnerEnd+$N928+1,cDinnerEnd+$N928)</f>
        <v>0.7916666667</v>
      </c>
      <c r="CC928" s="50" t="str">
        <f>IF((MIN($BX928,BZ928)-MAX($BW928,BY928))&gt;0,vDurationLunch,)</f>
        <v/>
      </c>
      <c r="CD928" s="50" t="str">
        <f>IF((MIN($BX928,CB928)-MAX($BW928,CA928))&gt;0,vDurationDinner,)</f>
        <v/>
      </c>
      <c r="CE928" s="50">
        <f t="shared" si="5"/>
        <v>0</v>
      </c>
      <c r="CF928" s="109">
        <f t="shared" si="6"/>
        <v>0.75</v>
      </c>
      <c r="CG928" s="50" t="str">
        <f t="shared" si="7"/>
        <v/>
      </c>
      <c r="CH928" s="50" t="str">
        <f t="shared" si="8"/>
        <v/>
      </c>
      <c r="CI928" s="50" t="str">
        <f t="shared" si="9"/>
        <v/>
      </c>
      <c r="CJ928" s="50" t="str">
        <f t="shared" si="10"/>
        <v/>
      </c>
      <c r="CK928" s="50" t="str">
        <f t="shared" si="11"/>
        <v/>
      </c>
      <c r="CL928" s="50"/>
      <c r="CM928" s="50"/>
      <c r="CN928" s="50"/>
      <c r="CO928" s="50"/>
      <c r="CP928" s="50"/>
    </row>
    <row r="929">
      <c r="A929" s="108" t="str">
        <f t="shared" si="2"/>
        <v/>
      </c>
      <c r="B929" s="6"/>
      <c r="C929" s="119"/>
      <c r="D929" s="120"/>
      <c r="E929" s="61"/>
      <c r="F929" s="45"/>
      <c r="G929" s="45"/>
      <c r="H929" s="46"/>
      <c r="I929" s="45"/>
      <c r="J929" s="45"/>
      <c r="K929" s="45"/>
      <c r="L929" s="45"/>
      <c r="M929" s="61"/>
      <c r="N929" s="48"/>
      <c r="O929" s="49"/>
      <c r="P929" s="48"/>
      <c r="Q929" s="49"/>
      <c r="R929" s="50"/>
      <c r="S929" s="51"/>
      <c r="T929" s="15"/>
      <c r="U929" s="14"/>
      <c r="V929" s="52"/>
      <c r="W929" s="52"/>
      <c r="X929" s="52"/>
      <c r="Y929" s="52"/>
      <c r="Z929" s="52"/>
      <c r="AA929" s="52"/>
      <c r="AB929" s="53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3"/>
      <c r="AP929" s="52"/>
      <c r="AQ929" s="52"/>
      <c r="AR929" s="53"/>
      <c r="AS929" s="53"/>
      <c r="AT929" s="53"/>
      <c r="AU929" s="52"/>
      <c r="AV929" s="52"/>
      <c r="AW929" s="53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83" t="str">
        <f>IF(ISBLANK(B929),,IF(IFNA(MATCH(N929,List_Holidays,0),0)=0,IF(IFNA(MATCH(WEEKDAY(N929),List_WeekHolidays,0),0),1,0),2))</f>
        <v/>
      </c>
      <c r="BU929" s="83" t="str">
        <f t="array" ref="BU929">IF(ISBLANK(BT929),,INDEX(List_DayType,BT929+1))</f>
        <v/>
      </c>
      <c r="BV929" s="83" t="str">
        <f t="array" ref="BV929">IFS(BT929=0,,BT929=1,INDEX(List_Weekday,BT929),BT929=2,XLOOKUP(N929,List_Holidays,List_HolidaysDesc))</f>
        <v/>
      </c>
      <c r="BW929" s="109">
        <f t="shared" si="3"/>
        <v>0</v>
      </c>
      <c r="BX929" s="109">
        <f t="shared" si="4"/>
        <v>0</v>
      </c>
      <c r="BY929" s="109">
        <f>IF($BW929&gt;cLunchEnd+$N929,cLunchBegin+$N929+1,cLunchBegin+$N929)</f>
        <v>0.5</v>
      </c>
      <c r="BZ929" s="109">
        <f>IF($BW929&gt;cLunchEnd+$N929,cLunchEnd+$N929+1,cLunchEnd+$N929)</f>
        <v>0.5416666667</v>
      </c>
      <c r="CA929" s="109">
        <f>IF($BW929&gt;cDinnerEnd+$N929,cDinnerBegin+$N929+1,cDinnerBegin+$N929)</f>
        <v>0.75</v>
      </c>
      <c r="CB929" s="109">
        <f>IF($BW929&gt;cDinnerEnd+$N929,cDinnerEnd+$N929+1,cDinnerEnd+$N929)</f>
        <v>0.7916666667</v>
      </c>
      <c r="CC929" s="50" t="str">
        <f>IF((MIN($BX929,BZ929)-MAX($BW929,BY929))&gt;0,vDurationLunch,)</f>
        <v/>
      </c>
      <c r="CD929" s="50" t="str">
        <f>IF((MIN($BX929,CB929)-MAX($BW929,CA929))&gt;0,vDurationDinner,)</f>
        <v/>
      </c>
      <c r="CE929" s="50">
        <f t="shared" si="5"/>
        <v>0</v>
      </c>
      <c r="CF929" s="109">
        <f t="shared" si="6"/>
        <v>0.75</v>
      </c>
      <c r="CG929" s="50" t="str">
        <f t="shared" si="7"/>
        <v/>
      </c>
      <c r="CH929" s="50" t="str">
        <f t="shared" si="8"/>
        <v/>
      </c>
      <c r="CI929" s="50" t="str">
        <f t="shared" si="9"/>
        <v/>
      </c>
      <c r="CJ929" s="50" t="str">
        <f t="shared" si="10"/>
        <v/>
      </c>
      <c r="CK929" s="50" t="str">
        <f t="shared" si="11"/>
        <v/>
      </c>
      <c r="CL929" s="50"/>
      <c r="CM929" s="50"/>
      <c r="CN929" s="50"/>
      <c r="CO929" s="50"/>
      <c r="CP929" s="50"/>
    </row>
    <row r="930">
      <c r="A930" s="108" t="str">
        <f t="shared" si="2"/>
        <v/>
      </c>
      <c r="B930" s="6"/>
      <c r="C930" s="119"/>
      <c r="D930" s="120"/>
      <c r="E930" s="61"/>
      <c r="F930" s="45"/>
      <c r="G930" s="46"/>
      <c r="H930" s="46"/>
      <c r="I930" s="45"/>
      <c r="J930" s="45"/>
      <c r="K930" s="45"/>
      <c r="L930" s="45"/>
      <c r="M930" s="61"/>
      <c r="N930" s="48"/>
      <c r="O930" s="49"/>
      <c r="P930" s="48"/>
      <c r="Q930" s="49"/>
      <c r="R930" s="50"/>
      <c r="S930" s="51"/>
      <c r="T930" s="15"/>
      <c r="U930" s="14"/>
      <c r="V930" s="52"/>
      <c r="W930" s="52"/>
      <c r="X930" s="52"/>
      <c r="Y930" s="52"/>
      <c r="Z930" s="52"/>
      <c r="AA930" s="52"/>
      <c r="AB930" s="53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3"/>
      <c r="AP930" s="52"/>
      <c r="AQ930" s="52"/>
      <c r="AR930" s="53"/>
      <c r="AS930" s="53"/>
      <c r="AT930" s="53"/>
      <c r="AU930" s="52"/>
      <c r="AV930" s="52"/>
      <c r="AW930" s="53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83" t="str">
        <f>IF(ISBLANK(B930),,IF(IFNA(MATCH(N930,List_Holidays,0),0)=0,IF(IFNA(MATCH(WEEKDAY(N930),List_WeekHolidays,0),0),1,0),2))</f>
        <v/>
      </c>
      <c r="BU930" s="83" t="str">
        <f t="array" ref="BU930">IF(ISBLANK(BT930),,INDEX(List_DayType,BT930+1))</f>
        <v/>
      </c>
      <c r="BV930" s="83" t="str">
        <f t="array" ref="BV930">IFS(BT930=0,,BT930=1,INDEX(List_Weekday,BT930),BT930=2,XLOOKUP(N930,List_Holidays,List_HolidaysDesc))</f>
        <v/>
      </c>
      <c r="BW930" s="109">
        <f t="shared" si="3"/>
        <v>0</v>
      </c>
      <c r="BX930" s="109">
        <f t="shared" si="4"/>
        <v>0</v>
      </c>
      <c r="BY930" s="109">
        <f>IF($BW930&gt;cLunchEnd+$N930,cLunchBegin+$N930+1,cLunchBegin+$N930)</f>
        <v>0.5</v>
      </c>
      <c r="BZ930" s="109">
        <f>IF($BW930&gt;cLunchEnd+$N930,cLunchEnd+$N930+1,cLunchEnd+$N930)</f>
        <v>0.5416666667</v>
      </c>
      <c r="CA930" s="109">
        <f>IF($BW930&gt;cDinnerEnd+$N930,cDinnerBegin+$N930+1,cDinnerBegin+$N930)</f>
        <v>0.75</v>
      </c>
      <c r="CB930" s="109">
        <f>IF($BW930&gt;cDinnerEnd+$N930,cDinnerEnd+$N930+1,cDinnerEnd+$N930)</f>
        <v>0.7916666667</v>
      </c>
      <c r="CC930" s="50" t="str">
        <f>IF((MIN($BX930,BZ930)-MAX($BW930,BY930))&gt;0,vDurationLunch,)</f>
        <v/>
      </c>
      <c r="CD930" s="50" t="str">
        <f>IF((MIN($BX930,CB930)-MAX($BW930,CA930))&gt;0,vDurationDinner,)</f>
        <v/>
      </c>
      <c r="CE930" s="50">
        <f t="shared" si="5"/>
        <v>0</v>
      </c>
      <c r="CF930" s="109">
        <f t="shared" si="6"/>
        <v>0.75</v>
      </c>
      <c r="CG930" s="50" t="str">
        <f t="shared" si="7"/>
        <v/>
      </c>
      <c r="CH930" s="50" t="str">
        <f t="shared" si="8"/>
        <v/>
      </c>
      <c r="CI930" s="50" t="str">
        <f t="shared" si="9"/>
        <v/>
      </c>
      <c r="CJ930" s="50" t="str">
        <f t="shared" si="10"/>
        <v/>
      </c>
      <c r="CK930" s="50" t="str">
        <f t="shared" si="11"/>
        <v/>
      </c>
      <c r="CL930" s="50"/>
      <c r="CM930" s="50"/>
      <c r="CN930" s="50"/>
      <c r="CO930" s="50"/>
      <c r="CP930" s="50"/>
    </row>
    <row r="931">
      <c r="A931" s="108" t="str">
        <f t="shared" si="2"/>
        <v/>
      </c>
      <c r="B931" s="6"/>
      <c r="C931" s="119"/>
      <c r="D931" s="120"/>
      <c r="E931" s="61"/>
      <c r="F931" s="45"/>
      <c r="G931" s="45"/>
      <c r="H931" s="46"/>
      <c r="I931" s="45"/>
      <c r="J931" s="45"/>
      <c r="K931" s="45"/>
      <c r="L931" s="45"/>
      <c r="M931" s="61"/>
      <c r="N931" s="48"/>
      <c r="O931" s="49"/>
      <c r="P931" s="48"/>
      <c r="Q931" s="49"/>
      <c r="R931" s="50"/>
      <c r="S931" s="51"/>
      <c r="T931" s="15"/>
      <c r="U931" s="14"/>
      <c r="V931" s="52"/>
      <c r="W931" s="52"/>
      <c r="X931" s="52"/>
      <c r="Y931" s="52"/>
      <c r="Z931" s="52"/>
      <c r="AA931" s="52"/>
      <c r="AB931" s="53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3"/>
      <c r="AP931" s="52"/>
      <c r="AQ931" s="52"/>
      <c r="AR931" s="53"/>
      <c r="AS931" s="53"/>
      <c r="AT931" s="53"/>
      <c r="AU931" s="52"/>
      <c r="AV931" s="52"/>
      <c r="AW931" s="53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83" t="str">
        <f>IF(ISBLANK(B931),,IF(IFNA(MATCH(N931,List_Holidays,0),0)=0,IF(IFNA(MATCH(WEEKDAY(N931),List_WeekHolidays,0),0),1,0),2))</f>
        <v/>
      </c>
      <c r="BU931" s="83" t="str">
        <f t="array" ref="BU931">IF(ISBLANK(BT931),,INDEX(List_DayType,BT931+1))</f>
        <v/>
      </c>
      <c r="BV931" s="83" t="str">
        <f t="array" ref="BV931">IFS(BT931=0,,BT931=1,INDEX(List_Weekday,BT931),BT931=2,XLOOKUP(N931,List_Holidays,List_HolidaysDesc))</f>
        <v/>
      </c>
      <c r="BW931" s="109">
        <f t="shared" si="3"/>
        <v>0</v>
      </c>
      <c r="BX931" s="109">
        <f t="shared" si="4"/>
        <v>0</v>
      </c>
      <c r="BY931" s="109">
        <f>IF($BW931&gt;cLunchEnd+$N931,cLunchBegin+$N931+1,cLunchBegin+$N931)</f>
        <v>0.5</v>
      </c>
      <c r="BZ931" s="109">
        <f>IF($BW931&gt;cLunchEnd+$N931,cLunchEnd+$N931+1,cLunchEnd+$N931)</f>
        <v>0.5416666667</v>
      </c>
      <c r="CA931" s="109">
        <f>IF($BW931&gt;cDinnerEnd+$N931,cDinnerBegin+$N931+1,cDinnerBegin+$N931)</f>
        <v>0.75</v>
      </c>
      <c r="CB931" s="109">
        <f>IF($BW931&gt;cDinnerEnd+$N931,cDinnerEnd+$N931+1,cDinnerEnd+$N931)</f>
        <v>0.7916666667</v>
      </c>
      <c r="CC931" s="50" t="str">
        <f>IF((MIN($BX931,BZ931)-MAX($BW931,BY931))&gt;0,vDurationLunch,)</f>
        <v/>
      </c>
      <c r="CD931" s="50" t="str">
        <f>IF((MIN($BX931,CB931)-MAX($BW931,CA931))&gt;0,vDurationDinner,)</f>
        <v/>
      </c>
      <c r="CE931" s="50">
        <f t="shared" si="5"/>
        <v>0</v>
      </c>
      <c r="CF931" s="109">
        <f t="shared" si="6"/>
        <v>0.75</v>
      </c>
      <c r="CG931" s="50" t="str">
        <f t="shared" si="7"/>
        <v/>
      </c>
      <c r="CH931" s="50" t="str">
        <f t="shared" si="8"/>
        <v/>
      </c>
      <c r="CI931" s="50" t="str">
        <f t="shared" si="9"/>
        <v/>
      </c>
      <c r="CJ931" s="50" t="str">
        <f t="shared" si="10"/>
        <v/>
      </c>
      <c r="CK931" s="50" t="str">
        <f t="shared" si="11"/>
        <v/>
      </c>
      <c r="CL931" s="50"/>
      <c r="CM931" s="50"/>
      <c r="CN931" s="50"/>
      <c r="CO931" s="50"/>
      <c r="CP931" s="50"/>
    </row>
    <row r="932">
      <c r="A932" s="108" t="str">
        <f t="shared" si="2"/>
        <v/>
      </c>
      <c r="B932" s="6"/>
      <c r="C932" s="119"/>
      <c r="D932" s="120"/>
      <c r="E932" s="61"/>
      <c r="F932" s="45"/>
      <c r="G932" s="45"/>
      <c r="H932" s="46"/>
      <c r="I932" s="45"/>
      <c r="J932" s="45"/>
      <c r="K932" s="45"/>
      <c r="L932" s="45"/>
      <c r="M932" s="61"/>
      <c r="N932" s="48"/>
      <c r="O932" s="49"/>
      <c r="P932" s="48"/>
      <c r="Q932" s="49"/>
      <c r="R932" s="50"/>
      <c r="S932" s="51"/>
      <c r="T932" s="15"/>
      <c r="U932" s="14"/>
      <c r="V932" s="52"/>
      <c r="W932" s="52"/>
      <c r="X932" s="52"/>
      <c r="Y932" s="52"/>
      <c r="Z932" s="52"/>
      <c r="AA932" s="52"/>
      <c r="AB932" s="53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3"/>
      <c r="AP932" s="52"/>
      <c r="AQ932" s="52"/>
      <c r="AR932" s="53"/>
      <c r="AS932" s="53"/>
      <c r="AT932" s="53"/>
      <c r="AU932" s="52"/>
      <c r="AV932" s="52"/>
      <c r="AW932" s="53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83" t="str">
        <f>IF(ISBLANK(B932),,IF(IFNA(MATCH(N932,List_Holidays,0),0)=0,IF(IFNA(MATCH(WEEKDAY(N932),List_WeekHolidays,0),0),1,0),2))</f>
        <v/>
      </c>
      <c r="BU932" s="83" t="str">
        <f t="array" ref="BU932">IF(ISBLANK(BT932),,INDEX(List_DayType,BT932+1))</f>
        <v/>
      </c>
      <c r="BV932" s="83" t="str">
        <f t="array" ref="BV932">IFS(BT932=0,,BT932=1,INDEX(List_Weekday,BT932),BT932=2,XLOOKUP(N932,List_Holidays,List_HolidaysDesc))</f>
        <v/>
      </c>
      <c r="BW932" s="109">
        <f t="shared" si="3"/>
        <v>0</v>
      </c>
      <c r="BX932" s="109">
        <f t="shared" si="4"/>
        <v>0</v>
      </c>
      <c r="BY932" s="109">
        <f>IF($BW932&gt;cLunchEnd+$N932,cLunchBegin+$N932+1,cLunchBegin+$N932)</f>
        <v>0.5</v>
      </c>
      <c r="BZ932" s="109">
        <f>IF($BW932&gt;cLunchEnd+$N932,cLunchEnd+$N932+1,cLunchEnd+$N932)</f>
        <v>0.5416666667</v>
      </c>
      <c r="CA932" s="109">
        <f>IF($BW932&gt;cDinnerEnd+$N932,cDinnerBegin+$N932+1,cDinnerBegin+$N932)</f>
        <v>0.75</v>
      </c>
      <c r="CB932" s="109">
        <f>IF($BW932&gt;cDinnerEnd+$N932,cDinnerEnd+$N932+1,cDinnerEnd+$N932)</f>
        <v>0.7916666667</v>
      </c>
      <c r="CC932" s="50" t="str">
        <f>IF((MIN($BX932,BZ932)-MAX($BW932,BY932))&gt;0,vDurationLunch,)</f>
        <v/>
      </c>
      <c r="CD932" s="50" t="str">
        <f>IF((MIN($BX932,CB932)-MAX($BW932,CA932))&gt;0,vDurationDinner,)</f>
        <v/>
      </c>
      <c r="CE932" s="50">
        <f t="shared" si="5"/>
        <v>0</v>
      </c>
      <c r="CF932" s="109">
        <f t="shared" si="6"/>
        <v>0.75</v>
      </c>
      <c r="CG932" s="50" t="str">
        <f t="shared" si="7"/>
        <v/>
      </c>
      <c r="CH932" s="50" t="str">
        <f t="shared" si="8"/>
        <v/>
      </c>
      <c r="CI932" s="50" t="str">
        <f t="shared" si="9"/>
        <v/>
      </c>
      <c r="CJ932" s="50" t="str">
        <f t="shared" si="10"/>
        <v/>
      </c>
      <c r="CK932" s="50" t="str">
        <f t="shared" si="11"/>
        <v/>
      </c>
      <c r="CL932" s="50"/>
      <c r="CM932" s="50"/>
      <c r="CN932" s="50"/>
      <c r="CO932" s="50"/>
      <c r="CP932" s="50"/>
    </row>
    <row r="933">
      <c r="A933" s="108" t="str">
        <f t="shared" si="2"/>
        <v/>
      </c>
      <c r="B933" s="6"/>
      <c r="C933" s="119"/>
      <c r="D933" s="120"/>
      <c r="E933" s="61"/>
      <c r="F933" s="45"/>
      <c r="G933" s="45"/>
      <c r="H933" s="45"/>
      <c r="I933" s="45"/>
      <c r="J933" s="46"/>
      <c r="K933" s="45"/>
      <c r="L933" s="45"/>
      <c r="M933" s="61"/>
      <c r="N933" s="48"/>
      <c r="O933" s="49"/>
      <c r="P933" s="48"/>
      <c r="Q933" s="49"/>
      <c r="R933" s="50"/>
      <c r="S933" s="51"/>
      <c r="T933" s="15"/>
      <c r="U933" s="14"/>
      <c r="V933" s="52"/>
      <c r="W933" s="52"/>
      <c r="X933" s="52"/>
      <c r="Y933" s="52"/>
      <c r="Z933" s="52"/>
      <c r="AA933" s="52"/>
      <c r="AB933" s="53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3"/>
      <c r="AP933" s="52"/>
      <c r="AQ933" s="52"/>
      <c r="AR933" s="53"/>
      <c r="AS933" s="53"/>
      <c r="AT933" s="53"/>
      <c r="AU933" s="52"/>
      <c r="AV933" s="52"/>
      <c r="AW933" s="53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83" t="str">
        <f>IF(ISBLANK(B933),,IF(IFNA(MATCH(N933,List_Holidays,0),0)=0,IF(IFNA(MATCH(WEEKDAY(N933),List_WeekHolidays,0),0),1,0),2))</f>
        <v/>
      </c>
      <c r="BU933" s="83" t="str">
        <f t="array" ref="BU933">IF(ISBLANK(BT933),,INDEX(List_DayType,BT933+1))</f>
        <v/>
      </c>
      <c r="BV933" s="83" t="str">
        <f t="array" ref="BV933">IFS(BT933=0,,BT933=1,INDEX(List_Weekday,BT933),BT933=2,XLOOKUP(N933,List_Holidays,List_HolidaysDesc))</f>
        <v/>
      </c>
      <c r="BW933" s="109">
        <f t="shared" si="3"/>
        <v>0</v>
      </c>
      <c r="BX933" s="109">
        <f t="shared" si="4"/>
        <v>0</v>
      </c>
      <c r="BY933" s="109">
        <f>IF($BW933&gt;cLunchEnd+$N933,cLunchBegin+$N933+1,cLunchBegin+$N933)</f>
        <v>0.5</v>
      </c>
      <c r="BZ933" s="109">
        <f>IF($BW933&gt;cLunchEnd+$N933,cLunchEnd+$N933+1,cLunchEnd+$N933)</f>
        <v>0.5416666667</v>
      </c>
      <c r="CA933" s="109">
        <f>IF($BW933&gt;cDinnerEnd+$N933,cDinnerBegin+$N933+1,cDinnerBegin+$N933)</f>
        <v>0.75</v>
      </c>
      <c r="CB933" s="109">
        <f>IF($BW933&gt;cDinnerEnd+$N933,cDinnerEnd+$N933+1,cDinnerEnd+$N933)</f>
        <v>0.7916666667</v>
      </c>
      <c r="CC933" s="50" t="str">
        <f>IF((MIN($BX933,BZ933)-MAX($BW933,BY933))&gt;0,vDurationLunch,)</f>
        <v/>
      </c>
      <c r="CD933" s="50" t="str">
        <f>IF((MIN($BX933,CB933)-MAX($BW933,CA933))&gt;0,vDurationDinner,)</f>
        <v/>
      </c>
      <c r="CE933" s="50">
        <f t="shared" si="5"/>
        <v>0</v>
      </c>
      <c r="CF933" s="109">
        <f t="shared" si="6"/>
        <v>0.75</v>
      </c>
      <c r="CG933" s="50" t="str">
        <f t="shared" si="7"/>
        <v/>
      </c>
      <c r="CH933" s="50" t="str">
        <f t="shared" si="8"/>
        <v/>
      </c>
      <c r="CI933" s="50" t="str">
        <f t="shared" si="9"/>
        <v/>
      </c>
      <c r="CJ933" s="50" t="str">
        <f t="shared" si="10"/>
        <v/>
      </c>
      <c r="CK933" s="50" t="str">
        <f t="shared" si="11"/>
        <v/>
      </c>
      <c r="CL933" s="50"/>
      <c r="CM933" s="50"/>
      <c r="CN933" s="50"/>
      <c r="CO933" s="50"/>
      <c r="CP933" s="50"/>
    </row>
    <row r="934">
      <c r="A934" s="108" t="str">
        <f t="shared" si="2"/>
        <v/>
      </c>
      <c r="B934" s="6"/>
      <c r="C934" s="119"/>
      <c r="D934" s="120"/>
      <c r="E934" s="61"/>
      <c r="F934" s="45"/>
      <c r="G934" s="45"/>
      <c r="H934" s="46"/>
      <c r="I934" s="45"/>
      <c r="J934" s="45"/>
      <c r="K934" s="45"/>
      <c r="L934" s="45"/>
      <c r="M934" s="61"/>
      <c r="N934" s="48"/>
      <c r="O934" s="49"/>
      <c r="P934" s="48"/>
      <c r="Q934" s="49"/>
      <c r="R934" s="50"/>
      <c r="S934" s="51"/>
      <c r="T934" s="15"/>
      <c r="U934" s="14"/>
      <c r="V934" s="52"/>
      <c r="W934" s="52"/>
      <c r="X934" s="52"/>
      <c r="Y934" s="52"/>
      <c r="Z934" s="52"/>
      <c r="AA934" s="52"/>
      <c r="AB934" s="53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3"/>
      <c r="AP934" s="52"/>
      <c r="AQ934" s="52"/>
      <c r="AR934" s="53"/>
      <c r="AS934" s="53"/>
      <c r="AT934" s="53"/>
      <c r="AU934" s="52"/>
      <c r="AV934" s="52"/>
      <c r="AW934" s="53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83" t="str">
        <f>IF(ISBLANK(B934),,IF(IFNA(MATCH(N934,List_Holidays,0),0)=0,IF(IFNA(MATCH(WEEKDAY(N934),List_WeekHolidays,0),0),1,0),2))</f>
        <v/>
      </c>
      <c r="BU934" s="83" t="str">
        <f t="array" ref="BU934">IF(ISBLANK(BT934),,INDEX(List_DayType,BT934+1))</f>
        <v/>
      </c>
      <c r="BV934" s="83" t="str">
        <f t="array" ref="BV934">IFS(BT934=0,,BT934=1,INDEX(List_Weekday,BT934),BT934=2,XLOOKUP(N934,List_Holidays,List_HolidaysDesc))</f>
        <v/>
      </c>
      <c r="BW934" s="109">
        <f t="shared" si="3"/>
        <v>0</v>
      </c>
      <c r="BX934" s="109">
        <f t="shared" si="4"/>
        <v>0</v>
      </c>
      <c r="BY934" s="109">
        <f>IF($BW934&gt;cLunchEnd+$N934,cLunchBegin+$N934+1,cLunchBegin+$N934)</f>
        <v>0.5</v>
      </c>
      <c r="BZ934" s="109">
        <f>IF($BW934&gt;cLunchEnd+$N934,cLunchEnd+$N934+1,cLunchEnd+$N934)</f>
        <v>0.5416666667</v>
      </c>
      <c r="CA934" s="109">
        <f>IF($BW934&gt;cDinnerEnd+$N934,cDinnerBegin+$N934+1,cDinnerBegin+$N934)</f>
        <v>0.75</v>
      </c>
      <c r="CB934" s="109">
        <f>IF($BW934&gt;cDinnerEnd+$N934,cDinnerEnd+$N934+1,cDinnerEnd+$N934)</f>
        <v>0.7916666667</v>
      </c>
      <c r="CC934" s="50" t="str">
        <f>IF((MIN($BX934,BZ934)-MAX($BW934,BY934))&gt;0,vDurationLunch,)</f>
        <v/>
      </c>
      <c r="CD934" s="50" t="str">
        <f>IF((MIN($BX934,CB934)-MAX($BW934,CA934))&gt;0,vDurationDinner,)</f>
        <v/>
      </c>
      <c r="CE934" s="50">
        <f t="shared" si="5"/>
        <v>0</v>
      </c>
      <c r="CF934" s="109">
        <f t="shared" si="6"/>
        <v>0.75</v>
      </c>
      <c r="CG934" s="50" t="str">
        <f t="shared" si="7"/>
        <v/>
      </c>
      <c r="CH934" s="50" t="str">
        <f t="shared" si="8"/>
        <v/>
      </c>
      <c r="CI934" s="50" t="str">
        <f t="shared" si="9"/>
        <v/>
      </c>
      <c r="CJ934" s="50" t="str">
        <f t="shared" si="10"/>
        <v/>
      </c>
      <c r="CK934" s="50" t="str">
        <f t="shared" si="11"/>
        <v/>
      </c>
      <c r="CL934" s="50"/>
      <c r="CM934" s="50"/>
      <c r="CN934" s="50"/>
      <c r="CO934" s="50"/>
      <c r="CP934" s="50"/>
    </row>
    <row r="935">
      <c r="A935" s="108" t="str">
        <f t="shared" si="2"/>
        <v/>
      </c>
      <c r="B935" s="6"/>
      <c r="C935" s="119"/>
      <c r="D935" s="120"/>
      <c r="E935" s="61"/>
      <c r="F935" s="45"/>
      <c r="G935" s="45"/>
      <c r="H935" s="46"/>
      <c r="I935" s="45"/>
      <c r="J935" s="45"/>
      <c r="K935" s="45"/>
      <c r="L935" s="45"/>
      <c r="M935" s="61"/>
      <c r="N935" s="48"/>
      <c r="O935" s="49"/>
      <c r="P935" s="48"/>
      <c r="Q935" s="49"/>
      <c r="R935" s="50"/>
      <c r="S935" s="51"/>
      <c r="T935" s="15"/>
      <c r="U935" s="14"/>
      <c r="V935" s="52"/>
      <c r="W935" s="52"/>
      <c r="X935" s="52"/>
      <c r="Y935" s="52"/>
      <c r="Z935" s="52"/>
      <c r="AA935" s="52"/>
      <c r="AB935" s="53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3"/>
      <c r="AP935" s="52"/>
      <c r="AQ935" s="52"/>
      <c r="AR935" s="53"/>
      <c r="AS935" s="53"/>
      <c r="AT935" s="53"/>
      <c r="AU935" s="52"/>
      <c r="AV935" s="52"/>
      <c r="AW935" s="53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83" t="str">
        <f>IF(ISBLANK(B935),,IF(IFNA(MATCH(N935,List_Holidays,0),0)=0,IF(IFNA(MATCH(WEEKDAY(N935),List_WeekHolidays,0),0),1,0),2))</f>
        <v/>
      </c>
      <c r="BU935" s="83" t="str">
        <f t="array" ref="BU935">IF(ISBLANK(BT935),,INDEX(List_DayType,BT935+1))</f>
        <v/>
      </c>
      <c r="BV935" s="83" t="str">
        <f t="array" ref="BV935">IFS(BT935=0,,BT935=1,INDEX(List_Weekday,BT935),BT935=2,XLOOKUP(N935,List_Holidays,List_HolidaysDesc))</f>
        <v/>
      </c>
      <c r="BW935" s="109">
        <f t="shared" si="3"/>
        <v>0</v>
      </c>
      <c r="BX935" s="109">
        <f t="shared" si="4"/>
        <v>0</v>
      </c>
      <c r="BY935" s="109">
        <f>IF($BW935&gt;cLunchEnd+$N935,cLunchBegin+$N935+1,cLunchBegin+$N935)</f>
        <v>0.5</v>
      </c>
      <c r="BZ935" s="109">
        <f>IF($BW935&gt;cLunchEnd+$N935,cLunchEnd+$N935+1,cLunchEnd+$N935)</f>
        <v>0.5416666667</v>
      </c>
      <c r="CA935" s="109">
        <f>IF($BW935&gt;cDinnerEnd+$N935,cDinnerBegin+$N935+1,cDinnerBegin+$N935)</f>
        <v>0.75</v>
      </c>
      <c r="CB935" s="109">
        <f>IF($BW935&gt;cDinnerEnd+$N935,cDinnerEnd+$N935+1,cDinnerEnd+$N935)</f>
        <v>0.7916666667</v>
      </c>
      <c r="CC935" s="50" t="str">
        <f>IF((MIN($BX935,BZ935)-MAX($BW935,BY935))&gt;0,vDurationLunch,)</f>
        <v/>
      </c>
      <c r="CD935" s="50" t="str">
        <f>IF((MIN($BX935,CB935)-MAX($BW935,CA935))&gt;0,vDurationDinner,)</f>
        <v/>
      </c>
      <c r="CE935" s="50">
        <f t="shared" si="5"/>
        <v>0</v>
      </c>
      <c r="CF935" s="109">
        <f t="shared" si="6"/>
        <v>0.75</v>
      </c>
      <c r="CG935" s="50" t="str">
        <f t="shared" si="7"/>
        <v/>
      </c>
      <c r="CH935" s="50" t="str">
        <f t="shared" si="8"/>
        <v/>
      </c>
      <c r="CI935" s="50" t="str">
        <f t="shared" si="9"/>
        <v/>
      </c>
      <c r="CJ935" s="50" t="str">
        <f t="shared" si="10"/>
        <v/>
      </c>
      <c r="CK935" s="50" t="str">
        <f t="shared" si="11"/>
        <v/>
      </c>
      <c r="CL935" s="50"/>
      <c r="CM935" s="50"/>
      <c r="CN935" s="50"/>
      <c r="CO935" s="50"/>
      <c r="CP935" s="50"/>
    </row>
    <row r="936">
      <c r="A936" s="108" t="str">
        <f t="shared" si="2"/>
        <v/>
      </c>
      <c r="B936" s="6"/>
      <c r="C936" s="119"/>
      <c r="D936" s="120"/>
      <c r="E936" s="61"/>
      <c r="F936" s="45"/>
      <c r="G936" s="45"/>
      <c r="H936" s="46"/>
      <c r="I936" s="45"/>
      <c r="J936" s="45"/>
      <c r="K936" s="45"/>
      <c r="L936" s="45"/>
      <c r="M936" s="61"/>
      <c r="N936" s="48"/>
      <c r="O936" s="49"/>
      <c r="P936" s="48"/>
      <c r="Q936" s="49"/>
      <c r="R936" s="50"/>
      <c r="S936" s="51"/>
      <c r="T936" s="15"/>
      <c r="U936" s="14"/>
      <c r="V936" s="52"/>
      <c r="W936" s="52"/>
      <c r="X936" s="52"/>
      <c r="Y936" s="52"/>
      <c r="Z936" s="52"/>
      <c r="AA936" s="52"/>
      <c r="AB936" s="53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3"/>
      <c r="AP936" s="52"/>
      <c r="AQ936" s="52"/>
      <c r="AR936" s="53"/>
      <c r="AS936" s="53"/>
      <c r="AT936" s="53"/>
      <c r="AU936" s="52"/>
      <c r="AV936" s="52"/>
      <c r="AW936" s="53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83" t="str">
        <f>IF(ISBLANK(B936),,IF(IFNA(MATCH(N936,List_Holidays,0),0)=0,IF(IFNA(MATCH(WEEKDAY(N936),List_WeekHolidays,0),0),1,0),2))</f>
        <v/>
      </c>
      <c r="BU936" s="83" t="str">
        <f t="array" ref="BU936">IF(ISBLANK(BT936),,INDEX(List_DayType,BT936+1))</f>
        <v/>
      </c>
      <c r="BV936" s="83" t="str">
        <f t="array" ref="BV936">IFS(BT936=0,,BT936=1,INDEX(List_Weekday,BT936),BT936=2,XLOOKUP(N936,List_Holidays,List_HolidaysDesc))</f>
        <v/>
      </c>
      <c r="BW936" s="109">
        <f t="shared" si="3"/>
        <v>0</v>
      </c>
      <c r="BX936" s="109">
        <f t="shared" si="4"/>
        <v>0</v>
      </c>
      <c r="BY936" s="109">
        <f>IF($BW936&gt;cLunchEnd+$N936,cLunchBegin+$N936+1,cLunchBegin+$N936)</f>
        <v>0.5</v>
      </c>
      <c r="BZ936" s="109">
        <f>IF($BW936&gt;cLunchEnd+$N936,cLunchEnd+$N936+1,cLunchEnd+$N936)</f>
        <v>0.5416666667</v>
      </c>
      <c r="CA936" s="109">
        <f>IF($BW936&gt;cDinnerEnd+$N936,cDinnerBegin+$N936+1,cDinnerBegin+$N936)</f>
        <v>0.75</v>
      </c>
      <c r="CB936" s="109">
        <f>IF($BW936&gt;cDinnerEnd+$N936,cDinnerEnd+$N936+1,cDinnerEnd+$N936)</f>
        <v>0.7916666667</v>
      </c>
      <c r="CC936" s="50" t="str">
        <f>IF((MIN($BX936,BZ936)-MAX($BW936,BY936))&gt;0,vDurationLunch,)</f>
        <v/>
      </c>
      <c r="CD936" s="50" t="str">
        <f>IF((MIN($BX936,CB936)-MAX($BW936,CA936))&gt;0,vDurationDinner,)</f>
        <v/>
      </c>
      <c r="CE936" s="50">
        <f t="shared" si="5"/>
        <v>0</v>
      </c>
      <c r="CF936" s="109">
        <f t="shared" si="6"/>
        <v>0.75</v>
      </c>
      <c r="CG936" s="50" t="str">
        <f t="shared" si="7"/>
        <v/>
      </c>
      <c r="CH936" s="50" t="str">
        <f t="shared" si="8"/>
        <v/>
      </c>
      <c r="CI936" s="50" t="str">
        <f t="shared" si="9"/>
        <v/>
      </c>
      <c r="CJ936" s="50" t="str">
        <f t="shared" si="10"/>
        <v/>
      </c>
      <c r="CK936" s="50" t="str">
        <f t="shared" si="11"/>
        <v/>
      </c>
      <c r="CL936" s="50"/>
      <c r="CM936" s="50"/>
      <c r="CN936" s="50"/>
      <c r="CO936" s="50"/>
      <c r="CP936" s="50"/>
    </row>
    <row r="937">
      <c r="A937" s="108" t="str">
        <f t="shared" si="2"/>
        <v/>
      </c>
      <c r="B937" s="6"/>
      <c r="C937" s="119"/>
      <c r="D937" s="120"/>
      <c r="E937" s="61"/>
      <c r="F937" s="45"/>
      <c r="G937" s="46"/>
      <c r="H937" s="46"/>
      <c r="I937" s="45"/>
      <c r="J937" s="45"/>
      <c r="K937" s="45"/>
      <c r="L937" s="45"/>
      <c r="M937" s="61"/>
      <c r="N937" s="48"/>
      <c r="O937" s="49"/>
      <c r="P937" s="48"/>
      <c r="Q937" s="49"/>
      <c r="R937" s="50"/>
      <c r="S937" s="51"/>
      <c r="T937" s="15"/>
      <c r="U937" s="14"/>
      <c r="V937" s="52"/>
      <c r="W937" s="52"/>
      <c r="X937" s="52"/>
      <c r="Y937" s="52"/>
      <c r="Z937" s="52"/>
      <c r="AA937" s="52"/>
      <c r="AB937" s="53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3"/>
      <c r="AP937" s="52"/>
      <c r="AQ937" s="52"/>
      <c r="AR937" s="53"/>
      <c r="AS937" s="53"/>
      <c r="AT937" s="53"/>
      <c r="AU937" s="52"/>
      <c r="AV937" s="52"/>
      <c r="AW937" s="53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83" t="str">
        <f>IF(ISBLANK(B937),,IF(IFNA(MATCH(N937,List_Holidays,0),0)=0,IF(IFNA(MATCH(WEEKDAY(N937),List_WeekHolidays,0),0),1,0),2))</f>
        <v/>
      </c>
      <c r="BU937" s="83" t="str">
        <f t="array" ref="BU937">IF(ISBLANK(BT937),,INDEX(List_DayType,BT937+1))</f>
        <v/>
      </c>
      <c r="BV937" s="83" t="str">
        <f t="array" ref="BV937">IFS(BT937=0,,BT937=1,INDEX(List_Weekday,BT937),BT937=2,XLOOKUP(N937,List_Holidays,List_HolidaysDesc))</f>
        <v/>
      </c>
      <c r="BW937" s="109">
        <f t="shared" si="3"/>
        <v>0</v>
      </c>
      <c r="BX937" s="109">
        <f t="shared" si="4"/>
        <v>0</v>
      </c>
      <c r="BY937" s="109">
        <f>IF($BW937&gt;cLunchEnd+$N937,cLunchBegin+$N937+1,cLunchBegin+$N937)</f>
        <v>0.5</v>
      </c>
      <c r="BZ937" s="109">
        <f>IF($BW937&gt;cLunchEnd+$N937,cLunchEnd+$N937+1,cLunchEnd+$N937)</f>
        <v>0.5416666667</v>
      </c>
      <c r="CA937" s="109">
        <f>IF($BW937&gt;cDinnerEnd+$N937,cDinnerBegin+$N937+1,cDinnerBegin+$N937)</f>
        <v>0.75</v>
      </c>
      <c r="CB937" s="109">
        <f>IF($BW937&gt;cDinnerEnd+$N937,cDinnerEnd+$N937+1,cDinnerEnd+$N937)</f>
        <v>0.7916666667</v>
      </c>
      <c r="CC937" s="50" t="str">
        <f>IF((MIN($BX937,BZ937)-MAX($BW937,BY937))&gt;0,vDurationLunch,)</f>
        <v/>
      </c>
      <c r="CD937" s="50" t="str">
        <f>IF((MIN($BX937,CB937)-MAX($BW937,CA937))&gt;0,vDurationDinner,)</f>
        <v/>
      </c>
      <c r="CE937" s="50">
        <f t="shared" si="5"/>
        <v>0</v>
      </c>
      <c r="CF937" s="109">
        <f t="shared" si="6"/>
        <v>0.75</v>
      </c>
      <c r="CG937" s="50" t="str">
        <f t="shared" si="7"/>
        <v/>
      </c>
      <c r="CH937" s="50" t="str">
        <f t="shared" si="8"/>
        <v/>
      </c>
      <c r="CI937" s="50" t="str">
        <f t="shared" si="9"/>
        <v/>
      </c>
      <c r="CJ937" s="50" t="str">
        <f t="shared" si="10"/>
        <v/>
      </c>
      <c r="CK937" s="50" t="str">
        <f t="shared" si="11"/>
        <v/>
      </c>
      <c r="CL937" s="50"/>
      <c r="CM937" s="50"/>
      <c r="CN937" s="50"/>
      <c r="CO937" s="50"/>
      <c r="CP937" s="50"/>
    </row>
    <row r="938">
      <c r="A938" s="108" t="str">
        <f t="shared" si="2"/>
        <v/>
      </c>
      <c r="B938" s="6"/>
      <c r="C938" s="119"/>
      <c r="D938" s="120"/>
      <c r="E938" s="61"/>
      <c r="F938" s="45"/>
      <c r="G938" s="45"/>
      <c r="H938" s="46"/>
      <c r="I938" s="45"/>
      <c r="J938" s="45"/>
      <c r="K938" s="45"/>
      <c r="L938" s="45"/>
      <c r="M938" s="61"/>
      <c r="N938" s="48"/>
      <c r="O938" s="49"/>
      <c r="P938" s="48"/>
      <c r="Q938" s="49"/>
      <c r="R938" s="50"/>
      <c r="S938" s="51"/>
      <c r="T938" s="15"/>
      <c r="U938" s="14"/>
      <c r="V938" s="52"/>
      <c r="W938" s="52"/>
      <c r="X938" s="52"/>
      <c r="Y938" s="52"/>
      <c r="Z938" s="52"/>
      <c r="AA938" s="52"/>
      <c r="AB938" s="53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3"/>
      <c r="AP938" s="52"/>
      <c r="AQ938" s="52"/>
      <c r="AR938" s="53"/>
      <c r="AS938" s="53"/>
      <c r="AT938" s="53"/>
      <c r="AU938" s="52"/>
      <c r="AV938" s="52"/>
      <c r="AW938" s="53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83" t="str">
        <f>IF(ISBLANK(B938),,IF(IFNA(MATCH(N938,List_Holidays,0),0)=0,IF(IFNA(MATCH(WEEKDAY(N938),List_WeekHolidays,0),0),1,0),2))</f>
        <v/>
      </c>
      <c r="BU938" s="83" t="str">
        <f t="array" ref="BU938">IF(ISBLANK(BT938),,INDEX(List_DayType,BT938+1))</f>
        <v/>
      </c>
      <c r="BV938" s="83" t="str">
        <f t="array" ref="BV938">IFS(BT938=0,,BT938=1,INDEX(List_Weekday,BT938),BT938=2,XLOOKUP(N938,List_Holidays,List_HolidaysDesc))</f>
        <v/>
      </c>
      <c r="BW938" s="109">
        <f t="shared" si="3"/>
        <v>0</v>
      </c>
      <c r="BX938" s="109">
        <f t="shared" si="4"/>
        <v>0</v>
      </c>
      <c r="BY938" s="109">
        <f>IF($BW938&gt;cLunchEnd+$N938,cLunchBegin+$N938+1,cLunchBegin+$N938)</f>
        <v>0.5</v>
      </c>
      <c r="BZ938" s="109">
        <f>IF($BW938&gt;cLunchEnd+$N938,cLunchEnd+$N938+1,cLunchEnd+$N938)</f>
        <v>0.5416666667</v>
      </c>
      <c r="CA938" s="109">
        <f>IF($BW938&gt;cDinnerEnd+$N938,cDinnerBegin+$N938+1,cDinnerBegin+$N938)</f>
        <v>0.75</v>
      </c>
      <c r="CB938" s="109">
        <f>IF($BW938&gt;cDinnerEnd+$N938,cDinnerEnd+$N938+1,cDinnerEnd+$N938)</f>
        <v>0.7916666667</v>
      </c>
      <c r="CC938" s="50" t="str">
        <f>IF((MIN($BX938,BZ938)-MAX($BW938,BY938))&gt;0,vDurationLunch,)</f>
        <v/>
      </c>
      <c r="CD938" s="50" t="str">
        <f>IF((MIN($BX938,CB938)-MAX($BW938,CA938))&gt;0,vDurationDinner,)</f>
        <v/>
      </c>
      <c r="CE938" s="50">
        <f t="shared" si="5"/>
        <v>0</v>
      </c>
      <c r="CF938" s="109">
        <f t="shared" si="6"/>
        <v>0.75</v>
      </c>
      <c r="CG938" s="50" t="str">
        <f t="shared" si="7"/>
        <v/>
      </c>
      <c r="CH938" s="50" t="str">
        <f t="shared" si="8"/>
        <v/>
      </c>
      <c r="CI938" s="50" t="str">
        <f t="shared" si="9"/>
        <v/>
      </c>
      <c r="CJ938" s="50" t="str">
        <f t="shared" si="10"/>
        <v/>
      </c>
      <c r="CK938" s="50" t="str">
        <f t="shared" si="11"/>
        <v/>
      </c>
      <c r="CL938" s="50"/>
      <c r="CM938" s="50"/>
      <c r="CN938" s="50"/>
      <c r="CO938" s="50"/>
      <c r="CP938" s="50"/>
    </row>
    <row r="939">
      <c r="A939" s="108" t="str">
        <f t="shared" si="2"/>
        <v/>
      </c>
      <c r="B939" s="6"/>
      <c r="C939" s="119"/>
      <c r="D939" s="120"/>
      <c r="E939" s="61"/>
      <c r="F939" s="45"/>
      <c r="G939" s="45"/>
      <c r="H939" s="46"/>
      <c r="I939" s="45"/>
      <c r="J939" s="45"/>
      <c r="K939" s="45"/>
      <c r="L939" s="45"/>
      <c r="M939" s="61"/>
      <c r="N939" s="48"/>
      <c r="O939" s="49"/>
      <c r="P939" s="48"/>
      <c r="Q939" s="49"/>
      <c r="R939" s="50"/>
      <c r="S939" s="51"/>
      <c r="T939" s="15"/>
      <c r="U939" s="14"/>
      <c r="V939" s="52"/>
      <c r="W939" s="52"/>
      <c r="X939" s="52"/>
      <c r="Y939" s="52"/>
      <c r="Z939" s="52"/>
      <c r="AA939" s="52"/>
      <c r="AB939" s="53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3"/>
      <c r="AP939" s="52"/>
      <c r="AQ939" s="52"/>
      <c r="AR939" s="53"/>
      <c r="AS939" s="53"/>
      <c r="AT939" s="53"/>
      <c r="AU939" s="52"/>
      <c r="AV939" s="52"/>
      <c r="AW939" s="53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83" t="str">
        <f>IF(ISBLANK(B939),,IF(IFNA(MATCH(N939,List_Holidays,0),0)=0,IF(IFNA(MATCH(WEEKDAY(N939),List_WeekHolidays,0),0),1,0),2))</f>
        <v/>
      </c>
      <c r="BU939" s="83" t="str">
        <f t="array" ref="BU939">IF(ISBLANK(BT939),,INDEX(List_DayType,BT939+1))</f>
        <v/>
      </c>
      <c r="BV939" s="83" t="str">
        <f t="array" ref="BV939">IFS(BT939=0,,BT939=1,INDEX(List_Weekday,BT939),BT939=2,XLOOKUP(N939,List_Holidays,List_HolidaysDesc))</f>
        <v/>
      </c>
      <c r="BW939" s="109">
        <f t="shared" si="3"/>
        <v>0</v>
      </c>
      <c r="BX939" s="109">
        <f t="shared" si="4"/>
        <v>0</v>
      </c>
      <c r="BY939" s="109">
        <f>IF($BW939&gt;cLunchEnd+$N939,cLunchBegin+$N939+1,cLunchBegin+$N939)</f>
        <v>0.5</v>
      </c>
      <c r="BZ939" s="109">
        <f>IF($BW939&gt;cLunchEnd+$N939,cLunchEnd+$N939+1,cLunchEnd+$N939)</f>
        <v>0.5416666667</v>
      </c>
      <c r="CA939" s="109">
        <f>IF($BW939&gt;cDinnerEnd+$N939,cDinnerBegin+$N939+1,cDinnerBegin+$N939)</f>
        <v>0.75</v>
      </c>
      <c r="CB939" s="109">
        <f>IF($BW939&gt;cDinnerEnd+$N939,cDinnerEnd+$N939+1,cDinnerEnd+$N939)</f>
        <v>0.7916666667</v>
      </c>
      <c r="CC939" s="50" t="str">
        <f>IF((MIN($BX939,BZ939)-MAX($BW939,BY939))&gt;0,vDurationLunch,)</f>
        <v/>
      </c>
      <c r="CD939" s="50" t="str">
        <f>IF((MIN($BX939,CB939)-MAX($BW939,CA939))&gt;0,vDurationDinner,)</f>
        <v/>
      </c>
      <c r="CE939" s="50">
        <f t="shared" si="5"/>
        <v>0</v>
      </c>
      <c r="CF939" s="109">
        <f t="shared" si="6"/>
        <v>0.75</v>
      </c>
      <c r="CG939" s="50" t="str">
        <f t="shared" si="7"/>
        <v/>
      </c>
      <c r="CH939" s="50" t="str">
        <f t="shared" si="8"/>
        <v/>
      </c>
      <c r="CI939" s="50" t="str">
        <f t="shared" si="9"/>
        <v/>
      </c>
      <c r="CJ939" s="50" t="str">
        <f t="shared" si="10"/>
        <v/>
      </c>
      <c r="CK939" s="50" t="str">
        <f t="shared" si="11"/>
        <v/>
      </c>
      <c r="CL939" s="50"/>
      <c r="CM939" s="50"/>
      <c r="CN939" s="50"/>
      <c r="CO939" s="50"/>
      <c r="CP939" s="50"/>
    </row>
    <row r="940">
      <c r="A940" s="108" t="str">
        <f t="shared" si="2"/>
        <v/>
      </c>
      <c r="B940" s="6"/>
      <c r="C940" s="119"/>
      <c r="D940" s="120"/>
      <c r="E940" s="61"/>
      <c r="F940" s="45"/>
      <c r="G940" s="45"/>
      <c r="H940" s="45"/>
      <c r="I940" s="45"/>
      <c r="J940" s="46"/>
      <c r="K940" s="45"/>
      <c r="L940" s="45"/>
      <c r="M940" s="61"/>
      <c r="N940" s="48"/>
      <c r="O940" s="49"/>
      <c r="P940" s="48"/>
      <c r="Q940" s="49"/>
      <c r="R940" s="50"/>
      <c r="S940" s="51"/>
      <c r="T940" s="15"/>
      <c r="U940" s="14"/>
      <c r="V940" s="52"/>
      <c r="W940" s="52"/>
      <c r="X940" s="52"/>
      <c r="Y940" s="52"/>
      <c r="Z940" s="52"/>
      <c r="AA940" s="52"/>
      <c r="AB940" s="53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3"/>
      <c r="AP940" s="52"/>
      <c r="AQ940" s="52"/>
      <c r="AR940" s="53"/>
      <c r="AS940" s="53"/>
      <c r="AT940" s="53"/>
      <c r="AU940" s="52"/>
      <c r="AV940" s="52"/>
      <c r="AW940" s="53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83" t="str">
        <f>IF(ISBLANK(B940),,IF(IFNA(MATCH(N940,List_Holidays,0),0)=0,IF(IFNA(MATCH(WEEKDAY(N940),List_WeekHolidays,0),0),1,0),2))</f>
        <v/>
      </c>
      <c r="BU940" s="83" t="str">
        <f t="array" ref="BU940">IF(ISBLANK(BT940),,INDEX(List_DayType,BT940+1))</f>
        <v/>
      </c>
      <c r="BV940" s="83" t="str">
        <f t="array" ref="BV940">IFS(BT940=0,,BT940=1,INDEX(List_Weekday,BT940),BT940=2,XLOOKUP(N940,List_Holidays,List_HolidaysDesc))</f>
        <v/>
      </c>
      <c r="BW940" s="109">
        <f t="shared" si="3"/>
        <v>0</v>
      </c>
      <c r="BX940" s="109">
        <f t="shared" si="4"/>
        <v>0</v>
      </c>
      <c r="BY940" s="109">
        <f>IF($BW940&gt;cLunchEnd+$N940,cLunchBegin+$N940+1,cLunchBegin+$N940)</f>
        <v>0.5</v>
      </c>
      <c r="BZ940" s="109">
        <f>IF($BW940&gt;cLunchEnd+$N940,cLunchEnd+$N940+1,cLunchEnd+$N940)</f>
        <v>0.5416666667</v>
      </c>
      <c r="CA940" s="109">
        <f>IF($BW940&gt;cDinnerEnd+$N940,cDinnerBegin+$N940+1,cDinnerBegin+$N940)</f>
        <v>0.75</v>
      </c>
      <c r="CB940" s="109">
        <f>IF($BW940&gt;cDinnerEnd+$N940,cDinnerEnd+$N940+1,cDinnerEnd+$N940)</f>
        <v>0.7916666667</v>
      </c>
      <c r="CC940" s="50" t="str">
        <f>IF((MIN($BX940,BZ940)-MAX($BW940,BY940))&gt;0,vDurationLunch,)</f>
        <v/>
      </c>
      <c r="CD940" s="50" t="str">
        <f>IF((MIN($BX940,CB940)-MAX($BW940,CA940))&gt;0,vDurationDinner,)</f>
        <v/>
      </c>
      <c r="CE940" s="50">
        <f t="shared" si="5"/>
        <v>0</v>
      </c>
      <c r="CF940" s="109">
        <f t="shared" si="6"/>
        <v>0.75</v>
      </c>
      <c r="CG940" s="50" t="str">
        <f t="shared" si="7"/>
        <v/>
      </c>
      <c r="CH940" s="50" t="str">
        <f t="shared" si="8"/>
        <v/>
      </c>
      <c r="CI940" s="50" t="str">
        <f t="shared" si="9"/>
        <v/>
      </c>
      <c r="CJ940" s="50" t="str">
        <f t="shared" si="10"/>
        <v/>
      </c>
      <c r="CK940" s="50" t="str">
        <f t="shared" si="11"/>
        <v/>
      </c>
      <c r="CL940" s="50"/>
      <c r="CM940" s="50"/>
      <c r="CN940" s="50"/>
      <c r="CO940" s="50"/>
      <c r="CP940" s="50"/>
    </row>
    <row r="941">
      <c r="A941" s="108" t="str">
        <f t="shared" si="2"/>
        <v/>
      </c>
      <c r="B941" s="6"/>
      <c r="C941" s="119"/>
      <c r="D941" s="120"/>
      <c r="E941" s="61"/>
      <c r="F941" s="45"/>
      <c r="G941" s="45"/>
      <c r="H941" s="46"/>
      <c r="I941" s="45"/>
      <c r="J941" s="45"/>
      <c r="K941" s="45"/>
      <c r="L941" s="45"/>
      <c r="M941" s="61"/>
      <c r="N941" s="48"/>
      <c r="O941" s="49"/>
      <c r="P941" s="48"/>
      <c r="Q941" s="49"/>
      <c r="R941" s="50"/>
      <c r="S941" s="51"/>
      <c r="T941" s="15"/>
      <c r="U941" s="14"/>
      <c r="V941" s="52"/>
      <c r="W941" s="52"/>
      <c r="X941" s="52"/>
      <c r="Y941" s="52"/>
      <c r="Z941" s="52"/>
      <c r="AA941" s="52"/>
      <c r="AB941" s="53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3"/>
      <c r="AP941" s="52"/>
      <c r="AQ941" s="52"/>
      <c r="AR941" s="53"/>
      <c r="AS941" s="53"/>
      <c r="AT941" s="53"/>
      <c r="AU941" s="52"/>
      <c r="AV941" s="52"/>
      <c r="AW941" s="53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83" t="str">
        <f>IF(ISBLANK(B941),,IF(IFNA(MATCH(N941,List_Holidays,0),0)=0,IF(IFNA(MATCH(WEEKDAY(N941),List_WeekHolidays,0),0),1,0),2))</f>
        <v/>
      </c>
      <c r="BU941" s="83" t="str">
        <f t="array" ref="BU941">IF(ISBLANK(BT941),,INDEX(List_DayType,BT941+1))</f>
        <v/>
      </c>
      <c r="BV941" s="83" t="str">
        <f t="array" ref="BV941">IFS(BT941=0,,BT941=1,INDEX(List_Weekday,BT941),BT941=2,XLOOKUP(N941,List_Holidays,List_HolidaysDesc))</f>
        <v/>
      </c>
      <c r="BW941" s="109">
        <f t="shared" si="3"/>
        <v>0</v>
      </c>
      <c r="BX941" s="109">
        <f t="shared" si="4"/>
        <v>0</v>
      </c>
      <c r="BY941" s="109">
        <f>IF($BW941&gt;cLunchEnd+$N941,cLunchBegin+$N941+1,cLunchBegin+$N941)</f>
        <v>0.5</v>
      </c>
      <c r="BZ941" s="109">
        <f>IF($BW941&gt;cLunchEnd+$N941,cLunchEnd+$N941+1,cLunchEnd+$N941)</f>
        <v>0.5416666667</v>
      </c>
      <c r="CA941" s="109">
        <f>IF($BW941&gt;cDinnerEnd+$N941,cDinnerBegin+$N941+1,cDinnerBegin+$N941)</f>
        <v>0.75</v>
      </c>
      <c r="CB941" s="109">
        <f>IF($BW941&gt;cDinnerEnd+$N941,cDinnerEnd+$N941+1,cDinnerEnd+$N941)</f>
        <v>0.7916666667</v>
      </c>
      <c r="CC941" s="50" t="str">
        <f>IF((MIN($BX941,BZ941)-MAX($BW941,BY941))&gt;0,vDurationLunch,)</f>
        <v/>
      </c>
      <c r="CD941" s="50" t="str">
        <f>IF((MIN($BX941,CB941)-MAX($BW941,CA941))&gt;0,vDurationDinner,)</f>
        <v/>
      </c>
      <c r="CE941" s="50">
        <f t="shared" si="5"/>
        <v>0</v>
      </c>
      <c r="CF941" s="109">
        <f t="shared" si="6"/>
        <v>0.75</v>
      </c>
      <c r="CG941" s="50" t="str">
        <f t="shared" si="7"/>
        <v/>
      </c>
      <c r="CH941" s="50" t="str">
        <f t="shared" si="8"/>
        <v/>
      </c>
      <c r="CI941" s="50" t="str">
        <f t="shared" si="9"/>
        <v/>
      </c>
      <c r="CJ941" s="50" t="str">
        <f t="shared" si="10"/>
        <v/>
      </c>
      <c r="CK941" s="50" t="str">
        <f t="shared" si="11"/>
        <v/>
      </c>
      <c r="CL941" s="50"/>
      <c r="CM941" s="50"/>
      <c r="CN941" s="50"/>
      <c r="CO941" s="50"/>
      <c r="CP941" s="50"/>
    </row>
    <row r="942">
      <c r="A942" s="108" t="str">
        <f t="shared" si="2"/>
        <v/>
      </c>
      <c r="B942" s="6"/>
      <c r="C942" s="119"/>
      <c r="D942" s="120"/>
      <c r="E942" s="61"/>
      <c r="F942" s="45"/>
      <c r="G942" s="45"/>
      <c r="H942" s="46"/>
      <c r="I942" s="45"/>
      <c r="J942" s="45"/>
      <c r="K942" s="45"/>
      <c r="L942" s="45"/>
      <c r="M942" s="61"/>
      <c r="N942" s="48"/>
      <c r="O942" s="49"/>
      <c r="P942" s="48"/>
      <c r="Q942" s="49"/>
      <c r="R942" s="50"/>
      <c r="S942" s="51"/>
      <c r="T942" s="15"/>
      <c r="U942" s="14"/>
      <c r="V942" s="52"/>
      <c r="W942" s="52"/>
      <c r="X942" s="52"/>
      <c r="Y942" s="52"/>
      <c r="Z942" s="52"/>
      <c r="AA942" s="52"/>
      <c r="AB942" s="53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3"/>
      <c r="AP942" s="52"/>
      <c r="AQ942" s="52"/>
      <c r="AR942" s="53"/>
      <c r="AS942" s="53"/>
      <c r="AT942" s="53"/>
      <c r="AU942" s="52"/>
      <c r="AV942" s="52"/>
      <c r="AW942" s="53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83" t="str">
        <f>IF(ISBLANK(B942),,IF(IFNA(MATCH(N942,List_Holidays,0),0)=0,IF(IFNA(MATCH(WEEKDAY(N942),List_WeekHolidays,0),0),1,0),2))</f>
        <v/>
      </c>
      <c r="BU942" s="83" t="str">
        <f t="array" ref="BU942">IF(ISBLANK(BT942),,INDEX(List_DayType,BT942+1))</f>
        <v/>
      </c>
      <c r="BV942" s="83" t="str">
        <f t="array" ref="BV942">IFS(BT942=0,,BT942=1,INDEX(List_Weekday,BT942),BT942=2,XLOOKUP(N942,List_Holidays,List_HolidaysDesc))</f>
        <v/>
      </c>
      <c r="BW942" s="109">
        <f t="shared" si="3"/>
        <v>0</v>
      </c>
      <c r="BX942" s="109">
        <f t="shared" si="4"/>
        <v>0</v>
      </c>
      <c r="BY942" s="109">
        <f>IF($BW942&gt;cLunchEnd+$N942,cLunchBegin+$N942+1,cLunchBegin+$N942)</f>
        <v>0.5</v>
      </c>
      <c r="BZ942" s="109">
        <f>IF($BW942&gt;cLunchEnd+$N942,cLunchEnd+$N942+1,cLunchEnd+$N942)</f>
        <v>0.5416666667</v>
      </c>
      <c r="CA942" s="109">
        <f>IF($BW942&gt;cDinnerEnd+$N942,cDinnerBegin+$N942+1,cDinnerBegin+$N942)</f>
        <v>0.75</v>
      </c>
      <c r="CB942" s="109">
        <f>IF($BW942&gt;cDinnerEnd+$N942,cDinnerEnd+$N942+1,cDinnerEnd+$N942)</f>
        <v>0.7916666667</v>
      </c>
      <c r="CC942" s="50" t="str">
        <f>IF((MIN($BX942,BZ942)-MAX($BW942,BY942))&gt;0,vDurationLunch,)</f>
        <v/>
      </c>
      <c r="CD942" s="50" t="str">
        <f>IF((MIN($BX942,CB942)-MAX($BW942,CA942))&gt;0,vDurationDinner,)</f>
        <v/>
      </c>
      <c r="CE942" s="50">
        <f t="shared" si="5"/>
        <v>0</v>
      </c>
      <c r="CF942" s="109">
        <f t="shared" si="6"/>
        <v>0.75</v>
      </c>
      <c r="CG942" s="50" t="str">
        <f t="shared" si="7"/>
        <v/>
      </c>
      <c r="CH942" s="50" t="str">
        <f t="shared" si="8"/>
        <v/>
      </c>
      <c r="CI942" s="50" t="str">
        <f t="shared" si="9"/>
        <v/>
      </c>
      <c r="CJ942" s="50" t="str">
        <f t="shared" si="10"/>
        <v/>
      </c>
      <c r="CK942" s="50" t="str">
        <f t="shared" si="11"/>
        <v/>
      </c>
      <c r="CL942" s="50"/>
      <c r="CM942" s="50"/>
      <c r="CN942" s="50"/>
      <c r="CO942" s="50"/>
      <c r="CP942" s="50"/>
    </row>
    <row r="943">
      <c r="A943" s="108" t="str">
        <f t="shared" si="2"/>
        <v/>
      </c>
      <c r="B943" s="6"/>
      <c r="C943" s="119"/>
      <c r="D943" s="120"/>
      <c r="E943" s="61"/>
      <c r="F943" s="45"/>
      <c r="G943" s="45"/>
      <c r="H943" s="46"/>
      <c r="I943" s="45"/>
      <c r="J943" s="45"/>
      <c r="K943" s="45"/>
      <c r="L943" s="45"/>
      <c r="M943" s="61"/>
      <c r="N943" s="48"/>
      <c r="O943" s="49"/>
      <c r="P943" s="48"/>
      <c r="Q943" s="49"/>
      <c r="R943" s="50"/>
      <c r="S943" s="51"/>
      <c r="T943" s="15"/>
      <c r="U943" s="14"/>
      <c r="V943" s="52"/>
      <c r="W943" s="52"/>
      <c r="X943" s="52"/>
      <c r="Y943" s="52"/>
      <c r="Z943" s="52"/>
      <c r="AA943" s="52"/>
      <c r="AB943" s="53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3"/>
      <c r="AP943" s="52"/>
      <c r="AQ943" s="52"/>
      <c r="AR943" s="53"/>
      <c r="AS943" s="53"/>
      <c r="AT943" s="53"/>
      <c r="AU943" s="52"/>
      <c r="AV943" s="52"/>
      <c r="AW943" s="53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83" t="str">
        <f>IF(ISBLANK(B943),,IF(IFNA(MATCH(N943,List_Holidays,0),0)=0,IF(IFNA(MATCH(WEEKDAY(N943),List_WeekHolidays,0),0),1,0),2))</f>
        <v/>
      </c>
      <c r="BU943" s="83" t="str">
        <f t="array" ref="BU943">IF(ISBLANK(BT943),,INDEX(List_DayType,BT943+1))</f>
        <v/>
      </c>
      <c r="BV943" s="83" t="str">
        <f t="array" ref="BV943">IFS(BT943=0,,BT943=1,INDEX(List_Weekday,BT943),BT943=2,XLOOKUP(N943,List_Holidays,List_HolidaysDesc))</f>
        <v/>
      </c>
      <c r="BW943" s="109">
        <f t="shared" si="3"/>
        <v>0</v>
      </c>
      <c r="BX943" s="109">
        <f t="shared" si="4"/>
        <v>0</v>
      </c>
      <c r="BY943" s="109">
        <f>IF($BW943&gt;cLunchEnd+$N943,cLunchBegin+$N943+1,cLunchBegin+$N943)</f>
        <v>0.5</v>
      </c>
      <c r="BZ943" s="109">
        <f>IF($BW943&gt;cLunchEnd+$N943,cLunchEnd+$N943+1,cLunchEnd+$N943)</f>
        <v>0.5416666667</v>
      </c>
      <c r="CA943" s="109">
        <f>IF($BW943&gt;cDinnerEnd+$N943,cDinnerBegin+$N943+1,cDinnerBegin+$N943)</f>
        <v>0.75</v>
      </c>
      <c r="CB943" s="109">
        <f>IF($BW943&gt;cDinnerEnd+$N943,cDinnerEnd+$N943+1,cDinnerEnd+$N943)</f>
        <v>0.7916666667</v>
      </c>
      <c r="CC943" s="50" t="str">
        <f>IF((MIN($BX943,BZ943)-MAX($BW943,BY943))&gt;0,vDurationLunch,)</f>
        <v/>
      </c>
      <c r="CD943" s="50" t="str">
        <f>IF((MIN($BX943,CB943)-MAX($BW943,CA943))&gt;0,vDurationDinner,)</f>
        <v/>
      </c>
      <c r="CE943" s="50">
        <f t="shared" si="5"/>
        <v>0</v>
      </c>
      <c r="CF943" s="109">
        <f t="shared" si="6"/>
        <v>0.75</v>
      </c>
      <c r="CG943" s="50" t="str">
        <f t="shared" si="7"/>
        <v/>
      </c>
      <c r="CH943" s="50" t="str">
        <f t="shared" si="8"/>
        <v/>
      </c>
      <c r="CI943" s="50" t="str">
        <f t="shared" si="9"/>
        <v/>
      </c>
      <c r="CJ943" s="50" t="str">
        <f t="shared" si="10"/>
        <v/>
      </c>
      <c r="CK943" s="50" t="str">
        <f t="shared" si="11"/>
        <v/>
      </c>
      <c r="CL943" s="50"/>
      <c r="CM943" s="50"/>
      <c r="CN943" s="50"/>
      <c r="CO943" s="50"/>
      <c r="CP943" s="50"/>
    </row>
    <row r="944">
      <c r="A944" s="108" t="str">
        <f t="shared" si="2"/>
        <v/>
      </c>
      <c r="B944" s="6"/>
      <c r="C944" s="119"/>
      <c r="D944" s="120"/>
      <c r="E944" s="61"/>
      <c r="F944" s="45"/>
      <c r="G944" s="46"/>
      <c r="H944" s="46"/>
      <c r="I944" s="45"/>
      <c r="J944" s="45"/>
      <c r="K944" s="45"/>
      <c r="L944" s="45"/>
      <c r="M944" s="61"/>
      <c r="N944" s="48"/>
      <c r="O944" s="49"/>
      <c r="P944" s="48"/>
      <c r="Q944" s="49"/>
      <c r="R944" s="50"/>
      <c r="S944" s="51"/>
      <c r="T944" s="15"/>
      <c r="U944" s="14"/>
      <c r="V944" s="52"/>
      <c r="W944" s="52"/>
      <c r="X944" s="52"/>
      <c r="Y944" s="52"/>
      <c r="Z944" s="52"/>
      <c r="AA944" s="52"/>
      <c r="AB944" s="53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3"/>
      <c r="AP944" s="52"/>
      <c r="AQ944" s="52"/>
      <c r="AR944" s="53"/>
      <c r="AS944" s="53"/>
      <c r="AT944" s="53"/>
      <c r="AU944" s="52"/>
      <c r="AV944" s="52"/>
      <c r="AW944" s="53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83" t="str">
        <f>IF(ISBLANK(B944),,IF(IFNA(MATCH(N944,List_Holidays,0),0)=0,IF(IFNA(MATCH(WEEKDAY(N944),List_WeekHolidays,0),0),1,0),2))</f>
        <v/>
      </c>
      <c r="BU944" s="83" t="str">
        <f t="array" ref="BU944">IF(ISBLANK(BT944),,INDEX(List_DayType,BT944+1))</f>
        <v/>
      </c>
      <c r="BV944" s="83" t="str">
        <f t="array" ref="BV944">IFS(BT944=0,,BT944=1,INDEX(List_Weekday,BT944),BT944=2,XLOOKUP(N944,List_Holidays,List_HolidaysDesc))</f>
        <v/>
      </c>
      <c r="BW944" s="109">
        <f t="shared" si="3"/>
        <v>0</v>
      </c>
      <c r="BX944" s="109">
        <f t="shared" si="4"/>
        <v>0</v>
      </c>
      <c r="BY944" s="109">
        <f>IF($BW944&gt;cLunchEnd+$N944,cLunchBegin+$N944+1,cLunchBegin+$N944)</f>
        <v>0.5</v>
      </c>
      <c r="BZ944" s="109">
        <f>IF($BW944&gt;cLunchEnd+$N944,cLunchEnd+$N944+1,cLunchEnd+$N944)</f>
        <v>0.5416666667</v>
      </c>
      <c r="CA944" s="109">
        <f>IF($BW944&gt;cDinnerEnd+$N944,cDinnerBegin+$N944+1,cDinnerBegin+$N944)</f>
        <v>0.75</v>
      </c>
      <c r="CB944" s="109">
        <f>IF($BW944&gt;cDinnerEnd+$N944,cDinnerEnd+$N944+1,cDinnerEnd+$N944)</f>
        <v>0.7916666667</v>
      </c>
      <c r="CC944" s="50" t="str">
        <f>IF((MIN($BX944,BZ944)-MAX($BW944,BY944))&gt;0,vDurationLunch,)</f>
        <v/>
      </c>
      <c r="CD944" s="50" t="str">
        <f>IF((MIN($BX944,CB944)-MAX($BW944,CA944))&gt;0,vDurationDinner,)</f>
        <v/>
      </c>
      <c r="CE944" s="50">
        <f t="shared" si="5"/>
        <v>0</v>
      </c>
      <c r="CF944" s="109">
        <f t="shared" si="6"/>
        <v>0.75</v>
      </c>
      <c r="CG944" s="50" t="str">
        <f t="shared" si="7"/>
        <v/>
      </c>
      <c r="CH944" s="50" t="str">
        <f t="shared" si="8"/>
        <v/>
      </c>
      <c r="CI944" s="50" t="str">
        <f t="shared" si="9"/>
        <v/>
      </c>
      <c r="CJ944" s="50" t="str">
        <f t="shared" si="10"/>
        <v/>
      </c>
      <c r="CK944" s="50" t="str">
        <f t="shared" si="11"/>
        <v/>
      </c>
      <c r="CL944" s="50"/>
      <c r="CM944" s="50"/>
      <c r="CN944" s="50"/>
      <c r="CO944" s="50"/>
      <c r="CP944" s="50"/>
    </row>
    <row r="945">
      <c r="A945" s="108" t="str">
        <f t="shared" si="2"/>
        <v/>
      </c>
      <c r="B945" s="6"/>
      <c r="C945" s="119"/>
      <c r="D945" s="120"/>
      <c r="E945" s="61"/>
      <c r="F945" s="45"/>
      <c r="G945" s="45"/>
      <c r="H945" s="46"/>
      <c r="I945" s="45"/>
      <c r="J945" s="45"/>
      <c r="K945" s="45"/>
      <c r="L945" s="45"/>
      <c r="M945" s="61"/>
      <c r="N945" s="48"/>
      <c r="O945" s="49"/>
      <c r="P945" s="48"/>
      <c r="Q945" s="49"/>
      <c r="R945" s="50"/>
      <c r="S945" s="51"/>
      <c r="T945" s="15"/>
      <c r="U945" s="14"/>
      <c r="V945" s="52"/>
      <c r="W945" s="52"/>
      <c r="X945" s="52"/>
      <c r="Y945" s="52"/>
      <c r="Z945" s="52"/>
      <c r="AA945" s="52"/>
      <c r="AB945" s="53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3"/>
      <c r="AP945" s="52"/>
      <c r="AQ945" s="52"/>
      <c r="AR945" s="53"/>
      <c r="AS945" s="53"/>
      <c r="AT945" s="53"/>
      <c r="AU945" s="52"/>
      <c r="AV945" s="52"/>
      <c r="AW945" s="53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83" t="str">
        <f>IF(ISBLANK(B945),,IF(IFNA(MATCH(N945,List_Holidays,0),0)=0,IF(IFNA(MATCH(WEEKDAY(N945),List_WeekHolidays,0),0),1,0),2))</f>
        <v/>
      </c>
      <c r="BU945" s="83" t="str">
        <f t="array" ref="BU945">IF(ISBLANK(BT945),,INDEX(List_DayType,BT945+1))</f>
        <v/>
      </c>
      <c r="BV945" s="83" t="str">
        <f t="array" ref="BV945">IFS(BT945=0,,BT945=1,INDEX(List_Weekday,BT945),BT945=2,XLOOKUP(N945,List_Holidays,List_HolidaysDesc))</f>
        <v/>
      </c>
      <c r="BW945" s="109">
        <f t="shared" si="3"/>
        <v>0</v>
      </c>
      <c r="BX945" s="109">
        <f t="shared" si="4"/>
        <v>0</v>
      </c>
      <c r="BY945" s="109">
        <f>IF($BW945&gt;cLunchEnd+$N945,cLunchBegin+$N945+1,cLunchBegin+$N945)</f>
        <v>0.5</v>
      </c>
      <c r="BZ945" s="109">
        <f>IF($BW945&gt;cLunchEnd+$N945,cLunchEnd+$N945+1,cLunchEnd+$N945)</f>
        <v>0.5416666667</v>
      </c>
      <c r="CA945" s="109">
        <f>IF($BW945&gt;cDinnerEnd+$N945,cDinnerBegin+$N945+1,cDinnerBegin+$N945)</f>
        <v>0.75</v>
      </c>
      <c r="CB945" s="109">
        <f>IF($BW945&gt;cDinnerEnd+$N945,cDinnerEnd+$N945+1,cDinnerEnd+$N945)</f>
        <v>0.7916666667</v>
      </c>
      <c r="CC945" s="50" t="str">
        <f>IF((MIN($BX945,BZ945)-MAX($BW945,BY945))&gt;0,vDurationLunch,)</f>
        <v/>
      </c>
      <c r="CD945" s="50" t="str">
        <f>IF((MIN($BX945,CB945)-MAX($BW945,CA945))&gt;0,vDurationDinner,)</f>
        <v/>
      </c>
      <c r="CE945" s="50">
        <f t="shared" si="5"/>
        <v>0</v>
      </c>
      <c r="CF945" s="109">
        <f t="shared" si="6"/>
        <v>0.75</v>
      </c>
      <c r="CG945" s="50" t="str">
        <f t="shared" si="7"/>
        <v/>
      </c>
      <c r="CH945" s="50" t="str">
        <f t="shared" si="8"/>
        <v/>
      </c>
      <c r="CI945" s="50" t="str">
        <f t="shared" si="9"/>
        <v/>
      </c>
      <c r="CJ945" s="50" t="str">
        <f t="shared" si="10"/>
        <v/>
      </c>
      <c r="CK945" s="50" t="str">
        <f t="shared" si="11"/>
        <v/>
      </c>
      <c r="CL945" s="50"/>
      <c r="CM945" s="50"/>
      <c r="CN945" s="50"/>
      <c r="CO945" s="50"/>
      <c r="CP945" s="50"/>
    </row>
    <row r="946">
      <c r="A946" s="108" t="str">
        <f t="shared" si="2"/>
        <v/>
      </c>
      <c r="B946" s="6"/>
      <c r="C946" s="119"/>
      <c r="D946" s="120"/>
      <c r="E946" s="61"/>
      <c r="F946" s="45"/>
      <c r="G946" s="45"/>
      <c r="H946" s="46"/>
      <c r="I946" s="45"/>
      <c r="J946" s="45"/>
      <c r="K946" s="45"/>
      <c r="L946" s="45"/>
      <c r="M946" s="61"/>
      <c r="N946" s="48"/>
      <c r="O946" s="49"/>
      <c r="P946" s="48"/>
      <c r="Q946" s="49"/>
      <c r="R946" s="50"/>
      <c r="S946" s="51"/>
      <c r="T946" s="15"/>
      <c r="U946" s="14"/>
      <c r="V946" s="52"/>
      <c r="W946" s="52"/>
      <c r="X946" s="52"/>
      <c r="Y946" s="52"/>
      <c r="Z946" s="52"/>
      <c r="AA946" s="52"/>
      <c r="AB946" s="53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3"/>
      <c r="AP946" s="52"/>
      <c r="AQ946" s="52"/>
      <c r="AR946" s="53"/>
      <c r="AS946" s="53"/>
      <c r="AT946" s="53"/>
      <c r="AU946" s="52"/>
      <c r="AV946" s="52"/>
      <c r="AW946" s="53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83" t="str">
        <f>IF(ISBLANK(B946),,IF(IFNA(MATCH(N946,List_Holidays,0),0)=0,IF(IFNA(MATCH(WEEKDAY(N946),List_WeekHolidays,0),0),1,0),2))</f>
        <v/>
      </c>
      <c r="BU946" s="83" t="str">
        <f t="array" ref="BU946">IF(ISBLANK(BT946),,INDEX(List_DayType,BT946+1))</f>
        <v/>
      </c>
      <c r="BV946" s="83" t="str">
        <f t="array" ref="BV946">IFS(BT946=0,,BT946=1,INDEX(List_Weekday,BT946),BT946=2,XLOOKUP(N946,List_Holidays,List_HolidaysDesc))</f>
        <v/>
      </c>
      <c r="BW946" s="109">
        <f t="shared" si="3"/>
        <v>0</v>
      </c>
      <c r="BX946" s="109">
        <f t="shared" si="4"/>
        <v>0</v>
      </c>
      <c r="BY946" s="109">
        <f>IF($BW946&gt;cLunchEnd+$N946,cLunchBegin+$N946+1,cLunchBegin+$N946)</f>
        <v>0.5</v>
      </c>
      <c r="BZ946" s="109">
        <f>IF($BW946&gt;cLunchEnd+$N946,cLunchEnd+$N946+1,cLunchEnd+$N946)</f>
        <v>0.5416666667</v>
      </c>
      <c r="CA946" s="109">
        <f>IF($BW946&gt;cDinnerEnd+$N946,cDinnerBegin+$N946+1,cDinnerBegin+$N946)</f>
        <v>0.75</v>
      </c>
      <c r="CB946" s="109">
        <f>IF($BW946&gt;cDinnerEnd+$N946,cDinnerEnd+$N946+1,cDinnerEnd+$N946)</f>
        <v>0.7916666667</v>
      </c>
      <c r="CC946" s="50" t="str">
        <f>IF((MIN($BX946,BZ946)-MAX($BW946,BY946))&gt;0,vDurationLunch,)</f>
        <v/>
      </c>
      <c r="CD946" s="50" t="str">
        <f>IF((MIN($BX946,CB946)-MAX($BW946,CA946))&gt;0,vDurationDinner,)</f>
        <v/>
      </c>
      <c r="CE946" s="50">
        <f t="shared" si="5"/>
        <v>0</v>
      </c>
      <c r="CF946" s="109">
        <f t="shared" si="6"/>
        <v>0.75</v>
      </c>
      <c r="CG946" s="50" t="str">
        <f t="shared" si="7"/>
        <v/>
      </c>
      <c r="CH946" s="50" t="str">
        <f t="shared" si="8"/>
        <v/>
      </c>
      <c r="CI946" s="50" t="str">
        <f t="shared" si="9"/>
        <v/>
      </c>
      <c r="CJ946" s="50" t="str">
        <f t="shared" si="10"/>
        <v/>
      </c>
      <c r="CK946" s="50" t="str">
        <f t="shared" si="11"/>
        <v/>
      </c>
      <c r="CL946" s="50"/>
      <c r="CM946" s="50"/>
      <c r="CN946" s="50"/>
      <c r="CO946" s="50"/>
      <c r="CP946" s="50"/>
    </row>
    <row r="947">
      <c r="A947" s="108" t="str">
        <f t="shared" si="2"/>
        <v/>
      </c>
      <c r="B947" s="6"/>
      <c r="C947" s="119"/>
      <c r="D947" s="120"/>
      <c r="E947" s="61"/>
      <c r="F947" s="45"/>
      <c r="G947" s="45"/>
      <c r="H947" s="45"/>
      <c r="I947" s="45"/>
      <c r="J947" s="46"/>
      <c r="K947" s="45"/>
      <c r="L947" s="45"/>
      <c r="M947" s="61"/>
      <c r="N947" s="48"/>
      <c r="O947" s="49"/>
      <c r="P947" s="48"/>
      <c r="Q947" s="49"/>
      <c r="R947" s="50"/>
      <c r="S947" s="51"/>
      <c r="T947" s="15"/>
      <c r="U947" s="14"/>
      <c r="V947" s="52"/>
      <c r="W947" s="52"/>
      <c r="X947" s="52"/>
      <c r="Y947" s="52"/>
      <c r="Z947" s="52"/>
      <c r="AA947" s="52"/>
      <c r="AB947" s="53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3"/>
      <c r="AP947" s="52"/>
      <c r="AQ947" s="52"/>
      <c r="AR947" s="53"/>
      <c r="AS947" s="53"/>
      <c r="AT947" s="53"/>
      <c r="AU947" s="52"/>
      <c r="AV947" s="52"/>
      <c r="AW947" s="53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83" t="str">
        <f>IF(ISBLANK(B947),,IF(IFNA(MATCH(N947,List_Holidays,0),0)=0,IF(IFNA(MATCH(WEEKDAY(N947),List_WeekHolidays,0),0),1,0),2))</f>
        <v/>
      </c>
      <c r="BU947" s="83" t="str">
        <f t="array" ref="BU947">IF(ISBLANK(BT947),,INDEX(List_DayType,BT947+1))</f>
        <v/>
      </c>
      <c r="BV947" s="83" t="str">
        <f t="array" ref="BV947">IFS(BT947=0,,BT947=1,INDEX(List_Weekday,BT947),BT947=2,XLOOKUP(N947,List_Holidays,List_HolidaysDesc))</f>
        <v/>
      </c>
      <c r="BW947" s="109">
        <f t="shared" si="3"/>
        <v>0</v>
      </c>
      <c r="BX947" s="109">
        <f t="shared" si="4"/>
        <v>0</v>
      </c>
      <c r="BY947" s="109">
        <f>IF($BW947&gt;cLunchEnd+$N947,cLunchBegin+$N947+1,cLunchBegin+$N947)</f>
        <v>0.5</v>
      </c>
      <c r="BZ947" s="109">
        <f>IF($BW947&gt;cLunchEnd+$N947,cLunchEnd+$N947+1,cLunchEnd+$N947)</f>
        <v>0.5416666667</v>
      </c>
      <c r="CA947" s="109">
        <f>IF($BW947&gt;cDinnerEnd+$N947,cDinnerBegin+$N947+1,cDinnerBegin+$N947)</f>
        <v>0.75</v>
      </c>
      <c r="CB947" s="109">
        <f>IF($BW947&gt;cDinnerEnd+$N947,cDinnerEnd+$N947+1,cDinnerEnd+$N947)</f>
        <v>0.7916666667</v>
      </c>
      <c r="CC947" s="50" t="str">
        <f>IF((MIN($BX947,BZ947)-MAX($BW947,BY947))&gt;0,vDurationLunch,)</f>
        <v/>
      </c>
      <c r="CD947" s="50" t="str">
        <f>IF((MIN($BX947,CB947)-MAX($BW947,CA947))&gt;0,vDurationDinner,)</f>
        <v/>
      </c>
      <c r="CE947" s="50">
        <f t="shared" si="5"/>
        <v>0</v>
      </c>
      <c r="CF947" s="109">
        <f t="shared" si="6"/>
        <v>0.75</v>
      </c>
      <c r="CG947" s="50" t="str">
        <f t="shared" si="7"/>
        <v/>
      </c>
      <c r="CH947" s="50" t="str">
        <f t="shared" si="8"/>
        <v/>
      </c>
      <c r="CI947" s="50" t="str">
        <f t="shared" si="9"/>
        <v/>
      </c>
      <c r="CJ947" s="50" t="str">
        <f t="shared" si="10"/>
        <v/>
      </c>
      <c r="CK947" s="50" t="str">
        <f t="shared" si="11"/>
        <v/>
      </c>
      <c r="CL947" s="50"/>
      <c r="CM947" s="50"/>
      <c r="CN947" s="50"/>
      <c r="CO947" s="50"/>
      <c r="CP947" s="50"/>
    </row>
    <row r="948">
      <c r="A948" s="108" t="str">
        <f t="shared" si="2"/>
        <v/>
      </c>
      <c r="B948" s="6"/>
      <c r="C948" s="119"/>
      <c r="D948" s="120"/>
      <c r="E948" s="61"/>
      <c r="F948" s="45"/>
      <c r="G948" s="45"/>
      <c r="H948" s="46"/>
      <c r="I948" s="45"/>
      <c r="J948" s="45"/>
      <c r="K948" s="45"/>
      <c r="L948" s="45"/>
      <c r="M948" s="61"/>
      <c r="N948" s="48"/>
      <c r="O948" s="49"/>
      <c r="P948" s="48"/>
      <c r="Q948" s="49"/>
      <c r="R948" s="50"/>
      <c r="S948" s="51"/>
      <c r="T948" s="15"/>
      <c r="U948" s="14"/>
      <c r="V948" s="52"/>
      <c r="W948" s="52"/>
      <c r="X948" s="52"/>
      <c r="Y948" s="52"/>
      <c r="Z948" s="52"/>
      <c r="AA948" s="52"/>
      <c r="AB948" s="53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3"/>
      <c r="AP948" s="52"/>
      <c r="AQ948" s="52"/>
      <c r="AR948" s="53"/>
      <c r="AS948" s="53"/>
      <c r="AT948" s="53"/>
      <c r="AU948" s="52"/>
      <c r="AV948" s="52"/>
      <c r="AW948" s="53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83" t="str">
        <f>IF(ISBLANK(B948),,IF(IFNA(MATCH(N948,List_Holidays,0),0)=0,IF(IFNA(MATCH(WEEKDAY(N948),List_WeekHolidays,0),0),1,0),2))</f>
        <v/>
      </c>
      <c r="BU948" s="83" t="str">
        <f t="array" ref="BU948">IF(ISBLANK(BT948),,INDEX(List_DayType,BT948+1))</f>
        <v/>
      </c>
      <c r="BV948" s="83" t="str">
        <f t="array" ref="BV948">IFS(BT948=0,,BT948=1,INDEX(List_Weekday,BT948),BT948=2,XLOOKUP(N948,List_Holidays,List_HolidaysDesc))</f>
        <v/>
      </c>
      <c r="BW948" s="109">
        <f t="shared" si="3"/>
        <v>0</v>
      </c>
      <c r="BX948" s="109">
        <f t="shared" si="4"/>
        <v>0</v>
      </c>
      <c r="BY948" s="109">
        <f>IF($BW948&gt;cLunchEnd+$N948,cLunchBegin+$N948+1,cLunchBegin+$N948)</f>
        <v>0.5</v>
      </c>
      <c r="BZ948" s="109">
        <f>IF($BW948&gt;cLunchEnd+$N948,cLunchEnd+$N948+1,cLunchEnd+$N948)</f>
        <v>0.5416666667</v>
      </c>
      <c r="CA948" s="109">
        <f>IF($BW948&gt;cDinnerEnd+$N948,cDinnerBegin+$N948+1,cDinnerBegin+$N948)</f>
        <v>0.75</v>
      </c>
      <c r="CB948" s="109">
        <f>IF($BW948&gt;cDinnerEnd+$N948,cDinnerEnd+$N948+1,cDinnerEnd+$N948)</f>
        <v>0.7916666667</v>
      </c>
      <c r="CC948" s="50" t="str">
        <f>IF((MIN($BX948,BZ948)-MAX($BW948,BY948))&gt;0,vDurationLunch,)</f>
        <v/>
      </c>
      <c r="CD948" s="50" t="str">
        <f>IF((MIN($BX948,CB948)-MAX($BW948,CA948))&gt;0,vDurationDinner,)</f>
        <v/>
      </c>
      <c r="CE948" s="50">
        <f t="shared" si="5"/>
        <v>0</v>
      </c>
      <c r="CF948" s="109">
        <f t="shared" si="6"/>
        <v>0.75</v>
      </c>
      <c r="CG948" s="50" t="str">
        <f t="shared" si="7"/>
        <v/>
      </c>
      <c r="CH948" s="50" t="str">
        <f t="shared" si="8"/>
        <v/>
      </c>
      <c r="CI948" s="50" t="str">
        <f t="shared" si="9"/>
        <v/>
      </c>
      <c r="CJ948" s="50" t="str">
        <f t="shared" si="10"/>
        <v/>
      </c>
      <c r="CK948" s="50" t="str">
        <f t="shared" si="11"/>
        <v/>
      </c>
      <c r="CL948" s="50"/>
      <c r="CM948" s="50"/>
      <c r="CN948" s="50"/>
      <c r="CO948" s="50"/>
      <c r="CP948" s="50"/>
    </row>
    <row r="949">
      <c r="A949" s="108" t="str">
        <f t="shared" si="2"/>
        <v/>
      </c>
      <c r="B949" s="6"/>
      <c r="C949" s="119"/>
      <c r="D949" s="120"/>
      <c r="E949" s="61"/>
      <c r="F949" s="45"/>
      <c r="G949" s="45"/>
      <c r="H949" s="46"/>
      <c r="I949" s="45"/>
      <c r="J949" s="45"/>
      <c r="K949" s="45"/>
      <c r="L949" s="45"/>
      <c r="M949" s="61"/>
      <c r="N949" s="48"/>
      <c r="O949" s="49"/>
      <c r="P949" s="48"/>
      <c r="Q949" s="49"/>
      <c r="R949" s="50"/>
      <c r="S949" s="51"/>
      <c r="T949" s="15"/>
      <c r="U949" s="14"/>
      <c r="V949" s="52"/>
      <c r="W949" s="52"/>
      <c r="X949" s="52"/>
      <c r="Y949" s="52"/>
      <c r="Z949" s="52"/>
      <c r="AA949" s="52"/>
      <c r="AB949" s="53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3"/>
      <c r="AP949" s="52"/>
      <c r="AQ949" s="52"/>
      <c r="AR949" s="53"/>
      <c r="AS949" s="53"/>
      <c r="AT949" s="53"/>
      <c r="AU949" s="52"/>
      <c r="AV949" s="52"/>
      <c r="AW949" s="53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83" t="str">
        <f>IF(ISBLANK(B949),,IF(IFNA(MATCH(N949,List_Holidays,0),0)=0,IF(IFNA(MATCH(WEEKDAY(N949),List_WeekHolidays,0),0),1,0),2))</f>
        <v/>
      </c>
      <c r="BU949" s="83" t="str">
        <f t="array" ref="BU949">IF(ISBLANK(BT949),,INDEX(List_DayType,BT949+1))</f>
        <v/>
      </c>
      <c r="BV949" s="83" t="str">
        <f t="array" ref="BV949">IFS(BT949=0,,BT949=1,INDEX(List_Weekday,BT949),BT949=2,XLOOKUP(N949,List_Holidays,List_HolidaysDesc))</f>
        <v/>
      </c>
      <c r="BW949" s="109">
        <f t="shared" si="3"/>
        <v>0</v>
      </c>
      <c r="BX949" s="109">
        <f t="shared" si="4"/>
        <v>0</v>
      </c>
      <c r="BY949" s="109">
        <f>IF($BW949&gt;cLunchEnd+$N949,cLunchBegin+$N949+1,cLunchBegin+$N949)</f>
        <v>0.5</v>
      </c>
      <c r="BZ949" s="109">
        <f>IF($BW949&gt;cLunchEnd+$N949,cLunchEnd+$N949+1,cLunchEnd+$N949)</f>
        <v>0.5416666667</v>
      </c>
      <c r="CA949" s="109">
        <f>IF($BW949&gt;cDinnerEnd+$N949,cDinnerBegin+$N949+1,cDinnerBegin+$N949)</f>
        <v>0.75</v>
      </c>
      <c r="CB949" s="109">
        <f>IF($BW949&gt;cDinnerEnd+$N949,cDinnerEnd+$N949+1,cDinnerEnd+$N949)</f>
        <v>0.7916666667</v>
      </c>
      <c r="CC949" s="50" t="str">
        <f>IF((MIN($BX949,BZ949)-MAX($BW949,BY949))&gt;0,vDurationLunch,)</f>
        <v/>
      </c>
      <c r="CD949" s="50" t="str">
        <f>IF((MIN($BX949,CB949)-MAX($BW949,CA949))&gt;0,vDurationDinner,)</f>
        <v/>
      </c>
      <c r="CE949" s="50">
        <f t="shared" si="5"/>
        <v>0</v>
      </c>
      <c r="CF949" s="109">
        <f t="shared" si="6"/>
        <v>0.75</v>
      </c>
      <c r="CG949" s="50" t="str">
        <f t="shared" si="7"/>
        <v/>
      </c>
      <c r="CH949" s="50" t="str">
        <f t="shared" si="8"/>
        <v/>
      </c>
      <c r="CI949" s="50" t="str">
        <f t="shared" si="9"/>
        <v/>
      </c>
      <c r="CJ949" s="50" t="str">
        <f t="shared" si="10"/>
        <v/>
      </c>
      <c r="CK949" s="50" t="str">
        <f t="shared" si="11"/>
        <v/>
      </c>
      <c r="CL949" s="50"/>
      <c r="CM949" s="50"/>
      <c r="CN949" s="50"/>
      <c r="CO949" s="50"/>
      <c r="CP949" s="50"/>
    </row>
    <row r="950">
      <c r="A950" s="108" t="str">
        <f t="shared" si="2"/>
        <v/>
      </c>
      <c r="B950" s="6"/>
      <c r="C950" s="119"/>
      <c r="D950" s="120"/>
      <c r="E950" s="61"/>
      <c r="F950" s="45"/>
      <c r="G950" s="45"/>
      <c r="H950" s="46"/>
      <c r="I950" s="45"/>
      <c r="J950" s="45"/>
      <c r="K950" s="45"/>
      <c r="L950" s="45"/>
      <c r="M950" s="61"/>
      <c r="N950" s="48"/>
      <c r="O950" s="49"/>
      <c r="P950" s="48"/>
      <c r="Q950" s="49"/>
      <c r="R950" s="50"/>
      <c r="S950" s="51"/>
      <c r="T950" s="15"/>
      <c r="U950" s="14"/>
      <c r="V950" s="52"/>
      <c r="W950" s="52"/>
      <c r="X950" s="52"/>
      <c r="Y950" s="52"/>
      <c r="Z950" s="52"/>
      <c r="AA950" s="52"/>
      <c r="AB950" s="53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3"/>
      <c r="AP950" s="52"/>
      <c r="AQ950" s="52"/>
      <c r="AR950" s="53"/>
      <c r="AS950" s="53"/>
      <c r="AT950" s="53"/>
      <c r="AU950" s="52"/>
      <c r="AV950" s="52"/>
      <c r="AW950" s="53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83" t="str">
        <f>IF(ISBLANK(B950),,IF(IFNA(MATCH(N950,List_Holidays,0),0)=0,IF(IFNA(MATCH(WEEKDAY(N950),List_WeekHolidays,0),0),1,0),2))</f>
        <v/>
      </c>
      <c r="BU950" s="83" t="str">
        <f t="array" ref="BU950">IF(ISBLANK(BT950),,INDEX(List_DayType,BT950+1))</f>
        <v/>
      </c>
      <c r="BV950" s="83" t="str">
        <f t="array" ref="BV950">IFS(BT950=0,,BT950=1,INDEX(List_Weekday,BT950),BT950=2,XLOOKUP(N950,List_Holidays,List_HolidaysDesc))</f>
        <v/>
      </c>
      <c r="BW950" s="109">
        <f t="shared" si="3"/>
        <v>0</v>
      </c>
      <c r="BX950" s="109">
        <f t="shared" si="4"/>
        <v>0</v>
      </c>
      <c r="BY950" s="109">
        <f>IF($BW950&gt;cLunchEnd+$N950,cLunchBegin+$N950+1,cLunchBegin+$N950)</f>
        <v>0.5</v>
      </c>
      <c r="BZ950" s="109">
        <f>IF($BW950&gt;cLunchEnd+$N950,cLunchEnd+$N950+1,cLunchEnd+$N950)</f>
        <v>0.5416666667</v>
      </c>
      <c r="CA950" s="109">
        <f>IF($BW950&gt;cDinnerEnd+$N950,cDinnerBegin+$N950+1,cDinnerBegin+$N950)</f>
        <v>0.75</v>
      </c>
      <c r="CB950" s="109">
        <f>IF($BW950&gt;cDinnerEnd+$N950,cDinnerEnd+$N950+1,cDinnerEnd+$N950)</f>
        <v>0.7916666667</v>
      </c>
      <c r="CC950" s="50" t="str">
        <f>IF((MIN($BX950,BZ950)-MAX($BW950,BY950))&gt;0,vDurationLunch,)</f>
        <v/>
      </c>
      <c r="CD950" s="50" t="str">
        <f>IF((MIN($BX950,CB950)-MAX($BW950,CA950))&gt;0,vDurationDinner,)</f>
        <v/>
      </c>
      <c r="CE950" s="50">
        <f t="shared" si="5"/>
        <v>0</v>
      </c>
      <c r="CF950" s="109">
        <f t="shared" si="6"/>
        <v>0.75</v>
      </c>
      <c r="CG950" s="50" t="str">
        <f t="shared" si="7"/>
        <v/>
      </c>
      <c r="CH950" s="50" t="str">
        <f t="shared" si="8"/>
        <v/>
      </c>
      <c r="CI950" s="50" t="str">
        <f t="shared" si="9"/>
        <v/>
      </c>
      <c r="CJ950" s="50" t="str">
        <f t="shared" si="10"/>
        <v/>
      </c>
      <c r="CK950" s="50" t="str">
        <f t="shared" si="11"/>
        <v/>
      </c>
      <c r="CL950" s="50"/>
      <c r="CM950" s="50"/>
      <c r="CN950" s="50"/>
      <c r="CO950" s="50"/>
      <c r="CP950" s="50"/>
    </row>
    <row r="951">
      <c r="A951" s="108" t="str">
        <f t="shared" si="2"/>
        <v/>
      </c>
      <c r="B951" s="6"/>
      <c r="C951" s="119"/>
      <c r="D951" s="120"/>
      <c r="E951" s="61"/>
      <c r="F951" s="45"/>
      <c r="G951" s="46"/>
      <c r="H951" s="46"/>
      <c r="I951" s="45"/>
      <c r="J951" s="45"/>
      <c r="K951" s="45"/>
      <c r="L951" s="45"/>
      <c r="M951" s="61"/>
      <c r="N951" s="48"/>
      <c r="O951" s="49"/>
      <c r="P951" s="48"/>
      <c r="Q951" s="49"/>
      <c r="R951" s="50"/>
      <c r="S951" s="51"/>
      <c r="T951" s="15"/>
      <c r="U951" s="14"/>
      <c r="V951" s="52"/>
      <c r="W951" s="52"/>
      <c r="X951" s="52"/>
      <c r="Y951" s="52"/>
      <c r="Z951" s="52"/>
      <c r="AA951" s="52"/>
      <c r="AB951" s="53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3"/>
      <c r="AP951" s="52"/>
      <c r="AQ951" s="52"/>
      <c r="AR951" s="53"/>
      <c r="AS951" s="53"/>
      <c r="AT951" s="53"/>
      <c r="AU951" s="52"/>
      <c r="AV951" s="52"/>
      <c r="AW951" s="53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83" t="str">
        <f>IF(ISBLANK(B951),,IF(IFNA(MATCH(N951,List_Holidays,0),0)=0,IF(IFNA(MATCH(WEEKDAY(N951),List_WeekHolidays,0),0),1,0),2))</f>
        <v/>
      </c>
      <c r="BU951" s="83" t="str">
        <f t="array" ref="BU951">IF(ISBLANK(BT951),,INDEX(List_DayType,BT951+1))</f>
        <v/>
      </c>
      <c r="BV951" s="83" t="str">
        <f t="array" ref="BV951">IFS(BT951=0,,BT951=1,INDEX(List_Weekday,BT951),BT951=2,XLOOKUP(N951,List_Holidays,List_HolidaysDesc))</f>
        <v/>
      </c>
      <c r="BW951" s="109">
        <f t="shared" si="3"/>
        <v>0</v>
      </c>
      <c r="BX951" s="109">
        <f t="shared" si="4"/>
        <v>0</v>
      </c>
      <c r="BY951" s="109">
        <f>IF($BW951&gt;cLunchEnd+$N951,cLunchBegin+$N951+1,cLunchBegin+$N951)</f>
        <v>0.5</v>
      </c>
      <c r="BZ951" s="109">
        <f>IF($BW951&gt;cLunchEnd+$N951,cLunchEnd+$N951+1,cLunchEnd+$N951)</f>
        <v>0.5416666667</v>
      </c>
      <c r="CA951" s="109">
        <f>IF($BW951&gt;cDinnerEnd+$N951,cDinnerBegin+$N951+1,cDinnerBegin+$N951)</f>
        <v>0.75</v>
      </c>
      <c r="CB951" s="109">
        <f>IF($BW951&gt;cDinnerEnd+$N951,cDinnerEnd+$N951+1,cDinnerEnd+$N951)</f>
        <v>0.7916666667</v>
      </c>
      <c r="CC951" s="50" t="str">
        <f>IF((MIN($BX951,BZ951)-MAX($BW951,BY951))&gt;0,vDurationLunch,)</f>
        <v/>
      </c>
      <c r="CD951" s="50" t="str">
        <f>IF((MIN($BX951,CB951)-MAX($BW951,CA951))&gt;0,vDurationDinner,)</f>
        <v/>
      </c>
      <c r="CE951" s="50">
        <f t="shared" si="5"/>
        <v>0</v>
      </c>
      <c r="CF951" s="109">
        <f t="shared" si="6"/>
        <v>0.75</v>
      </c>
      <c r="CG951" s="50" t="str">
        <f t="shared" si="7"/>
        <v/>
      </c>
      <c r="CH951" s="50" t="str">
        <f t="shared" si="8"/>
        <v/>
      </c>
      <c r="CI951" s="50" t="str">
        <f t="shared" si="9"/>
        <v/>
      </c>
      <c r="CJ951" s="50" t="str">
        <f t="shared" si="10"/>
        <v/>
      </c>
      <c r="CK951" s="50" t="str">
        <f t="shared" si="11"/>
        <v/>
      </c>
      <c r="CL951" s="50"/>
      <c r="CM951" s="50"/>
      <c r="CN951" s="50"/>
      <c r="CO951" s="50"/>
      <c r="CP951" s="50"/>
    </row>
    <row r="952">
      <c r="A952" s="108" t="str">
        <f t="shared" si="2"/>
        <v/>
      </c>
      <c r="B952" s="6"/>
      <c r="C952" s="119"/>
      <c r="D952" s="120"/>
      <c r="E952" s="61"/>
      <c r="F952" s="45"/>
      <c r="G952" s="45"/>
      <c r="H952" s="46"/>
      <c r="I952" s="45"/>
      <c r="J952" s="45"/>
      <c r="K952" s="45"/>
      <c r="L952" s="45"/>
      <c r="M952" s="61"/>
      <c r="N952" s="48"/>
      <c r="O952" s="49"/>
      <c r="P952" s="48"/>
      <c r="Q952" s="49"/>
      <c r="R952" s="50"/>
      <c r="S952" s="51"/>
      <c r="T952" s="15"/>
      <c r="U952" s="14"/>
      <c r="V952" s="52"/>
      <c r="W952" s="52"/>
      <c r="X952" s="52"/>
      <c r="Y952" s="52"/>
      <c r="Z952" s="52"/>
      <c r="AA952" s="52"/>
      <c r="AB952" s="53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3"/>
      <c r="AP952" s="52"/>
      <c r="AQ952" s="52"/>
      <c r="AR952" s="53"/>
      <c r="AS952" s="53"/>
      <c r="AT952" s="53"/>
      <c r="AU952" s="52"/>
      <c r="AV952" s="52"/>
      <c r="AW952" s="53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83" t="str">
        <f>IF(ISBLANK(B952),,IF(IFNA(MATCH(N952,List_Holidays,0),0)=0,IF(IFNA(MATCH(WEEKDAY(N952),List_WeekHolidays,0),0),1,0),2))</f>
        <v/>
      </c>
      <c r="BU952" s="83" t="str">
        <f t="array" ref="BU952">IF(ISBLANK(BT952),,INDEX(List_DayType,BT952+1))</f>
        <v/>
      </c>
      <c r="BV952" s="83" t="str">
        <f t="array" ref="BV952">IFS(BT952=0,,BT952=1,INDEX(List_Weekday,BT952),BT952=2,XLOOKUP(N952,List_Holidays,List_HolidaysDesc))</f>
        <v/>
      </c>
      <c r="BW952" s="109">
        <f t="shared" si="3"/>
        <v>0</v>
      </c>
      <c r="BX952" s="109">
        <f t="shared" si="4"/>
        <v>0</v>
      </c>
      <c r="BY952" s="109">
        <f>IF($BW952&gt;cLunchEnd+$N952,cLunchBegin+$N952+1,cLunchBegin+$N952)</f>
        <v>0.5</v>
      </c>
      <c r="BZ952" s="109">
        <f>IF($BW952&gt;cLunchEnd+$N952,cLunchEnd+$N952+1,cLunchEnd+$N952)</f>
        <v>0.5416666667</v>
      </c>
      <c r="CA952" s="109">
        <f>IF($BW952&gt;cDinnerEnd+$N952,cDinnerBegin+$N952+1,cDinnerBegin+$N952)</f>
        <v>0.75</v>
      </c>
      <c r="CB952" s="109">
        <f>IF($BW952&gt;cDinnerEnd+$N952,cDinnerEnd+$N952+1,cDinnerEnd+$N952)</f>
        <v>0.7916666667</v>
      </c>
      <c r="CC952" s="50" t="str">
        <f>IF((MIN($BX952,BZ952)-MAX($BW952,BY952))&gt;0,vDurationLunch,)</f>
        <v/>
      </c>
      <c r="CD952" s="50" t="str">
        <f>IF((MIN($BX952,CB952)-MAX($BW952,CA952))&gt;0,vDurationDinner,)</f>
        <v/>
      </c>
      <c r="CE952" s="50">
        <f t="shared" si="5"/>
        <v>0</v>
      </c>
      <c r="CF952" s="109">
        <f t="shared" si="6"/>
        <v>0.75</v>
      </c>
      <c r="CG952" s="50" t="str">
        <f t="shared" si="7"/>
        <v/>
      </c>
      <c r="CH952" s="50" t="str">
        <f t="shared" si="8"/>
        <v/>
      </c>
      <c r="CI952" s="50" t="str">
        <f t="shared" si="9"/>
        <v/>
      </c>
      <c r="CJ952" s="50" t="str">
        <f t="shared" si="10"/>
        <v/>
      </c>
      <c r="CK952" s="50" t="str">
        <f t="shared" si="11"/>
        <v/>
      </c>
      <c r="CL952" s="50"/>
      <c r="CM952" s="50"/>
      <c r="CN952" s="50"/>
      <c r="CO952" s="50"/>
      <c r="CP952" s="50"/>
    </row>
    <row r="953">
      <c r="A953" s="108" t="str">
        <f t="shared" si="2"/>
        <v/>
      </c>
      <c r="B953" s="6"/>
      <c r="C953" s="119"/>
      <c r="D953" s="120"/>
      <c r="E953" s="61"/>
      <c r="F953" s="45"/>
      <c r="G953" s="45"/>
      <c r="H953" s="46"/>
      <c r="I953" s="45"/>
      <c r="J953" s="45"/>
      <c r="K953" s="45"/>
      <c r="L953" s="45"/>
      <c r="M953" s="61"/>
      <c r="N953" s="48"/>
      <c r="O953" s="49"/>
      <c r="P953" s="48"/>
      <c r="Q953" s="49"/>
      <c r="R953" s="50"/>
      <c r="S953" s="51"/>
      <c r="T953" s="15"/>
      <c r="U953" s="14"/>
      <c r="V953" s="52"/>
      <c r="W953" s="52"/>
      <c r="X953" s="52"/>
      <c r="Y953" s="52"/>
      <c r="Z953" s="52"/>
      <c r="AA953" s="52"/>
      <c r="AB953" s="53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3"/>
      <c r="AP953" s="52"/>
      <c r="AQ953" s="52"/>
      <c r="AR953" s="53"/>
      <c r="AS953" s="53"/>
      <c r="AT953" s="53"/>
      <c r="AU953" s="52"/>
      <c r="AV953" s="52"/>
      <c r="AW953" s="53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83" t="str">
        <f>IF(ISBLANK(B953),,IF(IFNA(MATCH(N953,List_Holidays,0),0)=0,IF(IFNA(MATCH(WEEKDAY(N953),List_WeekHolidays,0),0),1,0),2))</f>
        <v/>
      </c>
      <c r="BU953" s="83" t="str">
        <f t="array" ref="BU953">IF(ISBLANK(BT953),,INDEX(List_DayType,BT953+1))</f>
        <v/>
      </c>
      <c r="BV953" s="83" t="str">
        <f t="array" ref="BV953">IFS(BT953=0,,BT953=1,INDEX(List_Weekday,BT953),BT953=2,XLOOKUP(N953,List_Holidays,List_HolidaysDesc))</f>
        <v/>
      </c>
      <c r="BW953" s="109">
        <f t="shared" si="3"/>
        <v>0</v>
      </c>
      <c r="BX953" s="109">
        <f t="shared" si="4"/>
        <v>0</v>
      </c>
      <c r="BY953" s="109">
        <f>IF($BW953&gt;cLunchEnd+$N953,cLunchBegin+$N953+1,cLunchBegin+$N953)</f>
        <v>0.5</v>
      </c>
      <c r="BZ953" s="109">
        <f>IF($BW953&gt;cLunchEnd+$N953,cLunchEnd+$N953+1,cLunchEnd+$N953)</f>
        <v>0.5416666667</v>
      </c>
      <c r="CA953" s="109">
        <f>IF($BW953&gt;cDinnerEnd+$N953,cDinnerBegin+$N953+1,cDinnerBegin+$N953)</f>
        <v>0.75</v>
      </c>
      <c r="CB953" s="109">
        <f>IF($BW953&gt;cDinnerEnd+$N953,cDinnerEnd+$N953+1,cDinnerEnd+$N953)</f>
        <v>0.7916666667</v>
      </c>
      <c r="CC953" s="50" t="str">
        <f>IF((MIN($BX953,BZ953)-MAX($BW953,BY953))&gt;0,vDurationLunch,)</f>
        <v/>
      </c>
      <c r="CD953" s="50" t="str">
        <f>IF((MIN($BX953,CB953)-MAX($BW953,CA953))&gt;0,vDurationDinner,)</f>
        <v/>
      </c>
      <c r="CE953" s="50">
        <f t="shared" si="5"/>
        <v>0</v>
      </c>
      <c r="CF953" s="109">
        <f t="shared" si="6"/>
        <v>0.75</v>
      </c>
      <c r="CG953" s="50" t="str">
        <f t="shared" si="7"/>
        <v/>
      </c>
      <c r="CH953" s="50" t="str">
        <f t="shared" si="8"/>
        <v/>
      </c>
      <c r="CI953" s="50" t="str">
        <f t="shared" si="9"/>
        <v/>
      </c>
      <c r="CJ953" s="50" t="str">
        <f t="shared" si="10"/>
        <v/>
      </c>
      <c r="CK953" s="50" t="str">
        <f t="shared" si="11"/>
        <v/>
      </c>
      <c r="CL953" s="50"/>
      <c r="CM953" s="50"/>
      <c r="CN953" s="50"/>
      <c r="CO953" s="50"/>
      <c r="CP953" s="50"/>
    </row>
    <row r="954">
      <c r="A954" s="108" t="str">
        <f t="shared" si="2"/>
        <v/>
      </c>
      <c r="B954" s="6"/>
      <c r="C954" s="119"/>
      <c r="D954" s="120"/>
      <c r="E954" s="61"/>
      <c r="F954" s="45"/>
      <c r="G954" s="45"/>
      <c r="H954" s="45"/>
      <c r="I954" s="45"/>
      <c r="J954" s="46"/>
      <c r="K954" s="45"/>
      <c r="L954" s="45"/>
      <c r="M954" s="61"/>
      <c r="N954" s="48"/>
      <c r="O954" s="49"/>
      <c r="P954" s="48"/>
      <c r="Q954" s="49"/>
      <c r="R954" s="50"/>
      <c r="S954" s="51"/>
      <c r="T954" s="15"/>
      <c r="U954" s="14"/>
      <c r="V954" s="52"/>
      <c r="W954" s="52"/>
      <c r="X954" s="52"/>
      <c r="Y954" s="52"/>
      <c r="Z954" s="52"/>
      <c r="AA954" s="52"/>
      <c r="AB954" s="53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3"/>
      <c r="AP954" s="52"/>
      <c r="AQ954" s="52"/>
      <c r="AR954" s="53"/>
      <c r="AS954" s="53"/>
      <c r="AT954" s="53"/>
      <c r="AU954" s="52"/>
      <c r="AV954" s="52"/>
      <c r="AW954" s="53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83" t="str">
        <f>IF(ISBLANK(B954),,IF(IFNA(MATCH(N954,List_Holidays,0),0)=0,IF(IFNA(MATCH(WEEKDAY(N954),List_WeekHolidays,0),0),1,0),2))</f>
        <v/>
      </c>
      <c r="BU954" s="83" t="str">
        <f t="array" ref="BU954">IF(ISBLANK(BT954),,INDEX(List_DayType,BT954+1))</f>
        <v/>
      </c>
      <c r="BV954" s="83" t="str">
        <f t="array" ref="BV954">IFS(BT954=0,,BT954=1,INDEX(List_Weekday,BT954),BT954=2,XLOOKUP(N954,List_Holidays,List_HolidaysDesc))</f>
        <v/>
      </c>
      <c r="BW954" s="109">
        <f t="shared" si="3"/>
        <v>0</v>
      </c>
      <c r="BX954" s="109">
        <f t="shared" si="4"/>
        <v>0</v>
      </c>
      <c r="BY954" s="109">
        <f>IF($BW954&gt;cLunchEnd+$N954,cLunchBegin+$N954+1,cLunchBegin+$N954)</f>
        <v>0.5</v>
      </c>
      <c r="BZ954" s="109">
        <f>IF($BW954&gt;cLunchEnd+$N954,cLunchEnd+$N954+1,cLunchEnd+$N954)</f>
        <v>0.5416666667</v>
      </c>
      <c r="CA954" s="109">
        <f>IF($BW954&gt;cDinnerEnd+$N954,cDinnerBegin+$N954+1,cDinnerBegin+$N954)</f>
        <v>0.75</v>
      </c>
      <c r="CB954" s="109">
        <f>IF($BW954&gt;cDinnerEnd+$N954,cDinnerEnd+$N954+1,cDinnerEnd+$N954)</f>
        <v>0.7916666667</v>
      </c>
      <c r="CC954" s="50" t="str">
        <f>IF((MIN($BX954,BZ954)-MAX($BW954,BY954))&gt;0,vDurationLunch,)</f>
        <v/>
      </c>
      <c r="CD954" s="50" t="str">
        <f>IF((MIN($BX954,CB954)-MAX($BW954,CA954))&gt;0,vDurationDinner,)</f>
        <v/>
      </c>
      <c r="CE954" s="50">
        <f t="shared" si="5"/>
        <v>0</v>
      </c>
      <c r="CF954" s="109">
        <f t="shared" si="6"/>
        <v>0.75</v>
      </c>
      <c r="CG954" s="50" t="str">
        <f t="shared" si="7"/>
        <v/>
      </c>
      <c r="CH954" s="50" t="str">
        <f t="shared" si="8"/>
        <v/>
      </c>
      <c r="CI954" s="50" t="str">
        <f t="shared" si="9"/>
        <v/>
      </c>
      <c r="CJ954" s="50" t="str">
        <f t="shared" si="10"/>
        <v/>
      </c>
      <c r="CK954" s="50" t="str">
        <f t="shared" si="11"/>
        <v/>
      </c>
      <c r="CL954" s="50"/>
      <c r="CM954" s="50"/>
      <c r="CN954" s="50"/>
      <c r="CO954" s="50"/>
      <c r="CP954" s="50"/>
    </row>
    <row r="955">
      <c r="A955" s="108" t="str">
        <f t="shared" si="2"/>
        <v/>
      </c>
      <c r="B955" s="6"/>
      <c r="C955" s="119"/>
      <c r="D955" s="120"/>
      <c r="E955" s="61"/>
      <c r="F955" s="45"/>
      <c r="G955" s="45"/>
      <c r="H955" s="46"/>
      <c r="I955" s="45"/>
      <c r="J955" s="45"/>
      <c r="K955" s="45"/>
      <c r="L955" s="45"/>
      <c r="M955" s="61"/>
      <c r="N955" s="48"/>
      <c r="O955" s="49"/>
      <c r="P955" s="48"/>
      <c r="Q955" s="49"/>
      <c r="R955" s="50"/>
      <c r="S955" s="51"/>
      <c r="T955" s="15"/>
      <c r="U955" s="14"/>
      <c r="V955" s="52"/>
      <c r="W955" s="52"/>
      <c r="X955" s="52"/>
      <c r="Y955" s="52"/>
      <c r="Z955" s="52"/>
      <c r="AA955" s="52"/>
      <c r="AB955" s="53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3"/>
      <c r="AP955" s="52"/>
      <c r="AQ955" s="52"/>
      <c r="AR955" s="53"/>
      <c r="AS955" s="53"/>
      <c r="AT955" s="53"/>
      <c r="AU955" s="52"/>
      <c r="AV955" s="52"/>
      <c r="AW955" s="53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83" t="str">
        <f>IF(ISBLANK(B955),,IF(IFNA(MATCH(N955,List_Holidays,0),0)=0,IF(IFNA(MATCH(WEEKDAY(N955),List_WeekHolidays,0),0),1,0),2))</f>
        <v/>
      </c>
      <c r="BU955" s="83" t="str">
        <f t="array" ref="BU955">IF(ISBLANK(BT955),,INDEX(List_DayType,BT955+1))</f>
        <v/>
      </c>
      <c r="BV955" s="83" t="str">
        <f t="array" ref="BV955">IFS(BT955=0,,BT955=1,INDEX(List_Weekday,BT955),BT955=2,XLOOKUP(N955,List_Holidays,List_HolidaysDesc))</f>
        <v/>
      </c>
      <c r="BW955" s="109">
        <f t="shared" si="3"/>
        <v>0</v>
      </c>
      <c r="BX955" s="109">
        <f t="shared" si="4"/>
        <v>0</v>
      </c>
      <c r="BY955" s="109">
        <f>IF($BW955&gt;cLunchEnd+$N955,cLunchBegin+$N955+1,cLunchBegin+$N955)</f>
        <v>0.5</v>
      </c>
      <c r="BZ955" s="109">
        <f>IF($BW955&gt;cLunchEnd+$N955,cLunchEnd+$N955+1,cLunchEnd+$N955)</f>
        <v>0.5416666667</v>
      </c>
      <c r="CA955" s="109">
        <f>IF($BW955&gt;cDinnerEnd+$N955,cDinnerBegin+$N955+1,cDinnerBegin+$N955)</f>
        <v>0.75</v>
      </c>
      <c r="CB955" s="109">
        <f>IF($BW955&gt;cDinnerEnd+$N955,cDinnerEnd+$N955+1,cDinnerEnd+$N955)</f>
        <v>0.7916666667</v>
      </c>
      <c r="CC955" s="50" t="str">
        <f>IF((MIN($BX955,BZ955)-MAX($BW955,BY955))&gt;0,vDurationLunch,)</f>
        <v/>
      </c>
      <c r="CD955" s="50" t="str">
        <f>IF((MIN($BX955,CB955)-MAX($BW955,CA955))&gt;0,vDurationDinner,)</f>
        <v/>
      </c>
      <c r="CE955" s="50">
        <f t="shared" si="5"/>
        <v>0</v>
      </c>
      <c r="CF955" s="109">
        <f t="shared" si="6"/>
        <v>0.75</v>
      </c>
      <c r="CG955" s="50" t="str">
        <f t="shared" si="7"/>
        <v/>
      </c>
      <c r="CH955" s="50" t="str">
        <f t="shared" si="8"/>
        <v/>
      </c>
      <c r="CI955" s="50" t="str">
        <f t="shared" si="9"/>
        <v/>
      </c>
      <c r="CJ955" s="50" t="str">
        <f t="shared" si="10"/>
        <v/>
      </c>
      <c r="CK955" s="50" t="str">
        <f t="shared" si="11"/>
        <v/>
      </c>
      <c r="CL955" s="50"/>
      <c r="CM955" s="50"/>
      <c r="CN955" s="50"/>
      <c r="CO955" s="50"/>
      <c r="CP955" s="50"/>
    </row>
    <row r="956">
      <c r="A956" s="108" t="str">
        <f t="shared" si="2"/>
        <v/>
      </c>
      <c r="B956" s="6"/>
      <c r="C956" s="119"/>
      <c r="D956" s="120"/>
      <c r="E956" s="61"/>
      <c r="F956" s="45"/>
      <c r="G956" s="45"/>
      <c r="H956" s="46"/>
      <c r="I956" s="45"/>
      <c r="J956" s="45"/>
      <c r="K956" s="45"/>
      <c r="L956" s="45"/>
      <c r="M956" s="61"/>
      <c r="N956" s="48"/>
      <c r="O956" s="49"/>
      <c r="P956" s="48"/>
      <c r="Q956" s="49"/>
      <c r="R956" s="50"/>
      <c r="S956" s="51"/>
      <c r="T956" s="15"/>
      <c r="U956" s="14"/>
      <c r="V956" s="52"/>
      <c r="W956" s="52"/>
      <c r="X956" s="52"/>
      <c r="Y956" s="52"/>
      <c r="Z956" s="52"/>
      <c r="AA956" s="52"/>
      <c r="AB956" s="53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3"/>
      <c r="AP956" s="52"/>
      <c r="AQ956" s="52"/>
      <c r="AR956" s="53"/>
      <c r="AS956" s="53"/>
      <c r="AT956" s="53"/>
      <c r="AU956" s="52"/>
      <c r="AV956" s="52"/>
      <c r="AW956" s="53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83" t="str">
        <f>IF(ISBLANK(B956),,IF(IFNA(MATCH(N956,List_Holidays,0),0)=0,IF(IFNA(MATCH(WEEKDAY(N956),List_WeekHolidays,0),0),1,0),2))</f>
        <v/>
      </c>
      <c r="BU956" s="83" t="str">
        <f t="array" ref="BU956">IF(ISBLANK(BT956),,INDEX(List_DayType,BT956+1))</f>
        <v/>
      </c>
      <c r="BV956" s="83" t="str">
        <f t="array" ref="BV956">IFS(BT956=0,,BT956=1,INDEX(List_Weekday,BT956),BT956=2,XLOOKUP(N956,List_Holidays,List_HolidaysDesc))</f>
        <v/>
      </c>
      <c r="BW956" s="109">
        <f t="shared" si="3"/>
        <v>0</v>
      </c>
      <c r="BX956" s="109">
        <f t="shared" si="4"/>
        <v>0</v>
      </c>
      <c r="BY956" s="109">
        <f>IF($BW956&gt;cLunchEnd+$N956,cLunchBegin+$N956+1,cLunchBegin+$N956)</f>
        <v>0.5</v>
      </c>
      <c r="BZ956" s="109">
        <f>IF($BW956&gt;cLunchEnd+$N956,cLunchEnd+$N956+1,cLunchEnd+$N956)</f>
        <v>0.5416666667</v>
      </c>
      <c r="CA956" s="109">
        <f>IF($BW956&gt;cDinnerEnd+$N956,cDinnerBegin+$N956+1,cDinnerBegin+$N956)</f>
        <v>0.75</v>
      </c>
      <c r="CB956" s="109">
        <f>IF($BW956&gt;cDinnerEnd+$N956,cDinnerEnd+$N956+1,cDinnerEnd+$N956)</f>
        <v>0.7916666667</v>
      </c>
      <c r="CC956" s="50" t="str">
        <f>IF((MIN($BX956,BZ956)-MAX($BW956,BY956))&gt;0,vDurationLunch,)</f>
        <v/>
      </c>
      <c r="CD956" s="50" t="str">
        <f>IF((MIN($BX956,CB956)-MAX($BW956,CA956))&gt;0,vDurationDinner,)</f>
        <v/>
      </c>
      <c r="CE956" s="50">
        <f t="shared" si="5"/>
        <v>0</v>
      </c>
      <c r="CF956" s="109">
        <f t="shared" si="6"/>
        <v>0.75</v>
      </c>
      <c r="CG956" s="50" t="str">
        <f t="shared" si="7"/>
        <v/>
      </c>
      <c r="CH956" s="50" t="str">
        <f t="shared" si="8"/>
        <v/>
      </c>
      <c r="CI956" s="50" t="str">
        <f t="shared" si="9"/>
        <v/>
      </c>
      <c r="CJ956" s="50" t="str">
        <f t="shared" si="10"/>
        <v/>
      </c>
      <c r="CK956" s="50" t="str">
        <f t="shared" si="11"/>
        <v/>
      </c>
      <c r="CL956" s="50"/>
      <c r="CM956" s="50"/>
      <c r="CN956" s="50"/>
      <c r="CO956" s="50"/>
      <c r="CP956" s="50"/>
    </row>
    <row r="957">
      <c r="A957" s="108" t="str">
        <f t="shared" si="2"/>
        <v/>
      </c>
      <c r="B957" s="6"/>
      <c r="C957" s="119"/>
      <c r="D957" s="120"/>
      <c r="E957" s="61"/>
      <c r="F957" s="45"/>
      <c r="G957" s="45"/>
      <c r="H957" s="46"/>
      <c r="I957" s="45"/>
      <c r="J957" s="45"/>
      <c r="K957" s="45"/>
      <c r="L957" s="45"/>
      <c r="M957" s="61"/>
      <c r="N957" s="48"/>
      <c r="O957" s="49"/>
      <c r="P957" s="48"/>
      <c r="Q957" s="49"/>
      <c r="R957" s="50"/>
      <c r="S957" s="51"/>
      <c r="T957" s="15"/>
      <c r="U957" s="14"/>
      <c r="V957" s="52"/>
      <c r="W957" s="52"/>
      <c r="X957" s="52"/>
      <c r="Y957" s="52"/>
      <c r="Z957" s="52"/>
      <c r="AA957" s="52"/>
      <c r="AB957" s="53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3"/>
      <c r="AP957" s="52"/>
      <c r="AQ957" s="52"/>
      <c r="AR957" s="53"/>
      <c r="AS957" s="53"/>
      <c r="AT957" s="53"/>
      <c r="AU957" s="52"/>
      <c r="AV957" s="52"/>
      <c r="AW957" s="53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83" t="str">
        <f>IF(ISBLANK(B957),,IF(IFNA(MATCH(N957,List_Holidays,0),0)=0,IF(IFNA(MATCH(WEEKDAY(N957),List_WeekHolidays,0),0),1,0),2))</f>
        <v/>
      </c>
      <c r="BU957" s="83" t="str">
        <f t="array" ref="BU957">IF(ISBLANK(BT957),,INDEX(List_DayType,BT957+1))</f>
        <v/>
      </c>
      <c r="BV957" s="83" t="str">
        <f t="array" ref="BV957">IFS(BT957=0,,BT957=1,INDEX(List_Weekday,BT957),BT957=2,XLOOKUP(N957,List_Holidays,List_HolidaysDesc))</f>
        <v/>
      </c>
      <c r="BW957" s="109">
        <f t="shared" si="3"/>
        <v>0</v>
      </c>
      <c r="BX957" s="109">
        <f t="shared" si="4"/>
        <v>0</v>
      </c>
      <c r="BY957" s="109">
        <f>IF($BW957&gt;cLunchEnd+$N957,cLunchBegin+$N957+1,cLunchBegin+$N957)</f>
        <v>0.5</v>
      </c>
      <c r="BZ957" s="109">
        <f>IF($BW957&gt;cLunchEnd+$N957,cLunchEnd+$N957+1,cLunchEnd+$N957)</f>
        <v>0.5416666667</v>
      </c>
      <c r="CA957" s="109">
        <f>IF($BW957&gt;cDinnerEnd+$N957,cDinnerBegin+$N957+1,cDinnerBegin+$N957)</f>
        <v>0.75</v>
      </c>
      <c r="CB957" s="109">
        <f>IF($BW957&gt;cDinnerEnd+$N957,cDinnerEnd+$N957+1,cDinnerEnd+$N957)</f>
        <v>0.7916666667</v>
      </c>
      <c r="CC957" s="50" t="str">
        <f>IF((MIN($BX957,BZ957)-MAX($BW957,BY957))&gt;0,vDurationLunch,)</f>
        <v/>
      </c>
      <c r="CD957" s="50" t="str">
        <f>IF((MIN($BX957,CB957)-MAX($BW957,CA957))&gt;0,vDurationDinner,)</f>
        <v/>
      </c>
      <c r="CE957" s="50">
        <f t="shared" si="5"/>
        <v>0</v>
      </c>
      <c r="CF957" s="109">
        <f t="shared" si="6"/>
        <v>0.75</v>
      </c>
      <c r="CG957" s="50" t="str">
        <f t="shared" si="7"/>
        <v/>
      </c>
      <c r="CH957" s="50" t="str">
        <f t="shared" si="8"/>
        <v/>
      </c>
      <c r="CI957" s="50" t="str">
        <f t="shared" si="9"/>
        <v/>
      </c>
      <c r="CJ957" s="50" t="str">
        <f t="shared" si="10"/>
        <v/>
      </c>
      <c r="CK957" s="50" t="str">
        <f t="shared" si="11"/>
        <v/>
      </c>
      <c r="CL957" s="50"/>
      <c r="CM957" s="50"/>
      <c r="CN957" s="50"/>
      <c r="CO957" s="50"/>
      <c r="CP957" s="50"/>
    </row>
    <row r="958">
      <c r="A958" s="108" t="str">
        <f t="shared" si="2"/>
        <v/>
      </c>
      <c r="B958" s="6"/>
      <c r="C958" s="119"/>
      <c r="D958" s="120"/>
      <c r="E958" s="61"/>
      <c r="F958" s="45"/>
      <c r="G958" s="46"/>
      <c r="H958" s="46"/>
      <c r="I958" s="45"/>
      <c r="J958" s="45"/>
      <c r="K958" s="45"/>
      <c r="L958" s="45"/>
      <c r="M958" s="61"/>
      <c r="N958" s="48"/>
      <c r="O958" s="49"/>
      <c r="P958" s="48"/>
      <c r="Q958" s="49"/>
      <c r="R958" s="50"/>
      <c r="S958" s="51"/>
      <c r="T958" s="15"/>
      <c r="U958" s="14"/>
      <c r="V958" s="52"/>
      <c r="W958" s="52"/>
      <c r="X958" s="52"/>
      <c r="Y958" s="52"/>
      <c r="Z958" s="52"/>
      <c r="AA958" s="52"/>
      <c r="AB958" s="53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3"/>
      <c r="AP958" s="52"/>
      <c r="AQ958" s="52"/>
      <c r="AR958" s="53"/>
      <c r="AS958" s="53"/>
      <c r="AT958" s="53"/>
      <c r="AU958" s="52"/>
      <c r="AV958" s="52"/>
      <c r="AW958" s="53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83" t="str">
        <f>IF(ISBLANK(B958),,IF(IFNA(MATCH(N958,List_Holidays,0),0)=0,IF(IFNA(MATCH(WEEKDAY(N958),List_WeekHolidays,0),0),1,0),2))</f>
        <v/>
      </c>
      <c r="BU958" s="83" t="str">
        <f t="array" ref="BU958">IF(ISBLANK(BT958),,INDEX(List_DayType,BT958+1))</f>
        <v/>
      </c>
      <c r="BV958" s="83" t="str">
        <f t="array" ref="BV958">IFS(BT958=0,,BT958=1,INDEX(List_Weekday,BT958),BT958=2,XLOOKUP(N958,List_Holidays,List_HolidaysDesc))</f>
        <v/>
      </c>
      <c r="BW958" s="109">
        <f t="shared" si="3"/>
        <v>0</v>
      </c>
      <c r="BX958" s="109">
        <f t="shared" si="4"/>
        <v>0</v>
      </c>
      <c r="BY958" s="109">
        <f>IF($BW958&gt;cLunchEnd+$N958,cLunchBegin+$N958+1,cLunchBegin+$N958)</f>
        <v>0.5</v>
      </c>
      <c r="BZ958" s="109">
        <f>IF($BW958&gt;cLunchEnd+$N958,cLunchEnd+$N958+1,cLunchEnd+$N958)</f>
        <v>0.5416666667</v>
      </c>
      <c r="CA958" s="109">
        <f>IF($BW958&gt;cDinnerEnd+$N958,cDinnerBegin+$N958+1,cDinnerBegin+$N958)</f>
        <v>0.75</v>
      </c>
      <c r="CB958" s="109">
        <f>IF($BW958&gt;cDinnerEnd+$N958,cDinnerEnd+$N958+1,cDinnerEnd+$N958)</f>
        <v>0.7916666667</v>
      </c>
      <c r="CC958" s="50" t="str">
        <f>IF((MIN($BX958,BZ958)-MAX($BW958,BY958))&gt;0,vDurationLunch,)</f>
        <v/>
      </c>
      <c r="CD958" s="50" t="str">
        <f>IF((MIN($BX958,CB958)-MAX($BW958,CA958))&gt;0,vDurationDinner,)</f>
        <v/>
      </c>
      <c r="CE958" s="50">
        <f t="shared" si="5"/>
        <v>0</v>
      </c>
      <c r="CF958" s="109">
        <f t="shared" si="6"/>
        <v>0.75</v>
      </c>
      <c r="CG958" s="50" t="str">
        <f t="shared" si="7"/>
        <v/>
      </c>
      <c r="CH958" s="50" t="str">
        <f t="shared" si="8"/>
        <v/>
      </c>
      <c r="CI958" s="50" t="str">
        <f t="shared" si="9"/>
        <v/>
      </c>
      <c r="CJ958" s="50" t="str">
        <f t="shared" si="10"/>
        <v/>
      </c>
      <c r="CK958" s="50" t="str">
        <f t="shared" si="11"/>
        <v/>
      </c>
      <c r="CL958" s="50"/>
      <c r="CM958" s="50"/>
      <c r="CN958" s="50"/>
      <c r="CO958" s="50"/>
      <c r="CP958" s="50"/>
    </row>
    <row r="959">
      <c r="A959" s="108" t="str">
        <f t="shared" si="2"/>
        <v/>
      </c>
      <c r="B959" s="6"/>
      <c r="C959" s="119"/>
      <c r="D959" s="120"/>
      <c r="E959" s="61"/>
      <c r="F959" s="45"/>
      <c r="G959" s="45"/>
      <c r="H959" s="46"/>
      <c r="I959" s="45"/>
      <c r="J959" s="45"/>
      <c r="K959" s="45"/>
      <c r="L959" s="45"/>
      <c r="M959" s="61"/>
      <c r="N959" s="48"/>
      <c r="O959" s="49"/>
      <c r="P959" s="48"/>
      <c r="Q959" s="49"/>
      <c r="R959" s="50"/>
      <c r="S959" s="51"/>
      <c r="T959" s="15"/>
      <c r="U959" s="14"/>
      <c r="V959" s="52"/>
      <c r="W959" s="52"/>
      <c r="X959" s="52"/>
      <c r="Y959" s="52"/>
      <c r="Z959" s="52"/>
      <c r="AA959" s="52"/>
      <c r="AB959" s="53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3"/>
      <c r="AP959" s="52"/>
      <c r="AQ959" s="52"/>
      <c r="AR959" s="53"/>
      <c r="AS959" s="53"/>
      <c r="AT959" s="53"/>
      <c r="AU959" s="52"/>
      <c r="AV959" s="52"/>
      <c r="AW959" s="53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83" t="str">
        <f>IF(ISBLANK(B959),,IF(IFNA(MATCH(N959,List_Holidays,0),0)=0,IF(IFNA(MATCH(WEEKDAY(N959),List_WeekHolidays,0),0),1,0),2))</f>
        <v/>
      </c>
      <c r="BU959" s="83" t="str">
        <f t="array" ref="BU959">IF(ISBLANK(BT959),,INDEX(List_DayType,BT959+1))</f>
        <v/>
      </c>
      <c r="BV959" s="83" t="str">
        <f t="array" ref="BV959">IFS(BT959=0,,BT959=1,INDEX(List_Weekday,BT959),BT959=2,XLOOKUP(N959,List_Holidays,List_HolidaysDesc))</f>
        <v/>
      </c>
      <c r="BW959" s="109">
        <f t="shared" si="3"/>
        <v>0</v>
      </c>
      <c r="BX959" s="109">
        <f t="shared" si="4"/>
        <v>0</v>
      </c>
      <c r="BY959" s="109">
        <f>IF($BW959&gt;cLunchEnd+$N959,cLunchBegin+$N959+1,cLunchBegin+$N959)</f>
        <v>0.5</v>
      </c>
      <c r="BZ959" s="109">
        <f>IF($BW959&gt;cLunchEnd+$N959,cLunchEnd+$N959+1,cLunchEnd+$N959)</f>
        <v>0.5416666667</v>
      </c>
      <c r="CA959" s="109">
        <f>IF($BW959&gt;cDinnerEnd+$N959,cDinnerBegin+$N959+1,cDinnerBegin+$N959)</f>
        <v>0.75</v>
      </c>
      <c r="CB959" s="109">
        <f>IF($BW959&gt;cDinnerEnd+$N959,cDinnerEnd+$N959+1,cDinnerEnd+$N959)</f>
        <v>0.7916666667</v>
      </c>
      <c r="CC959" s="50" t="str">
        <f>IF((MIN($BX959,BZ959)-MAX($BW959,BY959))&gt;0,vDurationLunch,)</f>
        <v/>
      </c>
      <c r="CD959" s="50" t="str">
        <f>IF((MIN($BX959,CB959)-MAX($BW959,CA959))&gt;0,vDurationDinner,)</f>
        <v/>
      </c>
      <c r="CE959" s="50">
        <f t="shared" si="5"/>
        <v>0</v>
      </c>
      <c r="CF959" s="109">
        <f t="shared" si="6"/>
        <v>0.75</v>
      </c>
      <c r="CG959" s="50" t="str">
        <f t="shared" si="7"/>
        <v/>
      </c>
      <c r="CH959" s="50" t="str">
        <f t="shared" si="8"/>
        <v/>
      </c>
      <c r="CI959" s="50" t="str">
        <f t="shared" si="9"/>
        <v/>
      </c>
      <c r="CJ959" s="50" t="str">
        <f t="shared" si="10"/>
        <v/>
      </c>
      <c r="CK959" s="50" t="str">
        <f t="shared" si="11"/>
        <v/>
      </c>
      <c r="CL959" s="50"/>
      <c r="CM959" s="50"/>
      <c r="CN959" s="50"/>
      <c r="CO959" s="50"/>
      <c r="CP959" s="50"/>
    </row>
    <row r="960">
      <c r="A960" s="108" t="str">
        <f t="shared" si="2"/>
        <v/>
      </c>
      <c r="B960" s="6"/>
      <c r="C960" s="119"/>
      <c r="D960" s="120"/>
      <c r="E960" s="61"/>
      <c r="F960" s="45"/>
      <c r="G960" s="45"/>
      <c r="H960" s="46"/>
      <c r="I960" s="45"/>
      <c r="J960" s="45"/>
      <c r="K960" s="45"/>
      <c r="L960" s="45"/>
      <c r="M960" s="61"/>
      <c r="N960" s="48"/>
      <c r="O960" s="49"/>
      <c r="P960" s="48"/>
      <c r="Q960" s="49"/>
      <c r="R960" s="50"/>
      <c r="S960" s="51"/>
      <c r="T960" s="15"/>
      <c r="U960" s="14"/>
      <c r="V960" s="52"/>
      <c r="W960" s="52"/>
      <c r="X960" s="52"/>
      <c r="Y960" s="52"/>
      <c r="Z960" s="52"/>
      <c r="AA960" s="52"/>
      <c r="AB960" s="53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3"/>
      <c r="AP960" s="52"/>
      <c r="AQ960" s="52"/>
      <c r="AR960" s="53"/>
      <c r="AS960" s="53"/>
      <c r="AT960" s="53"/>
      <c r="AU960" s="52"/>
      <c r="AV960" s="52"/>
      <c r="AW960" s="53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83" t="str">
        <f>IF(ISBLANK(B960),,IF(IFNA(MATCH(N960,List_Holidays,0),0)=0,IF(IFNA(MATCH(WEEKDAY(N960),List_WeekHolidays,0),0),1,0),2))</f>
        <v/>
      </c>
      <c r="BU960" s="83" t="str">
        <f t="array" ref="BU960">IF(ISBLANK(BT960),,INDEX(List_DayType,BT960+1))</f>
        <v/>
      </c>
      <c r="BV960" s="83" t="str">
        <f t="array" ref="BV960">IFS(BT960=0,,BT960=1,INDEX(List_Weekday,BT960),BT960=2,XLOOKUP(N960,List_Holidays,List_HolidaysDesc))</f>
        <v/>
      </c>
      <c r="BW960" s="109">
        <f t="shared" si="3"/>
        <v>0</v>
      </c>
      <c r="BX960" s="109">
        <f t="shared" si="4"/>
        <v>0</v>
      </c>
      <c r="BY960" s="109">
        <f>IF($BW960&gt;cLunchEnd+$N960,cLunchBegin+$N960+1,cLunchBegin+$N960)</f>
        <v>0.5</v>
      </c>
      <c r="BZ960" s="109">
        <f>IF($BW960&gt;cLunchEnd+$N960,cLunchEnd+$N960+1,cLunchEnd+$N960)</f>
        <v>0.5416666667</v>
      </c>
      <c r="CA960" s="109">
        <f>IF($BW960&gt;cDinnerEnd+$N960,cDinnerBegin+$N960+1,cDinnerBegin+$N960)</f>
        <v>0.75</v>
      </c>
      <c r="CB960" s="109">
        <f>IF($BW960&gt;cDinnerEnd+$N960,cDinnerEnd+$N960+1,cDinnerEnd+$N960)</f>
        <v>0.7916666667</v>
      </c>
      <c r="CC960" s="50" t="str">
        <f>IF((MIN($BX960,BZ960)-MAX($BW960,BY960))&gt;0,vDurationLunch,)</f>
        <v/>
      </c>
      <c r="CD960" s="50" t="str">
        <f>IF((MIN($BX960,CB960)-MAX($BW960,CA960))&gt;0,vDurationDinner,)</f>
        <v/>
      </c>
      <c r="CE960" s="50">
        <f t="shared" si="5"/>
        <v>0</v>
      </c>
      <c r="CF960" s="109">
        <f t="shared" si="6"/>
        <v>0.75</v>
      </c>
      <c r="CG960" s="50" t="str">
        <f t="shared" si="7"/>
        <v/>
      </c>
      <c r="CH960" s="50" t="str">
        <f t="shared" si="8"/>
        <v/>
      </c>
      <c r="CI960" s="50" t="str">
        <f t="shared" si="9"/>
        <v/>
      </c>
      <c r="CJ960" s="50" t="str">
        <f t="shared" si="10"/>
        <v/>
      </c>
      <c r="CK960" s="50" t="str">
        <f t="shared" si="11"/>
        <v/>
      </c>
      <c r="CL960" s="50"/>
      <c r="CM960" s="50"/>
      <c r="CN960" s="50"/>
      <c r="CO960" s="50"/>
      <c r="CP960" s="50"/>
    </row>
    <row r="961">
      <c r="A961" s="108" t="str">
        <f t="shared" si="2"/>
        <v/>
      </c>
      <c r="B961" s="6"/>
      <c r="C961" s="119"/>
      <c r="D961" s="120"/>
      <c r="E961" s="61"/>
      <c r="F961" s="45"/>
      <c r="G961" s="45"/>
      <c r="H961" s="45"/>
      <c r="I961" s="45"/>
      <c r="J961" s="46"/>
      <c r="K961" s="45"/>
      <c r="L961" s="45"/>
      <c r="M961" s="61"/>
      <c r="N961" s="48"/>
      <c r="O961" s="49"/>
      <c r="P961" s="48"/>
      <c r="Q961" s="49"/>
      <c r="R961" s="50"/>
      <c r="S961" s="51"/>
      <c r="T961" s="15"/>
      <c r="U961" s="14"/>
      <c r="V961" s="52"/>
      <c r="W961" s="52"/>
      <c r="X961" s="52"/>
      <c r="Y961" s="52"/>
      <c r="Z961" s="52"/>
      <c r="AA961" s="52"/>
      <c r="AB961" s="53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3"/>
      <c r="AP961" s="52"/>
      <c r="AQ961" s="52"/>
      <c r="AR961" s="53"/>
      <c r="AS961" s="53"/>
      <c r="AT961" s="53"/>
      <c r="AU961" s="52"/>
      <c r="AV961" s="52"/>
      <c r="AW961" s="53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83" t="str">
        <f>IF(ISBLANK(B961),,IF(IFNA(MATCH(N961,List_Holidays,0),0)=0,IF(IFNA(MATCH(WEEKDAY(N961),List_WeekHolidays,0),0),1,0),2))</f>
        <v/>
      </c>
      <c r="BU961" s="83" t="str">
        <f t="array" ref="BU961">IF(ISBLANK(BT961),,INDEX(List_DayType,BT961+1))</f>
        <v/>
      </c>
      <c r="BV961" s="83" t="str">
        <f t="array" ref="BV961">IFS(BT961=0,,BT961=1,INDEX(List_Weekday,BT961),BT961=2,XLOOKUP(N961,List_Holidays,List_HolidaysDesc))</f>
        <v/>
      </c>
      <c r="BW961" s="109">
        <f t="shared" si="3"/>
        <v>0</v>
      </c>
      <c r="BX961" s="109">
        <f t="shared" si="4"/>
        <v>0</v>
      </c>
      <c r="BY961" s="109">
        <f>IF($BW961&gt;cLunchEnd+$N961,cLunchBegin+$N961+1,cLunchBegin+$N961)</f>
        <v>0.5</v>
      </c>
      <c r="BZ961" s="109">
        <f>IF($BW961&gt;cLunchEnd+$N961,cLunchEnd+$N961+1,cLunchEnd+$N961)</f>
        <v>0.5416666667</v>
      </c>
      <c r="CA961" s="109">
        <f>IF($BW961&gt;cDinnerEnd+$N961,cDinnerBegin+$N961+1,cDinnerBegin+$N961)</f>
        <v>0.75</v>
      </c>
      <c r="CB961" s="109">
        <f>IF($BW961&gt;cDinnerEnd+$N961,cDinnerEnd+$N961+1,cDinnerEnd+$N961)</f>
        <v>0.7916666667</v>
      </c>
      <c r="CC961" s="50" t="str">
        <f>IF((MIN($BX961,BZ961)-MAX($BW961,BY961))&gt;0,vDurationLunch,)</f>
        <v/>
      </c>
      <c r="CD961" s="50" t="str">
        <f>IF((MIN($BX961,CB961)-MAX($BW961,CA961))&gt;0,vDurationDinner,)</f>
        <v/>
      </c>
      <c r="CE961" s="50">
        <f t="shared" si="5"/>
        <v>0</v>
      </c>
      <c r="CF961" s="109">
        <f t="shared" si="6"/>
        <v>0.75</v>
      </c>
      <c r="CG961" s="50" t="str">
        <f t="shared" si="7"/>
        <v/>
      </c>
      <c r="CH961" s="50" t="str">
        <f t="shared" si="8"/>
        <v/>
      </c>
      <c r="CI961" s="50" t="str">
        <f t="shared" si="9"/>
        <v/>
      </c>
      <c r="CJ961" s="50" t="str">
        <f t="shared" si="10"/>
        <v/>
      </c>
      <c r="CK961" s="50" t="str">
        <f t="shared" si="11"/>
        <v/>
      </c>
      <c r="CL961" s="50"/>
      <c r="CM961" s="50"/>
      <c r="CN961" s="50"/>
      <c r="CO961" s="50"/>
      <c r="CP961" s="50"/>
    </row>
    <row r="962">
      <c r="A962" s="108" t="str">
        <f t="shared" si="2"/>
        <v/>
      </c>
      <c r="B962" s="6"/>
      <c r="C962" s="119"/>
      <c r="D962" s="120"/>
      <c r="E962" s="61"/>
      <c r="F962" s="45"/>
      <c r="G962" s="45"/>
      <c r="H962" s="46"/>
      <c r="I962" s="45"/>
      <c r="J962" s="45"/>
      <c r="K962" s="45"/>
      <c r="L962" s="45"/>
      <c r="M962" s="61"/>
      <c r="N962" s="48"/>
      <c r="O962" s="49"/>
      <c r="P962" s="48"/>
      <c r="Q962" s="49"/>
      <c r="R962" s="50"/>
      <c r="S962" s="51"/>
      <c r="T962" s="15"/>
      <c r="U962" s="14"/>
      <c r="V962" s="52"/>
      <c r="W962" s="52"/>
      <c r="X962" s="52"/>
      <c r="Y962" s="52"/>
      <c r="Z962" s="52"/>
      <c r="AA962" s="52"/>
      <c r="AB962" s="53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3"/>
      <c r="AP962" s="52"/>
      <c r="AQ962" s="52"/>
      <c r="AR962" s="53"/>
      <c r="AS962" s="53"/>
      <c r="AT962" s="53"/>
      <c r="AU962" s="52"/>
      <c r="AV962" s="52"/>
      <c r="AW962" s="53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83" t="str">
        <f>IF(ISBLANK(B962),,IF(IFNA(MATCH(N962,List_Holidays,0),0)=0,IF(IFNA(MATCH(WEEKDAY(N962),List_WeekHolidays,0),0),1,0),2))</f>
        <v/>
      </c>
      <c r="BU962" s="83" t="str">
        <f t="array" ref="BU962">IF(ISBLANK(BT962),,INDEX(List_DayType,BT962+1))</f>
        <v/>
      </c>
      <c r="BV962" s="83" t="str">
        <f t="array" ref="BV962">IFS(BT962=0,,BT962=1,INDEX(List_Weekday,BT962),BT962=2,XLOOKUP(N962,List_Holidays,List_HolidaysDesc))</f>
        <v/>
      </c>
      <c r="BW962" s="109">
        <f t="shared" si="3"/>
        <v>0</v>
      </c>
      <c r="BX962" s="109">
        <f t="shared" si="4"/>
        <v>0</v>
      </c>
      <c r="BY962" s="109">
        <f>IF($BW962&gt;cLunchEnd+$N962,cLunchBegin+$N962+1,cLunchBegin+$N962)</f>
        <v>0.5</v>
      </c>
      <c r="BZ962" s="109">
        <f>IF($BW962&gt;cLunchEnd+$N962,cLunchEnd+$N962+1,cLunchEnd+$N962)</f>
        <v>0.5416666667</v>
      </c>
      <c r="CA962" s="109">
        <f>IF($BW962&gt;cDinnerEnd+$N962,cDinnerBegin+$N962+1,cDinnerBegin+$N962)</f>
        <v>0.75</v>
      </c>
      <c r="CB962" s="109">
        <f>IF($BW962&gt;cDinnerEnd+$N962,cDinnerEnd+$N962+1,cDinnerEnd+$N962)</f>
        <v>0.7916666667</v>
      </c>
      <c r="CC962" s="50" t="str">
        <f>IF((MIN($BX962,BZ962)-MAX($BW962,BY962))&gt;0,vDurationLunch,)</f>
        <v/>
      </c>
      <c r="CD962" s="50" t="str">
        <f>IF((MIN($BX962,CB962)-MAX($BW962,CA962))&gt;0,vDurationDinner,)</f>
        <v/>
      </c>
      <c r="CE962" s="50">
        <f t="shared" si="5"/>
        <v>0</v>
      </c>
      <c r="CF962" s="109">
        <f t="shared" si="6"/>
        <v>0.75</v>
      </c>
      <c r="CG962" s="50" t="str">
        <f t="shared" si="7"/>
        <v/>
      </c>
      <c r="CH962" s="50" t="str">
        <f t="shared" si="8"/>
        <v/>
      </c>
      <c r="CI962" s="50" t="str">
        <f t="shared" si="9"/>
        <v/>
      </c>
      <c r="CJ962" s="50" t="str">
        <f t="shared" si="10"/>
        <v/>
      </c>
      <c r="CK962" s="50" t="str">
        <f t="shared" si="11"/>
        <v/>
      </c>
      <c r="CL962" s="50"/>
      <c r="CM962" s="50"/>
      <c r="CN962" s="50"/>
      <c r="CO962" s="50"/>
      <c r="CP962" s="50"/>
    </row>
    <row r="963">
      <c r="A963" s="108" t="str">
        <f t="shared" si="2"/>
        <v/>
      </c>
      <c r="B963" s="6"/>
      <c r="C963" s="119"/>
      <c r="D963" s="120"/>
      <c r="E963" s="61"/>
      <c r="F963" s="45"/>
      <c r="G963" s="45"/>
      <c r="H963" s="46"/>
      <c r="I963" s="45"/>
      <c r="J963" s="45"/>
      <c r="K963" s="45"/>
      <c r="L963" s="45"/>
      <c r="M963" s="61"/>
      <c r="N963" s="48"/>
      <c r="O963" s="49"/>
      <c r="P963" s="48"/>
      <c r="Q963" s="49"/>
      <c r="R963" s="50"/>
      <c r="S963" s="51"/>
      <c r="T963" s="15"/>
      <c r="U963" s="14"/>
      <c r="V963" s="52"/>
      <c r="W963" s="52"/>
      <c r="X963" s="52"/>
      <c r="Y963" s="52"/>
      <c r="Z963" s="52"/>
      <c r="AA963" s="52"/>
      <c r="AB963" s="53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3"/>
      <c r="AP963" s="52"/>
      <c r="AQ963" s="52"/>
      <c r="AR963" s="53"/>
      <c r="AS963" s="53"/>
      <c r="AT963" s="53"/>
      <c r="AU963" s="52"/>
      <c r="AV963" s="52"/>
      <c r="AW963" s="53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83" t="str">
        <f>IF(ISBLANK(B963),,IF(IFNA(MATCH(N963,List_Holidays,0),0)=0,IF(IFNA(MATCH(WEEKDAY(N963),List_WeekHolidays,0),0),1,0),2))</f>
        <v/>
      </c>
      <c r="BU963" s="83" t="str">
        <f t="array" ref="BU963">IF(ISBLANK(BT963),,INDEX(List_DayType,BT963+1))</f>
        <v/>
      </c>
      <c r="BV963" s="83" t="str">
        <f t="array" ref="BV963">IFS(BT963=0,,BT963=1,INDEX(List_Weekday,BT963),BT963=2,XLOOKUP(N963,List_Holidays,List_HolidaysDesc))</f>
        <v/>
      </c>
      <c r="BW963" s="109">
        <f t="shared" si="3"/>
        <v>0</v>
      </c>
      <c r="BX963" s="109">
        <f t="shared" si="4"/>
        <v>0</v>
      </c>
      <c r="BY963" s="109">
        <f>IF($BW963&gt;cLunchEnd+$N963,cLunchBegin+$N963+1,cLunchBegin+$N963)</f>
        <v>0.5</v>
      </c>
      <c r="BZ963" s="109">
        <f>IF($BW963&gt;cLunchEnd+$N963,cLunchEnd+$N963+1,cLunchEnd+$N963)</f>
        <v>0.5416666667</v>
      </c>
      <c r="CA963" s="109">
        <f>IF($BW963&gt;cDinnerEnd+$N963,cDinnerBegin+$N963+1,cDinnerBegin+$N963)</f>
        <v>0.75</v>
      </c>
      <c r="CB963" s="109">
        <f>IF($BW963&gt;cDinnerEnd+$N963,cDinnerEnd+$N963+1,cDinnerEnd+$N963)</f>
        <v>0.7916666667</v>
      </c>
      <c r="CC963" s="50" t="str">
        <f>IF((MIN($BX963,BZ963)-MAX($BW963,BY963))&gt;0,vDurationLunch,)</f>
        <v/>
      </c>
      <c r="CD963" s="50" t="str">
        <f>IF((MIN($BX963,CB963)-MAX($BW963,CA963))&gt;0,vDurationDinner,)</f>
        <v/>
      </c>
      <c r="CE963" s="50">
        <f t="shared" si="5"/>
        <v>0</v>
      </c>
      <c r="CF963" s="109">
        <f t="shared" si="6"/>
        <v>0.75</v>
      </c>
      <c r="CG963" s="50" t="str">
        <f t="shared" si="7"/>
        <v/>
      </c>
      <c r="CH963" s="50" t="str">
        <f t="shared" si="8"/>
        <v/>
      </c>
      <c r="CI963" s="50" t="str">
        <f t="shared" si="9"/>
        <v/>
      </c>
      <c r="CJ963" s="50" t="str">
        <f t="shared" si="10"/>
        <v/>
      </c>
      <c r="CK963" s="50" t="str">
        <f t="shared" si="11"/>
        <v/>
      </c>
      <c r="CL963" s="50"/>
      <c r="CM963" s="50"/>
      <c r="CN963" s="50"/>
      <c r="CO963" s="50"/>
      <c r="CP963" s="50"/>
    </row>
    <row r="964">
      <c r="A964" s="108" t="str">
        <f t="shared" si="2"/>
        <v/>
      </c>
      <c r="B964" s="6"/>
      <c r="C964" s="119"/>
      <c r="D964" s="120"/>
      <c r="E964" s="61"/>
      <c r="F964" s="45"/>
      <c r="G964" s="45"/>
      <c r="H964" s="46"/>
      <c r="I964" s="45"/>
      <c r="J964" s="45"/>
      <c r="K964" s="45"/>
      <c r="L964" s="45"/>
      <c r="M964" s="61"/>
      <c r="N964" s="48"/>
      <c r="O964" s="49"/>
      <c r="P964" s="48"/>
      <c r="Q964" s="49"/>
      <c r="R964" s="50"/>
      <c r="S964" s="51"/>
      <c r="T964" s="15"/>
      <c r="U964" s="14"/>
      <c r="V964" s="52"/>
      <c r="W964" s="52"/>
      <c r="X964" s="52"/>
      <c r="Y964" s="52"/>
      <c r="Z964" s="52"/>
      <c r="AA964" s="52"/>
      <c r="AB964" s="53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3"/>
      <c r="AP964" s="52"/>
      <c r="AQ964" s="52"/>
      <c r="AR964" s="53"/>
      <c r="AS964" s="53"/>
      <c r="AT964" s="53"/>
      <c r="AU964" s="52"/>
      <c r="AV964" s="52"/>
      <c r="AW964" s="53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83" t="str">
        <f>IF(ISBLANK(B964),,IF(IFNA(MATCH(N964,List_Holidays,0),0)=0,IF(IFNA(MATCH(WEEKDAY(N964),List_WeekHolidays,0),0),1,0),2))</f>
        <v/>
      </c>
      <c r="BU964" s="83" t="str">
        <f t="array" ref="BU964">IF(ISBLANK(BT964),,INDEX(List_DayType,BT964+1))</f>
        <v/>
      </c>
      <c r="BV964" s="83" t="str">
        <f t="array" ref="BV964">IFS(BT964=0,,BT964=1,INDEX(List_Weekday,BT964),BT964=2,XLOOKUP(N964,List_Holidays,List_HolidaysDesc))</f>
        <v/>
      </c>
      <c r="BW964" s="109">
        <f t="shared" si="3"/>
        <v>0</v>
      </c>
      <c r="BX964" s="109">
        <f t="shared" si="4"/>
        <v>0</v>
      </c>
      <c r="BY964" s="109">
        <f>IF($BW964&gt;cLunchEnd+$N964,cLunchBegin+$N964+1,cLunchBegin+$N964)</f>
        <v>0.5</v>
      </c>
      <c r="BZ964" s="109">
        <f>IF($BW964&gt;cLunchEnd+$N964,cLunchEnd+$N964+1,cLunchEnd+$N964)</f>
        <v>0.5416666667</v>
      </c>
      <c r="CA964" s="109">
        <f>IF($BW964&gt;cDinnerEnd+$N964,cDinnerBegin+$N964+1,cDinnerBegin+$N964)</f>
        <v>0.75</v>
      </c>
      <c r="CB964" s="109">
        <f>IF($BW964&gt;cDinnerEnd+$N964,cDinnerEnd+$N964+1,cDinnerEnd+$N964)</f>
        <v>0.7916666667</v>
      </c>
      <c r="CC964" s="50" t="str">
        <f>IF((MIN($BX964,BZ964)-MAX($BW964,BY964))&gt;0,vDurationLunch,)</f>
        <v/>
      </c>
      <c r="CD964" s="50" t="str">
        <f>IF((MIN($BX964,CB964)-MAX($BW964,CA964))&gt;0,vDurationDinner,)</f>
        <v/>
      </c>
      <c r="CE964" s="50">
        <f t="shared" si="5"/>
        <v>0</v>
      </c>
      <c r="CF964" s="109">
        <f t="shared" si="6"/>
        <v>0.75</v>
      </c>
      <c r="CG964" s="50" t="str">
        <f t="shared" si="7"/>
        <v/>
      </c>
      <c r="CH964" s="50" t="str">
        <f t="shared" si="8"/>
        <v/>
      </c>
      <c r="CI964" s="50" t="str">
        <f t="shared" si="9"/>
        <v/>
      </c>
      <c r="CJ964" s="50" t="str">
        <f t="shared" si="10"/>
        <v/>
      </c>
      <c r="CK964" s="50" t="str">
        <f t="shared" si="11"/>
        <v/>
      </c>
      <c r="CL964" s="50"/>
      <c r="CM964" s="50"/>
      <c r="CN964" s="50"/>
      <c r="CO964" s="50"/>
      <c r="CP964" s="50"/>
    </row>
    <row r="965">
      <c r="A965" s="108" t="str">
        <f t="shared" si="2"/>
        <v/>
      </c>
      <c r="B965" s="6"/>
      <c r="C965" s="119"/>
      <c r="D965" s="120"/>
      <c r="E965" s="61"/>
      <c r="F965" s="45"/>
      <c r="G965" s="46"/>
      <c r="H965" s="46"/>
      <c r="I965" s="45"/>
      <c r="J965" s="45"/>
      <c r="K965" s="45"/>
      <c r="L965" s="45"/>
      <c r="M965" s="61"/>
      <c r="N965" s="48"/>
      <c r="O965" s="49"/>
      <c r="P965" s="48"/>
      <c r="Q965" s="49"/>
      <c r="R965" s="50"/>
      <c r="S965" s="51"/>
      <c r="T965" s="15"/>
      <c r="U965" s="14"/>
      <c r="V965" s="52"/>
      <c r="W965" s="52"/>
      <c r="X965" s="52"/>
      <c r="Y965" s="52"/>
      <c r="Z965" s="52"/>
      <c r="AA965" s="52"/>
      <c r="AB965" s="53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3"/>
      <c r="AP965" s="52"/>
      <c r="AQ965" s="52"/>
      <c r="AR965" s="53"/>
      <c r="AS965" s="53"/>
      <c r="AT965" s="53"/>
      <c r="AU965" s="52"/>
      <c r="AV965" s="52"/>
      <c r="AW965" s="53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83" t="str">
        <f>IF(ISBLANK(B965),,IF(IFNA(MATCH(N965,List_Holidays,0),0)=0,IF(IFNA(MATCH(WEEKDAY(N965),List_WeekHolidays,0),0),1,0),2))</f>
        <v/>
      </c>
      <c r="BU965" s="83" t="str">
        <f t="array" ref="BU965">IF(ISBLANK(BT965),,INDEX(List_DayType,BT965+1))</f>
        <v/>
      </c>
      <c r="BV965" s="83" t="str">
        <f t="array" ref="BV965">IFS(BT965=0,,BT965=1,INDEX(List_Weekday,BT965),BT965=2,XLOOKUP(N965,List_Holidays,List_HolidaysDesc))</f>
        <v/>
      </c>
      <c r="BW965" s="109">
        <f t="shared" si="3"/>
        <v>0</v>
      </c>
      <c r="BX965" s="109">
        <f t="shared" si="4"/>
        <v>0</v>
      </c>
      <c r="BY965" s="109">
        <f>IF($BW965&gt;cLunchEnd+$N965,cLunchBegin+$N965+1,cLunchBegin+$N965)</f>
        <v>0.5</v>
      </c>
      <c r="BZ965" s="109">
        <f>IF($BW965&gt;cLunchEnd+$N965,cLunchEnd+$N965+1,cLunchEnd+$N965)</f>
        <v>0.5416666667</v>
      </c>
      <c r="CA965" s="109">
        <f>IF($BW965&gt;cDinnerEnd+$N965,cDinnerBegin+$N965+1,cDinnerBegin+$N965)</f>
        <v>0.75</v>
      </c>
      <c r="CB965" s="109">
        <f>IF($BW965&gt;cDinnerEnd+$N965,cDinnerEnd+$N965+1,cDinnerEnd+$N965)</f>
        <v>0.7916666667</v>
      </c>
      <c r="CC965" s="50" t="str">
        <f>IF((MIN($BX965,BZ965)-MAX($BW965,BY965))&gt;0,vDurationLunch,)</f>
        <v/>
      </c>
      <c r="CD965" s="50" t="str">
        <f>IF((MIN($BX965,CB965)-MAX($BW965,CA965))&gt;0,vDurationDinner,)</f>
        <v/>
      </c>
      <c r="CE965" s="50">
        <f t="shared" si="5"/>
        <v>0</v>
      </c>
      <c r="CF965" s="109">
        <f t="shared" si="6"/>
        <v>0.75</v>
      </c>
      <c r="CG965" s="50" t="str">
        <f t="shared" si="7"/>
        <v/>
      </c>
      <c r="CH965" s="50" t="str">
        <f t="shared" si="8"/>
        <v/>
      </c>
      <c r="CI965" s="50" t="str">
        <f t="shared" si="9"/>
        <v/>
      </c>
      <c r="CJ965" s="50" t="str">
        <f t="shared" si="10"/>
        <v/>
      </c>
      <c r="CK965" s="50" t="str">
        <f t="shared" si="11"/>
        <v/>
      </c>
      <c r="CL965" s="50"/>
      <c r="CM965" s="50"/>
      <c r="CN965" s="50"/>
      <c r="CO965" s="50"/>
      <c r="CP965" s="50"/>
    </row>
    <row r="966">
      <c r="A966" s="108" t="str">
        <f t="shared" si="2"/>
        <v/>
      </c>
      <c r="B966" s="6"/>
      <c r="C966" s="119"/>
      <c r="D966" s="120"/>
      <c r="E966" s="61"/>
      <c r="F966" s="45"/>
      <c r="G966" s="45"/>
      <c r="H966" s="46"/>
      <c r="I966" s="45"/>
      <c r="J966" s="45"/>
      <c r="K966" s="45"/>
      <c r="L966" s="45"/>
      <c r="M966" s="61"/>
      <c r="N966" s="48"/>
      <c r="O966" s="49"/>
      <c r="P966" s="48"/>
      <c r="Q966" s="49"/>
      <c r="R966" s="50"/>
      <c r="S966" s="51"/>
      <c r="T966" s="15"/>
      <c r="U966" s="14"/>
      <c r="V966" s="52"/>
      <c r="W966" s="52"/>
      <c r="X966" s="52"/>
      <c r="Y966" s="52"/>
      <c r="Z966" s="52"/>
      <c r="AA966" s="52"/>
      <c r="AB966" s="53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3"/>
      <c r="AP966" s="52"/>
      <c r="AQ966" s="52"/>
      <c r="AR966" s="53"/>
      <c r="AS966" s="53"/>
      <c r="AT966" s="53"/>
      <c r="AU966" s="52"/>
      <c r="AV966" s="52"/>
      <c r="AW966" s="53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83" t="str">
        <f>IF(ISBLANK(B966),,IF(IFNA(MATCH(N966,List_Holidays,0),0)=0,IF(IFNA(MATCH(WEEKDAY(N966),List_WeekHolidays,0),0),1,0),2))</f>
        <v/>
      </c>
      <c r="BU966" s="83" t="str">
        <f t="array" ref="BU966">IF(ISBLANK(BT966),,INDEX(List_DayType,BT966+1))</f>
        <v/>
      </c>
      <c r="BV966" s="83" t="str">
        <f t="array" ref="BV966">IFS(BT966=0,,BT966=1,INDEX(List_Weekday,BT966),BT966=2,XLOOKUP(N966,List_Holidays,List_HolidaysDesc))</f>
        <v/>
      </c>
      <c r="BW966" s="109">
        <f t="shared" si="3"/>
        <v>0</v>
      </c>
      <c r="BX966" s="109">
        <f t="shared" si="4"/>
        <v>0</v>
      </c>
      <c r="BY966" s="109">
        <f>IF($BW966&gt;cLunchEnd+$N966,cLunchBegin+$N966+1,cLunchBegin+$N966)</f>
        <v>0.5</v>
      </c>
      <c r="BZ966" s="109">
        <f>IF($BW966&gt;cLunchEnd+$N966,cLunchEnd+$N966+1,cLunchEnd+$N966)</f>
        <v>0.5416666667</v>
      </c>
      <c r="CA966" s="109">
        <f>IF($BW966&gt;cDinnerEnd+$N966,cDinnerBegin+$N966+1,cDinnerBegin+$N966)</f>
        <v>0.75</v>
      </c>
      <c r="CB966" s="109">
        <f>IF($BW966&gt;cDinnerEnd+$N966,cDinnerEnd+$N966+1,cDinnerEnd+$N966)</f>
        <v>0.7916666667</v>
      </c>
      <c r="CC966" s="50" t="str">
        <f>IF((MIN($BX966,BZ966)-MAX($BW966,BY966))&gt;0,vDurationLunch,)</f>
        <v/>
      </c>
      <c r="CD966" s="50" t="str">
        <f>IF((MIN($BX966,CB966)-MAX($BW966,CA966))&gt;0,vDurationDinner,)</f>
        <v/>
      </c>
      <c r="CE966" s="50">
        <f t="shared" si="5"/>
        <v>0</v>
      </c>
      <c r="CF966" s="109">
        <f t="shared" si="6"/>
        <v>0.75</v>
      </c>
      <c r="CG966" s="50" t="str">
        <f t="shared" si="7"/>
        <v/>
      </c>
      <c r="CH966" s="50" t="str">
        <f t="shared" si="8"/>
        <v/>
      </c>
      <c r="CI966" s="50" t="str">
        <f t="shared" si="9"/>
        <v/>
      </c>
      <c r="CJ966" s="50" t="str">
        <f t="shared" si="10"/>
        <v/>
      </c>
      <c r="CK966" s="50" t="str">
        <f t="shared" si="11"/>
        <v/>
      </c>
      <c r="CL966" s="50"/>
      <c r="CM966" s="50"/>
      <c r="CN966" s="50"/>
      <c r="CO966" s="50"/>
      <c r="CP966" s="50"/>
    </row>
    <row r="967">
      <c r="A967" s="108" t="str">
        <f t="shared" si="2"/>
        <v/>
      </c>
      <c r="B967" s="6"/>
      <c r="C967" s="119"/>
      <c r="D967" s="120"/>
      <c r="E967" s="61"/>
      <c r="F967" s="45"/>
      <c r="G967" s="45"/>
      <c r="H967" s="46"/>
      <c r="I967" s="45"/>
      <c r="J967" s="45"/>
      <c r="K967" s="45"/>
      <c r="L967" s="45"/>
      <c r="M967" s="61"/>
      <c r="N967" s="48"/>
      <c r="O967" s="49"/>
      <c r="P967" s="48"/>
      <c r="Q967" s="49"/>
      <c r="R967" s="50"/>
      <c r="S967" s="51"/>
      <c r="T967" s="15"/>
      <c r="U967" s="14"/>
      <c r="V967" s="52"/>
      <c r="W967" s="52"/>
      <c r="X967" s="52"/>
      <c r="Y967" s="52"/>
      <c r="Z967" s="52"/>
      <c r="AA967" s="52"/>
      <c r="AB967" s="53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3"/>
      <c r="AP967" s="52"/>
      <c r="AQ967" s="52"/>
      <c r="AR967" s="53"/>
      <c r="AS967" s="53"/>
      <c r="AT967" s="53"/>
      <c r="AU967" s="52"/>
      <c r="AV967" s="52"/>
      <c r="AW967" s="53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83" t="str">
        <f>IF(ISBLANK(B967),,IF(IFNA(MATCH(N967,List_Holidays,0),0)=0,IF(IFNA(MATCH(WEEKDAY(N967),List_WeekHolidays,0),0),1,0),2))</f>
        <v/>
      </c>
      <c r="BU967" s="83" t="str">
        <f t="array" ref="BU967">IF(ISBLANK(BT967),,INDEX(List_DayType,BT967+1))</f>
        <v/>
      </c>
      <c r="BV967" s="83" t="str">
        <f t="array" ref="BV967">IFS(BT967=0,,BT967=1,INDEX(List_Weekday,BT967),BT967=2,XLOOKUP(N967,List_Holidays,List_HolidaysDesc))</f>
        <v/>
      </c>
      <c r="BW967" s="109">
        <f t="shared" si="3"/>
        <v>0</v>
      </c>
      <c r="BX967" s="109">
        <f t="shared" si="4"/>
        <v>0</v>
      </c>
      <c r="BY967" s="109">
        <f>IF($BW967&gt;cLunchEnd+$N967,cLunchBegin+$N967+1,cLunchBegin+$N967)</f>
        <v>0.5</v>
      </c>
      <c r="BZ967" s="109">
        <f>IF($BW967&gt;cLunchEnd+$N967,cLunchEnd+$N967+1,cLunchEnd+$N967)</f>
        <v>0.5416666667</v>
      </c>
      <c r="CA967" s="109">
        <f>IF($BW967&gt;cDinnerEnd+$N967,cDinnerBegin+$N967+1,cDinnerBegin+$N967)</f>
        <v>0.75</v>
      </c>
      <c r="CB967" s="109">
        <f>IF($BW967&gt;cDinnerEnd+$N967,cDinnerEnd+$N967+1,cDinnerEnd+$N967)</f>
        <v>0.7916666667</v>
      </c>
      <c r="CC967" s="50" t="str">
        <f>IF((MIN($BX967,BZ967)-MAX($BW967,BY967))&gt;0,vDurationLunch,)</f>
        <v/>
      </c>
      <c r="CD967" s="50" t="str">
        <f>IF((MIN($BX967,CB967)-MAX($BW967,CA967))&gt;0,vDurationDinner,)</f>
        <v/>
      </c>
      <c r="CE967" s="50">
        <f t="shared" si="5"/>
        <v>0</v>
      </c>
      <c r="CF967" s="109">
        <f t="shared" si="6"/>
        <v>0.75</v>
      </c>
      <c r="CG967" s="50" t="str">
        <f t="shared" si="7"/>
        <v/>
      </c>
      <c r="CH967" s="50" t="str">
        <f t="shared" si="8"/>
        <v/>
      </c>
      <c r="CI967" s="50" t="str">
        <f t="shared" si="9"/>
        <v/>
      </c>
      <c r="CJ967" s="50" t="str">
        <f t="shared" si="10"/>
        <v/>
      </c>
      <c r="CK967" s="50" t="str">
        <f t="shared" si="11"/>
        <v/>
      </c>
      <c r="CL967" s="50"/>
      <c r="CM967" s="50"/>
      <c r="CN967" s="50"/>
      <c r="CO967" s="50"/>
      <c r="CP967" s="50"/>
    </row>
    <row r="968">
      <c r="A968" s="108" t="str">
        <f t="shared" si="2"/>
        <v/>
      </c>
      <c r="B968" s="6"/>
      <c r="C968" s="119"/>
      <c r="D968" s="120"/>
      <c r="E968" s="61"/>
      <c r="F968" s="45"/>
      <c r="G968" s="45"/>
      <c r="H968" s="45"/>
      <c r="I968" s="45"/>
      <c r="J968" s="46"/>
      <c r="K968" s="45"/>
      <c r="L968" s="45"/>
      <c r="M968" s="61"/>
      <c r="N968" s="48"/>
      <c r="O968" s="49"/>
      <c r="P968" s="48"/>
      <c r="Q968" s="49"/>
      <c r="R968" s="50"/>
      <c r="S968" s="51"/>
      <c r="T968" s="15"/>
      <c r="U968" s="14"/>
      <c r="V968" s="52"/>
      <c r="W968" s="52"/>
      <c r="X968" s="52"/>
      <c r="Y968" s="52"/>
      <c r="Z968" s="52"/>
      <c r="AA968" s="52"/>
      <c r="AB968" s="53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3"/>
      <c r="AP968" s="52"/>
      <c r="AQ968" s="52"/>
      <c r="AR968" s="53"/>
      <c r="AS968" s="53"/>
      <c r="AT968" s="53"/>
      <c r="AU968" s="52"/>
      <c r="AV968" s="52"/>
      <c r="AW968" s="53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83" t="str">
        <f>IF(ISBLANK(B968),,IF(IFNA(MATCH(N968,List_Holidays,0),0)=0,IF(IFNA(MATCH(WEEKDAY(N968),List_WeekHolidays,0),0),1,0),2))</f>
        <v/>
      </c>
      <c r="BU968" s="83" t="str">
        <f t="array" ref="BU968">IF(ISBLANK(BT968),,INDEX(List_DayType,BT968+1))</f>
        <v/>
      </c>
      <c r="BV968" s="83" t="str">
        <f t="array" ref="BV968">IFS(BT968=0,,BT968=1,INDEX(List_Weekday,BT968),BT968=2,XLOOKUP(N968,List_Holidays,List_HolidaysDesc))</f>
        <v/>
      </c>
      <c r="BW968" s="109">
        <f t="shared" si="3"/>
        <v>0</v>
      </c>
      <c r="BX968" s="109">
        <f t="shared" si="4"/>
        <v>0</v>
      </c>
      <c r="BY968" s="109">
        <f>IF($BW968&gt;cLunchEnd+$N968,cLunchBegin+$N968+1,cLunchBegin+$N968)</f>
        <v>0.5</v>
      </c>
      <c r="BZ968" s="109">
        <f>IF($BW968&gt;cLunchEnd+$N968,cLunchEnd+$N968+1,cLunchEnd+$N968)</f>
        <v>0.5416666667</v>
      </c>
      <c r="CA968" s="109">
        <f>IF($BW968&gt;cDinnerEnd+$N968,cDinnerBegin+$N968+1,cDinnerBegin+$N968)</f>
        <v>0.75</v>
      </c>
      <c r="CB968" s="109">
        <f>IF($BW968&gt;cDinnerEnd+$N968,cDinnerEnd+$N968+1,cDinnerEnd+$N968)</f>
        <v>0.7916666667</v>
      </c>
      <c r="CC968" s="50" t="str">
        <f>IF((MIN($BX968,BZ968)-MAX($BW968,BY968))&gt;0,vDurationLunch,)</f>
        <v/>
      </c>
      <c r="CD968" s="50" t="str">
        <f>IF((MIN($BX968,CB968)-MAX($BW968,CA968))&gt;0,vDurationDinner,)</f>
        <v/>
      </c>
      <c r="CE968" s="50">
        <f t="shared" si="5"/>
        <v>0</v>
      </c>
      <c r="CF968" s="109">
        <f t="shared" si="6"/>
        <v>0.75</v>
      </c>
      <c r="CG968" s="50" t="str">
        <f t="shared" si="7"/>
        <v/>
      </c>
      <c r="CH968" s="50" t="str">
        <f t="shared" si="8"/>
        <v/>
      </c>
      <c r="CI968" s="50" t="str">
        <f t="shared" si="9"/>
        <v/>
      </c>
      <c r="CJ968" s="50" t="str">
        <f t="shared" si="10"/>
        <v/>
      </c>
      <c r="CK968" s="50" t="str">
        <f t="shared" si="11"/>
        <v/>
      </c>
      <c r="CL968" s="50"/>
      <c r="CM968" s="50"/>
      <c r="CN968" s="50"/>
      <c r="CO968" s="50"/>
      <c r="CP968" s="50"/>
    </row>
    <row r="969">
      <c r="A969" s="108" t="str">
        <f t="shared" si="2"/>
        <v/>
      </c>
      <c r="B969" s="6"/>
      <c r="C969" s="119"/>
      <c r="D969" s="120"/>
      <c r="E969" s="61"/>
      <c r="F969" s="45"/>
      <c r="G969" s="45"/>
      <c r="H969" s="46"/>
      <c r="I969" s="45"/>
      <c r="J969" s="45"/>
      <c r="K969" s="45"/>
      <c r="L969" s="45"/>
      <c r="M969" s="61"/>
      <c r="N969" s="48"/>
      <c r="O969" s="49"/>
      <c r="P969" s="48"/>
      <c r="Q969" s="49"/>
      <c r="R969" s="50"/>
      <c r="S969" s="51"/>
      <c r="T969" s="15"/>
      <c r="U969" s="14"/>
      <c r="V969" s="52"/>
      <c r="W969" s="52"/>
      <c r="X969" s="52"/>
      <c r="Y969" s="52"/>
      <c r="Z969" s="52"/>
      <c r="AA969" s="52"/>
      <c r="AB969" s="53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3"/>
      <c r="AP969" s="52"/>
      <c r="AQ969" s="52"/>
      <c r="AR969" s="53"/>
      <c r="AS969" s="53"/>
      <c r="AT969" s="53"/>
      <c r="AU969" s="52"/>
      <c r="AV969" s="52"/>
      <c r="AW969" s="53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83" t="str">
        <f>IF(ISBLANK(B969),,IF(IFNA(MATCH(N969,List_Holidays,0),0)=0,IF(IFNA(MATCH(WEEKDAY(N969),List_WeekHolidays,0),0),1,0),2))</f>
        <v/>
      </c>
      <c r="BU969" s="83" t="str">
        <f t="array" ref="BU969">IF(ISBLANK(BT969),,INDEX(List_DayType,BT969+1))</f>
        <v/>
      </c>
      <c r="BV969" s="83" t="str">
        <f t="array" ref="BV969">IFS(BT969=0,,BT969=1,INDEX(List_Weekday,BT969),BT969=2,XLOOKUP(N969,List_Holidays,List_HolidaysDesc))</f>
        <v/>
      </c>
      <c r="BW969" s="109">
        <f t="shared" si="3"/>
        <v>0</v>
      </c>
      <c r="BX969" s="109">
        <f t="shared" si="4"/>
        <v>0</v>
      </c>
      <c r="BY969" s="109">
        <f>IF($BW969&gt;cLunchEnd+$N969,cLunchBegin+$N969+1,cLunchBegin+$N969)</f>
        <v>0.5</v>
      </c>
      <c r="BZ969" s="109">
        <f>IF($BW969&gt;cLunchEnd+$N969,cLunchEnd+$N969+1,cLunchEnd+$N969)</f>
        <v>0.5416666667</v>
      </c>
      <c r="CA969" s="109">
        <f>IF($BW969&gt;cDinnerEnd+$N969,cDinnerBegin+$N969+1,cDinnerBegin+$N969)</f>
        <v>0.75</v>
      </c>
      <c r="CB969" s="109">
        <f>IF($BW969&gt;cDinnerEnd+$N969,cDinnerEnd+$N969+1,cDinnerEnd+$N969)</f>
        <v>0.7916666667</v>
      </c>
      <c r="CC969" s="50" t="str">
        <f>IF((MIN($BX969,BZ969)-MAX($BW969,BY969))&gt;0,vDurationLunch,)</f>
        <v/>
      </c>
      <c r="CD969" s="50" t="str">
        <f>IF((MIN($BX969,CB969)-MAX($BW969,CA969))&gt;0,vDurationDinner,)</f>
        <v/>
      </c>
      <c r="CE969" s="50">
        <f t="shared" si="5"/>
        <v>0</v>
      </c>
      <c r="CF969" s="109">
        <f t="shared" si="6"/>
        <v>0.75</v>
      </c>
      <c r="CG969" s="50" t="str">
        <f t="shared" si="7"/>
        <v/>
      </c>
      <c r="CH969" s="50" t="str">
        <f t="shared" si="8"/>
        <v/>
      </c>
      <c r="CI969" s="50" t="str">
        <f t="shared" si="9"/>
        <v/>
      </c>
      <c r="CJ969" s="50" t="str">
        <f t="shared" si="10"/>
        <v/>
      </c>
      <c r="CK969" s="50" t="str">
        <f t="shared" si="11"/>
        <v/>
      </c>
      <c r="CL969" s="50"/>
      <c r="CM969" s="50"/>
      <c r="CN969" s="50"/>
      <c r="CO969" s="50"/>
      <c r="CP969" s="50"/>
    </row>
    <row r="970">
      <c r="A970" s="108" t="str">
        <f t="shared" si="2"/>
        <v/>
      </c>
      <c r="B970" s="6"/>
      <c r="C970" s="119"/>
      <c r="D970" s="120"/>
      <c r="E970" s="61"/>
      <c r="F970" s="45"/>
      <c r="G970" s="45"/>
      <c r="H970" s="46"/>
      <c r="I970" s="45"/>
      <c r="J970" s="45"/>
      <c r="K970" s="45"/>
      <c r="L970" s="45"/>
      <c r="M970" s="61"/>
      <c r="N970" s="48"/>
      <c r="O970" s="49"/>
      <c r="P970" s="48"/>
      <c r="Q970" s="49"/>
      <c r="R970" s="50"/>
      <c r="S970" s="51"/>
      <c r="T970" s="15"/>
      <c r="U970" s="14"/>
      <c r="V970" s="52"/>
      <c r="W970" s="52"/>
      <c r="X970" s="52"/>
      <c r="Y970" s="52"/>
      <c r="Z970" s="52"/>
      <c r="AA970" s="52"/>
      <c r="AB970" s="53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3"/>
      <c r="AP970" s="52"/>
      <c r="AQ970" s="52"/>
      <c r="AR970" s="53"/>
      <c r="AS970" s="53"/>
      <c r="AT970" s="53"/>
      <c r="AU970" s="52"/>
      <c r="AV970" s="52"/>
      <c r="AW970" s="53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83" t="str">
        <f>IF(ISBLANK(B970),,IF(IFNA(MATCH(N970,List_Holidays,0),0)=0,IF(IFNA(MATCH(WEEKDAY(N970),List_WeekHolidays,0),0),1,0),2))</f>
        <v/>
      </c>
      <c r="BU970" s="83" t="str">
        <f t="array" ref="BU970">IF(ISBLANK(BT970),,INDEX(List_DayType,BT970+1))</f>
        <v/>
      </c>
      <c r="BV970" s="83" t="str">
        <f t="array" ref="BV970">IFS(BT970=0,,BT970=1,INDEX(List_Weekday,BT970),BT970=2,XLOOKUP(N970,List_Holidays,List_HolidaysDesc))</f>
        <v/>
      </c>
      <c r="BW970" s="109">
        <f t="shared" si="3"/>
        <v>0</v>
      </c>
      <c r="BX970" s="109">
        <f t="shared" si="4"/>
        <v>0</v>
      </c>
      <c r="BY970" s="109">
        <f>IF($BW970&gt;cLunchEnd+$N970,cLunchBegin+$N970+1,cLunchBegin+$N970)</f>
        <v>0.5</v>
      </c>
      <c r="BZ970" s="109">
        <f>IF($BW970&gt;cLunchEnd+$N970,cLunchEnd+$N970+1,cLunchEnd+$N970)</f>
        <v>0.5416666667</v>
      </c>
      <c r="CA970" s="109">
        <f>IF($BW970&gt;cDinnerEnd+$N970,cDinnerBegin+$N970+1,cDinnerBegin+$N970)</f>
        <v>0.75</v>
      </c>
      <c r="CB970" s="109">
        <f>IF($BW970&gt;cDinnerEnd+$N970,cDinnerEnd+$N970+1,cDinnerEnd+$N970)</f>
        <v>0.7916666667</v>
      </c>
      <c r="CC970" s="50" t="str">
        <f>IF((MIN($BX970,BZ970)-MAX($BW970,BY970))&gt;0,vDurationLunch,)</f>
        <v/>
      </c>
      <c r="CD970" s="50" t="str">
        <f>IF((MIN($BX970,CB970)-MAX($BW970,CA970))&gt;0,vDurationDinner,)</f>
        <v/>
      </c>
      <c r="CE970" s="50">
        <f t="shared" si="5"/>
        <v>0</v>
      </c>
      <c r="CF970" s="109">
        <f t="shared" si="6"/>
        <v>0.75</v>
      </c>
      <c r="CG970" s="50" t="str">
        <f t="shared" si="7"/>
        <v/>
      </c>
      <c r="CH970" s="50" t="str">
        <f t="shared" si="8"/>
        <v/>
      </c>
      <c r="CI970" s="50" t="str">
        <f t="shared" si="9"/>
        <v/>
      </c>
      <c r="CJ970" s="50" t="str">
        <f t="shared" si="10"/>
        <v/>
      </c>
      <c r="CK970" s="50" t="str">
        <f t="shared" si="11"/>
        <v/>
      </c>
      <c r="CL970" s="50"/>
      <c r="CM970" s="50"/>
      <c r="CN970" s="50"/>
      <c r="CO970" s="50"/>
      <c r="CP970" s="50"/>
    </row>
    <row r="971">
      <c r="A971" s="108" t="str">
        <f t="shared" si="2"/>
        <v/>
      </c>
      <c r="B971" s="6"/>
      <c r="C971" s="119"/>
      <c r="D971" s="120"/>
      <c r="E971" s="61"/>
      <c r="F971" s="45"/>
      <c r="G971" s="45"/>
      <c r="H971" s="46"/>
      <c r="I971" s="45"/>
      <c r="J971" s="45"/>
      <c r="K971" s="45"/>
      <c r="L971" s="45"/>
      <c r="M971" s="61"/>
      <c r="N971" s="48"/>
      <c r="O971" s="49"/>
      <c r="P971" s="48"/>
      <c r="Q971" s="49"/>
      <c r="R971" s="50"/>
      <c r="S971" s="51"/>
      <c r="T971" s="15"/>
      <c r="U971" s="14"/>
      <c r="V971" s="52"/>
      <c r="W971" s="52"/>
      <c r="X971" s="52"/>
      <c r="Y971" s="52"/>
      <c r="Z971" s="52"/>
      <c r="AA971" s="52"/>
      <c r="AB971" s="53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3"/>
      <c r="AP971" s="52"/>
      <c r="AQ971" s="52"/>
      <c r="AR971" s="53"/>
      <c r="AS971" s="53"/>
      <c r="AT971" s="53"/>
      <c r="AU971" s="52"/>
      <c r="AV971" s="52"/>
      <c r="AW971" s="53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83" t="str">
        <f>IF(ISBLANK(B971),,IF(IFNA(MATCH(N971,List_Holidays,0),0)=0,IF(IFNA(MATCH(WEEKDAY(N971),List_WeekHolidays,0),0),1,0),2))</f>
        <v/>
      </c>
      <c r="BU971" s="83" t="str">
        <f t="array" ref="BU971">IF(ISBLANK(BT971),,INDEX(List_DayType,BT971+1))</f>
        <v/>
      </c>
      <c r="BV971" s="83" t="str">
        <f t="array" ref="BV971">IFS(BT971=0,,BT971=1,INDEX(List_Weekday,BT971),BT971=2,XLOOKUP(N971,List_Holidays,List_HolidaysDesc))</f>
        <v/>
      </c>
      <c r="BW971" s="109">
        <f t="shared" si="3"/>
        <v>0</v>
      </c>
      <c r="BX971" s="109">
        <f t="shared" si="4"/>
        <v>0</v>
      </c>
      <c r="BY971" s="109">
        <f>IF($BW971&gt;cLunchEnd+$N971,cLunchBegin+$N971+1,cLunchBegin+$N971)</f>
        <v>0.5</v>
      </c>
      <c r="BZ971" s="109">
        <f>IF($BW971&gt;cLunchEnd+$N971,cLunchEnd+$N971+1,cLunchEnd+$N971)</f>
        <v>0.5416666667</v>
      </c>
      <c r="CA971" s="109">
        <f>IF($BW971&gt;cDinnerEnd+$N971,cDinnerBegin+$N971+1,cDinnerBegin+$N971)</f>
        <v>0.75</v>
      </c>
      <c r="CB971" s="109">
        <f>IF($BW971&gt;cDinnerEnd+$N971,cDinnerEnd+$N971+1,cDinnerEnd+$N971)</f>
        <v>0.7916666667</v>
      </c>
      <c r="CC971" s="50" t="str">
        <f>IF((MIN($BX971,BZ971)-MAX($BW971,BY971))&gt;0,vDurationLunch,)</f>
        <v/>
      </c>
      <c r="CD971" s="50" t="str">
        <f>IF((MIN($BX971,CB971)-MAX($BW971,CA971))&gt;0,vDurationDinner,)</f>
        <v/>
      </c>
      <c r="CE971" s="50">
        <f t="shared" si="5"/>
        <v>0</v>
      </c>
      <c r="CF971" s="109">
        <f t="shared" si="6"/>
        <v>0.75</v>
      </c>
      <c r="CG971" s="50" t="str">
        <f t="shared" si="7"/>
        <v/>
      </c>
      <c r="CH971" s="50" t="str">
        <f t="shared" si="8"/>
        <v/>
      </c>
      <c r="CI971" s="50" t="str">
        <f t="shared" si="9"/>
        <v/>
      </c>
      <c r="CJ971" s="50" t="str">
        <f t="shared" si="10"/>
        <v/>
      </c>
      <c r="CK971" s="50" t="str">
        <f t="shared" si="11"/>
        <v/>
      </c>
      <c r="CL971" s="50"/>
      <c r="CM971" s="50"/>
      <c r="CN971" s="50"/>
      <c r="CO971" s="50"/>
      <c r="CP971" s="50"/>
    </row>
    <row r="972">
      <c r="A972" s="108" t="str">
        <f t="shared" si="2"/>
        <v/>
      </c>
      <c r="B972" s="6"/>
      <c r="C972" s="119"/>
      <c r="D972" s="120"/>
      <c r="E972" s="61"/>
      <c r="F972" s="45"/>
      <c r="G972" s="46"/>
      <c r="H972" s="46"/>
      <c r="I972" s="45"/>
      <c r="J972" s="45"/>
      <c r="K972" s="45"/>
      <c r="L972" s="45"/>
      <c r="M972" s="61"/>
      <c r="N972" s="48"/>
      <c r="O972" s="49"/>
      <c r="P972" s="48"/>
      <c r="Q972" s="49"/>
      <c r="R972" s="50"/>
      <c r="S972" s="51"/>
      <c r="T972" s="15"/>
      <c r="U972" s="14"/>
      <c r="V972" s="52"/>
      <c r="W972" s="52"/>
      <c r="X972" s="52"/>
      <c r="Y972" s="52"/>
      <c r="Z972" s="52"/>
      <c r="AA972" s="52"/>
      <c r="AB972" s="53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3"/>
      <c r="AP972" s="52"/>
      <c r="AQ972" s="52"/>
      <c r="AR972" s="53"/>
      <c r="AS972" s="53"/>
      <c r="AT972" s="53"/>
      <c r="AU972" s="52"/>
      <c r="AV972" s="52"/>
      <c r="AW972" s="53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83" t="str">
        <f>IF(ISBLANK(B972),,IF(IFNA(MATCH(N972,List_Holidays,0),0)=0,IF(IFNA(MATCH(WEEKDAY(N972),List_WeekHolidays,0),0),1,0),2))</f>
        <v/>
      </c>
      <c r="BU972" s="83" t="str">
        <f t="array" ref="BU972">IF(ISBLANK(BT972),,INDEX(List_DayType,BT972+1))</f>
        <v/>
      </c>
      <c r="BV972" s="83" t="str">
        <f t="array" ref="BV972">IFS(BT972=0,,BT972=1,INDEX(List_Weekday,BT972),BT972=2,XLOOKUP(N972,List_Holidays,List_HolidaysDesc))</f>
        <v/>
      </c>
      <c r="BW972" s="109">
        <f t="shared" si="3"/>
        <v>0</v>
      </c>
      <c r="BX972" s="109">
        <f t="shared" si="4"/>
        <v>0</v>
      </c>
      <c r="BY972" s="109">
        <f>IF($BW972&gt;cLunchEnd+$N972,cLunchBegin+$N972+1,cLunchBegin+$N972)</f>
        <v>0.5</v>
      </c>
      <c r="BZ972" s="109">
        <f>IF($BW972&gt;cLunchEnd+$N972,cLunchEnd+$N972+1,cLunchEnd+$N972)</f>
        <v>0.5416666667</v>
      </c>
      <c r="CA972" s="109">
        <f>IF($BW972&gt;cDinnerEnd+$N972,cDinnerBegin+$N972+1,cDinnerBegin+$N972)</f>
        <v>0.75</v>
      </c>
      <c r="CB972" s="109">
        <f>IF($BW972&gt;cDinnerEnd+$N972,cDinnerEnd+$N972+1,cDinnerEnd+$N972)</f>
        <v>0.7916666667</v>
      </c>
      <c r="CC972" s="50" t="str">
        <f>IF((MIN($BX972,BZ972)-MAX($BW972,BY972))&gt;0,vDurationLunch,)</f>
        <v/>
      </c>
      <c r="CD972" s="50" t="str">
        <f>IF((MIN($BX972,CB972)-MAX($BW972,CA972))&gt;0,vDurationDinner,)</f>
        <v/>
      </c>
      <c r="CE972" s="50">
        <f t="shared" si="5"/>
        <v>0</v>
      </c>
      <c r="CF972" s="109">
        <f t="shared" si="6"/>
        <v>0.75</v>
      </c>
      <c r="CG972" s="50" t="str">
        <f t="shared" si="7"/>
        <v/>
      </c>
      <c r="CH972" s="50" t="str">
        <f t="shared" si="8"/>
        <v/>
      </c>
      <c r="CI972" s="50" t="str">
        <f t="shared" si="9"/>
        <v/>
      </c>
      <c r="CJ972" s="50" t="str">
        <f t="shared" si="10"/>
        <v/>
      </c>
      <c r="CK972" s="50" t="str">
        <f t="shared" si="11"/>
        <v/>
      </c>
      <c r="CL972" s="50"/>
      <c r="CM972" s="50"/>
      <c r="CN972" s="50"/>
      <c r="CO972" s="50"/>
      <c r="CP972" s="50"/>
    </row>
    <row r="973">
      <c r="A973" s="108" t="str">
        <f t="shared" si="2"/>
        <v/>
      </c>
      <c r="B973" s="6"/>
      <c r="C973" s="119"/>
      <c r="D973" s="120"/>
      <c r="E973" s="61"/>
      <c r="F973" s="45"/>
      <c r="G973" s="45"/>
      <c r="H973" s="46"/>
      <c r="I973" s="45"/>
      <c r="J973" s="45"/>
      <c r="K973" s="45"/>
      <c r="L973" s="45"/>
      <c r="M973" s="61"/>
      <c r="N973" s="48"/>
      <c r="O973" s="49"/>
      <c r="P973" s="48"/>
      <c r="Q973" s="49"/>
      <c r="R973" s="50"/>
      <c r="S973" s="51"/>
      <c r="T973" s="15"/>
      <c r="U973" s="14"/>
      <c r="V973" s="52"/>
      <c r="W973" s="52"/>
      <c r="X973" s="52"/>
      <c r="Y973" s="52"/>
      <c r="Z973" s="52"/>
      <c r="AA973" s="52"/>
      <c r="AB973" s="53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3"/>
      <c r="AP973" s="52"/>
      <c r="AQ973" s="52"/>
      <c r="AR973" s="53"/>
      <c r="AS973" s="53"/>
      <c r="AT973" s="53"/>
      <c r="AU973" s="52"/>
      <c r="AV973" s="52"/>
      <c r="AW973" s="53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83" t="str">
        <f>IF(ISBLANK(B973),,IF(IFNA(MATCH(N973,List_Holidays,0),0)=0,IF(IFNA(MATCH(WEEKDAY(N973),List_WeekHolidays,0),0),1,0),2))</f>
        <v/>
      </c>
      <c r="BU973" s="83" t="str">
        <f t="array" ref="BU973">IF(ISBLANK(BT973),,INDEX(List_DayType,BT973+1))</f>
        <v/>
      </c>
      <c r="BV973" s="83" t="str">
        <f t="array" ref="BV973">IFS(BT973=0,,BT973=1,INDEX(List_Weekday,BT973),BT973=2,XLOOKUP(N973,List_Holidays,List_HolidaysDesc))</f>
        <v/>
      </c>
      <c r="BW973" s="109">
        <f t="shared" si="3"/>
        <v>0</v>
      </c>
      <c r="BX973" s="109">
        <f t="shared" si="4"/>
        <v>0</v>
      </c>
      <c r="BY973" s="109">
        <f>IF($BW973&gt;cLunchEnd+$N973,cLunchBegin+$N973+1,cLunchBegin+$N973)</f>
        <v>0.5</v>
      </c>
      <c r="BZ973" s="109">
        <f>IF($BW973&gt;cLunchEnd+$N973,cLunchEnd+$N973+1,cLunchEnd+$N973)</f>
        <v>0.5416666667</v>
      </c>
      <c r="CA973" s="109">
        <f>IF($BW973&gt;cDinnerEnd+$N973,cDinnerBegin+$N973+1,cDinnerBegin+$N973)</f>
        <v>0.75</v>
      </c>
      <c r="CB973" s="109">
        <f>IF($BW973&gt;cDinnerEnd+$N973,cDinnerEnd+$N973+1,cDinnerEnd+$N973)</f>
        <v>0.7916666667</v>
      </c>
      <c r="CC973" s="50" t="str">
        <f>IF((MIN($BX973,BZ973)-MAX($BW973,BY973))&gt;0,vDurationLunch,)</f>
        <v/>
      </c>
      <c r="CD973" s="50" t="str">
        <f>IF((MIN($BX973,CB973)-MAX($BW973,CA973))&gt;0,vDurationDinner,)</f>
        <v/>
      </c>
      <c r="CE973" s="50">
        <f t="shared" si="5"/>
        <v>0</v>
      </c>
      <c r="CF973" s="109">
        <f t="shared" si="6"/>
        <v>0.75</v>
      </c>
      <c r="CG973" s="50" t="str">
        <f t="shared" si="7"/>
        <v/>
      </c>
      <c r="CH973" s="50" t="str">
        <f t="shared" si="8"/>
        <v/>
      </c>
      <c r="CI973" s="50" t="str">
        <f t="shared" si="9"/>
        <v/>
      </c>
      <c r="CJ973" s="50" t="str">
        <f t="shared" si="10"/>
        <v/>
      </c>
      <c r="CK973" s="50" t="str">
        <f t="shared" si="11"/>
        <v/>
      </c>
      <c r="CL973" s="50"/>
      <c r="CM973" s="50"/>
      <c r="CN973" s="50"/>
      <c r="CO973" s="50"/>
      <c r="CP973" s="50"/>
    </row>
    <row r="974">
      <c r="A974" s="108" t="str">
        <f t="shared" si="2"/>
        <v/>
      </c>
      <c r="B974" s="6"/>
      <c r="C974" s="119"/>
      <c r="D974" s="120"/>
      <c r="E974" s="61"/>
      <c r="F974" s="45"/>
      <c r="G974" s="45"/>
      <c r="H974" s="46"/>
      <c r="I974" s="45"/>
      <c r="J974" s="45"/>
      <c r="K974" s="45"/>
      <c r="L974" s="45"/>
      <c r="M974" s="61"/>
      <c r="N974" s="48"/>
      <c r="O974" s="49"/>
      <c r="P974" s="48"/>
      <c r="Q974" s="49"/>
      <c r="R974" s="50"/>
      <c r="S974" s="51"/>
      <c r="T974" s="15"/>
      <c r="U974" s="14"/>
      <c r="V974" s="52"/>
      <c r="W974" s="52"/>
      <c r="X974" s="52"/>
      <c r="Y974" s="52"/>
      <c r="Z974" s="52"/>
      <c r="AA974" s="52"/>
      <c r="AB974" s="53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3"/>
      <c r="AP974" s="52"/>
      <c r="AQ974" s="52"/>
      <c r="AR974" s="53"/>
      <c r="AS974" s="53"/>
      <c r="AT974" s="53"/>
      <c r="AU974" s="52"/>
      <c r="AV974" s="52"/>
      <c r="AW974" s="53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83" t="str">
        <f>IF(ISBLANK(B974),,IF(IFNA(MATCH(N974,List_Holidays,0),0)=0,IF(IFNA(MATCH(WEEKDAY(N974),List_WeekHolidays,0),0),1,0),2))</f>
        <v/>
      </c>
      <c r="BU974" s="83" t="str">
        <f t="array" ref="BU974">IF(ISBLANK(BT974),,INDEX(List_DayType,BT974+1))</f>
        <v/>
      </c>
      <c r="BV974" s="83" t="str">
        <f t="array" ref="BV974">IFS(BT974=0,,BT974=1,INDEX(List_Weekday,BT974),BT974=2,XLOOKUP(N974,List_Holidays,List_HolidaysDesc))</f>
        <v/>
      </c>
      <c r="BW974" s="109">
        <f t="shared" si="3"/>
        <v>0</v>
      </c>
      <c r="BX974" s="109">
        <f t="shared" si="4"/>
        <v>0</v>
      </c>
      <c r="BY974" s="109">
        <f>IF($BW974&gt;cLunchEnd+$N974,cLunchBegin+$N974+1,cLunchBegin+$N974)</f>
        <v>0.5</v>
      </c>
      <c r="BZ974" s="109">
        <f>IF($BW974&gt;cLunchEnd+$N974,cLunchEnd+$N974+1,cLunchEnd+$N974)</f>
        <v>0.5416666667</v>
      </c>
      <c r="CA974" s="109">
        <f>IF($BW974&gt;cDinnerEnd+$N974,cDinnerBegin+$N974+1,cDinnerBegin+$N974)</f>
        <v>0.75</v>
      </c>
      <c r="CB974" s="109">
        <f>IF($BW974&gt;cDinnerEnd+$N974,cDinnerEnd+$N974+1,cDinnerEnd+$N974)</f>
        <v>0.7916666667</v>
      </c>
      <c r="CC974" s="50" t="str">
        <f>IF((MIN($BX974,BZ974)-MAX($BW974,BY974))&gt;0,vDurationLunch,)</f>
        <v/>
      </c>
      <c r="CD974" s="50" t="str">
        <f>IF((MIN($BX974,CB974)-MAX($BW974,CA974))&gt;0,vDurationDinner,)</f>
        <v/>
      </c>
      <c r="CE974" s="50">
        <f t="shared" si="5"/>
        <v>0</v>
      </c>
      <c r="CF974" s="109">
        <f t="shared" si="6"/>
        <v>0.75</v>
      </c>
      <c r="CG974" s="50" t="str">
        <f t="shared" si="7"/>
        <v/>
      </c>
      <c r="CH974" s="50" t="str">
        <f t="shared" si="8"/>
        <v/>
      </c>
      <c r="CI974" s="50" t="str">
        <f t="shared" si="9"/>
        <v/>
      </c>
      <c r="CJ974" s="50" t="str">
        <f t="shared" si="10"/>
        <v/>
      </c>
      <c r="CK974" s="50" t="str">
        <f t="shared" si="11"/>
        <v/>
      </c>
      <c r="CL974" s="50"/>
      <c r="CM974" s="50"/>
      <c r="CN974" s="50"/>
      <c r="CO974" s="50"/>
      <c r="CP974" s="50"/>
    </row>
    <row r="975">
      <c r="A975" s="108" t="str">
        <f t="shared" si="2"/>
        <v/>
      </c>
      <c r="B975" s="6"/>
      <c r="C975" s="119"/>
      <c r="D975" s="120"/>
      <c r="E975" s="61"/>
      <c r="F975" s="45"/>
      <c r="G975" s="45"/>
      <c r="H975" s="45"/>
      <c r="I975" s="45"/>
      <c r="J975" s="46"/>
      <c r="K975" s="45"/>
      <c r="L975" s="45"/>
      <c r="M975" s="61"/>
      <c r="N975" s="48"/>
      <c r="O975" s="49"/>
      <c r="P975" s="48"/>
      <c r="Q975" s="49"/>
      <c r="R975" s="50"/>
      <c r="S975" s="51"/>
      <c r="T975" s="15"/>
      <c r="U975" s="14"/>
      <c r="V975" s="52"/>
      <c r="W975" s="52"/>
      <c r="X975" s="52"/>
      <c r="Y975" s="52"/>
      <c r="Z975" s="52"/>
      <c r="AA975" s="52"/>
      <c r="AB975" s="53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3"/>
      <c r="AP975" s="52"/>
      <c r="AQ975" s="52"/>
      <c r="AR975" s="53"/>
      <c r="AS975" s="53"/>
      <c r="AT975" s="53"/>
      <c r="AU975" s="52"/>
      <c r="AV975" s="52"/>
      <c r="AW975" s="53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83" t="str">
        <f>IF(ISBLANK(B975),,IF(IFNA(MATCH(N975,List_Holidays,0),0)=0,IF(IFNA(MATCH(WEEKDAY(N975),List_WeekHolidays,0),0),1,0),2))</f>
        <v/>
      </c>
      <c r="BU975" s="83" t="str">
        <f t="array" ref="BU975">IF(ISBLANK(BT975),,INDEX(List_DayType,BT975+1))</f>
        <v/>
      </c>
      <c r="BV975" s="83" t="str">
        <f t="array" ref="BV975">IFS(BT975=0,,BT975=1,INDEX(List_Weekday,BT975),BT975=2,XLOOKUP(N975,List_Holidays,List_HolidaysDesc))</f>
        <v/>
      </c>
      <c r="BW975" s="109">
        <f t="shared" si="3"/>
        <v>0</v>
      </c>
      <c r="BX975" s="109">
        <f t="shared" si="4"/>
        <v>0</v>
      </c>
      <c r="BY975" s="109">
        <f>IF($BW975&gt;cLunchEnd+$N975,cLunchBegin+$N975+1,cLunchBegin+$N975)</f>
        <v>0.5</v>
      </c>
      <c r="BZ975" s="109">
        <f>IF($BW975&gt;cLunchEnd+$N975,cLunchEnd+$N975+1,cLunchEnd+$N975)</f>
        <v>0.5416666667</v>
      </c>
      <c r="CA975" s="109">
        <f>IF($BW975&gt;cDinnerEnd+$N975,cDinnerBegin+$N975+1,cDinnerBegin+$N975)</f>
        <v>0.75</v>
      </c>
      <c r="CB975" s="109">
        <f>IF($BW975&gt;cDinnerEnd+$N975,cDinnerEnd+$N975+1,cDinnerEnd+$N975)</f>
        <v>0.7916666667</v>
      </c>
      <c r="CC975" s="50" t="str">
        <f>IF((MIN($BX975,BZ975)-MAX($BW975,BY975))&gt;0,vDurationLunch,)</f>
        <v/>
      </c>
      <c r="CD975" s="50" t="str">
        <f>IF((MIN($BX975,CB975)-MAX($BW975,CA975))&gt;0,vDurationDinner,)</f>
        <v/>
      </c>
      <c r="CE975" s="50">
        <f t="shared" si="5"/>
        <v>0</v>
      </c>
      <c r="CF975" s="109">
        <f t="shared" si="6"/>
        <v>0.75</v>
      </c>
      <c r="CG975" s="50" t="str">
        <f t="shared" si="7"/>
        <v/>
      </c>
      <c r="CH975" s="50" t="str">
        <f t="shared" si="8"/>
        <v/>
      </c>
      <c r="CI975" s="50" t="str">
        <f t="shared" si="9"/>
        <v/>
      </c>
      <c r="CJ975" s="50" t="str">
        <f t="shared" si="10"/>
        <v/>
      </c>
      <c r="CK975" s="50" t="str">
        <f t="shared" si="11"/>
        <v/>
      </c>
      <c r="CL975" s="50"/>
      <c r="CM975" s="50"/>
      <c r="CN975" s="50"/>
      <c r="CO975" s="50"/>
      <c r="CP975" s="50"/>
    </row>
    <row r="976">
      <c r="A976" s="108" t="str">
        <f t="shared" si="2"/>
        <v/>
      </c>
      <c r="B976" s="6"/>
      <c r="C976" s="119"/>
      <c r="D976" s="120"/>
      <c r="E976" s="61"/>
      <c r="F976" s="45"/>
      <c r="G976" s="45"/>
      <c r="H976" s="46"/>
      <c r="I976" s="45"/>
      <c r="J976" s="45"/>
      <c r="K976" s="45"/>
      <c r="L976" s="45"/>
      <c r="M976" s="61"/>
      <c r="N976" s="48"/>
      <c r="O976" s="49"/>
      <c r="P976" s="48"/>
      <c r="Q976" s="49"/>
      <c r="R976" s="50"/>
      <c r="S976" s="51"/>
      <c r="T976" s="15"/>
      <c r="U976" s="14"/>
      <c r="V976" s="52"/>
      <c r="W976" s="52"/>
      <c r="X976" s="52"/>
      <c r="Y976" s="52"/>
      <c r="Z976" s="52"/>
      <c r="AA976" s="52"/>
      <c r="AB976" s="53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3"/>
      <c r="AP976" s="52"/>
      <c r="AQ976" s="52"/>
      <c r="AR976" s="53"/>
      <c r="AS976" s="53"/>
      <c r="AT976" s="53"/>
      <c r="AU976" s="52"/>
      <c r="AV976" s="52"/>
      <c r="AW976" s="53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83" t="str">
        <f>IF(ISBLANK(B976),,IF(IFNA(MATCH(N976,List_Holidays,0),0)=0,IF(IFNA(MATCH(WEEKDAY(N976),List_WeekHolidays,0),0),1,0),2))</f>
        <v/>
      </c>
      <c r="BU976" s="83" t="str">
        <f t="array" ref="BU976">IF(ISBLANK(BT976),,INDEX(List_DayType,BT976+1))</f>
        <v/>
      </c>
      <c r="BV976" s="83" t="str">
        <f t="array" ref="BV976">IFS(BT976=0,,BT976=1,INDEX(List_Weekday,BT976),BT976=2,XLOOKUP(N976,List_Holidays,List_HolidaysDesc))</f>
        <v/>
      </c>
      <c r="BW976" s="109">
        <f t="shared" si="3"/>
        <v>0</v>
      </c>
      <c r="BX976" s="109">
        <f t="shared" si="4"/>
        <v>0</v>
      </c>
      <c r="BY976" s="109">
        <f>IF($BW976&gt;cLunchEnd+$N976,cLunchBegin+$N976+1,cLunchBegin+$N976)</f>
        <v>0.5</v>
      </c>
      <c r="BZ976" s="109">
        <f>IF($BW976&gt;cLunchEnd+$N976,cLunchEnd+$N976+1,cLunchEnd+$N976)</f>
        <v>0.5416666667</v>
      </c>
      <c r="CA976" s="109">
        <f>IF($BW976&gt;cDinnerEnd+$N976,cDinnerBegin+$N976+1,cDinnerBegin+$N976)</f>
        <v>0.75</v>
      </c>
      <c r="CB976" s="109">
        <f>IF($BW976&gt;cDinnerEnd+$N976,cDinnerEnd+$N976+1,cDinnerEnd+$N976)</f>
        <v>0.7916666667</v>
      </c>
      <c r="CC976" s="50" t="str">
        <f>IF((MIN($BX976,BZ976)-MAX($BW976,BY976))&gt;0,vDurationLunch,)</f>
        <v/>
      </c>
      <c r="CD976" s="50" t="str">
        <f>IF((MIN($BX976,CB976)-MAX($BW976,CA976))&gt;0,vDurationDinner,)</f>
        <v/>
      </c>
      <c r="CE976" s="50">
        <f t="shared" si="5"/>
        <v>0</v>
      </c>
      <c r="CF976" s="109">
        <f t="shared" si="6"/>
        <v>0.75</v>
      </c>
      <c r="CG976" s="50" t="str">
        <f t="shared" si="7"/>
        <v/>
      </c>
      <c r="CH976" s="50" t="str">
        <f t="shared" si="8"/>
        <v/>
      </c>
      <c r="CI976" s="50" t="str">
        <f t="shared" si="9"/>
        <v/>
      </c>
      <c r="CJ976" s="50" t="str">
        <f t="shared" si="10"/>
        <v/>
      </c>
      <c r="CK976" s="50" t="str">
        <f t="shared" si="11"/>
        <v/>
      </c>
      <c r="CL976" s="50"/>
      <c r="CM976" s="50"/>
      <c r="CN976" s="50"/>
      <c r="CO976" s="50"/>
      <c r="CP976" s="50"/>
    </row>
    <row r="977">
      <c r="A977" s="108" t="str">
        <f t="shared" si="2"/>
        <v/>
      </c>
      <c r="B977" s="6"/>
      <c r="C977" s="119"/>
      <c r="D977" s="120"/>
      <c r="E977" s="61"/>
      <c r="F977" s="45"/>
      <c r="G977" s="45"/>
      <c r="H977" s="46"/>
      <c r="I977" s="45"/>
      <c r="J977" s="45"/>
      <c r="K977" s="45"/>
      <c r="L977" s="45"/>
      <c r="M977" s="61"/>
      <c r="N977" s="48"/>
      <c r="O977" s="49"/>
      <c r="P977" s="48"/>
      <c r="Q977" s="49"/>
      <c r="R977" s="50"/>
      <c r="S977" s="51"/>
      <c r="T977" s="15"/>
      <c r="U977" s="14"/>
      <c r="V977" s="52"/>
      <c r="W977" s="52"/>
      <c r="X977" s="52"/>
      <c r="Y977" s="52"/>
      <c r="Z977" s="52"/>
      <c r="AA977" s="52"/>
      <c r="AB977" s="53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3"/>
      <c r="AP977" s="52"/>
      <c r="AQ977" s="52"/>
      <c r="AR977" s="53"/>
      <c r="AS977" s="53"/>
      <c r="AT977" s="53"/>
      <c r="AU977" s="52"/>
      <c r="AV977" s="52"/>
      <c r="AW977" s="53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83" t="str">
        <f>IF(ISBLANK(B977),,IF(IFNA(MATCH(N977,List_Holidays,0),0)=0,IF(IFNA(MATCH(WEEKDAY(N977),List_WeekHolidays,0),0),1,0),2))</f>
        <v/>
      </c>
      <c r="BU977" s="83" t="str">
        <f t="array" ref="BU977">IF(ISBLANK(BT977),,INDEX(List_DayType,BT977+1))</f>
        <v/>
      </c>
      <c r="BV977" s="83" t="str">
        <f t="array" ref="BV977">IFS(BT977=0,,BT977=1,INDEX(List_Weekday,BT977),BT977=2,XLOOKUP(N977,List_Holidays,List_HolidaysDesc))</f>
        <v/>
      </c>
      <c r="BW977" s="109">
        <f t="shared" si="3"/>
        <v>0</v>
      </c>
      <c r="BX977" s="109">
        <f t="shared" si="4"/>
        <v>0</v>
      </c>
      <c r="BY977" s="109">
        <f>IF($BW977&gt;cLunchEnd+$N977,cLunchBegin+$N977+1,cLunchBegin+$N977)</f>
        <v>0.5</v>
      </c>
      <c r="BZ977" s="109">
        <f>IF($BW977&gt;cLunchEnd+$N977,cLunchEnd+$N977+1,cLunchEnd+$N977)</f>
        <v>0.5416666667</v>
      </c>
      <c r="CA977" s="109">
        <f>IF($BW977&gt;cDinnerEnd+$N977,cDinnerBegin+$N977+1,cDinnerBegin+$N977)</f>
        <v>0.75</v>
      </c>
      <c r="CB977" s="109">
        <f>IF($BW977&gt;cDinnerEnd+$N977,cDinnerEnd+$N977+1,cDinnerEnd+$N977)</f>
        <v>0.7916666667</v>
      </c>
      <c r="CC977" s="50" t="str">
        <f>IF((MIN($BX977,BZ977)-MAX($BW977,BY977))&gt;0,vDurationLunch,)</f>
        <v/>
      </c>
      <c r="CD977" s="50" t="str">
        <f>IF((MIN($BX977,CB977)-MAX($BW977,CA977))&gt;0,vDurationDinner,)</f>
        <v/>
      </c>
      <c r="CE977" s="50">
        <f t="shared" si="5"/>
        <v>0</v>
      </c>
      <c r="CF977" s="109">
        <f t="shared" si="6"/>
        <v>0.75</v>
      </c>
      <c r="CG977" s="50" t="str">
        <f t="shared" si="7"/>
        <v/>
      </c>
      <c r="CH977" s="50" t="str">
        <f t="shared" si="8"/>
        <v/>
      </c>
      <c r="CI977" s="50" t="str">
        <f t="shared" si="9"/>
        <v/>
      </c>
      <c r="CJ977" s="50" t="str">
        <f t="shared" si="10"/>
        <v/>
      </c>
      <c r="CK977" s="50" t="str">
        <f t="shared" si="11"/>
        <v/>
      </c>
      <c r="CL977" s="50"/>
      <c r="CM977" s="50"/>
      <c r="CN977" s="50"/>
      <c r="CO977" s="50"/>
      <c r="CP977" s="50"/>
    </row>
    <row r="978">
      <c r="A978" s="108" t="str">
        <f t="shared" si="2"/>
        <v/>
      </c>
      <c r="B978" s="6"/>
      <c r="C978" s="119"/>
      <c r="D978" s="120"/>
      <c r="E978" s="61"/>
      <c r="F978" s="45"/>
      <c r="G978" s="45"/>
      <c r="H978" s="46"/>
      <c r="I978" s="45"/>
      <c r="J978" s="45"/>
      <c r="K978" s="45"/>
      <c r="L978" s="45"/>
      <c r="M978" s="61"/>
      <c r="N978" s="48"/>
      <c r="O978" s="49"/>
      <c r="P978" s="48"/>
      <c r="Q978" s="49"/>
      <c r="R978" s="50"/>
      <c r="S978" s="51"/>
      <c r="T978" s="15"/>
      <c r="U978" s="14"/>
      <c r="V978" s="52"/>
      <c r="W978" s="52"/>
      <c r="X978" s="52"/>
      <c r="Y978" s="52"/>
      <c r="Z978" s="52"/>
      <c r="AA978" s="52"/>
      <c r="AB978" s="53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3"/>
      <c r="AP978" s="52"/>
      <c r="AQ978" s="52"/>
      <c r="AR978" s="53"/>
      <c r="AS978" s="53"/>
      <c r="AT978" s="53"/>
      <c r="AU978" s="52"/>
      <c r="AV978" s="52"/>
      <c r="AW978" s="53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83" t="str">
        <f>IF(ISBLANK(B978),,IF(IFNA(MATCH(N978,List_Holidays,0),0)=0,IF(IFNA(MATCH(WEEKDAY(N978),List_WeekHolidays,0),0),1,0),2))</f>
        <v/>
      </c>
      <c r="BU978" s="83" t="str">
        <f t="array" ref="BU978">IF(ISBLANK(BT978),,INDEX(List_DayType,BT978+1))</f>
        <v/>
      </c>
      <c r="BV978" s="83" t="str">
        <f t="array" ref="BV978">IFS(BT978=0,,BT978=1,INDEX(List_Weekday,BT978),BT978=2,XLOOKUP(N978,List_Holidays,List_HolidaysDesc))</f>
        <v/>
      </c>
      <c r="BW978" s="109">
        <f t="shared" si="3"/>
        <v>0</v>
      </c>
      <c r="BX978" s="109">
        <f t="shared" si="4"/>
        <v>0</v>
      </c>
      <c r="BY978" s="109">
        <f>IF($BW978&gt;cLunchEnd+$N978,cLunchBegin+$N978+1,cLunchBegin+$N978)</f>
        <v>0.5</v>
      </c>
      <c r="BZ978" s="109">
        <f>IF($BW978&gt;cLunchEnd+$N978,cLunchEnd+$N978+1,cLunchEnd+$N978)</f>
        <v>0.5416666667</v>
      </c>
      <c r="CA978" s="109">
        <f>IF($BW978&gt;cDinnerEnd+$N978,cDinnerBegin+$N978+1,cDinnerBegin+$N978)</f>
        <v>0.75</v>
      </c>
      <c r="CB978" s="109">
        <f>IF($BW978&gt;cDinnerEnd+$N978,cDinnerEnd+$N978+1,cDinnerEnd+$N978)</f>
        <v>0.7916666667</v>
      </c>
      <c r="CC978" s="50" t="str">
        <f>IF((MIN($BX978,BZ978)-MAX($BW978,BY978))&gt;0,vDurationLunch,)</f>
        <v/>
      </c>
      <c r="CD978" s="50" t="str">
        <f>IF((MIN($BX978,CB978)-MAX($BW978,CA978))&gt;0,vDurationDinner,)</f>
        <v/>
      </c>
      <c r="CE978" s="50">
        <f t="shared" si="5"/>
        <v>0</v>
      </c>
      <c r="CF978" s="109">
        <f t="shared" si="6"/>
        <v>0.75</v>
      </c>
      <c r="CG978" s="50" t="str">
        <f t="shared" si="7"/>
        <v/>
      </c>
      <c r="CH978" s="50" t="str">
        <f t="shared" si="8"/>
        <v/>
      </c>
      <c r="CI978" s="50" t="str">
        <f t="shared" si="9"/>
        <v/>
      </c>
      <c r="CJ978" s="50" t="str">
        <f t="shared" si="10"/>
        <v/>
      </c>
      <c r="CK978" s="50" t="str">
        <f t="shared" si="11"/>
        <v/>
      </c>
      <c r="CL978" s="50"/>
      <c r="CM978" s="50"/>
      <c r="CN978" s="50"/>
      <c r="CO978" s="50"/>
      <c r="CP978" s="50"/>
    </row>
    <row r="979">
      <c r="A979" s="108" t="str">
        <f t="shared" si="2"/>
        <v/>
      </c>
      <c r="B979" s="6"/>
      <c r="C979" s="119"/>
      <c r="D979" s="120"/>
      <c r="E979" s="61"/>
      <c r="F979" s="45"/>
      <c r="G979" s="46"/>
      <c r="H979" s="46"/>
      <c r="I979" s="45"/>
      <c r="J979" s="45"/>
      <c r="K979" s="45"/>
      <c r="L979" s="45"/>
      <c r="M979" s="61"/>
      <c r="N979" s="48"/>
      <c r="O979" s="49"/>
      <c r="P979" s="48"/>
      <c r="Q979" s="49"/>
      <c r="R979" s="50"/>
      <c r="S979" s="51"/>
      <c r="T979" s="15"/>
      <c r="U979" s="14"/>
      <c r="V979" s="52"/>
      <c r="W979" s="52"/>
      <c r="X979" s="52"/>
      <c r="Y979" s="52"/>
      <c r="Z979" s="52"/>
      <c r="AA979" s="52"/>
      <c r="AB979" s="53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3"/>
      <c r="AP979" s="52"/>
      <c r="AQ979" s="52"/>
      <c r="AR979" s="53"/>
      <c r="AS979" s="53"/>
      <c r="AT979" s="53"/>
      <c r="AU979" s="52"/>
      <c r="AV979" s="52"/>
      <c r="AW979" s="53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83" t="str">
        <f>IF(ISBLANK(B979),,IF(IFNA(MATCH(N979,List_Holidays,0),0)=0,IF(IFNA(MATCH(WEEKDAY(N979),List_WeekHolidays,0),0),1,0),2))</f>
        <v/>
      </c>
      <c r="BU979" s="83" t="str">
        <f t="array" ref="BU979">IF(ISBLANK(BT979),,INDEX(List_DayType,BT979+1))</f>
        <v/>
      </c>
      <c r="BV979" s="83" t="str">
        <f t="array" ref="BV979">IFS(BT979=0,,BT979=1,INDEX(List_Weekday,BT979),BT979=2,XLOOKUP(N979,List_Holidays,List_HolidaysDesc))</f>
        <v/>
      </c>
      <c r="BW979" s="109">
        <f t="shared" si="3"/>
        <v>0</v>
      </c>
      <c r="BX979" s="109">
        <f t="shared" si="4"/>
        <v>0</v>
      </c>
      <c r="BY979" s="109">
        <f>IF($BW979&gt;cLunchEnd+$N979,cLunchBegin+$N979+1,cLunchBegin+$N979)</f>
        <v>0.5</v>
      </c>
      <c r="BZ979" s="109">
        <f>IF($BW979&gt;cLunchEnd+$N979,cLunchEnd+$N979+1,cLunchEnd+$N979)</f>
        <v>0.5416666667</v>
      </c>
      <c r="CA979" s="109">
        <f>IF($BW979&gt;cDinnerEnd+$N979,cDinnerBegin+$N979+1,cDinnerBegin+$N979)</f>
        <v>0.75</v>
      </c>
      <c r="CB979" s="109">
        <f>IF($BW979&gt;cDinnerEnd+$N979,cDinnerEnd+$N979+1,cDinnerEnd+$N979)</f>
        <v>0.7916666667</v>
      </c>
      <c r="CC979" s="50" t="str">
        <f>IF((MIN($BX979,BZ979)-MAX($BW979,BY979))&gt;0,vDurationLunch,)</f>
        <v/>
      </c>
      <c r="CD979" s="50" t="str">
        <f>IF((MIN($BX979,CB979)-MAX($BW979,CA979))&gt;0,vDurationDinner,)</f>
        <v/>
      </c>
      <c r="CE979" s="50">
        <f t="shared" si="5"/>
        <v>0</v>
      </c>
      <c r="CF979" s="109">
        <f t="shared" si="6"/>
        <v>0.75</v>
      </c>
      <c r="CG979" s="50" t="str">
        <f t="shared" si="7"/>
        <v/>
      </c>
      <c r="CH979" s="50" t="str">
        <f t="shared" si="8"/>
        <v/>
      </c>
      <c r="CI979" s="50" t="str">
        <f t="shared" si="9"/>
        <v/>
      </c>
      <c r="CJ979" s="50" t="str">
        <f t="shared" si="10"/>
        <v/>
      </c>
      <c r="CK979" s="50" t="str">
        <f t="shared" si="11"/>
        <v/>
      </c>
      <c r="CL979" s="50"/>
      <c r="CM979" s="50"/>
      <c r="CN979" s="50"/>
      <c r="CO979" s="50"/>
      <c r="CP979" s="50"/>
    </row>
    <row r="980">
      <c r="A980" s="108" t="str">
        <f t="shared" si="2"/>
        <v/>
      </c>
      <c r="B980" s="6"/>
      <c r="C980" s="119"/>
      <c r="D980" s="120"/>
      <c r="E980" s="61"/>
      <c r="F980" s="45"/>
      <c r="G980" s="45"/>
      <c r="H980" s="46"/>
      <c r="I980" s="45"/>
      <c r="J980" s="45"/>
      <c r="K980" s="45"/>
      <c r="L980" s="45"/>
      <c r="M980" s="61"/>
      <c r="N980" s="48"/>
      <c r="O980" s="49"/>
      <c r="P980" s="48"/>
      <c r="Q980" s="49"/>
      <c r="R980" s="50"/>
      <c r="S980" s="51"/>
      <c r="T980" s="15"/>
      <c r="U980" s="14"/>
      <c r="V980" s="52"/>
      <c r="W980" s="52"/>
      <c r="X980" s="52"/>
      <c r="Y980" s="52"/>
      <c r="Z980" s="52"/>
      <c r="AA980" s="52"/>
      <c r="AB980" s="53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3"/>
      <c r="AP980" s="52"/>
      <c r="AQ980" s="52"/>
      <c r="AR980" s="53"/>
      <c r="AS980" s="53"/>
      <c r="AT980" s="53"/>
      <c r="AU980" s="52"/>
      <c r="AV980" s="52"/>
      <c r="AW980" s="53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83" t="str">
        <f>IF(ISBLANK(B980),,IF(IFNA(MATCH(N980,List_Holidays,0),0)=0,IF(IFNA(MATCH(WEEKDAY(N980),List_WeekHolidays,0),0),1,0),2))</f>
        <v/>
      </c>
      <c r="BU980" s="83" t="str">
        <f t="array" ref="BU980">IF(ISBLANK(BT980),,INDEX(List_DayType,BT980+1))</f>
        <v/>
      </c>
      <c r="BV980" s="83" t="str">
        <f t="array" ref="BV980">IFS(BT980=0,,BT980=1,INDEX(List_Weekday,BT980),BT980=2,XLOOKUP(N980,List_Holidays,List_HolidaysDesc))</f>
        <v/>
      </c>
      <c r="BW980" s="109">
        <f t="shared" si="3"/>
        <v>0</v>
      </c>
      <c r="BX980" s="109">
        <f t="shared" si="4"/>
        <v>0</v>
      </c>
      <c r="BY980" s="109">
        <f>IF($BW980&gt;cLunchEnd+$N980,cLunchBegin+$N980+1,cLunchBegin+$N980)</f>
        <v>0.5</v>
      </c>
      <c r="BZ980" s="109">
        <f>IF($BW980&gt;cLunchEnd+$N980,cLunchEnd+$N980+1,cLunchEnd+$N980)</f>
        <v>0.5416666667</v>
      </c>
      <c r="CA980" s="109">
        <f>IF($BW980&gt;cDinnerEnd+$N980,cDinnerBegin+$N980+1,cDinnerBegin+$N980)</f>
        <v>0.75</v>
      </c>
      <c r="CB980" s="109">
        <f>IF($BW980&gt;cDinnerEnd+$N980,cDinnerEnd+$N980+1,cDinnerEnd+$N980)</f>
        <v>0.7916666667</v>
      </c>
      <c r="CC980" s="50" t="str">
        <f>IF((MIN($BX980,BZ980)-MAX($BW980,BY980))&gt;0,vDurationLunch,)</f>
        <v/>
      </c>
      <c r="CD980" s="50" t="str">
        <f>IF((MIN($BX980,CB980)-MAX($BW980,CA980))&gt;0,vDurationDinner,)</f>
        <v/>
      </c>
      <c r="CE980" s="50">
        <f t="shared" si="5"/>
        <v>0</v>
      </c>
      <c r="CF980" s="109">
        <f t="shared" si="6"/>
        <v>0.75</v>
      </c>
      <c r="CG980" s="50" t="str">
        <f t="shared" si="7"/>
        <v/>
      </c>
      <c r="CH980" s="50" t="str">
        <f t="shared" si="8"/>
        <v/>
      </c>
      <c r="CI980" s="50" t="str">
        <f t="shared" si="9"/>
        <v/>
      </c>
      <c r="CJ980" s="50" t="str">
        <f t="shared" si="10"/>
        <v/>
      </c>
      <c r="CK980" s="50" t="str">
        <f t="shared" si="11"/>
        <v/>
      </c>
      <c r="CL980" s="50"/>
      <c r="CM980" s="50"/>
      <c r="CN980" s="50"/>
      <c r="CO980" s="50"/>
      <c r="CP980" s="50"/>
    </row>
    <row r="981">
      <c r="A981" s="108" t="str">
        <f t="shared" si="2"/>
        <v/>
      </c>
      <c r="B981" s="6"/>
      <c r="C981" s="119"/>
      <c r="D981" s="120"/>
      <c r="E981" s="61"/>
      <c r="F981" s="45"/>
      <c r="G981" s="45"/>
      <c r="H981" s="46"/>
      <c r="I981" s="45"/>
      <c r="J981" s="45"/>
      <c r="K981" s="45"/>
      <c r="L981" s="45"/>
      <c r="M981" s="61"/>
      <c r="N981" s="48"/>
      <c r="O981" s="49"/>
      <c r="P981" s="48"/>
      <c r="Q981" s="49"/>
      <c r="R981" s="50"/>
      <c r="S981" s="51"/>
      <c r="T981" s="15"/>
      <c r="U981" s="14"/>
      <c r="V981" s="52"/>
      <c r="W981" s="52"/>
      <c r="X981" s="52"/>
      <c r="Y981" s="52"/>
      <c r="Z981" s="52"/>
      <c r="AA981" s="52"/>
      <c r="AB981" s="53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3"/>
      <c r="AP981" s="52"/>
      <c r="AQ981" s="52"/>
      <c r="AR981" s="53"/>
      <c r="AS981" s="53"/>
      <c r="AT981" s="53"/>
      <c r="AU981" s="52"/>
      <c r="AV981" s="52"/>
      <c r="AW981" s="53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83" t="str">
        <f>IF(ISBLANK(B981),,IF(IFNA(MATCH(N981,List_Holidays,0),0)=0,IF(IFNA(MATCH(WEEKDAY(N981),List_WeekHolidays,0),0),1,0),2))</f>
        <v/>
      </c>
      <c r="BU981" s="83" t="str">
        <f t="array" ref="BU981">IF(ISBLANK(BT981),,INDEX(List_DayType,BT981+1))</f>
        <v/>
      </c>
      <c r="BV981" s="83" t="str">
        <f t="array" ref="BV981">IFS(BT981=0,,BT981=1,INDEX(List_Weekday,BT981),BT981=2,XLOOKUP(N981,List_Holidays,List_HolidaysDesc))</f>
        <v/>
      </c>
      <c r="BW981" s="109">
        <f t="shared" si="3"/>
        <v>0</v>
      </c>
      <c r="BX981" s="109">
        <f t="shared" si="4"/>
        <v>0</v>
      </c>
      <c r="BY981" s="109">
        <f>IF($BW981&gt;cLunchEnd+$N981,cLunchBegin+$N981+1,cLunchBegin+$N981)</f>
        <v>0.5</v>
      </c>
      <c r="BZ981" s="109">
        <f>IF($BW981&gt;cLunchEnd+$N981,cLunchEnd+$N981+1,cLunchEnd+$N981)</f>
        <v>0.5416666667</v>
      </c>
      <c r="CA981" s="109">
        <f>IF($BW981&gt;cDinnerEnd+$N981,cDinnerBegin+$N981+1,cDinnerBegin+$N981)</f>
        <v>0.75</v>
      </c>
      <c r="CB981" s="109">
        <f>IF($BW981&gt;cDinnerEnd+$N981,cDinnerEnd+$N981+1,cDinnerEnd+$N981)</f>
        <v>0.7916666667</v>
      </c>
      <c r="CC981" s="50" t="str">
        <f>IF((MIN($BX981,BZ981)-MAX($BW981,BY981))&gt;0,vDurationLunch,)</f>
        <v/>
      </c>
      <c r="CD981" s="50" t="str">
        <f>IF((MIN($BX981,CB981)-MAX($BW981,CA981))&gt;0,vDurationDinner,)</f>
        <v/>
      </c>
      <c r="CE981" s="50">
        <f t="shared" si="5"/>
        <v>0</v>
      </c>
      <c r="CF981" s="109">
        <f t="shared" si="6"/>
        <v>0.75</v>
      </c>
      <c r="CG981" s="50" t="str">
        <f t="shared" si="7"/>
        <v/>
      </c>
      <c r="CH981" s="50" t="str">
        <f t="shared" si="8"/>
        <v/>
      </c>
      <c r="CI981" s="50" t="str">
        <f t="shared" si="9"/>
        <v/>
      </c>
      <c r="CJ981" s="50" t="str">
        <f t="shared" si="10"/>
        <v/>
      </c>
      <c r="CK981" s="50" t="str">
        <f t="shared" si="11"/>
        <v/>
      </c>
      <c r="CL981" s="50"/>
      <c r="CM981" s="50"/>
      <c r="CN981" s="50"/>
      <c r="CO981" s="50"/>
      <c r="CP981" s="50"/>
    </row>
    <row r="982">
      <c r="A982" s="108" t="str">
        <f t="shared" si="2"/>
        <v/>
      </c>
      <c r="B982" s="6"/>
      <c r="C982" s="119"/>
      <c r="D982" s="120"/>
      <c r="E982" s="61"/>
      <c r="F982" s="45"/>
      <c r="G982" s="45"/>
      <c r="H982" s="45"/>
      <c r="I982" s="45"/>
      <c r="J982" s="46"/>
      <c r="K982" s="45"/>
      <c r="L982" s="45"/>
      <c r="M982" s="61"/>
      <c r="N982" s="48"/>
      <c r="O982" s="49"/>
      <c r="P982" s="48"/>
      <c r="Q982" s="49"/>
      <c r="R982" s="50"/>
      <c r="S982" s="51"/>
      <c r="T982" s="15"/>
      <c r="U982" s="14"/>
      <c r="V982" s="52"/>
      <c r="W982" s="52"/>
      <c r="X982" s="52"/>
      <c r="Y982" s="52"/>
      <c r="Z982" s="52"/>
      <c r="AA982" s="52"/>
      <c r="AB982" s="53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3"/>
      <c r="AP982" s="52"/>
      <c r="AQ982" s="52"/>
      <c r="AR982" s="53"/>
      <c r="AS982" s="53"/>
      <c r="AT982" s="53"/>
      <c r="AU982" s="52"/>
      <c r="AV982" s="52"/>
      <c r="AW982" s="53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83" t="str">
        <f>IF(ISBLANK(B982),,IF(IFNA(MATCH(N982,List_Holidays,0),0)=0,IF(IFNA(MATCH(WEEKDAY(N982),List_WeekHolidays,0),0),1,0),2))</f>
        <v/>
      </c>
      <c r="BU982" s="83" t="str">
        <f t="array" ref="BU982">IF(ISBLANK(BT982),,INDEX(List_DayType,BT982+1))</f>
        <v/>
      </c>
      <c r="BV982" s="83" t="str">
        <f t="array" ref="BV982">IFS(BT982=0,,BT982=1,INDEX(List_Weekday,BT982),BT982=2,XLOOKUP(N982,List_Holidays,List_HolidaysDesc))</f>
        <v/>
      </c>
      <c r="BW982" s="109">
        <f t="shared" si="3"/>
        <v>0</v>
      </c>
      <c r="BX982" s="109">
        <f t="shared" si="4"/>
        <v>0</v>
      </c>
      <c r="BY982" s="109">
        <f>IF($BW982&gt;cLunchEnd+$N982,cLunchBegin+$N982+1,cLunchBegin+$N982)</f>
        <v>0.5</v>
      </c>
      <c r="BZ982" s="109">
        <f>IF($BW982&gt;cLunchEnd+$N982,cLunchEnd+$N982+1,cLunchEnd+$N982)</f>
        <v>0.5416666667</v>
      </c>
      <c r="CA982" s="109">
        <f>IF($BW982&gt;cDinnerEnd+$N982,cDinnerBegin+$N982+1,cDinnerBegin+$N982)</f>
        <v>0.75</v>
      </c>
      <c r="CB982" s="109">
        <f>IF($BW982&gt;cDinnerEnd+$N982,cDinnerEnd+$N982+1,cDinnerEnd+$N982)</f>
        <v>0.7916666667</v>
      </c>
      <c r="CC982" s="50" t="str">
        <f>IF((MIN($BX982,BZ982)-MAX($BW982,BY982))&gt;0,vDurationLunch,)</f>
        <v/>
      </c>
      <c r="CD982" s="50" t="str">
        <f>IF((MIN($BX982,CB982)-MAX($BW982,CA982))&gt;0,vDurationDinner,)</f>
        <v/>
      </c>
      <c r="CE982" s="50">
        <f t="shared" si="5"/>
        <v>0</v>
      </c>
      <c r="CF982" s="109">
        <f t="shared" si="6"/>
        <v>0.75</v>
      </c>
      <c r="CG982" s="50" t="str">
        <f t="shared" si="7"/>
        <v/>
      </c>
      <c r="CH982" s="50" t="str">
        <f t="shared" si="8"/>
        <v/>
      </c>
      <c r="CI982" s="50" t="str">
        <f t="shared" si="9"/>
        <v/>
      </c>
      <c r="CJ982" s="50" t="str">
        <f t="shared" si="10"/>
        <v/>
      </c>
      <c r="CK982" s="50" t="str">
        <f t="shared" si="11"/>
        <v/>
      </c>
      <c r="CL982" s="50"/>
      <c r="CM982" s="50"/>
      <c r="CN982" s="50"/>
      <c r="CO982" s="50"/>
      <c r="CP982" s="50"/>
    </row>
    <row r="983">
      <c r="A983" s="108" t="str">
        <f t="shared" si="2"/>
        <v/>
      </c>
      <c r="B983" s="6"/>
      <c r="C983" s="119"/>
      <c r="D983" s="120"/>
      <c r="E983" s="61"/>
      <c r="F983" s="45"/>
      <c r="G983" s="45"/>
      <c r="H983" s="46"/>
      <c r="I983" s="45"/>
      <c r="J983" s="45"/>
      <c r="K983" s="45"/>
      <c r="L983" s="45"/>
      <c r="M983" s="61"/>
      <c r="N983" s="48"/>
      <c r="O983" s="49"/>
      <c r="P983" s="48"/>
      <c r="Q983" s="49"/>
      <c r="R983" s="50"/>
      <c r="S983" s="51"/>
      <c r="T983" s="15"/>
      <c r="U983" s="14"/>
      <c r="V983" s="52"/>
      <c r="W983" s="52"/>
      <c r="X983" s="52"/>
      <c r="Y983" s="52"/>
      <c r="Z983" s="52"/>
      <c r="AA983" s="52"/>
      <c r="AB983" s="53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3"/>
      <c r="AP983" s="52"/>
      <c r="AQ983" s="52"/>
      <c r="AR983" s="53"/>
      <c r="AS983" s="53"/>
      <c r="AT983" s="53"/>
      <c r="AU983" s="52"/>
      <c r="AV983" s="52"/>
      <c r="AW983" s="53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83" t="str">
        <f>IF(ISBLANK(B983),,IF(IFNA(MATCH(N983,List_Holidays,0),0)=0,IF(IFNA(MATCH(WEEKDAY(N983),List_WeekHolidays,0),0),1,0),2))</f>
        <v/>
      </c>
      <c r="BU983" s="83" t="str">
        <f t="array" ref="BU983">IF(ISBLANK(BT983),,INDEX(List_DayType,BT983+1))</f>
        <v/>
      </c>
      <c r="BV983" s="83" t="str">
        <f t="array" ref="BV983">IFS(BT983=0,,BT983=1,INDEX(List_Weekday,BT983),BT983=2,XLOOKUP(N983,List_Holidays,List_HolidaysDesc))</f>
        <v/>
      </c>
      <c r="BW983" s="109">
        <f t="shared" si="3"/>
        <v>0</v>
      </c>
      <c r="BX983" s="109">
        <f t="shared" si="4"/>
        <v>0</v>
      </c>
      <c r="BY983" s="109">
        <f>IF($BW983&gt;cLunchEnd+$N983,cLunchBegin+$N983+1,cLunchBegin+$N983)</f>
        <v>0.5</v>
      </c>
      <c r="BZ983" s="109">
        <f>IF($BW983&gt;cLunchEnd+$N983,cLunchEnd+$N983+1,cLunchEnd+$N983)</f>
        <v>0.5416666667</v>
      </c>
      <c r="CA983" s="109">
        <f>IF($BW983&gt;cDinnerEnd+$N983,cDinnerBegin+$N983+1,cDinnerBegin+$N983)</f>
        <v>0.75</v>
      </c>
      <c r="CB983" s="109">
        <f>IF($BW983&gt;cDinnerEnd+$N983,cDinnerEnd+$N983+1,cDinnerEnd+$N983)</f>
        <v>0.7916666667</v>
      </c>
      <c r="CC983" s="50" t="str">
        <f>IF((MIN($BX983,BZ983)-MAX($BW983,BY983))&gt;0,vDurationLunch,)</f>
        <v/>
      </c>
      <c r="CD983" s="50" t="str">
        <f>IF((MIN($BX983,CB983)-MAX($BW983,CA983))&gt;0,vDurationDinner,)</f>
        <v/>
      </c>
      <c r="CE983" s="50">
        <f t="shared" si="5"/>
        <v>0</v>
      </c>
      <c r="CF983" s="109">
        <f t="shared" si="6"/>
        <v>0.75</v>
      </c>
      <c r="CG983" s="50" t="str">
        <f t="shared" si="7"/>
        <v/>
      </c>
      <c r="CH983" s="50" t="str">
        <f t="shared" si="8"/>
        <v/>
      </c>
      <c r="CI983" s="50" t="str">
        <f t="shared" si="9"/>
        <v/>
      </c>
      <c r="CJ983" s="50" t="str">
        <f t="shared" si="10"/>
        <v/>
      </c>
      <c r="CK983" s="50" t="str">
        <f t="shared" si="11"/>
        <v/>
      </c>
      <c r="CL983" s="50"/>
      <c r="CM983" s="50"/>
      <c r="CN983" s="50"/>
      <c r="CO983" s="50"/>
      <c r="CP983" s="50"/>
    </row>
    <row r="984">
      <c r="A984" s="108" t="str">
        <f t="shared" si="2"/>
        <v/>
      </c>
      <c r="B984" s="6"/>
      <c r="C984" s="119"/>
      <c r="D984" s="120"/>
      <c r="E984" s="61"/>
      <c r="F984" s="45"/>
      <c r="G984" s="45"/>
      <c r="H984" s="46"/>
      <c r="I984" s="45"/>
      <c r="J984" s="45"/>
      <c r="K984" s="45"/>
      <c r="L984" s="45"/>
      <c r="M984" s="61"/>
      <c r="N984" s="48"/>
      <c r="O984" s="49"/>
      <c r="P984" s="48"/>
      <c r="Q984" s="49"/>
      <c r="R984" s="50"/>
      <c r="S984" s="51"/>
      <c r="T984" s="15"/>
      <c r="U984" s="14"/>
      <c r="V984" s="52"/>
      <c r="W984" s="52"/>
      <c r="X984" s="52"/>
      <c r="Y984" s="52"/>
      <c r="Z984" s="52"/>
      <c r="AA984" s="52"/>
      <c r="AB984" s="53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3"/>
      <c r="AP984" s="52"/>
      <c r="AQ984" s="52"/>
      <c r="AR984" s="53"/>
      <c r="AS984" s="53"/>
      <c r="AT984" s="53"/>
      <c r="AU984" s="52"/>
      <c r="AV984" s="52"/>
      <c r="AW984" s="53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83" t="str">
        <f>IF(ISBLANK(B984),,IF(IFNA(MATCH(N984,List_Holidays,0),0)=0,IF(IFNA(MATCH(WEEKDAY(N984),List_WeekHolidays,0),0),1,0),2))</f>
        <v/>
      </c>
      <c r="BU984" s="83" t="str">
        <f t="array" ref="BU984">IF(ISBLANK(BT984),,INDEX(List_DayType,BT984+1))</f>
        <v/>
      </c>
      <c r="BV984" s="83" t="str">
        <f t="array" ref="BV984">IFS(BT984=0,,BT984=1,INDEX(List_Weekday,BT984),BT984=2,XLOOKUP(N984,List_Holidays,List_HolidaysDesc))</f>
        <v/>
      </c>
      <c r="BW984" s="109">
        <f t="shared" si="3"/>
        <v>0</v>
      </c>
      <c r="BX984" s="109">
        <f t="shared" si="4"/>
        <v>0</v>
      </c>
      <c r="BY984" s="109">
        <f>IF($BW984&gt;cLunchEnd+$N984,cLunchBegin+$N984+1,cLunchBegin+$N984)</f>
        <v>0.5</v>
      </c>
      <c r="BZ984" s="109">
        <f>IF($BW984&gt;cLunchEnd+$N984,cLunchEnd+$N984+1,cLunchEnd+$N984)</f>
        <v>0.5416666667</v>
      </c>
      <c r="CA984" s="109">
        <f>IF($BW984&gt;cDinnerEnd+$N984,cDinnerBegin+$N984+1,cDinnerBegin+$N984)</f>
        <v>0.75</v>
      </c>
      <c r="CB984" s="109">
        <f>IF($BW984&gt;cDinnerEnd+$N984,cDinnerEnd+$N984+1,cDinnerEnd+$N984)</f>
        <v>0.7916666667</v>
      </c>
      <c r="CC984" s="50" t="str">
        <f>IF((MIN($BX984,BZ984)-MAX($BW984,BY984))&gt;0,vDurationLunch,)</f>
        <v/>
      </c>
      <c r="CD984" s="50" t="str">
        <f>IF((MIN($BX984,CB984)-MAX($BW984,CA984))&gt;0,vDurationDinner,)</f>
        <v/>
      </c>
      <c r="CE984" s="50">
        <f t="shared" si="5"/>
        <v>0</v>
      </c>
      <c r="CF984" s="109">
        <f t="shared" si="6"/>
        <v>0.75</v>
      </c>
      <c r="CG984" s="50" t="str">
        <f t="shared" si="7"/>
        <v/>
      </c>
      <c r="CH984" s="50" t="str">
        <f t="shared" si="8"/>
        <v/>
      </c>
      <c r="CI984" s="50" t="str">
        <f t="shared" si="9"/>
        <v/>
      </c>
      <c r="CJ984" s="50" t="str">
        <f t="shared" si="10"/>
        <v/>
      </c>
      <c r="CK984" s="50" t="str">
        <f t="shared" si="11"/>
        <v/>
      </c>
      <c r="CL984" s="50"/>
      <c r="CM984" s="50"/>
      <c r="CN984" s="50"/>
      <c r="CO984" s="50"/>
      <c r="CP984" s="50"/>
    </row>
    <row r="985">
      <c r="A985" s="108" t="str">
        <f t="shared" si="2"/>
        <v/>
      </c>
      <c r="B985" s="6"/>
      <c r="C985" s="119"/>
      <c r="D985" s="120"/>
      <c r="E985" s="61"/>
      <c r="F985" s="45"/>
      <c r="G985" s="45"/>
      <c r="H985" s="46"/>
      <c r="I985" s="45"/>
      <c r="J985" s="45"/>
      <c r="K985" s="45"/>
      <c r="L985" s="45"/>
      <c r="M985" s="61"/>
      <c r="N985" s="48"/>
      <c r="O985" s="49"/>
      <c r="P985" s="48"/>
      <c r="Q985" s="49"/>
      <c r="R985" s="50"/>
      <c r="S985" s="51"/>
      <c r="T985" s="15"/>
      <c r="U985" s="14"/>
      <c r="V985" s="52"/>
      <c r="W985" s="52"/>
      <c r="X985" s="52"/>
      <c r="Y985" s="52"/>
      <c r="Z985" s="52"/>
      <c r="AA985" s="52"/>
      <c r="AB985" s="53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3"/>
      <c r="AP985" s="52"/>
      <c r="AQ985" s="52"/>
      <c r="AR985" s="53"/>
      <c r="AS985" s="53"/>
      <c r="AT985" s="53"/>
      <c r="AU985" s="52"/>
      <c r="AV985" s="52"/>
      <c r="AW985" s="53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83" t="str">
        <f>IF(ISBLANK(B985),,IF(IFNA(MATCH(N985,List_Holidays,0),0)=0,IF(IFNA(MATCH(WEEKDAY(N985),List_WeekHolidays,0),0),1,0),2))</f>
        <v/>
      </c>
      <c r="BU985" s="83" t="str">
        <f t="array" ref="BU985">IF(ISBLANK(BT985),,INDEX(List_DayType,BT985+1))</f>
        <v/>
      </c>
      <c r="BV985" s="83" t="str">
        <f t="array" ref="BV985">IFS(BT985=0,,BT985=1,INDEX(List_Weekday,BT985),BT985=2,XLOOKUP(N985,List_Holidays,List_HolidaysDesc))</f>
        <v/>
      </c>
      <c r="BW985" s="109">
        <f t="shared" si="3"/>
        <v>0</v>
      </c>
      <c r="BX985" s="109">
        <f t="shared" si="4"/>
        <v>0</v>
      </c>
      <c r="BY985" s="109">
        <f>IF($BW985&gt;cLunchEnd+$N985,cLunchBegin+$N985+1,cLunchBegin+$N985)</f>
        <v>0.5</v>
      </c>
      <c r="BZ985" s="109">
        <f>IF($BW985&gt;cLunchEnd+$N985,cLunchEnd+$N985+1,cLunchEnd+$N985)</f>
        <v>0.5416666667</v>
      </c>
      <c r="CA985" s="109">
        <f>IF($BW985&gt;cDinnerEnd+$N985,cDinnerBegin+$N985+1,cDinnerBegin+$N985)</f>
        <v>0.75</v>
      </c>
      <c r="CB985" s="109">
        <f>IF($BW985&gt;cDinnerEnd+$N985,cDinnerEnd+$N985+1,cDinnerEnd+$N985)</f>
        <v>0.7916666667</v>
      </c>
      <c r="CC985" s="50" t="str">
        <f>IF((MIN($BX985,BZ985)-MAX($BW985,BY985))&gt;0,vDurationLunch,)</f>
        <v/>
      </c>
      <c r="CD985" s="50" t="str">
        <f>IF((MIN($BX985,CB985)-MAX($BW985,CA985))&gt;0,vDurationDinner,)</f>
        <v/>
      </c>
      <c r="CE985" s="50">
        <f t="shared" si="5"/>
        <v>0</v>
      </c>
      <c r="CF985" s="109">
        <f t="shared" si="6"/>
        <v>0.75</v>
      </c>
      <c r="CG985" s="50" t="str">
        <f t="shared" si="7"/>
        <v/>
      </c>
      <c r="CH985" s="50" t="str">
        <f t="shared" si="8"/>
        <v/>
      </c>
      <c r="CI985" s="50" t="str">
        <f t="shared" si="9"/>
        <v/>
      </c>
      <c r="CJ985" s="50" t="str">
        <f t="shared" si="10"/>
        <v/>
      </c>
      <c r="CK985" s="50" t="str">
        <f t="shared" si="11"/>
        <v/>
      </c>
      <c r="CL985" s="50"/>
      <c r="CM985" s="50"/>
      <c r="CN985" s="50"/>
      <c r="CO985" s="50"/>
      <c r="CP985" s="50"/>
    </row>
    <row r="986">
      <c r="A986" s="108" t="str">
        <f t="shared" si="2"/>
        <v/>
      </c>
      <c r="B986" s="6"/>
      <c r="C986" s="119"/>
      <c r="D986" s="120"/>
      <c r="E986" s="61"/>
      <c r="F986" s="45"/>
      <c r="G986" s="46"/>
      <c r="H986" s="46"/>
      <c r="I986" s="45"/>
      <c r="J986" s="45"/>
      <c r="K986" s="45"/>
      <c r="L986" s="45"/>
      <c r="M986" s="61"/>
      <c r="N986" s="48"/>
      <c r="O986" s="49"/>
      <c r="P986" s="48"/>
      <c r="Q986" s="49"/>
      <c r="R986" s="50"/>
      <c r="S986" s="51"/>
      <c r="T986" s="15"/>
      <c r="U986" s="14"/>
      <c r="V986" s="52"/>
      <c r="W986" s="52"/>
      <c r="X986" s="52"/>
      <c r="Y986" s="52"/>
      <c r="Z986" s="52"/>
      <c r="AA986" s="52"/>
      <c r="AB986" s="53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3"/>
      <c r="AP986" s="52"/>
      <c r="AQ986" s="52"/>
      <c r="AR986" s="53"/>
      <c r="AS986" s="53"/>
      <c r="AT986" s="53"/>
      <c r="AU986" s="52"/>
      <c r="AV986" s="52"/>
      <c r="AW986" s="53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83" t="str">
        <f>IF(ISBLANK(B986),,IF(IFNA(MATCH(N986,List_Holidays,0),0)=0,IF(IFNA(MATCH(WEEKDAY(N986),List_WeekHolidays,0),0),1,0),2))</f>
        <v/>
      </c>
      <c r="BU986" s="83" t="str">
        <f t="array" ref="BU986">IF(ISBLANK(BT986),,INDEX(List_DayType,BT986+1))</f>
        <v/>
      </c>
      <c r="BV986" s="83" t="str">
        <f t="array" ref="BV986">IFS(BT986=0,,BT986=1,INDEX(List_Weekday,BT986),BT986=2,XLOOKUP(N986,List_Holidays,List_HolidaysDesc))</f>
        <v/>
      </c>
      <c r="BW986" s="109">
        <f t="shared" si="3"/>
        <v>0</v>
      </c>
      <c r="BX986" s="109">
        <f t="shared" si="4"/>
        <v>0</v>
      </c>
      <c r="BY986" s="109">
        <f>IF($BW986&gt;cLunchEnd+$N986,cLunchBegin+$N986+1,cLunchBegin+$N986)</f>
        <v>0.5</v>
      </c>
      <c r="BZ986" s="109">
        <f>IF($BW986&gt;cLunchEnd+$N986,cLunchEnd+$N986+1,cLunchEnd+$N986)</f>
        <v>0.5416666667</v>
      </c>
      <c r="CA986" s="109">
        <f>IF($BW986&gt;cDinnerEnd+$N986,cDinnerBegin+$N986+1,cDinnerBegin+$N986)</f>
        <v>0.75</v>
      </c>
      <c r="CB986" s="109">
        <f>IF($BW986&gt;cDinnerEnd+$N986,cDinnerEnd+$N986+1,cDinnerEnd+$N986)</f>
        <v>0.7916666667</v>
      </c>
      <c r="CC986" s="50" t="str">
        <f>IF((MIN($BX986,BZ986)-MAX($BW986,BY986))&gt;0,vDurationLunch,)</f>
        <v/>
      </c>
      <c r="CD986" s="50" t="str">
        <f>IF((MIN($BX986,CB986)-MAX($BW986,CA986))&gt;0,vDurationDinner,)</f>
        <v/>
      </c>
      <c r="CE986" s="50">
        <f t="shared" si="5"/>
        <v>0</v>
      </c>
      <c r="CF986" s="109">
        <f t="shared" si="6"/>
        <v>0.75</v>
      </c>
      <c r="CG986" s="50" t="str">
        <f t="shared" si="7"/>
        <v/>
      </c>
      <c r="CH986" s="50" t="str">
        <f t="shared" si="8"/>
        <v/>
      </c>
      <c r="CI986" s="50" t="str">
        <f t="shared" si="9"/>
        <v/>
      </c>
      <c r="CJ986" s="50" t="str">
        <f t="shared" si="10"/>
        <v/>
      </c>
      <c r="CK986" s="50" t="str">
        <f t="shared" si="11"/>
        <v/>
      </c>
      <c r="CL986" s="50"/>
      <c r="CM986" s="50"/>
      <c r="CN986" s="50"/>
      <c r="CO986" s="50"/>
      <c r="CP986" s="50"/>
    </row>
    <row r="987">
      <c r="A987" s="108" t="str">
        <f t="shared" si="2"/>
        <v/>
      </c>
      <c r="B987" s="6"/>
      <c r="C987" s="119"/>
      <c r="D987" s="120"/>
      <c r="E987" s="61"/>
      <c r="F987" s="45"/>
      <c r="G987" s="45"/>
      <c r="H987" s="46"/>
      <c r="I987" s="45"/>
      <c r="J987" s="45"/>
      <c r="K987" s="45"/>
      <c r="L987" s="45"/>
      <c r="M987" s="61"/>
      <c r="N987" s="48"/>
      <c r="O987" s="49"/>
      <c r="P987" s="48"/>
      <c r="Q987" s="49"/>
      <c r="R987" s="50"/>
      <c r="S987" s="51"/>
      <c r="T987" s="15"/>
      <c r="U987" s="14"/>
      <c r="V987" s="52"/>
      <c r="W987" s="52"/>
      <c r="X987" s="52"/>
      <c r="Y987" s="52"/>
      <c r="Z987" s="52"/>
      <c r="AA987" s="52"/>
      <c r="AB987" s="53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3"/>
      <c r="AP987" s="52"/>
      <c r="AQ987" s="52"/>
      <c r="AR987" s="53"/>
      <c r="AS987" s="53"/>
      <c r="AT987" s="53"/>
      <c r="AU987" s="52"/>
      <c r="AV987" s="52"/>
      <c r="AW987" s="53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83" t="str">
        <f>IF(ISBLANK(B987),,IF(IFNA(MATCH(N987,List_Holidays,0),0)=0,IF(IFNA(MATCH(WEEKDAY(N987),List_WeekHolidays,0),0),1,0),2))</f>
        <v/>
      </c>
      <c r="BU987" s="83" t="str">
        <f t="array" ref="BU987">IF(ISBLANK(BT987),,INDEX(List_DayType,BT987+1))</f>
        <v/>
      </c>
      <c r="BV987" s="83" t="str">
        <f t="array" ref="BV987">IFS(BT987=0,,BT987=1,INDEX(List_Weekday,BT987),BT987=2,XLOOKUP(N987,List_Holidays,List_HolidaysDesc))</f>
        <v/>
      </c>
      <c r="BW987" s="109">
        <f t="shared" si="3"/>
        <v>0</v>
      </c>
      <c r="BX987" s="109">
        <f t="shared" si="4"/>
        <v>0</v>
      </c>
      <c r="BY987" s="109">
        <f>IF($BW987&gt;cLunchEnd+$N987,cLunchBegin+$N987+1,cLunchBegin+$N987)</f>
        <v>0.5</v>
      </c>
      <c r="BZ987" s="109">
        <f>IF($BW987&gt;cLunchEnd+$N987,cLunchEnd+$N987+1,cLunchEnd+$N987)</f>
        <v>0.5416666667</v>
      </c>
      <c r="CA987" s="109">
        <f>IF($BW987&gt;cDinnerEnd+$N987,cDinnerBegin+$N987+1,cDinnerBegin+$N987)</f>
        <v>0.75</v>
      </c>
      <c r="CB987" s="109">
        <f>IF($BW987&gt;cDinnerEnd+$N987,cDinnerEnd+$N987+1,cDinnerEnd+$N987)</f>
        <v>0.7916666667</v>
      </c>
      <c r="CC987" s="50" t="str">
        <f>IF((MIN($BX987,BZ987)-MAX($BW987,BY987))&gt;0,vDurationLunch,)</f>
        <v/>
      </c>
      <c r="CD987" s="50" t="str">
        <f>IF((MIN($BX987,CB987)-MAX($BW987,CA987))&gt;0,vDurationDinner,)</f>
        <v/>
      </c>
      <c r="CE987" s="50">
        <f t="shared" si="5"/>
        <v>0</v>
      </c>
      <c r="CF987" s="109">
        <f t="shared" si="6"/>
        <v>0.75</v>
      </c>
      <c r="CG987" s="50" t="str">
        <f t="shared" si="7"/>
        <v/>
      </c>
      <c r="CH987" s="50" t="str">
        <f t="shared" si="8"/>
        <v/>
      </c>
      <c r="CI987" s="50" t="str">
        <f t="shared" si="9"/>
        <v/>
      </c>
      <c r="CJ987" s="50" t="str">
        <f t="shared" si="10"/>
        <v/>
      </c>
      <c r="CK987" s="50" t="str">
        <f t="shared" si="11"/>
        <v/>
      </c>
      <c r="CL987" s="50"/>
      <c r="CM987" s="50"/>
      <c r="CN987" s="50"/>
      <c r="CO987" s="50"/>
      <c r="CP987" s="50"/>
    </row>
    <row r="988">
      <c r="A988" s="108" t="str">
        <f t="shared" si="2"/>
        <v/>
      </c>
      <c r="B988" s="6"/>
      <c r="C988" s="119"/>
      <c r="D988" s="120"/>
      <c r="E988" s="61"/>
      <c r="F988" s="45"/>
      <c r="G988" s="45"/>
      <c r="H988" s="46"/>
      <c r="I988" s="45"/>
      <c r="J988" s="45"/>
      <c r="K988" s="45"/>
      <c r="L988" s="45"/>
      <c r="M988" s="61"/>
      <c r="N988" s="48"/>
      <c r="O988" s="49"/>
      <c r="P988" s="48"/>
      <c r="Q988" s="49"/>
      <c r="R988" s="50"/>
      <c r="S988" s="51"/>
      <c r="T988" s="15"/>
      <c r="U988" s="14"/>
      <c r="V988" s="52"/>
      <c r="W988" s="52"/>
      <c r="X988" s="52"/>
      <c r="Y988" s="52"/>
      <c r="Z988" s="52"/>
      <c r="AA988" s="52"/>
      <c r="AB988" s="53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3"/>
      <c r="AP988" s="52"/>
      <c r="AQ988" s="52"/>
      <c r="AR988" s="53"/>
      <c r="AS988" s="53"/>
      <c r="AT988" s="53"/>
      <c r="AU988" s="52"/>
      <c r="AV988" s="52"/>
      <c r="AW988" s="53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83" t="str">
        <f>IF(ISBLANK(B988),,IF(IFNA(MATCH(N988,List_Holidays,0),0)=0,IF(IFNA(MATCH(WEEKDAY(N988),List_WeekHolidays,0),0),1,0),2))</f>
        <v/>
      </c>
      <c r="BU988" s="83" t="str">
        <f t="array" ref="BU988">IF(ISBLANK(BT988),,INDEX(List_DayType,BT988+1))</f>
        <v/>
      </c>
      <c r="BV988" s="83" t="str">
        <f t="array" ref="BV988">IFS(BT988=0,,BT988=1,INDEX(List_Weekday,BT988),BT988=2,XLOOKUP(N988,List_Holidays,List_HolidaysDesc))</f>
        <v/>
      </c>
      <c r="BW988" s="109">
        <f t="shared" si="3"/>
        <v>0</v>
      </c>
      <c r="BX988" s="109">
        <f t="shared" si="4"/>
        <v>0</v>
      </c>
      <c r="BY988" s="109">
        <f>IF($BW988&gt;cLunchEnd+$N988,cLunchBegin+$N988+1,cLunchBegin+$N988)</f>
        <v>0.5</v>
      </c>
      <c r="BZ988" s="109">
        <f>IF($BW988&gt;cLunchEnd+$N988,cLunchEnd+$N988+1,cLunchEnd+$N988)</f>
        <v>0.5416666667</v>
      </c>
      <c r="CA988" s="109">
        <f>IF($BW988&gt;cDinnerEnd+$N988,cDinnerBegin+$N988+1,cDinnerBegin+$N988)</f>
        <v>0.75</v>
      </c>
      <c r="CB988" s="109">
        <f>IF($BW988&gt;cDinnerEnd+$N988,cDinnerEnd+$N988+1,cDinnerEnd+$N988)</f>
        <v>0.7916666667</v>
      </c>
      <c r="CC988" s="50" t="str">
        <f>IF((MIN($BX988,BZ988)-MAX($BW988,BY988))&gt;0,vDurationLunch,)</f>
        <v/>
      </c>
      <c r="CD988" s="50" t="str">
        <f>IF((MIN($BX988,CB988)-MAX($BW988,CA988))&gt;0,vDurationDinner,)</f>
        <v/>
      </c>
      <c r="CE988" s="50">
        <f t="shared" si="5"/>
        <v>0</v>
      </c>
      <c r="CF988" s="109">
        <f t="shared" si="6"/>
        <v>0.75</v>
      </c>
      <c r="CG988" s="50" t="str">
        <f t="shared" si="7"/>
        <v/>
      </c>
      <c r="CH988" s="50" t="str">
        <f t="shared" si="8"/>
        <v/>
      </c>
      <c r="CI988" s="50" t="str">
        <f t="shared" si="9"/>
        <v/>
      </c>
      <c r="CJ988" s="50" t="str">
        <f t="shared" si="10"/>
        <v/>
      </c>
      <c r="CK988" s="50" t="str">
        <f t="shared" si="11"/>
        <v/>
      </c>
      <c r="CL988" s="50"/>
      <c r="CM988" s="50"/>
      <c r="CN988" s="50"/>
      <c r="CO988" s="50"/>
      <c r="CP988" s="50"/>
    </row>
    <row r="989">
      <c r="A989" s="108" t="str">
        <f t="shared" si="2"/>
        <v/>
      </c>
      <c r="B989" s="6"/>
      <c r="C989" s="119"/>
      <c r="D989" s="120"/>
      <c r="E989" s="61"/>
      <c r="F989" s="45"/>
      <c r="G989" s="45"/>
      <c r="H989" s="45"/>
      <c r="I989" s="45"/>
      <c r="J989" s="46"/>
      <c r="K989" s="45"/>
      <c r="L989" s="45"/>
      <c r="M989" s="61"/>
      <c r="N989" s="48"/>
      <c r="O989" s="49"/>
      <c r="P989" s="48"/>
      <c r="Q989" s="49"/>
      <c r="R989" s="50"/>
      <c r="S989" s="51"/>
      <c r="T989" s="15"/>
      <c r="U989" s="14"/>
      <c r="V989" s="52"/>
      <c r="W989" s="52"/>
      <c r="X989" s="52"/>
      <c r="Y989" s="52"/>
      <c r="Z989" s="52"/>
      <c r="AA989" s="52"/>
      <c r="AB989" s="53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3"/>
      <c r="AP989" s="52"/>
      <c r="AQ989" s="52"/>
      <c r="AR989" s="53"/>
      <c r="AS989" s="53"/>
      <c r="AT989" s="53"/>
      <c r="AU989" s="52"/>
      <c r="AV989" s="52"/>
      <c r="AW989" s="53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83" t="str">
        <f>IF(ISBLANK(B989),,IF(IFNA(MATCH(N989,List_Holidays,0),0)=0,IF(IFNA(MATCH(WEEKDAY(N989),List_WeekHolidays,0),0),1,0),2))</f>
        <v/>
      </c>
      <c r="BU989" s="83" t="str">
        <f t="array" ref="BU989">IF(ISBLANK(BT989),,INDEX(List_DayType,BT989+1))</f>
        <v/>
      </c>
      <c r="BV989" s="83" t="str">
        <f t="array" ref="BV989">IFS(BT989=0,,BT989=1,INDEX(List_Weekday,BT989),BT989=2,XLOOKUP(N989,List_Holidays,List_HolidaysDesc))</f>
        <v/>
      </c>
      <c r="BW989" s="109">
        <f t="shared" si="3"/>
        <v>0</v>
      </c>
      <c r="BX989" s="109">
        <f t="shared" si="4"/>
        <v>0</v>
      </c>
      <c r="BY989" s="109">
        <f>IF($BW989&gt;cLunchEnd+$N989,cLunchBegin+$N989+1,cLunchBegin+$N989)</f>
        <v>0.5</v>
      </c>
      <c r="BZ989" s="109">
        <f>IF($BW989&gt;cLunchEnd+$N989,cLunchEnd+$N989+1,cLunchEnd+$N989)</f>
        <v>0.5416666667</v>
      </c>
      <c r="CA989" s="109">
        <f>IF($BW989&gt;cDinnerEnd+$N989,cDinnerBegin+$N989+1,cDinnerBegin+$N989)</f>
        <v>0.75</v>
      </c>
      <c r="CB989" s="109">
        <f>IF($BW989&gt;cDinnerEnd+$N989,cDinnerEnd+$N989+1,cDinnerEnd+$N989)</f>
        <v>0.7916666667</v>
      </c>
      <c r="CC989" s="50" t="str">
        <f>IF((MIN($BX989,BZ989)-MAX($BW989,BY989))&gt;0,vDurationLunch,)</f>
        <v/>
      </c>
      <c r="CD989" s="50" t="str">
        <f>IF((MIN($BX989,CB989)-MAX($BW989,CA989))&gt;0,vDurationDinner,)</f>
        <v/>
      </c>
      <c r="CE989" s="50">
        <f t="shared" si="5"/>
        <v>0</v>
      </c>
      <c r="CF989" s="109">
        <f t="shared" si="6"/>
        <v>0.75</v>
      </c>
      <c r="CG989" s="50" t="str">
        <f t="shared" si="7"/>
        <v/>
      </c>
      <c r="CH989" s="50" t="str">
        <f t="shared" si="8"/>
        <v/>
      </c>
      <c r="CI989" s="50" t="str">
        <f t="shared" si="9"/>
        <v/>
      </c>
      <c r="CJ989" s="50" t="str">
        <f t="shared" si="10"/>
        <v/>
      </c>
      <c r="CK989" s="50" t="str">
        <f t="shared" si="11"/>
        <v/>
      </c>
      <c r="CL989" s="50"/>
      <c r="CM989" s="50"/>
      <c r="CN989" s="50"/>
      <c r="CO989" s="50"/>
      <c r="CP989" s="50"/>
    </row>
    <row r="990">
      <c r="A990" s="108" t="str">
        <f t="shared" si="2"/>
        <v/>
      </c>
      <c r="B990" s="6"/>
      <c r="C990" s="119"/>
      <c r="D990" s="120"/>
      <c r="E990" s="61"/>
      <c r="F990" s="45"/>
      <c r="G990" s="45"/>
      <c r="H990" s="46"/>
      <c r="I990" s="45"/>
      <c r="J990" s="45"/>
      <c r="K990" s="45"/>
      <c r="L990" s="45"/>
      <c r="M990" s="61"/>
      <c r="N990" s="48"/>
      <c r="O990" s="49"/>
      <c r="P990" s="48"/>
      <c r="Q990" s="49"/>
      <c r="R990" s="50"/>
      <c r="S990" s="51"/>
      <c r="T990" s="15"/>
      <c r="U990" s="14"/>
      <c r="V990" s="52"/>
      <c r="W990" s="52"/>
      <c r="X990" s="52"/>
      <c r="Y990" s="52"/>
      <c r="Z990" s="52"/>
      <c r="AA990" s="52"/>
      <c r="AB990" s="53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3"/>
      <c r="AP990" s="52"/>
      <c r="AQ990" s="52"/>
      <c r="AR990" s="53"/>
      <c r="AS990" s="53"/>
      <c r="AT990" s="53"/>
      <c r="AU990" s="52"/>
      <c r="AV990" s="52"/>
      <c r="AW990" s="53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83" t="str">
        <f>IF(ISBLANK(B990),,IF(IFNA(MATCH(N990,List_Holidays,0),0)=0,IF(IFNA(MATCH(WEEKDAY(N990),List_WeekHolidays,0),0),1,0),2))</f>
        <v/>
      </c>
      <c r="BU990" s="83" t="str">
        <f t="array" ref="BU990">IF(ISBLANK(BT990),,INDEX(List_DayType,BT990+1))</f>
        <v/>
      </c>
      <c r="BV990" s="83" t="str">
        <f t="array" ref="BV990">IFS(BT990=0,,BT990=1,INDEX(List_Weekday,BT990),BT990=2,XLOOKUP(N990,List_Holidays,List_HolidaysDesc))</f>
        <v/>
      </c>
      <c r="BW990" s="109">
        <f t="shared" si="3"/>
        <v>0</v>
      </c>
      <c r="BX990" s="109">
        <f t="shared" si="4"/>
        <v>0</v>
      </c>
      <c r="BY990" s="109">
        <f>IF($BW990&gt;cLunchEnd+$N990,cLunchBegin+$N990+1,cLunchBegin+$N990)</f>
        <v>0.5</v>
      </c>
      <c r="BZ990" s="109">
        <f>IF($BW990&gt;cLunchEnd+$N990,cLunchEnd+$N990+1,cLunchEnd+$N990)</f>
        <v>0.5416666667</v>
      </c>
      <c r="CA990" s="109">
        <f>IF($BW990&gt;cDinnerEnd+$N990,cDinnerBegin+$N990+1,cDinnerBegin+$N990)</f>
        <v>0.75</v>
      </c>
      <c r="CB990" s="109">
        <f>IF($BW990&gt;cDinnerEnd+$N990,cDinnerEnd+$N990+1,cDinnerEnd+$N990)</f>
        <v>0.7916666667</v>
      </c>
      <c r="CC990" s="50" t="str">
        <f>IF((MIN($BX990,BZ990)-MAX($BW990,BY990))&gt;0,vDurationLunch,)</f>
        <v/>
      </c>
      <c r="CD990" s="50" t="str">
        <f>IF((MIN($BX990,CB990)-MAX($BW990,CA990))&gt;0,vDurationDinner,)</f>
        <v/>
      </c>
      <c r="CE990" s="50">
        <f t="shared" si="5"/>
        <v>0</v>
      </c>
      <c r="CF990" s="109">
        <f t="shared" si="6"/>
        <v>0.75</v>
      </c>
      <c r="CG990" s="50" t="str">
        <f t="shared" si="7"/>
        <v/>
      </c>
      <c r="CH990" s="50" t="str">
        <f t="shared" si="8"/>
        <v/>
      </c>
      <c r="CI990" s="50" t="str">
        <f t="shared" si="9"/>
        <v/>
      </c>
      <c r="CJ990" s="50" t="str">
        <f t="shared" si="10"/>
        <v/>
      </c>
      <c r="CK990" s="50" t="str">
        <f t="shared" si="11"/>
        <v/>
      </c>
      <c r="CL990" s="50"/>
      <c r="CM990" s="50"/>
      <c r="CN990" s="50"/>
      <c r="CO990" s="50"/>
      <c r="CP990" s="50"/>
    </row>
    <row r="991">
      <c r="A991" s="108" t="str">
        <f t="shared" si="2"/>
        <v/>
      </c>
      <c r="B991" s="6"/>
      <c r="C991" s="119"/>
      <c r="D991" s="120"/>
      <c r="E991" s="61"/>
      <c r="F991" s="45"/>
      <c r="G991" s="45"/>
      <c r="H991" s="46"/>
      <c r="I991" s="45"/>
      <c r="J991" s="45"/>
      <c r="K991" s="45"/>
      <c r="L991" s="45"/>
      <c r="M991" s="61"/>
      <c r="N991" s="48"/>
      <c r="O991" s="49"/>
      <c r="P991" s="48"/>
      <c r="Q991" s="49"/>
      <c r="R991" s="50"/>
      <c r="S991" s="51"/>
      <c r="T991" s="15"/>
      <c r="U991" s="14"/>
      <c r="V991" s="52"/>
      <c r="W991" s="52"/>
      <c r="X991" s="52"/>
      <c r="Y991" s="52"/>
      <c r="Z991" s="52"/>
      <c r="AA991" s="52"/>
      <c r="AB991" s="53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3"/>
      <c r="AP991" s="52"/>
      <c r="AQ991" s="52"/>
      <c r="AR991" s="53"/>
      <c r="AS991" s="53"/>
      <c r="AT991" s="53"/>
      <c r="AU991" s="52"/>
      <c r="AV991" s="52"/>
      <c r="AW991" s="53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83" t="str">
        <f>IF(ISBLANK(B991),,IF(IFNA(MATCH(N991,List_Holidays,0),0)=0,IF(IFNA(MATCH(WEEKDAY(N991),List_WeekHolidays,0),0),1,0),2))</f>
        <v/>
      </c>
      <c r="BU991" s="83" t="str">
        <f t="array" ref="BU991">IF(ISBLANK(BT991),,INDEX(List_DayType,BT991+1))</f>
        <v/>
      </c>
      <c r="BV991" s="83" t="str">
        <f t="array" ref="BV991">IFS(BT991=0,,BT991=1,INDEX(List_Weekday,BT991),BT991=2,XLOOKUP(N991,List_Holidays,List_HolidaysDesc))</f>
        <v/>
      </c>
      <c r="BW991" s="109">
        <f t="shared" si="3"/>
        <v>0</v>
      </c>
      <c r="BX991" s="109">
        <f t="shared" si="4"/>
        <v>0</v>
      </c>
      <c r="BY991" s="109">
        <f>IF($BW991&gt;cLunchEnd+$N991,cLunchBegin+$N991+1,cLunchBegin+$N991)</f>
        <v>0.5</v>
      </c>
      <c r="BZ991" s="109">
        <f>IF($BW991&gt;cLunchEnd+$N991,cLunchEnd+$N991+1,cLunchEnd+$N991)</f>
        <v>0.5416666667</v>
      </c>
      <c r="CA991" s="109">
        <f>IF($BW991&gt;cDinnerEnd+$N991,cDinnerBegin+$N991+1,cDinnerBegin+$N991)</f>
        <v>0.75</v>
      </c>
      <c r="CB991" s="109">
        <f>IF($BW991&gt;cDinnerEnd+$N991,cDinnerEnd+$N991+1,cDinnerEnd+$N991)</f>
        <v>0.7916666667</v>
      </c>
      <c r="CC991" s="50" t="str">
        <f>IF((MIN($BX991,BZ991)-MAX($BW991,BY991))&gt;0,vDurationLunch,)</f>
        <v/>
      </c>
      <c r="CD991" s="50" t="str">
        <f>IF((MIN($BX991,CB991)-MAX($BW991,CA991))&gt;0,vDurationDinner,)</f>
        <v/>
      </c>
      <c r="CE991" s="50">
        <f t="shared" si="5"/>
        <v>0</v>
      </c>
      <c r="CF991" s="109">
        <f t="shared" si="6"/>
        <v>0.75</v>
      </c>
      <c r="CG991" s="50" t="str">
        <f t="shared" si="7"/>
        <v/>
      </c>
      <c r="CH991" s="50" t="str">
        <f t="shared" si="8"/>
        <v/>
      </c>
      <c r="CI991" s="50" t="str">
        <f t="shared" si="9"/>
        <v/>
      </c>
      <c r="CJ991" s="50" t="str">
        <f t="shared" si="10"/>
        <v/>
      </c>
      <c r="CK991" s="50" t="str">
        <f t="shared" si="11"/>
        <v/>
      </c>
      <c r="CL991" s="50"/>
      <c r="CM991" s="50"/>
      <c r="CN991" s="50"/>
      <c r="CO991" s="50"/>
      <c r="CP991" s="50"/>
    </row>
    <row r="992">
      <c r="A992" s="108" t="str">
        <f t="shared" si="2"/>
        <v/>
      </c>
      <c r="B992" s="6"/>
      <c r="C992" s="119"/>
      <c r="D992" s="120"/>
      <c r="E992" s="61"/>
      <c r="F992" s="45"/>
      <c r="G992" s="45"/>
      <c r="H992" s="46"/>
      <c r="I992" s="45"/>
      <c r="J992" s="45"/>
      <c r="K992" s="45"/>
      <c r="L992" s="45"/>
      <c r="M992" s="61"/>
      <c r="N992" s="48"/>
      <c r="O992" s="49"/>
      <c r="P992" s="48"/>
      <c r="Q992" s="49"/>
      <c r="R992" s="50"/>
      <c r="S992" s="51"/>
      <c r="T992" s="15"/>
      <c r="U992" s="14"/>
      <c r="V992" s="52"/>
      <c r="W992" s="52"/>
      <c r="X992" s="52"/>
      <c r="Y992" s="52"/>
      <c r="Z992" s="52"/>
      <c r="AA992" s="52"/>
      <c r="AB992" s="53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3"/>
      <c r="AP992" s="52"/>
      <c r="AQ992" s="52"/>
      <c r="AR992" s="53"/>
      <c r="AS992" s="53"/>
      <c r="AT992" s="53"/>
      <c r="AU992" s="52"/>
      <c r="AV992" s="52"/>
      <c r="AW992" s="53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83" t="str">
        <f>IF(ISBLANK(B992),,IF(IFNA(MATCH(N992,List_Holidays,0),0)=0,IF(IFNA(MATCH(WEEKDAY(N992),List_WeekHolidays,0),0),1,0),2))</f>
        <v/>
      </c>
      <c r="BU992" s="83" t="str">
        <f t="array" ref="BU992">IF(ISBLANK(BT992),,INDEX(List_DayType,BT992+1))</f>
        <v/>
      </c>
      <c r="BV992" s="83" t="str">
        <f t="array" ref="BV992">IFS(BT992=0,,BT992=1,INDEX(List_Weekday,BT992),BT992=2,XLOOKUP(N992,List_Holidays,List_HolidaysDesc))</f>
        <v/>
      </c>
      <c r="BW992" s="109">
        <f t="shared" si="3"/>
        <v>0</v>
      </c>
      <c r="BX992" s="109">
        <f t="shared" si="4"/>
        <v>0</v>
      </c>
      <c r="BY992" s="109">
        <f>IF($BW992&gt;cLunchEnd+$N992,cLunchBegin+$N992+1,cLunchBegin+$N992)</f>
        <v>0.5</v>
      </c>
      <c r="BZ992" s="109">
        <f>IF($BW992&gt;cLunchEnd+$N992,cLunchEnd+$N992+1,cLunchEnd+$N992)</f>
        <v>0.5416666667</v>
      </c>
      <c r="CA992" s="109">
        <f>IF($BW992&gt;cDinnerEnd+$N992,cDinnerBegin+$N992+1,cDinnerBegin+$N992)</f>
        <v>0.75</v>
      </c>
      <c r="CB992" s="109">
        <f>IF($BW992&gt;cDinnerEnd+$N992,cDinnerEnd+$N992+1,cDinnerEnd+$N992)</f>
        <v>0.7916666667</v>
      </c>
      <c r="CC992" s="50" t="str">
        <f>IF((MIN($BX992,BZ992)-MAX($BW992,BY992))&gt;0,vDurationLunch,)</f>
        <v/>
      </c>
      <c r="CD992" s="50" t="str">
        <f>IF((MIN($BX992,CB992)-MAX($BW992,CA992))&gt;0,vDurationDinner,)</f>
        <v/>
      </c>
      <c r="CE992" s="50">
        <f t="shared" si="5"/>
        <v>0</v>
      </c>
      <c r="CF992" s="109">
        <f t="shared" si="6"/>
        <v>0.75</v>
      </c>
      <c r="CG992" s="50" t="str">
        <f t="shared" si="7"/>
        <v/>
      </c>
      <c r="CH992" s="50" t="str">
        <f t="shared" si="8"/>
        <v/>
      </c>
      <c r="CI992" s="50" t="str">
        <f t="shared" si="9"/>
        <v/>
      </c>
      <c r="CJ992" s="50" t="str">
        <f t="shared" si="10"/>
        <v/>
      </c>
      <c r="CK992" s="50" t="str">
        <f t="shared" si="11"/>
        <v/>
      </c>
      <c r="CL992" s="50"/>
      <c r="CM992" s="50"/>
      <c r="CN992" s="50"/>
      <c r="CO992" s="50"/>
      <c r="CP992" s="50"/>
    </row>
    <row r="993">
      <c r="A993" s="108" t="str">
        <f t="shared" si="2"/>
        <v/>
      </c>
      <c r="B993" s="6"/>
      <c r="C993" s="119"/>
      <c r="D993" s="120"/>
      <c r="E993" s="61"/>
      <c r="F993" s="45"/>
      <c r="G993" s="46"/>
      <c r="H993" s="46"/>
      <c r="I993" s="45"/>
      <c r="J993" s="45"/>
      <c r="K993" s="45"/>
      <c r="L993" s="45"/>
      <c r="M993" s="61"/>
      <c r="N993" s="48"/>
      <c r="O993" s="49"/>
      <c r="P993" s="48"/>
      <c r="Q993" s="49"/>
      <c r="R993" s="50"/>
      <c r="S993" s="51"/>
      <c r="T993" s="15"/>
      <c r="U993" s="14"/>
      <c r="V993" s="52"/>
      <c r="W993" s="52"/>
      <c r="X993" s="52"/>
      <c r="Y993" s="52"/>
      <c r="Z993" s="52"/>
      <c r="AA993" s="52"/>
      <c r="AB993" s="53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3"/>
      <c r="AP993" s="52"/>
      <c r="AQ993" s="52"/>
      <c r="AR993" s="53"/>
      <c r="AS993" s="53"/>
      <c r="AT993" s="53"/>
      <c r="AU993" s="52"/>
      <c r="AV993" s="52"/>
      <c r="AW993" s="53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83" t="str">
        <f>IF(ISBLANK(B993),,IF(IFNA(MATCH(N993,List_Holidays,0),0)=0,IF(IFNA(MATCH(WEEKDAY(N993),List_WeekHolidays,0),0),1,0),2))</f>
        <v/>
      </c>
      <c r="BU993" s="83" t="str">
        <f t="array" ref="BU993">IF(ISBLANK(BT993),,INDEX(List_DayType,BT993+1))</f>
        <v/>
      </c>
      <c r="BV993" s="83" t="str">
        <f t="array" ref="BV993">IFS(BT993=0,,BT993=1,INDEX(List_Weekday,BT993),BT993=2,XLOOKUP(N993,List_Holidays,List_HolidaysDesc))</f>
        <v/>
      </c>
      <c r="BW993" s="109">
        <f t="shared" si="3"/>
        <v>0</v>
      </c>
      <c r="BX993" s="109">
        <f t="shared" si="4"/>
        <v>0</v>
      </c>
      <c r="BY993" s="109">
        <f>IF($BW993&gt;cLunchEnd+$N993,cLunchBegin+$N993+1,cLunchBegin+$N993)</f>
        <v>0.5</v>
      </c>
      <c r="BZ993" s="109">
        <f>IF($BW993&gt;cLunchEnd+$N993,cLunchEnd+$N993+1,cLunchEnd+$N993)</f>
        <v>0.5416666667</v>
      </c>
      <c r="CA993" s="109">
        <f>IF($BW993&gt;cDinnerEnd+$N993,cDinnerBegin+$N993+1,cDinnerBegin+$N993)</f>
        <v>0.75</v>
      </c>
      <c r="CB993" s="109">
        <f>IF($BW993&gt;cDinnerEnd+$N993,cDinnerEnd+$N993+1,cDinnerEnd+$N993)</f>
        <v>0.7916666667</v>
      </c>
      <c r="CC993" s="50" t="str">
        <f>IF((MIN($BX993,BZ993)-MAX($BW993,BY993))&gt;0,vDurationLunch,)</f>
        <v/>
      </c>
      <c r="CD993" s="50" t="str">
        <f>IF((MIN($BX993,CB993)-MAX($BW993,CA993))&gt;0,vDurationDinner,)</f>
        <v/>
      </c>
      <c r="CE993" s="50">
        <f t="shared" si="5"/>
        <v>0</v>
      </c>
      <c r="CF993" s="109">
        <f t="shared" si="6"/>
        <v>0.75</v>
      </c>
      <c r="CG993" s="50" t="str">
        <f t="shared" si="7"/>
        <v/>
      </c>
      <c r="CH993" s="50" t="str">
        <f t="shared" si="8"/>
        <v/>
      </c>
      <c r="CI993" s="50" t="str">
        <f t="shared" si="9"/>
        <v/>
      </c>
      <c r="CJ993" s="50" t="str">
        <f t="shared" si="10"/>
        <v/>
      </c>
      <c r="CK993" s="50" t="str">
        <f t="shared" si="11"/>
        <v/>
      </c>
      <c r="CL993" s="50"/>
      <c r="CM993" s="50"/>
      <c r="CN993" s="50"/>
      <c r="CO993" s="50"/>
      <c r="CP993" s="50"/>
    </row>
    <row r="994">
      <c r="A994" s="108" t="str">
        <f t="shared" si="2"/>
        <v/>
      </c>
      <c r="B994" s="6"/>
      <c r="C994" s="119"/>
      <c r="D994" s="120"/>
      <c r="E994" s="61"/>
      <c r="F994" s="45"/>
      <c r="G994" s="45"/>
      <c r="H994" s="46"/>
      <c r="I994" s="45"/>
      <c r="J994" s="45"/>
      <c r="K994" s="45"/>
      <c r="L994" s="45"/>
      <c r="M994" s="61"/>
      <c r="N994" s="48"/>
      <c r="O994" s="49"/>
      <c r="P994" s="48"/>
      <c r="Q994" s="49"/>
      <c r="R994" s="50"/>
      <c r="S994" s="51"/>
      <c r="T994" s="15"/>
      <c r="U994" s="14"/>
      <c r="V994" s="52"/>
      <c r="W994" s="52"/>
      <c r="X994" s="52"/>
      <c r="Y994" s="52"/>
      <c r="Z994" s="52"/>
      <c r="AA994" s="52"/>
      <c r="AB994" s="53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3"/>
      <c r="AP994" s="52"/>
      <c r="AQ994" s="52"/>
      <c r="AR994" s="53"/>
      <c r="AS994" s="53"/>
      <c r="AT994" s="53"/>
      <c r="AU994" s="52"/>
      <c r="AV994" s="52"/>
      <c r="AW994" s="53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83" t="str">
        <f>IF(ISBLANK(B994),,IF(IFNA(MATCH(N994,List_Holidays,0),0)=0,IF(IFNA(MATCH(WEEKDAY(N994),List_WeekHolidays,0),0),1,0),2))</f>
        <v/>
      </c>
      <c r="BU994" s="83" t="str">
        <f t="array" ref="BU994">IF(ISBLANK(BT994),,INDEX(List_DayType,BT994+1))</f>
        <v/>
      </c>
      <c r="BV994" s="83" t="str">
        <f t="array" ref="BV994">IFS(BT994=0,,BT994=1,INDEX(List_Weekday,BT994),BT994=2,XLOOKUP(N994,List_Holidays,List_HolidaysDesc))</f>
        <v/>
      </c>
      <c r="BW994" s="109">
        <f t="shared" si="3"/>
        <v>0</v>
      </c>
      <c r="BX994" s="109">
        <f t="shared" si="4"/>
        <v>0</v>
      </c>
      <c r="BY994" s="109">
        <f>IF($BW994&gt;cLunchEnd+$N994,cLunchBegin+$N994+1,cLunchBegin+$N994)</f>
        <v>0.5</v>
      </c>
      <c r="BZ994" s="109">
        <f>IF($BW994&gt;cLunchEnd+$N994,cLunchEnd+$N994+1,cLunchEnd+$N994)</f>
        <v>0.5416666667</v>
      </c>
      <c r="CA994" s="109">
        <f>IF($BW994&gt;cDinnerEnd+$N994,cDinnerBegin+$N994+1,cDinnerBegin+$N994)</f>
        <v>0.75</v>
      </c>
      <c r="CB994" s="109">
        <f>IF($BW994&gt;cDinnerEnd+$N994,cDinnerEnd+$N994+1,cDinnerEnd+$N994)</f>
        <v>0.7916666667</v>
      </c>
      <c r="CC994" s="50" t="str">
        <f>IF((MIN($BX994,BZ994)-MAX($BW994,BY994))&gt;0,vDurationLunch,)</f>
        <v/>
      </c>
      <c r="CD994" s="50" t="str">
        <f>IF((MIN($BX994,CB994)-MAX($BW994,CA994))&gt;0,vDurationDinner,)</f>
        <v/>
      </c>
      <c r="CE994" s="50">
        <f t="shared" si="5"/>
        <v>0</v>
      </c>
      <c r="CF994" s="109">
        <f t="shared" si="6"/>
        <v>0.75</v>
      </c>
      <c r="CG994" s="50" t="str">
        <f t="shared" si="7"/>
        <v/>
      </c>
      <c r="CH994" s="50" t="str">
        <f t="shared" si="8"/>
        <v/>
      </c>
      <c r="CI994" s="50" t="str">
        <f t="shared" si="9"/>
        <v/>
      </c>
      <c r="CJ994" s="50" t="str">
        <f t="shared" si="10"/>
        <v/>
      </c>
      <c r="CK994" s="50" t="str">
        <f t="shared" si="11"/>
        <v/>
      </c>
      <c r="CL994" s="50"/>
      <c r="CM994" s="50"/>
      <c r="CN994" s="50"/>
      <c r="CO994" s="50"/>
      <c r="CP994" s="50"/>
    </row>
    <row r="995">
      <c r="A995" s="108" t="str">
        <f t="shared" si="2"/>
        <v/>
      </c>
      <c r="B995" s="6"/>
      <c r="C995" s="119"/>
      <c r="D995" s="120"/>
      <c r="E995" s="61"/>
      <c r="F995" s="45"/>
      <c r="G995" s="45"/>
      <c r="H995" s="46"/>
      <c r="I995" s="45"/>
      <c r="J995" s="45"/>
      <c r="K995" s="45"/>
      <c r="L995" s="45"/>
      <c r="M995" s="61"/>
      <c r="N995" s="48"/>
      <c r="O995" s="49"/>
      <c r="P995" s="48"/>
      <c r="Q995" s="49"/>
      <c r="R995" s="50"/>
      <c r="S995" s="51"/>
      <c r="T995" s="15"/>
      <c r="U995" s="14"/>
      <c r="V995" s="52"/>
      <c r="W995" s="52"/>
      <c r="X995" s="52"/>
      <c r="Y995" s="52"/>
      <c r="Z995" s="52"/>
      <c r="AA995" s="52"/>
      <c r="AB995" s="53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3"/>
      <c r="AP995" s="52"/>
      <c r="AQ995" s="52"/>
      <c r="AR995" s="53"/>
      <c r="AS995" s="53"/>
      <c r="AT995" s="53"/>
      <c r="AU995" s="52"/>
      <c r="AV995" s="52"/>
      <c r="AW995" s="53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83" t="str">
        <f>IF(ISBLANK(B995),,IF(IFNA(MATCH(N995,List_Holidays,0),0)=0,IF(IFNA(MATCH(WEEKDAY(N995),List_WeekHolidays,0),0),1,0),2))</f>
        <v/>
      </c>
      <c r="BU995" s="83" t="str">
        <f t="array" ref="BU995">IF(ISBLANK(BT995),,INDEX(List_DayType,BT995+1))</f>
        <v/>
      </c>
      <c r="BV995" s="83" t="str">
        <f t="array" ref="BV995">IFS(BT995=0,,BT995=1,INDEX(List_Weekday,BT995),BT995=2,XLOOKUP(N995,List_Holidays,List_HolidaysDesc))</f>
        <v/>
      </c>
      <c r="BW995" s="109">
        <f t="shared" si="3"/>
        <v>0</v>
      </c>
      <c r="BX995" s="109">
        <f t="shared" si="4"/>
        <v>0</v>
      </c>
      <c r="BY995" s="109">
        <f>IF($BW995&gt;cLunchEnd+$N995,cLunchBegin+$N995+1,cLunchBegin+$N995)</f>
        <v>0.5</v>
      </c>
      <c r="BZ995" s="109">
        <f>IF($BW995&gt;cLunchEnd+$N995,cLunchEnd+$N995+1,cLunchEnd+$N995)</f>
        <v>0.5416666667</v>
      </c>
      <c r="CA995" s="109">
        <f>IF($BW995&gt;cDinnerEnd+$N995,cDinnerBegin+$N995+1,cDinnerBegin+$N995)</f>
        <v>0.75</v>
      </c>
      <c r="CB995" s="109">
        <f>IF($BW995&gt;cDinnerEnd+$N995,cDinnerEnd+$N995+1,cDinnerEnd+$N995)</f>
        <v>0.7916666667</v>
      </c>
      <c r="CC995" s="50" t="str">
        <f>IF((MIN($BX995,BZ995)-MAX($BW995,BY995))&gt;0,vDurationLunch,)</f>
        <v/>
      </c>
      <c r="CD995" s="50" t="str">
        <f>IF((MIN($BX995,CB995)-MAX($BW995,CA995))&gt;0,vDurationDinner,)</f>
        <v/>
      </c>
      <c r="CE995" s="50">
        <f t="shared" si="5"/>
        <v>0</v>
      </c>
      <c r="CF995" s="109">
        <f t="shared" si="6"/>
        <v>0.75</v>
      </c>
      <c r="CG995" s="50" t="str">
        <f t="shared" si="7"/>
        <v/>
      </c>
      <c r="CH995" s="50" t="str">
        <f t="shared" si="8"/>
        <v/>
      </c>
      <c r="CI995" s="50" t="str">
        <f t="shared" si="9"/>
        <v/>
      </c>
      <c r="CJ995" s="50" t="str">
        <f t="shared" si="10"/>
        <v/>
      </c>
      <c r="CK995" s="50" t="str">
        <f t="shared" si="11"/>
        <v/>
      </c>
      <c r="CL995" s="50"/>
      <c r="CM995" s="50"/>
      <c r="CN995" s="50"/>
      <c r="CO995" s="50"/>
      <c r="CP995" s="50"/>
    </row>
    <row r="996">
      <c r="A996" s="108" t="str">
        <f t="shared" si="2"/>
        <v/>
      </c>
      <c r="B996" s="6"/>
      <c r="C996" s="119"/>
      <c r="D996" s="120"/>
      <c r="E996" s="61"/>
      <c r="F996" s="45"/>
      <c r="G996" s="45"/>
      <c r="H996" s="45"/>
      <c r="I996" s="45"/>
      <c r="J996" s="46"/>
      <c r="K996" s="45"/>
      <c r="L996" s="45"/>
      <c r="M996" s="61"/>
      <c r="N996" s="48"/>
      <c r="O996" s="49"/>
      <c r="P996" s="48"/>
      <c r="Q996" s="49"/>
      <c r="R996" s="50"/>
      <c r="S996" s="51"/>
      <c r="T996" s="15"/>
      <c r="U996" s="14"/>
      <c r="V996" s="52"/>
      <c r="W996" s="52"/>
      <c r="X996" s="52"/>
      <c r="Y996" s="52"/>
      <c r="Z996" s="52"/>
      <c r="AA996" s="52"/>
      <c r="AB996" s="53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3"/>
      <c r="AP996" s="52"/>
      <c r="AQ996" s="52"/>
      <c r="AR996" s="53"/>
      <c r="AS996" s="53"/>
      <c r="AT996" s="53"/>
      <c r="AU996" s="52"/>
      <c r="AV996" s="52"/>
      <c r="AW996" s="53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83" t="str">
        <f>IF(ISBLANK(B996),,IF(IFNA(MATCH(N996,List_Holidays,0),0)=0,IF(IFNA(MATCH(WEEKDAY(N996),List_WeekHolidays,0),0),1,0),2))</f>
        <v/>
      </c>
      <c r="BU996" s="83" t="str">
        <f t="array" ref="BU996">IF(ISBLANK(BT996),,INDEX(List_DayType,BT996+1))</f>
        <v/>
      </c>
      <c r="BV996" s="83" t="str">
        <f t="array" ref="BV996">IFS(BT996=0,,BT996=1,INDEX(List_Weekday,BT996),BT996=2,XLOOKUP(N996,List_Holidays,List_HolidaysDesc))</f>
        <v/>
      </c>
      <c r="BW996" s="109">
        <f t="shared" si="3"/>
        <v>0</v>
      </c>
      <c r="BX996" s="109">
        <f t="shared" si="4"/>
        <v>0</v>
      </c>
      <c r="BY996" s="109">
        <f>IF($BW996&gt;cLunchEnd+$N996,cLunchBegin+$N996+1,cLunchBegin+$N996)</f>
        <v>0.5</v>
      </c>
      <c r="BZ996" s="109">
        <f>IF($BW996&gt;cLunchEnd+$N996,cLunchEnd+$N996+1,cLunchEnd+$N996)</f>
        <v>0.5416666667</v>
      </c>
      <c r="CA996" s="109">
        <f>IF($BW996&gt;cDinnerEnd+$N996,cDinnerBegin+$N996+1,cDinnerBegin+$N996)</f>
        <v>0.75</v>
      </c>
      <c r="CB996" s="109">
        <f>IF($BW996&gt;cDinnerEnd+$N996,cDinnerEnd+$N996+1,cDinnerEnd+$N996)</f>
        <v>0.7916666667</v>
      </c>
      <c r="CC996" s="50" t="str">
        <f>IF((MIN($BX996,BZ996)-MAX($BW996,BY996))&gt;0,vDurationLunch,)</f>
        <v/>
      </c>
      <c r="CD996" s="50" t="str">
        <f>IF((MIN($BX996,CB996)-MAX($BW996,CA996))&gt;0,vDurationDinner,)</f>
        <v/>
      </c>
      <c r="CE996" s="50">
        <f t="shared" si="5"/>
        <v>0</v>
      </c>
      <c r="CF996" s="109">
        <f t="shared" si="6"/>
        <v>0.75</v>
      </c>
      <c r="CG996" s="50" t="str">
        <f t="shared" si="7"/>
        <v/>
      </c>
      <c r="CH996" s="50" t="str">
        <f t="shared" si="8"/>
        <v/>
      </c>
      <c r="CI996" s="50" t="str">
        <f t="shared" si="9"/>
        <v/>
      </c>
      <c r="CJ996" s="50" t="str">
        <f t="shared" si="10"/>
        <v/>
      </c>
      <c r="CK996" s="50" t="str">
        <f t="shared" si="11"/>
        <v/>
      </c>
      <c r="CL996" s="50"/>
      <c r="CM996" s="50"/>
      <c r="CN996" s="50"/>
      <c r="CO996" s="50"/>
      <c r="CP996" s="50"/>
    </row>
    <row r="997">
      <c r="A997" s="108" t="str">
        <f t="shared" si="2"/>
        <v/>
      </c>
      <c r="B997" s="6"/>
      <c r="C997" s="119"/>
      <c r="D997" s="120"/>
      <c r="E997" s="61"/>
      <c r="F997" s="45"/>
      <c r="G997" s="45"/>
      <c r="H997" s="46"/>
      <c r="I997" s="45"/>
      <c r="J997" s="45"/>
      <c r="K997" s="45"/>
      <c r="L997" s="45"/>
      <c r="M997" s="61"/>
      <c r="N997" s="48"/>
      <c r="O997" s="49"/>
      <c r="P997" s="48"/>
      <c r="Q997" s="49"/>
      <c r="R997" s="50"/>
      <c r="S997" s="51"/>
      <c r="T997" s="15"/>
      <c r="U997" s="14"/>
      <c r="V997" s="52"/>
      <c r="W997" s="52"/>
      <c r="X997" s="52"/>
      <c r="Y997" s="52"/>
      <c r="Z997" s="52"/>
      <c r="AA997" s="52"/>
      <c r="AB997" s="53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3"/>
      <c r="AP997" s="52"/>
      <c r="AQ997" s="52"/>
      <c r="AR997" s="53"/>
      <c r="AS997" s="53"/>
      <c r="AT997" s="53"/>
      <c r="AU997" s="52"/>
      <c r="AV997" s="52"/>
      <c r="AW997" s="53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83" t="str">
        <f>IF(ISBLANK(B997),,IF(IFNA(MATCH(N997,List_Holidays,0),0)=0,IF(IFNA(MATCH(WEEKDAY(N997),List_WeekHolidays,0),0),1,0),2))</f>
        <v/>
      </c>
      <c r="BU997" s="83" t="str">
        <f t="array" ref="BU997">IF(ISBLANK(BT997),,INDEX(List_DayType,BT997+1))</f>
        <v/>
      </c>
      <c r="BV997" s="83" t="str">
        <f t="array" ref="BV997">IFS(BT997=0,,BT997=1,INDEX(List_Weekday,BT997),BT997=2,XLOOKUP(N997,List_Holidays,List_HolidaysDesc))</f>
        <v/>
      </c>
      <c r="BW997" s="109">
        <f t="shared" si="3"/>
        <v>0</v>
      </c>
      <c r="BX997" s="109">
        <f t="shared" si="4"/>
        <v>0</v>
      </c>
      <c r="BY997" s="109">
        <f>IF($BW997&gt;cLunchEnd+$N997,cLunchBegin+$N997+1,cLunchBegin+$N997)</f>
        <v>0.5</v>
      </c>
      <c r="BZ997" s="109">
        <f>IF($BW997&gt;cLunchEnd+$N997,cLunchEnd+$N997+1,cLunchEnd+$N997)</f>
        <v>0.5416666667</v>
      </c>
      <c r="CA997" s="109">
        <f>IF($BW997&gt;cDinnerEnd+$N997,cDinnerBegin+$N997+1,cDinnerBegin+$N997)</f>
        <v>0.75</v>
      </c>
      <c r="CB997" s="109">
        <f>IF($BW997&gt;cDinnerEnd+$N997,cDinnerEnd+$N997+1,cDinnerEnd+$N997)</f>
        <v>0.7916666667</v>
      </c>
      <c r="CC997" s="50" t="str">
        <f>IF((MIN($BX997,BZ997)-MAX($BW997,BY997))&gt;0,vDurationLunch,)</f>
        <v/>
      </c>
      <c r="CD997" s="50" t="str">
        <f>IF((MIN($BX997,CB997)-MAX($BW997,CA997))&gt;0,vDurationDinner,)</f>
        <v/>
      </c>
      <c r="CE997" s="50">
        <f t="shared" si="5"/>
        <v>0</v>
      </c>
      <c r="CF997" s="109">
        <f t="shared" si="6"/>
        <v>0.75</v>
      </c>
      <c r="CG997" s="50" t="str">
        <f t="shared" si="7"/>
        <v/>
      </c>
      <c r="CH997" s="50" t="str">
        <f t="shared" si="8"/>
        <v/>
      </c>
      <c r="CI997" s="50" t="str">
        <f t="shared" si="9"/>
        <v/>
      </c>
      <c r="CJ997" s="50" t="str">
        <f t="shared" si="10"/>
        <v/>
      </c>
      <c r="CK997" s="50" t="str">
        <f t="shared" si="11"/>
        <v/>
      </c>
      <c r="CL997" s="50"/>
      <c r="CM997" s="50"/>
      <c r="CN997" s="50"/>
      <c r="CO997" s="50"/>
      <c r="CP997" s="50"/>
    </row>
    <row r="998">
      <c r="A998" s="108" t="str">
        <f t="shared" si="2"/>
        <v/>
      </c>
      <c r="B998" s="6"/>
      <c r="C998" s="119"/>
      <c r="D998" s="120"/>
      <c r="E998" s="61"/>
      <c r="F998" s="45"/>
      <c r="G998" s="45"/>
      <c r="H998" s="46"/>
      <c r="I998" s="45"/>
      <c r="J998" s="45"/>
      <c r="K998" s="45"/>
      <c r="L998" s="45"/>
      <c r="M998" s="61"/>
      <c r="N998" s="48"/>
      <c r="O998" s="49"/>
      <c r="P998" s="48"/>
      <c r="Q998" s="49"/>
      <c r="R998" s="50"/>
      <c r="S998" s="51"/>
      <c r="T998" s="15"/>
      <c r="U998" s="14"/>
      <c r="V998" s="52"/>
      <c r="W998" s="52"/>
      <c r="X998" s="52"/>
      <c r="Y998" s="52"/>
      <c r="Z998" s="52"/>
      <c r="AA998" s="52"/>
      <c r="AB998" s="53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3"/>
      <c r="AP998" s="52"/>
      <c r="AQ998" s="52"/>
      <c r="AR998" s="53"/>
      <c r="AS998" s="53"/>
      <c r="AT998" s="53"/>
      <c r="AU998" s="52"/>
      <c r="AV998" s="52"/>
      <c r="AW998" s="53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83" t="str">
        <f>IF(ISBLANK(B998),,IF(IFNA(MATCH(N998,List_Holidays,0),0)=0,IF(IFNA(MATCH(WEEKDAY(N998),List_WeekHolidays,0),0),1,0),2))</f>
        <v/>
      </c>
      <c r="BU998" s="83" t="str">
        <f t="array" ref="BU998">IF(ISBLANK(BT998),,INDEX(List_DayType,BT998+1))</f>
        <v/>
      </c>
      <c r="BV998" s="83" t="str">
        <f t="array" ref="BV998">IFS(BT998=0,,BT998=1,INDEX(List_Weekday,BT998),BT998=2,XLOOKUP(N998,List_Holidays,List_HolidaysDesc))</f>
        <v/>
      </c>
      <c r="BW998" s="109">
        <f t="shared" si="3"/>
        <v>0</v>
      </c>
      <c r="BX998" s="109">
        <f t="shared" si="4"/>
        <v>0</v>
      </c>
      <c r="BY998" s="109">
        <f>IF($BW998&gt;cLunchEnd+$N998,cLunchBegin+$N998+1,cLunchBegin+$N998)</f>
        <v>0.5</v>
      </c>
      <c r="BZ998" s="109">
        <f>IF($BW998&gt;cLunchEnd+$N998,cLunchEnd+$N998+1,cLunchEnd+$N998)</f>
        <v>0.5416666667</v>
      </c>
      <c r="CA998" s="109">
        <f>IF($BW998&gt;cDinnerEnd+$N998,cDinnerBegin+$N998+1,cDinnerBegin+$N998)</f>
        <v>0.75</v>
      </c>
      <c r="CB998" s="109">
        <f>IF($BW998&gt;cDinnerEnd+$N998,cDinnerEnd+$N998+1,cDinnerEnd+$N998)</f>
        <v>0.7916666667</v>
      </c>
      <c r="CC998" s="50" t="str">
        <f>IF((MIN($BX998,BZ998)-MAX($BW998,BY998))&gt;0,vDurationLunch,)</f>
        <v/>
      </c>
      <c r="CD998" s="50" t="str">
        <f>IF((MIN($BX998,CB998)-MAX($BW998,CA998))&gt;0,vDurationDinner,)</f>
        <v/>
      </c>
      <c r="CE998" s="50">
        <f t="shared" si="5"/>
        <v>0</v>
      </c>
      <c r="CF998" s="109">
        <f t="shared" si="6"/>
        <v>0.75</v>
      </c>
      <c r="CG998" s="50" t="str">
        <f t="shared" si="7"/>
        <v/>
      </c>
      <c r="CH998" s="50" t="str">
        <f t="shared" si="8"/>
        <v/>
      </c>
      <c r="CI998" s="50" t="str">
        <f t="shared" si="9"/>
        <v/>
      </c>
      <c r="CJ998" s="50" t="str">
        <f t="shared" si="10"/>
        <v/>
      </c>
      <c r="CK998" s="50" t="str">
        <f t="shared" si="11"/>
        <v/>
      </c>
      <c r="CL998" s="50"/>
      <c r="CM998" s="50"/>
      <c r="CN998" s="50"/>
      <c r="CO998" s="50"/>
      <c r="CP998" s="50"/>
    </row>
    <row r="999">
      <c r="A999" s="108" t="str">
        <f t="shared" si="2"/>
        <v/>
      </c>
      <c r="B999" s="6"/>
      <c r="C999" s="119"/>
      <c r="D999" s="120"/>
      <c r="E999" s="61"/>
      <c r="F999" s="45"/>
      <c r="G999" s="45"/>
      <c r="H999" s="46"/>
      <c r="I999" s="45"/>
      <c r="J999" s="45"/>
      <c r="K999" s="45"/>
      <c r="L999" s="45"/>
      <c r="M999" s="61"/>
      <c r="N999" s="48"/>
      <c r="O999" s="49"/>
      <c r="P999" s="48"/>
      <c r="Q999" s="49"/>
      <c r="R999" s="50"/>
      <c r="S999" s="51"/>
      <c r="T999" s="15"/>
      <c r="U999" s="14"/>
      <c r="V999" s="52"/>
      <c r="W999" s="52"/>
      <c r="X999" s="52"/>
      <c r="Y999" s="52"/>
      <c r="Z999" s="52"/>
      <c r="AA999" s="52"/>
      <c r="AB999" s="53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3"/>
      <c r="AP999" s="52"/>
      <c r="AQ999" s="52"/>
      <c r="AR999" s="53"/>
      <c r="AS999" s="53"/>
      <c r="AT999" s="53"/>
      <c r="AU999" s="52"/>
      <c r="AV999" s="52"/>
      <c r="AW999" s="53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83" t="str">
        <f>IF(ISBLANK(B999),,IF(IFNA(MATCH(N999,List_Holidays,0),0)=0,IF(IFNA(MATCH(WEEKDAY(N999),List_WeekHolidays,0),0),1,0),2))</f>
        <v/>
      </c>
      <c r="BU999" s="83" t="str">
        <f t="array" ref="BU999">IF(ISBLANK(BT999),,INDEX(List_DayType,BT999+1))</f>
        <v/>
      </c>
      <c r="BV999" s="83" t="str">
        <f t="array" ref="BV999">IFS(BT999=0,,BT999=1,INDEX(List_Weekday,BT999),BT999=2,XLOOKUP(N999,List_Holidays,List_HolidaysDesc))</f>
        <v/>
      </c>
      <c r="BW999" s="109">
        <f t="shared" si="3"/>
        <v>0</v>
      </c>
      <c r="BX999" s="109">
        <f t="shared" si="4"/>
        <v>0</v>
      </c>
      <c r="BY999" s="109">
        <f>IF($BW999&gt;cLunchEnd+$N999,cLunchBegin+$N999+1,cLunchBegin+$N999)</f>
        <v>0.5</v>
      </c>
      <c r="BZ999" s="109">
        <f>IF($BW999&gt;cLunchEnd+$N999,cLunchEnd+$N999+1,cLunchEnd+$N999)</f>
        <v>0.5416666667</v>
      </c>
      <c r="CA999" s="109">
        <f>IF($BW999&gt;cDinnerEnd+$N999,cDinnerBegin+$N999+1,cDinnerBegin+$N999)</f>
        <v>0.75</v>
      </c>
      <c r="CB999" s="109">
        <f>IF($BW999&gt;cDinnerEnd+$N999,cDinnerEnd+$N999+1,cDinnerEnd+$N999)</f>
        <v>0.7916666667</v>
      </c>
      <c r="CC999" s="50" t="str">
        <f>IF((MIN($BX999,BZ999)-MAX($BW999,BY999))&gt;0,vDurationLunch,)</f>
        <v/>
      </c>
      <c r="CD999" s="50" t="str">
        <f>IF((MIN($BX999,CB999)-MAX($BW999,CA999))&gt;0,vDurationDinner,)</f>
        <v/>
      </c>
      <c r="CE999" s="50">
        <f t="shared" si="5"/>
        <v>0</v>
      </c>
      <c r="CF999" s="109">
        <f t="shared" si="6"/>
        <v>0.75</v>
      </c>
      <c r="CG999" s="50" t="str">
        <f t="shared" si="7"/>
        <v/>
      </c>
      <c r="CH999" s="50" t="str">
        <f t="shared" si="8"/>
        <v/>
      </c>
      <c r="CI999" s="50" t="str">
        <f t="shared" si="9"/>
        <v/>
      </c>
      <c r="CJ999" s="50" t="str">
        <f t="shared" si="10"/>
        <v/>
      </c>
      <c r="CK999" s="50" t="str">
        <f t="shared" si="11"/>
        <v/>
      </c>
      <c r="CL999" s="50"/>
      <c r="CM999" s="50"/>
      <c r="CN999" s="50"/>
      <c r="CO999" s="50"/>
      <c r="CP999" s="50"/>
    </row>
    <row r="1000">
      <c r="A1000" s="108" t="str">
        <f t="shared" si="2"/>
        <v/>
      </c>
      <c r="B1000" s="6"/>
      <c r="C1000" s="119"/>
      <c r="D1000" s="120"/>
      <c r="E1000" s="61"/>
      <c r="F1000" s="45"/>
      <c r="G1000" s="46"/>
      <c r="H1000" s="46"/>
      <c r="I1000" s="45"/>
      <c r="J1000" s="45"/>
      <c r="K1000" s="45"/>
      <c r="L1000" s="45"/>
      <c r="M1000" s="61"/>
      <c r="N1000" s="48"/>
      <c r="O1000" s="49"/>
      <c r="P1000" s="48"/>
      <c r="Q1000" s="49"/>
      <c r="R1000" s="50"/>
      <c r="S1000" s="51"/>
      <c r="T1000" s="15"/>
      <c r="U1000" s="14"/>
      <c r="V1000" s="52"/>
      <c r="W1000" s="52"/>
      <c r="X1000" s="52"/>
      <c r="Y1000" s="52"/>
      <c r="Z1000" s="52"/>
      <c r="AA1000" s="52"/>
      <c r="AB1000" s="53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3"/>
      <c r="AP1000" s="52"/>
      <c r="AQ1000" s="52"/>
      <c r="AR1000" s="53"/>
      <c r="AS1000" s="53"/>
      <c r="AT1000" s="53"/>
      <c r="AU1000" s="52"/>
      <c r="AV1000" s="52"/>
      <c r="AW1000" s="53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83" t="str">
        <f>IF(ISBLANK(B1000),,IF(IFNA(MATCH(N1000,List_Holidays,0),0)=0,IF(IFNA(MATCH(WEEKDAY(N1000),List_WeekHolidays,0),0),1,0),2))</f>
        <v/>
      </c>
      <c r="BU1000" s="83" t="str">
        <f t="array" ref="BU1000">IF(ISBLANK(BT1000),,INDEX(List_DayType,BT1000+1))</f>
        <v/>
      </c>
      <c r="BV1000" s="83" t="str">
        <f t="array" ref="BV1000">IFS(BT1000=0,,BT1000=1,INDEX(List_Weekday,BT1000),BT1000=2,XLOOKUP(N1000,List_Holidays,List_HolidaysDesc))</f>
        <v/>
      </c>
      <c r="BW1000" s="109">
        <f t="shared" si="3"/>
        <v>0</v>
      </c>
      <c r="BX1000" s="109">
        <f t="shared" si="4"/>
        <v>0</v>
      </c>
      <c r="BY1000" s="109">
        <f>IF($BW1000&gt;cLunchEnd+$N1000,cLunchBegin+$N1000+1,cLunchBegin+$N1000)</f>
        <v>0.5</v>
      </c>
      <c r="BZ1000" s="109">
        <f>IF($BW1000&gt;cLunchEnd+$N1000,cLunchEnd+$N1000+1,cLunchEnd+$N1000)</f>
        <v>0.5416666667</v>
      </c>
      <c r="CA1000" s="109">
        <f>IF($BW1000&gt;cDinnerEnd+$N1000,cDinnerBegin+$N1000+1,cDinnerBegin+$N1000)</f>
        <v>0.75</v>
      </c>
      <c r="CB1000" s="109">
        <f>IF($BW1000&gt;cDinnerEnd+$N1000,cDinnerEnd+$N1000+1,cDinnerEnd+$N1000)</f>
        <v>0.7916666667</v>
      </c>
      <c r="CC1000" s="50" t="str">
        <f>IF((MIN($BX1000,BZ1000)-MAX($BW1000,BY1000))&gt;0,vDurationLunch,)</f>
        <v/>
      </c>
      <c r="CD1000" s="50" t="str">
        <f>IF((MIN($BX1000,CB1000)-MAX($BW1000,CA1000))&gt;0,vDurationDinner,)</f>
        <v/>
      </c>
      <c r="CE1000" s="50">
        <f t="shared" si="5"/>
        <v>0</v>
      </c>
      <c r="CF1000" s="109">
        <f t="shared" si="6"/>
        <v>0.75</v>
      </c>
      <c r="CG1000" s="50" t="str">
        <f t="shared" si="7"/>
        <v/>
      </c>
      <c r="CH1000" s="50" t="str">
        <f t="shared" si="8"/>
        <v/>
      </c>
      <c r="CI1000" s="50" t="str">
        <f t="shared" si="9"/>
        <v/>
      </c>
      <c r="CJ1000" s="50" t="str">
        <f t="shared" si="10"/>
        <v/>
      </c>
      <c r="CK1000" s="50" t="str">
        <f t="shared" si="11"/>
        <v/>
      </c>
      <c r="CL1000" s="50"/>
      <c r="CM1000" s="50"/>
      <c r="CN1000" s="50"/>
      <c r="CO1000" s="50"/>
      <c r="CP1000" s="50"/>
    </row>
  </sheetData>
  <customSheetViews>
    <customSheetView guid="{922D49F1-E58D-4475-A983-2DE923C0B36A}" filter="1" showAutoFilter="1">
      <autoFilter ref="$R$312"/>
    </customSheetView>
    <customSheetView guid="{D7DC3375-3451-42A4-A149-5BB4648D4605}" filter="1" showAutoFilter="1">
      <autoFilter ref="$B$5:$BI$304">
        <sortState ref="B5:BI304">
          <sortCondition ref="D5:D304"/>
        </sortState>
      </autoFilter>
    </customSheetView>
    <customSheetView guid="{57091208-F8D5-42B1-AEFF-F67F22CB3818}" filter="1" showAutoFilter="1">
      <autoFilter ref="$B$5:$BI$304"/>
    </customSheetView>
  </customSheetViews>
  <conditionalFormatting sqref="V3:BS3">
    <cfRule type="colorScale" priority="1">
      <colorScale>
        <cfvo type="min"/>
        <cfvo type="max"/>
        <color rgb="FFFFFFFF"/>
        <color rgb="FF76A5AF"/>
      </colorScale>
    </cfRule>
  </conditionalFormatting>
  <conditionalFormatting sqref="S6:S1000">
    <cfRule type="expression" dxfId="1" priority="2">
      <formula>AND(U6:U1000=0,N6:N1000&lt;$N$4)</formula>
    </cfRule>
  </conditionalFormatting>
  <conditionalFormatting sqref="S6:S1000">
    <cfRule type="expression" dxfId="2" priority="3">
      <formula>AND(U6:U1000&gt;0,N6:N1000&lt;$N$4)</formula>
    </cfRule>
  </conditionalFormatting>
  <dataValidations>
    <dataValidation type="list" allowBlank="1" showErrorMessage="1" sqref="C4">
      <formula1>List_StaffName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  <col customWidth="1" min="4" max="4" width="37.25"/>
    <col customWidth="1" min="5" max="8" width="37.63"/>
  </cols>
  <sheetData>
    <row r="1">
      <c r="C1" s="130"/>
      <c r="D1" s="130"/>
      <c r="E1" s="130"/>
      <c r="F1" s="130"/>
      <c r="G1" s="130"/>
      <c r="H1" s="130"/>
    </row>
    <row r="2">
      <c r="B2" s="131">
        <v>2026.0</v>
      </c>
      <c r="C2" s="132">
        <f>DATE($B$2,MATCH($B$3,Parameter!$B$2:$B$13,0),1)</f>
        <v>46054</v>
      </c>
      <c r="D2" s="133" t="s">
        <v>164</v>
      </c>
      <c r="G2" s="130"/>
      <c r="H2" s="130"/>
    </row>
    <row r="3">
      <c r="B3" s="134" t="s">
        <v>134</v>
      </c>
      <c r="C3" s="135">
        <f>WEEKDAY($C$2,2)</f>
        <v>7</v>
      </c>
      <c r="D3" s="133" t="s">
        <v>165</v>
      </c>
      <c r="G3" s="130"/>
      <c r="H3" s="130"/>
    </row>
    <row r="4">
      <c r="B4" s="136">
        <v>1.0</v>
      </c>
      <c r="C4" s="136">
        <v>2.0</v>
      </c>
      <c r="D4" s="136">
        <v>3.0</v>
      </c>
      <c r="E4" s="136">
        <v>4.0</v>
      </c>
      <c r="F4" s="136">
        <v>5.0</v>
      </c>
      <c r="G4" s="136">
        <v>6.0</v>
      </c>
      <c r="H4" s="136">
        <v>7.0</v>
      </c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>
      <c r="A5" s="137"/>
      <c r="B5" s="138" t="s">
        <v>166</v>
      </c>
      <c r="C5" s="139" t="s">
        <v>167</v>
      </c>
      <c r="D5" s="140" t="s">
        <v>168</v>
      </c>
      <c r="E5" s="141" t="s">
        <v>169</v>
      </c>
      <c r="F5" s="142" t="s">
        <v>170</v>
      </c>
      <c r="G5" s="143" t="s">
        <v>171</v>
      </c>
      <c r="H5" s="144" t="s">
        <v>172</v>
      </c>
      <c r="I5" s="137"/>
      <c r="J5" s="137"/>
      <c r="K5" s="137"/>
      <c r="L5" s="145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ht="27.0" customHeight="1">
      <c r="A6" s="147">
        <v>1.0</v>
      </c>
      <c r="B6" s="148">
        <f t="shared" ref="B6:H6" si="1">B$4-$C$3+(7*($A6-1)+$C$2)</f>
        <v>46048</v>
      </c>
      <c r="C6" s="148">
        <f t="shared" si="1"/>
        <v>46049</v>
      </c>
      <c r="D6" s="148">
        <f t="shared" si="1"/>
        <v>46050</v>
      </c>
      <c r="E6" s="148">
        <f t="shared" si="1"/>
        <v>46051</v>
      </c>
      <c r="F6" s="148">
        <f t="shared" si="1"/>
        <v>46052</v>
      </c>
      <c r="G6" s="148">
        <f t="shared" si="1"/>
        <v>46053</v>
      </c>
      <c r="H6" s="148">
        <f t="shared" si="1"/>
        <v>46054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50">
        <v>1.0</v>
      </c>
      <c r="B7" s="151" t="str">
        <f>IFERROR(__xludf.DUMMYFUNCTION("IFNA( FILTER('Job-In'!$D$6:$D$305,'Job-In'!$M$6:$M$305=B$6),""-"")"),"-")</f>
        <v>-</v>
      </c>
      <c r="C7" s="151" t="str">
        <f>IFERROR(__xludf.DUMMYFUNCTION("IFNA( FILTER('Job-In'!$D$6:$D$305,'Job-In'!$M$6:$M$305=C$6),""-"")"),"-")</f>
        <v>-</v>
      </c>
      <c r="D7" s="151" t="str">
        <f>IFERROR(__xludf.DUMMYFUNCTION("IFNA( FILTER('Job-In'!$D$6:$D$305,'Job-In'!$M$6:$M$305=D$6),""-"")"),"-")</f>
        <v>-</v>
      </c>
      <c r="E7" s="151" t="str">
        <f>IFERROR(__xludf.DUMMYFUNCTION("IFNA( FILTER('Job-In'!$D$6:$D$305,'Job-In'!$M$6:$M$305=E$6),""-"")"),"-")</f>
        <v>-</v>
      </c>
      <c r="F7" s="151" t="str">
        <f>IFERROR(__xludf.DUMMYFUNCTION("IFNA( FILTER('Job-In'!$D$6:$D$305,'Job-In'!$M$6:$M$305=F$6),""-"")"),"-")</f>
        <v>-</v>
      </c>
      <c r="G7" s="151" t="str">
        <f>IFERROR(__xludf.DUMMYFUNCTION("IFNA( FILTER('Job-In'!$D$6:$D$305,'Job-In'!$M$6:$M$305=G$6),""-"")"),"-")</f>
        <v>-</v>
      </c>
      <c r="H7" s="151" t="str">
        <f>IFERROR(__xludf.DUMMYFUNCTION("IFNA( FILTER('Job-In'!$D$6:$D$305,'Job-In'!$M$6:$M$305=H$6),""-"")"),"-")</f>
        <v>-</v>
      </c>
      <c r="J7" s="152" t="s">
        <v>173</v>
      </c>
      <c r="K7" s="153">
        <f>K9-C2</f>
        <v>28</v>
      </c>
    </row>
    <row r="8">
      <c r="A8" s="150">
        <v>2.0</v>
      </c>
      <c r="B8" s="154"/>
      <c r="C8" s="154"/>
      <c r="D8" s="154"/>
      <c r="E8" s="154"/>
      <c r="F8" s="154"/>
      <c r="G8" s="154"/>
      <c r="H8" s="154"/>
    </row>
    <row r="9">
      <c r="A9" s="150">
        <v>3.0</v>
      </c>
      <c r="B9" s="154"/>
      <c r="C9" s="154"/>
      <c r="D9" s="154"/>
      <c r="E9" s="154"/>
      <c r="F9" s="154"/>
      <c r="G9" s="154"/>
      <c r="H9" s="154"/>
      <c r="J9" s="152" t="s">
        <v>174</v>
      </c>
      <c r="K9" s="155">
        <f>EDATE(C2,1)</f>
        <v>46082</v>
      </c>
    </row>
    <row r="10">
      <c r="A10" s="150">
        <v>4.0</v>
      </c>
      <c r="B10" s="154"/>
      <c r="C10" s="154"/>
      <c r="D10" s="154"/>
      <c r="E10" s="154"/>
      <c r="F10" s="154"/>
      <c r="G10" s="154"/>
      <c r="H10" s="154"/>
    </row>
    <row r="11">
      <c r="A11" s="150">
        <v>5.0</v>
      </c>
      <c r="B11" s="154"/>
      <c r="C11" s="154"/>
      <c r="D11" s="154"/>
      <c r="E11" s="154"/>
      <c r="F11" s="154"/>
      <c r="G11" s="154"/>
      <c r="H11" s="154"/>
    </row>
    <row r="12">
      <c r="A12" s="150">
        <v>6.0</v>
      </c>
      <c r="B12" s="154"/>
      <c r="C12" s="154"/>
      <c r="D12" s="154"/>
      <c r="E12" s="154"/>
      <c r="F12" s="154"/>
      <c r="G12" s="154"/>
      <c r="H12" s="154"/>
    </row>
    <row r="13">
      <c r="A13" s="150">
        <v>7.0</v>
      </c>
      <c r="B13" s="154"/>
      <c r="C13" s="154"/>
      <c r="D13" s="154"/>
      <c r="E13" s="154"/>
      <c r="F13" s="154"/>
      <c r="G13" s="154"/>
      <c r="H13" s="154"/>
    </row>
    <row r="14">
      <c r="A14" s="150">
        <v>8.0</v>
      </c>
      <c r="B14" s="154"/>
      <c r="C14" s="154"/>
      <c r="D14" s="154"/>
      <c r="E14" s="154"/>
      <c r="F14" s="154"/>
      <c r="G14" s="154"/>
      <c r="H14" s="154"/>
    </row>
    <row r="15">
      <c r="A15" s="150">
        <v>9.0</v>
      </c>
      <c r="B15" s="154"/>
      <c r="C15" s="154"/>
      <c r="D15" s="154"/>
      <c r="E15" s="154"/>
      <c r="F15" s="154"/>
      <c r="G15" s="154"/>
      <c r="H15" s="154"/>
    </row>
    <row r="16">
      <c r="A16" s="150">
        <v>10.0</v>
      </c>
      <c r="B16" s="154"/>
      <c r="C16" s="154"/>
      <c r="D16" s="154"/>
      <c r="E16" s="154"/>
      <c r="F16" s="154"/>
      <c r="G16" s="154"/>
      <c r="H16" s="154"/>
    </row>
    <row r="17">
      <c r="A17" s="150">
        <v>11.0</v>
      </c>
      <c r="B17" s="154"/>
      <c r="C17" s="154"/>
      <c r="D17" s="154"/>
      <c r="E17" s="154"/>
      <c r="F17" s="154"/>
      <c r="G17" s="154"/>
      <c r="H17" s="154"/>
    </row>
    <row r="18">
      <c r="A18" s="150">
        <v>12.0</v>
      </c>
      <c r="B18" s="154"/>
      <c r="C18" s="154"/>
      <c r="D18" s="154"/>
      <c r="E18" s="154"/>
      <c r="F18" s="154"/>
      <c r="G18" s="154"/>
      <c r="H18" s="154"/>
    </row>
    <row r="19">
      <c r="A19" s="150">
        <v>13.0</v>
      </c>
      <c r="B19" s="154"/>
      <c r="C19" s="154"/>
      <c r="D19" s="154"/>
      <c r="E19" s="154"/>
      <c r="F19" s="154"/>
      <c r="G19" s="154"/>
      <c r="H19" s="154"/>
    </row>
    <row r="20">
      <c r="A20" s="150">
        <v>14.0</v>
      </c>
      <c r="B20" s="154"/>
      <c r="C20" s="154"/>
      <c r="D20" s="154"/>
      <c r="E20" s="154"/>
      <c r="F20" s="154"/>
      <c r="G20" s="154"/>
      <c r="H20" s="154"/>
    </row>
    <row r="21">
      <c r="A21" s="150">
        <v>15.0</v>
      </c>
      <c r="B21" s="154"/>
      <c r="C21" s="154"/>
      <c r="D21" s="154"/>
      <c r="E21" s="154"/>
      <c r="F21" s="154"/>
      <c r="G21" s="154"/>
      <c r="H21" s="154"/>
    </row>
    <row r="22" ht="27.0" customHeight="1">
      <c r="A22" s="147">
        <v>2.0</v>
      </c>
      <c r="B22" s="148">
        <f t="shared" ref="B22:H22" si="2">B$4-$C$3+(7*($A22-1)+$C$2)</f>
        <v>46055</v>
      </c>
      <c r="C22" s="148">
        <f t="shared" si="2"/>
        <v>46056</v>
      </c>
      <c r="D22" s="148">
        <f t="shared" si="2"/>
        <v>46057</v>
      </c>
      <c r="E22" s="148">
        <f t="shared" si="2"/>
        <v>46058</v>
      </c>
      <c r="F22" s="148">
        <f t="shared" si="2"/>
        <v>46059</v>
      </c>
      <c r="G22" s="148">
        <f t="shared" si="2"/>
        <v>46060</v>
      </c>
      <c r="H22" s="148">
        <f t="shared" si="2"/>
        <v>46061</v>
      </c>
    </row>
    <row r="23">
      <c r="A23" s="150">
        <v>1.0</v>
      </c>
      <c r="B23" s="151" t="str">
        <f>IFERROR(__xludf.DUMMYFUNCTION("IFNA( FILTER('Job-In'!$D$6:$D$305,'Job-In'!$M$6:$M$305=B$22),""-"")"),"-")</f>
        <v>-</v>
      </c>
      <c r="C23" s="151" t="str">
        <f>IFERROR(__xludf.DUMMYFUNCTION("IFNA( FILTER('Job-In'!$D$6:$D$305,'Job-In'!$M$6:$M$305=C$22),""-"")"),"-")</f>
        <v>-</v>
      </c>
      <c r="D23" s="151" t="str">
        <f>IFERROR(__xludf.DUMMYFUNCTION("IFNA( FILTER('Job-In'!$D$6:$D$305,'Job-In'!$M$6:$M$305=D$22),""-"")"),"-")</f>
        <v>-</v>
      </c>
      <c r="E23" s="151" t="str">
        <f>IFERROR(__xludf.DUMMYFUNCTION("IFNA( FILTER('Job-In'!$D$6:$D$305,'Job-In'!$M$6:$M$305=E$22),""-"")"),"-")</f>
        <v>-</v>
      </c>
      <c r="F23" s="151" t="str">
        <f>IFERROR(__xludf.DUMMYFUNCTION("IFNA( FILTER('Job-In'!$D$6:$D$305,'Job-In'!$M$6:$M$305=F$22),""-"")"),"-")</f>
        <v>-</v>
      </c>
      <c r="G23" s="151" t="str">
        <f>IFERROR(__xludf.DUMMYFUNCTION("IFNA( FILTER('Job-In'!$D$6:$D$305,'Job-In'!$M$6:$M$305=G$22),""-"")"),"-")</f>
        <v>-</v>
      </c>
      <c r="H23" s="151" t="str">
        <f>IFERROR(__xludf.DUMMYFUNCTION("IFNA( FILTER('Job-In'!$D$6:$D$305,'Job-In'!$M$6:$M$305=H$22),""-"")"),"-")</f>
        <v>-</v>
      </c>
    </row>
    <row r="24">
      <c r="A24" s="150">
        <v>2.0</v>
      </c>
      <c r="B24" s="154"/>
      <c r="C24" s="154"/>
      <c r="D24" s="154"/>
      <c r="E24" s="154"/>
      <c r="F24" s="154"/>
      <c r="G24" s="154"/>
      <c r="H24" s="154"/>
    </row>
    <row r="25">
      <c r="A25" s="150">
        <v>3.0</v>
      </c>
      <c r="B25" s="154"/>
      <c r="C25" s="154"/>
      <c r="D25" s="154"/>
      <c r="E25" s="154"/>
      <c r="F25" s="154"/>
      <c r="G25" s="154"/>
      <c r="H25" s="154"/>
    </row>
    <row r="26">
      <c r="A26" s="150">
        <v>4.0</v>
      </c>
      <c r="B26" s="154"/>
      <c r="C26" s="154"/>
      <c r="D26" s="154"/>
      <c r="E26" s="154"/>
      <c r="F26" s="154"/>
      <c r="G26" s="154"/>
      <c r="H26" s="154"/>
    </row>
    <row r="27">
      <c r="A27" s="150">
        <v>5.0</v>
      </c>
      <c r="B27" s="154"/>
      <c r="C27" s="154"/>
      <c r="D27" s="154"/>
      <c r="E27" s="154"/>
      <c r="F27" s="154"/>
      <c r="G27" s="154"/>
      <c r="H27" s="154"/>
    </row>
    <row r="28">
      <c r="A28" s="150">
        <v>6.0</v>
      </c>
      <c r="B28" s="154"/>
      <c r="C28" s="154"/>
      <c r="D28" s="154"/>
      <c r="E28" s="154"/>
      <c r="F28" s="154"/>
      <c r="G28" s="154"/>
      <c r="H28" s="154"/>
    </row>
    <row r="29">
      <c r="A29" s="150">
        <v>7.0</v>
      </c>
      <c r="B29" s="154"/>
      <c r="C29" s="154"/>
      <c r="D29" s="154"/>
      <c r="E29" s="154"/>
      <c r="F29" s="154"/>
      <c r="G29" s="154"/>
      <c r="H29" s="154"/>
    </row>
    <row r="30">
      <c r="A30" s="150">
        <v>8.0</v>
      </c>
      <c r="B30" s="154"/>
      <c r="C30" s="154"/>
      <c r="D30" s="154"/>
      <c r="E30" s="154"/>
      <c r="F30" s="154"/>
      <c r="G30" s="154"/>
      <c r="H30" s="154"/>
    </row>
    <row r="31">
      <c r="A31" s="150">
        <v>9.0</v>
      </c>
      <c r="B31" s="154"/>
      <c r="C31" s="154"/>
      <c r="D31" s="154"/>
      <c r="E31" s="154"/>
      <c r="F31" s="154"/>
      <c r="G31" s="154"/>
      <c r="H31" s="154"/>
    </row>
    <row r="32">
      <c r="A32" s="150">
        <v>10.0</v>
      </c>
      <c r="B32" s="154"/>
      <c r="C32" s="154"/>
      <c r="D32" s="154"/>
      <c r="E32" s="154"/>
      <c r="F32" s="154"/>
      <c r="G32" s="154"/>
      <c r="H32" s="154"/>
    </row>
    <row r="33">
      <c r="A33" s="150">
        <v>11.0</v>
      </c>
      <c r="B33" s="154"/>
      <c r="C33" s="154"/>
      <c r="D33" s="154"/>
      <c r="E33" s="154"/>
      <c r="F33" s="154"/>
      <c r="G33" s="154"/>
      <c r="H33" s="154"/>
    </row>
    <row r="34">
      <c r="A34" s="150">
        <v>12.0</v>
      </c>
      <c r="B34" s="154"/>
      <c r="C34" s="154"/>
      <c r="D34" s="154"/>
      <c r="E34" s="154"/>
      <c r="F34" s="154"/>
      <c r="G34" s="154"/>
      <c r="H34" s="154"/>
    </row>
    <row r="35">
      <c r="A35" s="150">
        <v>13.0</v>
      </c>
      <c r="B35" s="154"/>
      <c r="C35" s="154"/>
      <c r="D35" s="154"/>
      <c r="E35" s="154"/>
      <c r="F35" s="154"/>
      <c r="G35" s="154"/>
      <c r="H35" s="154"/>
    </row>
    <row r="36">
      <c r="A36" s="150">
        <v>14.0</v>
      </c>
      <c r="B36" s="154"/>
      <c r="C36" s="154"/>
      <c r="D36" s="154"/>
      <c r="E36" s="154"/>
      <c r="F36" s="154"/>
      <c r="G36" s="154"/>
      <c r="H36" s="154"/>
    </row>
    <row r="37">
      <c r="A37" s="150">
        <v>15.0</v>
      </c>
      <c r="B37" s="154"/>
      <c r="C37" s="154"/>
      <c r="D37" s="154"/>
      <c r="E37" s="154"/>
      <c r="F37" s="154"/>
      <c r="G37" s="154"/>
      <c r="H37" s="154"/>
    </row>
    <row r="38" ht="27.0" customHeight="1">
      <c r="A38" s="147">
        <v>3.0</v>
      </c>
      <c r="B38" s="148">
        <f t="shared" ref="B38:H38" si="3">B$4-$C$3+(7*($A38-1)+$C$2)</f>
        <v>46062</v>
      </c>
      <c r="C38" s="148">
        <f t="shared" si="3"/>
        <v>46063</v>
      </c>
      <c r="D38" s="148">
        <f t="shared" si="3"/>
        <v>46064</v>
      </c>
      <c r="E38" s="148">
        <f t="shared" si="3"/>
        <v>46065</v>
      </c>
      <c r="F38" s="148">
        <f t="shared" si="3"/>
        <v>46066</v>
      </c>
      <c r="G38" s="148">
        <f t="shared" si="3"/>
        <v>46067</v>
      </c>
      <c r="H38" s="148">
        <f t="shared" si="3"/>
        <v>46068</v>
      </c>
    </row>
    <row r="39">
      <c r="A39" s="150">
        <v>1.0</v>
      </c>
      <c r="B39" s="156" t="str">
        <f>IFERROR(__xludf.DUMMYFUNCTION("IFNA( FILTER('Job-In'!$D$6:$D$305,'Job-In'!$M$6:$M$305=B$38),""-"")"),"-")</f>
        <v>-</v>
      </c>
      <c r="C39" s="156" t="str">
        <f>IFERROR(__xludf.DUMMYFUNCTION("IFNA( FILTER('Job-In'!$D$6:$D$305,'Job-In'!$M$6:$M$305=C$38),""-"")"),"-")</f>
        <v>-</v>
      </c>
      <c r="D39" s="156" t="str">
        <f>IFERROR(__xludf.DUMMYFUNCTION("IFNA( FILTER('Job-In'!$D$6:$D$305,'Job-In'!$M$6:$M$305=D$38),""-"")"),"-")</f>
        <v>-</v>
      </c>
      <c r="E39" s="156" t="str">
        <f>IFERROR(__xludf.DUMMYFUNCTION("IFNA( FILTER('Job-In'!$D$6:$D$305,'Job-In'!$M$6:$M$305=E$38),""-"")"),"-")</f>
        <v>-</v>
      </c>
      <c r="F39" s="156" t="str">
        <f>IFERROR(__xludf.DUMMYFUNCTION("IFNA( FILTER('Job-In'!$D$6:$D$305,'Job-In'!$M$6:$M$305=F$38),""-"")"),"-")</f>
        <v>-</v>
      </c>
      <c r="G39" s="156" t="str">
        <f>IFERROR(__xludf.DUMMYFUNCTION("IFNA( FILTER('Job-In'!$D$6:$D$305,'Job-In'!$M$6:$M$305=G$38),""-"")"),"-")</f>
        <v>-</v>
      </c>
      <c r="H39" s="156" t="str">
        <f>IFERROR(__xludf.DUMMYFUNCTION("IFNA( FILTER('Job-In'!$D$6:$D$305,'Job-In'!$M$6:$M$305=H$38),""-"")"),"-")</f>
        <v>-</v>
      </c>
    </row>
    <row r="40">
      <c r="A40" s="150">
        <v>2.0</v>
      </c>
      <c r="B40" s="154"/>
      <c r="C40" s="154"/>
      <c r="D40" s="154"/>
      <c r="E40" s="154"/>
      <c r="F40" s="154"/>
      <c r="G40" s="154"/>
      <c r="H40" s="154"/>
    </row>
    <row r="41">
      <c r="A41" s="150">
        <v>3.0</v>
      </c>
      <c r="B41" s="154"/>
      <c r="C41" s="154"/>
      <c r="D41" s="154"/>
      <c r="E41" s="154"/>
      <c r="F41" s="154"/>
      <c r="G41" s="154"/>
      <c r="H41" s="154"/>
    </row>
    <row r="42">
      <c r="A42" s="150">
        <v>4.0</v>
      </c>
      <c r="B42" s="154"/>
      <c r="C42" s="154"/>
      <c r="D42" s="154"/>
      <c r="E42" s="154"/>
      <c r="F42" s="154"/>
      <c r="G42" s="154"/>
      <c r="H42" s="154"/>
    </row>
    <row r="43">
      <c r="A43" s="150">
        <v>5.0</v>
      </c>
      <c r="B43" s="154"/>
      <c r="C43" s="154"/>
      <c r="D43" s="154"/>
      <c r="E43" s="154"/>
      <c r="F43" s="154"/>
      <c r="G43" s="154"/>
      <c r="H43" s="154"/>
    </row>
    <row r="44">
      <c r="A44" s="150">
        <v>6.0</v>
      </c>
      <c r="B44" s="154"/>
      <c r="C44" s="154"/>
      <c r="D44" s="154"/>
      <c r="E44" s="154"/>
      <c r="F44" s="154"/>
      <c r="G44" s="154"/>
      <c r="H44" s="154"/>
    </row>
    <row r="45">
      <c r="A45" s="150">
        <v>7.0</v>
      </c>
      <c r="B45" s="154"/>
      <c r="C45" s="154"/>
      <c r="D45" s="154"/>
      <c r="E45" s="154"/>
      <c r="F45" s="154"/>
      <c r="G45" s="154"/>
      <c r="H45" s="154"/>
    </row>
    <row r="46">
      <c r="A46" s="150">
        <v>8.0</v>
      </c>
      <c r="B46" s="154"/>
      <c r="C46" s="154"/>
      <c r="D46" s="154"/>
      <c r="E46" s="154"/>
      <c r="F46" s="154"/>
      <c r="G46" s="154"/>
      <c r="H46" s="154"/>
    </row>
    <row r="47">
      <c r="A47" s="150">
        <v>9.0</v>
      </c>
      <c r="B47" s="154"/>
      <c r="C47" s="154"/>
      <c r="D47" s="154"/>
      <c r="E47" s="154"/>
      <c r="F47" s="154"/>
      <c r="G47" s="154"/>
      <c r="H47" s="154"/>
    </row>
    <row r="48">
      <c r="A48" s="150">
        <v>10.0</v>
      </c>
      <c r="B48" s="154"/>
      <c r="C48" s="154"/>
      <c r="D48" s="154"/>
      <c r="E48" s="154"/>
      <c r="F48" s="154"/>
      <c r="G48" s="154"/>
      <c r="H48" s="154"/>
    </row>
    <row r="49">
      <c r="A49" s="150">
        <v>11.0</v>
      </c>
      <c r="B49" s="154"/>
      <c r="C49" s="154"/>
      <c r="D49" s="154"/>
      <c r="E49" s="154"/>
      <c r="F49" s="154"/>
      <c r="G49" s="154"/>
      <c r="H49" s="154"/>
    </row>
    <row r="50">
      <c r="A50" s="150">
        <v>12.0</v>
      </c>
      <c r="B50" s="154"/>
      <c r="C50" s="154"/>
      <c r="D50" s="154"/>
      <c r="E50" s="154"/>
      <c r="F50" s="154"/>
      <c r="G50" s="154"/>
      <c r="H50" s="154"/>
    </row>
    <row r="51">
      <c r="A51" s="150">
        <v>13.0</v>
      </c>
      <c r="B51" s="154"/>
      <c r="C51" s="154"/>
      <c r="D51" s="154"/>
      <c r="E51" s="154"/>
      <c r="F51" s="154"/>
      <c r="G51" s="154"/>
      <c r="H51" s="154"/>
    </row>
    <row r="52">
      <c r="A52" s="150">
        <v>14.0</v>
      </c>
      <c r="B52" s="154"/>
      <c r="C52" s="154"/>
      <c r="D52" s="154"/>
      <c r="E52" s="154"/>
      <c r="F52" s="154"/>
      <c r="G52" s="154"/>
      <c r="H52" s="154"/>
    </row>
    <row r="53">
      <c r="A53" s="150">
        <v>15.0</v>
      </c>
      <c r="B53" s="154"/>
      <c r="C53" s="154"/>
      <c r="D53" s="154"/>
      <c r="E53" s="154"/>
      <c r="F53" s="154"/>
      <c r="G53" s="154"/>
      <c r="H53" s="154"/>
    </row>
    <row r="54" ht="27.0" customHeight="1">
      <c r="A54" s="147">
        <v>4.0</v>
      </c>
      <c r="B54" s="148">
        <f t="shared" ref="B54:H54" si="4">B$4-$C$3+(7*($A54-1)+$C$2)</f>
        <v>46069</v>
      </c>
      <c r="C54" s="148">
        <f t="shared" si="4"/>
        <v>46070</v>
      </c>
      <c r="D54" s="148">
        <f t="shared" si="4"/>
        <v>46071</v>
      </c>
      <c r="E54" s="148">
        <f t="shared" si="4"/>
        <v>46072</v>
      </c>
      <c r="F54" s="148">
        <f t="shared" si="4"/>
        <v>46073</v>
      </c>
      <c r="G54" s="148">
        <f t="shared" si="4"/>
        <v>46074</v>
      </c>
      <c r="H54" s="148">
        <f t="shared" si="4"/>
        <v>46075</v>
      </c>
    </row>
    <row r="55">
      <c r="A55" s="150">
        <v>1.0</v>
      </c>
      <c r="B55" s="156" t="str">
        <f>IFERROR(__xludf.DUMMYFUNCTION("IFNA( FILTER('Job-In'!$D$6:$D$305,'Job-In'!$M$6:$M$305=B$54),""-"")"),"-")</f>
        <v>-</v>
      </c>
      <c r="C55" s="156" t="str">
        <f>IFERROR(__xludf.DUMMYFUNCTION("IFNA( FILTER('Job-In'!$C$6:$C$305,'Job-In'!$M$6:$M$305=C$54),""-"")"),"-")</f>
        <v>-</v>
      </c>
      <c r="D55" s="156" t="str">
        <f>IFERROR(__xludf.DUMMYFUNCTION("IFNA( FILTER('Job-In'!$D$6:$D$305,'Job-In'!$M$6:$M$305=D$54),""-"")"),"-")</f>
        <v>-</v>
      </c>
      <c r="E55" s="156" t="str">
        <f>IFERROR(__xludf.DUMMYFUNCTION("IFNA( FILTER('Job-In'!$D$6:$D$305,'Job-In'!$M$6:$M$305=E$54),""-"")"),"-")</f>
        <v>-</v>
      </c>
      <c r="F55" s="156" t="str">
        <f>IFERROR(__xludf.DUMMYFUNCTION("IFNA( FILTER('Job-In'!$D$6:$D$305,'Job-In'!$M$6:$M$305=F$54),""-"")"),"-")</f>
        <v>-</v>
      </c>
      <c r="G55" s="156" t="str">
        <f>IFERROR(__xludf.DUMMYFUNCTION("IFNA( FILTER('Job-In'!$D$6:$D$305,'Job-In'!$M$6:$M$305=G$54),""-"")"),"-")</f>
        <v>-</v>
      </c>
      <c r="H55" s="156" t="str">
        <f>IFERROR(__xludf.DUMMYFUNCTION("IFNA( FILTER('Job-In'!$D$6:$D$305,'Job-In'!$M$6:$M$305=H$54),""-"")"),"-")</f>
        <v>-</v>
      </c>
    </row>
    <row r="56">
      <c r="A56" s="150">
        <v>2.0</v>
      </c>
      <c r="B56" s="154"/>
      <c r="C56" s="154"/>
      <c r="D56" s="154"/>
      <c r="E56" s="154"/>
      <c r="F56" s="154"/>
      <c r="G56" s="154"/>
      <c r="H56" s="154"/>
    </row>
    <row r="57">
      <c r="A57" s="150">
        <v>3.0</v>
      </c>
      <c r="B57" s="154"/>
      <c r="C57" s="154"/>
      <c r="D57" s="154"/>
      <c r="E57" s="154"/>
      <c r="F57" s="154"/>
      <c r="G57" s="154"/>
      <c r="H57" s="154"/>
    </row>
    <row r="58">
      <c r="A58" s="150">
        <v>4.0</v>
      </c>
      <c r="B58" s="154"/>
      <c r="C58" s="154"/>
      <c r="D58" s="154"/>
      <c r="E58" s="154"/>
      <c r="F58" s="154"/>
      <c r="G58" s="154"/>
      <c r="H58" s="154"/>
    </row>
    <row r="59">
      <c r="A59" s="150">
        <v>5.0</v>
      </c>
      <c r="B59" s="154"/>
      <c r="C59" s="154"/>
      <c r="D59" s="154"/>
      <c r="E59" s="154"/>
      <c r="F59" s="154"/>
      <c r="G59" s="154"/>
      <c r="H59" s="154"/>
    </row>
    <row r="60">
      <c r="A60" s="150">
        <v>6.0</v>
      </c>
      <c r="B60" s="154"/>
      <c r="C60" s="154"/>
      <c r="D60" s="154"/>
      <c r="E60" s="154"/>
      <c r="F60" s="154"/>
      <c r="G60" s="154"/>
      <c r="H60" s="154"/>
    </row>
    <row r="61">
      <c r="A61" s="150">
        <v>7.0</v>
      </c>
      <c r="B61" s="154"/>
      <c r="C61" s="154"/>
      <c r="D61" s="154"/>
      <c r="E61" s="154"/>
      <c r="F61" s="154"/>
      <c r="G61" s="154"/>
      <c r="H61" s="154"/>
    </row>
    <row r="62">
      <c r="A62" s="150">
        <v>8.0</v>
      </c>
      <c r="B62" s="154"/>
      <c r="C62" s="154"/>
      <c r="D62" s="154"/>
      <c r="E62" s="154"/>
      <c r="F62" s="154"/>
      <c r="G62" s="154"/>
      <c r="H62" s="154"/>
    </row>
    <row r="63">
      <c r="A63" s="150">
        <v>9.0</v>
      </c>
      <c r="B63" s="154"/>
      <c r="C63" s="154"/>
      <c r="D63" s="154"/>
      <c r="E63" s="154"/>
      <c r="F63" s="154"/>
      <c r="G63" s="154"/>
      <c r="H63" s="154"/>
    </row>
    <row r="64">
      <c r="A64" s="150">
        <v>10.0</v>
      </c>
      <c r="B64" s="154"/>
      <c r="C64" s="154"/>
      <c r="D64" s="154"/>
      <c r="E64" s="154"/>
      <c r="F64" s="154"/>
      <c r="G64" s="154"/>
      <c r="H64" s="154"/>
    </row>
    <row r="65">
      <c r="A65" s="150">
        <v>11.0</v>
      </c>
      <c r="B65" s="154"/>
      <c r="C65" s="154"/>
      <c r="D65" s="154"/>
      <c r="E65" s="154"/>
      <c r="F65" s="154"/>
      <c r="G65" s="154"/>
      <c r="H65" s="154"/>
    </row>
    <row r="66">
      <c r="A66" s="150">
        <v>12.0</v>
      </c>
      <c r="B66" s="154"/>
      <c r="C66" s="154"/>
      <c r="D66" s="154"/>
      <c r="E66" s="154"/>
      <c r="F66" s="154"/>
      <c r="G66" s="154"/>
      <c r="H66" s="154"/>
    </row>
    <row r="67">
      <c r="A67" s="150">
        <v>13.0</v>
      </c>
      <c r="B67" s="154"/>
      <c r="C67" s="154"/>
      <c r="D67" s="154"/>
      <c r="E67" s="154"/>
      <c r="F67" s="154"/>
      <c r="G67" s="154"/>
      <c r="H67" s="154"/>
    </row>
    <row r="68">
      <c r="A68" s="150">
        <v>14.0</v>
      </c>
      <c r="B68" s="154"/>
      <c r="C68" s="154"/>
      <c r="D68" s="154"/>
      <c r="E68" s="154"/>
      <c r="F68" s="154"/>
      <c r="G68" s="154"/>
      <c r="H68" s="154"/>
    </row>
    <row r="69">
      <c r="A69" s="150">
        <v>15.0</v>
      </c>
      <c r="B69" s="154"/>
      <c r="C69" s="154"/>
      <c r="D69" s="154"/>
      <c r="E69" s="154"/>
      <c r="F69" s="154"/>
      <c r="G69" s="154"/>
      <c r="H69" s="154"/>
    </row>
    <row r="70" ht="27.0" customHeight="1">
      <c r="A70" s="147">
        <v>5.0</v>
      </c>
      <c r="B70" s="148">
        <f t="shared" ref="B70:H70" si="5">B$4-$C$3+(7*($A70-1)+$C$2)</f>
        <v>46076</v>
      </c>
      <c r="C70" s="148">
        <f t="shared" si="5"/>
        <v>46077</v>
      </c>
      <c r="D70" s="148">
        <f t="shared" si="5"/>
        <v>46078</v>
      </c>
      <c r="E70" s="148">
        <f t="shared" si="5"/>
        <v>46079</v>
      </c>
      <c r="F70" s="148">
        <f t="shared" si="5"/>
        <v>46080</v>
      </c>
      <c r="G70" s="148">
        <f t="shared" si="5"/>
        <v>46081</v>
      </c>
      <c r="H70" s="148">
        <f t="shared" si="5"/>
        <v>46082</v>
      </c>
    </row>
    <row r="71">
      <c r="A71" s="150">
        <v>1.0</v>
      </c>
      <c r="B71" s="151" t="str">
        <f>IFERROR(__xludf.DUMMYFUNCTION("IFNA( FILTER('Job-In'!$D$6:$D$305,'Job-In'!$M$6:$M$305=B$70),""-"")"),"-")</f>
        <v>-</v>
      </c>
      <c r="C71" s="151" t="str">
        <f>IFERROR(__xludf.DUMMYFUNCTION("IFNA( FILTER('Job-In'!$D$6:$D$305,'Job-In'!$M$6:$M$305=C$70),""-"")"),"-")</f>
        <v>-</v>
      </c>
      <c r="D71" s="151" t="str">
        <f>IFERROR(__xludf.DUMMYFUNCTION("IFNA( FILTER('Job-In'!$D$6:$D$305,'Job-In'!$M$6:$M$305=D$70),""-"")"),"TOYOTA บางบ่อHO3/HO2")</f>
        <v>TOYOTA บางบ่อHO3/HO2</v>
      </c>
      <c r="E71" s="151" t="str">
        <f>IFERROR(__xludf.DUMMYFUNCTION("IFNA( FILTER('Job-In'!$D$6:$D$305,'Job-In'!$M$6:$M$305=E$70),""-"")"),"TOYOTA AUTO")</f>
        <v>TOYOTA AUTO</v>
      </c>
      <c r="F71" s="151" t="str">
        <f>IFERROR(__xludf.DUMMYFUNCTION("IFNA( FILTER('Job-In'!$D$6:$D$305,'Job-In'!$M$6:$M$305=F$70),""-"")"),"TOYOTA บางบ่อHO3/HO2")</f>
        <v>TOYOTA บางบ่อHO3/HO2</v>
      </c>
      <c r="G71" s="151" t="str">
        <f>IFERROR(__xludf.DUMMYFUNCTION("IFNA( FILTER('Job-In'!$D$6:$D$305,'Job-In'!$M$6:$M$305=G$70),""-"")")," การบินไทย Phas1 อาคาร 5 ชั้น 7 ")</f>
        <v> การบินไทย Phas1 อาคาร 5 ชั้น 7 </v>
      </c>
      <c r="H71" s="151" t="str">
        <f>IFERROR(__xludf.DUMMYFUNCTION("IFNA( FILTER('Job-In'!$D$6:$D$305,'Job-In'!$M$6:$M$305=H$70),""-"")"),"-")</f>
        <v>-</v>
      </c>
    </row>
    <row r="72">
      <c r="A72" s="150">
        <v>2.0</v>
      </c>
      <c r="B72" s="154"/>
      <c r="C72" s="154"/>
      <c r="D72" s="154" t="str">
        <f>IFERROR(__xludf.DUMMYFUNCTION("""COMPUTED_VALUE"""),"TOYOTA บางบ่อHO2")</f>
        <v>TOYOTA บางบ่อHO2</v>
      </c>
      <c r="E72" s="154" t="str">
        <f>IFERROR(__xludf.DUMMYFUNCTION("""COMPUTED_VALUE""")," TOYOTA บางบ่อHO2")</f>
        <v> TOYOTA บางบ่อHO2</v>
      </c>
      <c r="F72" s="154" t="str">
        <f>IFERROR(__xludf.DUMMYFUNCTION("""COMPUTED_VALUE"""),"TOYOTA บ้านโพธิ์  ")</f>
        <v>TOYOTA บ้านโพธิ์  </v>
      </c>
      <c r="G72" s="154" t="str">
        <f>IFERROR(__xludf.DUMMYFUNCTION("""COMPUTED_VALUE"""),"TOYOTA บางบ่อHO3/HO2")</f>
        <v>TOYOTA บางบ่อHO3/HO2</v>
      </c>
      <c r="H72" s="154"/>
    </row>
    <row r="73">
      <c r="A73" s="150">
        <v>3.0</v>
      </c>
      <c r="B73" s="154"/>
      <c r="C73" s="154"/>
      <c r="D73" s="154" t="str">
        <f>IFERROR(__xludf.DUMMYFUNCTION("""COMPUTED_VALUE"""),"TOYOTA บ้านโพธิ์")</f>
        <v>TOYOTA บ้านโพธิ์</v>
      </c>
      <c r="E73" s="154" t="str">
        <f>IFERROR(__xludf.DUMMYFUNCTION("""COMPUTED_VALUE""")," TOYOTA บางบ่อHO1")</f>
        <v> TOYOTA บางบ่อHO1</v>
      </c>
      <c r="F73" s="154" t="str">
        <f>IFERROR(__xludf.DUMMYFUNCTION("""COMPUTED_VALUE"""),"บริษัท สตูดิโอ")</f>
        <v>บริษัท สตูดิโอ</v>
      </c>
      <c r="G73" s="154" t="str">
        <f>IFERROR(__xludf.DUMMYFUNCTION("""COMPUTED_VALUE"""),"TOYOTA บ้านโพธิ์ ")</f>
        <v>TOYOTA บ้านโพธิ์ </v>
      </c>
      <c r="H73" s="154"/>
    </row>
    <row r="74">
      <c r="A74" s="150">
        <v>4.0</v>
      </c>
      <c r="B74" s="154"/>
      <c r="C74" s="154"/>
      <c r="D74" s="154" t="str">
        <f>IFERROR(__xludf.DUMMYFUNCTION("""COMPUTED_VALUE"""),"TOYOTA บางบ่อ HO2")</f>
        <v>TOYOTA บางบ่อ HO2</v>
      </c>
      <c r="E74" s="154" t="str">
        <f>IFERROR(__xludf.DUMMYFUNCTION("""COMPUTED_VALUE"""),"TOYOTA บ้านโพธิ์ ")</f>
        <v>TOYOTA บ้านโพธิ์ </v>
      </c>
      <c r="F74" s="154" t="str">
        <f>IFERROR(__xludf.DUMMYFUNCTION("""COMPUTED_VALUE"""),"การบินไทย Phas1 อาคาร 5 ชั้น 7 ")</f>
        <v>การบินไทย Phas1 อาคาร 5 ชั้น 7 </v>
      </c>
      <c r="G74" s="154" t="str">
        <f>IFERROR(__xludf.DUMMYFUNCTION("""COMPUTED_VALUE"""),"โหลด ธนชาติ ")</f>
        <v>โหลด ธนชาติ </v>
      </c>
      <c r="H74" s="154"/>
    </row>
    <row r="75">
      <c r="A75" s="150">
        <v>5.0</v>
      </c>
      <c r="B75" s="154"/>
      <c r="C75" s="154"/>
      <c r="D75" s="154" t="str">
        <f>IFERROR(__xludf.DUMMYFUNCTION("""COMPUTED_VALUE"""),"Space Matrix Design / PJ. Galderma Thailand")</f>
        <v>Space Matrix Design / PJ. Galderma Thailand</v>
      </c>
      <c r="E75" s="154" t="str">
        <f>IFERROR(__xludf.DUMMYFUNCTION("""COMPUTED_VALUE"""),"บริษัท สตูดิโอ ")</f>
        <v>บริษัท สตูดิโอ </v>
      </c>
      <c r="F75" s="154" t="str">
        <f>IFERROR(__xludf.DUMMYFUNCTION("""COMPUTED_VALUE"""),"โปรเจค HA ")</f>
        <v>โปรเจค HA </v>
      </c>
      <c r="G75" s="154" t="str">
        <f>IFERROR(__xludf.DUMMYFUNCTION("""COMPUTED_VALUE"""),"การบินไทย Phas1 อาคาร 5 ชั้น 7  ")</f>
        <v>การบินไทย Phas1 อาคาร 5 ชั้น 7  </v>
      </c>
      <c r="H75" s="154"/>
    </row>
    <row r="76">
      <c r="A76" s="150">
        <v>6.0</v>
      </c>
      <c r="B76" s="154"/>
      <c r="C76" s="154"/>
      <c r="D76" s="154" t="str">
        <f>IFERROR(__xludf.DUMMYFUNCTION("""COMPUTED_VALUE"""),"GSK  One ดุสิต ชั้น 25")</f>
        <v>GSK  One ดุสิต ชั้น 25</v>
      </c>
      <c r="E76" s="154" t="str">
        <f>IFERROR(__xludf.DUMMYFUNCTION("""COMPUTED_VALUE"""),"เลดีเทค โหลด Thr Parq พระราม4 ")</f>
        <v>เลดีเทค โหลด Thr Parq พระราม4 </v>
      </c>
      <c r="F76" s="154"/>
      <c r="G76" s="154" t="str">
        <f>IFERROR(__xludf.DUMMYFUNCTION("""COMPUTED_VALUE"""),"พาส409-Exxon ")</f>
        <v>พาส409-Exxon </v>
      </c>
      <c r="H76" s="154"/>
    </row>
    <row r="77">
      <c r="A77" s="150">
        <v>7.0</v>
      </c>
      <c r="B77" s="154"/>
      <c r="C77" s="154"/>
      <c r="D77" s="154" t="str">
        <f>IFERROR(__xludf.DUMMYFUNCTION("""COMPUTED_VALUE"""),"บริษัท เงินทุนแอร์ดวาน ")</f>
        <v>บริษัท เงินทุนแอร์ดวาน </v>
      </c>
      <c r="E77" s="154" t="str">
        <f>IFERROR(__xludf.DUMMYFUNCTION("""COMPUTED_VALUE"""),"การบินไทย Phas1 อาคาร 5 ชั้น 18")</f>
        <v>การบินไทย Phas1 อาคาร 5 ชั้น 18</v>
      </c>
      <c r="F77" s="154"/>
      <c r="G77" s="154" t="str">
        <f>IFERROR(__xludf.DUMMYFUNCTION("""COMPUTED_VALUE"""),"เค มัวร์")</f>
        <v>เค มัวร์</v>
      </c>
      <c r="H77" s="154"/>
    </row>
    <row r="78">
      <c r="A78" s="150">
        <v>8.0</v>
      </c>
      <c r="B78" s="154"/>
      <c r="C78" s="154"/>
      <c r="D78" s="154" t="str">
        <f>IFERROR(__xludf.DUMMYFUNCTION("""COMPUTED_VALUE"""),"เดลีเทค อาคารThr Parq พระราม4")</f>
        <v>เดลีเทค อาคารThr Parq พระราม4</v>
      </c>
      <c r="E78" s="154"/>
      <c r="F78" s="154"/>
      <c r="G78" s="154" t="str">
        <f>IFERROR(__xludf.DUMMYFUNCTION("""COMPUTED_VALUE"""),"A1-RW UOB ย้ายตู้ Mail Box 2 ใบ")</f>
        <v>A1-RW UOB ย้ายตู้ Mail Box 2 ใบ</v>
      </c>
      <c r="H78" s="154"/>
    </row>
    <row r="79">
      <c r="A79" s="150">
        <v>9.0</v>
      </c>
      <c r="B79" s="154"/>
      <c r="C79" s="154"/>
      <c r="D79" s="154" t="str">
        <f>IFERROR(__xludf.DUMMYFUNCTION("""COMPUTED_VALUE"""),"การบินไทย Phas1 อาคาร 5 ชั้น 18")</f>
        <v>การบินไทย Phas1 อาคาร 5 ชั้น 18</v>
      </c>
      <c r="E79" s="154"/>
      <c r="F79" s="154"/>
      <c r="G79" s="154"/>
      <c r="H79" s="154"/>
    </row>
    <row r="80">
      <c r="A80" s="150">
        <v>10.0</v>
      </c>
      <c r="B80" s="154"/>
      <c r="C80" s="154"/>
      <c r="D80" s="154" t="str">
        <f>IFERROR(__xludf.DUMMYFUNCTION("""COMPUTED_VALUE"""),"RW  วางบิล")</f>
        <v>RW  วางบิล</v>
      </c>
      <c r="E80" s="154"/>
      <c r="F80" s="154"/>
      <c r="G80" s="154"/>
      <c r="H80" s="154"/>
    </row>
    <row r="81">
      <c r="A81" s="150">
        <v>11.0</v>
      </c>
      <c r="B81" s="154"/>
      <c r="C81" s="154"/>
      <c r="D81" s="154" t="str">
        <f>IFERROR(__xludf.DUMMYFUNCTION("""COMPUTED_VALUE"""),"โอคามูระ")</f>
        <v>โอคามูระ</v>
      </c>
      <c r="E81" s="154"/>
      <c r="F81" s="154"/>
      <c r="G81" s="154"/>
      <c r="H81" s="154"/>
    </row>
    <row r="82">
      <c r="A82" s="150">
        <v>12.0</v>
      </c>
      <c r="B82" s="154"/>
      <c r="C82" s="154"/>
      <c r="D82" s="154"/>
      <c r="E82" s="154"/>
      <c r="F82" s="154"/>
      <c r="G82" s="154"/>
      <c r="H82" s="154"/>
    </row>
    <row r="83">
      <c r="A83" s="150">
        <v>13.0</v>
      </c>
      <c r="B83" s="154"/>
      <c r="C83" s="154"/>
      <c r="D83" s="154"/>
      <c r="E83" s="154"/>
      <c r="F83" s="154"/>
      <c r="G83" s="154"/>
      <c r="H83" s="154"/>
    </row>
    <row r="84">
      <c r="A84" s="150">
        <v>14.0</v>
      </c>
      <c r="B84" s="154"/>
      <c r="C84" s="154"/>
      <c r="D84" s="154"/>
      <c r="E84" s="154"/>
      <c r="F84" s="154"/>
      <c r="G84" s="154"/>
      <c r="H84" s="154"/>
    </row>
    <row r="85">
      <c r="A85" s="150">
        <v>15.0</v>
      </c>
      <c r="B85" s="154"/>
      <c r="C85" s="154"/>
      <c r="D85" s="154"/>
      <c r="E85" s="154"/>
      <c r="F85" s="154"/>
      <c r="G85" s="154"/>
      <c r="H85" s="154"/>
    </row>
    <row r="86" ht="27.0" customHeight="1">
      <c r="A86" s="147">
        <v>6.0</v>
      </c>
      <c r="B86" s="148">
        <f t="shared" ref="B86:H86" si="6">B$4-$C$3+(7*($A86-1)+$C$2)</f>
        <v>46083</v>
      </c>
      <c r="C86" s="148">
        <f t="shared" si="6"/>
        <v>46084</v>
      </c>
      <c r="D86" s="148">
        <f t="shared" si="6"/>
        <v>46085</v>
      </c>
      <c r="E86" s="148">
        <f t="shared" si="6"/>
        <v>46086</v>
      </c>
      <c r="F86" s="148">
        <f t="shared" si="6"/>
        <v>46087</v>
      </c>
      <c r="G86" s="148">
        <f t="shared" si="6"/>
        <v>46088</v>
      </c>
      <c r="H86" s="148">
        <f t="shared" si="6"/>
        <v>46089</v>
      </c>
    </row>
    <row r="87">
      <c r="A87" s="150">
        <v>1.0</v>
      </c>
      <c r="B87" s="151" t="str">
        <f>IFERROR(__xludf.DUMMYFUNCTION("IFNA( FILTER('Job-In'!$D$6:$D$305,'Job-In'!$M$6:$M$305=B$86),""-"")"),"-")</f>
        <v>-</v>
      </c>
      <c r="C87" s="151" t="str">
        <f>IFERROR(__xludf.DUMMYFUNCTION("IFNA( FILTER('Job-In'!$D$6:$D$305,'Job-In'!$M$6:$M$305=C$86),""-"")"),"-")</f>
        <v>-</v>
      </c>
      <c r="D87" s="151" t="str">
        <f>IFERROR(__xludf.DUMMYFUNCTION("IFNA( FILTER('Job-In'!$D$6:$D$305,'Job-In'!$M$6:$M$305=D$86),""-"")"),"-")</f>
        <v>-</v>
      </c>
      <c r="E87" s="151" t="str">
        <f>IFERROR(__xludf.DUMMYFUNCTION("IFNA( FILTER('Job-In'!$D$6:$D$305,'Job-In'!$M$6:$M$305=E$86),""-"")"),"-")</f>
        <v>-</v>
      </c>
      <c r="F87" s="151" t="str">
        <f>IFERROR(__xludf.DUMMYFUNCTION("IFNA( FILTER('Job-In'!$D$6:$D$305,'Job-In'!$M$6:$M$305=F$86),""-"")"),"-")</f>
        <v>-</v>
      </c>
      <c r="G87" s="151" t="str">
        <f>IFERROR(__xludf.DUMMYFUNCTION("IFNA( FILTER('Job-In'!$D$6:$D$305,'Job-In'!$M$6:$M$305=G$86),""-"")"),"-")</f>
        <v>-</v>
      </c>
      <c r="H87" s="151" t="str">
        <f>IFERROR(__xludf.DUMMYFUNCTION("IFNA( FILTER('Job-In'!$D$6:$D$305,'Job-In'!$M$6:$M$305=H$86),""-"")"),"-")</f>
        <v>-</v>
      </c>
    </row>
    <row r="88">
      <c r="A88" s="150">
        <v>2.0</v>
      </c>
      <c r="B88" s="154"/>
      <c r="C88" s="157"/>
      <c r="D88" s="154"/>
      <c r="E88" s="154"/>
      <c r="F88" s="154"/>
      <c r="G88" s="154"/>
      <c r="H88" s="154"/>
    </row>
    <row r="89">
      <c r="A89" s="150">
        <v>3.0</v>
      </c>
      <c r="B89" s="154"/>
      <c r="C89" s="154"/>
      <c r="D89" s="154"/>
      <c r="E89" s="154"/>
      <c r="F89" s="154"/>
      <c r="G89" s="154"/>
      <c r="H89" s="154"/>
    </row>
    <row r="90">
      <c r="A90" s="150">
        <v>4.0</v>
      </c>
      <c r="B90" s="154"/>
      <c r="C90" s="154"/>
      <c r="D90" s="154"/>
      <c r="E90" s="154"/>
      <c r="F90" s="154"/>
      <c r="G90" s="154"/>
      <c r="H90" s="154"/>
    </row>
    <row r="91">
      <c r="A91" s="150">
        <v>5.0</v>
      </c>
      <c r="B91" s="154"/>
      <c r="C91" s="154"/>
      <c r="D91" s="154"/>
      <c r="E91" s="154"/>
      <c r="F91" s="154"/>
      <c r="G91" s="154"/>
      <c r="H91" s="154"/>
    </row>
    <row r="92">
      <c r="A92" s="150">
        <v>6.0</v>
      </c>
      <c r="B92" s="154"/>
      <c r="C92" s="154"/>
      <c r="D92" s="154"/>
      <c r="E92" s="154"/>
      <c r="F92" s="154"/>
      <c r="G92" s="154"/>
      <c r="H92" s="154"/>
    </row>
    <row r="93">
      <c r="A93" s="150">
        <v>7.0</v>
      </c>
      <c r="B93" s="154"/>
      <c r="C93" s="154"/>
      <c r="D93" s="154"/>
      <c r="E93" s="154"/>
      <c r="F93" s="154"/>
      <c r="G93" s="154"/>
      <c r="H93" s="154"/>
    </row>
    <row r="94">
      <c r="A94" s="150">
        <v>8.0</v>
      </c>
      <c r="B94" s="154"/>
      <c r="C94" s="154"/>
      <c r="D94" s="154"/>
      <c r="E94" s="154"/>
      <c r="F94" s="154"/>
      <c r="G94" s="154"/>
      <c r="H94" s="154"/>
    </row>
    <row r="95">
      <c r="A95" s="150">
        <v>9.0</v>
      </c>
      <c r="B95" s="154"/>
      <c r="C95" s="154"/>
      <c r="D95" s="154"/>
      <c r="E95" s="154"/>
      <c r="F95" s="154"/>
      <c r="G95" s="154"/>
      <c r="H95" s="154"/>
    </row>
    <row r="96">
      <c r="A96" s="150">
        <v>10.0</v>
      </c>
      <c r="B96" s="154"/>
      <c r="C96" s="154"/>
      <c r="D96" s="154"/>
      <c r="E96" s="154"/>
      <c r="F96" s="154"/>
      <c r="G96" s="154"/>
      <c r="H96" s="154"/>
    </row>
    <row r="97">
      <c r="A97" s="150">
        <v>11.0</v>
      </c>
      <c r="B97" s="154"/>
      <c r="C97" s="154"/>
      <c r="D97" s="154"/>
      <c r="E97" s="154"/>
      <c r="F97" s="154"/>
      <c r="G97" s="154"/>
      <c r="H97" s="154"/>
    </row>
    <row r="98">
      <c r="A98" s="150">
        <v>12.0</v>
      </c>
      <c r="B98" s="154"/>
      <c r="C98" s="154"/>
      <c r="D98" s="154"/>
      <c r="E98" s="154"/>
      <c r="F98" s="154"/>
      <c r="G98" s="154"/>
      <c r="H98" s="154"/>
    </row>
    <row r="99">
      <c r="A99" s="150">
        <v>13.0</v>
      </c>
      <c r="B99" s="154"/>
      <c r="C99" s="154"/>
      <c r="D99" s="154"/>
      <c r="E99" s="154"/>
      <c r="F99" s="154"/>
      <c r="G99" s="154"/>
      <c r="H99" s="154"/>
    </row>
    <row r="100">
      <c r="A100" s="150">
        <v>14.0</v>
      </c>
      <c r="B100" s="154"/>
      <c r="C100" s="154"/>
      <c r="D100" s="154"/>
      <c r="E100" s="154"/>
      <c r="F100" s="154"/>
      <c r="G100" s="154"/>
      <c r="H100" s="154"/>
    </row>
    <row r="101">
      <c r="A101" s="150">
        <v>15.0</v>
      </c>
      <c r="B101" s="158"/>
      <c r="C101" s="158"/>
      <c r="D101" s="158"/>
      <c r="E101" s="158"/>
      <c r="F101" s="158"/>
      <c r="G101" s="158"/>
      <c r="H101" s="158"/>
    </row>
    <row r="102">
      <c r="B102" s="130"/>
      <c r="C102" s="130"/>
      <c r="D102" s="130"/>
      <c r="E102" s="130"/>
      <c r="F102" s="130"/>
      <c r="G102" s="130"/>
      <c r="H102" s="130"/>
    </row>
    <row r="103">
      <c r="B103" s="130"/>
      <c r="C103" s="130"/>
      <c r="D103" s="130"/>
      <c r="E103" s="130"/>
      <c r="F103" s="130"/>
      <c r="G103" s="130"/>
      <c r="H103" s="130"/>
    </row>
    <row r="104">
      <c r="B104" s="130"/>
      <c r="C104" s="130"/>
      <c r="D104" s="130"/>
      <c r="E104" s="130"/>
      <c r="F104" s="130"/>
      <c r="G104" s="130"/>
      <c r="H104" s="130"/>
    </row>
    <row r="105">
      <c r="B105" s="130"/>
      <c r="C105" s="130"/>
      <c r="D105" s="130"/>
      <c r="E105" s="130"/>
      <c r="F105" s="130"/>
      <c r="G105" s="130"/>
      <c r="H105" s="130"/>
    </row>
    <row r="106">
      <c r="B106" s="130"/>
      <c r="C106" s="130"/>
      <c r="D106" s="130"/>
      <c r="E106" s="130"/>
      <c r="F106" s="130"/>
      <c r="G106" s="130"/>
      <c r="H106" s="130"/>
    </row>
    <row r="107">
      <c r="B107" s="130"/>
      <c r="C107" s="130"/>
      <c r="D107" s="130"/>
      <c r="E107" s="130"/>
      <c r="F107" s="130"/>
      <c r="G107" s="130"/>
      <c r="H107" s="130"/>
    </row>
    <row r="108">
      <c r="B108" s="130"/>
      <c r="C108" s="130"/>
      <c r="D108" s="130"/>
      <c r="E108" s="130"/>
      <c r="F108" s="130"/>
      <c r="G108" s="130"/>
      <c r="H108" s="130"/>
    </row>
    <row r="109">
      <c r="B109" s="130"/>
      <c r="C109" s="130"/>
      <c r="D109" s="130"/>
      <c r="E109" s="130"/>
      <c r="F109" s="130"/>
      <c r="G109" s="130"/>
      <c r="H109" s="130"/>
    </row>
    <row r="110">
      <c r="B110" s="130"/>
      <c r="C110" s="130"/>
      <c r="D110" s="130"/>
      <c r="E110" s="130"/>
      <c r="F110" s="130"/>
      <c r="G110" s="130"/>
      <c r="H110" s="130"/>
    </row>
    <row r="111">
      <c r="B111" s="130"/>
      <c r="C111" s="130"/>
      <c r="D111" s="130"/>
      <c r="E111" s="130"/>
      <c r="F111" s="130"/>
      <c r="G111" s="130"/>
      <c r="H111" s="130"/>
    </row>
    <row r="112">
      <c r="B112" s="130"/>
      <c r="C112" s="130"/>
      <c r="D112" s="130"/>
      <c r="E112" s="130"/>
      <c r="F112" s="130"/>
      <c r="G112" s="130"/>
      <c r="H112" s="130"/>
    </row>
    <row r="113">
      <c r="B113" s="130"/>
      <c r="C113" s="130"/>
      <c r="D113" s="130"/>
      <c r="E113" s="130"/>
      <c r="F113" s="130"/>
      <c r="G113" s="130"/>
      <c r="H113" s="130"/>
    </row>
    <row r="114">
      <c r="B114" s="130"/>
      <c r="C114" s="130"/>
      <c r="D114" s="130"/>
      <c r="E114" s="130"/>
      <c r="F114" s="130"/>
      <c r="G114" s="130"/>
      <c r="H114" s="130"/>
    </row>
    <row r="115">
      <c r="B115" s="130"/>
      <c r="C115" s="130"/>
      <c r="D115" s="130"/>
      <c r="E115" s="130"/>
      <c r="F115" s="130"/>
      <c r="G115" s="130"/>
      <c r="H115" s="130"/>
    </row>
    <row r="116">
      <c r="B116" s="130"/>
      <c r="C116" s="130"/>
      <c r="D116" s="130"/>
      <c r="E116" s="130"/>
      <c r="F116" s="130"/>
      <c r="G116" s="130"/>
      <c r="H116" s="130"/>
    </row>
    <row r="117">
      <c r="B117" s="130"/>
      <c r="C117" s="130"/>
      <c r="D117" s="130"/>
      <c r="E117" s="130"/>
      <c r="F117" s="130"/>
      <c r="G117" s="130"/>
      <c r="H117" s="130"/>
    </row>
    <row r="118">
      <c r="B118" s="130"/>
      <c r="C118" s="130"/>
      <c r="D118" s="130"/>
      <c r="E118" s="130"/>
      <c r="F118" s="130"/>
      <c r="G118" s="130"/>
      <c r="H118" s="130"/>
    </row>
    <row r="119">
      <c r="B119" s="130"/>
      <c r="C119" s="130"/>
      <c r="D119" s="130"/>
      <c r="E119" s="130"/>
      <c r="F119" s="130"/>
      <c r="G119" s="130"/>
      <c r="H119" s="130"/>
    </row>
    <row r="120">
      <c r="B120" s="130"/>
      <c r="C120" s="130"/>
      <c r="D120" s="130"/>
      <c r="E120" s="130"/>
      <c r="F120" s="130"/>
      <c r="G120" s="130"/>
      <c r="H120" s="130"/>
    </row>
    <row r="121">
      <c r="B121" s="130"/>
      <c r="C121" s="130"/>
      <c r="D121" s="130"/>
      <c r="E121" s="130"/>
      <c r="F121" s="130"/>
      <c r="G121" s="130"/>
      <c r="H121" s="130"/>
    </row>
    <row r="122">
      <c r="B122" s="130"/>
      <c r="C122" s="130"/>
      <c r="D122" s="130"/>
      <c r="E122" s="130"/>
      <c r="F122" s="130"/>
      <c r="G122" s="130"/>
      <c r="H122" s="130"/>
    </row>
    <row r="123">
      <c r="B123" s="130"/>
      <c r="C123" s="130"/>
      <c r="D123" s="130"/>
      <c r="E123" s="130"/>
      <c r="F123" s="130"/>
      <c r="G123" s="130"/>
      <c r="H123" s="130"/>
    </row>
    <row r="124">
      <c r="B124" s="130"/>
      <c r="C124" s="130"/>
      <c r="D124" s="130"/>
      <c r="E124" s="130"/>
      <c r="F124" s="130"/>
      <c r="G124" s="130"/>
      <c r="H124" s="130"/>
    </row>
    <row r="125">
      <c r="B125" s="130"/>
      <c r="C125" s="130"/>
      <c r="D125" s="130"/>
      <c r="E125" s="130"/>
      <c r="F125" s="130"/>
      <c r="G125" s="130"/>
      <c r="H125" s="130"/>
    </row>
    <row r="126">
      <c r="B126" s="130"/>
      <c r="C126" s="130"/>
      <c r="D126" s="130"/>
      <c r="E126" s="130"/>
      <c r="F126" s="130"/>
      <c r="G126" s="130"/>
      <c r="H126" s="130"/>
    </row>
    <row r="127">
      <c r="B127" s="130"/>
      <c r="C127" s="130"/>
      <c r="D127" s="130"/>
      <c r="E127" s="130"/>
      <c r="F127" s="130"/>
      <c r="G127" s="130"/>
      <c r="H127" s="130"/>
    </row>
    <row r="128">
      <c r="B128" s="130"/>
      <c r="C128" s="130"/>
      <c r="D128" s="130"/>
      <c r="E128" s="130"/>
      <c r="F128" s="130"/>
      <c r="G128" s="130"/>
      <c r="H128" s="130"/>
    </row>
    <row r="129">
      <c r="B129" s="130"/>
      <c r="C129" s="130"/>
      <c r="D129" s="130"/>
      <c r="E129" s="130"/>
      <c r="F129" s="130"/>
      <c r="G129" s="130"/>
      <c r="H129" s="130"/>
    </row>
    <row r="130">
      <c r="B130" s="130"/>
      <c r="C130" s="130"/>
      <c r="D130" s="130"/>
      <c r="E130" s="130"/>
      <c r="F130" s="130"/>
      <c r="G130" s="130"/>
      <c r="H130" s="130"/>
    </row>
    <row r="131">
      <c r="B131" s="130"/>
      <c r="C131" s="130"/>
      <c r="D131" s="130"/>
      <c r="E131" s="130"/>
      <c r="F131" s="130"/>
      <c r="G131" s="130"/>
      <c r="H131" s="130"/>
    </row>
    <row r="132">
      <c r="B132" s="130"/>
      <c r="C132" s="130"/>
      <c r="D132" s="130"/>
      <c r="E132" s="130"/>
      <c r="F132" s="130"/>
      <c r="G132" s="130"/>
      <c r="H132" s="130"/>
    </row>
    <row r="133">
      <c r="B133" s="130"/>
      <c r="C133" s="130"/>
      <c r="D133" s="130"/>
      <c r="E133" s="130"/>
      <c r="F133" s="130"/>
      <c r="G133" s="130"/>
      <c r="H133" s="130"/>
    </row>
    <row r="134">
      <c r="B134" s="130"/>
      <c r="C134" s="130"/>
      <c r="D134" s="130"/>
      <c r="E134" s="130"/>
      <c r="F134" s="130"/>
      <c r="G134" s="130"/>
      <c r="H134" s="130"/>
    </row>
    <row r="135">
      <c r="B135" s="130"/>
      <c r="C135" s="130"/>
      <c r="D135" s="130"/>
      <c r="E135" s="130"/>
      <c r="F135" s="130"/>
      <c r="G135" s="130"/>
      <c r="H135" s="130"/>
    </row>
    <row r="136">
      <c r="B136" s="130"/>
      <c r="C136" s="130"/>
      <c r="D136" s="130"/>
      <c r="E136" s="130"/>
      <c r="F136" s="130"/>
      <c r="G136" s="130"/>
      <c r="H136" s="130"/>
    </row>
    <row r="137">
      <c r="B137" s="130"/>
      <c r="C137" s="130"/>
      <c r="D137" s="130"/>
      <c r="E137" s="130"/>
      <c r="F137" s="130"/>
      <c r="G137" s="130"/>
      <c r="H137" s="130"/>
    </row>
    <row r="138">
      <c r="B138" s="130"/>
      <c r="C138" s="130"/>
      <c r="D138" s="130"/>
      <c r="E138" s="130"/>
      <c r="F138" s="130"/>
      <c r="G138" s="130"/>
      <c r="H138" s="130"/>
    </row>
    <row r="139">
      <c r="B139" s="130"/>
      <c r="C139" s="130"/>
      <c r="D139" s="130"/>
      <c r="E139" s="130"/>
      <c r="F139" s="130"/>
      <c r="G139" s="130"/>
      <c r="H139" s="130"/>
    </row>
    <row r="140">
      <c r="B140" s="130"/>
      <c r="C140" s="130"/>
      <c r="D140" s="130"/>
      <c r="E140" s="130"/>
      <c r="F140" s="130"/>
      <c r="G140" s="130"/>
      <c r="H140" s="130"/>
    </row>
    <row r="141">
      <c r="B141" s="130"/>
      <c r="C141" s="130"/>
      <c r="D141" s="130"/>
      <c r="E141" s="130"/>
      <c r="F141" s="130"/>
      <c r="G141" s="130"/>
      <c r="H141" s="130"/>
    </row>
    <row r="142">
      <c r="B142" s="130"/>
      <c r="C142" s="130"/>
      <c r="D142" s="130"/>
      <c r="E142" s="130"/>
      <c r="F142" s="130"/>
      <c r="G142" s="130"/>
      <c r="H142" s="130"/>
    </row>
    <row r="143">
      <c r="B143" s="130"/>
      <c r="C143" s="130"/>
      <c r="D143" s="130"/>
      <c r="E143" s="130"/>
      <c r="F143" s="130"/>
      <c r="G143" s="130"/>
      <c r="H143" s="130"/>
    </row>
    <row r="144">
      <c r="B144" s="130"/>
      <c r="C144" s="130"/>
      <c r="D144" s="130"/>
      <c r="E144" s="130"/>
      <c r="F144" s="130"/>
      <c r="G144" s="130"/>
      <c r="H144" s="130"/>
    </row>
    <row r="145">
      <c r="B145" s="130"/>
      <c r="C145" s="130"/>
      <c r="D145" s="130"/>
      <c r="E145" s="130"/>
      <c r="F145" s="130"/>
      <c r="G145" s="130"/>
      <c r="H145" s="130"/>
    </row>
    <row r="146">
      <c r="B146" s="130"/>
      <c r="C146" s="130"/>
      <c r="D146" s="130"/>
      <c r="E146" s="130"/>
      <c r="F146" s="130"/>
      <c r="G146" s="130"/>
      <c r="H146" s="130"/>
    </row>
    <row r="147">
      <c r="B147" s="130"/>
      <c r="C147" s="130"/>
      <c r="D147" s="130"/>
      <c r="E147" s="130"/>
      <c r="F147" s="130"/>
      <c r="G147" s="130"/>
      <c r="H147" s="130"/>
    </row>
    <row r="148">
      <c r="B148" s="130"/>
      <c r="C148" s="130"/>
      <c r="D148" s="130"/>
      <c r="E148" s="130"/>
      <c r="F148" s="130"/>
      <c r="G148" s="130"/>
      <c r="H148" s="130"/>
    </row>
    <row r="149">
      <c r="B149" s="130"/>
      <c r="C149" s="130"/>
      <c r="D149" s="130"/>
      <c r="E149" s="130"/>
      <c r="F149" s="130"/>
      <c r="G149" s="130"/>
      <c r="H149" s="130"/>
    </row>
    <row r="150">
      <c r="B150" s="130"/>
      <c r="C150" s="130"/>
      <c r="D150" s="130"/>
      <c r="E150" s="130"/>
      <c r="F150" s="130"/>
      <c r="G150" s="130"/>
      <c r="H150" s="130"/>
    </row>
    <row r="151">
      <c r="B151" s="130"/>
      <c r="C151" s="130"/>
      <c r="D151" s="130"/>
      <c r="E151" s="130"/>
      <c r="F151" s="130"/>
      <c r="G151" s="130"/>
      <c r="H151" s="130"/>
    </row>
    <row r="152">
      <c r="B152" s="130"/>
      <c r="C152" s="130"/>
      <c r="D152" s="130"/>
      <c r="E152" s="130"/>
      <c r="F152" s="130"/>
      <c r="G152" s="130"/>
      <c r="H152" s="130"/>
    </row>
    <row r="153">
      <c r="B153" s="130"/>
      <c r="C153" s="130"/>
      <c r="D153" s="130"/>
      <c r="E153" s="130"/>
      <c r="F153" s="130"/>
      <c r="G153" s="130"/>
      <c r="H153" s="130"/>
    </row>
    <row r="154">
      <c r="B154" s="130"/>
      <c r="C154" s="130"/>
      <c r="D154" s="130"/>
      <c r="E154" s="130"/>
      <c r="F154" s="130"/>
      <c r="G154" s="130"/>
      <c r="H154" s="130"/>
    </row>
    <row r="155">
      <c r="B155" s="130"/>
      <c r="C155" s="130"/>
      <c r="D155" s="130"/>
      <c r="E155" s="130"/>
      <c r="F155" s="130"/>
      <c r="G155" s="130"/>
      <c r="H155" s="130"/>
    </row>
    <row r="156">
      <c r="B156" s="130"/>
      <c r="C156" s="130"/>
      <c r="D156" s="130"/>
      <c r="E156" s="130"/>
      <c r="F156" s="130"/>
      <c r="G156" s="130"/>
      <c r="H156" s="130"/>
    </row>
    <row r="157">
      <c r="B157" s="130"/>
      <c r="C157" s="130"/>
      <c r="D157" s="130"/>
      <c r="E157" s="130"/>
      <c r="F157" s="130"/>
      <c r="G157" s="130"/>
      <c r="H157" s="130"/>
    </row>
    <row r="158">
      <c r="B158" s="130"/>
      <c r="C158" s="130"/>
      <c r="D158" s="130"/>
      <c r="E158" s="130"/>
      <c r="F158" s="130"/>
      <c r="G158" s="130"/>
      <c r="H158" s="130"/>
    </row>
    <row r="159">
      <c r="B159" s="130"/>
      <c r="C159" s="130"/>
      <c r="D159" s="130"/>
      <c r="E159" s="130"/>
      <c r="F159" s="130"/>
      <c r="G159" s="130"/>
      <c r="H159" s="130"/>
    </row>
    <row r="160">
      <c r="B160" s="130"/>
      <c r="C160" s="130"/>
      <c r="D160" s="130"/>
      <c r="E160" s="130"/>
      <c r="F160" s="130"/>
      <c r="G160" s="130"/>
      <c r="H160" s="130"/>
    </row>
    <row r="161">
      <c r="B161" s="130"/>
      <c r="C161" s="130"/>
      <c r="D161" s="130"/>
      <c r="E161" s="130"/>
      <c r="F161" s="130"/>
      <c r="G161" s="130"/>
      <c r="H161" s="130"/>
    </row>
    <row r="162">
      <c r="B162" s="130"/>
      <c r="C162" s="130"/>
      <c r="D162" s="130"/>
      <c r="E162" s="130"/>
      <c r="F162" s="130"/>
      <c r="G162" s="130"/>
      <c r="H162" s="130"/>
    </row>
    <row r="163">
      <c r="B163" s="130"/>
      <c r="C163" s="130"/>
      <c r="D163" s="130"/>
      <c r="E163" s="130"/>
      <c r="F163" s="130"/>
      <c r="G163" s="130"/>
      <c r="H163" s="130"/>
    </row>
    <row r="164">
      <c r="B164" s="130"/>
      <c r="C164" s="130"/>
      <c r="D164" s="130"/>
      <c r="E164" s="130"/>
      <c r="F164" s="130"/>
      <c r="G164" s="130"/>
      <c r="H164" s="130"/>
    </row>
    <row r="165">
      <c r="B165" s="130"/>
      <c r="C165" s="130"/>
      <c r="D165" s="130"/>
      <c r="E165" s="130"/>
      <c r="F165" s="130"/>
      <c r="G165" s="130"/>
      <c r="H165" s="130"/>
    </row>
    <row r="166">
      <c r="B166" s="130"/>
      <c r="C166" s="130"/>
      <c r="D166" s="130"/>
      <c r="E166" s="130"/>
      <c r="F166" s="130"/>
      <c r="G166" s="130"/>
      <c r="H166" s="130"/>
    </row>
    <row r="167">
      <c r="B167" s="130"/>
      <c r="C167" s="130"/>
      <c r="D167" s="130"/>
      <c r="E167" s="130"/>
      <c r="F167" s="130"/>
      <c r="G167" s="130"/>
      <c r="H167" s="130"/>
    </row>
    <row r="168">
      <c r="B168" s="130"/>
      <c r="C168" s="130"/>
      <c r="D168" s="130"/>
      <c r="E168" s="130"/>
      <c r="F168" s="130"/>
      <c r="G168" s="130"/>
      <c r="H168" s="130"/>
    </row>
    <row r="169">
      <c r="B169" s="130"/>
      <c r="C169" s="130"/>
      <c r="D169" s="130"/>
      <c r="E169" s="130"/>
      <c r="F169" s="130"/>
      <c r="G169" s="130"/>
      <c r="H169" s="130"/>
    </row>
    <row r="170">
      <c r="B170" s="130"/>
      <c r="C170" s="130"/>
      <c r="D170" s="130"/>
      <c r="E170" s="130"/>
      <c r="F170" s="130"/>
      <c r="G170" s="130"/>
      <c r="H170" s="130"/>
    </row>
    <row r="171">
      <c r="B171" s="130"/>
      <c r="C171" s="130"/>
      <c r="D171" s="130"/>
      <c r="E171" s="130"/>
      <c r="F171" s="130"/>
      <c r="G171" s="130"/>
      <c r="H171" s="130"/>
    </row>
    <row r="172">
      <c r="B172" s="130"/>
      <c r="C172" s="130"/>
      <c r="D172" s="130"/>
      <c r="E172" s="130"/>
      <c r="F172" s="130"/>
      <c r="G172" s="130"/>
      <c r="H172" s="130"/>
    </row>
    <row r="173">
      <c r="B173" s="130"/>
      <c r="C173" s="130"/>
      <c r="D173" s="130"/>
      <c r="E173" s="130"/>
      <c r="F173" s="130"/>
      <c r="G173" s="130"/>
      <c r="H173" s="130"/>
    </row>
    <row r="174">
      <c r="B174" s="130"/>
      <c r="C174" s="130"/>
      <c r="D174" s="130"/>
      <c r="E174" s="130"/>
      <c r="F174" s="130"/>
      <c r="G174" s="130"/>
      <c r="H174" s="130"/>
    </row>
    <row r="175">
      <c r="B175" s="130"/>
      <c r="C175" s="130"/>
      <c r="D175" s="130"/>
      <c r="E175" s="130"/>
      <c r="F175" s="130"/>
      <c r="G175" s="130"/>
      <c r="H175" s="130"/>
    </row>
    <row r="176">
      <c r="B176" s="130"/>
      <c r="C176" s="130"/>
      <c r="D176" s="130"/>
      <c r="E176" s="130"/>
      <c r="F176" s="130"/>
      <c r="G176" s="130"/>
      <c r="H176" s="130"/>
    </row>
    <row r="177">
      <c r="B177" s="130"/>
      <c r="C177" s="130"/>
      <c r="D177" s="130"/>
      <c r="E177" s="130"/>
      <c r="F177" s="130"/>
      <c r="G177" s="130"/>
      <c r="H177" s="130"/>
    </row>
    <row r="178">
      <c r="B178" s="130"/>
      <c r="C178" s="130"/>
      <c r="D178" s="130"/>
      <c r="E178" s="130"/>
      <c r="F178" s="130"/>
      <c r="G178" s="130"/>
      <c r="H178" s="130"/>
    </row>
    <row r="179">
      <c r="B179" s="130"/>
      <c r="C179" s="130"/>
      <c r="D179" s="130"/>
      <c r="E179" s="130"/>
      <c r="F179" s="130"/>
      <c r="G179" s="130"/>
      <c r="H179" s="130"/>
    </row>
    <row r="180">
      <c r="B180" s="130"/>
      <c r="C180" s="130"/>
      <c r="D180" s="130"/>
      <c r="E180" s="130"/>
      <c r="F180" s="130"/>
      <c r="G180" s="130"/>
      <c r="H180" s="130"/>
    </row>
    <row r="181">
      <c r="B181" s="130"/>
      <c r="C181" s="130"/>
      <c r="D181" s="130"/>
      <c r="E181" s="130"/>
      <c r="F181" s="130"/>
      <c r="G181" s="130"/>
      <c r="H181" s="130"/>
    </row>
    <row r="182">
      <c r="B182" s="130"/>
      <c r="C182" s="130"/>
      <c r="D182" s="130"/>
      <c r="E182" s="130"/>
      <c r="F182" s="130"/>
      <c r="G182" s="130"/>
      <c r="H182" s="130"/>
    </row>
    <row r="183">
      <c r="B183" s="130"/>
      <c r="C183" s="130"/>
      <c r="D183" s="130"/>
      <c r="E183" s="130"/>
      <c r="F183" s="130"/>
      <c r="G183" s="130"/>
      <c r="H183" s="130"/>
    </row>
    <row r="184">
      <c r="B184" s="130"/>
      <c r="C184" s="130"/>
      <c r="D184" s="130"/>
      <c r="E184" s="130"/>
      <c r="F184" s="130"/>
      <c r="G184" s="130"/>
      <c r="H184" s="130"/>
    </row>
    <row r="185">
      <c r="B185" s="130"/>
      <c r="C185" s="130"/>
      <c r="D185" s="130"/>
      <c r="E185" s="130"/>
      <c r="F185" s="130"/>
      <c r="G185" s="130"/>
      <c r="H185" s="130"/>
    </row>
    <row r="186">
      <c r="B186" s="130"/>
      <c r="C186" s="130"/>
      <c r="D186" s="130"/>
      <c r="E186" s="130"/>
      <c r="F186" s="130"/>
      <c r="G186" s="130"/>
      <c r="H186" s="130"/>
    </row>
    <row r="187">
      <c r="B187" s="130"/>
      <c r="C187" s="130"/>
      <c r="D187" s="130"/>
      <c r="E187" s="130"/>
      <c r="F187" s="130"/>
      <c r="G187" s="130"/>
      <c r="H187" s="130"/>
    </row>
    <row r="188">
      <c r="B188" s="130"/>
      <c r="C188" s="130"/>
      <c r="D188" s="130"/>
      <c r="E188" s="130"/>
      <c r="F188" s="130"/>
      <c r="G188" s="130"/>
      <c r="H188" s="130"/>
    </row>
    <row r="189">
      <c r="B189" s="130"/>
      <c r="C189" s="130"/>
      <c r="D189" s="130"/>
      <c r="E189" s="130"/>
      <c r="F189" s="130"/>
      <c r="G189" s="130"/>
      <c r="H189" s="130"/>
    </row>
    <row r="190">
      <c r="B190" s="130"/>
      <c r="C190" s="130"/>
      <c r="D190" s="130"/>
      <c r="E190" s="130"/>
      <c r="F190" s="130"/>
      <c r="G190" s="130"/>
      <c r="H190" s="130"/>
    </row>
    <row r="191">
      <c r="B191" s="130"/>
      <c r="C191" s="130"/>
      <c r="D191" s="130"/>
      <c r="E191" s="130"/>
      <c r="F191" s="130"/>
      <c r="G191" s="130"/>
      <c r="H191" s="130"/>
    </row>
    <row r="192">
      <c r="B192" s="130"/>
      <c r="C192" s="130"/>
      <c r="D192" s="130"/>
      <c r="E192" s="130"/>
      <c r="F192" s="130"/>
      <c r="G192" s="130"/>
      <c r="H192" s="130"/>
    </row>
    <row r="193">
      <c r="B193" s="130"/>
      <c r="C193" s="130"/>
      <c r="D193" s="130"/>
      <c r="E193" s="130"/>
      <c r="F193" s="130"/>
      <c r="G193" s="130"/>
      <c r="H193" s="130"/>
    </row>
    <row r="194">
      <c r="B194" s="130"/>
      <c r="C194" s="130"/>
      <c r="D194" s="130"/>
      <c r="E194" s="130"/>
      <c r="F194" s="130"/>
      <c r="G194" s="130"/>
      <c r="H194" s="130"/>
    </row>
    <row r="195">
      <c r="B195" s="130"/>
      <c r="C195" s="130"/>
      <c r="D195" s="130"/>
      <c r="E195" s="130"/>
      <c r="F195" s="130"/>
      <c r="G195" s="130"/>
      <c r="H195" s="130"/>
    </row>
    <row r="196">
      <c r="B196" s="130"/>
      <c r="C196" s="130"/>
      <c r="D196" s="130"/>
      <c r="E196" s="130"/>
      <c r="F196" s="130"/>
      <c r="G196" s="130"/>
      <c r="H196" s="130"/>
    </row>
    <row r="197">
      <c r="B197" s="130"/>
      <c r="C197" s="130"/>
      <c r="D197" s="130"/>
      <c r="E197" s="130"/>
      <c r="F197" s="130"/>
      <c r="G197" s="130"/>
      <c r="H197" s="130"/>
    </row>
    <row r="198">
      <c r="B198" s="130"/>
      <c r="C198" s="130"/>
      <c r="D198" s="130"/>
      <c r="E198" s="130"/>
      <c r="F198" s="130"/>
      <c r="G198" s="130"/>
      <c r="H198" s="130"/>
    </row>
    <row r="199">
      <c r="B199" s="130"/>
      <c r="C199" s="130"/>
      <c r="D199" s="130"/>
      <c r="E199" s="130"/>
      <c r="F199" s="130"/>
      <c r="G199" s="130"/>
      <c r="H199" s="130"/>
    </row>
    <row r="200">
      <c r="B200" s="130"/>
      <c r="C200" s="130"/>
      <c r="D200" s="130"/>
      <c r="E200" s="130"/>
      <c r="F200" s="130"/>
      <c r="G200" s="130"/>
      <c r="H200" s="130"/>
    </row>
    <row r="201">
      <c r="B201" s="130"/>
      <c r="C201" s="130"/>
      <c r="D201" s="130"/>
      <c r="E201" s="130"/>
      <c r="F201" s="130"/>
      <c r="G201" s="130"/>
      <c r="H201" s="130"/>
    </row>
    <row r="202">
      <c r="B202" s="130"/>
      <c r="C202" s="130"/>
      <c r="D202" s="130"/>
      <c r="E202" s="130"/>
      <c r="F202" s="130"/>
      <c r="G202" s="130"/>
      <c r="H202" s="130"/>
    </row>
    <row r="203">
      <c r="B203" s="130"/>
      <c r="C203" s="130"/>
      <c r="D203" s="130"/>
      <c r="E203" s="130"/>
      <c r="F203" s="130"/>
      <c r="G203" s="130"/>
      <c r="H203" s="130"/>
    </row>
    <row r="204">
      <c r="B204" s="130"/>
      <c r="C204" s="130"/>
      <c r="D204" s="130"/>
      <c r="E204" s="130"/>
      <c r="F204" s="130"/>
      <c r="G204" s="130"/>
      <c r="H204" s="130"/>
    </row>
    <row r="205">
      <c r="B205" s="130"/>
      <c r="C205" s="130"/>
      <c r="D205" s="130"/>
      <c r="E205" s="130"/>
      <c r="F205" s="130"/>
      <c r="G205" s="130"/>
      <c r="H205" s="130"/>
    </row>
    <row r="206">
      <c r="B206" s="130"/>
      <c r="C206" s="130"/>
      <c r="D206" s="130"/>
      <c r="E206" s="130"/>
      <c r="F206" s="130"/>
      <c r="G206" s="130"/>
      <c r="H206" s="130"/>
    </row>
    <row r="207">
      <c r="B207" s="130"/>
      <c r="C207" s="130"/>
      <c r="D207" s="130"/>
      <c r="E207" s="130"/>
      <c r="F207" s="130"/>
      <c r="G207" s="130"/>
      <c r="H207" s="130"/>
    </row>
    <row r="208">
      <c r="B208" s="130"/>
      <c r="C208" s="130"/>
      <c r="D208" s="130"/>
      <c r="E208" s="130"/>
      <c r="F208" s="130"/>
      <c r="G208" s="130"/>
      <c r="H208" s="130"/>
    </row>
    <row r="209">
      <c r="B209" s="130"/>
      <c r="C209" s="130"/>
      <c r="D209" s="130"/>
      <c r="E209" s="130"/>
      <c r="F209" s="130"/>
      <c r="G209" s="130"/>
      <c r="H209" s="130"/>
    </row>
    <row r="210">
      <c r="B210" s="130"/>
      <c r="C210" s="130"/>
      <c r="D210" s="130"/>
      <c r="E210" s="130"/>
      <c r="F210" s="130"/>
      <c r="G210" s="130"/>
      <c r="H210" s="130"/>
    </row>
    <row r="211">
      <c r="B211" s="130"/>
      <c r="C211" s="130"/>
      <c r="D211" s="130"/>
      <c r="E211" s="130"/>
      <c r="F211" s="130"/>
      <c r="G211" s="130"/>
      <c r="H211" s="130"/>
    </row>
    <row r="212">
      <c r="B212" s="130"/>
      <c r="C212" s="130"/>
      <c r="D212" s="130"/>
      <c r="E212" s="130"/>
      <c r="F212" s="130"/>
      <c r="G212" s="130"/>
      <c r="H212" s="130"/>
    </row>
    <row r="213">
      <c r="B213" s="130"/>
      <c r="C213" s="130"/>
      <c r="D213" s="130"/>
      <c r="E213" s="130"/>
      <c r="F213" s="130"/>
      <c r="G213" s="130"/>
      <c r="H213" s="130"/>
    </row>
    <row r="214">
      <c r="B214" s="130"/>
      <c r="C214" s="130"/>
      <c r="D214" s="130"/>
      <c r="E214" s="130"/>
      <c r="F214" s="130"/>
      <c r="G214" s="130"/>
      <c r="H214" s="130"/>
    </row>
    <row r="215">
      <c r="B215" s="130"/>
      <c r="C215" s="130"/>
      <c r="D215" s="130"/>
      <c r="E215" s="130"/>
      <c r="F215" s="130"/>
      <c r="G215" s="130"/>
      <c r="H215" s="130"/>
    </row>
    <row r="216">
      <c r="B216" s="130"/>
      <c r="C216" s="130"/>
      <c r="D216" s="130"/>
      <c r="E216" s="130"/>
      <c r="F216" s="130"/>
      <c r="G216" s="130"/>
      <c r="H216" s="130"/>
    </row>
    <row r="217">
      <c r="B217" s="130"/>
      <c r="C217" s="130"/>
      <c r="D217" s="130"/>
      <c r="E217" s="130"/>
      <c r="F217" s="130"/>
      <c r="G217" s="130"/>
      <c r="H217" s="130"/>
    </row>
    <row r="218">
      <c r="B218" s="130"/>
      <c r="C218" s="130"/>
      <c r="D218" s="130"/>
      <c r="E218" s="130"/>
      <c r="F218" s="130"/>
      <c r="G218" s="130"/>
      <c r="H218" s="130"/>
    </row>
    <row r="219">
      <c r="B219" s="130"/>
      <c r="C219" s="130"/>
      <c r="D219" s="130"/>
      <c r="E219" s="130"/>
      <c r="F219" s="130"/>
      <c r="G219" s="130"/>
      <c r="H219" s="130"/>
    </row>
    <row r="220">
      <c r="B220" s="130"/>
      <c r="C220" s="130"/>
      <c r="D220" s="130"/>
      <c r="E220" s="130"/>
      <c r="F220" s="130"/>
      <c r="G220" s="130"/>
      <c r="H220" s="130"/>
    </row>
    <row r="221">
      <c r="B221" s="130"/>
      <c r="C221" s="130"/>
      <c r="D221" s="130"/>
      <c r="E221" s="130"/>
      <c r="F221" s="130"/>
      <c r="G221" s="130"/>
      <c r="H221" s="130"/>
    </row>
    <row r="222">
      <c r="B222" s="130"/>
      <c r="C222" s="130"/>
      <c r="D222" s="130"/>
      <c r="E222" s="130"/>
      <c r="F222" s="130"/>
      <c r="G222" s="130"/>
      <c r="H222" s="130"/>
    </row>
    <row r="223">
      <c r="B223" s="130"/>
      <c r="C223" s="130"/>
      <c r="D223" s="130"/>
      <c r="E223" s="130"/>
      <c r="F223" s="130"/>
      <c r="G223" s="130"/>
      <c r="H223" s="130"/>
    </row>
    <row r="224">
      <c r="B224" s="130"/>
      <c r="C224" s="130"/>
      <c r="D224" s="130"/>
      <c r="E224" s="130"/>
      <c r="F224" s="130"/>
      <c r="G224" s="130"/>
      <c r="H224" s="130"/>
    </row>
    <row r="225">
      <c r="B225" s="130"/>
      <c r="C225" s="130"/>
      <c r="D225" s="130"/>
      <c r="E225" s="130"/>
      <c r="F225" s="130"/>
      <c r="G225" s="130"/>
      <c r="H225" s="130"/>
    </row>
    <row r="226">
      <c r="B226" s="130"/>
      <c r="C226" s="130"/>
      <c r="D226" s="130"/>
      <c r="E226" s="130"/>
      <c r="F226" s="130"/>
      <c r="G226" s="130"/>
      <c r="H226" s="130"/>
    </row>
    <row r="227">
      <c r="B227" s="130"/>
      <c r="C227" s="130"/>
      <c r="D227" s="130"/>
      <c r="E227" s="130"/>
      <c r="F227" s="130"/>
      <c r="G227" s="130"/>
      <c r="H227" s="130"/>
    </row>
    <row r="228">
      <c r="B228" s="130"/>
      <c r="C228" s="130"/>
      <c r="D228" s="130"/>
      <c r="E228" s="130"/>
      <c r="F228" s="130"/>
      <c r="G228" s="130"/>
      <c r="H228" s="130"/>
    </row>
    <row r="229">
      <c r="B229" s="130"/>
      <c r="C229" s="130"/>
      <c r="D229" s="130"/>
      <c r="E229" s="130"/>
      <c r="F229" s="130"/>
      <c r="G229" s="130"/>
      <c r="H229" s="130"/>
    </row>
    <row r="230">
      <c r="B230" s="130"/>
      <c r="C230" s="130"/>
      <c r="D230" s="130"/>
      <c r="E230" s="130"/>
      <c r="F230" s="130"/>
      <c r="G230" s="130"/>
      <c r="H230" s="130"/>
    </row>
    <row r="231">
      <c r="B231" s="130"/>
      <c r="C231" s="130"/>
      <c r="D231" s="130"/>
      <c r="E231" s="130"/>
      <c r="F231" s="130"/>
      <c r="G231" s="130"/>
      <c r="H231" s="130"/>
    </row>
    <row r="232">
      <c r="B232" s="130"/>
      <c r="C232" s="130"/>
      <c r="D232" s="130"/>
      <c r="E232" s="130"/>
      <c r="F232" s="130"/>
      <c r="G232" s="130"/>
      <c r="H232" s="130"/>
    </row>
    <row r="233">
      <c r="B233" s="130"/>
      <c r="C233" s="130"/>
      <c r="D233" s="130"/>
      <c r="E233" s="130"/>
      <c r="F233" s="130"/>
      <c r="G233" s="130"/>
      <c r="H233" s="130"/>
    </row>
    <row r="234">
      <c r="B234" s="130"/>
      <c r="C234" s="130"/>
      <c r="D234" s="130"/>
      <c r="E234" s="130"/>
      <c r="F234" s="130"/>
      <c r="G234" s="130"/>
      <c r="H234" s="130"/>
    </row>
    <row r="235">
      <c r="B235" s="130"/>
      <c r="C235" s="130"/>
      <c r="D235" s="130"/>
      <c r="E235" s="130"/>
      <c r="F235" s="130"/>
      <c r="G235" s="130"/>
      <c r="H235" s="130"/>
    </row>
    <row r="236">
      <c r="B236" s="130"/>
      <c r="C236" s="130"/>
      <c r="D236" s="130"/>
      <c r="E236" s="130"/>
      <c r="F236" s="130"/>
      <c r="G236" s="130"/>
      <c r="H236" s="130"/>
    </row>
    <row r="237">
      <c r="B237" s="130"/>
      <c r="C237" s="130"/>
      <c r="D237" s="130"/>
      <c r="E237" s="130"/>
      <c r="F237" s="130"/>
      <c r="G237" s="130"/>
      <c r="H237" s="130"/>
    </row>
    <row r="238">
      <c r="B238" s="130"/>
      <c r="C238" s="130"/>
      <c r="D238" s="130"/>
      <c r="E238" s="130"/>
      <c r="F238" s="130"/>
      <c r="G238" s="130"/>
      <c r="H238" s="130"/>
    </row>
    <row r="239">
      <c r="B239" s="130"/>
      <c r="C239" s="130"/>
      <c r="D239" s="130"/>
      <c r="E239" s="130"/>
      <c r="F239" s="130"/>
      <c r="G239" s="130"/>
      <c r="H239" s="130"/>
    </row>
    <row r="240">
      <c r="B240" s="130"/>
      <c r="C240" s="130"/>
      <c r="D240" s="130"/>
      <c r="E240" s="130"/>
      <c r="F240" s="130"/>
      <c r="G240" s="130"/>
      <c r="H240" s="130"/>
    </row>
    <row r="241">
      <c r="B241" s="130"/>
      <c r="C241" s="130"/>
      <c r="D241" s="130"/>
      <c r="E241" s="130"/>
      <c r="F241" s="130"/>
      <c r="G241" s="130"/>
      <c r="H241" s="130"/>
    </row>
    <row r="242">
      <c r="B242" s="130"/>
      <c r="C242" s="130"/>
      <c r="D242" s="130"/>
      <c r="E242" s="130"/>
      <c r="F242" s="130"/>
      <c r="G242" s="130"/>
      <c r="H242" s="130"/>
    </row>
    <row r="243">
      <c r="B243" s="130"/>
      <c r="C243" s="130"/>
      <c r="D243" s="130"/>
      <c r="E243" s="130"/>
      <c r="F243" s="130"/>
      <c r="G243" s="130"/>
      <c r="H243" s="130"/>
    </row>
    <row r="244">
      <c r="B244" s="130"/>
      <c r="C244" s="130"/>
      <c r="D244" s="130"/>
      <c r="E244" s="130"/>
      <c r="F244" s="130"/>
      <c r="G244" s="130"/>
      <c r="H244" s="130"/>
    </row>
    <row r="245">
      <c r="B245" s="130"/>
      <c r="C245" s="130"/>
      <c r="D245" s="130"/>
      <c r="E245" s="130"/>
      <c r="F245" s="130"/>
      <c r="G245" s="130"/>
      <c r="H245" s="130"/>
    </row>
    <row r="246">
      <c r="B246" s="130"/>
      <c r="C246" s="130"/>
      <c r="D246" s="130"/>
      <c r="E246" s="130"/>
      <c r="F246" s="130"/>
      <c r="G246" s="130"/>
      <c r="H246" s="130"/>
    </row>
    <row r="247">
      <c r="B247" s="130"/>
      <c r="C247" s="130"/>
      <c r="D247" s="130"/>
      <c r="E247" s="130"/>
      <c r="F247" s="130"/>
      <c r="G247" s="130"/>
      <c r="H247" s="130"/>
    </row>
    <row r="248">
      <c r="B248" s="130"/>
      <c r="C248" s="130"/>
      <c r="D248" s="130"/>
      <c r="E248" s="130"/>
      <c r="F248" s="130"/>
      <c r="G248" s="130"/>
      <c r="H248" s="130"/>
    </row>
    <row r="249">
      <c r="B249" s="130"/>
      <c r="C249" s="130"/>
      <c r="D249" s="130"/>
      <c r="E249" s="130"/>
      <c r="F249" s="130"/>
      <c r="G249" s="130"/>
      <c r="H249" s="130"/>
    </row>
    <row r="250">
      <c r="B250" s="130"/>
      <c r="C250" s="130"/>
      <c r="D250" s="130"/>
      <c r="E250" s="130"/>
      <c r="F250" s="130"/>
      <c r="G250" s="130"/>
      <c r="H250" s="130"/>
    </row>
    <row r="251">
      <c r="B251" s="130"/>
      <c r="C251" s="130"/>
      <c r="D251" s="130"/>
      <c r="E251" s="130"/>
      <c r="F251" s="130"/>
      <c r="G251" s="130"/>
      <c r="H251" s="130"/>
    </row>
    <row r="252">
      <c r="B252" s="130"/>
      <c r="C252" s="130"/>
      <c r="D252" s="130"/>
      <c r="E252" s="130"/>
      <c r="F252" s="130"/>
      <c r="G252" s="130"/>
      <c r="H252" s="130"/>
    </row>
    <row r="253">
      <c r="B253" s="130"/>
      <c r="C253" s="130"/>
      <c r="D253" s="130"/>
      <c r="E253" s="130"/>
      <c r="F253" s="130"/>
      <c r="G253" s="130"/>
      <c r="H253" s="130"/>
    </row>
    <row r="254">
      <c r="B254" s="130"/>
      <c r="C254" s="130"/>
      <c r="D254" s="130"/>
      <c r="E254" s="130"/>
      <c r="F254" s="130"/>
      <c r="G254" s="130"/>
      <c r="H254" s="130"/>
    </row>
    <row r="255">
      <c r="B255" s="130"/>
      <c r="C255" s="130"/>
      <c r="D255" s="130"/>
      <c r="E255" s="130"/>
      <c r="F255" s="130"/>
      <c r="G255" s="130"/>
      <c r="H255" s="130"/>
    </row>
    <row r="256">
      <c r="B256" s="130"/>
      <c r="C256" s="130"/>
      <c r="D256" s="130"/>
      <c r="E256" s="130"/>
      <c r="F256" s="130"/>
      <c r="G256" s="130"/>
      <c r="H256" s="130"/>
    </row>
    <row r="257">
      <c r="B257" s="130"/>
      <c r="C257" s="130"/>
      <c r="D257" s="130"/>
      <c r="E257" s="130"/>
      <c r="F257" s="130"/>
      <c r="G257" s="130"/>
      <c r="H257" s="130"/>
    </row>
    <row r="258">
      <c r="B258" s="130"/>
      <c r="C258" s="130"/>
      <c r="D258" s="130"/>
      <c r="E258" s="130"/>
      <c r="F258" s="130"/>
      <c r="G258" s="130"/>
      <c r="H258" s="130"/>
    </row>
    <row r="259">
      <c r="B259" s="130"/>
      <c r="C259" s="130"/>
      <c r="D259" s="130"/>
      <c r="E259" s="130"/>
      <c r="F259" s="130"/>
      <c r="G259" s="130"/>
      <c r="H259" s="130"/>
    </row>
    <row r="260">
      <c r="B260" s="130"/>
      <c r="C260" s="130"/>
      <c r="D260" s="130"/>
      <c r="E260" s="130"/>
      <c r="F260" s="130"/>
      <c r="G260" s="130"/>
      <c r="H260" s="130"/>
    </row>
    <row r="261">
      <c r="B261" s="130"/>
      <c r="C261" s="130"/>
      <c r="D261" s="130"/>
      <c r="E261" s="130"/>
      <c r="F261" s="130"/>
      <c r="G261" s="130"/>
      <c r="H261" s="130"/>
    </row>
    <row r="262">
      <c r="B262" s="130"/>
      <c r="C262" s="130"/>
      <c r="D262" s="130"/>
      <c r="E262" s="130"/>
      <c r="F262" s="130"/>
      <c r="G262" s="130"/>
      <c r="H262" s="130"/>
    </row>
    <row r="263">
      <c r="B263" s="130"/>
      <c r="C263" s="130"/>
      <c r="D263" s="130"/>
      <c r="E263" s="130"/>
      <c r="F263" s="130"/>
      <c r="G263" s="130"/>
      <c r="H263" s="130"/>
    </row>
    <row r="264">
      <c r="B264" s="130"/>
      <c r="C264" s="130"/>
      <c r="D264" s="130"/>
      <c r="E264" s="130"/>
      <c r="F264" s="130"/>
      <c r="G264" s="130"/>
      <c r="H264" s="130"/>
    </row>
    <row r="265">
      <c r="B265" s="130"/>
      <c r="C265" s="130"/>
      <c r="D265" s="130"/>
      <c r="E265" s="130"/>
      <c r="F265" s="130"/>
      <c r="G265" s="130"/>
      <c r="H265" s="130"/>
    </row>
    <row r="266">
      <c r="B266" s="130"/>
      <c r="C266" s="130"/>
      <c r="D266" s="130"/>
      <c r="E266" s="130"/>
      <c r="F266" s="130"/>
      <c r="G266" s="130"/>
      <c r="H266" s="130"/>
    </row>
    <row r="267">
      <c r="B267" s="130"/>
      <c r="C267" s="130"/>
      <c r="D267" s="130"/>
      <c r="E267" s="130"/>
      <c r="F267" s="130"/>
      <c r="G267" s="130"/>
      <c r="H267" s="130"/>
    </row>
    <row r="268">
      <c r="B268" s="130"/>
      <c r="C268" s="130"/>
      <c r="D268" s="130"/>
      <c r="E268" s="130"/>
      <c r="F268" s="130"/>
      <c r="G268" s="130"/>
      <c r="H268" s="130"/>
    </row>
    <row r="269">
      <c r="B269" s="130"/>
      <c r="C269" s="130"/>
      <c r="D269" s="130"/>
      <c r="E269" s="130"/>
      <c r="F269" s="130"/>
      <c r="G269" s="130"/>
      <c r="H269" s="130"/>
    </row>
    <row r="270">
      <c r="B270" s="130"/>
      <c r="C270" s="130"/>
      <c r="D270" s="130"/>
      <c r="E270" s="130"/>
      <c r="F270" s="130"/>
      <c r="G270" s="130"/>
      <c r="H270" s="130"/>
    </row>
    <row r="271">
      <c r="B271" s="130"/>
      <c r="C271" s="130"/>
      <c r="D271" s="130"/>
      <c r="E271" s="130"/>
      <c r="F271" s="130"/>
      <c r="G271" s="130"/>
      <c r="H271" s="130"/>
    </row>
    <row r="272">
      <c r="B272" s="130"/>
      <c r="C272" s="130"/>
      <c r="D272" s="130"/>
      <c r="E272" s="130"/>
      <c r="F272" s="130"/>
      <c r="G272" s="130"/>
      <c r="H272" s="130"/>
    </row>
    <row r="273">
      <c r="B273" s="130"/>
      <c r="C273" s="130"/>
      <c r="D273" s="130"/>
      <c r="E273" s="130"/>
      <c r="F273" s="130"/>
      <c r="G273" s="130"/>
      <c r="H273" s="130"/>
    </row>
    <row r="274">
      <c r="B274" s="130"/>
      <c r="C274" s="130"/>
      <c r="D274" s="130"/>
      <c r="E274" s="130"/>
      <c r="F274" s="130"/>
      <c r="G274" s="130"/>
      <c r="H274" s="130"/>
    </row>
    <row r="275">
      <c r="B275" s="130"/>
      <c r="C275" s="130"/>
      <c r="D275" s="130"/>
      <c r="E275" s="130"/>
      <c r="F275" s="130"/>
      <c r="G275" s="130"/>
      <c r="H275" s="130"/>
    </row>
    <row r="276">
      <c r="B276" s="130"/>
      <c r="C276" s="130"/>
      <c r="D276" s="130"/>
      <c r="E276" s="130"/>
      <c r="F276" s="130"/>
      <c r="G276" s="130"/>
      <c r="H276" s="130"/>
    </row>
    <row r="277">
      <c r="B277" s="130"/>
      <c r="C277" s="130"/>
      <c r="D277" s="130"/>
      <c r="E277" s="130"/>
      <c r="F277" s="130"/>
      <c r="G277" s="130"/>
      <c r="H277" s="130"/>
    </row>
    <row r="278">
      <c r="B278" s="130"/>
      <c r="C278" s="130"/>
      <c r="D278" s="130"/>
      <c r="E278" s="130"/>
      <c r="F278" s="130"/>
      <c r="G278" s="130"/>
      <c r="H278" s="130"/>
    </row>
    <row r="279">
      <c r="B279" s="130"/>
      <c r="C279" s="130"/>
      <c r="D279" s="130"/>
      <c r="E279" s="130"/>
      <c r="F279" s="130"/>
      <c r="G279" s="130"/>
      <c r="H279" s="130"/>
    </row>
    <row r="280">
      <c r="B280" s="130"/>
      <c r="C280" s="130"/>
      <c r="D280" s="130"/>
      <c r="E280" s="130"/>
      <c r="F280" s="130"/>
      <c r="G280" s="130"/>
      <c r="H280" s="130"/>
    </row>
    <row r="281">
      <c r="B281" s="130"/>
      <c r="C281" s="130"/>
      <c r="D281" s="130"/>
      <c r="E281" s="130"/>
      <c r="F281" s="130"/>
      <c r="G281" s="130"/>
      <c r="H281" s="130"/>
    </row>
    <row r="282">
      <c r="B282" s="130"/>
      <c r="C282" s="130"/>
      <c r="D282" s="130"/>
      <c r="E282" s="130"/>
      <c r="F282" s="130"/>
      <c r="G282" s="130"/>
      <c r="H282" s="130"/>
    </row>
    <row r="283">
      <c r="B283" s="130"/>
      <c r="C283" s="130"/>
      <c r="D283" s="130"/>
      <c r="E283" s="130"/>
      <c r="F283" s="130"/>
      <c r="G283" s="130"/>
      <c r="H283" s="130"/>
    </row>
    <row r="284">
      <c r="B284" s="130"/>
      <c r="C284" s="130"/>
      <c r="D284" s="130"/>
      <c r="E284" s="130"/>
      <c r="F284" s="130"/>
      <c r="G284" s="130"/>
      <c r="H284" s="130"/>
    </row>
    <row r="285">
      <c r="B285" s="130"/>
      <c r="C285" s="130"/>
      <c r="D285" s="130"/>
      <c r="E285" s="130"/>
      <c r="F285" s="130"/>
      <c r="G285" s="130"/>
      <c r="H285" s="130"/>
    </row>
    <row r="286">
      <c r="B286" s="130"/>
      <c r="C286" s="130"/>
      <c r="D286" s="130"/>
      <c r="E286" s="130"/>
      <c r="F286" s="130"/>
      <c r="G286" s="130"/>
      <c r="H286" s="130"/>
    </row>
    <row r="287">
      <c r="B287" s="130"/>
      <c r="C287" s="130"/>
      <c r="D287" s="130"/>
      <c r="E287" s="130"/>
      <c r="F287" s="130"/>
      <c r="G287" s="130"/>
      <c r="H287" s="130"/>
    </row>
    <row r="288">
      <c r="B288" s="130"/>
      <c r="C288" s="130"/>
      <c r="D288" s="130"/>
      <c r="E288" s="130"/>
      <c r="F288" s="130"/>
      <c r="G288" s="130"/>
      <c r="H288" s="130"/>
    </row>
    <row r="289">
      <c r="B289" s="130"/>
      <c r="C289" s="130"/>
      <c r="D289" s="130"/>
      <c r="E289" s="130"/>
      <c r="F289" s="130"/>
      <c r="G289" s="130"/>
      <c r="H289" s="130"/>
    </row>
    <row r="290">
      <c r="B290" s="130"/>
      <c r="C290" s="130"/>
      <c r="D290" s="130"/>
      <c r="E290" s="130"/>
      <c r="F290" s="130"/>
      <c r="G290" s="130"/>
      <c r="H290" s="130"/>
    </row>
    <row r="291">
      <c r="B291" s="130"/>
      <c r="C291" s="130"/>
      <c r="D291" s="130"/>
      <c r="E291" s="130"/>
      <c r="F291" s="130"/>
      <c r="G291" s="130"/>
      <c r="H291" s="130"/>
    </row>
    <row r="292">
      <c r="B292" s="130"/>
      <c r="C292" s="130"/>
      <c r="D292" s="130"/>
      <c r="E292" s="130"/>
      <c r="F292" s="130"/>
      <c r="G292" s="130"/>
      <c r="H292" s="130"/>
    </row>
    <row r="293">
      <c r="B293" s="130"/>
      <c r="C293" s="130"/>
      <c r="D293" s="130"/>
      <c r="E293" s="130"/>
      <c r="F293" s="130"/>
      <c r="G293" s="130"/>
      <c r="H293" s="130"/>
    </row>
    <row r="294">
      <c r="B294" s="130"/>
      <c r="C294" s="130"/>
      <c r="D294" s="130"/>
      <c r="E294" s="130"/>
      <c r="F294" s="130"/>
      <c r="G294" s="130"/>
      <c r="H294" s="130"/>
    </row>
    <row r="295">
      <c r="B295" s="130"/>
      <c r="C295" s="130"/>
      <c r="D295" s="130"/>
      <c r="E295" s="130"/>
      <c r="F295" s="130"/>
      <c r="G295" s="130"/>
      <c r="H295" s="130"/>
    </row>
    <row r="296">
      <c r="B296" s="130"/>
      <c r="C296" s="130"/>
      <c r="D296" s="130"/>
      <c r="E296" s="130"/>
      <c r="F296" s="130"/>
      <c r="G296" s="130"/>
      <c r="H296" s="130"/>
    </row>
    <row r="297">
      <c r="B297" s="130"/>
      <c r="C297" s="130"/>
      <c r="D297" s="130"/>
      <c r="E297" s="130"/>
      <c r="F297" s="130"/>
      <c r="G297" s="130"/>
      <c r="H297" s="130"/>
    </row>
    <row r="298">
      <c r="B298" s="130"/>
      <c r="C298" s="130"/>
      <c r="D298" s="130"/>
      <c r="E298" s="130"/>
      <c r="F298" s="130"/>
      <c r="G298" s="130"/>
      <c r="H298" s="130"/>
    </row>
    <row r="299">
      <c r="B299" s="130"/>
      <c r="C299" s="130"/>
      <c r="D299" s="130"/>
      <c r="E299" s="130"/>
      <c r="F299" s="130"/>
      <c r="G299" s="130"/>
      <c r="H299" s="130"/>
    </row>
    <row r="300">
      <c r="B300" s="130"/>
      <c r="C300" s="130"/>
      <c r="D300" s="130"/>
      <c r="E300" s="130"/>
      <c r="F300" s="130"/>
      <c r="G300" s="130"/>
      <c r="H300" s="130"/>
    </row>
    <row r="301">
      <c r="B301" s="130"/>
      <c r="C301" s="130"/>
      <c r="D301" s="130"/>
      <c r="E301" s="130"/>
      <c r="F301" s="130"/>
      <c r="G301" s="130"/>
      <c r="H301" s="130"/>
    </row>
    <row r="302">
      <c r="B302" s="130"/>
      <c r="C302" s="130"/>
      <c r="D302" s="130"/>
      <c r="E302" s="130"/>
      <c r="F302" s="130"/>
      <c r="G302" s="130"/>
      <c r="H302" s="130"/>
    </row>
    <row r="303">
      <c r="B303" s="130"/>
      <c r="C303" s="130"/>
      <c r="D303" s="130"/>
      <c r="E303" s="130"/>
      <c r="F303" s="130"/>
      <c r="G303" s="130"/>
      <c r="H303" s="130"/>
    </row>
    <row r="304">
      <c r="B304" s="130"/>
      <c r="C304" s="130"/>
      <c r="D304" s="130"/>
      <c r="E304" s="130"/>
      <c r="F304" s="130"/>
      <c r="G304" s="130"/>
      <c r="H304" s="130"/>
    </row>
    <row r="305">
      <c r="B305" s="130"/>
      <c r="C305" s="130"/>
      <c r="D305" s="130"/>
      <c r="E305" s="130"/>
      <c r="F305" s="130"/>
      <c r="G305" s="130"/>
      <c r="H305" s="130"/>
    </row>
    <row r="306">
      <c r="B306" s="130"/>
      <c r="C306" s="130"/>
      <c r="D306" s="130"/>
      <c r="E306" s="130"/>
      <c r="F306" s="130"/>
      <c r="G306" s="130"/>
      <c r="H306" s="130"/>
    </row>
    <row r="307">
      <c r="B307" s="130"/>
      <c r="C307" s="130"/>
      <c r="D307" s="130"/>
      <c r="E307" s="130"/>
      <c r="F307" s="130"/>
      <c r="G307" s="130"/>
      <c r="H307" s="130"/>
    </row>
    <row r="308">
      <c r="B308" s="130"/>
      <c r="C308" s="130"/>
      <c r="D308" s="130"/>
      <c r="E308" s="130"/>
      <c r="F308" s="130"/>
      <c r="G308" s="130"/>
      <c r="H308" s="130"/>
    </row>
    <row r="309">
      <c r="B309" s="130"/>
      <c r="C309" s="130"/>
      <c r="D309" s="130"/>
      <c r="E309" s="130"/>
      <c r="F309" s="130"/>
      <c r="G309" s="130"/>
      <c r="H309" s="130"/>
    </row>
    <row r="310">
      <c r="B310" s="130"/>
      <c r="C310" s="130"/>
      <c r="D310" s="130"/>
      <c r="E310" s="130"/>
      <c r="F310" s="130"/>
      <c r="G310" s="130"/>
      <c r="H310" s="130"/>
    </row>
    <row r="311">
      <c r="B311" s="130"/>
      <c r="C311" s="130"/>
      <c r="D311" s="130"/>
      <c r="E311" s="130"/>
      <c r="F311" s="130"/>
      <c r="G311" s="130"/>
      <c r="H311" s="130"/>
    </row>
    <row r="312">
      <c r="B312" s="130"/>
      <c r="C312" s="130"/>
      <c r="D312" s="130"/>
      <c r="E312" s="130"/>
      <c r="F312" s="130"/>
      <c r="G312" s="130"/>
      <c r="H312" s="130"/>
    </row>
    <row r="313">
      <c r="B313" s="130"/>
      <c r="C313" s="130"/>
      <c r="D313" s="130"/>
      <c r="E313" s="130"/>
      <c r="F313" s="130"/>
      <c r="G313" s="130"/>
      <c r="H313" s="130"/>
    </row>
    <row r="314">
      <c r="B314" s="130"/>
      <c r="C314" s="130"/>
      <c r="D314" s="130"/>
      <c r="E314" s="130"/>
      <c r="F314" s="130"/>
      <c r="G314" s="130"/>
      <c r="H314" s="130"/>
    </row>
    <row r="315">
      <c r="B315" s="130"/>
      <c r="C315" s="130"/>
      <c r="D315" s="130"/>
      <c r="E315" s="130"/>
      <c r="F315" s="130"/>
      <c r="G315" s="130"/>
      <c r="H315" s="130"/>
    </row>
    <row r="316">
      <c r="B316" s="130"/>
      <c r="C316" s="130"/>
      <c r="D316" s="130"/>
      <c r="E316" s="130"/>
      <c r="F316" s="130"/>
      <c r="G316" s="130"/>
      <c r="H316" s="130"/>
    </row>
    <row r="317">
      <c r="B317" s="130"/>
      <c r="C317" s="130"/>
      <c r="D317" s="130"/>
      <c r="E317" s="130"/>
      <c r="F317" s="130"/>
      <c r="G317" s="130"/>
      <c r="H317" s="130"/>
    </row>
    <row r="318">
      <c r="B318" s="130"/>
      <c r="C318" s="130"/>
      <c r="D318" s="130"/>
      <c r="E318" s="130"/>
      <c r="F318" s="130"/>
      <c r="G318" s="130"/>
      <c r="H318" s="130"/>
    </row>
    <row r="319">
      <c r="B319" s="130"/>
      <c r="C319" s="130"/>
      <c r="D319" s="130"/>
      <c r="E319" s="130"/>
      <c r="F319" s="130"/>
      <c r="G319" s="130"/>
      <c r="H319" s="130"/>
    </row>
    <row r="320">
      <c r="B320" s="130"/>
      <c r="C320" s="130"/>
      <c r="D320" s="130"/>
      <c r="E320" s="130"/>
      <c r="F320" s="130"/>
      <c r="G320" s="130"/>
      <c r="H320" s="130"/>
    </row>
    <row r="321">
      <c r="B321" s="130"/>
      <c r="C321" s="130"/>
      <c r="D321" s="130"/>
      <c r="E321" s="130"/>
      <c r="F321" s="130"/>
      <c r="G321" s="130"/>
      <c r="H321" s="130"/>
    </row>
    <row r="322">
      <c r="B322" s="130"/>
      <c r="C322" s="130"/>
      <c r="D322" s="130"/>
      <c r="E322" s="130"/>
      <c r="F322" s="130"/>
      <c r="G322" s="130"/>
      <c r="H322" s="130"/>
    </row>
    <row r="323">
      <c r="B323" s="130"/>
      <c r="C323" s="130"/>
      <c r="D323" s="130"/>
      <c r="E323" s="130"/>
      <c r="F323" s="130"/>
      <c r="G323" s="130"/>
      <c r="H323" s="130"/>
    </row>
    <row r="324">
      <c r="B324" s="130"/>
      <c r="C324" s="130"/>
      <c r="D324" s="130"/>
      <c r="E324" s="130"/>
      <c r="F324" s="130"/>
      <c r="G324" s="130"/>
      <c r="H324" s="130"/>
    </row>
    <row r="325">
      <c r="B325" s="130"/>
      <c r="C325" s="130"/>
      <c r="D325" s="130"/>
      <c r="E325" s="130"/>
      <c r="F325" s="130"/>
      <c r="G325" s="130"/>
      <c r="H325" s="130"/>
    </row>
    <row r="326">
      <c r="B326" s="130"/>
      <c r="C326" s="130"/>
      <c r="D326" s="130"/>
      <c r="E326" s="130"/>
      <c r="F326" s="130"/>
      <c r="G326" s="130"/>
      <c r="H326" s="130"/>
    </row>
    <row r="327">
      <c r="B327" s="130"/>
      <c r="C327" s="130"/>
      <c r="D327" s="130"/>
      <c r="E327" s="130"/>
      <c r="F327" s="130"/>
      <c r="G327" s="130"/>
      <c r="H327" s="130"/>
    </row>
    <row r="328">
      <c r="B328" s="130"/>
      <c r="C328" s="130"/>
      <c r="D328" s="130"/>
      <c r="E328" s="130"/>
      <c r="F328" s="130"/>
      <c r="G328" s="130"/>
      <c r="H328" s="130"/>
    </row>
    <row r="329">
      <c r="B329" s="130"/>
      <c r="C329" s="130"/>
      <c r="D329" s="130"/>
      <c r="E329" s="130"/>
      <c r="F329" s="130"/>
      <c r="G329" s="130"/>
      <c r="H329" s="130"/>
    </row>
    <row r="330">
      <c r="B330" s="130"/>
      <c r="C330" s="130"/>
      <c r="D330" s="130"/>
      <c r="E330" s="130"/>
      <c r="F330" s="130"/>
      <c r="G330" s="130"/>
      <c r="H330" s="130"/>
    </row>
    <row r="331">
      <c r="B331" s="130"/>
      <c r="C331" s="130"/>
      <c r="D331" s="130"/>
      <c r="E331" s="130"/>
      <c r="F331" s="130"/>
      <c r="G331" s="130"/>
      <c r="H331" s="130"/>
    </row>
    <row r="332">
      <c r="B332" s="130"/>
      <c r="C332" s="130"/>
      <c r="D332" s="130"/>
      <c r="E332" s="130"/>
      <c r="F332" s="130"/>
      <c r="G332" s="130"/>
      <c r="H332" s="130"/>
    </row>
    <row r="333">
      <c r="B333" s="130"/>
      <c r="C333" s="130"/>
      <c r="D333" s="130"/>
      <c r="E333" s="130"/>
      <c r="F333" s="130"/>
      <c r="G333" s="130"/>
      <c r="H333" s="130"/>
    </row>
    <row r="334">
      <c r="B334" s="130"/>
      <c r="C334" s="130"/>
      <c r="D334" s="130"/>
      <c r="E334" s="130"/>
      <c r="F334" s="130"/>
      <c r="G334" s="130"/>
      <c r="H334" s="130"/>
    </row>
    <row r="335">
      <c r="B335" s="130"/>
      <c r="C335" s="130"/>
      <c r="D335" s="130"/>
      <c r="E335" s="130"/>
      <c r="F335" s="130"/>
      <c r="G335" s="130"/>
      <c r="H335" s="130"/>
    </row>
    <row r="336">
      <c r="B336" s="130"/>
      <c r="C336" s="130"/>
      <c r="D336" s="130"/>
      <c r="E336" s="130"/>
      <c r="F336" s="130"/>
      <c r="G336" s="130"/>
      <c r="H336" s="130"/>
    </row>
    <row r="337">
      <c r="B337" s="130"/>
      <c r="C337" s="130"/>
      <c r="D337" s="130"/>
      <c r="E337" s="130"/>
      <c r="F337" s="130"/>
      <c r="G337" s="130"/>
      <c r="H337" s="130"/>
    </row>
    <row r="338">
      <c r="B338" s="130"/>
      <c r="C338" s="130"/>
      <c r="D338" s="130"/>
      <c r="E338" s="130"/>
      <c r="F338" s="130"/>
      <c r="G338" s="130"/>
      <c r="H338" s="130"/>
    </row>
    <row r="339">
      <c r="B339" s="130"/>
      <c r="C339" s="130"/>
      <c r="D339" s="130"/>
      <c r="E339" s="130"/>
      <c r="F339" s="130"/>
      <c r="G339" s="130"/>
      <c r="H339" s="130"/>
    </row>
    <row r="340">
      <c r="B340" s="130"/>
      <c r="C340" s="130"/>
      <c r="D340" s="130"/>
      <c r="E340" s="130"/>
      <c r="F340" s="130"/>
      <c r="G340" s="130"/>
      <c r="H340" s="130"/>
    </row>
    <row r="341">
      <c r="B341" s="130"/>
      <c r="C341" s="130"/>
      <c r="D341" s="130"/>
      <c r="E341" s="130"/>
      <c r="F341" s="130"/>
      <c r="G341" s="130"/>
      <c r="H341" s="130"/>
    </row>
    <row r="342">
      <c r="B342" s="130"/>
      <c r="C342" s="130"/>
      <c r="D342" s="130"/>
      <c r="E342" s="130"/>
      <c r="F342" s="130"/>
      <c r="G342" s="130"/>
      <c r="H342" s="130"/>
    </row>
    <row r="343">
      <c r="B343" s="130"/>
      <c r="C343" s="130"/>
      <c r="D343" s="130"/>
      <c r="E343" s="130"/>
      <c r="F343" s="130"/>
      <c r="G343" s="130"/>
      <c r="H343" s="130"/>
    </row>
    <row r="344">
      <c r="B344" s="130"/>
      <c r="C344" s="130"/>
      <c r="D344" s="130"/>
      <c r="E344" s="130"/>
      <c r="F344" s="130"/>
      <c r="G344" s="130"/>
      <c r="H344" s="130"/>
    </row>
    <row r="345">
      <c r="B345" s="130"/>
      <c r="C345" s="130"/>
      <c r="D345" s="130"/>
      <c r="E345" s="130"/>
      <c r="F345" s="130"/>
      <c r="G345" s="130"/>
      <c r="H345" s="130"/>
    </row>
    <row r="346">
      <c r="B346" s="130"/>
      <c r="C346" s="130"/>
      <c r="D346" s="130"/>
      <c r="E346" s="130"/>
      <c r="F346" s="130"/>
      <c r="G346" s="130"/>
      <c r="H346" s="130"/>
    </row>
    <row r="347">
      <c r="B347" s="130"/>
      <c r="C347" s="130"/>
      <c r="D347" s="130"/>
      <c r="E347" s="130"/>
      <c r="F347" s="130"/>
      <c r="G347" s="130"/>
      <c r="H347" s="130"/>
    </row>
    <row r="348">
      <c r="B348" s="130"/>
      <c r="C348" s="130"/>
      <c r="D348" s="130"/>
      <c r="E348" s="130"/>
      <c r="F348" s="130"/>
      <c r="G348" s="130"/>
      <c r="H348" s="130"/>
    </row>
    <row r="349">
      <c r="B349" s="130"/>
      <c r="C349" s="130"/>
      <c r="D349" s="130"/>
      <c r="E349" s="130"/>
      <c r="F349" s="130"/>
      <c r="G349" s="130"/>
      <c r="H349" s="130"/>
    </row>
    <row r="350">
      <c r="B350" s="130"/>
      <c r="C350" s="130"/>
      <c r="D350" s="130"/>
      <c r="E350" s="130"/>
      <c r="F350" s="130"/>
      <c r="G350" s="130"/>
      <c r="H350" s="130"/>
    </row>
    <row r="351">
      <c r="B351" s="130"/>
      <c r="C351" s="130"/>
      <c r="D351" s="130"/>
      <c r="E351" s="130"/>
      <c r="F351" s="130"/>
      <c r="G351" s="130"/>
      <c r="H351" s="130"/>
    </row>
    <row r="352">
      <c r="B352" s="130"/>
      <c r="C352" s="130"/>
      <c r="D352" s="130"/>
      <c r="E352" s="130"/>
      <c r="F352" s="130"/>
      <c r="G352" s="130"/>
      <c r="H352" s="130"/>
    </row>
    <row r="353">
      <c r="B353" s="130"/>
      <c r="C353" s="130"/>
      <c r="D353" s="130"/>
      <c r="E353" s="130"/>
      <c r="F353" s="130"/>
      <c r="G353" s="130"/>
      <c r="H353" s="130"/>
    </row>
    <row r="354">
      <c r="B354" s="130"/>
      <c r="C354" s="130"/>
      <c r="D354" s="130"/>
      <c r="E354" s="130"/>
      <c r="F354" s="130"/>
      <c r="G354" s="130"/>
      <c r="H354" s="130"/>
    </row>
    <row r="355">
      <c r="B355" s="130"/>
      <c r="C355" s="130"/>
      <c r="D355" s="130"/>
      <c r="E355" s="130"/>
      <c r="F355" s="130"/>
      <c r="G355" s="130"/>
      <c r="H355" s="130"/>
    </row>
    <row r="356">
      <c r="B356" s="130"/>
      <c r="C356" s="130"/>
      <c r="D356" s="130"/>
      <c r="E356" s="130"/>
      <c r="F356" s="130"/>
      <c r="G356" s="130"/>
      <c r="H356" s="130"/>
    </row>
    <row r="357">
      <c r="B357" s="130"/>
      <c r="C357" s="130"/>
      <c r="D357" s="130"/>
      <c r="E357" s="130"/>
      <c r="F357" s="130"/>
      <c r="G357" s="130"/>
      <c r="H357" s="130"/>
    </row>
    <row r="358">
      <c r="B358" s="130"/>
      <c r="C358" s="130"/>
      <c r="D358" s="130"/>
      <c r="E358" s="130"/>
      <c r="F358" s="130"/>
      <c r="G358" s="130"/>
      <c r="H358" s="130"/>
    </row>
    <row r="359">
      <c r="B359" s="130"/>
      <c r="C359" s="130"/>
      <c r="D359" s="130"/>
      <c r="E359" s="130"/>
      <c r="F359" s="130"/>
      <c r="G359" s="130"/>
      <c r="H359" s="130"/>
    </row>
    <row r="360">
      <c r="B360" s="130"/>
      <c r="C360" s="130"/>
      <c r="D360" s="130"/>
      <c r="E360" s="130"/>
      <c r="F360" s="130"/>
      <c r="G360" s="130"/>
      <c r="H360" s="130"/>
    </row>
    <row r="361">
      <c r="B361" s="130"/>
      <c r="C361" s="130"/>
      <c r="D361" s="130"/>
      <c r="E361" s="130"/>
      <c r="F361" s="130"/>
      <c r="G361" s="130"/>
      <c r="H361" s="130"/>
    </row>
    <row r="362">
      <c r="B362" s="130"/>
      <c r="C362" s="130"/>
      <c r="D362" s="130"/>
      <c r="E362" s="130"/>
      <c r="F362" s="130"/>
      <c r="G362" s="130"/>
      <c r="H362" s="130"/>
    </row>
    <row r="363">
      <c r="B363" s="130"/>
      <c r="C363" s="130"/>
      <c r="D363" s="130"/>
      <c r="E363" s="130"/>
      <c r="F363" s="130"/>
      <c r="G363" s="130"/>
      <c r="H363" s="130"/>
    </row>
    <row r="364">
      <c r="B364" s="130"/>
      <c r="C364" s="130"/>
      <c r="D364" s="130"/>
      <c r="E364" s="130"/>
      <c r="F364" s="130"/>
      <c r="G364" s="130"/>
      <c r="H364" s="130"/>
    </row>
    <row r="365">
      <c r="B365" s="130"/>
      <c r="C365" s="130"/>
      <c r="D365" s="130"/>
      <c r="E365" s="130"/>
      <c r="F365" s="130"/>
      <c r="G365" s="130"/>
      <c r="H365" s="130"/>
    </row>
    <row r="366">
      <c r="B366" s="130"/>
      <c r="C366" s="130"/>
      <c r="D366" s="130"/>
      <c r="E366" s="130"/>
      <c r="F366" s="130"/>
      <c r="G366" s="130"/>
      <c r="H366" s="130"/>
    </row>
    <row r="367">
      <c r="B367" s="130"/>
      <c r="C367" s="130"/>
      <c r="D367" s="130"/>
      <c r="E367" s="130"/>
      <c r="F367" s="130"/>
      <c r="G367" s="130"/>
      <c r="H367" s="130"/>
    </row>
    <row r="368">
      <c r="B368" s="130"/>
      <c r="C368" s="130"/>
      <c r="D368" s="130"/>
      <c r="E368" s="130"/>
      <c r="F368" s="130"/>
      <c r="G368" s="130"/>
      <c r="H368" s="130"/>
    </row>
    <row r="369">
      <c r="B369" s="130"/>
      <c r="C369" s="130"/>
      <c r="D369" s="130"/>
      <c r="E369" s="130"/>
      <c r="F369" s="130"/>
      <c r="G369" s="130"/>
      <c r="H369" s="130"/>
    </row>
    <row r="370">
      <c r="B370" s="130"/>
      <c r="C370" s="130"/>
      <c r="D370" s="130"/>
      <c r="E370" s="130"/>
      <c r="F370" s="130"/>
      <c r="G370" s="130"/>
      <c r="H370" s="130"/>
    </row>
    <row r="371">
      <c r="B371" s="130"/>
      <c r="C371" s="130"/>
      <c r="D371" s="130"/>
      <c r="E371" s="130"/>
      <c r="F371" s="130"/>
      <c r="G371" s="130"/>
      <c r="H371" s="130"/>
    </row>
    <row r="372">
      <c r="B372" s="130"/>
      <c r="C372" s="130"/>
      <c r="D372" s="130"/>
      <c r="E372" s="130"/>
      <c r="F372" s="130"/>
      <c r="G372" s="130"/>
      <c r="H372" s="130"/>
    </row>
    <row r="373">
      <c r="B373" s="130"/>
      <c r="C373" s="130"/>
      <c r="D373" s="130"/>
      <c r="E373" s="130"/>
      <c r="F373" s="130"/>
      <c r="G373" s="130"/>
      <c r="H373" s="130"/>
    </row>
    <row r="374">
      <c r="B374" s="130"/>
      <c r="C374" s="130"/>
      <c r="D374" s="130"/>
      <c r="E374" s="130"/>
      <c r="F374" s="130"/>
      <c r="G374" s="130"/>
      <c r="H374" s="130"/>
    </row>
    <row r="375">
      <c r="B375" s="130"/>
      <c r="C375" s="130"/>
      <c r="D375" s="130"/>
      <c r="E375" s="130"/>
      <c r="F375" s="130"/>
      <c r="G375" s="130"/>
      <c r="H375" s="130"/>
    </row>
    <row r="376">
      <c r="B376" s="130"/>
      <c r="C376" s="130"/>
      <c r="D376" s="130"/>
      <c r="E376" s="130"/>
      <c r="F376" s="130"/>
      <c r="G376" s="130"/>
      <c r="H376" s="130"/>
    </row>
    <row r="377">
      <c r="B377" s="130"/>
      <c r="C377" s="130"/>
      <c r="D377" s="130"/>
      <c r="E377" s="130"/>
      <c r="F377" s="130"/>
      <c r="G377" s="130"/>
      <c r="H377" s="130"/>
    </row>
    <row r="378">
      <c r="B378" s="130"/>
      <c r="C378" s="130"/>
      <c r="D378" s="130"/>
      <c r="E378" s="130"/>
      <c r="F378" s="130"/>
      <c r="G378" s="130"/>
      <c r="H378" s="130"/>
    </row>
    <row r="379">
      <c r="B379" s="130"/>
      <c r="C379" s="130"/>
      <c r="D379" s="130"/>
      <c r="E379" s="130"/>
      <c r="F379" s="130"/>
      <c r="G379" s="130"/>
      <c r="H379" s="130"/>
    </row>
    <row r="380">
      <c r="B380" s="130"/>
      <c r="C380" s="130"/>
      <c r="D380" s="130"/>
      <c r="E380" s="130"/>
      <c r="F380" s="130"/>
      <c r="G380" s="130"/>
      <c r="H380" s="130"/>
    </row>
    <row r="381">
      <c r="B381" s="130"/>
      <c r="C381" s="130"/>
      <c r="D381" s="130"/>
      <c r="E381" s="130"/>
      <c r="F381" s="130"/>
      <c r="G381" s="130"/>
      <c r="H381" s="130"/>
    </row>
    <row r="382">
      <c r="B382" s="130"/>
      <c r="C382" s="130"/>
      <c r="D382" s="130"/>
      <c r="E382" s="130"/>
      <c r="F382" s="130"/>
      <c r="G382" s="130"/>
      <c r="H382" s="130"/>
    </row>
    <row r="383">
      <c r="B383" s="130"/>
      <c r="C383" s="130"/>
      <c r="D383" s="130"/>
      <c r="E383" s="130"/>
      <c r="F383" s="130"/>
      <c r="G383" s="130"/>
      <c r="H383" s="130"/>
    </row>
    <row r="384">
      <c r="B384" s="130"/>
      <c r="C384" s="130"/>
      <c r="D384" s="130"/>
      <c r="E384" s="130"/>
      <c r="F384" s="130"/>
      <c r="G384" s="130"/>
      <c r="H384" s="130"/>
    </row>
    <row r="385">
      <c r="B385" s="130"/>
      <c r="C385" s="130"/>
      <c r="D385" s="130"/>
      <c r="E385" s="130"/>
      <c r="F385" s="130"/>
      <c r="G385" s="130"/>
      <c r="H385" s="130"/>
    </row>
    <row r="386">
      <c r="B386" s="130"/>
      <c r="C386" s="130"/>
      <c r="D386" s="130"/>
      <c r="E386" s="130"/>
      <c r="F386" s="130"/>
      <c r="G386" s="130"/>
      <c r="H386" s="130"/>
    </row>
    <row r="387">
      <c r="B387" s="130"/>
      <c r="C387" s="130"/>
      <c r="D387" s="130"/>
      <c r="E387" s="130"/>
      <c r="F387" s="130"/>
      <c r="G387" s="130"/>
      <c r="H387" s="130"/>
    </row>
    <row r="388">
      <c r="B388" s="130"/>
      <c r="C388" s="130"/>
      <c r="D388" s="130"/>
      <c r="E388" s="130"/>
      <c r="F388" s="130"/>
      <c r="G388" s="130"/>
      <c r="H388" s="130"/>
    </row>
    <row r="389">
      <c r="B389" s="130"/>
      <c r="C389" s="130"/>
      <c r="D389" s="130"/>
      <c r="E389" s="130"/>
      <c r="F389" s="130"/>
      <c r="G389" s="130"/>
      <c r="H389" s="130"/>
    </row>
    <row r="390">
      <c r="B390" s="130"/>
      <c r="C390" s="130"/>
      <c r="D390" s="130"/>
      <c r="E390" s="130"/>
      <c r="F390" s="130"/>
      <c r="G390" s="130"/>
      <c r="H390" s="130"/>
    </row>
    <row r="391">
      <c r="B391" s="130"/>
      <c r="C391" s="130"/>
      <c r="D391" s="130"/>
      <c r="E391" s="130"/>
      <c r="F391" s="130"/>
      <c r="G391" s="130"/>
      <c r="H391" s="130"/>
    </row>
    <row r="392">
      <c r="B392" s="130"/>
      <c r="C392" s="130"/>
      <c r="D392" s="130"/>
      <c r="E392" s="130"/>
      <c r="F392" s="130"/>
      <c r="G392" s="130"/>
      <c r="H392" s="130"/>
    </row>
    <row r="393">
      <c r="B393" s="130"/>
      <c r="C393" s="130"/>
      <c r="D393" s="130"/>
      <c r="E393" s="130"/>
      <c r="F393" s="130"/>
      <c r="G393" s="130"/>
      <c r="H393" s="130"/>
    </row>
    <row r="394">
      <c r="B394" s="130"/>
      <c r="C394" s="130"/>
      <c r="D394" s="130"/>
      <c r="E394" s="130"/>
      <c r="F394" s="130"/>
      <c r="G394" s="130"/>
      <c r="H394" s="130"/>
    </row>
    <row r="395">
      <c r="B395" s="130"/>
      <c r="C395" s="130"/>
      <c r="D395" s="130"/>
      <c r="E395" s="130"/>
      <c r="F395" s="130"/>
      <c r="G395" s="130"/>
      <c r="H395" s="130"/>
    </row>
    <row r="396">
      <c r="B396" s="130"/>
      <c r="C396" s="130"/>
      <c r="D396" s="130"/>
      <c r="E396" s="130"/>
      <c r="F396" s="130"/>
      <c r="G396" s="130"/>
      <c r="H396" s="130"/>
    </row>
    <row r="397">
      <c r="B397" s="130"/>
      <c r="C397" s="130"/>
      <c r="D397" s="130"/>
      <c r="E397" s="130"/>
      <c r="F397" s="130"/>
      <c r="G397" s="130"/>
      <c r="H397" s="130"/>
    </row>
    <row r="398">
      <c r="B398" s="130"/>
      <c r="C398" s="130"/>
      <c r="D398" s="130"/>
      <c r="E398" s="130"/>
      <c r="F398" s="130"/>
      <c r="G398" s="130"/>
      <c r="H398" s="130"/>
    </row>
    <row r="399">
      <c r="B399" s="130"/>
      <c r="C399" s="130"/>
      <c r="D399" s="130"/>
      <c r="E399" s="130"/>
      <c r="F399" s="130"/>
      <c r="G399" s="130"/>
      <c r="H399" s="130"/>
    </row>
    <row r="400">
      <c r="B400" s="130"/>
      <c r="C400" s="130"/>
      <c r="D400" s="130"/>
      <c r="E400" s="130"/>
      <c r="F400" s="130"/>
      <c r="G400" s="130"/>
      <c r="H400" s="130"/>
    </row>
    <row r="401">
      <c r="B401" s="130"/>
      <c r="C401" s="130"/>
      <c r="D401" s="130"/>
      <c r="E401" s="130"/>
      <c r="F401" s="130"/>
      <c r="G401" s="130"/>
      <c r="H401" s="130"/>
    </row>
    <row r="402">
      <c r="B402" s="130"/>
      <c r="C402" s="130"/>
      <c r="D402" s="130"/>
      <c r="E402" s="130"/>
      <c r="F402" s="130"/>
      <c r="G402" s="130"/>
      <c r="H402" s="130"/>
    </row>
    <row r="403">
      <c r="B403" s="130"/>
      <c r="C403" s="130"/>
      <c r="D403" s="130"/>
      <c r="E403" s="130"/>
      <c r="F403" s="130"/>
      <c r="G403" s="130"/>
      <c r="H403" s="130"/>
    </row>
    <row r="404">
      <c r="B404" s="130"/>
      <c r="C404" s="130"/>
      <c r="D404" s="130"/>
      <c r="E404" s="130"/>
      <c r="F404" s="130"/>
      <c r="G404" s="130"/>
      <c r="H404" s="130"/>
    </row>
    <row r="405">
      <c r="B405" s="130"/>
      <c r="C405" s="130"/>
      <c r="D405" s="130"/>
      <c r="E405" s="130"/>
      <c r="F405" s="130"/>
      <c r="G405" s="130"/>
      <c r="H405" s="130"/>
    </row>
    <row r="406">
      <c r="B406" s="130"/>
      <c r="C406" s="130"/>
      <c r="D406" s="130"/>
      <c r="E406" s="130"/>
      <c r="F406" s="130"/>
      <c r="G406" s="130"/>
      <c r="H406" s="130"/>
    </row>
    <row r="407">
      <c r="B407" s="130"/>
      <c r="C407" s="130"/>
      <c r="D407" s="130"/>
      <c r="E407" s="130"/>
      <c r="F407" s="130"/>
      <c r="G407" s="130"/>
      <c r="H407" s="130"/>
    </row>
    <row r="408">
      <c r="B408" s="130"/>
      <c r="C408" s="130"/>
      <c r="D408" s="130"/>
      <c r="E408" s="130"/>
      <c r="F408" s="130"/>
      <c r="G408" s="130"/>
      <c r="H408" s="130"/>
    </row>
    <row r="409">
      <c r="B409" s="130"/>
      <c r="C409" s="130"/>
      <c r="D409" s="130"/>
      <c r="E409" s="130"/>
      <c r="F409" s="130"/>
      <c r="G409" s="130"/>
      <c r="H409" s="130"/>
    </row>
    <row r="410">
      <c r="B410" s="130"/>
      <c r="C410" s="130"/>
      <c r="D410" s="130"/>
      <c r="E410" s="130"/>
      <c r="F410" s="130"/>
      <c r="G410" s="130"/>
      <c r="H410" s="130"/>
    </row>
    <row r="411">
      <c r="B411" s="130"/>
      <c r="C411" s="130"/>
      <c r="D411" s="130"/>
      <c r="E411" s="130"/>
      <c r="F411" s="130"/>
      <c r="G411" s="130"/>
      <c r="H411" s="130"/>
    </row>
    <row r="412">
      <c r="B412" s="130"/>
      <c r="C412" s="130"/>
      <c r="D412" s="130"/>
      <c r="E412" s="130"/>
      <c r="F412" s="130"/>
      <c r="G412" s="130"/>
      <c r="H412" s="130"/>
    </row>
    <row r="413">
      <c r="B413" s="130"/>
      <c r="C413" s="130"/>
      <c r="D413" s="130"/>
      <c r="E413" s="130"/>
      <c r="F413" s="130"/>
      <c r="G413" s="130"/>
      <c r="H413" s="130"/>
    </row>
    <row r="414">
      <c r="B414" s="130"/>
      <c r="C414" s="130"/>
      <c r="D414" s="130"/>
      <c r="E414" s="130"/>
      <c r="F414" s="130"/>
      <c r="G414" s="130"/>
      <c r="H414" s="130"/>
    </row>
    <row r="415">
      <c r="B415" s="130"/>
      <c r="C415" s="130"/>
      <c r="D415" s="130"/>
      <c r="E415" s="130"/>
      <c r="F415" s="130"/>
      <c r="G415" s="130"/>
      <c r="H415" s="130"/>
    </row>
    <row r="416">
      <c r="B416" s="130"/>
      <c r="C416" s="130"/>
      <c r="D416" s="130"/>
      <c r="E416" s="130"/>
      <c r="F416" s="130"/>
      <c r="G416" s="130"/>
      <c r="H416" s="130"/>
    </row>
    <row r="417">
      <c r="B417" s="130"/>
      <c r="C417" s="130"/>
      <c r="D417" s="130"/>
      <c r="E417" s="130"/>
      <c r="F417" s="130"/>
      <c r="G417" s="130"/>
      <c r="H417" s="130"/>
    </row>
    <row r="418">
      <c r="B418" s="130"/>
      <c r="C418" s="130"/>
      <c r="D418" s="130"/>
      <c r="E418" s="130"/>
      <c r="F418" s="130"/>
      <c r="G418" s="130"/>
      <c r="H418" s="130"/>
    </row>
    <row r="419">
      <c r="B419" s="130"/>
      <c r="C419" s="130"/>
      <c r="D419" s="130"/>
      <c r="E419" s="130"/>
      <c r="F419" s="130"/>
      <c r="G419" s="130"/>
      <c r="H419" s="130"/>
    </row>
    <row r="420">
      <c r="B420" s="130"/>
      <c r="C420" s="130"/>
      <c r="D420" s="130"/>
      <c r="E420" s="130"/>
      <c r="F420" s="130"/>
      <c r="G420" s="130"/>
      <c r="H420" s="130"/>
    </row>
    <row r="421">
      <c r="B421" s="130"/>
      <c r="C421" s="130"/>
      <c r="D421" s="130"/>
      <c r="E421" s="130"/>
      <c r="F421" s="130"/>
      <c r="G421" s="130"/>
      <c r="H421" s="130"/>
    </row>
    <row r="422">
      <c r="B422" s="130"/>
      <c r="C422" s="130"/>
      <c r="D422" s="130"/>
      <c r="E422" s="130"/>
      <c r="F422" s="130"/>
      <c r="G422" s="130"/>
      <c r="H422" s="130"/>
    </row>
    <row r="423">
      <c r="B423" s="130"/>
      <c r="C423" s="130"/>
      <c r="D423" s="130"/>
      <c r="E423" s="130"/>
      <c r="F423" s="130"/>
      <c r="G423" s="130"/>
      <c r="H423" s="130"/>
    </row>
    <row r="424">
      <c r="B424" s="130"/>
      <c r="C424" s="130"/>
      <c r="D424" s="130"/>
      <c r="E424" s="130"/>
      <c r="F424" s="130"/>
      <c r="G424" s="130"/>
      <c r="H424" s="130"/>
    </row>
    <row r="425">
      <c r="B425" s="130"/>
      <c r="C425" s="130"/>
      <c r="D425" s="130"/>
      <c r="E425" s="130"/>
      <c r="F425" s="130"/>
      <c r="G425" s="130"/>
      <c r="H425" s="130"/>
    </row>
    <row r="426">
      <c r="B426" s="130"/>
      <c r="C426" s="130"/>
      <c r="D426" s="130"/>
      <c r="E426" s="130"/>
      <c r="F426" s="130"/>
      <c r="G426" s="130"/>
      <c r="H426" s="130"/>
    </row>
    <row r="427">
      <c r="B427" s="130"/>
      <c r="C427" s="130"/>
      <c r="D427" s="130"/>
      <c r="E427" s="130"/>
      <c r="F427" s="130"/>
      <c r="G427" s="130"/>
      <c r="H427" s="130"/>
    </row>
    <row r="428">
      <c r="B428" s="130"/>
      <c r="C428" s="130"/>
      <c r="D428" s="130"/>
      <c r="E428" s="130"/>
      <c r="F428" s="130"/>
      <c r="G428" s="130"/>
      <c r="H428" s="130"/>
    </row>
    <row r="429">
      <c r="B429" s="130"/>
      <c r="C429" s="130"/>
      <c r="D429" s="130"/>
      <c r="E429" s="130"/>
      <c r="F429" s="130"/>
      <c r="G429" s="130"/>
      <c r="H429" s="130"/>
    </row>
    <row r="430">
      <c r="B430" s="130"/>
      <c r="C430" s="130"/>
      <c r="D430" s="130"/>
      <c r="E430" s="130"/>
      <c r="F430" s="130"/>
      <c r="G430" s="130"/>
      <c r="H430" s="130"/>
    </row>
    <row r="431">
      <c r="B431" s="130"/>
      <c r="C431" s="130"/>
      <c r="D431" s="130"/>
      <c r="E431" s="130"/>
      <c r="F431" s="130"/>
      <c r="G431" s="130"/>
      <c r="H431" s="130"/>
    </row>
    <row r="432">
      <c r="B432" s="130"/>
      <c r="C432" s="130"/>
      <c r="D432" s="130"/>
      <c r="E432" s="130"/>
      <c r="F432" s="130"/>
      <c r="G432" s="130"/>
      <c r="H432" s="130"/>
    </row>
    <row r="433">
      <c r="B433" s="130"/>
      <c r="C433" s="130"/>
      <c r="D433" s="130"/>
      <c r="E433" s="130"/>
      <c r="F433" s="130"/>
      <c r="G433" s="130"/>
      <c r="H433" s="130"/>
    </row>
    <row r="434">
      <c r="B434" s="130"/>
      <c r="C434" s="130"/>
      <c r="D434" s="130"/>
      <c r="E434" s="130"/>
      <c r="F434" s="130"/>
      <c r="G434" s="130"/>
      <c r="H434" s="130"/>
    </row>
    <row r="435">
      <c r="B435" s="130"/>
      <c r="C435" s="130"/>
      <c r="D435" s="130"/>
      <c r="E435" s="130"/>
      <c r="F435" s="130"/>
      <c r="G435" s="130"/>
      <c r="H435" s="130"/>
    </row>
    <row r="436">
      <c r="B436" s="130"/>
      <c r="C436" s="130"/>
      <c r="D436" s="130"/>
      <c r="E436" s="130"/>
      <c r="F436" s="130"/>
      <c r="G436" s="130"/>
      <c r="H436" s="130"/>
    </row>
    <row r="437">
      <c r="B437" s="130"/>
      <c r="C437" s="130"/>
      <c r="D437" s="130"/>
      <c r="E437" s="130"/>
      <c r="F437" s="130"/>
      <c r="G437" s="130"/>
      <c r="H437" s="130"/>
    </row>
    <row r="438">
      <c r="B438" s="130"/>
      <c r="C438" s="130"/>
      <c r="D438" s="130"/>
      <c r="E438" s="130"/>
      <c r="F438" s="130"/>
      <c r="G438" s="130"/>
      <c r="H438" s="130"/>
    </row>
    <row r="439">
      <c r="B439" s="130"/>
      <c r="C439" s="130"/>
      <c r="D439" s="130"/>
      <c r="E439" s="130"/>
      <c r="F439" s="130"/>
      <c r="G439" s="130"/>
      <c r="H439" s="130"/>
    </row>
    <row r="440">
      <c r="B440" s="130"/>
      <c r="C440" s="130"/>
      <c r="D440" s="130"/>
      <c r="E440" s="130"/>
      <c r="F440" s="130"/>
      <c r="G440" s="130"/>
      <c r="H440" s="130"/>
    </row>
    <row r="441">
      <c r="B441" s="130"/>
      <c r="C441" s="130"/>
      <c r="D441" s="130"/>
      <c r="E441" s="130"/>
      <c r="F441" s="130"/>
      <c r="G441" s="130"/>
      <c r="H441" s="130"/>
    </row>
    <row r="442">
      <c r="B442" s="130"/>
      <c r="C442" s="130"/>
      <c r="D442" s="130"/>
      <c r="E442" s="130"/>
      <c r="F442" s="130"/>
      <c r="G442" s="130"/>
      <c r="H442" s="130"/>
    </row>
    <row r="443">
      <c r="B443" s="130"/>
      <c r="C443" s="130"/>
      <c r="D443" s="130"/>
      <c r="E443" s="130"/>
      <c r="F443" s="130"/>
      <c r="G443" s="130"/>
      <c r="H443" s="130"/>
    </row>
    <row r="444">
      <c r="B444" s="130"/>
      <c r="C444" s="130"/>
      <c r="D444" s="130"/>
      <c r="E444" s="130"/>
      <c r="F444" s="130"/>
      <c r="G444" s="130"/>
      <c r="H444" s="130"/>
    </row>
    <row r="445">
      <c r="B445" s="130"/>
      <c r="C445" s="130"/>
      <c r="D445" s="130"/>
      <c r="E445" s="130"/>
      <c r="F445" s="130"/>
      <c r="G445" s="130"/>
      <c r="H445" s="130"/>
    </row>
    <row r="446">
      <c r="B446" s="130"/>
      <c r="C446" s="130"/>
      <c r="D446" s="130"/>
      <c r="E446" s="130"/>
      <c r="F446" s="130"/>
      <c r="G446" s="130"/>
      <c r="H446" s="130"/>
    </row>
    <row r="447">
      <c r="B447" s="130"/>
      <c r="C447" s="130"/>
      <c r="D447" s="130"/>
      <c r="E447" s="130"/>
      <c r="F447" s="130"/>
      <c r="G447" s="130"/>
      <c r="H447" s="130"/>
    </row>
    <row r="448">
      <c r="B448" s="130"/>
      <c r="C448" s="130"/>
      <c r="D448" s="130"/>
      <c r="E448" s="130"/>
      <c r="F448" s="130"/>
      <c r="G448" s="130"/>
      <c r="H448" s="130"/>
    </row>
    <row r="449">
      <c r="B449" s="130"/>
      <c r="C449" s="130"/>
      <c r="D449" s="130"/>
      <c r="E449" s="130"/>
      <c r="F449" s="130"/>
      <c r="G449" s="130"/>
      <c r="H449" s="130"/>
    </row>
    <row r="450">
      <c r="B450" s="130"/>
      <c r="C450" s="130"/>
      <c r="D450" s="130"/>
      <c r="E450" s="130"/>
      <c r="F450" s="130"/>
      <c r="G450" s="130"/>
      <c r="H450" s="130"/>
    </row>
    <row r="451">
      <c r="B451" s="130"/>
      <c r="C451" s="130"/>
      <c r="D451" s="130"/>
      <c r="E451" s="130"/>
      <c r="F451" s="130"/>
      <c r="G451" s="130"/>
      <c r="H451" s="130"/>
    </row>
    <row r="452">
      <c r="B452" s="130"/>
      <c r="C452" s="130"/>
      <c r="D452" s="130"/>
      <c r="E452" s="130"/>
      <c r="F452" s="130"/>
      <c r="G452" s="130"/>
      <c r="H452" s="130"/>
    </row>
    <row r="453">
      <c r="B453" s="130"/>
      <c r="C453" s="130"/>
      <c r="D453" s="130"/>
      <c r="E453" s="130"/>
      <c r="F453" s="130"/>
      <c r="G453" s="130"/>
      <c r="H453" s="130"/>
    </row>
    <row r="454">
      <c r="B454" s="130"/>
      <c r="C454" s="130"/>
      <c r="D454" s="130"/>
      <c r="E454" s="130"/>
      <c r="F454" s="130"/>
      <c r="G454" s="130"/>
      <c r="H454" s="130"/>
    </row>
    <row r="455">
      <c r="B455" s="130"/>
      <c r="C455" s="130"/>
      <c r="D455" s="130"/>
      <c r="E455" s="130"/>
      <c r="F455" s="130"/>
      <c r="G455" s="130"/>
      <c r="H455" s="130"/>
    </row>
    <row r="456">
      <c r="B456" s="130"/>
      <c r="C456" s="130"/>
      <c r="D456" s="130"/>
      <c r="E456" s="130"/>
      <c r="F456" s="130"/>
      <c r="G456" s="130"/>
      <c r="H456" s="130"/>
    </row>
    <row r="457">
      <c r="B457" s="130"/>
      <c r="C457" s="130"/>
      <c r="D457" s="130"/>
      <c r="E457" s="130"/>
      <c r="F457" s="130"/>
      <c r="G457" s="130"/>
      <c r="H457" s="130"/>
    </row>
    <row r="458">
      <c r="B458" s="130"/>
      <c r="C458" s="130"/>
      <c r="D458" s="130"/>
      <c r="E458" s="130"/>
      <c r="F458" s="130"/>
      <c r="G458" s="130"/>
      <c r="H458" s="130"/>
    </row>
    <row r="459">
      <c r="B459" s="130"/>
      <c r="C459" s="130"/>
      <c r="D459" s="130"/>
      <c r="E459" s="130"/>
      <c r="F459" s="130"/>
      <c r="G459" s="130"/>
      <c r="H459" s="130"/>
    </row>
    <row r="460">
      <c r="B460" s="130"/>
      <c r="C460" s="130"/>
      <c r="D460" s="130"/>
      <c r="E460" s="130"/>
      <c r="F460" s="130"/>
      <c r="G460" s="130"/>
      <c r="H460" s="130"/>
    </row>
    <row r="461">
      <c r="B461" s="130"/>
      <c r="C461" s="130"/>
      <c r="D461" s="130"/>
      <c r="E461" s="130"/>
      <c r="F461" s="130"/>
      <c r="G461" s="130"/>
      <c r="H461" s="130"/>
    </row>
    <row r="462">
      <c r="B462" s="130"/>
      <c r="C462" s="130"/>
      <c r="D462" s="130"/>
      <c r="E462" s="130"/>
      <c r="F462" s="130"/>
      <c r="G462" s="130"/>
      <c r="H462" s="130"/>
    </row>
    <row r="463">
      <c r="B463" s="130"/>
      <c r="C463" s="130"/>
      <c r="D463" s="130"/>
      <c r="E463" s="130"/>
      <c r="F463" s="130"/>
      <c r="G463" s="130"/>
      <c r="H463" s="130"/>
    </row>
    <row r="464">
      <c r="B464" s="130"/>
      <c r="C464" s="130"/>
      <c r="D464" s="130"/>
      <c r="E464" s="130"/>
      <c r="F464" s="130"/>
      <c r="G464" s="130"/>
      <c r="H464" s="130"/>
    </row>
    <row r="465">
      <c r="B465" s="130"/>
      <c r="C465" s="130"/>
      <c r="D465" s="130"/>
      <c r="E465" s="130"/>
      <c r="F465" s="130"/>
      <c r="G465" s="130"/>
      <c r="H465" s="130"/>
    </row>
    <row r="466">
      <c r="B466" s="130"/>
      <c r="C466" s="130"/>
      <c r="D466" s="130"/>
      <c r="E466" s="130"/>
      <c r="F466" s="130"/>
      <c r="G466" s="130"/>
      <c r="H466" s="130"/>
    </row>
    <row r="467">
      <c r="B467" s="130"/>
      <c r="C467" s="130"/>
      <c r="D467" s="130"/>
      <c r="E467" s="130"/>
      <c r="F467" s="130"/>
      <c r="G467" s="130"/>
      <c r="H467" s="130"/>
    </row>
    <row r="468">
      <c r="B468" s="130"/>
      <c r="C468" s="130"/>
      <c r="D468" s="130"/>
      <c r="E468" s="130"/>
      <c r="F468" s="130"/>
      <c r="G468" s="130"/>
      <c r="H468" s="130"/>
    </row>
    <row r="469">
      <c r="B469" s="130"/>
      <c r="C469" s="130"/>
      <c r="D469" s="130"/>
      <c r="E469" s="130"/>
      <c r="F469" s="130"/>
      <c r="G469" s="130"/>
      <c r="H469" s="130"/>
    </row>
    <row r="470">
      <c r="B470" s="130"/>
      <c r="C470" s="130"/>
      <c r="D470" s="130"/>
      <c r="E470" s="130"/>
      <c r="F470" s="130"/>
      <c r="G470" s="130"/>
      <c r="H470" s="130"/>
    </row>
    <row r="471">
      <c r="B471" s="130"/>
      <c r="C471" s="130"/>
      <c r="D471" s="130"/>
      <c r="E471" s="130"/>
      <c r="F471" s="130"/>
      <c r="G471" s="130"/>
      <c r="H471" s="130"/>
    </row>
    <row r="472">
      <c r="B472" s="130"/>
      <c r="C472" s="130"/>
      <c r="D472" s="130"/>
      <c r="E472" s="130"/>
      <c r="F472" s="130"/>
      <c r="G472" s="130"/>
      <c r="H472" s="130"/>
    </row>
    <row r="473">
      <c r="B473" s="130"/>
      <c r="C473" s="130"/>
      <c r="D473" s="130"/>
      <c r="E473" s="130"/>
      <c r="F473" s="130"/>
      <c r="G473" s="130"/>
      <c r="H473" s="130"/>
    </row>
    <row r="474">
      <c r="B474" s="130"/>
      <c r="C474" s="130"/>
      <c r="D474" s="130"/>
      <c r="E474" s="130"/>
      <c r="F474" s="130"/>
      <c r="G474" s="130"/>
      <c r="H474" s="130"/>
    </row>
    <row r="475">
      <c r="B475" s="130"/>
      <c r="C475" s="130"/>
      <c r="D475" s="130"/>
      <c r="E475" s="130"/>
      <c r="F475" s="130"/>
      <c r="G475" s="130"/>
      <c r="H475" s="130"/>
    </row>
    <row r="476">
      <c r="B476" s="130"/>
      <c r="C476" s="130"/>
      <c r="D476" s="130"/>
      <c r="E476" s="130"/>
      <c r="F476" s="130"/>
      <c r="G476" s="130"/>
      <c r="H476" s="130"/>
    </row>
    <row r="477">
      <c r="B477" s="130"/>
      <c r="C477" s="130"/>
      <c r="D477" s="130"/>
      <c r="E477" s="130"/>
      <c r="F477" s="130"/>
      <c r="G477" s="130"/>
      <c r="H477" s="130"/>
    </row>
    <row r="478">
      <c r="B478" s="130"/>
      <c r="C478" s="130"/>
      <c r="D478" s="130"/>
      <c r="E478" s="130"/>
      <c r="F478" s="130"/>
      <c r="G478" s="130"/>
      <c r="H478" s="130"/>
    </row>
    <row r="479">
      <c r="B479" s="130"/>
      <c r="C479" s="130"/>
      <c r="D479" s="130"/>
      <c r="E479" s="130"/>
      <c r="F479" s="130"/>
      <c r="G479" s="130"/>
      <c r="H479" s="130"/>
    </row>
    <row r="480">
      <c r="B480" s="130"/>
      <c r="C480" s="130"/>
      <c r="D480" s="130"/>
      <c r="E480" s="130"/>
      <c r="F480" s="130"/>
      <c r="G480" s="130"/>
      <c r="H480" s="130"/>
    </row>
    <row r="481">
      <c r="B481" s="130"/>
      <c r="C481" s="130"/>
      <c r="D481" s="130"/>
      <c r="E481" s="130"/>
      <c r="F481" s="130"/>
      <c r="G481" s="130"/>
      <c r="H481" s="130"/>
    </row>
    <row r="482">
      <c r="B482" s="130"/>
      <c r="C482" s="130"/>
      <c r="D482" s="130"/>
      <c r="E482" s="130"/>
      <c r="F482" s="130"/>
      <c r="G482" s="130"/>
      <c r="H482" s="130"/>
    </row>
    <row r="483">
      <c r="B483" s="130"/>
      <c r="C483" s="130"/>
      <c r="D483" s="130"/>
      <c r="E483" s="130"/>
      <c r="F483" s="130"/>
      <c r="G483" s="130"/>
      <c r="H483" s="130"/>
    </row>
    <row r="484">
      <c r="B484" s="130"/>
      <c r="C484" s="130"/>
      <c r="D484" s="130"/>
      <c r="E484" s="130"/>
      <c r="F484" s="130"/>
      <c r="G484" s="130"/>
      <c r="H484" s="130"/>
    </row>
    <row r="485">
      <c r="B485" s="130"/>
      <c r="C485" s="130"/>
      <c r="D485" s="130"/>
      <c r="E485" s="130"/>
      <c r="F485" s="130"/>
      <c r="G485" s="130"/>
      <c r="H485" s="130"/>
    </row>
    <row r="486">
      <c r="B486" s="130"/>
      <c r="C486" s="130"/>
      <c r="D486" s="130"/>
      <c r="E486" s="130"/>
      <c r="F486" s="130"/>
      <c r="G486" s="130"/>
      <c r="H486" s="130"/>
    </row>
    <row r="487">
      <c r="B487" s="130"/>
      <c r="C487" s="130"/>
      <c r="D487" s="130"/>
      <c r="E487" s="130"/>
      <c r="F487" s="130"/>
      <c r="G487" s="130"/>
      <c r="H487" s="130"/>
    </row>
    <row r="488">
      <c r="B488" s="130"/>
      <c r="C488" s="130"/>
      <c r="D488" s="130"/>
      <c r="E488" s="130"/>
      <c r="F488" s="130"/>
      <c r="G488" s="130"/>
      <c r="H488" s="130"/>
    </row>
    <row r="489">
      <c r="B489" s="130"/>
      <c r="C489" s="130"/>
      <c r="D489" s="130"/>
      <c r="E489" s="130"/>
      <c r="F489" s="130"/>
      <c r="G489" s="130"/>
      <c r="H489" s="130"/>
    </row>
    <row r="490">
      <c r="B490" s="130"/>
      <c r="C490" s="130"/>
      <c r="D490" s="130"/>
      <c r="E490" s="130"/>
      <c r="F490" s="130"/>
      <c r="G490" s="130"/>
      <c r="H490" s="130"/>
    </row>
    <row r="491">
      <c r="B491" s="130"/>
      <c r="C491" s="130"/>
      <c r="D491" s="130"/>
      <c r="E491" s="130"/>
      <c r="F491" s="130"/>
      <c r="G491" s="130"/>
      <c r="H491" s="130"/>
    </row>
    <row r="492">
      <c r="B492" s="130"/>
      <c r="C492" s="130"/>
      <c r="D492" s="130"/>
      <c r="E492" s="130"/>
      <c r="F492" s="130"/>
      <c r="G492" s="130"/>
      <c r="H492" s="130"/>
    </row>
    <row r="493">
      <c r="B493" s="130"/>
      <c r="C493" s="130"/>
      <c r="D493" s="130"/>
      <c r="E493" s="130"/>
      <c r="F493" s="130"/>
      <c r="G493" s="130"/>
      <c r="H493" s="130"/>
    </row>
    <row r="494">
      <c r="B494" s="130"/>
      <c r="C494" s="130"/>
      <c r="D494" s="130"/>
      <c r="E494" s="130"/>
      <c r="F494" s="130"/>
      <c r="G494" s="130"/>
      <c r="H494" s="130"/>
    </row>
    <row r="495">
      <c r="B495" s="130"/>
      <c r="C495" s="130"/>
      <c r="D495" s="130"/>
      <c r="E495" s="130"/>
      <c r="F495" s="130"/>
      <c r="G495" s="130"/>
      <c r="H495" s="130"/>
    </row>
    <row r="496">
      <c r="B496" s="130"/>
      <c r="C496" s="130"/>
      <c r="D496" s="130"/>
      <c r="E496" s="130"/>
      <c r="F496" s="130"/>
      <c r="G496" s="130"/>
      <c r="H496" s="130"/>
    </row>
    <row r="497">
      <c r="B497" s="130"/>
      <c r="C497" s="130"/>
      <c r="D497" s="130"/>
      <c r="E497" s="130"/>
      <c r="F497" s="130"/>
      <c r="G497" s="130"/>
      <c r="H497" s="130"/>
    </row>
    <row r="498">
      <c r="B498" s="130"/>
      <c r="C498" s="130"/>
      <c r="D498" s="130"/>
      <c r="E498" s="130"/>
      <c r="F498" s="130"/>
      <c r="G498" s="130"/>
      <c r="H498" s="130"/>
    </row>
    <row r="499">
      <c r="B499" s="130"/>
      <c r="C499" s="130"/>
      <c r="D499" s="130"/>
      <c r="E499" s="130"/>
      <c r="F499" s="130"/>
      <c r="G499" s="130"/>
      <c r="H499" s="130"/>
    </row>
    <row r="500">
      <c r="B500" s="130"/>
      <c r="C500" s="130"/>
      <c r="D500" s="130"/>
      <c r="E500" s="130"/>
      <c r="F500" s="130"/>
      <c r="G500" s="130"/>
      <c r="H500" s="130"/>
    </row>
    <row r="501">
      <c r="B501" s="130"/>
      <c r="C501" s="130"/>
      <c r="D501" s="130"/>
      <c r="E501" s="130"/>
      <c r="F501" s="130"/>
      <c r="G501" s="130"/>
      <c r="H501" s="130"/>
    </row>
    <row r="502">
      <c r="B502" s="130"/>
      <c r="C502" s="130"/>
      <c r="D502" s="130"/>
      <c r="E502" s="130"/>
      <c r="F502" s="130"/>
      <c r="G502" s="130"/>
      <c r="H502" s="130"/>
    </row>
    <row r="503">
      <c r="B503" s="130"/>
      <c r="C503" s="130"/>
      <c r="D503" s="130"/>
      <c r="E503" s="130"/>
      <c r="F503" s="130"/>
      <c r="G503" s="130"/>
      <c r="H503" s="130"/>
    </row>
    <row r="504">
      <c r="B504" s="130"/>
      <c r="C504" s="130"/>
      <c r="D504" s="130"/>
      <c r="E504" s="130"/>
      <c r="F504" s="130"/>
      <c r="G504" s="130"/>
      <c r="H504" s="130"/>
    </row>
    <row r="505">
      <c r="B505" s="130"/>
      <c r="C505" s="130"/>
      <c r="D505" s="130"/>
      <c r="E505" s="130"/>
      <c r="F505" s="130"/>
      <c r="G505" s="130"/>
      <c r="H505" s="130"/>
    </row>
    <row r="506">
      <c r="B506" s="130"/>
      <c r="C506" s="130"/>
      <c r="D506" s="130"/>
      <c r="E506" s="130"/>
      <c r="F506" s="130"/>
      <c r="G506" s="130"/>
      <c r="H506" s="130"/>
    </row>
    <row r="507">
      <c r="B507" s="130"/>
      <c r="C507" s="130"/>
      <c r="D507" s="130"/>
      <c r="E507" s="130"/>
      <c r="F507" s="130"/>
      <c r="G507" s="130"/>
      <c r="H507" s="130"/>
    </row>
    <row r="508">
      <c r="B508" s="130"/>
      <c r="C508" s="130"/>
      <c r="D508" s="130"/>
      <c r="E508" s="130"/>
      <c r="F508" s="130"/>
      <c r="G508" s="130"/>
      <c r="H508" s="130"/>
    </row>
    <row r="509">
      <c r="B509" s="130"/>
      <c r="C509" s="130"/>
      <c r="D509" s="130"/>
      <c r="E509" s="130"/>
      <c r="F509" s="130"/>
      <c r="G509" s="130"/>
      <c r="H509" s="130"/>
    </row>
    <row r="510">
      <c r="B510" s="130"/>
      <c r="C510" s="130"/>
      <c r="D510" s="130"/>
      <c r="E510" s="130"/>
      <c r="F510" s="130"/>
      <c r="G510" s="130"/>
      <c r="H510" s="130"/>
    </row>
    <row r="511">
      <c r="B511" s="130"/>
      <c r="C511" s="130"/>
      <c r="D511" s="130"/>
      <c r="E511" s="130"/>
      <c r="F511" s="130"/>
      <c r="G511" s="130"/>
      <c r="H511" s="130"/>
    </row>
    <row r="512">
      <c r="B512" s="130"/>
      <c r="C512" s="130"/>
      <c r="D512" s="130"/>
      <c r="E512" s="130"/>
      <c r="F512" s="130"/>
      <c r="G512" s="130"/>
      <c r="H512" s="130"/>
    </row>
    <row r="513">
      <c r="B513" s="130"/>
      <c r="C513" s="130"/>
      <c r="D513" s="130"/>
      <c r="E513" s="130"/>
      <c r="F513" s="130"/>
      <c r="G513" s="130"/>
      <c r="H513" s="130"/>
    </row>
    <row r="514">
      <c r="B514" s="130"/>
      <c r="C514" s="130"/>
      <c r="D514" s="130"/>
      <c r="E514" s="130"/>
      <c r="F514" s="130"/>
      <c r="G514" s="130"/>
      <c r="H514" s="130"/>
    </row>
    <row r="515">
      <c r="B515" s="130"/>
      <c r="C515" s="130"/>
      <c r="D515" s="130"/>
      <c r="E515" s="130"/>
      <c r="F515" s="130"/>
      <c r="G515" s="130"/>
      <c r="H515" s="130"/>
    </row>
    <row r="516">
      <c r="B516" s="130"/>
      <c r="C516" s="130"/>
      <c r="D516" s="130"/>
      <c r="E516" s="130"/>
      <c r="F516" s="130"/>
      <c r="G516" s="130"/>
      <c r="H516" s="130"/>
    </row>
    <row r="517">
      <c r="B517" s="130"/>
      <c r="C517" s="130"/>
      <c r="D517" s="130"/>
      <c r="E517" s="130"/>
      <c r="F517" s="130"/>
      <c r="G517" s="130"/>
      <c r="H517" s="130"/>
    </row>
    <row r="518">
      <c r="B518" s="130"/>
      <c r="C518" s="130"/>
      <c r="D518" s="130"/>
      <c r="E518" s="130"/>
      <c r="F518" s="130"/>
      <c r="G518" s="130"/>
      <c r="H518" s="130"/>
    </row>
    <row r="519">
      <c r="B519" s="130"/>
      <c r="C519" s="130"/>
      <c r="D519" s="130"/>
      <c r="E519" s="130"/>
      <c r="F519" s="130"/>
      <c r="G519" s="130"/>
      <c r="H519" s="130"/>
    </row>
    <row r="520">
      <c r="B520" s="130"/>
      <c r="C520" s="130"/>
      <c r="D520" s="130"/>
      <c r="E520" s="130"/>
      <c r="F520" s="130"/>
      <c r="G520" s="130"/>
      <c r="H520" s="130"/>
    </row>
    <row r="521">
      <c r="B521" s="130"/>
      <c r="C521" s="130"/>
      <c r="D521" s="130"/>
      <c r="E521" s="130"/>
      <c r="F521" s="130"/>
      <c r="G521" s="130"/>
      <c r="H521" s="130"/>
    </row>
    <row r="522">
      <c r="B522" s="130"/>
      <c r="C522" s="130"/>
      <c r="D522" s="130"/>
      <c r="E522" s="130"/>
      <c r="F522" s="130"/>
      <c r="G522" s="130"/>
      <c r="H522" s="130"/>
    </row>
    <row r="523">
      <c r="B523" s="130"/>
      <c r="C523" s="130"/>
      <c r="D523" s="130"/>
      <c r="E523" s="130"/>
      <c r="F523" s="130"/>
      <c r="G523" s="130"/>
      <c r="H523" s="130"/>
    </row>
    <row r="524">
      <c r="B524" s="130"/>
      <c r="C524" s="130"/>
      <c r="D524" s="130"/>
      <c r="E524" s="130"/>
      <c r="F524" s="130"/>
      <c r="G524" s="130"/>
      <c r="H524" s="130"/>
    </row>
    <row r="525">
      <c r="B525" s="130"/>
      <c r="C525" s="130"/>
      <c r="D525" s="130"/>
      <c r="E525" s="130"/>
      <c r="F525" s="130"/>
      <c r="G525" s="130"/>
      <c r="H525" s="130"/>
    </row>
    <row r="526">
      <c r="B526" s="130"/>
      <c r="C526" s="130"/>
      <c r="D526" s="130"/>
      <c r="E526" s="130"/>
      <c r="F526" s="130"/>
      <c r="G526" s="130"/>
      <c r="H526" s="130"/>
    </row>
    <row r="527">
      <c r="B527" s="130"/>
      <c r="C527" s="130"/>
      <c r="D527" s="130"/>
      <c r="E527" s="130"/>
      <c r="F527" s="130"/>
      <c r="G527" s="130"/>
      <c r="H527" s="130"/>
    </row>
    <row r="528">
      <c r="B528" s="130"/>
      <c r="C528" s="130"/>
      <c r="D528" s="130"/>
      <c r="E528" s="130"/>
      <c r="F528" s="130"/>
      <c r="G528" s="130"/>
      <c r="H528" s="130"/>
    </row>
    <row r="529">
      <c r="B529" s="130"/>
      <c r="C529" s="130"/>
      <c r="D529" s="130"/>
      <c r="E529" s="130"/>
      <c r="F529" s="130"/>
      <c r="G529" s="130"/>
      <c r="H529" s="130"/>
    </row>
    <row r="530">
      <c r="B530" s="130"/>
      <c r="C530" s="130"/>
      <c r="D530" s="130"/>
      <c r="E530" s="130"/>
      <c r="F530" s="130"/>
      <c r="G530" s="130"/>
      <c r="H530" s="130"/>
    </row>
    <row r="531">
      <c r="B531" s="130"/>
      <c r="C531" s="130"/>
      <c r="D531" s="130"/>
      <c r="E531" s="130"/>
      <c r="F531" s="130"/>
      <c r="G531" s="130"/>
      <c r="H531" s="130"/>
    </row>
    <row r="532">
      <c r="B532" s="130"/>
      <c r="C532" s="130"/>
      <c r="D532" s="130"/>
      <c r="E532" s="130"/>
      <c r="F532" s="130"/>
      <c r="G532" s="130"/>
      <c r="H532" s="130"/>
    </row>
    <row r="533">
      <c r="B533" s="130"/>
      <c r="C533" s="130"/>
      <c r="D533" s="130"/>
      <c r="E533" s="130"/>
      <c r="F533" s="130"/>
      <c r="G533" s="130"/>
      <c r="H533" s="130"/>
    </row>
    <row r="534">
      <c r="B534" s="130"/>
      <c r="C534" s="130"/>
      <c r="D534" s="130"/>
      <c r="E534" s="130"/>
      <c r="F534" s="130"/>
      <c r="G534" s="130"/>
      <c r="H534" s="130"/>
    </row>
    <row r="535">
      <c r="B535" s="130"/>
      <c r="C535" s="130"/>
      <c r="D535" s="130"/>
      <c r="E535" s="130"/>
      <c r="F535" s="130"/>
      <c r="G535" s="130"/>
      <c r="H535" s="130"/>
    </row>
    <row r="536">
      <c r="B536" s="130"/>
      <c r="C536" s="130"/>
      <c r="D536" s="130"/>
      <c r="E536" s="130"/>
      <c r="F536" s="130"/>
      <c r="G536" s="130"/>
      <c r="H536" s="130"/>
    </row>
    <row r="537">
      <c r="B537" s="130"/>
      <c r="C537" s="130"/>
      <c r="D537" s="130"/>
      <c r="E537" s="130"/>
      <c r="F537" s="130"/>
      <c r="G537" s="130"/>
      <c r="H537" s="130"/>
    </row>
    <row r="538">
      <c r="B538" s="130"/>
      <c r="C538" s="130"/>
      <c r="D538" s="130"/>
      <c r="E538" s="130"/>
      <c r="F538" s="130"/>
      <c r="G538" s="130"/>
      <c r="H538" s="130"/>
    </row>
    <row r="539">
      <c r="B539" s="130"/>
      <c r="C539" s="130"/>
      <c r="D539" s="130"/>
      <c r="E539" s="130"/>
      <c r="F539" s="130"/>
      <c r="G539" s="130"/>
      <c r="H539" s="130"/>
    </row>
    <row r="540">
      <c r="B540" s="130"/>
      <c r="C540" s="130"/>
      <c r="D540" s="130"/>
      <c r="E540" s="130"/>
      <c r="F540" s="130"/>
      <c r="G540" s="130"/>
      <c r="H540" s="130"/>
    </row>
    <row r="541">
      <c r="B541" s="130"/>
      <c r="C541" s="130"/>
      <c r="D541" s="130"/>
      <c r="E541" s="130"/>
      <c r="F541" s="130"/>
      <c r="G541" s="130"/>
      <c r="H541" s="130"/>
    </row>
    <row r="542">
      <c r="B542" s="130"/>
      <c r="C542" s="130"/>
      <c r="D542" s="130"/>
      <c r="E542" s="130"/>
      <c r="F542" s="130"/>
      <c r="G542" s="130"/>
      <c r="H542" s="130"/>
    </row>
    <row r="543">
      <c r="B543" s="130"/>
      <c r="C543" s="130"/>
      <c r="D543" s="130"/>
      <c r="E543" s="130"/>
      <c r="F543" s="130"/>
      <c r="G543" s="130"/>
      <c r="H543" s="130"/>
    </row>
    <row r="544">
      <c r="B544" s="130"/>
      <c r="C544" s="130"/>
      <c r="D544" s="130"/>
      <c r="E544" s="130"/>
      <c r="F544" s="130"/>
      <c r="G544" s="130"/>
      <c r="H544" s="130"/>
    </row>
    <row r="545">
      <c r="B545" s="130"/>
      <c r="C545" s="130"/>
      <c r="D545" s="130"/>
      <c r="E545" s="130"/>
      <c r="F545" s="130"/>
      <c r="G545" s="130"/>
      <c r="H545" s="130"/>
    </row>
    <row r="546">
      <c r="B546" s="130"/>
      <c r="C546" s="130"/>
      <c r="D546" s="130"/>
      <c r="E546" s="130"/>
      <c r="F546" s="130"/>
      <c r="G546" s="130"/>
      <c r="H546" s="130"/>
    </row>
    <row r="547">
      <c r="B547" s="130"/>
      <c r="C547" s="130"/>
      <c r="D547" s="130"/>
      <c r="E547" s="130"/>
      <c r="F547" s="130"/>
      <c r="G547" s="130"/>
      <c r="H547" s="130"/>
    </row>
    <row r="548">
      <c r="B548" s="130"/>
      <c r="C548" s="130"/>
      <c r="D548" s="130"/>
      <c r="E548" s="130"/>
      <c r="F548" s="130"/>
      <c r="G548" s="130"/>
      <c r="H548" s="130"/>
    </row>
    <row r="549">
      <c r="B549" s="130"/>
      <c r="C549" s="130"/>
      <c r="D549" s="130"/>
      <c r="E549" s="130"/>
      <c r="F549" s="130"/>
      <c r="G549" s="130"/>
      <c r="H549" s="130"/>
    </row>
    <row r="550">
      <c r="B550" s="130"/>
      <c r="C550" s="130"/>
      <c r="D550" s="130"/>
      <c r="E550" s="130"/>
      <c r="F550" s="130"/>
      <c r="G550" s="130"/>
      <c r="H550" s="130"/>
    </row>
    <row r="551">
      <c r="B551" s="130"/>
      <c r="C551" s="130"/>
      <c r="D551" s="130"/>
      <c r="E551" s="130"/>
      <c r="F551" s="130"/>
      <c r="G551" s="130"/>
      <c r="H551" s="130"/>
    </row>
    <row r="552">
      <c r="B552" s="130"/>
      <c r="C552" s="130"/>
      <c r="D552" s="130"/>
      <c r="E552" s="130"/>
      <c r="F552" s="130"/>
      <c r="G552" s="130"/>
      <c r="H552" s="130"/>
    </row>
    <row r="553">
      <c r="B553" s="130"/>
      <c r="C553" s="130"/>
      <c r="D553" s="130"/>
      <c r="E553" s="130"/>
      <c r="F553" s="130"/>
      <c r="G553" s="130"/>
      <c r="H553" s="130"/>
    </row>
    <row r="554">
      <c r="B554" s="130"/>
      <c r="C554" s="130"/>
      <c r="D554" s="130"/>
      <c r="E554" s="130"/>
      <c r="F554" s="130"/>
      <c r="G554" s="130"/>
      <c r="H554" s="130"/>
    </row>
    <row r="555">
      <c r="B555" s="130"/>
      <c r="C555" s="130"/>
      <c r="D555" s="130"/>
      <c r="E555" s="130"/>
      <c r="F555" s="130"/>
      <c r="G555" s="130"/>
      <c r="H555" s="130"/>
    </row>
    <row r="556">
      <c r="B556" s="130"/>
      <c r="C556" s="130"/>
      <c r="D556" s="130"/>
      <c r="E556" s="130"/>
      <c r="F556" s="130"/>
      <c r="G556" s="130"/>
      <c r="H556" s="130"/>
    </row>
    <row r="557">
      <c r="B557" s="130"/>
      <c r="C557" s="130"/>
      <c r="D557" s="130"/>
      <c r="E557" s="130"/>
      <c r="F557" s="130"/>
      <c r="G557" s="130"/>
      <c r="H557" s="130"/>
    </row>
    <row r="558">
      <c r="B558" s="130"/>
      <c r="C558" s="130"/>
      <c r="D558" s="130"/>
      <c r="E558" s="130"/>
      <c r="F558" s="130"/>
      <c r="G558" s="130"/>
      <c r="H558" s="130"/>
    </row>
    <row r="559">
      <c r="B559" s="130"/>
      <c r="C559" s="130"/>
      <c r="D559" s="130"/>
      <c r="E559" s="130"/>
      <c r="F559" s="130"/>
      <c r="G559" s="130"/>
      <c r="H559" s="130"/>
    </row>
    <row r="560">
      <c r="B560" s="130"/>
      <c r="C560" s="130"/>
      <c r="D560" s="130"/>
      <c r="E560" s="130"/>
      <c r="F560" s="130"/>
      <c r="G560" s="130"/>
      <c r="H560" s="130"/>
    </row>
    <row r="561">
      <c r="B561" s="130"/>
      <c r="C561" s="130"/>
      <c r="D561" s="130"/>
      <c r="E561" s="130"/>
      <c r="F561" s="130"/>
      <c r="G561" s="130"/>
      <c r="H561" s="130"/>
    </row>
    <row r="562">
      <c r="B562" s="130"/>
      <c r="C562" s="130"/>
      <c r="D562" s="130"/>
      <c r="E562" s="130"/>
      <c r="F562" s="130"/>
      <c r="G562" s="130"/>
      <c r="H562" s="130"/>
    </row>
    <row r="563">
      <c r="B563" s="130"/>
      <c r="C563" s="130"/>
      <c r="D563" s="130"/>
      <c r="E563" s="130"/>
      <c r="F563" s="130"/>
      <c r="G563" s="130"/>
      <c r="H563" s="130"/>
    </row>
    <row r="564">
      <c r="B564" s="130"/>
      <c r="C564" s="130"/>
      <c r="D564" s="130"/>
      <c r="E564" s="130"/>
      <c r="F564" s="130"/>
      <c r="G564" s="130"/>
      <c r="H564" s="130"/>
    </row>
    <row r="565">
      <c r="B565" s="130"/>
      <c r="C565" s="130"/>
      <c r="D565" s="130"/>
      <c r="E565" s="130"/>
      <c r="F565" s="130"/>
      <c r="G565" s="130"/>
      <c r="H565" s="130"/>
    </row>
    <row r="566">
      <c r="B566" s="130"/>
      <c r="C566" s="130"/>
      <c r="D566" s="130"/>
      <c r="E566" s="130"/>
      <c r="F566" s="130"/>
      <c r="G566" s="130"/>
      <c r="H566" s="130"/>
    </row>
    <row r="567">
      <c r="B567" s="130"/>
      <c r="C567" s="130"/>
      <c r="D567" s="130"/>
      <c r="E567" s="130"/>
      <c r="F567" s="130"/>
      <c r="G567" s="130"/>
      <c r="H567" s="130"/>
    </row>
    <row r="568">
      <c r="B568" s="130"/>
      <c r="C568" s="130"/>
      <c r="D568" s="130"/>
      <c r="E568" s="130"/>
      <c r="F568" s="130"/>
      <c r="G568" s="130"/>
      <c r="H568" s="130"/>
    </row>
    <row r="569">
      <c r="B569" s="130"/>
      <c r="C569" s="130"/>
      <c r="D569" s="130"/>
      <c r="E569" s="130"/>
      <c r="F569" s="130"/>
      <c r="G569" s="130"/>
      <c r="H569" s="130"/>
    </row>
    <row r="570">
      <c r="B570" s="130"/>
      <c r="C570" s="130"/>
      <c r="D570" s="130"/>
      <c r="E570" s="130"/>
      <c r="F570" s="130"/>
      <c r="G570" s="130"/>
      <c r="H570" s="130"/>
    </row>
    <row r="571">
      <c r="B571" s="130"/>
      <c r="C571" s="130"/>
      <c r="D571" s="130"/>
      <c r="E571" s="130"/>
      <c r="F571" s="130"/>
      <c r="G571" s="130"/>
      <c r="H571" s="130"/>
    </row>
    <row r="572">
      <c r="B572" s="130"/>
      <c r="C572" s="130"/>
      <c r="D572" s="130"/>
      <c r="E572" s="130"/>
      <c r="F572" s="130"/>
      <c r="G572" s="130"/>
      <c r="H572" s="130"/>
    </row>
    <row r="573">
      <c r="B573" s="130"/>
      <c r="C573" s="130"/>
      <c r="D573" s="130"/>
      <c r="E573" s="130"/>
      <c r="F573" s="130"/>
      <c r="G573" s="130"/>
      <c r="H573" s="130"/>
    </row>
    <row r="574">
      <c r="B574" s="130"/>
      <c r="C574" s="130"/>
      <c r="D574" s="130"/>
      <c r="E574" s="130"/>
      <c r="F574" s="130"/>
      <c r="G574" s="130"/>
      <c r="H574" s="130"/>
    </row>
    <row r="575">
      <c r="B575" s="130"/>
      <c r="C575" s="130"/>
      <c r="D575" s="130"/>
      <c r="E575" s="130"/>
      <c r="F575" s="130"/>
      <c r="G575" s="130"/>
      <c r="H575" s="130"/>
    </row>
    <row r="576">
      <c r="B576" s="130"/>
      <c r="C576" s="130"/>
      <c r="D576" s="130"/>
      <c r="E576" s="130"/>
      <c r="F576" s="130"/>
      <c r="G576" s="130"/>
      <c r="H576" s="130"/>
    </row>
    <row r="577">
      <c r="B577" s="130"/>
      <c r="C577" s="130"/>
      <c r="D577" s="130"/>
      <c r="E577" s="130"/>
      <c r="F577" s="130"/>
      <c r="G577" s="130"/>
      <c r="H577" s="130"/>
    </row>
    <row r="578">
      <c r="B578" s="130"/>
      <c r="C578" s="130"/>
      <c r="D578" s="130"/>
      <c r="E578" s="130"/>
      <c r="F578" s="130"/>
      <c r="G578" s="130"/>
      <c r="H578" s="130"/>
    </row>
    <row r="579">
      <c r="B579" s="130"/>
      <c r="C579" s="130"/>
      <c r="D579" s="130"/>
      <c r="E579" s="130"/>
      <c r="F579" s="130"/>
      <c r="G579" s="130"/>
      <c r="H579" s="130"/>
    </row>
    <row r="580">
      <c r="B580" s="130"/>
      <c r="C580" s="130"/>
      <c r="D580" s="130"/>
      <c r="E580" s="130"/>
      <c r="F580" s="130"/>
      <c r="G580" s="130"/>
      <c r="H580" s="130"/>
    </row>
    <row r="581">
      <c r="B581" s="130"/>
      <c r="C581" s="130"/>
      <c r="D581" s="130"/>
      <c r="E581" s="130"/>
      <c r="F581" s="130"/>
      <c r="G581" s="130"/>
      <c r="H581" s="130"/>
    </row>
    <row r="582">
      <c r="B582" s="130"/>
      <c r="C582" s="130"/>
      <c r="D582" s="130"/>
      <c r="E582" s="130"/>
      <c r="F582" s="130"/>
      <c r="G582" s="130"/>
      <c r="H582" s="130"/>
    </row>
    <row r="583">
      <c r="B583" s="130"/>
      <c r="C583" s="130"/>
      <c r="D583" s="130"/>
      <c r="E583" s="130"/>
      <c r="F583" s="130"/>
      <c r="G583" s="130"/>
      <c r="H583" s="130"/>
    </row>
    <row r="584">
      <c r="B584" s="130"/>
      <c r="C584" s="130"/>
      <c r="D584" s="130"/>
      <c r="E584" s="130"/>
      <c r="F584" s="130"/>
      <c r="G584" s="130"/>
      <c r="H584" s="130"/>
    </row>
    <row r="585">
      <c r="B585" s="130"/>
      <c r="C585" s="130"/>
      <c r="D585" s="130"/>
      <c r="E585" s="130"/>
      <c r="F585" s="130"/>
      <c r="G585" s="130"/>
      <c r="H585" s="130"/>
    </row>
    <row r="586">
      <c r="B586" s="130"/>
      <c r="C586" s="130"/>
      <c r="D586" s="130"/>
      <c r="E586" s="130"/>
      <c r="F586" s="130"/>
      <c r="G586" s="130"/>
      <c r="H586" s="130"/>
    </row>
    <row r="587">
      <c r="B587" s="130"/>
      <c r="C587" s="130"/>
      <c r="D587" s="130"/>
      <c r="E587" s="130"/>
      <c r="F587" s="130"/>
      <c r="G587" s="130"/>
      <c r="H587" s="130"/>
    </row>
    <row r="588">
      <c r="B588" s="130"/>
      <c r="C588" s="130"/>
      <c r="D588" s="130"/>
      <c r="E588" s="130"/>
      <c r="F588" s="130"/>
      <c r="G588" s="130"/>
      <c r="H588" s="130"/>
    </row>
    <row r="589">
      <c r="B589" s="130"/>
      <c r="C589" s="130"/>
      <c r="D589" s="130"/>
      <c r="E589" s="130"/>
      <c r="F589" s="130"/>
      <c r="G589" s="130"/>
      <c r="H589" s="130"/>
    </row>
    <row r="590">
      <c r="B590" s="130"/>
      <c r="C590" s="130"/>
      <c r="D590" s="130"/>
      <c r="E590" s="130"/>
      <c r="F590" s="130"/>
      <c r="G590" s="130"/>
      <c r="H590" s="130"/>
    </row>
    <row r="591">
      <c r="B591" s="130"/>
      <c r="C591" s="130"/>
      <c r="D591" s="130"/>
      <c r="E591" s="130"/>
      <c r="F591" s="130"/>
      <c r="G591" s="130"/>
      <c r="H591" s="130"/>
    </row>
    <row r="592">
      <c r="B592" s="130"/>
      <c r="C592" s="130"/>
      <c r="D592" s="130"/>
      <c r="E592" s="130"/>
      <c r="F592" s="130"/>
      <c r="G592" s="130"/>
      <c r="H592" s="130"/>
    </row>
    <row r="593">
      <c r="B593" s="130"/>
      <c r="C593" s="130"/>
      <c r="D593" s="130"/>
      <c r="E593" s="130"/>
      <c r="F593" s="130"/>
      <c r="G593" s="130"/>
      <c r="H593" s="130"/>
    </row>
    <row r="594">
      <c r="B594" s="130"/>
      <c r="C594" s="130"/>
      <c r="D594" s="130"/>
      <c r="E594" s="130"/>
      <c r="F594" s="130"/>
      <c r="G594" s="130"/>
      <c r="H594" s="130"/>
    </row>
    <row r="595">
      <c r="B595" s="130"/>
      <c r="C595" s="130"/>
      <c r="D595" s="130"/>
      <c r="E595" s="130"/>
      <c r="F595" s="130"/>
      <c r="G595" s="130"/>
      <c r="H595" s="130"/>
    </row>
    <row r="596">
      <c r="B596" s="130"/>
      <c r="C596" s="130"/>
      <c r="D596" s="130"/>
      <c r="E596" s="130"/>
      <c r="F596" s="130"/>
      <c r="G596" s="130"/>
      <c r="H596" s="130"/>
    </row>
    <row r="597">
      <c r="B597" s="130"/>
      <c r="C597" s="130"/>
      <c r="D597" s="130"/>
      <c r="E597" s="130"/>
      <c r="F597" s="130"/>
      <c r="G597" s="130"/>
      <c r="H597" s="130"/>
    </row>
    <row r="598">
      <c r="B598" s="130"/>
      <c r="C598" s="130"/>
      <c r="D598" s="130"/>
      <c r="E598" s="130"/>
      <c r="F598" s="130"/>
      <c r="G598" s="130"/>
      <c r="H598" s="130"/>
    </row>
    <row r="599">
      <c r="B599" s="130"/>
      <c r="C599" s="130"/>
      <c r="D599" s="130"/>
      <c r="E599" s="130"/>
      <c r="F599" s="130"/>
      <c r="G599" s="130"/>
      <c r="H599" s="130"/>
    </row>
    <row r="600">
      <c r="B600" s="130"/>
      <c r="C600" s="130"/>
      <c r="D600" s="130"/>
      <c r="E600" s="130"/>
      <c r="F600" s="130"/>
      <c r="G600" s="130"/>
      <c r="H600" s="130"/>
    </row>
    <row r="601">
      <c r="B601" s="130"/>
      <c r="C601" s="130"/>
      <c r="D601" s="130"/>
      <c r="E601" s="130"/>
      <c r="F601" s="130"/>
      <c r="G601" s="130"/>
      <c r="H601" s="130"/>
    </row>
    <row r="602">
      <c r="B602" s="130"/>
      <c r="C602" s="130"/>
      <c r="D602" s="130"/>
      <c r="E602" s="130"/>
      <c r="F602" s="130"/>
      <c r="G602" s="130"/>
      <c r="H602" s="130"/>
    </row>
    <row r="603">
      <c r="B603" s="130"/>
      <c r="C603" s="130"/>
      <c r="D603" s="130"/>
      <c r="E603" s="130"/>
      <c r="F603" s="130"/>
      <c r="G603" s="130"/>
      <c r="H603" s="130"/>
    </row>
    <row r="604">
      <c r="B604" s="130"/>
      <c r="C604" s="130"/>
      <c r="D604" s="130"/>
      <c r="E604" s="130"/>
      <c r="F604" s="130"/>
      <c r="G604" s="130"/>
      <c r="H604" s="130"/>
    </row>
    <row r="605">
      <c r="B605" s="130"/>
      <c r="C605" s="130"/>
      <c r="D605" s="130"/>
      <c r="E605" s="130"/>
      <c r="F605" s="130"/>
      <c r="G605" s="130"/>
      <c r="H605" s="130"/>
    </row>
    <row r="606">
      <c r="B606" s="130"/>
      <c r="C606" s="130"/>
      <c r="D606" s="130"/>
      <c r="E606" s="130"/>
      <c r="F606" s="130"/>
      <c r="G606" s="130"/>
      <c r="H606" s="130"/>
    </row>
    <row r="607">
      <c r="B607" s="130"/>
      <c r="C607" s="130"/>
      <c r="D607" s="130"/>
      <c r="E607" s="130"/>
      <c r="F607" s="130"/>
      <c r="G607" s="130"/>
      <c r="H607" s="130"/>
    </row>
    <row r="608">
      <c r="B608" s="130"/>
      <c r="C608" s="130"/>
      <c r="D608" s="130"/>
      <c r="E608" s="130"/>
      <c r="F608" s="130"/>
      <c r="G608" s="130"/>
      <c r="H608" s="130"/>
    </row>
    <row r="609">
      <c r="B609" s="130"/>
      <c r="C609" s="130"/>
      <c r="D609" s="130"/>
      <c r="E609" s="130"/>
      <c r="F609" s="130"/>
      <c r="G609" s="130"/>
      <c r="H609" s="130"/>
    </row>
    <row r="610">
      <c r="B610" s="130"/>
      <c r="C610" s="130"/>
      <c r="D610" s="130"/>
      <c r="E610" s="130"/>
      <c r="F610" s="130"/>
      <c r="G610" s="130"/>
      <c r="H610" s="130"/>
    </row>
    <row r="611">
      <c r="B611" s="130"/>
      <c r="C611" s="130"/>
      <c r="D611" s="130"/>
      <c r="E611" s="130"/>
      <c r="F611" s="130"/>
      <c r="G611" s="130"/>
      <c r="H611" s="130"/>
    </row>
    <row r="612">
      <c r="B612" s="130"/>
      <c r="C612" s="130"/>
      <c r="D612" s="130"/>
      <c r="E612" s="130"/>
      <c r="F612" s="130"/>
      <c r="G612" s="130"/>
      <c r="H612" s="130"/>
    </row>
    <row r="613">
      <c r="B613" s="130"/>
      <c r="C613" s="130"/>
      <c r="D613" s="130"/>
      <c r="E613" s="130"/>
      <c r="F613" s="130"/>
      <c r="G613" s="130"/>
      <c r="H613" s="130"/>
    </row>
    <row r="614">
      <c r="B614" s="130"/>
      <c r="C614" s="130"/>
      <c r="D614" s="130"/>
      <c r="E614" s="130"/>
      <c r="F614" s="130"/>
      <c r="G614" s="130"/>
      <c r="H614" s="130"/>
    </row>
    <row r="615">
      <c r="B615" s="130"/>
      <c r="C615" s="130"/>
      <c r="D615" s="130"/>
      <c r="E615" s="130"/>
      <c r="F615" s="130"/>
      <c r="G615" s="130"/>
      <c r="H615" s="130"/>
    </row>
    <row r="616">
      <c r="B616" s="130"/>
      <c r="C616" s="130"/>
      <c r="D616" s="130"/>
      <c r="E616" s="130"/>
      <c r="F616" s="130"/>
      <c r="G616" s="130"/>
      <c r="H616" s="130"/>
    </row>
    <row r="617">
      <c r="B617" s="130"/>
      <c r="C617" s="130"/>
      <c r="D617" s="130"/>
      <c r="E617" s="130"/>
      <c r="F617" s="130"/>
      <c r="G617" s="130"/>
      <c r="H617" s="130"/>
    </row>
    <row r="618">
      <c r="B618" s="130"/>
      <c r="C618" s="130"/>
      <c r="D618" s="130"/>
      <c r="E618" s="130"/>
      <c r="F618" s="130"/>
      <c r="G618" s="130"/>
      <c r="H618" s="130"/>
    </row>
    <row r="619">
      <c r="B619" s="130"/>
      <c r="C619" s="130"/>
      <c r="D619" s="130"/>
      <c r="E619" s="130"/>
      <c r="F619" s="130"/>
      <c r="G619" s="130"/>
      <c r="H619" s="130"/>
    </row>
    <row r="620">
      <c r="B620" s="130"/>
      <c r="C620" s="130"/>
      <c r="D620" s="130"/>
      <c r="E620" s="130"/>
      <c r="F620" s="130"/>
      <c r="G620" s="130"/>
      <c r="H620" s="130"/>
    </row>
    <row r="621">
      <c r="B621" s="130"/>
      <c r="C621" s="130"/>
      <c r="D621" s="130"/>
      <c r="E621" s="130"/>
      <c r="F621" s="130"/>
      <c r="G621" s="130"/>
      <c r="H621" s="130"/>
    </row>
    <row r="622">
      <c r="B622" s="130"/>
      <c r="C622" s="130"/>
      <c r="D622" s="130"/>
      <c r="E622" s="130"/>
      <c r="F622" s="130"/>
      <c r="G622" s="130"/>
      <c r="H622" s="130"/>
    </row>
    <row r="623">
      <c r="B623" s="130"/>
      <c r="C623" s="130"/>
      <c r="D623" s="130"/>
      <c r="E623" s="130"/>
      <c r="F623" s="130"/>
      <c r="G623" s="130"/>
      <c r="H623" s="130"/>
    </row>
    <row r="624">
      <c r="B624" s="130"/>
      <c r="C624" s="130"/>
      <c r="D624" s="130"/>
      <c r="E624" s="130"/>
      <c r="F624" s="130"/>
      <c r="G624" s="130"/>
      <c r="H624" s="130"/>
    </row>
    <row r="625">
      <c r="B625" s="130"/>
      <c r="C625" s="130"/>
      <c r="D625" s="130"/>
      <c r="E625" s="130"/>
      <c r="F625" s="130"/>
      <c r="G625" s="130"/>
      <c r="H625" s="130"/>
    </row>
    <row r="626">
      <c r="B626" s="130"/>
      <c r="C626" s="130"/>
      <c r="D626" s="130"/>
      <c r="E626" s="130"/>
      <c r="F626" s="130"/>
      <c r="G626" s="130"/>
      <c r="H626" s="130"/>
    </row>
    <row r="627">
      <c r="B627" s="130"/>
      <c r="C627" s="130"/>
      <c r="D627" s="130"/>
      <c r="E627" s="130"/>
      <c r="F627" s="130"/>
      <c r="G627" s="130"/>
      <c r="H627" s="130"/>
    </row>
    <row r="628">
      <c r="B628" s="130"/>
      <c r="C628" s="130"/>
      <c r="D628" s="130"/>
      <c r="E628" s="130"/>
      <c r="F628" s="130"/>
      <c r="G628" s="130"/>
      <c r="H628" s="130"/>
    </row>
    <row r="629">
      <c r="B629" s="130"/>
      <c r="C629" s="130"/>
      <c r="D629" s="130"/>
      <c r="E629" s="130"/>
      <c r="F629" s="130"/>
      <c r="G629" s="130"/>
      <c r="H629" s="130"/>
    </row>
    <row r="630">
      <c r="B630" s="130"/>
      <c r="C630" s="130"/>
      <c r="D630" s="130"/>
      <c r="E630" s="130"/>
      <c r="F630" s="130"/>
      <c r="G630" s="130"/>
      <c r="H630" s="130"/>
    </row>
    <row r="631">
      <c r="B631" s="130"/>
      <c r="C631" s="130"/>
      <c r="D631" s="130"/>
      <c r="E631" s="130"/>
      <c r="F631" s="130"/>
      <c r="G631" s="130"/>
      <c r="H631" s="130"/>
    </row>
    <row r="632">
      <c r="B632" s="130"/>
      <c r="C632" s="130"/>
      <c r="D632" s="130"/>
      <c r="E632" s="130"/>
      <c r="F632" s="130"/>
      <c r="G632" s="130"/>
      <c r="H632" s="130"/>
    </row>
    <row r="633">
      <c r="B633" s="130"/>
      <c r="C633" s="130"/>
      <c r="D633" s="130"/>
      <c r="E633" s="130"/>
      <c r="F633" s="130"/>
      <c r="G633" s="130"/>
      <c r="H633" s="130"/>
    </row>
    <row r="634">
      <c r="B634" s="130"/>
      <c r="C634" s="130"/>
      <c r="D634" s="130"/>
      <c r="E634" s="130"/>
      <c r="F634" s="130"/>
      <c r="G634" s="130"/>
      <c r="H634" s="130"/>
    </row>
    <row r="635">
      <c r="B635" s="130"/>
      <c r="C635" s="130"/>
      <c r="D635" s="130"/>
      <c r="E635" s="130"/>
      <c r="F635" s="130"/>
      <c r="G635" s="130"/>
      <c r="H635" s="130"/>
    </row>
    <row r="636">
      <c r="B636" s="130"/>
      <c r="C636" s="130"/>
      <c r="D636" s="130"/>
      <c r="E636" s="130"/>
      <c r="F636" s="130"/>
      <c r="G636" s="130"/>
      <c r="H636" s="130"/>
    </row>
    <row r="637">
      <c r="B637" s="130"/>
      <c r="C637" s="130"/>
      <c r="D637" s="130"/>
      <c r="E637" s="130"/>
      <c r="F637" s="130"/>
      <c r="G637" s="130"/>
      <c r="H637" s="130"/>
    </row>
    <row r="638">
      <c r="B638" s="130"/>
      <c r="C638" s="130"/>
      <c r="D638" s="130"/>
      <c r="E638" s="130"/>
      <c r="F638" s="130"/>
      <c r="G638" s="130"/>
      <c r="H638" s="130"/>
    </row>
    <row r="639">
      <c r="B639" s="130"/>
      <c r="C639" s="130"/>
      <c r="D639" s="130"/>
      <c r="E639" s="130"/>
      <c r="F639" s="130"/>
      <c r="G639" s="130"/>
      <c r="H639" s="130"/>
    </row>
    <row r="640">
      <c r="B640" s="130"/>
      <c r="C640" s="130"/>
      <c r="D640" s="130"/>
      <c r="E640" s="130"/>
      <c r="F640" s="130"/>
      <c r="G640" s="130"/>
      <c r="H640" s="130"/>
    </row>
    <row r="641">
      <c r="B641" s="130"/>
      <c r="C641" s="130"/>
      <c r="D641" s="130"/>
      <c r="E641" s="130"/>
      <c r="F641" s="130"/>
      <c r="G641" s="130"/>
      <c r="H641" s="130"/>
    </row>
    <row r="642">
      <c r="B642" s="130"/>
      <c r="C642" s="130"/>
      <c r="D642" s="130"/>
      <c r="E642" s="130"/>
      <c r="F642" s="130"/>
      <c r="G642" s="130"/>
      <c r="H642" s="130"/>
    </row>
    <row r="643">
      <c r="B643" s="130"/>
      <c r="C643" s="130"/>
      <c r="D643" s="130"/>
      <c r="E643" s="130"/>
      <c r="F643" s="130"/>
      <c r="G643" s="130"/>
      <c r="H643" s="130"/>
    </row>
    <row r="644">
      <c r="B644" s="130"/>
      <c r="C644" s="130"/>
      <c r="D644" s="130"/>
      <c r="E644" s="130"/>
      <c r="F644" s="130"/>
      <c r="G644" s="130"/>
      <c r="H644" s="130"/>
    </row>
    <row r="645">
      <c r="B645" s="130"/>
      <c r="C645" s="130"/>
      <c r="D645" s="130"/>
      <c r="E645" s="130"/>
      <c r="F645" s="130"/>
      <c r="G645" s="130"/>
      <c r="H645" s="130"/>
    </row>
    <row r="646">
      <c r="B646" s="130"/>
      <c r="C646" s="130"/>
      <c r="D646" s="130"/>
      <c r="E646" s="130"/>
      <c r="F646" s="130"/>
      <c r="G646" s="130"/>
      <c r="H646" s="130"/>
    </row>
    <row r="647">
      <c r="B647" s="130"/>
      <c r="C647" s="130"/>
      <c r="D647" s="130"/>
      <c r="E647" s="130"/>
      <c r="F647" s="130"/>
      <c r="G647" s="130"/>
      <c r="H647" s="130"/>
    </row>
    <row r="648">
      <c r="B648" s="130"/>
      <c r="C648" s="130"/>
      <c r="D648" s="130"/>
      <c r="E648" s="130"/>
      <c r="F648" s="130"/>
      <c r="G648" s="130"/>
      <c r="H648" s="130"/>
    </row>
    <row r="649">
      <c r="B649" s="130"/>
      <c r="C649" s="130"/>
      <c r="D649" s="130"/>
      <c r="E649" s="130"/>
      <c r="F649" s="130"/>
      <c r="G649" s="130"/>
      <c r="H649" s="130"/>
    </row>
    <row r="650">
      <c r="B650" s="130"/>
      <c r="C650" s="130"/>
      <c r="D650" s="130"/>
      <c r="E650" s="130"/>
      <c r="F650" s="130"/>
      <c r="G650" s="130"/>
      <c r="H650" s="130"/>
    </row>
    <row r="651">
      <c r="B651" s="130"/>
      <c r="C651" s="130"/>
      <c r="D651" s="130"/>
      <c r="E651" s="130"/>
      <c r="F651" s="130"/>
      <c r="G651" s="130"/>
      <c r="H651" s="130"/>
    </row>
    <row r="652">
      <c r="B652" s="130"/>
      <c r="C652" s="130"/>
      <c r="D652" s="130"/>
      <c r="E652" s="130"/>
      <c r="F652" s="130"/>
      <c r="G652" s="130"/>
      <c r="H652" s="130"/>
    </row>
    <row r="653">
      <c r="B653" s="130"/>
      <c r="C653" s="130"/>
      <c r="D653" s="130"/>
      <c r="E653" s="130"/>
      <c r="F653" s="130"/>
      <c r="G653" s="130"/>
      <c r="H653" s="130"/>
    </row>
    <row r="654">
      <c r="B654" s="130"/>
      <c r="C654" s="130"/>
      <c r="D654" s="130"/>
      <c r="E654" s="130"/>
      <c r="F654" s="130"/>
      <c r="G654" s="130"/>
      <c r="H654" s="130"/>
    </row>
    <row r="655">
      <c r="B655" s="130"/>
      <c r="C655" s="130"/>
      <c r="D655" s="130"/>
      <c r="E655" s="130"/>
      <c r="F655" s="130"/>
      <c r="G655" s="130"/>
      <c r="H655" s="130"/>
    </row>
    <row r="656">
      <c r="B656" s="130"/>
      <c r="C656" s="130"/>
      <c r="D656" s="130"/>
      <c r="E656" s="130"/>
      <c r="F656" s="130"/>
      <c r="G656" s="130"/>
      <c r="H656" s="130"/>
    </row>
    <row r="657">
      <c r="B657" s="130"/>
      <c r="C657" s="130"/>
      <c r="D657" s="130"/>
      <c r="E657" s="130"/>
      <c r="F657" s="130"/>
      <c r="G657" s="130"/>
      <c r="H657" s="130"/>
    </row>
    <row r="658">
      <c r="B658" s="130"/>
      <c r="C658" s="130"/>
      <c r="D658" s="130"/>
      <c r="E658" s="130"/>
      <c r="F658" s="130"/>
      <c r="G658" s="130"/>
      <c r="H658" s="130"/>
    </row>
    <row r="659">
      <c r="B659" s="130"/>
      <c r="C659" s="130"/>
      <c r="D659" s="130"/>
      <c r="E659" s="130"/>
      <c r="F659" s="130"/>
      <c r="G659" s="130"/>
      <c r="H659" s="130"/>
    </row>
    <row r="660">
      <c r="B660" s="130"/>
      <c r="C660" s="130"/>
      <c r="D660" s="130"/>
      <c r="E660" s="130"/>
      <c r="F660" s="130"/>
      <c r="G660" s="130"/>
      <c r="H660" s="130"/>
    </row>
    <row r="661">
      <c r="B661" s="130"/>
      <c r="C661" s="130"/>
      <c r="D661" s="130"/>
      <c r="E661" s="130"/>
      <c r="F661" s="130"/>
      <c r="G661" s="130"/>
      <c r="H661" s="130"/>
    </row>
    <row r="662">
      <c r="B662" s="130"/>
      <c r="C662" s="130"/>
      <c r="D662" s="130"/>
      <c r="E662" s="130"/>
      <c r="F662" s="130"/>
      <c r="G662" s="130"/>
      <c r="H662" s="130"/>
    </row>
    <row r="663">
      <c r="B663" s="130"/>
      <c r="C663" s="130"/>
      <c r="D663" s="130"/>
      <c r="E663" s="130"/>
      <c r="F663" s="130"/>
      <c r="G663" s="130"/>
      <c r="H663" s="130"/>
    </row>
    <row r="664">
      <c r="B664" s="130"/>
      <c r="C664" s="130"/>
      <c r="D664" s="130"/>
      <c r="E664" s="130"/>
      <c r="F664" s="130"/>
      <c r="G664" s="130"/>
      <c r="H664" s="130"/>
    </row>
    <row r="665">
      <c r="B665" s="130"/>
      <c r="C665" s="130"/>
      <c r="D665" s="130"/>
      <c r="E665" s="130"/>
      <c r="F665" s="130"/>
      <c r="G665" s="130"/>
      <c r="H665" s="130"/>
    </row>
    <row r="666">
      <c r="B666" s="130"/>
      <c r="C666" s="130"/>
      <c r="D666" s="130"/>
      <c r="E666" s="130"/>
      <c r="F666" s="130"/>
      <c r="G666" s="130"/>
      <c r="H666" s="130"/>
    </row>
    <row r="667">
      <c r="B667" s="130"/>
      <c r="C667" s="130"/>
      <c r="D667" s="130"/>
      <c r="E667" s="130"/>
      <c r="F667" s="130"/>
      <c r="G667" s="130"/>
      <c r="H667" s="130"/>
    </row>
    <row r="668">
      <c r="B668" s="130"/>
      <c r="C668" s="130"/>
      <c r="D668" s="130"/>
      <c r="E668" s="130"/>
      <c r="F668" s="130"/>
      <c r="G668" s="130"/>
      <c r="H668" s="130"/>
    </row>
    <row r="669">
      <c r="B669" s="130"/>
      <c r="C669" s="130"/>
      <c r="D669" s="130"/>
      <c r="E669" s="130"/>
      <c r="F669" s="130"/>
      <c r="G669" s="130"/>
      <c r="H669" s="130"/>
    </row>
    <row r="670">
      <c r="B670" s="130"/>
      <c r="C670" s="130"/>
      <c r="D670" s="130"/>
      <c r="E670" s="130"/>
      <c r="F670" s="130"/>
      <c r="G670" s="130"/>
      <c r="H670" s="130"/>
    </row>
    <row r="671">
      <c r="B671" s="130"/>
      <c r="C671" s="130"/>
      <c r="D671" s="130"/>
      <c r="E671" s="130"/>
      <c r="F671" s="130"/>
      <c r="G671" s="130"/>
      <c r="H671" s="130"/>
    </row>
    <row r="672">
      <c r="B672" s="130"/>
      <c r="C672" s="130"/>
      <c r="D672" s="130"/>
      <c r="E672" s="130"/>
      <c r="F672" s="130"/>
      <c r="G672" s="130"/>
      <c r="H672" s="130"/>
    </row>
    <row r="673">
      <c r="B673" s="130"/>
      <c r="C673" s="130"/>
      <c r="D673" s="130"/>
      <c r="E673" s="130"/>
      <c r="F673" s="130"/>
      <c r="G673" s="130"/>
      <c r="H673" s="130"/>
    </row>
    <row r="674">
      <c r="B674" s="130"/>
      <c r="C674" s="130"/>
      <c r="D674" s="130"/>
      <c r="E674" s="130"/>
      <c r="F674" s="130"/>
      <c r="G674" s="130"/>
      <c r="H674" s="130"/>
    </row>
    <row r="675">
      <c r="B675" s="130"/>
      <c r="C675" s="130"/>
      <c r="D675" s="130"/>
      <c r="E675" s="130"/>
      <c r="F675" s="130"/>
      <c r="G675" s="130"/>
      <c r="H675" s="130"/>
    </row>
    <row r="676">
      <c r="B676" s="130"/>
      <c r="C676" s="130"/>
      <c r="D676" s="130"/>
      <c r="E676" s="130"/>
      <c r="F676" s="130"/>
      <c r="G676" s="130"/>
      <c r="H676" s="130"/>
    </row>
    <row r="677">
      <c r="B677" s="130"/>
      <c r="C677" s="130"/>
      <c r="D677" s="130"/>
      <c r="E677" s="130"/>
      <c r="F677" s="130"/>
      <c r="G677" s="130"/>
      <c r="H677" s="130"/>
    </row>
    <row r="678">
      <c r="B678" s="130"/>
      <c r="C678" s="130"/>
      <c r="D678" s="130"/>
      <c r="E678" s="130"/>
      <c r="F678" s="130"/>
      <c r="G678" s="130"/>
      <c r="H678" s="130"/>
    </row>
    <row r="679">
      <c r="B679" s="130"/>
      <c r="C679" s="130"/>
      <c r="D679" s="130"/>
      <c r="E679" s="130"/>
      <c r="F679" s="130"/>
      <c r="G679" s="130"/>
      <c r="H679" s="130"/>
    </row>
    <row r="680">
      <c r="B680" s="130"/>
      <c r="C680" s="130"/>
      <c r="D680" s="130"/>
      <c r="E680" s="130"/>
      <c r="F680" s="130"/>
      <c r="G680" s="130"/>
      <c r="H680" s="130"/>
    </row>
    <row r="681">
      <c r="B681" s="130"/>
      <c r="C681" s="130"/>
      <c r="D681" s="130"/>
      <c r="E681" s="130"/>
      <c r="F681" s="130"/>
      <c r="G681" s="130"/>
      <c r="H681" s="130"/>
    </row>
    <row r="682">
      <c r="B682" s="130"/>
      <c r="C682" s="130"/>
      <c r="D682" s="130"/>
      <c r="E682" s="130"/>
      <c r="F682" s="130"/>
      <c r="G682" s="130"/>
      <c r="H682" s="130"/>
    </row>
    <row r="683">
      <c r="B683" s="130"/>
      <c r="C683" s="130"/>
      <c r="D683" s="130"/>
      <c r="E683" s="130"/>
      <c r="F683" s="130"/>
      <c r="G683" s="130"/>
      <c r="H683" s="130"/>
    </row>
    <row r="684">
      <c r="B684" s="130"/>
      <c r="C684" s="130"/>
      <c r="D684" s="130"/>
      <c r="E684" s="130"/>
      <c r="F684" s="130"/>
      <c r="G684" s="130"/>
      <c r="H684" s="130"/>
    </row>
    <row r="685">
      <c r="B685" s="130"/>
      <c r="C685" s="130"/>
      <c r="D685" s="130"/>
      <c r="E685" s="130"/>
      <c r="F685" s="130"/>
      <c r="G685" s="130"/>
      <c r="H685" s="130"/>
    </row>
    <row r="686">
      <c r="B686" s="130"/>
      <c r="C686" s="130"/>
      <c r="D686" s="130"/>
      <c r="E686" s="130"/>
      <c r="F686" s="130"/>
      <c r="G686" s="130"/>
      <c r="H686" s="130"/>
    </row>
    <row r="687">
      <c r="B687" s="130"/>
      <c r="C687" s="130"/>
      <c r="D687" s="130"/>
      <c r="E687" s="130"/>
      <c r="F687" s="130"/>
      <c r="G687" s="130"/>
      <c r="H687" s="130"/>
    </row>
    <row r="688">
      <c r="B688" s="130"/>
      <c r="C688" s="130"/>
      <c r="D688" s="130"/>
      <c r="E688" s="130"/>
      <c r="F688" s="130"/>
      <c r="G688" s="130"/>
      <c r="H688" s="130"/>
    </row>
    <row r="689">
      <c r="B689" s="130"/>
      <c r="C689" s="130"/>
      <c r="D689" s="130"/>
      <c r="E689" s="130"/>
      <c r="F689" s="130"/>
      <c r="G689" s="130"/>
      <c r="H689" s="130"/>
    </row>
    <row r="690">
      <c r="B690" s="130"/>
      <c r="C690" s="130"/>
      <c r="D690" s="130"/>
      <c r="E690" s="130"/>
      <c r="F690" s="130"/>
      <c r="G690" s="130"/>
      <c r="H690" s="130"/>
    </row>
    <row r="691">
      <c r="B691" s="130"/>
      <c r="C691" s="130"/>
      <c r="D691" s="130"/>
      <c r="E691" s="130"/>
      <c r="F691" s="130"/>
      <c r="G691" s="130"/>
      <c r="H691" s="130"/>
    </row>
    <row r="692">
      <c r="B692" s="130"/>
      <c r="C692" s="130"/>
      <c r="D692" s="130"/>
      <c r="E692" s="130"/>
      <c r="F692" s="130"/>
      <c r="G692" s="130"/>
      <c r="H692" s="130"/>
    </row>
    <row r="693">
      <c r="B693" s="130"/>
      <c r="C693" s="130"/>
      <c r="D693" s="130"/>
      <c r="E693" s="130"/>
      <c r="F693" s="130"/>
      <c r="G693" s="130"/>
      <c r="H693" s="130"/>
    </row>
    <row r="694">
      <c r="B694" s="130"/>
      <c r="C694" s="130"/>
      <c r="D694" s="130"/>
      <c r="E694" s="130"/>
      <c r="F694" s="130"/>
      <c r="G694" s="130"/>
      <c r="H694" s="130"/>
    </row>
    <row r="695">
      <c r="B695" s="130"/>
      <c r="C695" s="130"/>
      <c r="D695" s="130"/>
      <c r="E695" s="130"/>
      <c r="F695" s="130"/>
      <c r="G695" s="130"/>
      <c r="H695" s="130"/>
    </row>
    <row r="696">
      <c r="B696" s="130"/>
      <c r="C696" s="130"/>
      <c r="D696" s="130"/>
      <c r="E696" s="130"/>
      <c r="F696" s="130"/>
      <c r="G696" s="130"/>
      <c r="H696" s="130"/>
    </row>
    <row r="697">
      <c r="B697" s="130"/>
      <c r="C697" s="130"/>
      <c r="D697" s="130"/>
      <c r="E697" s="130"/>
      <c r="F697" s="130"/>
      <c r="G697" s="130"/>
      <c r="H697" s="130"/>
    </row>
    <row r="698">
      <c r="B698" s="130"/>
      <c r="C698" s="130"/>
      <c r="D698" s="130"/>
      <c r="E698" s="130"/>
      <c r="F698" s="130"/>
      <c r="G698" s="130"/>
      <c r="H698" s="130"/>
    </row>
    <row r="699">
      <c r="B699" s="130"/>
      <c r="C699" s="130"/>
      <c r="D699" s="130"/>
      <c r="E699" s="130"/>
      <c r="F699" s="130"/>
      <c r="G699" s="130"/>
      <c r="H699" s="130"/>
    </row>
    <row r="700">
      <c r="B700" s="130"/>
      <c r="C700" s="130"/>
      <c r="D700" s="130"/>
      <c r="E700" s="130"/>
      <c r="F700" s="130"/>
      <c r="G700" s="130"/>
      <c r="H700" s="130"/>
    </row>
    <row r="701">
      <c r="B701" s="130"/>
      <c r="C701" s="130"/>
      <c r="D701" s="130"/>
      <c r="E701" s="130"/>
      <c r="F701" s="130"/>
      <c r="G701" s="130"/>
      <c r="H701" s="130"/>
    </row>
    <row r="702">
      <c r="B702" s="130"/>
      <c r="C702" s="130"/>
      <c r="D702" s="130"/>
      <c r="E702" s="130"/>
      <c r="F702" s="130"/>
      <c r="G702" s="130"/>
      <c r="H702" s="130"/>
    </row>
    <row r="703">
      <c r="B703" s="130"/>
      <c r="C703" s="130"/>
      <c r="D703" s="130"/>
      <c r="E703" s="130"/>
      <c r="F703" s="130"/>
      <c r="G703" s="130"/>
      <c r="H703" s="130"/>
    </row>
    <row r="704">
      <c r="B704" s="130"/>
      <c r="C704" s="130"/>
      <c r="D704" s="130"/>
      <c r="E704" s="130"/>
      <c r="F704" s="130"/>
      <c r="G704" s="130"/>
      <c r="H704" s="130"/>
    </row>
    <row r="705">
      <c r="B705" s="130"/>
      <c r="C705" s="130"/>
      <c r="D705" s="130"/>
      <c r="E705" s="130"/>
      <c r="F705" s="130"/>
      <c r="G705" s="130"/>
      <c r="H705" s="130"/>
    </row>
    <row r="706">
      <c r="B706" s="130"/>
      <c r="C706" s="130"/>
      <c r="D706" s="130"/>
      <c r="E706" s="130"/>
      <c r="F706" s="130"/>
      <c r="G706" s="130"/>
      <c r="H706" s="130"/>
    </row>
    <row r="707">
      <c r="B707" s="130"/>
      <c r="C707" s="130"/>
      <c r="D707" s="130"/>
      <c r="E707" s="130"/>
      <c r="F707" s="130"/>
      <c r="G707" s="130"/>
      <c r="H707" s="130"/>
    </row>
    <row r="708">
      <c r="B708" s="130"/>
      <c r="C708" s="130"/>
      <c r="D708" s="130"/>
      <c r="E708" s="130"/>
      <c r="F708" s="130"/>
      <c r="G708" s="130"/>
      <c r="H708" s="130"/>
    </row>
    <row r="709">
      <c r="B709" s="130"/>
      <c r="C709" s="130"/>
      <c r="D709" s="130"/>
      <c r="E709" s="130"/>
      <c r="F709" s="130"/>
      <c r="G709" s="130"/>
      <c r="H709" s="130"/>
    </row>
    <row r="710">
      <c r="B710" s="130"/>
      <c r="C710" s="130"/>
      <c r="D710" s="130"/>
      <c r="E710" s="130"/>
      <c r="F710" s="130"/>
      <c r="G710" s="130"/>
      <c r="H710" s="130"/>
    </row>
    <row r="711">
      <c r="B711" s="130"/>
      <c r="C711" s="130"/>
      <c r="D711" s="130"/>
      <c r="E711" s="130"/>
      <c r="F711" s="130"/>
      <c r="G711" s="130"/>
      <c r="H711" s="130"/>
    </row>
    <row r="712">
      <c r="B712" s="130"/>
      <c r="C712" s="130"/>
      <c r="D712" s="130"/>
      <c r="E712" s="130"/>
      <c r="F712" s="130"/>
      <c r="G712" s="130"/>
      <c r="H712" s="130"/>
    </row>
    <row r="713">
      <c r="B713" s="130"/>
      <c r="C713" s="130"/>
      <c r="D713" s="130"/>
      <c r="E713" s="130"/>
      <c r="F713" s="130"/>
      <c r="G713" s="130"/>
      <c r="H713" s="130"/>
    </row>
    <row r="714">
      <c r="B714" s="130"/>
      <c r="C714" s="130"/>
      <c r="D714" s="130"/>
      <c r="E714" s="130"/>
      <c r="F714" s="130"/>
      <c r="G714" s="130"/>
      <c r="H714" s="130"/>
    </row>
    <row r="715">
      <c r="B715" s="130"/>
      <c r="C715" s="130"/>
      <c r="D715" s="130"/>
      <c r="E715" s="130"/>
      <c r="F715" s="130"/>
      <c r="G715" s="130"/>
      <c r="H715" s="130"/>
    </row>
    <row r="716">
      <c r="B716" s="130"/>
      <c r="C716" s="130"/>
      <c r="D716" s="130"/>
      <c r="E716" s="130"/>
      <c r="F716" s="130"/>
      <c r="G716" s="130"/>
      <c r="H716" s="130"/>
    </row>
    <row r="717">
      <c r="B717" s="130"/>
      <c r="C717" s="130"/>
      <c r="D717" s="130"/>
      <c r="E717" s="130"/>
      <c r="F717" s="130"/>
      <c r="G717" s="130"/>
      <c r="H717" s="130"/>
    </row>
    <row r="718">
      <c r="B718" s="130"/>
      <c r="C718" s="130"/>
      <c r="D718" s="130"/>
      <c r="E718" s="130"/>
      <c r="F718" s="130"/>
      <c r="G718" s="130"/>
      <c r="H718" s="130"/>
    </row>
    <row r="719">
      <c r="B719" s="130"/>
      <c r="C719" s="130"/>
      <c r="D719" s="130"/>
      <c r="E719" s="130"/>
      <c r="F719" s="130"/>
      <c r="G719" s="130"/>
      <c r="H719" s="130"/>
    </row>
    <row r="720">
      <c r="B720" s="130"/>
      <c r="C720" s="130"/>
      <c r="D720" s="130"/>
      <c r="E720" s="130"/>
      <c r="F720" s="130"/>
      <c r="G720" s="130"/>
      <c r="H720" s="130"/>
    </row>
    <row r="721">
      <c r="B721" s="130"/>
      <c r="C721" s="130"/>
      <c r="D721" s="130"/>
      <c r="E721" s="130"/>
      <c r="F721" s="130"/>
      <c r="G721" s="130"/>
      <c r="H721" s="130"/>
    </row>
    <row r="722">
      <c r="B722" s="130"/>
      <c r="C722" s="130"/>
      <c r="D722" s="130"/>
      <c r="E722" s="130"/>
      <c r="F722" s="130"/>
      <c r="G722" s="130"/>
      <c r="H722" s="130"/>
    </row>
    <row r="723">
      <c r="B723" s="130"/>
      <c r="C723" s="130"/>
      <c r="D723" s="130"/>
      <c r="E723" s="130"/>
      <c r="F723" s="130"/>
      <c r="G723" s="130"/>
      <c r="H723" s="130"/>
    </row>
    <row r="724">
      <c r="B724" s="130"/>
      <c r="C724" s="130"/>
      <c r="D724" s="130"/>
      <c r="E724" s="130"/>
      <c r="F724" s="130"/>
      <c r="G724" s="130"/>
      <c r="H724" s="130"/>
    </row>
    <row r="725">
      <c r="B725" s="130"/>
      <c r="C725" s="130"/>
      <c r="D725" s="130"/>
      <c r="E725" s="130"/>
      <c r="F725" s="130"/>
      <c r="G725" s="130"/>
      <c r="H725" s="130"/>
    </row>
    <row r="726">
      <c r="B726" s="130"/>
      <c r="C726" s="130"/>
      <c r="D726" s="130"/>
      <c r="E726" s="130"/>
      <c r="F726" s="130"/>
      <c r="G726" s="130"/>
      <c r="H726" s="130"/>
    </row>
    <row r="727">
      <c r="B727" s="130"/>
      <c r="C727" s="130"/>
      <c r="D727" s="130"/>
      <c r="E727" s="130"/>
      <c r="F727" s="130"/>
      <c r="G727" s="130"/>
      <c r="H727" s="130"/>
    </row>
    <row r="728">
      <c r="B728" s="130"/>
      <c r="C728" s="130"/>
      <c r="D728" s="130"/>
      <c r="E728" s="130"/>
      <c r="F728" s="130"/>
      <c r="G728" s="130"/>
      <c r="H728" s="130"/>
    </row>
    <row r="729">
      <c r="B729" s="130"/>
      <c r="C729" s="130"/>
      <c r="D729" s="130"/>
      <c r="E729" s="130"/>
      <c r="F729" s="130"/>
      <c r="G729" s="130"/>
      <c r="H729" s="130"/>
    </row>
    <row r="730">
      <c r="B730" s="130"/>
      <c r="C730" s="130"/>
      <c r="D730" s="130"/>
      <c r="E730" s="130"/>
      <c r="F730" s="130"/>
      <c r="G730" s="130"/>
      <c r="H730" s="130"/>
    </row>
    <row r="731">
      <c r="B731" s="130"/>
      <c r="C731" s="130"/>
      <c r="D731" s="130"/>
      <c r="E731" s="130"/>
      <c r="F731" s="130"/>
      <c r="G731" s="130"/>
      <c r="H731" s="130"/>
    </row>
    <row r="732">
      <c r="B732" s="130"/>
      <c r="C732" s="130"/>
      <c r="D732" s="130"/>
      <c r="E732" s="130"/>
      <c r="F732" s="130"/>
      <c r="G732" s="130"/>
      <c r="H732" s="130"/>
    </row>
    <row r="733">
      <c r="B733" s="130"/>
      <c r="C733" s="130"/>
      <c r="D733" s="130"/>
      <c r="E733" s="130"/>
      <c r="F733" s="130"/>
      <c r="G733" s="130"/>
      <c r="H733" s="130"/>
    </row>
    <row r="734">
      <c r="B734" s="130"/>
      <c r="C734" s="130"/>
      <c r="D734" s="130"/>
      <c r="E734" s="130"/>
      <c r="F734" s="130"/>
      <c r="G734" s="130"/>
      <c r="H734" s="130"/>
    </row>
    <row r="735">
      <c r="B735" s="130"/>
      <c r="C735" s="130"/>
      <c r="D735" s="130"/>
      <c r="E735" s="130"/>
      <c r="F735" s="130"/>
      <c r="G735" s="130"/>
      <c r="H735" s="130"/>
    </row>
    <row r="736">
      <c r="B736" s="130"/>
      <c r="C736" s="130"/>
      <c r="D736" s="130"/>
      <c r="E736" s="130"/>
      <c r="F736" s="130"/>
      <c r="G736" s="130"/>
      <c r="H736" s="130"/>
    </row>
    <row r="737">
      <c r="B737" s="130"/>
      <c r="C737" s="130"/>
      <c r="D737" s="130"/>
      <c r="E737" s="130"/>
      <c r="F737" s="130"/>
      <c r="G737" s="130"/>
      <c r="H737" s="130"/>
    </row>
    <row r="738">
      <c r="B738" s="130"/>
      <c r="C738" s="130"/>
      <c r="D738" s="130"/>
      <c r="E738" s="130"/>
      <c r="F738" s="130"/>
      <c r="G738" s="130"/>
      <c r="H738" s="130"/>
    </row>
    <row r="739">
      <c r="B739" s="130"/>
      <c r="C739" s="130"/>
      <c r="D739" s="130"/>
      <c r="E739" s="130"/>
      <c r="F739" s="130"/>
      <c r="G739" s="130"/>
      <c r="H739" s="130"/>
    </row>
    <row r="740">
      <c r="B740" s="130"/>
      <c r="C740" s="130"/>
      <c r="D740" s="130"/>
      <c r="E740" s="130"/>
      <c r="F740" s="130"/>
      <c r="G740" s="130"/>
      <c r="H740" s="130"/>
    </row>
    <row r="741">
      <c r="B741" s="130"/>
      <c r="C741" s="130"/>
      <c r="D741" s="130"/>
      <c r="E741" s="130"/>
      <c r="F741" s="130"/>
      <c r="G741" s="130"/>
      <c r="H741" s="130"/>
    </row>
    <row r="742">
      <c r="B742" s="130"/>
      <c r="C742" s="130"/>
      <c r="D742" s="130"/>
      <c r="E742" s="130"/>
      <c r="F742" s="130"/>
      <c r="G742" s="130"/>
      <c r="H742" s="130"/>
    </row>
    <row r="743">
      <c r="B743" s="130"/>
      <c r="C743" s="130"/>
      <c r="D743" s="130"/>
      <c r="E743" s="130"/>
      <c r="F743" s="130"/>
      <c r="G743" s="130"/>
      <c r="H743" s="130"/>
    </row>
    <row r="744">
      <c r="B744" s="130"/>
      <c r="C744" s="130"/>
      <c r="D744" s="130"/>
      <c r="E744" s="130"/>
      <c r="F744" s="130"/>
      <c r="G744" s="130"/>
      <c r="H744" s="130"/>
    </row>
    <row r="745">
      <c r="B745" s="130"/>
      <c r="C745" s="130"/>
      <c r="D745" s="130"/>
      <c r="E745" s="130"/>
      <c r="F745" s="130"/>
      <c r="G745" s="130"/>
      <c r="H745" s="130"/>
    </row>
    <row r="746">
      <c r="B746" s="130"/>
      <c r="C746" s="130"/>
      <c r="D746" s="130"/>
      <c r="E746" s="130"/>
      <c r="F746" s="130"/>
      <c r="G746" s="130"/>
      <c r="H746" s="130"/>
    </row>
    <row r="747">
      <c r="B747" s="130"/>
      <c r="C747" s="130"/>
      <c r="D747" s="130"/>
      <c r="E747" s="130"/>
      <c r="F747" s="130"/>
      <c r="G747" s="130"/>
      <c r="H747" s="130"/>
    </row>
    <row r="748">
      <c r="B748" s="130"/>
      <c r="C748" s="130"/>
      <c r="D748" s="130"/>
      <c r="E748" s="130"/>
      <c r="F748" s="130"/>
      <c r="G748" s="130"/>
      <c r="H748" s="130"/>
    </row>
    <row r="749">
      <c r="B749" s="130"/>
      <c r="C749" s="130"/>
      <c r="D749" s="130"/>
      <c r="E749" s="130"/>
      <c r="F749" s="130"/>
      <c r="G749" s="130"/>
      <c r="H749" s="130"/>
    </row>
    <row r="750">
      <c r="B750" s="130"/>
      <c r="C750" s="130"/>
      <c r="D750" s="130"/>
      <c r="E750" s="130"/>
      <c r="F750" s="130"/>
      <c r="G750" s="130"/>
      <c r="H750" s="130"/>
    </row>
    <row r="751">
      <c r="B751" s="130"/>
      <c r="C751" s="130"/>
      <c r="D751" s="130"/>
      <c r="E751" s="130"/>
      <c r="F751" s="130"/>
      <c r="G751" s="130"/>
      <c r="H751" s="130"/>
    </row>
    <row r="752">
      <c r="B752" s="130"/>
      <c r="C752" s="130"/>
      <c r="D752" s="130"/>
      <c r="E752" s="130"/>
      <c r="F752" s="130"/>
      <c r="G752" s="130"/>
      <c r="H752" s="130"/>
    </row>
    <row r="753">
      <c r="B753" s="130"/>
      <c r="C753" s="130"/>
      <c r="D753" s="130"/>
      <c r="E753" s="130"/>
      <c r="F753" s="130"/>
      <c r="G753" s="130"/>
      <c r="H753" s="130"/>
    </row>
    <row r="754">
      <c r="B754" s="130"/>
      <c r="C754" s="130"/>
      <c r="D754" s="130"/>
      <c r="E754" s="130"/>
      <c r="F754" s="130"/>
      <c r="G754" s="130"/>
      <c r="H754" s="130"/>
    </row>
    <row r="755">
      <c r="B755" s="130"/>
      <c r="C755" s="130"/>
      <c r="D755" s="130"/>
      <c r="E755" s="130"/>
      <c r="F755" s="130"/>
      <c r="G755" s="130"/>
      <c r="H755" s="130"/>
    </row>
    <row r="756">
      <c r="B756" s="130"/>
      <c r="C756" s="130"/>
      <c r="D756" s="130"/>
      <c r="E756" s="130"/>
      <c r="F756" s="130"/>
      <c r="G756" s="130"/>
      <c r="H756" s="130"/>
    </row>
    <row r="757">
      <c r="B757" s="130"/>
      <c r="C757" s="130"/>
      <c r="D757" s="130"/>
      <c r="E757" s="130"/>
      <c r="F757" s="130"/>
      <c r="G757" s="130"/>
      <c r="H757" s="130"/>
    </row>
    <row r="758">
      <c r="B758" s="130"/>
      <c r="C758" s="130"/>
      <c r="D758" s="130"/>
      <c r="E758" s="130"/>
      <c r="F758" s="130"/>
      <c r="G758" s="130"/>
      <c r="H758" s="130"/>
    </row>
    <row r="759">
      <c r="B759" s="130"/>
      <c r="C759" s="130"/>
      <c r="D759" s="130"/>
      <c r="E759" s="130"/>
      <c r="F759" s="130"/>
      <c r="G759" s="130"/>
      <c r="H759" s="130"/>
    </row>
    <row r="760">
      <c r="B760" s="130"/>
      <c r="C760" s="130"/>
      <c r="D760" s="130"/>
      <c r="E760" s="130"/>
      <c r="F760" s="130"/>
      <c r="G760" s="130"/>
      <c r="H760" s="130"/>
    </row>
    <row r="761">
      <c r="B761" s="130"/>
      <c r="C761" s="130"/>
      <c r="D761" s="130"/>
      <c r="E761" s="130"/>
      <c r="F761" s="130"/>
      <c r="G761" s="130"/>
      <c r="H761" s="130"/>
    </row>
    <row r="762">
      <c r="B762" s="130"/>
      <c r="C762" s="130"/>
      <c r="D762" s="130"/>
      <c r="E762" s="130"/>
      <c r="F762" s="130"/>
      <c r="G762" s="130"/>
      <c r="H762" s="130"/>
    </row>
    <row r="763">
      <c r="B763" s="130"/>
      <c r="C763" s="130"/>
      <c r="D763" s="130"/>
      <c r="E763" s="130"/>
      <c r="F763" s="130"/>
      <c r="G763" s="130"/>
      <c r="H763" s="130"/>
    </row>
    <row r="764">
      <c r="B764" s="130"/>
      <c r="C764" s="130"/>
      <c r="D764" s="130"/>
      <c r="E764" s="130"/>
      <c r="F764" s="130"/>
      <c r="G764" s="130"/>
      <c r="H764" s="130"/>
    </row>
    <row r="765">
      <c r="B765" s="130"/>
      <c r="C765" s="130"/>
      <c r="D765" s="130"/>
      <c r="E765" s="130"/>
      <c r="F765" s="130"/>
      <c r="G765" s="130"/>
      <c r="H765" s="130"/>
    </row>
    <row r="766">
      <c r="B766" s="130"/>
      <c r="C766" s="130"/>
      <c r="D766" s="130"/>
      <c r="E766" s="130"/>
      <c r="F766" s="130"/>
      <c r="G766" s="130"/>
      <c r="H766" s="130"/>
    </row>
    <row r="767">
      <c r="B767" s="130"/>
      <c r="C767" s="130"/>
      <c r="D767" s="130"/>
      <c r="E767" s="130"/>
      <c r="F767" s="130"/>
      <c r="G767" s="130"/>
      <c r="H767" s="130"/>
    </row>
    <row r="768">
      <c r="B768" s="130"/>
      <c r="C768" s="130"/>
      <c r="D768" s="130"/>
      <c r="E768" s="130"/>
      <c r="F768" s="130"/>
      <c r="G768" s="130"/>
      <c r="H768" s="130"/>
    </row>
    <row r="769">
      <c r="B769" s="130"/>
      <c r="C769" s="130"/>
      <c r="D769" s="130"/>
      <c r="E769" s="130"/>
      <c r="F769" s="130"/>
      <c r="G769" s="130"/>
      <c r="H769" s="130"/>
    </row>
    <row r="770">
      <c r="B770" s="130"/>
      <c r="C770" s="130"/>
      <c r="D770" s="130"/>
      <c r="E770" s="130"/>
      <c r="F770" s="130"/>
      <c r="G770" s="130"/>
      <c r="H770" s="130"/>
    </row>
    <row r="771">
      <c r="B771" s="130"/>
      <c r="C771" s="130"/>
      <c r="D771" s="130"/>
      <c r="E771" s="130"/>
      <c r="F771" s="130"/>
      <c r="G771" s="130"/>
      <c r="H771" s="130"/>
    </row>
    <row r="772">
      <c r="B772" s="130"/>
      <c r="C772" s="130"/>
      <c r="D772" s="130"/>
      <c r="E772" s="130"/>
      <c r="F772" s="130"/>
      <c r="G772" s="130"/>
      <c r="H772" s="130"/>
    </row>
    <row r="773">
      <c r="B773" s="130"/>
      <c r="C773" s="130"/>
      <c r="D773" s="130"/>
      <c r="E773" s="130"/>
      <c r="F773" s="130"/>
      <c r="G773" s="130"/>
      <c r="H773" s="130"/>
    </row>
    <row r="774">
      <c r="B774" s="130"/>
      <c r="C774" s="130"/>
      <c r="D774" s="130"/>
      <c r="E774" s="130"/>
      <c r="F774" s="130"/>
      <c r="G774" s="130"/>
      <c r="H774" s="130"/>
    </row>
    <row r="775">
      <c r="B775" s="130"/>
      <c r="C775" s="130"/>
      <c r="D775" s="130"/>
      <c r="E775" s="130"/>
      <c r="F775" s="130"/>
      <c r="G775" s="130"/>
      <c r="H775" s="130"/>
    </row>
    <row r="776">
      <c r="B776" s="130"/>
      <c r="C776" s="130"/>
      <c r="D776" s="130"/>
      <c r="E776" s="130"/>
      <c r="F776" s="130"/>
      <c r="G776" s="130"/>
      <c r="H776" s="130"/>
    </row>
    <row r="777">
      <c r="B777" s="130"/>
      <c r="C777" s="130"/>
      <c r="D777" s="130"/>
      <c r="E777" s="130"/>
      <c r="F777" s="130"/>
      <c r="G777" s="130"/>
      <c r="H777" s="130"/>
    </row>
    <row r="778">
      <c r="B778" s="130"/>
      <c r="C778" s="130"/>
      <c r="D778" s="130"/>
      <c r="E778" s="130"/>
      <c r="F778" s="130"/>
      <c r="G778" s="130"/>
      <c r="H778" s="130"/>
    </row>
    <row r="779">
      <c r="B779" s="130"/>
      <c r="C779" s="130"/>
      <c r="D779" s="130"/>
      <c r="E779" s="130"/>
      <c r="F779" s="130"/>
      <c r="G779" s="130"/>
      <c r="H779" s="130"/>
    </row>
    <row r="780">
      <c r="B780" s="130"/>
      <c r="C780" s="130"/>
      <c r="D780" s="130"/>
      <c r="E780" s="130"/>
      <c r="F780" s="130"/>
      <c r="G780" s="130"/>
      <c r="H780" s="130"/>
    </row>
    <row r="781">
      <c r="B781" s="130"/>
      <c r="C781" s="130"/>
      <c r="D781" s="130"/>
      <c r="E781" s="130"/>
      <c r="F781" s="130"/>
      <c r="G781" s="130"/>
      <c r="H781" s="130"/>
    </row>
    <row r="782">
      <c r="B782" s="130"/>
      <c r="C782" s="130"/>
      <c r="D782" s="130"/>
      <c r="E782" s="130"/>
      <c r="F782" s="130"/>
      <c r="G782" s="130"/>
      <c r="H782" s="130"/>
    </row>
    <row r="783">
      <c r="B783" s="130"/>
      <c r="C783" s="130"/>
      <c r="D783" s="130"/>
      <c r="E783" s="130"/>
      <c r="F783" s="130"/>
      <c r="G783" s="130"/>
      <c r="H783" s="130"/>
    </row>
    <row r="784">
      <c r="B784" s="130"/>
      <c r="C784" s="130"/>
      <c r="D784" s="130"/>
      <c r="E784" s="130"/>
      <c r="F784" s="130"/>
      <c r="G784" s="130"/>
      <c r="H784" s="130"/>
    </row>
    <row r="785">
      <c r="B785" s="130"/>
      <c r="C785" s="130"/>
      <c r="D785" s="130"/>
      <c r="E785" s="130"/>
      <c r="F785" s="130"/>
      <c r="G785" s="130"/>
      <c r="H785" s="130"/>
    </row>
    <row r="786">
      <c r="B786" s="130"/>
      <c r="C786" s="130"/>
      <c r="D786" s="130"/>
      <c r="E786" s="130"/>
      <c r="F786" s="130"/>
      <c r="G786" s="130"/>
      <c r="H786" s="130"/>
    </row>
    <row r="787">
      <c r="B787" s="130"/>
      <c r="C787" s="130"/>
      <c r="D787" s="130"/>
      <c r="E787" s="130"/>
      <c r="F787" s="130"/>
      <c r="G787" s="130"/>
      <c r="H787" s="130"/>
    </row>
    <row r="788">
      <c r="B788" s="130"/>
      <c r="C788" s="130"/>
      <c r="D788" s="130"/>
      <c r="E788" s="130"/>
      <c r="F788" s="130"/>
      <c r="G788" s="130"/>
      <c r="H788" s="130"/>
    </row>
    <row r="789">
      <c r="B789" s="130"/>
      <c r="C789" s="130"/>
      <c r="D789" s="130"/>
      <c r="E789" s="130"/>
      <c r="F789" s="130"/>
      <c r="G789" s="130"/>
      <c r="H789" s="130"/>
    </row>
    <row r="790">
      <c r="B790" s="130"/>
      <c r="C790" s="130"/>
      <c r="D790" s="130"/>
      <c r="E790" s="130"/>
      <c r="F790" s="130"/>
      <c r="G790" s="130"/>
      <c r="H790" s="130"/>
    </row>
    <row r="791">
      <c r="B791" s="130"/>
      <c r="C791" s="130"/>
      <c r="D791" s="130"/>
      <c r="E791" s="130"/>
      <c r="F791" s="130"/>
      <c r="G791" s="130"/>
      <c r="H791" s="130"/>
    </row>
    <row r="792">
      <c r="B792" s="130"/>
      <c r="C792" s="130"/>
      <c r="D792" s="130"/>
      <c r="E792" s="130"/>
      <c r="F792" s="130"/>
      <c r="G792" s="130"/>
      <c r="H792" s="130"/>
    </row>
    <row r="793">
      <c r="B793" s="130"/>
      <c r="C793" s="130"/>
      <c r="D793" s="130"/>
      <c r="E793" s="130"/>
      <c r="F793" s="130"/>
      <c r="G793" s="130"/>
      <c r="H793" s="130"/>
    </row>
    <row r="794">
      <c r="B794" s="130"/>
      <c r="C794" s="130"/>
      <c r="D794" s="130"/>
      <c r="E794" s="130"/>
      <c r="F794" s="130"/>
      <c r="G794" s="130"/>
      <c r="H794" s="130"/>
    </row>
    <row r="795">
      <c r="B795" s="130"/>
      <c r="C795" s="130"/>
      <c r="D795" s="130"/>
      <c r="E795" s="130"/>
      <c r="F795" s="130"/>
      <c r="G795" s="130"/>
      <c r="H795" s="130"/>
    </row>
    <row r="796">
      <c r="B796" s="130"/>
      <c r="C796" s="130"/>
      <c r="D796" s="130"/>
      <c r="E796" s="130"/>
      <c r="F796" s="130"/>
      <c r="G796" s="130"/>
      <c r="H796" s="130"/>
    </row>
    <row r="797">
      <c r="B797" s="130"/>
      <c r="C797" s="130"/>
      <c r="D797" s="130"/>
      <c r="E797" s="130"/>
      <c r="F797" s="130"/>
      <c r="G797" s="130"/>
      <c r="H797" s="130"/>
    </row>
    <row r="798">
      <c r="B798" s="130"/>
      <c r="C798" s="130"/>
      <c r="D798" s="130"/>
      <c r="E798" s="130"/>
      <c r="F798" s="130"/>
      <c r="G798" s="130"/>
      <c r="H798" s="130"/>
    </row>
    <row r="799">
      <c r="B799" s="130"/>
      <c r="C799" s="130"/>
      <c r="D799" s="130"/>
      <c r="E799" s="130"/>
      <c r="F799" s="130"/>
      <c r="G799" s="130"/>
      <c r="H799" s="130"/>
    </row>
    <row r="800">
      <c r="B800" s="130"/>
      <c r="C800" s="130"/>
      <c r="D800" s="130"/>
      <c r="E800" s="130"/>
      <c r="F800" s="130"/>
      <c r="G800" s="130"/>
      <c r="H800" s="130"/>
    </row>
    <row r="801">
      <c r="B801" s="130"/>
      <c r="C801" s="130"/>
      <c r="D801" s="130"/>
      <c r="E801" s="130"/>
      <c r="F801" s="130"/>
      <c r="G801" s="130"/>
      <c r="H801" s="130"/>
    </row>
    <row r="802">
      <c r="B802" s="130"/>
      <c r="C802" s="130"/>
      <c r="D802" s="130"/>
      <c r="E802" s="130"/>
      <c r="F802" s="130"/>
      <c r="G802" s="130"/>
      <c r="H802" s="130"/>
    </row>
    <row r="803">
      <c r="B803" s="130"/>
      <c r="C803" s="130"/>
      <c r="D803" s="130"/>
      <c r="E803" s="130"/>
      <c r="F803" s="130"/>
      <c r="G803" s="130"/>
      <c r="H803" s="130"/>
    </row>
    <row r="804">
      <c r="B804" s="130"/>
      <c r="C804" s="130"/>
      <c r="D804" s="130"/>
      <c r="E804" s="130"/>
      <c r="F804" s="130"/>
      <c r="G804" s="130"/>
      <c r="H804" s="130"/>
    </row>
    <row r="805">
      <c r="B805" s="130"/>
      <c r="C805" s="130"/>
      <c r="D805" s="130"/>
      <c r="E805" s="130"/>
      <c r="F805" s="130"/>
      <c r="G805" s="130"/>
      <c r="H805" s="130"/>
    </row>
    <row r="806">
      <c r="B806" s="130"/>
      <c r="C806" s="130"/>
      <c r="D806" s="130"/>
      <c r="E806" s="130"/>
      <c r="F806" s="130"/>
      <c r="G806" s="130"/>
      <c r="H806" s="130"/>
    </row>
    <row r="807">
      <c r="B807" s="130"/>
      <c r="C807" s="130"/>
      <c r="D807" s="130"/>
      <c r="E807" s="130"/>
      <c r="F807" s="130"/>
      <c r="G807" s="130"/>
      <c r="H807" s="130"/>
    </row>
    <row r="808">
      <c r="B808" s="130"/>
      <c r="C808" s="130"/>
      <c r="D808" s="130"/>
      <c r="E808" s="130"/>
      <c r="F808" s="130"/>
      <c r="G808" s="130"/>
      <c r="H808" s="130"/>
    </row>
    <row r="809">
      <c r="B809" s="130"/>
      <c r="C809" s="130"/>
      <c r="D809" s="130"/>
      <c r="E809" s="130"/>
      <c r="F809" s="130"/>
      <c r="G809" s="130"/>
      <c r="H809" s="130"/>
    </row>
    <row r="810">
      <c r="B810" s="130"/>
      <c r="C810" s="130"/>
      <c r="D810" s="130"/>
      <c r="E810" s="130"/>
      <c r="F810" s="130"/>
      <c r="G810" s="130"/>
      <c r="H810" s="130"/>
    </row>
    <row r="811">
      <c r="B811" s="130"/>
      <c r="C811" s="130"/>
      <c r="D811" s="130"/>
      <c r="E811" s="130"/>
      <c r="F811" s="130"/>
      <c r="G811" s="130"/>
      <c r="H811" s="130"/>
    </row>
    <row r="812">
      <c r="B812" s="130"/>
      <c r="C812" s="130"/>
      <c r="D812" s="130"/>
      <c r="E812" s="130"/>
      <c r="F812" s="130"/>
      <c r="G812" s="130"/>
      <c r="H812" s="130"/>
    </row>
    <row r="813">
      <c r="B813" s="130"/>
      <c r="C813" s="130"/>
      <c r="D813" s="130"/>
      <c r="E813" s="130"/>
      <c r="F813" s="130"/>
      <c r="G813" s="130"/>
      <c r="H813" s="130"/>
    </row>
    <row r="814">
      <c r="B814" s="130"/>
      <c r="C814" s="130"/>
      <c r="D814" s="130"/>
      <c r="E814" s="130"/>
      <c r="F814" s="130"/>
      <c r="G814" s="130"/>
      <c r="H814" s="130"/>
    </row>
    <row r="815">
      <c r="B815" s="130"/>
      <c r="C815" s="130"/>
      <c r="D815" s="130"/>
      <c r="E815" s="130"/>
      <c r="F815" s="130"/>
      <c r="G815" s="130"/>
      <c r="H815" s="130"/>
    </row>
    <row r="816">
      <c r="B816" s="130"/>
      <c r="C816" s="130"/>
      <c r="D816" s="130"/>
      <c r="E816" s="130"/>
      <c r="F816" s="130"/>
      <c r="G816" s="130"/>
      <c r="H816" s="130"/>
    </row>
    <row r="817">
      <c r="B817" s="130"/>
      <c r="C817" s="130"/>
      <c r="D817" s="130"/>
      <c r="E817" s="130"/>
      <c r="F817" s="130"/>
      <c r="G817" s="130"/>
      <c r="H817" s="130"/>
    </row>
    <row r="818">
      <c r="B818" s="130"/>
      <c r="C818" s="130"/>
      <c r="D818" s="130"/>
      <c r="E818" s="130"/>
      <c r="F818" s="130"/>
      <c r="G818" s="130"/>
      <c r="H818" s="130"/>
    </row>
    <row r="819">
      <c r="B819" s="130"/>
      <c r="C819" s="130"/>
      <c r="D819" s="130"/>
      <c r="E819" s="130"/>
      <c r="F819" s="130"/>
      <c r="G819" s="130"/>
      <c r="H819" s="130"/>
    </row>
    <row r="820">
      <c r="B820" s="130"/>
      <c r="C820" s="130"/>
      <c r="D820" s="130"/>
      <c r="E820" s="130"/>
      <c r="F820" s="130"/>
      <c r="G820" s="130"/>
      <c r="H820" s="130"/>
    </row>
    <row r="821">
      <c r="B821" s="130"/>
      <c r="C821" s="130"/>
      <c r="D821" s="130"/>
      <c r="E821" s="130"/>
      <c r="F821" s="130"/>
      <c r="G821" s="130"/>
      <c r="H821" s="130"/>
    </row>
    <row r="822">
      <c r="B822" s="130"/>
      <c r="C822" s="130"/>
      <c r="D822" s="130"/>
      <c r="E822" s="130"/>
      <c r="F822" s="130"/>
      <c r="G822" s="130"/>
      <c r="H822" s="130"/>
    </row>
    <row r="823">
      <c r="B823" s="130"/>
      <c r="C823" s="130"/>
      <c r="D823" s="130"/>
      <c r="E823" s="130"/>
      <c r="F823" s="130"/>
      <c r="G823" s="130"/>
      <c r="H823" s="130"/>
    </row>
    <row r="824">
      <c r="B824" s="130"/>
      <c r="C824" s="130"/>
      <c r="D824" s="130"/>
      <c r="E824" s="130"/>
      <c r="F824" s="130"/>
      <c r="G824" s="130"/>
      <c r="H824" s="130"/>
    </row>
    <row r="825">
      <c r="B825" s="130"/>
      <c r="C825" s="130"/>
      <c r="D825" s="130"/>
      <c r="E825" s="130"/>
      <c r="F825" s="130"/>
      <c r="G825" s="130"/>
      <c r="H825" s="130"/>
    </row>
    <row r="826">
      <c r="B826" s="130"/>
      <c r="C826" s="130"/>
      <c r="D826" s="130"/>
      <c r="E826" s="130"/>
      <c r="F826" s="130"/>
      <c r="G826" s="130"/>
      <c r="H826" s="130"/>
    </row>
    <row r="827">
      <c r="B827" s="130"/>
      <c r="C827" s="130"/>
      <c r="D827" s="130"/>
      <c r="E827" s="130"/>
      <c r="F827" s="130"/>
      <c r="G827" s="130"/>
      <c r="H827" s="130"/>
    </row>
    <row r="828">
      <c r="B828" s="130"/>
      <c r="C828" s="130"/>
      <c r="D828" s="130"/>
      <c r="E828" s="130"/>
      <c r="F828" s="130"/>
      <c r="G828" s="130"/>
      <c r="H828" s="130"/>
    </row>
    <row r="829">
      <c r="B829" s="130"/>
      <c r="C829" s="130"/>
      <c r="D829" s="130"/>
      <c r="E829" s="130"/>
      <c r="F829" s="130"/>
      <c r="G829" s="130"/>
      <c r="H829" s="130"/>
    </row>
    <row r="830">
      <c r="B830" s="130"/>
      <c r="C830" s="130"/>
      <c r="D830" s="130"/>
      <c r="E830" s="130"/>
      <c r="F830" s="130"/>
      <c r="G830" s="130"/>
      <c r="H830" s="130"/>
    </row>
    <row r="831">
      <c r="B831" s="130"/>
      <c r="C831" s="130"/>
      <c r="D831" s="130"/>
      <c r="E831" s="130"/>
      <c r="F831" s="130"/>
      <c r="G831" s="130"/>
      <c r="H831" s="130"/>
    </row>
    <row r="832">
      <c r="B832" s="130"/>
      <c r="C832" s="130"/>
      <c r="D832" s="130"/>
      <c r="E832" s="130"/>
      <c r="F832" s="130"/>
      <c r="G832" s="130"/>
      <c r="H832" s="130"/>
    </row>
    <row r="833">
      <c r="B833" s="130"/>
      <c r="C833" s="130"/>
      <c r="D833" s="130"/>
      <c r="E833" s="130"/>
      <c r="F833" s="130"/>
      <c r="G833" s="130"/>
      <c r="H833" s="130"/>
    </row>
    <row r="834">
      <c r="B834" s="130"/>
      <c r="C834" s="130"/>
      <c r="D834" s="130"/>
      <c r="E834" s="130"/>
      <c r="F834" s="130"/>
      <c r="G834" s="130"/>
      <c r="H834" s="130"/>
    </row>
    <row r="835">
      <c r="B835" s="130"/>
      <c r="C835" s="130"/>
      <c r="D835" s="130"/>
      <c r="E835" s="130"/>
      <c r="F835" s="130"/>
      <c r="G835" s="130"/>
      <c r="H835" s="130"/>
    </row>
    <row r="836">
      <c r="B836" s="130"/>
      <c r="C836" s="130"/>
      <c r="D836" s="130"/>
      <c r="E836" s="130"/>
      <c r="F836" s="130"/>
      <c r="G836" s="130"/>
      <c r="H836" s="130"/>
    </row>
    <row r="837">
      <c r="B837" s="130"/>
      <c r="C837" s="130"/>
      <c r="D837" s="130"/>
      <c r="E837" s="130"/>
      <c r="F837" s="130"/>
      <c r="G837" s="130"/>
      <c r="H837" s="130"/>
    </row>
    <row r="838">
      <c r="B838" s="130"/>
      <c r="C838" s="130"/>
      <c r="D838" s="130"/>
      <c r="E838" s="130"/>
      <c r="F838" s="130"/>
      <c r="G838" s="130"/>
      <c r="H838" s="130"/>
    </row>
    <row r="839">
      <c r="B839" s="130"/>
      <c r="C839" s="130"/>
      <c r="D839" s="130"/>
      <c r="E839" s="130"/>
      <c r="F839" s="130"/>
      <c r="G839" s="130"/>
      <c r="H839" s="130"/>
    </row>
    <row r="840">
      <c r="B840" s="130"/>
      <c r="C840" s="130"/>
      <c r="D840" s="130"/>
      <c r="E840" s="130"/>
      <c r="F840" s="130"/>
      <c r="G840" s="130"/>
      <c r="H840" s="130"/>
    </row>
    <row r="841">
      <c r="B841" s="130"/>
      <c r="C841" s="130"/>
      <c r="D841" s="130"/>
      <c r="E841" s="130"/>
      <c r="F841" s="130"/>
      <c r="G841" s="130"/>
      <c r="H841" s="130"/>
    </row>
    <row r="842">
      <c r="B842" s="130"/>
      <c r="C842" s="130"/>
      <c r="D842" s="130"/>
      <c r="E842" s="130"/>
      <c r="F842" s="130"/>
      <c r="G842" s="130"/>
      <c r="H842" s="130"/>
    </row>
    <row r="843">
      <c r="B843" s="130"/>
      <c r="C843" s="130"/>
      <c r="D843" s="130"/>
      <c r="E843" s="130"/>
      <c r="F843" s="130"/>
      <c r="G843" s="130"/>
      <c r="H843" s="130"/>
    </row>
    <row r="844">
      <c r="B844" s="130"/>
      <c r="C844" s="130"/>
      <c r="D844" s="130"/>
      <c r="E844" s="130"/>
      <c r="F844" s="130"/>
      <c r="G844" s="130"/>
      <c r="H844" s="130"/>
    </row>
    <row r="845">
      <c r="B845" s="130"/>
      <c r="C845" s="130"/>
      <c r="D845" s="130"/>
      <c r="E845" s="130"/>
      <c r="F845" s="130"/>
      <c r="G845" s="130"/>
      <c r="H845" s="130"/>
    </row>
    <row r="846">
      <c r="B846" s="130"/>
      <c r="C846" s="130"/>
      <c r="D846" s="130"/>
      <c r="E846" s="130"/>
      <c r="F846" s="130"/>
      <c r="G846" s="130"/>
      <c r="H846" s="130"/>
    </row>
    <row r="847">
      <c r="B847" s="130"/>
      <c r="C847" s="130"/>
      <c r="D847" s="130"/>
      <c r="E847" s="130"/>
      <c r="F847" s="130"/>
      <c r="G847" s="130"/>
      <c r="H847" s="130"/>
    </row>
    <row r="848">
      <c r="B848" s="130"/>
      <c r="C848" s="130"/>
      <c r="D848" s="130"/>
      <c r="E848" s="130"/>
      <c r="F848" s="130"/>
      <c r="G848" s="130"/>
      <c r="H848" s="130"/>
    </row>
    <row r="849">
      <c r="B849" s="130"/>
      <c r="C849" s="130"/>
      <c r="D849" s="130"/>
      <c r="E849" s="130"/>
      <c r="F849" s="130"/>
      <c r="G849" s="130"/>
      <c r="H849" s="130"/>
    </row>
    <row r="850">
      <c r="B850" s="130"/>
      <c r="C850" s="130"/>
      <c r="D850" s="130"/>
      <c r="E850" s="130"/>
      <c r="F850" s="130"/>
      <c r="G850" s="130"/>
      <c r="H850" s="130"/>
    </row>
    <row r="851">
      <c r="B851" s="130"/>
      <c r="C851" s="130"/>
      <c r="D851" s="130"/>
      <c r="E851" s="130"/>
      <c r="F851" s="130"/>
      <c r="G851" s="130"/>
      <c r="H851" s="130"/>
    </row>
    <row r="852">
      <c r="B852" s="130"/>
      <c r="C852" s="130"/>
      <c r="D852" s="130"/>
      <c r="E852" s="130"/>
      <c r="F852" s="130"/>
      <c r="G852" s="130"/>
      <c r="H852" s="130"/>
    </row>
    <row r="853">
      <c r="B853" s="130"/>
      <c r="C853" s="130"/>
      <c r="D853" s="130"/>
      <c r="E853" s="130"/>
      <c r="F853" s="130"/>
      <c r="G853" s="130"/>
      <c r="H853" s="130"/>
    </row>
    <row r="854">
      <c r="B854" s="130"/>
      <c r="C854" s="130"/>
      <c r="D854" s="130"/>
      <c r="E854" s="130"/>
      <c r="F854" s="130"/>
      <c r="G854" s="130"/>
      <c r="H854" s="130"/>
    </row>
    <row r="855">
      <c r="B855" s="130"/>
      <c r="C855" s="130"/>
      <c r="D855" s="130"/>
      <c r="E855" s="130"/>
      <c r="F855" s="130"/>
      <c r="G855" s="130"/>
      <c r="H855" s="130"/>
    </row>
    <row r="856">
      <c r="B856" s="130"/>
      <c r="C856" s="130"/>
      <c r="D856" s="130"/>
      <c r="E856" s="130"/>
      <c r="F856" s="130"/>
      <c r="G856" s="130"/>
      <c r="H856" s="130"/>
    </row>
    <row r="857">
      <c r="B857" s="130"/>
      <c r="C857" s="130"/>
      <c r="D857" s="130"/>
      <c r="E857" s="130"/>
      <c r="F857" s="130"/>
      <c r="G857" s="130"/>
      <c r="H857" s="130"/>
    </row>
    <row r="858">
      <c r="B858" s="130"/>
      <c r="C858" s="130"/>
      <c r="D858" s="130"/>
      <c r="E858" s="130"/>
      <c r="F858" s="130"/>
      <c r="G858" s="130"/>
      <c r="H858" s="130"/>
    </row>
    <row r="859">
      <c r="B859" s="130"/>
      <c r="C859" s="130"/>
      <c r="D859" s="130"/>
      <c r="E859" s="130"/>
      <c r="F859" s="130"/>
      <c r="G859" s="130"/>
      <c r="H859" s="130"/>
    </row>
    <row r="860">
      <c r="B860" s="130"/>
      <c r="C860" s="130"/>
      <c r="D860" s="130"/>
      <c r="E860" s="130"/>
      <c r="F860" s="130"/>
      <c r="G860" s="130"/>
      <c r="H860" s="130"/>
    </row>
    <row r="861">
      <c r="B861" s="130"/>
      <c r="C861" s="130"/>
      <c r="D861" s="130"/>
      <c r="E861" s="130"/>
      <c r="F861" s="130"/>
      <c r="G861" s="130"/>
      <c r="H861" s="130"/>
    </row>
    <row r="862">
      <c r="B862" s="130"/>
      <c r="C862" s="130"/>
      <c r="D862" s="130"/>
      <c r="E862" s="130"/>
      <c r="F862" s="130"/>
      <c r="G862" s="130"/>
      <c r="H862" s="130"/>
    </row>
    <row r="863">
      <c r="B863" s="130"/>
      <c r="C863" s="130"/>
      <c r="D863" s="130"/>
      <c r="E863" s="130"/>
      <c r="F863" s="130"/>
      <c r="G863" s="130"/>
      <c r="H863" s="130"/>
    </row>
    <row r="864">
      <c r="B864" s="130"/>
      <c r="C864" s="130"/>
      <c r="D864" s="130"/>
      <c r="E864" s="130"/>
      <c r="F864" s="130"/>
      <c r="G864" s="130"/>
      <c r="H864" s="130"/>
    </row>
    <row r="865">
      <c r="B865" s="130"/>
      <c r="C865" s="130"/>
      <c r="D865" s="130"/>
      <c r="E865" s="130"/>
      <c r="F865" s="130"/>
      <c r="G865" s="130"/>
      <c r="H865" s="130"/>
    </row>
    <row r="866">
      <c r="B866" s="130"/>
      <c r="C866" s="130"/>
      <c r="D866" s="130"/>
      <c r="E866" s="130"/>
      <c r="F866" s="130"/>
      <c r="G866" s="130"/>
      <c r="H866" s="130"/>
    </row>
    <row r="867">
      <c r="B867" s="130"/>
      <c r="C867" s="130"/>
      <c r="D867" s="130"/>
      <c r="E867" s="130"/>
      <c r="F867" s="130"/>
      <c r="G867" s="130"/>
      <c r="H867" s="130"/>
    </row>
    <row r="868">
      <c r="B868" s="130"/>
      <c r="C868" s="130"/>
      <c r="D868" s="130"/>
      <c r="E868" s="130"/>
      <c r="F868" s="130"/>
      <c r="G868" s="130"/>
      <c r="H868" s="130"/>
    </row>
    <row r="869">
      <c r="B869" s="130"/>
      <c r="C869" s="130"/>
      <c r="D869" s="130"/>
      <c r="E869" s="130"/>
      <c r="F869" s="130"/>
      <c r="G869" s="130"/>
      <c r="H869" s="130"/>
    </row>
    <row r="870">
      <c r="B870" s="130"/>
      <c r="C870" s="130"/>
      <c r="D870" s="130"/>
      <c r="E870" s="130"/>
      <c r="F870" s="130"/>
      <c r="G870" s="130"/>
      <c r="H870" s="130"/>
    </row>
    <row r="871">
      <c r="B871" s="130"/>
      <c r="C871" s="130"/>
      <c r="D871" s="130"/>
      <c r="E871" s="130"/>
      <c r="F871" s="130"/>
      <c r="G871" s="130"/>
      <c r="H871" s="130"/>
    </row>
    <row r="872">
      <c r="B872" s="130"/>
      <c r="C872" s="130"/>
      <c r="D872" s="130"/>
      <c r="E872" s="130"/>
      <c r="F872" s="130"/>
      <c r="G872" s="130"/>
      <c r="H872" s="130"/>
    </row>
    <row r="873">
      <c r="B873" s="130"/>
      <c r="C873" s="130"/>
      <c r="D873" s="130"/>
      <c r="E873" s="130"/>
      <c r="F873" s="130"/>
      <c r="G873" s="130"/>
      <c r="H873" s="130"/>
    </row>
    <row r="874">
      <c r="B874" s="130"/>
      <c r="C874" s="130"/>
      <c r="D874" s="130"/>
      <c r="E874" s="130"/>
      <c r="F874" s="130"/>
      <c r="G874" s="130"/>
      <c r="H874" s="130"/>
    </row>
    <row r="875">
      <c r="B875" s="130"/>
      <c r="C875" s="130"/>
      <c r="D875" s="130"/>
      <c r="E875" s="130"/>
      <c r="F875" s="130"/>
      <c r="G875" s="130"/>
      <c r="H875" s="130"/>
    </row>
    <row r="876">
      <c r="B876" s="130"/>
      <c r="C876" s="130"/>
      <c r="D876" s="130"/>
      <c r="E876" s="130"/>
      <c r="F876" s="130"/>
      <c r="G876" s="130"/>
      <c r="H876" s="130"/>
    </row>
    <row r="877">
      <c r="B877" s="130"/>
      <c r="C877" s="130"/>
      <c r="D877" s="130"/>
      <c r="E877" s="130"/>
      <c r="F877" s="130"/>
      <c r="G877" s="130"/>
      <c r="H877" s="130"/>
    </row>
    <row r="878">
      <c r="B878" s="130"/>
      <c r="C878" s="130"/>
      <c r="D878" s="130"/>
      <c r="E878" s="130"/>
      <c r="F878" s="130"/>
      <c r="G878" s="130"/>
      <c r="H878" s="130"/>
    </row>
    <row r="879">
      <c r="B879" s="130"/>
      <c r="C879" s="130"/>
      <c r="D879" s="130"/>
      <c r="E879" s="130"/>
      <c r="F879" s="130"/>
      <c r="G879" s="130"/>
      <c r="H879" s="130"/>
    </row>
    <row r="880">
      <c r="B880" s="130"/>
      <c r="C880" s="130"/>
      <c r="D880" s="130"/>
      <c r="E880" s="130"/>
      <c r="F880" s="130"/>
      <c r="G880" s="130"/>
      <c r="H880" s="130"/>
    </row>
    <row r="881">
      <c r="B881" s="130"/>
      <c r="C881" s="130"/>
      <c r="D881" s="130"/>
      <c r="E881" s="130"/>
      <c r="F881" s="130"/>
      <c r="G881" s="130"/>
      <c r="H881" s="130"/>
    </row>
    <row r="882">
      <c r="B882" s="130"/>
      <c r="C882" s="130"/>
      <c r="D882" s="130"/>
      <c r="E882" s="130"/>
      <c r="F882" s="130"/>
      <c r="G882" s="130"/>
      <c r="H882" s="130"/>
    </row>
    <row r="883">
      <c r="B883" s="130"/>
      <c r="C883" s="130"/>
      <c r="D883" s="130"/>
      <c r="E883" s="130"/>
      <c r="F883" s="130"/>
      <c r="G883" s="130"/>
      <c r="H883" s="130"/>
    </row>
    <row r="884">
      <c r="B884" s="130"/>
      <c r="C884" s="130"/>
      <c r="D884" s="130"/>
      <c r="E884" s="130"/>
      <c r="F884" s="130"/>
      <c r="G884" s="130"/>
      <c r="H884" s="130"/>
    </row>
    <row r="885">
      <c r="B885" s="130"/>
      <c r="C885" s="130"/>
      <c r="D885" s="130"/>
      <c r="E885" s="130"/>
      <c r="F885" s="130"/>
      <c r="G885" s="130"/>
      <c r="H885" s="130"/>
    </row>
    <row r="886">
      <c r="B886" s="130"/>
      <c r="C886" s="130"/>
      <c r="D886" s="130"/>
      <c r="E886" s="130"/>
      <c r="F886" s="130"/>
      <c r="G886" s="130"/>
      <c r="H886" s="130"/>
    </row>
    <row r="887">
      <c r="B887" s="130"/>
      <c r="C887" s="130"/>
      <c r="D887" s="130"/>
      <c r="E887" s="130"/>
      <c r="F887" s="130"/>
      <c r="G887" s="130"/>
      <c r="H887" s="130"/>
    </row>
    <row r="888">
      <c r="B888" s="130"/>
      <c r="C888" s="130"/>
      <c r="D888" s="130"/>
      <c r="E888" s="130"/>
      <c r="F888" s="130"/>
      <c r="G888" s="130"/>
      <c r="H888" s="130"/>
    </row>
    <row r="889">
      <c r="B889" s="130"/>
      <c r="C889" s="130"/>
      <c r="D889" s="130"/>
      <c r="E889" s="130"/>
      <c r="F889" s="130"/>
      <c r="G889" s="130"/>
      <c r="H889" s="130"/>
    </row>
    <row r="890">
      <c r="B890" s="130"/>
      <c r="C890" s="130"/>
      <c r="D890" s="130"/>
      <c r="E890" s="130"/>
      <c r="F890" s="130"/>
      <c r="G890" s="130"/>
      <c r="H890" s="130"/>
    </row>
    <row r="891">
      <c r="B891" s="130"/>
      <c r="C891" s="130"/>
      <c r="D891" s="130"/>
      <c r="E891" s="130"/>
      <c r="F891" s="130"/>
      <c r="G891" s="130"/>
      <c r="H891" s="130"/>
    </row>
    <row r="892">
      <c r="B892" s="130"/>
      <c r="C892" s="130"/>
      <c r="D892" s="130"/>
      <c r="E892" s="130"/>
      <c r="F892" s="130"/>
      <c r="G892" s="130"/>
      <c r="H892" s="130"/>
    </row>
    <row r="893">
      <c r="B893" s="130"/>
      <c r="C893" s="130"/>
      <c r="D893" s="130"/>
      <c r="E893" s="130"/>
      <c r="F893" s="130"/>
      <c r="G893" s="130"/>
      <c r="H893" s="130"/>
    </row>
    <row r="894">
      <c r="B894" s="130"/>
      <c r="C894" s="130"/>
      <c r="D894" s="130"/>
      <c r="E894" s="130"/>
      <c r="F894" s="130"/>
      <c r="G894" s="130"/>
      <c r="H894" s="130"/>
    </row>
    <row r="895">
      <c r="B895" s="130"/>
      <c r="C895" s="130"/>
      <c r="D895" s="130"/>
      <c r="E895" s="130"/>
      <c r="F895" s="130"/>
      <c r="G895" s="130"/>
      <c r="H895" s="130"/>
    </row>
    <row r="896">
      <c r="B896" s="130"/>
      <c r="C896" s="130"/>
      <c r="D896" s="130"/>
      <c r="E896" s="130"/>
      <c r="F896" s="130"/>
      <c r="G896" s="130"/>
      <c r="H896" s="130"/>
    </row>
    <row r="897">
      <c r="B897" s="130"/>
      <c r="C897" s="130"/>
      <c r="D897" s="130"/>
      <c r="E897" s="130"/>
      <c r="F897" s="130"/>
      <c r="G897" s="130"/>
      <c r="H897" s="130"/>
    </row>
    <row r="898">
      <c r="B898" s="130"/>
      <c r="C898" s="130"/>
      <c r="D898" s="130"/>
      <c r="E898" s="130"/>
      <c r="F898" s="130"/>
      <c r="G898" s="130"/>
      <c r="H898" s="130"/>
    </row>
    <row r="899">
      <c r="B899" s="130"/>
      <c r="C899" s="130"/>
      <c r="D899" s="130"/>
      <c r="E899" s="130"/>
      <c r="F899" s="130"/>
      <c r="G899" s="130"/>
      <c r="H899" s="130"/>
    </row>
    <row r="900">
      <c r="B900" s="130"/>
      <c r="C900" s="130"/>
      <c r="D900" s="130"/>
      <c r="E900" s="130"/>
      <c r="F900" s="130"/>
      <c r="G900" s="130"/>
      <c r="H900" s="130"/>
    </row>
    <row r="901">
      <c r="B901" s="130"/>
      <c r="C901" s="130"/>
      <c r="D901" s="130"/>
      <c r="E901" s="130"/>
      <c r="F901" s="130"/>
      <c r="G901" s="130"/>
      <c r="H901" s="130"/>
    </row>
    <row r="902">
      <c r="B902" s="130"/>
      <c r="C902" s="130"/>
      <c r="D902" s="130"/>
      <c r="E902" s="130"/>
      <c r="F902" s="130"/>
      <c r="G902" s="130"/>
      <c r="H902" s="130"/>
    </row>
    <row r="903">
      <c r="B903" s="130"/>
      <c r="C903" s="130"/>
      <c r="D903" s="130"/>
      <c r="E903" s="130"/>
      <c r="F903" s="130"/>
      <c r="G903" s="130"/>
      <c r="H903" s="130"/>
    </row>
    <row r="904">
      <c r="B904" s="130"/>
      <c r="C904" s="130"/>
      <c r="D904" s="130"/>
      <c r="E904" s="130"/>
      <c r="F904" s="130"/>
      <c r="G904" s="130"/>
      <c r="H904" s="130"/>
    </row>
    <row r="905">
      <c r="B905" s="130"/>
      <c r="C905" s="130"/>
      <c r="D905" s="130"/>
      <c r="E905" s="130"/>
      <c r="F905" s="130"/>
      <c r="G905" s="130"/>
      <c r="H905" s="130"/>
    </row>
    <row r="906">
      <c r="B906" s="130"/>
      <c r="C906" s="130"/>
      <c r="D906" s="130"/>
      <c r="E906" s="130"/>
      <c r="F906" s="130"/>
      <c r="G906" s="130"/>
      <c r="H906" s="130"/>
    </row>
    <row r="907">
      <c r="B907" s="130"/>
      <c r="C907" s="130"/>
      <c r="D907" s="130"/>
      <c r="E907" s="130"/>
      <c r="F907" s="130"/>
      <c r="G907" s="130"/>
      <c r="H907" s="130"/>
    </row>
    <row r="908">
      <c r="B908" s="130"/>
      <c r="C908" s="130"/>
      <c r="D908" s="130"/>
      <c r="E908" s="130"/>
      <c r="F908" s="130"/>
      <c r="G908" s="130"/>
      <c r="H908" s="130"/>
    </row>
    <row r="909">
      <c r="B909" s="130"/>
      <c r="C909" s="130"/>
      <c r="D909" s="130"/>
      <c r="E909" s="130"/>
      <c r="F909" s="130"/>
      <c r="G909" s="130"/>
      <c r="H909" s="130"/>
    </row>
    <row r="910">
      <c r="B910" s="130"/>
      <c r="C910" s="130"/>
      <c r="D910" s="130"/>
      <c r="E910" s="130"/>
      <c r="F910" s="130"/>
      <c r="G910" s="130"/>
      <c r="H910" s="130"/>
    </row>
    <row r="911">
      <c r="B911" s="130"/>
      <c r="C911" s="130"/>
      <c r="D911" s="130"/>
      <c r="E911" s="130"/>
      <c r="F911" s="130"/>
      <c r="G911" s="130"/>
      <c r="H911" s="130"/>
    </row>
    <row r="912">
      <c r="B912" s="130"/>
      <c r="C912" s="130"/>
      <c r="D912" s="130"/>
      <c r="E912" s="130"/>
      <c r="F912" s="130"/>
      <c r="G912" s="130"/>
      <c r="H912" s="130"/>
    </row>
    <row r="913">
      <c r="B913" s="130"/>
      <c r="C913" s="130"/>
      <c r="D913" s="130"/>
      <c r="E913" s="130"/>
      <c r="F913" s="130"/>
      <c r="G913" s="130"/>
      <c r="H913" s="130"/>
    </row>
    <row r="914">
      <c r="B914" s="130"/>
      <c r="C914" s="130"/>
      <c r="D914" s="130"/>
      <c r="E914" s="130"/>
      <c r="F914" s="130"/>
      <c r="G914" s="130"/>
      <c r="H914" s="130"/>
    </row>
    <row r="915">
      <c r="B915" s="130"/>
      <c r="C915" s="130"/>
      <c r="D915" s="130"/>
      <c r="E915" s="130"/>
      <c r="F915" s="130"/>
      <c r="G915" s="130"/>
      <c r="H915" s="130"/>
    </row>
    <row r="916">
      <c r="B916" s="130"/>
      <c r="C916" s="130"/>
      <c r="D916" s="130"/>
      <c r="E916" s="130"/>
      <c r="F916" s="130"/>
      <c r="G916" s="130"/>
      <c r="H916" s="130"/>
    </row>
    <row r="917">
      <c r="B917" s="130"/>
      <c r="C917" s="130"/>
      <c r="D917" s="130"/>
      <c r="E917" s="130"/>
      <c r="F917" s="130"/>
      <c r="G917" s="130"/>
      <c r="H917" s="130"/>
    </row>
    <row r="918">
      <c r="B918" s="130"/>
      <c r="C918" s="130"/>
      <c r="D918" s="130"/>
      <c r="E918" s="130"/>
      <c r="F918" s="130"/>
      <c r="G918" s="130"/>
      <c r="H918" s="130"/>
    </row>
    <row r="919">
      <c r="B919" s="130"/>
      <c r="C919" s="130"/>
      <c r="D919" s="130"/>
      <c r="E919" s="130"/>
      <c r="F919" s="130"/>
      <c r="G919" s="130"/>
      <c r="H919" s="130"/>
    </row>
    <row r="920">
      <c r="B920" s="130"/>
      <c r="C920" s="130"/>
      <c r="D920" s="130"/>
      <c r="E920" s="130"/>
      <c r="F920" s="130"/>
      <c r="G920" s="130"/>
      <c r="H920" s="130"/>
    </row>
    <row r="921">
      <c r="B921" s="130"/>
      <c r="C921" s="130"/>
      <c r="D921" s="130"/>
      <c r="E921" s="130"/>
      <c r="F921" s="130"/>
      <c r="G921" s="130"/>
      <c r="H921" s="130"/>
    </row>
    <row r="922">
      <c r="B922" s="130"/>
      <c r="C922" s="130"/>
      <c r="D922" s="130"/>
      <c r="E922" s="130"/>
      <c r="F922" s="130"/>
      <c r="G922" s="130"/>
      <c r="H922" s="130"/>
    </row>
    <row r="923">
      <c r="B923" s="130"/>
      <c r="C923" s="130"/>
      <c r="D923" s="130"/>
      <c r="E923" s="130"/>
      <c r="F923" s="130"/>
      <c r="G923" s="130"/>
      <c r="H923" s="130"/>
    </row>
    <row r="924">
      <c r="B924" s="130"/>
      <c r="C924" s="130"/>
      <c r="D924" s="130"/>
      <c r="E924" s="130"/>
      <c r="F924" s="130"/>
      <c r="G924" s="130"/>
      <c r="H924" s="130"/>
    </row>
    <row r="925">
      <c r="B925" s="130"/>
      <c r="C925" s="130"/>
      <c r="D925" s="130"/>
      <c r="E925" s="130"/>
      <c r="F925" s="130"/>
      <c r="G925" s="130"/>
      <c r="H925" s="130"/>
    </row>
    <row r="926">
      <c r="B926" s="130"/>
      <c r="C926" s="130"/>
      <c r="D926" s="130"/>
      <c r="E926" s="130"/>
      <c r="F926" s="130"/>
      <c r="G926" s="130"/>
      <c r="H926" s="130"/>
    </row>
    <row r="927">
      <c r="B927" s="130"/>
      <c r="C927" s="130"/>
      <c r="D927" s="130"/>
      <c r="E927" s="130"/>
      <c r="F927" s="130"/>
      <c r="G927" s="130"/>
      <c r="H927" s="130"/>
    </row>
    <row r="928">
      <c r="B928" s="130"/>
      <c r="C928" s="130"/>
      <c r="D928" s="130"/>
      <c r="E928" s="130"/>
      <c r="F928" s="130"/>
      <c r="G928" s="130"/>
      <c r="H928" s="130"/>
    </row>
    <row r="929">
      <c r="B929" s="130"/>
      <c r="C929" s="130"/>
      <c r="D929" s="130"/>
      <c r="E929" s="130"/>
      <c r="F929" s="130"/>
      <c r="G929" s="130"/>
      <c r="H929" s="130"/>
    </row>
    <row r="930">
      <c r="B930" s="130"/>
      <c r="C930" s="130"/>
      <c r="D930" s="130"/>
      <c r="E930" s="130"/>
      <c r="F930" s="130"/>
      <c r="G930" s="130"/>
      <c r="H930" s="130"/>
    </row>
    <row r="931">
      <c r="B931" s="130"/>
      <c r="C931" s="130"/>
      <c r="D931" s="130"/>
      <c r="E931" s="130"/>
      <c r="F931" s="130"/>
      <c r="G931" s="130"/>
      <c r="H931" s="130"/>
    </row>
    <row r="932">
      <c r="B932" s="130"/>
      <c r="C932" s="130"/>
      <c r="D932" s="130"/>
      <c r="E932" s="130"/>
      <c r="F932" s="130"/>
      <c r="G932" s="130"/>
      <c r="H932" s="130"/>
    </row>
    <row r="933">
      <c r="B933" s="130"/>
      <c r="C933" s="130"/>
      <c r="D933" s="130"/>
      <c r="E933" s="130"/>
      <c r="F933" s="130"/>
      <c r="G933" s="130"/>
      <c r="H933" s="130"/>
    </row>
    <row r="934">
      <c r="B934" s="130"/>
      <c r="C934" s="130"/>
      <c r="D934" s="130"/>
      <c r="E934" s="130"/>
      <c r="F934" s="130"/>
      <c r="G934" s="130"/>
      <c r="H934" s="130"/>
    </row>
    <row r="935">
      <c r="B935" s="130"/>
      <c r="C935" s="130"/>
      <c r="D935" s="130"/>
      <c r="E935" s="130"/>
      <c r="F935" s="130"/>
      <c r="G935" s="130"/>
      <c r="H935" s="130"/>
    </row>
    <row r="936">
      <c r="B936" s="130"/>
      <c r="C936" s="130"/>
      <c r="D936" s="130"/>
      <c r="E936" s="130"/>
      <c r="F936" s="130"/>
      <c r="G936" s="130"/>
      <c r="H936" s="130"/>
    </row>
    <row r="937">
      <c r="B937" s="130"/>
      <c r="C937" s="130"/>
      <c r="D937" s="130"/>
      <c r="E937" s="130"/>
      <c r="F937" s="130"/>
      <c r="G937" s="130"/>
      <c r="H937" s="130"/>
    </row>
    <row r="938">
      <c r="B938" s="130"/>
      <c r="C938" s="130"/>
      <c r="D938" s="130"/>
      <c r="E938" s="130"/>
      <c r="F938" s="130"/>
      <c r="G938" s="130"/>
      <c r="H938" s="130"/>
    </row>
    <row r="939">
      <c r="B939" s="130"/>
      <c r="C939" s="130"/>
      <c r="D939" s="130"/>
      <c r="E939" s="130"/>
      <c r="F939" s="130"/>
      <c r="G939" s="130"/>
      <c r="H939" s="130"/>
    </row>
    <row r="940">
      <c r="B940" s="130"/>
      <c r="C940" s="130"/>
      <c r="D940" s="130"/>
      <c r="E940" s="130"/>
      <c r="F940" s="130"/>
      <c r="G940" s="130"/>
      <c r="H940" s="130"/>
    </row>
    <row r="941">
      <c r="B941" s="130"/>
      <c r="C941" s="130"/>
      <c r="D941" s="130"/>
      <c r="E941" s="130"/>
      <c r="F941" s="130"/>
      <c r="G941" s="130"/>
      <c r="H941" s="130"/>
    </row>
    <row r="942">
      <c r="B942" s="130"/>
      <c r="C942" s="130"/>
      <c r="D942" s="130"/>
      <c r="E942" s="130"/>
      <c r="F942" s="130"/>
      <c r="G942" s="130"/>
      <c r="H942" s="130"/>
    </row>
    <row r="943">
      <c r="B943" s="130"/>
      <c r="C943" s="130"/>
      <c r="D943" s="130"/>
      <c r="E943" s="130"/>
      <c r="F943" s="130"/>
      <c r="G943" s="130"/>
      <c r="H943" s="130"/>
    </row>
    <row r="944">
      <c r="B944" s="130"/>
      <c r="C944" s="130"/>
      <c r="D944" s="130"/>
      <c r="E944" s="130"/>
      <c r="F944" s="130"/>
      <c r="G944" s="130"/>
      <c r="H944" s="130"/>
    </row>
    <row r="945">
      <c r="B945" s="130"/>
      <c r="C945" s="130"/>
      <c r="D945" s="130"/>
      <c r="E945" s="130"/>
      <c r="F945" s="130"/>
      <c r="G945" s="130"/>
      <c r="H945" s="130"/>
    </row>
    <row r="946">
      <c r="B946" s="130"/>
      <c r="C946" s="130"/>
      <c r="D946" s="130"/>
      <c r="E946" s="130"/>
      <c r="F946" s="130"/>
      <c r="G946" s="130"/>
      <c r="H946" s="130"/>
    </row>
    <row r="947">
      <c r="B947" s="130"/>
      <c r="C947" s="130"/>
      <c r="D947" s="130"/>
      <c r="E947" s="130"/>
      <c r="F947" s="130"/>
      <c r="G947" s="130"/>
      <c r="H947" s="130"/>
    </row>
    <row r="948">
      <c r="B948" s="130"/>
      <c r="C948" s="130"/>
      <c r="D948" s="130"/>
      <c r="E948" s="130"/>
      <c r="F948" s="130"/>
      <c r="G948" s="130"/>
      <c r="H948" s="130"/>
    </row>
    <row r="949">
      <c r="B949" s="130"/>
      <c r="C949" s="130"/>
      <c r="D949" s="130"/>
      <c r="E949" s="130"/>
      <c r="F949" s="130"/>
      <c r="G949" s="130"/>
      <c r="H949" s="130"/>
    </row>
    <row r="950">
      <c r="B950" s="130"/>
      <c r="C950" s="130"/>
      <c r="D950" s="130"/>
      <c r="E950" s="130"/>
      <c r="F950" s="130"/>
      <c r="G950" s="130"/>
      <c r="H950" s="130"/>
    </row>
    <row r="951">
      <c r="B951" s="130"/>
      <c r="C951" s="130"/>
      <c r="D951" s="130"/>
      <c r="E951" s="130"/>
      <c r="F951" s="130"/>
      <c r="G951" s="130"/>
      <c r="H951" s="130"/>
    </row>
    <row r="952">
      <c r="B952" s="130"/>
      <c r="C952" s="130"/>
      <c r="D952" s="130"/>
      <c r="E952" s="130"/>
      <c r="F952" s="130"/>
      <c r="G952" s="130"/>
      <c r="H952" s="130"/>
    </row>
    <row r="953">
      <c r="B953" s="130"/>
      <c r="C953" s="130"/>
      <c r="D953" s="130"/>
      <c r="E953" s="130"/>
      <c r="F953" s="130"/>
      <c r="G953" s="130"/>
      <c r="H953" s="130"/>
    </row>
    <row r="954">
      <c r="B954" s="130"/>
      <c r="C954" s="130"/>
      <c r="D954" s="130"/>
      <c r="E954" s="130"/>
      <c r="F954" s="130"/>
      <c r="G954" s="130"/>
      <c r="H954" s="130"/>
    </row>
    <row r="955">
      <c r="B955" s="130"/>
      <c r="C955" s="130"/>
      <c r="D955" s="130"/>
      <c r="E955" s="130"/>
      <c r="F955" s="130"/>
      <c r="G955" s="130"/>
      <c r="H955" s="130"/>
    </row>
    <row r="956">
      <c r="B956" s="130"/>
      <c r="C956" s="130"/>
      <c r="D956" s="130"/>
      <c r="E956" s="130"/>
      <c r="F956" s="130"/>
      <c r="G956" s="130"/>
      <c r="H956" s="130"/>
    </row>
    <row r="957">
      <c r="B957" s="130"/>
      <c r="C957" s="130"/>
      <c r="D957" s="130"/>
      <c r="E957" s="130"/>
      <c r="F957" s="130"/>
      <c r="G957" s="130"/>
      <c r="H957" s="130"/>
    </row>
    <row r="958">
      <c r="B958" s="130"/>
      <c r="C958" s="130"/>
      <c r="D958" s="130"/>
      <c r="E958" s="130"/>
      <c r="F958" s="130"/>
      <c r="G958" s="130"/>
      <c r="H958" s="130"/>
    </row>
    <row r="959">
      <c r="B959" s="130"/>
      <c r="C959" s="130"/>
      <c r="D959" s="130"/>
      <c r="E959" s="130"/>
      <c r="F959" s="130"/>
      <c r="G959" s="130"/>
      <c r="H959" s="130"/>
    </row>
    <row r="960">
      <c r="B960" s="130"/>
      <c r="C960" s="130"/>
      <c r="D960" s="130"/>
      <c r="E960" s="130"/>
      <c r="F960" s="130"/>
      <c r="G960" s="130"/>
      <c r="H960" s="130"/>
    </row>
    <row r="961">
      <c r="B961" s="130"/>
      <c r="C961" s="130"/>
      <c r="D961" s="130"/>
      <c r="E961" s="130"/>
      <c r="F961" s="130"/>
      <c r="G961" s="130"/>
      <c r="H961" s="130"/>
    </row>
    <row r="962">
      <c r="B962" s="130"/>
      <c r="C962" s="130"/>
      <c r="D962" s="130"/>
      <c r="E962" s="130"/>
      <c r="F962" s="130"/>
      <c r="G962" s="130"/>
      <c r="H962" s="130"/>
    </row>
    <row r="963">
      <c r="B963" s="130"/>
      <c r="C963" s="130"/>
      <c r="D963" s="130"/>
      <c r="E963" s="130"/>
      <c r="F963" s="130"/>
      <c r="G963" s="130"/>
      <c r="H963" s="130"/>
    </row>
    <row r="964">
      <c r="B964" s="130"/>
      <c r="C964" s="130"/>
      <c r="D964" s="130"/>
      <c r="E964" s="130"/>
      <c r="F964" s="130"/>
      <c r="G964" s="130"/>
      <c r="H964" s="130"/>
    </row>
    <row r="965">
      <c r="B965" s="130"/>
      <c r="C965" s="130"/>
      <c r="D965" s="130"/>
      <c r="E965" s="130"/>
      <c r="F965" s="130"/>
      <c r="G965" s="130"/>
      <c r="H965" s="130"/>
    </row>
    <row r="966">
      <c r="B966" s="130"/>
      <c r="C966" s="130"/>
      <c r="D966" s="130"/>
      <c r="E966" s="130"/>
      <c r="F966" s="130"/>
      <c r="G966" s="130"/>
      <c r="H966" s="130"/>
    </row>
    <row r="967">
      <c r="B967" s="130"/>
      <c r="C967" s="130"/>
      <c r="D967" s="130"/>
      <c r="E967" s="130"/>
      <c r="F967" s="130"/>
      <c r="G967" s="130"/>
      <c r="H967" s="130"/>
    </row>
    <row r="968">
      <c r="B968" s="130"/>
      <c r="C968" s="130"/>
      <c r="D968" s="130"/>
      <c r="E968" s="130"/>
      <c r="F968" s="130"/>
      <c r="G968" s="130"/>
      <c r="H968" s="130"/>
    </row>
    <row r="969">
      <c r="B969" s="130"/>
      <c r="C969" s="130"/>
      <c r="D969" s="130"/>
      <c r="E969" s="130"/>
      <c r="F969" s="130"/>
      <c r="G969" s="130"/>
      <c r="H969" s="130"/>
    </row>
    <row r="970">
      <c r="B970" s="130"/>
      <c r="C970" s="130"/>
      <c r="D970" s="130"/>
      <c r="E970" s="130"/>
      <c r="F970" s="130"/>
      <c r="G970" s="130"/>
      <c r="H970" s="130"/>
    </row>
    <row r="971">
      <c r="B971" s="130"/>
      <c r="C971" s="130"/>
      <c r="D971" s="130"/>
      <c r="E971" s="130"/>
      <c r="F971" s="130"/>
      <c r="G971" s="130"/>
      <c r="H971" s="130"/>
    </row>
    <row r="972">
      <c r="B972" s="130"/>
      <c r="C972" s="130"/>
      <c r="D972" s="130"/>
      <c r="E972" s="130"/>
      <c r="F972" s="130"/>
      <c r="G972" s="130"/>
      <c r="H972" s="130"/>
    </row>
    <row r="973">
      <c r="B973" s="130"/>
      <c r="C973" s="130"/>
      <c r="D973" s="130"/>
      <c r="E973" s="130"/>
      <c r="F973" s="130"/>
      <c r="G973" s="130"/>
      <c r="H973" s="130"/>
    </row>
    <row r="974">
      <c r="B974" s="130"/>
      <c r="C974" s="130"/>
      <c r="D974" s="130"/>
      <c r="E974" s="130"/>
      <c r="F974" s="130"/>
      <c r="G974" s="130"/>
      <c r="H974" s="130"/>
    </row>
    <row r="975">
      <c r="B975" s="130"/>
      <c r="C975" s="130"/>
      <c r="D975" s="130"/>
      <c r="E975" s="130"/>
      <c r="F975" s="130"/>
      <c r="G975" s="130"/>
      <c r="H975" s="130"/>
    </row>
    <row r="976">
      <c r="B976" s="130"/>
      <c r="C976" s="130"/>
      <c r="D976" s="130"/>
      <c r="E976" s="130"/>
      <c r="F976" s="130"/>
      <c r="G976" s="130"/>
      <c r="H976" s="130"/>
    </row>
    <row r="977">
      <c r="B977" s="130"/>
      <c r="C977" s="130"/>
      <c r="D977" s="130"/>
      <c r="E977" s="130"/>
      <c r="F977" s="130"/>
      <c r="G977" s="130"/>
      <c r="H977" s="130"/>
    </row>
    <row r="978">
      <c r="B978" s="130"/>
      <c r="C978" s="130"/>
      <c r="D978" s="130"/>
      <c r="E978" s="130"/>
      <c r="F978" s="130"/>
      <c r="G978" s="130"/>
      <c r="H978" s="130"/>
    </row>
    <row r="979">
      <c r="B979" s="130"/>
      <c r="C979" s="130"/>
      <c r="D979" s="130"/>
      <c r="E979" s="130"/>
      <c r="F979" s="130"/>
      <c r="G979" s="130"/>
      <c r="H979" s="130"/>
    </row>
    <row r="980">
      <c r="B980" s="130"/>
      <c r="C980" s="130"/>
      <c r="D980" s="130"/>
      <c r="E980" s="130"/>
      <c r="F980" s="130"/>
      <c r="G980" s="130"/>
      <c r="H980" s="130"/>
    </row>
    <row r="981">
      <c r="B981" s="130"/>
      <c r="C981" s="130"/>
      <c r="D981" s="130"/>
      <c r="E981" s="130"/>
      <c r="F981" s="130"/>
      <c r="G981" s="130"/>
      <c r="H981" s="130"/>
    </row>
    <row r="982">
      <c r="B982" s="130"/>
      <c r="C982" s="130"/>
      <c r="D982" s="130"/>
      <c r="E982" s="130"/>
      <c r="F982" s="130"/>
      <c r="G982" s="130"/>
      <c r="H982" s="130"/>
    </row>
    <row r="983">
      <c r="B983" s="130"/>
      <c r="C983" s="130"/>
      <c r="D983" s="130"/>
      <c r="E983" s="130"/>
      <c r="F983" s="130"/>
      <c r="G983" s="130"/>
      <c r="H983" s="130"/>
    </row>
    <row r="984">
      <c r="B984" s="130"/>
      <c r="C984" s="130"/>
      <c r="D984" s="130"/>
      <c r="E984" s="130"/>
      <c r="F984" s="130"/>
      <c r="G984" s="130"/>
      <c r="H984" s="130"/>
    </row>
    <row r="985">
      <c r="B985" s="130"/>
      <c r="C985" s="130"/>
      <c r="D985" s="130"/>
      <c r="E985" s="130"/>
      <c r="F985" s="130"/>
      <c r="G985" s="130"/>
      <c r="H985" s="130"/>
    </row>
    <row r="986">
      <c r="B986" s="130"/>
      <c r="C986" s="130"/>
      <c r="D986" s="130"/>
      <c r="E986" s="130"/>
      <c r="F986" s="130"/>
      <c r="G986" s="130"/>
      <c r="H986" s="130"/>
    </row>
    <row r="987">
      <c r="B987" s="130"/>
      <c r="C987" s="130"/>
      <c r="D987" s="130"/>
      <c r="E987" s="130"/>
      <c r="F987" s="130"/>
      <c r="G987" s="130"/>
      <c r="H987" s="130"/>
    </row>
    <row r="988">
      <c r="B988" s="130"/>
      <c r="C988" s="130"/>
      <c r="D988" s="130"/>
      <c r="E988" s="130"/>
      <c r="F988" s="130"/>
      <c r="G988" s="130"/>
      <c r="H988" s="130"/>
    </row>
    <row r="989">
      <c r="B989" s="130"/>
      <c r="C989" s="130"/>
      <c r="D989" s="130"/>
      <c r="E989" s="130"/>
      <c r="F989" s="130"/>
      <c r="G989" s="130"/>
      <c r="H989" s="130"/>
    </row>
    <row r="990">
      <c r="B990" s="130"/>
      <c r="C990" s="130"/>
      <c r="D990" s="130"/>
      <c r="E990" s="130"/>
      <c r="F990" s="130"/>
      <c r="G990" s="130"/>
      <c r="H990" s="130"/>
    </row>
    <row r="991">
      <c r="B991" s="130"/>
      <c r="C991" s="130"/>
      <c r="D991" s="130"/>
      <c r="E991" s="130"/>
      <c r="F991" s="130"/>
      <c r="G991" s="130"/>
      <c r="H991" s="130"/>
    </row>
    <row r="992">
      <c r="B992" s="130"/>
      <c r="C992" s="130"/>
      <c r="D992" s="130"/>
      <c r="E992" s="130"/>
      <c r="F992" s="130"/>
      <c r="G992" s="130"/>
      <c r="H992" s="130"/>
    </row>
    <row r="993">
      <c r="B993" s="130"/>
      <c r="C993" s="130"/>
      <c r="D993" s="130"/>
      <c r="E993" s="130"/>
      <c r="F993" s="130"/>
      <c r="G993" s="130"/>
      <c r="H993" s="130"/>
    </row>
    <row r="994">
      <c r="B994" s="130"/>
      <c r="C994" s="130"/>
      <c r="D994" s="130"/>
      <c r="E994" s="130"/>
      <c r="F994" s="130"/>
      <c r="G994" s="130"/>
      <c r="H994" s="130"/>
    </row>
    <row r="995">
      <c r="B995" s="130"/>
      <c r="C995" s="130"/>
      <c r="D995" s="130"/>
      <c r="E995" s="130"/>
      <c r="F995" s="130"/>
      <c r="G995" s="130"/>
      <c r="H995" s="130"/>
    </row>
    <row r="996">
      <c r="B996" s="130"/>
      <c r="C996" s="130"/>
      <c r="D996" s="130"/>
      <c r="E996" s="130"/>
      <c r="F996" s="130"/>
      <c r="G996" s="130"/>
      <c r="H996" s="130"/>
    </row>
    <row r="997">
      <c r="B997" s="130"/>
      <c r="C997" s="130"/>
      <c r="D997" s="130"/>
      <c r="E997" s="130"/>
      <c r="F997" s="130"/>
      <c r="G997" s="130"/>
      <c r="H997" s="130"/>
    </row>
    <row r="998">
      <c r="B998" s="130"/>
      <c r="C998" s="130"/>
      <c r="D998" s="130"/>
      <c r="E998" s="130"/>
      <c r="F998" s="130"/>
      <c r="G998" s="130"/>
      <c r="H998" s="130"/>
    </row>
    <row r="999">
      <c r="B999" s="130"/>
      <c r="C999" s="130"/>
      <c r="D999" s="130"/>
      <c r="E999" s="130"/>
      <c r="F999" s="130"/>
      <c r="G999" s="130"/>
      <c r="H999" s="130"/>
    </row>
    <row r="1000">
      <c r="B1000" s="130"/>
      <c r="C1000" s="130"/>
      <c r="D1000" s="130"/>
      <c r="E1000" s="130"/>
      <c r="F1000" s="130"/>
      <c r="G1000" s="130"/>
      <c r="H1000" s="130"/>
    </row>
    <row r="1001">
      <c r="B1001" s="130"/>
      <c r="C1001" s="130"/>
      <c r="D1001" s="130"/>
      <c r="E1001" s="130"/>
      <c r="F1001" s="130"/>
      <c r="G1001" s="130"/>
      <c r="H1001" s="130"/>
    </row>
    <row r="1002">
      <c r="B1002" s="130"/>
      <c r="C1002" s="130"/>
      <c r="D1002" s="130"/>
      <c r="E1002" s="130"/>
      <c r="F1002" s="130"/>
      <c r="G1002" s="130"/>
      <c r="H1002" s="130"/>
    </row>
    <row r="1003">
      <c r="B1003" s="130"/>
      <c r="C1003" s="130"/>
      <c r="D1003" s="130"/>
      <c r="E1003" s="130"/>
      <c r="F1003" s="130"/>
      <c r="G1003" s="130"/>
      <c r="H1003" s="130"/>
    </row>
    <row r="1004">
      <c r="B1004" s="130"/>
      <c r="C1004" s="130"/>
      <c r="D1004" s="130"/>
      <c r="E1004" s="130"/>
      <c r="F1004" s="130"/>
      <c r="G1004" s="130"/>
      <c r="H1004" s="130"/>
    </row>
    <row r="1005">
      <c r="B1005" s="130"/>
      <c r="C1005" s="130"/>
      <c r="D1005" s="130"/>
      <c r="E1005" s="130"/>
      <c r="F1005" s="130"/>
      <c r="G1005" s="130"/>
      <c r="H1005" s="130"/>
    </row>
    <row r="1006">
      <c r="B1006" s="130"/>
      <c r="C1006" s="130"/>
      <c r="D1006" s="130"/>
      <c r="E1006" s="130"/>
      <c r="F1006" s="130"/>
      <c r="G1006" s="130"/>
      <c r="H1006" s="130"/>
    </row>
    <row r="1007">
      <c r="B1007" s="130"/>
      <c r="C1007" s="130"/>
      <c r="D1007" s="130"/>
      <c r="E1007" s="130"/>
      <c r="F1007" s="130"/>
      <c r="G1007" s="130"/>
      <c r="H1007" s="130"/>
    </row>
    <row r="1008">
      <c r="B1008" s="130"/>
      <c r="C1008" s="130"/>
      <c r="D1008" s="130"/>
      <c r="E1008" s="130"/>
      <c r="F1008" s="130"/>
      <c r="G1008" s="130"/>
      <c r="H1008" s="130"/>
    </row>
    <row r="1009">
      <c r="B1009" s="130"/>
      <c r="C1009" s="130"/>
      <c r="D1009" s="130"/>
      <c r="E1009" s="130"/>
      <c r="F1009" s="130"/>
      <c r="G1009" s="130"/>
      <c r="H1009" s="130"/>
    </row>
    <row r="1010">
      <c r="B1010" s="130"/>
      <c r="C1010" s="130"/>
      <c r="D1010" s="130"/>
      <c r="E1010" s="130"/>
      <c r="F1010" s="130"/>
      <c r="G1010" s="130"/>
      <c r="H1010" s="130"/>
    </row>
    <row r="1011">
      <c r="B1011" s="130"/>
      <c r="C1011" s="130"/>
      <c r="D1011" s="130"/>
      <c r="E1011" s="130"/>
      <c r="F1011" s="130"/>
      <c r="G1011" s="130"/>
      <c r="H1011" s="130"/>
    </row>
    <row r="1012">
      <c r="B1012" s="130"/>
      <c r="C1012" s="130"/>
      <c r="D1012" s="130"/>
      <c r="E1012" s="130"/>
      <c r="F1012" s="130"/>
      <c r="G1012" s="130"/>
      <c r="H1012" s="130"/>
    </row>
    <row r="1013">
      <c r="B1013" s="130"/>
      <c r="C1013" s="130"/>
      <c r="D1013" s="130"/>
      <c r="E1013" s="130"/>
      <c r="F1013" s="130"/>
      <c r="G1013" s="130"/>
      <c r="H1013" s="130"/>
    </row>
    <row r="1014">
      <c r="B1014" s="130"/>
      <c r="C1014" s="130"/>
      <c r="D1014" s="130"/>
      <c r="E1014" s="130"/>
      <c r="F1014" s="130"/>
      <c r="G1014" s="130"/>
      <c r="H1014" s="130"/>
    </row>
    <row r="1015">
      <c r="B1015" s="130"/>
      <c r="C1015" s="130"/>
      <c r="D1015" s="130"/>
      <c r="E1015" s="130"/>
      <c r="F1015" s="130"/>
      <c r="G1015" s="130"/>
      <c r="H1015" s="130"/>
    </row>
    <row r="1016">
      <c r="B1016" s="130"/>
      <c r="C1016" s="130"/>
      <c r="D1016" s="130"/>
      <c r="E1016" s="130"/>
      <c r="F1016" s="130"/>
      <c r="G1016" s="130"/>
      <c r="H1016" s="130"/>
    </row>
    <row r="1017">
      <c r="B1017" s="130"/>
      <c r="C1017" s="130"/>
      <c r="D1017" s="130"/>
      <c r="E1017" s="130"/>
      <c r="F1017" s="130"/>
      <c r="G1017" s="130"/>
      <c r="H1017" s="130"/>
    </row>
    <row r="1018">
      <c r="B1018" s="130"/>
      <c r="C1018" s="130"/>
      <c r="D1018" s="130"/>
      <c r="E1018" s="130"/>
      <c r="F1018" s="130"/>
      <c r="G1018" s="130"/>
      <c r="H1018" s="130"/>
    </row>
    <row r="1019">
      <c r="B1019" s="130"/>
      <c r="C1019" s="130"/>
      <c r="D1019" s="130"/>
      <c r="E1019" s="130"/>
      <c r="F1019" s="130"/>
      <c r="G1019" s="130"/>
      <c r="H1019" s="130"/>
    </row>
    <row r="1020">
      <c r="B1020" s="130"/>
      <c r="C1020" s="130"/>
      <c r="D1020" s="130"/>
      <c r="E1020" s="130"/>
      <c r="F1020" s="130"/>
      <c r="G1020" s="130"/>
      <c r="H1020" s="130"/>
    </row>
    <row r="1021">
      <c r="B1021" s="130"/>
      <c r="C1021" s="130"/>
      <c r="D1021" s="130"/>
      <c r="E1021" s="130"/>
      <c r="F1021" s="130"/>
      <c r="G1021" s="130"/>
      <c r="H1021" s="130"/>
    </row>
    <row r="1022">
      <c r="B1022" s="130"/>
      <c r="C1022" s="130"/>
      <c r="D1022" s="130"/>
      <c r="E1022" s="130"/>
      <c r="F1022" s="130"/>
      <c r="G1022" s="130"/>
      <c r="H1022" s="130"/>
    </row>
    <row r="1023">
      <c r="B1023" s="130"/>
      <c r="C1023" s="130"/>
      <c r="D1023" s="130"/>
      <c r="E1023" s="130"/>
      <c r="F1023" s="130"/>
      <c r="G1023" s="130"/>
      <c r="H1023" s="130"/>
    </row>
    <row r="1024">
      <c r="B1024" s="130"/>
      <c r="C1024" s="130"/>
      <c r="D1024" s="130"/>
      <c r="E1024" s="130"/>
      <c r="F1024" s="130"/>
      <c r="G1024" s="130"/>
      <c r="H1024" s="130"/>
    </row>
    <row r="1025">
      <c r="B1025" s="130"/>
      <c r="C1025" s="130"/>
      <c r="D1025" s="130"/>
      <c r="E1025" s="130"/>
      <c r="F1025" s="130"/>
      <c r="G1025" s="130"/>
      <c r="H1025" s="130"/>
    </row>
    <row r="1026">
      <c r="B1026" s="130"/>
      <c r="C1026" s="130"/>
      <c r="D1026" s="130"/>
      <c r="E1026" s="130"/>
      <c r="F1026" s="130"/>
      <c r="G1026" s="130"/>
      <c r="H1026" s="130"/>
    </row>
    <row r="1027">
      <c r="B1027" s="130"/>
      <c r="C1027" s="130"/>
      <c r="D1027" s="130"/>
      <c r="E1027" s="130"/>
      <c r="F1027" s="130"/>
      <c r="G1027" s="130"/>
      <c r="H1027" s="130"/>
    </row>
    <row r="1028">
      <c r="B1028" s="130"/>
      <c r="C1028" s="130"/>
      <c r="D1028" s="130"/>
      <c r="E1028" s="130"/>
      <c r="F1028" s="130"/>
      <c r="G1028" s="130"/>
      <c r="H1028" s="130"/>
    </row>
    <row r="1029">
      <c r="B1029" s="130"/>
      <c r="C1029" s="130"/>
      <c r="D1029" s="130"/>
      <c r="E1029" s="130"/>
      <c r="F1029" s="130"/>
      <c r="G1029" s="130"/>
      <c r="H1029" s="130"/>
    </row>
  </sheetData>
  <conditionalFormatting sqref="B6:H6 B22:H22 B38:H38 B54:H54 B70:H70 B86:H86">
    <cfRule type="timePeriod" dxfId="4" priority="1" timePeriod="today"/>
  </conditionalFormatting>
  <conditionalFormatting sqref="B6:H6 B22:H22 B38:H38 B54:H54 B70:H70 B86:H86">
    <cfRule type="expression" dxfId="5" priority="2">
      <formula>AND( B6&gt;=$C$2,B6&lt;=EOMONTH($C$2,0))</formula>
    </cfRule>
  </conditionalFormatting>
  <dataValidations>
    <dataValidation type="list" allowBlank="1" showErrorMessage="1" sqref="B3">
      <formula1>Parameter!$B$2:$B$13</formula1>
    </dataValidation>
    <dataValidation type="list" allowBlank="1" showErrorMessage="1" sqref="B2">
      <formula1>"2023,2024,2025,2026"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6.63"/>
    <col customWidth="1" min="3" max="3" width="36.0"/>
  </cols>
  <sheetData>
    <row r="1">
      <c r="A1" s="159"/>
      <c r="B1" s="159"/>
    </row>
    <row r="2" ht="22.5" customHeight="1">
      <c r="A2" s="160" t="s">
        <v>175</v>
      </c>
      <c r="B2" s="160" t="s">
        <v>176</v>
      </c>
      <c r="C2" s="160" t="s">
        <v>177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ht="22.5" customHeight="1">
      <c r="A3" s="161">
        <f>IF(ISBLANK(tbJobList[Job Name]),,ROW(A3)-2)</f>
        <v>1</v>
      </c>
      <c r="B3" s="162"/>
      <c r="C3" s="163" t="s">
        <v>23</v>
      </c>
      <c r="G3" s="159" t="str">
        <f>TRIM(E3)</f>
        <v/>
      </c>
    </row>
    <row r="4" ht="22.5" customHeight="1">
      <c r="A4" s="161">
        <f>IF(ISBLANK(tbJobList[Job Name]),,ROW(A4)-2)</f>
        <v>2</v>
      </c>
      <c r="B4" s="162"/>
      <c r="C4" s="163" t="s">
        <v>23</v>
      </c>
    </row>
    <row r="5" ht="22.5" customHeight="1">
      <c r="A5" s="161">
        <f>IF(ISBLANK(tbJobList[Job Name]),,ROW(A5)-2)</f>
        <v>3</v>
      </c>
      <c r="B5" s="162"/>
      <c r="C5" s="163" t="s">
        <v>31</v>
      </c>
    </row>
    <row r="6" ht="22.5" customHeight="1">
      <c r="A6" s="161">
        <f>IF(ISBLANK(tbJobList[Job Name]),,ROW(A6)-2)</f>
        <v>4</v>
      </c>
      <c r="B6" s="162"/>
      <c r="C6" s="163" t="s">
        <v>31</v>
      </c>
    </row>
    <row r="7" ht="22.5" customHeight="1">
      <c r="A7" s="161">
        <f>IF(ISBLANK(tbJobList[Job Name]),,ROW(A7)-2)</f>
        <v>5</v>
      </c>
      <c r="B7" s="162"/>
      <c r="C7" s="163" t="s">
        <v>178</v>
      </c>
    </row>
    <row r="8" ht="22.5" customHeight="1">
      <c r="A8" s="161">
        <f>IF(ISBLANK(tbJobList[Job Name]),,ROW(A8)-2)</f>
        <v>6</v>
      </c>
      <c r="B8" s="162"/>
      <c r="C8" s="163" t="s">
        <v>76</v>
      </c>
    </row>
    <row r="9" ht="22.5" customHeight="1">
      <c r="A9" s="161">
        <f>IF(ISBLANK(tbJobList[Job Name]),,ROW(A9)-2)</f>
        <v>7</v>
      </c>
      <c r="B9" s="162"/>
      <c r="C9" s="163" t="s">
        <v>80</v>
      </c>
    </row>
    <row r="10" ht="22.5" customHeight="1">
      <c r="A10" s="161" t="str">
        <f>IF(ISBLANK(tbJobList[Job Name]),,ROW(A10)-2)</f>
        <v/>
      </c>
      <c r="B10" s="162"/>
      <c r="C10" s="164"/>
    </row>
    <row r="11" ht="22.5" customHeight="1">
      <c r="A11" s="161" t="str">
        <f>IF(ISBLANK(tbJobList[Job Name]),,ROW(A11)-2)</f>
        <v/>
      </c>
      <c r="B11" s="162"/>
      <c r="C11" s="164"/>
    </row>
    <row r="12" ht="22.5" customHeight="1">
      <c r="A12" s="161" t="str">
        <f>IF(ISBLANK(tbJobList[Job Name]),,ROW(A12)-2)</f>
        <v/>
      </c>
      <c r="B12" s="162"/>
      <c r="C12" s="164"/>
    </row>
    <row r="13" ht="22.5" customHeight="1">
      <c r="A13" s="161" t="str">
        <f>IF(ISBLANK(tbJobList[Job Name]),,ROW(A13)-2)</f>
        <v/>
      </c>
      <c r="B13" s="162"/>
      <c r="C13" s="164"/>
    </row>
    <row r="14" ht="22.5" customHeight="1">
      <c r="A14" s="161" t="str">
        <f>IF(ISBLANK(tbJobList[Job Name]),,ROW(A14)-2)</f>
        <v/>
      </c>
      <c r="B14" s="162"/>
      <c r="C14" s="164"/>
    </row>
    <row r="15" ht="22.5" customHeight="1">
      <c r="A15" s="161" t="str">
        <f>IF(ISBLANK(tbJobList[Job Name]),,ROW(A15)-2)</f>
        <v/>
      </c>
      <c r="B15" s="162"/>
      <c r="C15" s="164"/>
    </row>
    <row r="16" ht="22.5" customHeight="1">
      <c r="A16" s="161" t="str">
        <f>IF(ISBLANK(tbJobList[Job Name]),,ROW(A16)-2)</f>
        <v/>
      </c>
      <c r="B16" s="162"/>
      <c r="C16" s="164"/>
    </row>
    <row r="17" ht="22.5" customHeight="1">
      <c r="A17" s="161" t="str">
        <f>IF(ISBLANK(tbJobList[Job Name]),,ROW(A17)-2)</f>
        <v/>
      </c>
      <c r="B17" s="162"/>
      <c r="C17" s="164"/>
    </row>
    <row r="18" ht="22.5" customHeight="1">
      <c r="A18" s="161" t="str">
        <f>IF(ISBLANK(tbJobList[Job Name]),,ROW(A18)-2)</f>
        <v/>
      </c>
      <c r="B18" s="162"/>
      <c r="C18" s="164"/>
    </row>
    <row r="19" ht="22.5" customHeight="1">
      <c r="A19" s="161" t="str">
        <f>IF(ISBLANK(tbJobList[Job Name]),,ROW(A19)-2)</f>
        <v/>
      </c>
      <c r="B19" s="162"/>
      <c r="C19" s="164"/>
    </row>
    <row r="20" ht="22.5" customHeight="1">
      <c r="A20" s="161" t="str">
        <f>IF(ISBLANK(tbJobList[Job Name]),,ROW(A20)-2)</f>
        <v/>
      </c>
      <c r="B20" s="162"/>
      <c r="C20" s="164"/>
    </row>
    <row r="21" ht="22.5" customHeight="1">
      <c r="A21" s="161" t="str">
        <f>IF(ISBLANK(tbJobList[Job Name]),,ROW(A21)-2)</f>
        <v/>
      </c>
      <c r="B21" s="162"/>
      <c r="C21" s="164"/>
    </row>
    <row r="22" ht="22.5" customHeight="1">
      <c r="A22" s="161" t="str">
        <f>IF(ISBLANK(tbJobList[Job Name]),,ROW(A22)-2)</f>
        <v/>
      </c>
      <c r="B22" s="162"/>
      <c r="C22" s="164"/>
    </row>
    <row r="23" ht="22.5" customHeight="1">
      <c r="A23" s="161" t="str">
        <f>IF(ISBLANK(tbJobList[Job Name]),,ROW(A23)-2)</f>
        <v/>
      </c>
      <c r="B23" s="162"/>
      <c r="C23" s="164"/>
    </row>
    <row r="24" ht="22.5" customHeight="1">
      <c r="A24" s="161" t="str">
        <f>IF(ISBLANK(tbJobList[Job Name]),,ROW(A24)-2)</f>
        <v/>
      </c>
      <c r="B24" s="162"/>
      <c r="C24" s="164"/>
    </row>
    <row r="25" ht="22.5" customHeight="1">
      <c r="A25" s="161" t="str">
        <f>IF(ISBLANK(tbJobList[Job Name]),,ROW(A25)-2)</f>
        <v/>
      </c>
      <c r="B25" s="162"/>
      <c r="C25" s="164"/>
    </row>
    <row r="26" ht="22.5" customHeight="1">
      <c r="A26" s="161" t="str">
        <f>IF(ISBLANK(tbJobList[Job Name]),,ROW(A26)-2)</f>
        <v/>
      </c>
      <c r="B26" s="162"/>
      <c r="C26" s="164"/>
    </row>
    <row r="27" ht="22.5" customHeight="1">
      <c r="A27" s="161" t="str">
        <f>IF(ISBLANK(tbJobList[Job Name]),,ROW(A27)-2)</f>
        <v/>
      </c>
      <c r="B27" s="162"/>
      <c r="C27" s="164"/>
    </row>
    <row r="28" ht="22.5" customHeight="1">
      <c r="A28" s="161" t="str">
        <f>IF(ISBLANK(tbJobList[Job Name]),,ROW(A28)-2)</f>
        <v/>
      </c>
      <c r="B28" s="162"/>
      <c r="C28" s="164"/>
    </row>
    <row r="29" ht="22.5" customHeight="1">
      <c r="A29" s="161" t="str">
        <f>IF(ISBLANK(tbJobList[Job Name]),,ROW(A29)-2)</f>
        <v/>
      </c>
      <c r="B29" s="162"/>
      <c r="C29" s="164"/>
    </row>
    <row r="30" ht="22.5" customHeight="1">
      <c r="A30" s="161" t="str">
        <f>IF(ISBLANK(tbJobList[Job Name]),,ROW(A30)-2)</f>
        <v/>
      </c>
      <c r="B30" s="162"/>
      <c r="C30" s="164"/>
    </row>
    <row r="31" ht="22.5" customHeight="1">
      <c r="A31" s="161" t="str">
        <f>IF(ISBLANK(tbJobList[Job Name]),,ROW(A31)-2)</f>
        <v/>
      </c>
      <c r="B31" s="162"/>
      <c r="C31" s="164"/>
    </row>
    <row r="32" ht="22.5" customHeight="1">
      <c r="A32" s="161" t="str">
        <f>IF(ISBLANK(tbJobList[Job Name]),,ROW(A32)-2)</f>
        <v/>
      </c>
      <c r="B32" s="162"/>
      <c r="C32" s="164"/>
    </row>
    <row r="33" ht="22.5" customHeight="1">
      <c r="A33" s="161" t="str">
        <f>IF(ISBLANK(tbJobList[Job Name]),,ROW(A33)-2)</f>
        <v/>
      </c>
      <c r="B33" s="162"/>
      <c r="C33" s="164"/>
    </row>
    <row r="34" ht="22.5" customHeight="1">
      <c r="A34" s="161" t="str">
        <f>IF(ISBLANK(tbJobList[Job Name]),,ROW(A34)-2)</f>
        <v/>
      </c>
      <c r="B34" s="162"/>
      <c r="C34" s="164"/>
    </row>
    <row r="35" ht="22.5" customHeight="1">
      <c r="A35" s="161" t="str">
        <f>IF(ISBLANK(tbJobList[Job Name]),,ROW(A35)-2)</f>
        <v/>
      </c>
      <c r="B35" s="162"/>
      <c r="C35" s="164"/>
    </row>
    <row r="36" ht="22.5" customHeight="1">
      <c r="A36" s="161" t="str">
        <f>IF(ISBLANK(tbJobList[Job Name]),,ROW(A36)-2)</f>
        <v/>
      </c>
      <c r="B36" s="162"/>
      <c r="C36" s="164"/>
    </row>
    <row r="37" ht="22.5" customHeight="1">
      <c r="A37" s="161" t="str">
        <f>IF(ISBLANK(tbJobList[Job Name]),,ROW(A37)-2)</f>
        <v/>
      </c>
      <c r="B37" s="162"/>
      <c r="C37" s="164"/>
    </row>
    <row r="38" ht="22.5" customHeight="1">
      <c r="A38" s="161" t="str">
        <f>IF(ISBLANK(tbJobList[Job Name]),,ROW(A38)-2)</f>
        <v/>
      </c>
      <c r="B38" s="162"/>
      <c r="C38" s="164"/>
    </row>
    <row r="39" ht="22.5" customHeight="1">
      <c r="A39" s="161" t="str">
        <f>IF(ISBLANK(tbJobList[Job Name]),,ROW(A39)-2)</f>
        <v/>
      </c>
      <c r="B39" s="162"/>
      <c r="C39" s="164"/>
    </row>
    <row r="40" ht="22.5" customHeight="1">
      <c r="A40" s="161" t="str">
        <f>IF(ISBLANK(tbJobList[Job Name]),,ROW(A40)-2)</f>
        <v/>
      </c>
      <c r="B40" s="162"/>
      <c r="C40" s="164"/>
    </row>
    <row r="41" ht="22.5" customHeight="1">
      <c r="A41" s="161" t="str">
        <f>IF(ISBLANK(tbJobList[Job Name]),,ROW(A41)-2)</f>
        <v/>
      </c>
      <c r="B41" s="162"/>
      <c r="C41" s="164"/>
    </row>
    <row r="42" ht="22.5" customHeight="1">
      <c r="A42" s="161" t="str">
        <f>IF(ISBLANK(tbJobList[Job Name]),,ROW(A42)-2)</f>
        <v/>
      </c>
      <c r="B42" s="162"/>
      <c r="C42" s="164"/>
    </row>
    <row r="43" ht="22.5" customHeight="1">
      <c r="A43" s="161" t="str">
        <f>IF(ISBLANK(tbJobList[Job Name]),,ROW(A43)-2)</f>
        <v/>
      </c>
      <c r="B43" s="162"/>
      <c r="C43" s="164"/>
    </row>
    <row r="44" ht="22.5" customHeight="1">
      <c r="A44" s="161" t="str">
        <f>IF(ISBLANK(tbJobList[Job Name]),,ROW(A44)-2)</f>
        <v/>
      </c>
      <c r="B44" s="162"/>
      <c r="C44" s="164"/>
    </row>
    <row r="45" ht="22.5" customHeight="1">
      <c r="A45" s="161" t="str">
        <f>IF(ISBLANK(tbJobList[Job Name]),,ROW(A45)-2)</f>
        <v/>
      </c>
      <c r="B45" s="162"/>
      <c r="C45" s="164"/>
    </row>
    <row r="46" ht="22.5" customHeight="1">
      <c r="A46" s="161" t="str">
        <f>IF(ISBLANK(tbJobList[Job Name]),,ROW(A46)-2)</f>
        <v/>
      </c>
      <c r="B46" s="162"/>
      <c r="C46" s="164"/>
    </row>
    <row r="47" ht="22.5" customHeight="1">
      <c r="A47" s="161" t="str">
        <f>IF(ISBLANK(tbJobList[Job Name]),,ROW(A47)-2)</f>
        <v/>
      </c>
      <c r="B47" s="162"/>
      <c r="C47" s="164"/>
    </row>
    <row r="48" ht="22.5" customHeight="1">
      <c r="A48" s="161" t="str">
        <f>IF(ISBLANK(tbJobList[Job Name]),,ROW(A48)-2)</f>
        <v/>
      </c>
      <c r="B48" s="162"/>
      <c r="C48" s="164"/>
    </row>
    <row r="49" ht="22.5" customHeight="1">
      <c r="A49" s="161" t="str">
        <f>IF(ISBLANK(tbJobList[Job Name]),,ROW(A49)-2)</f>
        <v/>
      </c>
      <c r="B49" s="162"/>
      <c r="C49" s="164"/>
    </row>
    <row r="50" ht="22.5" customHeight="1">
      <c r="A50" s="161" t="str">
        <f>IF(ISBLANK(tbJobList[Job Name]),,ROW(A50)-2)</f>
        <v/>
      </c>
      <c r="B50" s="162"/>
      <c r="C50" s="164"/>
    </row>
    <row r="51" ht="22.5" customHeight="1">
      <c r="A51" s="161" t="str">
        <f>IF(ISBLANK(tbJobList[Job Name]),,ROW(A51)-2)</f>
        <v/>
      </c>
      <c r="B51" s="162"/>
      <c r="C51" s="164"/>
    </row>
    <row r="52" ht="22.5" customHeight="1">
      <c r="A52" s="161" t="str">
        <f>IF(ISBLANK(tbJobList[Job Name]),,ROW(A52)-2)</f>
        <v/>
      </c>
      <c r="B52" s="162"/>
      <c r="C52" s="164"/>
    </row>
    <row r="53" ht="22.5" customHeight="1">
      <c r="A53" s="161" t="str">
        <f>IF(ISBLANK(tbJobList[Job Name]),,ROW(A53)-2)</f>
        <v/>
      </c>
      <c r="B53" s="162"/>
      <c r="C53" s="164"/>
    </row>
    <row r="54" ht="22.5" customHeight="1">
      <c r="A54" s="161" t="str">
        <f>IF(ISBLANK(tbJobList[Job Name]),,ROW(A54)-2)</f>
        <v/>
      </c>
      <c r="B54" s="162"/>
      <c r="C54" s="164"/>
    </row>
    <row r="55" ht="22.5" customHeight="1">
      <c r="A55" s="161" t="str">
        <f>IF(ISBLANK(tbJobList[Job Name]),,ROW(A55)-2)</f>
        <v/>
      </c>
      <c r="B55" s="162"/>
      <c r="C55" s="164"/>
    </row>
    <row r="56" ht="22.5" customHeight="1">
      <c r="A56" s="161" t="str">
        <f>IF(ISBLANK(tbJobList[Job Name]),,ROW(A56)-2)</f>
        <v/>
      </c>
      <c r="B56" s="162"/>
      <c r="C56" s="164"/>
    </row>
    <row r="57" ht="22.5" customHeight="1">
      <c r="A57" s="161" t="str">
        <f>IF(ISBLANK(tbJobList[Job Name]),,ROW(A57)-2)</f>
        <v/>
      </c>
      <c r="B57" s="162"/>
      <c r="C57" s="164"/>
    </row>
    <row r="58" ht="22.5" customHeight="1">
      <c r="A58" s="161" t="str">
        <f>IF(ISBLANK(tbJobList[Job Name]),,ROW(A58)-2)</f>
        <v/>
      </c>
      <c r="B58" s="162"/>
      <c r="C58" s="164"/>
    </row>
    <row r="59" ht="22.5" customHeight="1">
      <c r="A59" s="161" t="str">
        <f>IF(ISBLANK(tbJobList[Job Name]),,ROW(A59)-2)</f>
        <v/>
      </c>
      <c r="B59" s="162"/>
      <c r="C59" s="164"/>
    </row>
    <row r="60" ht="22.5" customHeight="1">
      <c r="A60" s="161" t="str">
        <f>IF(ISBLANK(tbJobList[Job Name]),,ROW(A60)-2)</f>
        <v/>
      </c>
      <c r="B60" s="162"/>
      <c r="C60" s="164"/>
    </row>
    <row r="61" ht="22.5" customHeight="1">
      <c r="A61" s="161" t="str">
        <f>IF(ISBLANK(tbJobList[Job Name]),,ROW(A61)-2)</f>
        <v/>
      </c>
      <c r="B61" s="162"/>
      <c r="C61" s="164"/>
    </row>
    <row r="62" ht="22.5" customHeight="1">
      <c r="A62" s="161" t="str">
        <f>IF(ISBLANK(tbJobList[Job Name]),,ROW(A62)-2)</f>
        <v/>
      </c>
      <c r="B62" s="162"/>
      <c r="C62" s="164"/>
    </row>
    <row r="63" ht="22.5" customHeight="1">
      <c r="A63" s="161" t="str">
        <f>IF(ISBLANK(tbJobList[Job Name]),,ROW(A63)-2)</f>
        <v/>
      </c>
      <c r="B63" s="162"/>
      <c r="C63" s="164"/>
    </row>
    <row r="64" ht="22.5" customHeight="1">
      <c r="A64" s="161" t="str">
        <f>IF(ISBLANK(tbJobList[Job Name]),,ROW(A64)-2)</f>
        <v/>
      </c>
      <c r="B64" s="162"/>
      <c r="C64" s="164"/>
    </row>
    <row r="65" ht="22.5" customHeight="1">
      <c r="A65" s="161" t="str">
        <f>IF(ISBLANK(tbJobList[Job Name]),,ROW(A65)-2)</f>
        <v/>
      </c>
      <c r="B65" s="162"/>
      <c r="C65" s="164"/>
    </row>
    <row r="66" ht="22.5" customHeight="1">
      <c r="A66" s="161" t="str">
        <f>IF(ISBLANK(tbJobList[Job Name]),,ROW(A66)-2)</f>
        <v/>
      </c>
      <c r="B66" s="162"/>
      <c r="C66" s="164"/>
    </row>
    <row r="67" ht="22.5" customHeight="1">
      <c r="A67" s="161" t="str">
        <f>IF(ISBLANK(tbJobList[Job Name]),,ROW(A67)-2)</f>
        <v/>
      </c>
      <c r="B67" s="162"/>
      <c r="C67" s="164"/>
    </row>
    <row r="68" ht="22.5" customHeight="1">
      <c r="A68" s="161" t="str">
        <f>IF(ISBLANK(tbJobList[Job Name]),,ROW(A68)-2)</f>
        <v/>
      </c>
      <c r="B68" s="162"/>
      <c r="C68" s="164"/>
    </row>
    <row r="69" ht="22.5" customHeight="1">
      <c r="A69" s="161" t="str">
        <f>IF(ISBLANK(tbJobList[Job Name]),,ROW(A69)-2)</f>
        <v/>
      </c>
      <c r="B69" s="162"/>
      <c r="C69" s="164"/>
    </row>
    <row r="70" ht="22.5" customHeight="1">
      <c r="A70" s="161" t="str">
        <f>IF(ISBLANK(tbJobList[Job Name]),,ROW(A70)-2)</f>
        <v/>
      </c>
      <c r="B70" s="162"/>
      <c r="C70" s="164"/>
    </row>
    <row r="71" ht="22.5" customHeight="1">
      <c r="A71" s="165" t="str">
        <f>IF(ISBLANK(tbJobList[Job Name]),,ROW(A71)-2)</f>
        <v/>
      </c>
      <c r="B71" s="166"/>
      <c r="C71" s="167"/>
    </row>
    <row r="72" ht="22.5" customHeight="1">
      <c r="A72" s="165" t="str">
        <f>IF(ISBLANK(tbJobList[Job Name]),,ROW(A72)-2)</f>
        <v/>
      </c>
      <c r="B72" s="166"/>
      <c r="C72" s="167"/>
    </row>
    <row r="73" ht="22.5" customHeight="1">
      <c r="A73" s="165" t="str">
        <f>IF(ISBLANK(tbJobList[Job Name]),,ROW(A73)-2)</f>
        <v/>
      </c>
      <c r="B73" s="166"/>
      <c r="C73" s="167"/>
    </row>
    <row r="74" ht="22.5" customHeight="1">
      <c r="A74" s="165" t="str">
        <f>IF(ISBLANK(tbJobList[Job Name]),,ROW(A74)-2)</f>
        <v/>
      </c>
      <c r="B74" s="166"/>
      <c r="C74" s="167"/>
    </row>
    <row r="75" ht="22.5" customHeight="1">
      <c r="A75" s="165" t="str">
        <f>IF(ISBLANK(tbJobList[Job Name]),,ROW(A75)-2)</f>
        <v/>
      </c>
      <c r="B75" s="166"/>
      <c r="C75" s="167"/>
    </row>
    <row r="76" ht="22.5" customHeight="1">
      <c r="A76" s="165" t="str">
        <f>IF(ISBLANK(tbJobList[Job Name]),,ROW(A76)-2)</f>
        <v/>
      </c>
      <c r="B76" s="166"/>
      <c r="C76" s="167"/>
    </row>
    <row r="77" ht="22.5" customHeight="1">
      <c r="A77" s="165" t="str">
        <f>IF(ISBLANK(tbJobList[Job Name]),,ROW(A77)-2)</f>
        <v/>
      </c>
      <c r="B77" s="166"/>
      <c r="C77" s="167"/>
    </row>
    <row r="78" ht="22.5" customHeight="1">
      <c r="A78" s="165" t="str">
        <f>IF(ISBLANK(tbJobList[Job Name]),,ROW(A78)-2)</f>
        <v/>
      </c>
      <c r="B78" s="166"/>
      <c r="C78" s="167"/>
    </row>
    <row r="79" ht="22.5" customHeight="1">
      <c r="A79" s="165" t="str">
        <f>IF(ISBLANK(tbJobList[Job Name]),,ROW(A79)-2)</f>
        <v/>
      </c>
      <c r="B79" s="166"/>
      <c r="C79" s="167"/>
    </row>
    <row r="80" ht="22.5" customHeight="1">
      <c r="A80" s="165" t="str">
        <f>IF(ISBLANK(tbJobList[Job Name]),,ROW(A80)-2)</f>
        <v/>
      </c>
      <c r="B80" s="166"/>
      <c r="C80" s="167"/>
    </row>
    <row r="81" ht="22.5" customHeight="1">
      <c r="A81" s="165" t="str">
        <f>IF(ISBLANK(tbJobList[Job Name]),,ROW(A81)-2)</f>
        <v/>
      </c>
      <c r="B81" s="166"/>
      <c r="C81" s="167"/>
    </row>
    <row r="82" ht="22.5" customHeight="1">
      <c r="A82" s="165" t="str">
        <f>IF(ISBLANK(tbJobList[Job Name]),,ROW(A82)-2)</f>
        <v/>
      </c>
      <c r="B82" s="166"/>
      <c r="C82" s="167"/>
    </row>
    <row r="83" ht="22.5" customHeight="1">
      <c r="A83" s="165" t="str">
        <f>IF(ISBLANK(tbJobList[Job Name]),,ROW(A83)-2)</f>
        <v/>
      </c>
      <c r="B83" s="166"/>
      <c r="C83" s="167"/>
    </row>
    <row r="84" ht="22.5" customHeight="1">
      <c r="A84" s="165" t="str">
        <f>IF(ISBLANK(tbJobList[Job Name]),,ROW(A84)-2)</f>
        <v/>
      </c>
      <c r="B84" s="166"/>
      <c r="C84" s="167"/>
    </row>
    <row r="85" ht="22.5" customHeight="1">
      <c r="A85" s="165" t="str">
        <f>IF(ISBLANK(tbJobList[Job Name]),,ROW(A85)-2)</f>
        <v/>
      </c>
      <c r="B85" s="166"/>
      <c r="C85" s="167"/>
    </row>
    <row r="86" ht="22.5" customHeight="1">
      <c r="A86" s="165" t="str">
        <f>IF(ISBLANK(tbJobList[Job Name]),,ROW(A86)-2)</f>
        <v/>
      </c>
      <c r="B86" s="166"/>
      <c r="C86" s="167"/>
    </row>
    <row r="87" ht="22.5" customHeight="1">
      <c r="A87" s="165" t="str">
        <f>IF(ISBLANK(tbJobList[Job Name]),,ROW(A87)-2)</f>
        <v/>
      </c>
      <c r="B87" s="166"/>
      <c r="C87" s="167"/>
    </row>
    <row r="88" ht="22.5" customHeight="1">
      <c r="A88" s="165" t="str">
        <f>IF(ISBLANK(tbJobList[Job Name]),,ROW(A88)-2)</f>
        <v/>
      </c>
      <c r="B88" s="166"/>
      <c r="C88" s="167"/>
    </row>
    <row r="89" ht="22.5" customHeight="1">
      <c r="A89" s="165" t="str">
        <f>IF(ISBLANK(tbJobList[Job Name]),,ROW(A89)-2)</f>
        <v/>
      </c>
      <c r="B89" s="166"/>
      <c r="C89" s="167"/>
    </row>
    <row r="90" ht="22.5" customHeight="1">
      <c r="A90" s="165" t="str">
        <f>IF(ISBLANK(tbJobList[Job Name]),,ROW(A90)-2)</f>
        <v/>
      </c>
      <c r="B90" s="166"/>
      <c r="C90" s="167"/>
    </row>
    <row r="91" ht="22.5" customHeight="1">
      <c r="A91" s="165" t="str">
        <f>IF(ISBLANK(tbJobList[Job Name]),,ROW(A91)-2)</f>
        <v/>
      </c>
      <c r="B91" s="166"/>
      <c r="C91" s="167"/>
    </row>
    <row r="92" ht="22.5" customHeight="1">
      <c r="A92" s="165" t="str">
        <f>IF(ISBLANK(tbJobList[Job Name]),,ROW(A92)-2)</f>
        <v/>
      </c>
      <c r="B92" s="166"/>
      <c r="C92" s="167"/>
    </row>
    <row r="93" ht="22.5" customHeight="1">
      <c r="A93" s="165" t="str">
        <f>IF(ISBLANK(tbJobList[Job Name]),,ROW(A93)-2)</f>
        <v/>
      </c>
      <c r="B93" s="166"/>
      <c r="C93" s="167"/>
    </row>
    <row r="94" ht="22.5" customHeight="1">
      <c r="A94" s="165" t="str">
        <f>IF(ISBLANK(tbJobList[Job Name]),,ROW(A94)-2)</f>
        <v/>
      </c>
      <c r="B94" s="166"/>
      <c r="C94" s="167"/>
    </row>
    <row r="95" ht="22.5" customHeight="1">
      <c r="A95" s="165" t="str">
        <f>IF(ISBLANK(tbJobList[Job Name]),,ROW(A95)-2)</f>
        <v/>
      </c>
      <c r="B95" s="166"/>
      <c r="C95" s="167"/>
    </row>
    <row r="96" ht="22.5" customHeight="1">
      <c r="A96" s="165" t="str">
        <f>IF(ISBLANK(tbJobList[Job Name]),,ROW(A96)-2)</f>
        <v/>
      </c>
      <c r="B96" s="166"/>
      <c r="C96" s="167"/>
    </row>
    <row r="97" ht="22.5" customHeight="1">
      <c r="A97" s="165" t="str">
        <f>IF(ISBLANK(tbJobList[Job Name]),,ROW(A97)-2)</f>
        <v/>
      </c>
      <c r="B97" s="166"/>
      <c r="C97" s="167"/>
    </row>
    <row r="98" ht="22.5" customHeight="1">
      <c r="A98" s="165" t="str">
        <f>IF(ISBLANK(tbJobList[Job Name]),,ROW(A98)-2)</f>
        <v/>
      </c>
      <c r="B98" s="166"/>
      <c r="C98" s="167"/>
    </row>
    <row r="99" ht="22.5" customHeight="1">
      <c r="A99" s="165" t="str">
        <f>IF(ISBLANK(tbJobList[Job Name]),,ROW(A99)-2)</f>
        <v/>
      </c>
      <c r="B99" s="166"/>
      <c r="C99" s="167"/>
    </row>
    <row r="100" ht="22.5" customHeight="1">
      <c r="A100" s="165" t="str">
        <f>IF(ISBLANK(tbJobList[Job Name]),,ROW(A100)-2)</f>
        <v/>
      </c>
      <c r="B100" s="166"/>
      <c r="C100" s="167"/>
    </row>
    <row r="101" ht="22.5" customHeight="1">
      <c r="A101" s="165" t="str">
        <f>IF(ISBLANK(tbJobList[Job Name]),,ROW(A101)-2)</f>
        <v/>
      </c>
      <c r="B101" s="166"/>
      <c r="C101" s="167"/>
    </row>
    <row r="102" ht="22.5" customHeight="1">
      <c r="A102" s="165" t="str">
        <f>IF(ISBLANK(tbJobList[Job Name]),,ROW(A102)-2)</f>
        <v/>
      </c>
      <c r="B102" s="166"/>
      <c r="C102" s="167"/>
    </row>
    <row r="103" ht="22.5" customHeight="1">
      <c r="A103" s="165" t="str">
        <f>IF(ISBLANK(tbJobList[Job Name]),,ROW(A103)-2)</f>
        <v/>
      </c>
      <c r="C103" s="168"/>
    </row>
    <row r="104" ht="22.5" customHeight="1">
      <c r="A104" s="165" t="str">
        <f>IF(ISBLANK(tbJobList[Job Name]),,ROW(A104)-2)</f>
        <v/>
      </c>
      <c r="C104" s="168"/>
    </row>
    <row r="105" ht="22.5" customHeight="1">
      <c r="A105" s="165" t="str">
        <f>IF(ISBLANK(tbJobList[Job Name]),,ROW(A105)-2)</f>
        <v/>
      </c>
      <c r="C105" s="168"/>
    </row>
    <row r="106" ht="22.5" customHeight="1">
      <c r="A106" s="165" t="str">
        <f>IF(ISBLANK(tbJobList[Job Name]),,ROW(A106)-2)</f>
        <v/>
      </c>
      <c r="C106" s="168"/>
    </row>
    <row r="107" ht="22.5" customHeight="1">
      <c r="A107" s="165" t="str">
        <f>IF(ISBLANK(tbJobList[Job Name]),,ROW(A107)-2)</f>
        <v/>
      </c>
      <c r="C107" s="168"/>
    </row>
    <row r="108" ht="22.5" customHeight="1">
      <c r="A108" s="165" t="str">
        <f>IF(ISBLANK(tbJobList[Job Name]),,ROW(A108)-2)</f>
        <v/>
      </c>
      <c r="C108" s="168"/>
    </row>
    <row r="109" ht="22.5" customHeight="1">
      <c r="A109" s="165" t="str">
        <f>IF(ISBLANK(tbJobList[Job Name]),,ROW(A109)-2)</f>
        <v/>
      </c>
      <c r="C109" s="168"/>
    </row>
    <row r="110" ht="22.5" customHeight="1">
      <c r="A110" s="165" t="str">
        <f>IF(ISBLANK(tbJobList[Job Name]),,ROW(A110)-2)</f>
        <v/>
      </c>
      <c r="C110" s="168"/>
    </row>
    <row r="111" ht="22.5" customHeight="1">
      <c r="A111" s="165" t="str">
        <f>IF(ISBLANK(tbJobList[Job Name]),,ROW(A111)-2)</f>
        <v/>
      </c>
      <c r="C111" s="168"/>
    </row>
    <row r="112" ht="22.5" customHeight="1">
      <c r="A112" s="165" t="str">
        <f>IF(ISBLANK(tbJobList[Job Name]),,ROW(A112)-2)</f>
        <v/>
      </c>
      <c r="C112" s="168"/>
    </row>
    <row r="113" ht="22.5" customHeight="1">
      <c r="A113" s="165" t="str">
        <f>IF(ISBLANK(tbJobList[Job Name]),,ROW(A113)-2)</f>
        <v/>
      </c>
      <c r="C113" s="168"/>
    </row>
    <row r="114" ht="22.5" customHeight="1">
      <c r="A114" s="165" t="str">
        <f>IF(ISBLANK(tbJobList[Job Name]),,ROW(A114)-2)</f>
        <v/>
      </c>
      <c r="C114" s="168"/>
    </row>
    <row r="115" ht="22.5" customHeight="1">
      <c r="A115" s="165" t="str">
        <f>IF(ISBLANK(tbJobList[Job Name]),,ROW(A115)-2)</f>
        <v/>
      </c>
      <c r="C115" s="168"/>
    </row>
    <row r="116" ht="22.5" customHeight="1">
      <c r="A116" s="165" t="str">
        <f>IF(ISBLANK(tbJobList[Job Name]),,ROW(A116)-2)</f>
        <v/>
      </c>
      <c r="C116" s="168"/>
    </row>
    <row r="117" ht="22.5" customHeight="1">
      <c r="A117" s="165" t="str">
        <f>IF(ISBLANK(tbJobList[Job Name]),,ROW(A117)-2)</f>
        <v/>
      </c>
      <c r="C117" s="168"/>
    </row>
    <row r="118" ht="22.5" customHeight="1">
      <c r="A118" s="165" t="str">
        <f>IF(ISBLANK(tbJobList[Job Name]),,ROW(A118)-2)</f>
        <v/>
      </c>
      <c r="C118" s="168"/>
    </row>
    <row r="119" ht="22.5" customHeight="1">
      <c r="A119" s="165" t="str">
        <f>IF(ISBLANK(tbJobList[Job Name]),,ROW(A119)-2)</f>
        <v/>
      </c>
      <c r="C119" s="168"/>
    </row>
    <row r="120" ht="22.5" customHeight="1">
      <c r="A120" s="165" t="str">
        <f>IF(ISBLANK(tbJobList[Job Name]),,ROW(A120)-2)</f>
        <v/>
      </c>
      <c r="C120" s="168"/>
    </row>
    <row r="121" ht="22.5" customHeight="1">
      <c r="A121" s="165" t="str">
        <f>IF(ISBLANK(tbJobList[Job Name]),,ROW(A121)-2)</f>
        <v/>
      </c>
      <c r="C121" s="168"/>
    </row>
    <row r="122" ht="22.5" customHeight="1">
      <c r="A122" s="165" t="str">
        <f>IF(ISBLANK(tbJobList[Job Name]),,ROW(A122)-2)</f>
        <v/>
      </c>
      <c r="C122" s="168"/>
    </row>
    <row r="123" ht="22.5" customHeight="1">
      <c r="A123" s="165" t="str">
        <f>IF(ISBLANK(tbJobList[Job Name]),,ROW(A123)-2)</f>
        <v/>
      </c>
      <c r="C123" s="168"/>
    </row>
    <row r="124" ht="22.5" customHeight="1">
      <c r="A124" s="165" t="str">
        <f>IF(ISBLANK(tbJobList[Job Name]),,ROW(A124)-2)</f>
        <v/>
      </c>
      <c r="C124" s="168"/>
    </row>
    <row r="125" ht="22.5" customHeight="1">
      <c r="A125" s="165" t="str">
        <f>IF(ISBLANK(tbJobList[Job Name]),,ROW(A125)-2)</f>
        <v/>
      </c>
      <c r="C125" s="168"/>
    </row>
    <row r="126" ht="22.5" customHeight="1">
      <c r="A126" s="165" t="str">
        <f>IF(ISBLANK(tbJobList[Job Name]),,ROW(A126)-2)</f>
        <v/>
      </c>
      <c r="C126" s="168"/>
    </row>
    <row r="127" ht="22.5" customHeight="1">
      <c r="A127" s="165" t="str">
        <f>IF(ISBLANK(tbJobList[Job Name]),,ROW(A127)-2)</f>
        <v/>
      </c>
      <c r="C127" s="168"/>
    </row>
    <row r="128" ht="22.5" customHeight="1">
      <c r="A128" s="165" t="str">
        <f>IF(ISBLANK(tbJobList[Job Name]),,ROW(A128)-2)</f>
        <v/>
      </c>
      <c r="C128" s="168"/>
    </row>
    <row r="129" ht="22.5" customHeight="1">
      <c r="A129" s="165" t="str">
        <f>IF(ISBLANK(tbJobList[Job Name]),,ROW(A129)-2)</f>
        <v/>
      </c>
      <c r="C129" s="168"/>
    </row>
    <row r="130" ht="22.5" customHeight="1">
      <c r="A130" s="165" t="str">
        <f>IF(ISBLANK(tbJobList[Job Name]),,ROW(A130)-2)</f>
        <v/>
      </c>
      <c r="C130" s="168"/>
    </row>
    <row r="131" ht="22.5" customHeight="1">
      <c r="A131" s="165" t="str">
        <f>IF(ISBLANK(tbJobList[Job Name]),,ROW(A131)-2)</f>
        <v/>
      </c>
      <c r="C131" s="168"/>
    </row>
    <row r="132" ht="22.5" customHeight="1">
      <c r="A132" s="165" t="str">
        <f>IF(ISBLANK(tbJobList[Job Name]),,ROW(A132)-2)</f>
        <v/>
      </c>
      <c r="C132" s="168"/>
    </row>
    <row r="133" ht="22.5" customHeight="1">
      <c r="A133" s="165" t="str">
        <f>IF(ISBLANK(tbJobList[Job Name]),,ROW(A133)-2)</f>
        <v/>
      </c>
      <c r="C133" s="168"/>
    </row>
    <row r="134" ht="22.5" customHeight="1">
      <c r="A134" s="165" t="str">
        <f>IF(ISBLANK(tbJobList[Job Name]),,ROW(A134)-2)</f>
        <v/>
      </c>
      <c r="C134" s="168"/>
    </row>
    <row r="135" ht="22.5" customHeight="1">
      <c r="A135" s="165" t="str">
        <f>IF(ISBLANK(tbJobList[Job Name]),,ROW(A135)-2)</f>
        <v/>
      </c>
      <c r="C135" s="168"/>
    </row>
    <row r="136" ht="22.5" customHeight="1">
      <c r="A136" s="165" t="str">
        <f>IF(ISBLANK(tbJobList[Job Name]),,ROW(A136)-2)</f>
        <v/>
      </c>
      <c r="C136" s="168"/>
    </row>
    <row r="137" ht="22.5" customHeight="1">
      <c r="A137" s="165" t="str">
        <f>IF(ISBLANK(tbJobList[Job Name]),,ROW(A137)-2)</f>
        <v/>
      </c>
      <c r="C137" s="168"/>
    </row>
    <row r="138" ht="22.5" customHeight="1">
      <c r="A138" s="165" t="str">
        <f>IF(ISBLANK(tbJobList[Job Name]),,ROW(A138)-2)</f>
        <v/>
      </c>
      <c r="C138" s="168"/>
    </row>
    <row r="139" ht="22.5" customHeight="1">
      <c r="A139" s="165" t="str">
        <f>IF(ISBLANK(tbJobList[Job Name]),,ROW(A139)-2)</f>
        <v/>
      </c>
      <c r="C139" s="168"/>
    </row>
    <row r="140" ht="22.5" customHeight="1">
      <c r="A140" s="165" t="str">
        <f>IF(ISBLANK(tbJobList[Job Name]),,ROW(A140)-2)</f>
        <v/>
      </c>
      <c r="C140" s="168"/>
    </row>
    <row r="141" ht="22.5" customHeight="1">
      <c r="A141" s="165" t="str">
        <f>IF(ISBLANK(tbJobList[Job Name]),,ROW(A141)-2)</f>
        <v/>
      </c>
      <c r="C141" s="168"/>
    </row>
    <row r="142" ht="22.5" customHeight="1">
      <c r="A142" s="165" t="str">
        <f>IF(ISBLANK(tbJobList[Job Name]),,ROW(A142)-2)</f>
        <v/>
      </c>
      <c r="C142" s="168"/>
    </row>
    <row r="143" ht="22.5" customHeight="1">
      <c r="A143" s="165" t="str">
        <f>IF(ISBLANK(tbJobList[Job Name]),,ROW(A143)-2)</f>
        <v/>
      </c>
      <c r="C143" s="168"/>
    </row>
    <row r="144" ht="22.5" customHeight="1">
      <c r="A144" s="165" t="str">
        <f>IF(ISBLANK(tbJobList[Job Name]),,ROW(A144)-2)</f>
        <v/>
      </c>
      <c r="C144" s="168"/>
    </row>
    <row r="145" ht="22.5" customHeight="1">
      <c r="A145" s="165" t="str">
        <f>IF(ISBLANK(tbJobList[Job Name]),,ROW(A145)-2)</f>
        <v/>
      </c>
      <c r="C145" s="168"/>
    </row>
    <row r="146" ht="22.5" customHeight="1">
      <c r="A146" s="165" t="str">
        <f>IF(ISBLANK(tbJobList[Job Name]),,ROW(A146)-2)</f>
        <v/>
      </c>
      <c r="C146" s="168"/>
    </row>
    <row r="147" ht="22.5" customHeight="1">
      <c r="A147" s="165" t="str">
        <f>IF(ISBLANK(tbJobList[Job Name]),,ROW(A147)-2)</f>
        <v/>
      </c>
      <c r="C147" s="168"/>
    </row>
    <row r="148" ht="22.5" customHeight="1">
      <c r="A148" s="165" t="str">
        <f>IF(ISBLANK(tbJobList[Job Name]),,ROW(A148)-2)</f>
        <v/>
      </c>
      <c r="C148" s="168"/>
    </row>
    <row r="149" ht="22.5" customHeight="1">
      <c r="A149" s="165" t="str">
        <f>IF(ISBLANK(tbJobList[Job Name]),,ROW(A149)-2)</f>
        <v/>
      </c>
      <c r="C149" s="168"/>
    </row>
    <row r="150" ht="22.5" customHeight="1">
      <c r="A150" s="165" t="str">
        <f>IF(ISBLANK(tbJobList[Job Name]),,ROW(A150)-2)</f>
        <v/>
      </c>
      <c r="C150" s="168"/>
    </row>
    <row r="151" ht="22.5" customHeight="1">
      <c r="A151" s="165" t="str">
        <f>IF(ISBLANK(tbJobList[Job Name]),,ROW(A151)-2)</f>
        <v/>
      </c>
      <c r="C151" s="168"/>
    </row>
    <row r="152" ht="22.5" customHeight="1">
      <c r="A152" s="165" t="str">
        <f>IF(ISBLANK(tbJobList[Job Name]),,ROW(A152)-2)</f>
        <v/>
      </c>
      <c r="C152" s="168"/>
    </row>
    <row r="153" ht="22.5" customHeight="1">
      <c r="A153" s="165" t="str">
        <f>IF(ISBLANK(tbJobList[Job Name]),,ROW(A153)-2)</f>
        <v/>
      </c>
      <c r="C153" s="168"/>
    </row>
    <row r="154" ht="22.5" customHeight="1">
      <c r="A154" s="165" t="str">
        <f>IF(ISBLANK(tbJobList[Job Name]),,ROW(A154)-2)</f>
        <v/>
      </c>
      <c r="C154" s="168"/>
    </row>
    <row r="155" ht="22.5" customHeight="1">
      <c r="A155" s="165" t="str">
        <f>IF(ISBLANK(tbJobList[Job Name]),,ROW(A155)-2)</f>
        <v/>
      </c>
      <c r="C155" s="168"/>
    </row>
    <row r="156" ht="22.5" customHeight="1">
      <c r="A156" s="165" t="str">
        <f>IF(ISBLANK(tbJobList[Job Name]),,ROW(A156)-2)</f>
        <v/>
      </c>
      <c r="C156" s="168"/>
    </row>
    <row r="157" ht="22.5" customHeight="1">
      <c r="A157" s="165" t="str">
        <f>IF(ISBLANK(tbJobList[Job Name]),,ROW(A157)-2)</f>
        <v/>
      </c>
      <c r="C157" s="168"/>
    </row>
    <row r="158" ht="22.5" customHeight="1">
      <c r="A158" s="165" t="str">
        <f>IF(ISBLANK(tbJobList[Job Name]),,ROW(A158)-2)</f>
        <v/>
      </c>
      <c r="C158" s="168"/>
    </row>
    <row r="159" ht="22.5" customHeight="1">
      <c r="A159" s="165" t="str">
        <f>IF(ISBLANK(tbJobList[Job Name]),,ROW(A159)-2)</f>
        <v/>
      </c>
      <c r="C159" s="168"/>
    </row>
    <row r="160" ht="22.5" customHeight="1">
      <c r="A160" s="165" t="str">
        <f>IF(ISBLANK(tbJobList[Job Name]),,ROW(A160)-2)</f>
        <v/>
      </c>
      <c r="C160" s="168"/>
    </row>
    <row r="161" ht="22.5" customHeight="1">
      <c r="A161" s="165" t="str">
        <f>IF(ISBLANK(tbJobList[Job Name]),,ROW(A161)-2)</f>
        <v/>
      </c>
      <c r="C161" s="168"/>
    </row>
    <row r="162" ht="22.5" customHeight="1">
      <c r="A162" s="165" t="str">
        <f>IF(ISBLANK(tbJobList[Job Name]),,ROW(A162)-2)</f>
        <v/>
      </c>
      <c r="C162" s="168"/>
    </row>
    <row r="163" ht="22.5" customHeight="1">
      <c r="A163" s="165" t="str">
        <f>IF(ISBLANK(tbJobList[Job Name]),,ROW(A163)-2)</f>
        <v/>
      </c>
      <c r="C163" s="168"/>
    </row>
    <row r="164" ht="22.5" customHeight="1">
      <c r="A164" s="165" t="str">
        <f>IF(ISBLANK(tbJobList[Job Name]),,ROW(A164)-2)</f>
        <v/>
      </c>
      <c r="C164" s="168"/>
    </row>
    <row r="165" ht="22.5" customHeight="1">
      <c r="A165" s="165" t="str">
        <f>IF(ISBLANK(tbJobList[Job Name]),,ROW(A165)-2)</f>
        <v/>
      </c>
      <c r="C165" s="168"/>
    </row>
    <row r="166" ht="22.5" customHeight="1">
      <c r="A166" s="165" t="str">
        <f>IF(ISBLANK(tbJobList[Job Name]),,ROW(A166)-2)</f>
        <v/>
      </c>
      <c r="C166" s="168"/>
    </row>
    <row r="167" ht="22.5" customHeight="1">
      <c r="A167" s="165" t="str">
        <f>IF(ISBLANK(tbJobList[Job Name]),,ROW(A167)-2)</f>
        <v/>
      </c>
      <c r="C167" s="168"/>
    </row>
    <row r="168" ht="22.5" customHeight="1">
      <c r="A168" s="165" t="str">
        <f>IF(ISBLANK(tbJobList[Job Name]),,ROW(A168)-2)</f>
        <v/>
      </c>
      <c r="C168" s="168"/>
    </row>
    <row r="169" ht="22.5" customHeight="1">
      <c r="A169" s="165" t="str">
        <f>IF(ISBLANK(tbJobList[Job Name]),,ROW(A169)-2)</f>
        <v/>
      </c>
      <c r="C169" s="168"/>
    </row>
    <row r="170" ht="22.5" customHeight="1">
      <c r="A170" s="165" t="str">
        <f>IF(ISBLANK(tbJobList[Job Name]),,ROW(A170)-2)</f>
        <v/>
      </c>
      <c r="C170" s="168"/>
    </row>
    <row r="171" ht="22.5" customHeight="1">
      <c r="A171" s="165" t="str">
        <f>IF(ISBLANK(tbJobList[Job Name]),,ROW(A171)-2)</f>
        <v/>
      </c>
      <c r="C171" s="168"/>
    </row>
    <row r="172" ht="22.5" customHeight="1">
      <c r="A172" s="165" t="str">
        <f>IF(ISBLANK(tbJobList[Job Name]),,ROW(A172)-2)</f>
        <v/>
      </c>
      <c r="C172" s="168"/>
    </row>
    <row r="173" ht="22.5" customHeight="1">
      <c r="A173" s="165" t="str">
        <f>IF(ISBLANK(tbJobList[Job Name]),,ROW(A173)-2)</f>
        <v/>
      </c>
      <c r="C173" s="168"/>
    </row>
    <row r="174" ht="22.5" customHeight="1">
      <c r="A174" s="165" t="str">
        <f>IF(ISBLANK(tbJobList[Job Name]),,ROW(A174)-2)</f>
        <v/>
      </c>
      <c r="C174" s="168"/>
    </row>
    <row r="175" ht="22.5" customHeight="1">
      <c r="A175" s="165" t="str">
        <f>IF(ISBLANK(tbJobList[Job Name]),,ROW(A175)-2)</f>
        <v/>
      </c>
      <c r="C175" s="168"/>
    </row>
    <row r="176" ht="22.5" customHeight="1">
      <c r="A176" s="165" t="str">
        <f>IF(ISBLANK(tbJobList[Job Name]),,ROW(A176)-2)</f>
        <v/>
      </c>
      <c r="C176" s="168"/>
    </row>
    <row r="177" ht="22.5" customHeight="1">
      <c r="A177" s="165" t="str">
        <f>IF(ISBLANK(tbJobList[Job Name]),,ROW(A177)-2)</f>
        <v/>
      </c>
      <c r="C177" s="168"/>
    </row>
    <row r="178" ht="22.5" customHeight="1">
      <c r="A178" s="165" t="str">
        <f>IF(ISBLANK(tbJobList[Job Name]),,ROW(A178)-2)</f>
        <v/>
      </c>
      <c r="C178" s="168"/>
    </row>
    <row r="179" ht="22.5" customHeight="1">
      <c r="A179" s="165" t="str">
        <f>IF(ISBLANK(tbJobList[Job Name]),,ROW(A179)-2)</f>
        <v/>
      </c>
      <c r="C179" s="168"/>
    </row>
    <row r="180" ht="22.5" customHeight="1">
      <c r="A180" s="165" t="str">
        <f>IF(ISBLANK(tbJobList[Job Name]),,ROW(A180)-2)</f>
        <v/>
      </c>
      <c r="C180" s="168"/>
    </row>
    <row r="181" ht="22.5" customHeight="1">
      <c r="A181" s="165" t="str">
        <f>IF(ISBLANK(tbJobList[Job Name]),,ROW(A181)-2)</f>
        <v/>
      </c>
      <c r="C181" s="168"/>
    </row>
    <row r="182" ht="22.5" customHeight="1">
      <c r="A182" s="165" t="str">
        <f>IF(ISBLANK(tbJobList[Job Name]),,ROW(A182)-2)</f>
        <v/>
      </c>
      <c r="C182" s="168"/>
    </row>
    <row r="183" ht="22.5" customHeight="1">
      <c r="A183" s="165" t="str">
        <f>IF(ISBLANK(tbJobList[Job Name]),,ROW(A183)-2)</f>
        <v/>
      </c>
      <c r="C183" s="168"/>
    </row>
    <row r="184" ht="22.5" customHeight="1">
      <c r="A184" s="165" t="str">
        <f>IF(ISBLANK(tbJobList[Job Name]),,ROW(A184)-2)</f>
        <v/>
      </c>
      <c r="C184" s="168"/>
    </row>
    <row r="185" ht="22.5" customHeight="1">
      <c r="A185" s="165" t="str">
        <f>IF(ISBLANK(tbJobList[Job Name]),,ROW(A185)-2)</f>
        <v/>
      </c>
      <c r="C185" s="168"/>
    </row>
    <row r="186" ht="22.5" customHeight="1">
      <c r="A186" s="165" t="str">
        <f>IF(ISBLANK(tbJobList[Job Name]),,ROW(A186)-2)</f>
        <v/>
      </c>
      <c r="C186" s="168"/>
    </row>
    <row r="187" ht="22.5" customHeight="1">
      <c r="A187" s="165" t="str">
        <f>IF(ISBLANK(tbJobList[Job Name]),,ROW(A187)-2)</f>
        <v/>
      </c>
      <c r="C187" s="168"/>
    </row>
    <row r="188" ht="22.5" customHeight="1">
      <c r="A188" s="165" t="str">
        <f>IF(ISBLANK(tbJobList[Job Name]),,ROW(A188)-2)</f>
        <v/>
      </c>
      <c r="C188" s="168"/>
    </row>
    <row r="189" ht="22.5" customHeight="1">
      <c r="A189" s="165" t="str">
        <f>IF(ISBLANK(tbJobList[Job Name]),,ROW(A189)-2)</f>
        <v/>
      </c>
      <c r="C189" s="168"/>
    </row>
    <row r="190" ht="22.5" customHeight="1">
      <c r="A190" s="165" t="str">
        <f>IF(ISBLANK(tbJobList[Job Name]),,ROW(A190)-2)</f>
        <v/>
      </c>
      <c r="C190" s="168"/>
    </row>
    <row r="191" ht="22.5" customHeight="1">
      <c r="A191" s="165" t="str">
        <f>IF(ISBLANK(tbJobList[Job Name]),,ROW(A191)-2)</f>
        <v/>
      </c>
      <c r="C191" s="168"/>
    </row>
    <row r="192" ht="22.5" customHeight="1">
      <c r="A192" s="165" t="str">
        <f>IF(ISBLANK(tbJobList[Job Name]),,ROW(A192)-2)</f>
        <v/>
      </c>
      <c r="C192" s="168"/>
    </row>
    <row r="193" ht="22.5" customHeight="1">
      <c r="A193" s="165" t="str">
        <f>IF(ISBLANK(tbJobList[Job Name]),,ROW(A193)-2)</f>
        <v/>
      </c>
      <c r="C193" s="168"/>
    </row>
    <row r="194" ht="22.5" customHeight="1">
      <c r="A194" s="165" t="str">
        <f>IF(ISBLANK(tbJobList[Job Name]),,ROW(A194)-2)</f>
        <v/>
      </c>
      <c r="C194" s="168"/>
    </row>
    <row r="195" ht="22.5" customHeight="1">
      <c r="A195" s="165" t="str">
        <f>IF(ISBLANK(tbJobList[Job Name]),,ROW(A195)-2)</f>
        <v/>
      </c>
      <c r="C195" s="168"/>
    </row>
    <row r="196" ht="22.5" customHeight="1">
      <c r="A196" s="165" t="str">
        <f>IF(ISBLANK(tbJobList[Job Name]),,ROW(A196)-2)</f>
        <v/>
      </c>
      <c r="C196" s="168"/>
    </row>
    <row r="197" ht="22.5" customHeight="1">
      <c r="A197" s="165" t="str">
        <f>IF(ISBLANK(tbJobList[Job Name]),,ROW(A197)-2)</f>
        <v/>
      </c>
      <c r="C197" s="168"/>
    </row>
    <row r="198" ht="22.5" customHeight="1">
      <c r="A198" s="165" t="str">
        <f>IF(ISBLANK(tbJobList[Job Name]),,ROW(A198)-2)</f>
        <v/>
      </c>
      <c r="C198" s="168"/>
    </row>
    <row r="199" ht="22.5" customHeight="1">
      <c r="A199" s="165" t="str">
        <f>IF(ISBLANK(tbJobList[Job Name]),,ROW(A199)-2)</f>
        <v/>
      </c>
      <c r="C199" s="168"/>
    </row>
    <row r="200" ht="22.5" customHeight="1">
      <c r="A200" s="165" t="str">
        <f>IF(ISBLANK(tbJobList[Job Name]),,ROW(A200)-2)</f>
        <v/>
      </c>
      <c r="C200" s="168"/>
    </row>
    <row r="201" ht="22.5" customHeight="1">
      <c r="A201" s="165" t="str">
        <f>IF(ISBLANK(tbJobList[Job Name]),,ROW(A201)-2)</f>
        <v/>
      </c>
      <c r="C201" s="168"/>
    </row>
    <row r="202" ht="22.5" customHeight="1">
      <c r="A202" s="165" t="str">
        <f>IF(ISBLANK(tbJobList[Job Name]),,ROW(A202)-2)</f>
        <v/>
      </c>
      <c r="C202" s="168"/>
    </row>
    <row r="203" ht="22.5" customHeight="1">
      <c r="A203" s="169" t="str">
        <f>IF(ISBLANK(tbJobList[Job Name]),,ROW(A203)-2)</f>
        <v/>
      </c>
      <c r="C203" s="168"/>
    </row>
    <row r="204" ht="22.5" customHeight="1">
      <c r="A204" s="169" t="str">
        <f>IF(ISBLANK(tbJobList[Job Name]),,ROW(A204)-2)</f>
        <v/>
      </c>
      <c r="C204" s="168"/>
    </row>
    <row r="205" ht="22.5" customHeight="1">
      <c r="A205" s="169" t="str">
        <f>IF(ISBLANK(tbJobList[Job Name]),,ROW(A205)-2)</f>
        <v/>
      </c>
      <c r="C205" s="168"/>
    </row>
    <row r="206" ht="22.5" customHeight="1">
      <c r="A206" s="169" t="str">
        <f>IF(ISBLANK(tbJobList[Job Name]),,ROW(A206)-2)</f>
        <v/>
      </c>
      <c r="C206" s="168"/>
    </row>
    <row r="207" ht="22.5" customHeight="1">
      <c r="A207" s="169" t="str">
        <f>IF(ISBLANK(tbJobList[Job Name]),,ROW(A207)-2)</f>
        <v/>
      </c>
      <c r="C207" s="168"/>
    </row>
    <row r="208" ht="22.5" customHeight="1">
      <c r="A208" s="169" t="str">
        <f>IF(ISBLANK(tbJobList[Job Name]),,ROW(A208)-2)</f>
        <v/>
      </c>
      <c r="C208" s="168"/>
    </row>
    <row r="209" ht="22.5" customHeight="1">
      <c r="A209" s="169" t="str">
        <f>IF(ISBLANK(tbJobList[Job Name]),,ROW(A209)-2)</f>
        <v/>
      </c>
      <c r="C209" s="168"/>
    </row>
    <row r="210" ht="22.5" customHeight="1">
      <c r="A210" s="169" t="str">
        <f>IF(ISBLANK(tbJobList[Job Name]),,ROW(A210)-2)</f>
        <v/>
      </c>
      <c r="C210" s="168"/>
    </row>
    <row r="211" ht="22.5" customHeight="1">
      <c r="A211" s="169" t="str">
        <f>IF(ISBLANK(tbJobList[Job Name]),,ROW(A211)-2)</f>
        <v/>
      </c>
      <c r="C211" s="168"/>
    </row>
    <row r="212" ht="22.5" customHeight="1">
      <c r="A212" s="169" t="str">
        <f>IF(ISBLANK(tbJobList[Job Name]),,ROW(A212)-2)</f>
        <v/>
      </c>
      <c r="C212" s="168"/>
    </row>
    <row r="213" ht="22.5" customHeight="1">
      <c r="A213" s="169" t="str">
        <f>IF(ISBLANK(tbJobList[Job Name]),,ROW(A213)-2)</f>
        <v/>
      </c>
      <c r="C213" s="168"/>
    </row>
    <row r="214" ht="22.5" customHeight="1">
      <c r="A214" s="169" t="str">
        <f>IF(ISBLANK(tbJobList[Job Name]),,ROW(A214)-2)</f>
        <v/>
      </c>
      <c r="C214" s="168"/>
    </row>
    <row r="215" ht="22.5" customHeight="1">
      <c r="A215" s="169" t="str">
        <f>IF(ISBLANK(tbJobList[Job Name]),,ROW(A215)-2)</f>
        <v/>
      </c>
      <c r="C215" s="168"/>
    </row>
    <row r="216" ht="22.5" customHeight="1">
      <c r="A216" s="169" t="str">
        <f>IF(ISBLANK(tbJobList[Job Name]),,ROW(A216)-2)</f>
        <v/>
      </c>
      <c r="C216" s="168"/>
    </row>
    <row r="217" ht="22.5" customHeight="1">
      <c r="A217" s="169" t="str">
        <f>IF(ISBLANK(tbJobList[Job Name]),,ROW(A217)-2)</f>
        <v/>
      </c>
      <c r="C217" s="168"/>
    </row>
    <row r="218" ht="22.5" customHeight="1">
      <c r="A218" s="169" t="str">
        <f>IF(ISBLANK(tbJobList[Job Name]),,ROW(A218)-2)</f>
        <v/>
      </c>
      <c r="C218" s="168"/>
    </row>
    <row r="219" ht="22.5" customHeight="1">
      <c r="A219" s="169" t="str">
        <f>IF(ISBLANK(tbJobList[Job Name]),,ROW(A219)-2)</f>
        <v/>
      </c>
      <c r="C219" s="168"/>
    </row>
    <row r="220" ht="22.5" customHeight="1">
      <c r="A220" s="169" t="str">
        <f>IF(ISBLANK(tbJobList[Job Name]),,ROW(A220)-2)</f>
        <v/>
      </c>
      <c r="C220" s="168"/>
    </row>
    <row r="221" ht="22.5" customHeight="1">
      <c r="A221" s="169" t="str">
        <f>IF(ISBLANK(tbJobList[Job Name]),,ROW(A221)-2)</f>
        <v/>
      </c>
      <c r="C221" s="168"/>
    </row>
    <row r="222" ht="22.5" customHeight="1">
      <c r="A222" s="169" t="str">
        <f>IF(ISBLANK(tbJobList[Job Name]),,ROW(A222)-2)</f>
        <v/>
      </c>
      <c r="C222" s="168"/>
    </row>
    <row r="223" ht="22.5" customHeight="1">
      <c r="A223" s="169" t="str">
        <f>IF(ISBLANK(tbJobList[Job Name]),,ROW(A223)-2)</f>
        <v/>
      </c>
      <c r="C223" s="168"/>
    </row>
    <row r="224" ht="22.5" customHeight="1">
      <c r="A224" s="169" t="str">
        <f>IF(ISBLANK(tbJobList[Job Name]),,ROW(A224)-2)</f>
        <v/>
      </c>
      <c r="C224" s="168"/>
    </row>
    <row r="225" ht="22.5" customHeight="1">
      <c r="A225" s="169" t="str">
        <f>IF(ISBLANK(tbJobList[Job Name]),,ROW(A225)-2)</f>
        <v/>
      </c>
      <c r="C225" s="168"/>
    </row>
    <row r="226" ht="22.5" customHeight="1">
      <c r="A226" s="169" t="str">
        <f>IF(ISBLANK(tbJobList[Job Name]),,ROW(A226)-2)</f>
        <v/>
      </c>
      <c r="C226" s="168"/>
    </row>
    <row r="227" ht="22.5" customHeight="1">
      <c r="A227" s="169" t="str">
        <f>IF(ISBLANK(tbJobList[Job Name]),,ROW(A227)-2)</f>
        <v/>
      </c>
      <c r="C227" s="168"/>
    </row>
    <row r="228" ht="22.5" customHeight="1">
      <c r="A228" s="169" t="str">
        <f>IF(ISBLANK(tbJobList[Job Name]),,ROW(A228)-2)</f>
        <v/>
      </c>
      <c r="C228" s="168"/>
    </row>
    <row r="229" ht="22.5" customHeight="1">
      <c r="A229" s="169" t="str">
        <f>IF(ISBLANK(tbJobList[Job Name]),,ROW(A229)-2)</f>
        <v/>
      </c>
      <c r="C229" s="168"/>
    </row>
    <row r="230" ht="22.5" customHeight="1">
      <c r="A230" s="169" t="str">
        <f>IF(ISBLANK(tbJobList[Job Name]),,ROW(A230)-2)</f>
        <v/>
      </c>
      <c r="C230" s="168"/>
    </row>
    <row r="231" ht="22.5" customHeight="1">
      <c r="A231" s="169" t="str">
        <f>IF(ISBLANK(tbJobList[Job Name]),,ROW(A231)-2)</f>
        <v/>
      </c>
      <c r="C231" s="168"/>
    </row>
    <row r="232" ht="22.5" customHeight="1">
      <c r="A232" s="169" t="str">
        <f>IF(ISBLANK(tbJobList[Job Name]),,ROW(A232)-2)</f>
        <v/>
      </c>
      <c r="C232" s="168"/>
    </row>
    <row r="233" ht="22.5" customHeight="1">
      <c r="A233" s="169" t="str">
        <f>IF(ISBLANK(tbJobList[Job Name]),,ROW(A233)-2)</f>
        <v/>
      </c>
      <c r="C233" s="168"/>
    </row>
    <row r="234" ht="22.5" customHeight="1">
      <c r="A234" s="169" t="str">
        <f>IF(ISBLANK(tbJobList[Job Name]),,ROW(A234)-2)</f>
        <v/>
      </c>
      <c r="C234" s="168"/>
    </row>
    <row r="235" ht="22.5" customHeight="1">
      <c r="A235" s="169" t="str">
        <f>IF(ISBLANK(tbJobList[Job Name]),,ROW(A235)-2)</f>
        <v/>
      </c>
      <c r="C235" s="168"/>
    </row>
    <row r="236" ht="22.5" customHeight="1">
      <c r="A236" s="169" t="str">
        <f>IF(ISBLANK(tbJobList[Job Name]),,ROW(A236)-2)</f>
        <v/>
      </c>
      <c r="C236" s="168"/>
    </row>
    <row r="237" ht="22.5" customHeight="1">
      <c r="A237" s="169" t="str">
        <f>IF(ISBLANK(tbJobList[Job Name]),,ROW(A237)-2)</f>
        <v/>
      </c>
      <c r="C237" s="168"/>
    </row>
    <row r="238" ht="22.5" customHeight="1">
      <c r="A238" s="169" t="str">
        <f>IF(ISBLANK(tbJobList[Job Name]),,ROW(A238)-2)</f>
        <v/>
      </c>
      <c r="C238" s="168"/>
    </row>
    <row r="239" ht="22.5" customHeight="1">
      <c r="A239" s="169" t="str">
        <f>IF(ISBLANK(tbJobList[Job Name]),,ROW(A239)-2)</f>
        <v/>
      </c>
      <c r="C239" s="168"/>
    </row>
    <row r="240" ht="22.5" customHeight="1">
      <c r="A240" s="169" t="str">
        <f>IF(ISBLANK(tbJobList[Job Name]),,ROW(A240)-2)</f>
        <v/>
      </c>
      <c r="C240" s="168"/>
    </row>
    <row r="241" ht="22.5" customHeight="1">
      <c r="A241" s="169" t="str">
        <f>IF(ISBLANK(tbJobList[Job Name]),,ROW(A241)-2)</f>
        <v/>
      </c>
      <c r="C241" s="168"/>
    </row>
    <row r="242" ht="22.5" customHeight="1">
      <c r="A242" s="169" t="str">
        <f>IF(ISBLANK(tbJobList[Job Name]),,ROW(A242)-2)</f>
        <v/>
      </c>
      <c r="C242" s="168"/>
    </row>
    <row r="243" ht="22.5" customHeight="1">
      <c r="A243" s="169" t="str">
        <f>IF(ISBLANK(tbJobList[Job Name]),,ROW(A243)-2)</f>
        <v/>
      </c>
      <c r="C243" s="168"/>
    </row>
    <row r="244" ht="22.5" customHeight="1">
      <c r="A244" s="169" t="str">
        <f>IF(ISBLANK(tbJobList[Job Name]),,ROW(A244)-2)</f>
        <v/>
      </c>
      <c r="C244" s="168"/>
    </row>
    <row r="245" ht="22.5" customHeight="1">
      <c r="A245" s="169" t="str">
        <f>IF(ISBLANK(tbJobList[Job Name]),,ROW(A245)-2)</f>
        <v/>
      </c>
      <c r="C245" s="168"/>
    </row>
    <row r="246" ht="22.5" customHeight="1">
      <c r="A246" s="169" t="str">
        <f>IF(ISBLANK(tbJobList[Job Name]),,ROW(A246)-2)</f>
        <v/>
      </c>
      <c r="C246" s="168"/>
    </row>
    <row r="247" ht="22.5" customHeight="1">
      <c r="A247" s="169" t="str">
        <f>IF(ISBLANK(tbJobList[Job Name]),,ROW(A247)-2)</f>
        <v/>
      </c>
      <c r="C247" s="168"/>
    </row>
    <row r="248" ht="22.5" customHeight="1">
      <c r="A248" s="169" t="str">
        <f>IF(ISBLANK(tbJobList[Job Name]),,ROW(A248)-2)</f>
        <v/>
      </c>
      <c r="C248" s="168"/>
    </row>
    <row r="249" ht="22.5" customHeight="1">
      <c r="A249" s="169" t="str">
        <f>IF(ISBLANK(tbJobList[Job Name]),,ROW(A249)-2)</f>
        <v/>
      </c>
      <c r="C249" s="168"/>
    </row>
    <row r="250" ht="22.5" customHeight="1">
      <c r="A250" s="169" t="str">
        <f>IF(ISBLANK(tbJobList[Job Name]),,ROW(A250)-2)</f>
        <v/>
      </c>
      <c r="C250" s="168"/>
    </row>
    <row r="251" ht="22.5" customHeight="1">
      <c r="A251" s="169" t="str">
        <f>IF(ISBLANK(tbJobList[Job Name]),,ROW(A251)-2)</f>
        <v/>
      </c>
      <c r="C251" s="168"/>
    </row>
    <row r="252" ht="22.5" customHeight="1">
      <c r="A252" s="169" t="str">
        <f>IF(ISBLANK(tbJobList[Job Name]),,ROW(A252)-2)</f>
        <v/>
      </c>
      <c r="C252" s="168"/>
    </row>
    <row r="253" ht="22.5" customHeight="1">
      <c r="A253" s="169" t="str">
        <f>IF(ISBLANK(tbJobList[Job Name]),,ROW(A253)-2)</f>
        <v/>
      </c>
      <c r="C253" s="168"/>
    </row>
    <row r="254" ht="22.5" customHeight="1">
      <c r="A254" s="169" t="str">
        <f>IF(ISBLANK(tbJobList[Job Name]),,ROW(A254)-2)</f>
        <v/>
      </c>
      <c r="C254" s="168"/>
    </row>
    <row r="255" ht="22.5" customHeight="1">
      <c r="A255" s="169" t="str">
        <f>IF(ISBLANK(tbJobList[Job Name]),,ROW(A255)-2)</f>
        <v/>
      </c>
      <c r="C255" s="168"/>
    </row>
    <row r="256" ht="22.5" customHeight="1">
      <c r="A256" s="169" t="str">
        <f>IF(ISBLANK(tbJobList[Job Name]),,ROW(A256)-2)</f>
        <v/>
      </c>
      <c r="C256" s="168"/>
    </row>
    <row r="257" ht="22.5" customHeight="1">
      <c r="A257" s="169" t="str">
        <f>IF(ISBLANK(tbJobList[Job Name]),,ROW(A257)-2)</f>
        <v/>
      </c>
      <c r="C257" s="168"/>
    </row>
    <row r="258" ht="22.5" customHeight="1">
      <c r="A258" s="169" t="str">
        <f>IF(ISBLANK(tbJobList[Job Name]),,ROW(A258)-2)</f>
        <v/>
      </c>
      <c r="C258" s="168"/>
    </row>
    <row r="259" ht="22.5" customHeight="1">
      <c r="A259" s="169" t="str">
        <f>IF(ISBLANK(tbJobList[Job Name]),,ROW(A259)-2)</f>
        <v/>
      </c>
      <c r="C259" s="168"/>
    </row>
    <row r="260" ht="22.5" customHeight="1">
      <c r="A260" s="169" t="str">
        <f>IF(ISBLANK(tbJobList[Job Name]),,ROW(A260)-2)</f>
        <v/>
      </c>
      <c r="C260" s="168"/>
    </row>
    <row r="261" ht="22.5" customHeight="1">
      <c r="A261" s="169" t="str">
        <f>IF(ISBLANK(tbJobList[Job Name]),,ROW(A261)-2)</f>
        <v/>
      </c>
      <c r="C261" s="168"/>
    </row>
    <row r="262" ht="22.5" customHeight="1">
      <c r="A262" s="169" t="str">
        <f>IF(ISBLANK(tbJobList[Job Name]),,ROW(A262)-2)</f>
        <v/>
      </c>
      <c r="C262" s="168"/>
    </row>
    <row r="263" ht="22.5" customHeight="1">
      <c r="A263" s="169" t="str">
        <f>IF(ISBLANK(tbJobList[Job Name]),,ROW(A263)-2)</f>
        <v/>
      </c>
      <c r="C263" s="168"/>
    </row>
    <row r="264" ht="22.5" customHeight="1">
      <c r="A264" s="169" t="str">
        <f>IF(ISBLANK(tbJobList[Job Name]),,ROW(A264)-2)</f>
        <v/>
      </c>
      <c r="C264" s="168"/>
    </row>
    <row r="265" ht="22.5" customHeight="1">
      <c r="A265" s="169" t="str">
        <f>IF(ISBLANK(tbJobList[Job Name]),,ROW(A265)-2)</f>
        <v/>
      </c>
      <c r="C265" s="168"/>
    </row>
    <row r="266" ht="22.5" customHeight="1">
      <c r="A266" s="169" t="str">
        <f>IF(ISBLANK(tbJobList[Job Name]),,ROW(A266)-2)</f>
        <v/>
      </c>
      <c r="C266" s="168"/>
    </row>
    <row r="267" ht="22.5" customHeight="1">
      <c r="A267" s="169" t="str">
        <f>IF(ISBLANK(tbJobList[Job Name]),,ROW(A267)-2)</f>
        <v/>
      </c>
      <c r="C267" s="168"/>
    </row>
    <row r="268" ht="22.5" customHeight="1">
      <c r="A268" s="169" t="str">
        <f>IF(ISBLANK(tbJobList[Job Name]),,ROW(A268)-2)</f>
        <v/>
      </c>
      <c r="C268" s="168"/>
    </row>
    <row r="269" ht="22.5" customHeight="1">
      <c r="A269" s="169" t="str">
        <f>IF(ISBLANK(tbJobList[Job Name]),,ROW(A269)-2)</f>
        <v/>
      </c>
      <c r="C269" s="168"/>
    </row>
    <row r="270" ht="22.5" customHeight="1">
      <c r="A270" s="169" t="str">
        <f>IF(ISBLANK(tbJobList[Job Name]),,ROW(A270)-2)</f>
        <v/>
      </c>
      <c r="C270" s="168"/>
    </row>
    <row r="271" ht="22.5" customHeight="1">
      <c r="A271" s="169" t="str">
        <f>IF(ISBLANK(tbJobList[Job Name]),,ROW(A271)-2)</f>
        <v/>
      </c>
      <c r="C271" s="168"/>
    </row>
    <row r="272" ht="22.5" customHeight="1">
      <c r="A272" s="169" t="str">
        <f>IF(ISBLANK(tbJobList[Job Name]),,ROW(A272)-2)</f>
        <v/>
      </c>
      <c r="C272" s="168"/>
    </row>
    <row r="273" ht="22.5" customHeight="1">
      <c r="A273" s="169" t="str">
        <f>IF(ISBLANK(tbJobList[Job Name]),,ROW(A273)-2)</f>
        <v/>
      </c>
      <c r="C273" s="168"/>
    </row>
    <row r="274" ht="22.5" customHeight="1">
      <c r="A274" s="169" t="str">
        <f>IF(ISBLANK(tbJobList[Job Name]),,ROW(A274)-2)</f>
        <v/>
      </c>
      <c r="C274" s="168"/>
    </row>
    <row r="275" ht="22.5" customHeight="1">
      <c r="A275" s="169" t="str">
        <f>IF(ISBLANK(tbJobList[Job Name]),,ROW(A275)-2)</f>
        <v/>
      </c>
      <c r="C275" s="168"/>
    </row>
    <row r="276" ht="22.5" customHeight="1">
      <c r="A276" s="169" t="str">
        <f>IF(ISBLANK(tbJobList[Job Name]),,ROW(A276)-2)</f>
        <v/>
      </c>
      <c r="C276" s="168"/>
    </row>
    <row r="277" ht="22.5" customHeight="1">
      <c r="A277" s="169" t="str">
        <f>IF(ISBLANK(tbJobList[Job Name]),,ROW(A277)-2)</f>
        <v/>
      </c>
      <c r="C277" s="168"/>
    </row>
    <row r="278" ht="22.5" customHeight="1">
      <c r="A278" s="169" t="str">
        <f>IF(ISBLANK(tbJobList[Job Name]),,ROW(A278)-2)</f>
        <v/>
      </c>
      <c r="C278" s="168"/>
    </row>
    <row r="279" ht="22.5" customHeight="1">
      <c r="A279" s="169" t="str">
        <f>IF(ISBLANK(tbJobList[Job Name]),,ROW(A279)-2)</f>
        <v/>
      </c>
      <c r="C279" s="168"/>
    </row>
    <row r="280" ht="22.5" customHeight="1">
      <c r="A280" s="169" t="str">
        <f>IF(ISBLANK(tbJobList[Job Name]),,ROW(A280)-2)</f>
        <v/>
      </c>
      <c r="C280" s="168"/>
    </row>
    <row r="281" ht="22.5" customHeight="1">
      <c r="A281" s="169" t="str">
        <f>IF(ISBLANK(tbJobList[Job Name]),,ROW(A281)-2)</f>
        <v/>
      </c>
      <c r="C281" s="168"/>
    </row>
    <row r="282" ht="22.5" customHeight="1">
      <c r="A282" s="169" t="str">
        <f>IF(ISBLANK(tbJobList[Job Name]),,ROW(A282)-2)</f>
        <v/>
      </c>
      <c r="C282" s="168"/>
    </row>
    <row r="283" ht="22.5" customHeight="1">
      <c r="A283" s="169" t="str">
        <f>IF(ISBLANK(tbJobList[Job Name]),,ROW(A283)-2)</f>
        <v/>
      </c>
      <c r="C283" s="168"/>
    </row>
    <row r="284" ht="22.5" customHeight="1">
      <c r="A284" s="169" t="str">
        <f>IF(ISBLANK(tbJobList[Job Name]),,ROW(A284)-2)</f>
        <v/>
      </c>
      <c r="C284" s="168"/>
    </row>
    <row r="285" ht="22.5" customHeight="1">
      <c r="A285" s="169" t="str">
        <f>IF(ISBLANK(tbJobList[Job Name]),,ROW(A285)-2)</f>
        <v/>
      </c>
      <c r="C285" s="168"/>
    </row>
    <row r="286" ht="22.5" customHeight="1">
      <c r="A286" s="169" t="str">
        <f>IF(ISBLANK(tbJobList[Job Name]),,ROW(A286)-2)</f>
        <v/>
      </c>
      <c r="C286" s="168"/>
    </row>
    <row r="287" ht="22.5" customHeight="1">
      <c r="A287" s="169" t="str">
        <f>IF(ISBLANK(tbJobList[Job Name]),,ROW(A287)-2)</f>
        <v/>
      </c>
      <c r="C287" s="168"/>
    </row>
    <row r="288" ht="22.5" customHeight="1">
      <c r="A288" s="169" t="str">
        <f>IF(ISBLANK(tbJobList[Job Name]),,ROW(A288)-2)</f>
        <v/>
      </c>
      <c r="C288" s="168"/>
    </row>
    <row r="289" ht="22.5" customHeight="1">
      <c r="A289" s="169" t="str">
        <f>IF(ISBLANK(tbJobList[Job Name]),,ROW(A289)-2)</f>
        <v/>
      </c>
      <c r="C289" s="168"/>
    </row>
    <row r="290" ht="22.5" customHeight="1">
      <c r="A290" s="169" t="str">
        <f>IF(ISBLANK(tbJobList[Job Name]),,ROW(A290)-2)</f>
        <v/>
      </c>
      <c r="C290" s="168"/>
    </row>
    <row r="291" ht="22.5" customHeight="1">
      <c r="A291" s="169" t="str">
        <f>IF(ISBLANK(tbJobList[Job Name]),,ROW(A291)-2)</f>
        <v/>
      </c>
      <c r="C291" s="168"/>
    </row>
    <row r="292" ht="22.5" customHeight="1">
      <c r="A292" s="169" t="str">
        <f>IF(ISBLANK(tbJobList[Job Name]),,ROW(A292)-2)</f>
        <v/>
      </c>
      <c r="C292" s="168"/>
    </row>
    <row r="293" ht="22.5" customHeight="1">
      <c r="A293" s="169" t="str">
        <f>IF(ISBLANK(tbJobList[Job Name]),,ROW(A293)-2)</f>
        <v/>
      </c>
      <c r="C293" s="168"/>
    </row>
    <row r="294" ht="22.5" customHeight="1">
      <c r="A294" s="169" t="str">
        <f>IF(ISBLANK(tbJobList[Job Name]),,ROW(A294)-2)</f>
        <v/>
      </c>
      <c r="C294" s="168"/>
    </row>
    <row r="295" ht="22.5" customHeight="1">
      <c r="A295" s="169" t="str">
        <f>IF(ISBLANK(tbJobList[Job Name]),,ROW(A295)-2)</f>
        <v/>
      </c>
      <c r="C295" s="168"/>
    </row>
    <row r="296" ht="22.5" customHeight="1">
      <c r="A296" s="169" t="str">
        <f>IF(ISBLANK(tbJobList[Job Name]),,ROW(A296)-2)</f>
        <v/>
      </c>
      <c r="C296" s="168"/>
    </row>
    <row r="297" ht="22.5" customHeight="1">
      <c r="A297" s="169" t="str">
        <f>IF(ISBLANK(tbJobList[Job Name]),,ROW(A297)-2)</f>
        <v/>
      </c>
      <c r="C297" s="168"/>
    </row>
    <row r="298" ht="22.5" customHeight="1">
      <c r="A298" s="169" t="str">
        <f>IF(ISBLANK(tbJobList[Job Name]),,ROW(A298)-2)</f>
        <v/>
      </c>
      <c r="C298" s="168"/>
    </row>
    <row r="299" ht="22.5" customHeight="1">
      <c r="A299" s="169" t="str">
        <f>IF(ISBLANK(tbJobList[Job Name]),,ROW(A299)-2)</f>
        <v/>
      </c>
      <c r="C299" s="168"/>
    </row>
    <row r="300" ht="22.5" customHeight="1">
      <c r="A300" s="169" t="str">
        <f>IF(ISBLANK(tbJobList[Job Name]),,ROW(A300)-2)</f>
        <v/>
      </c>
      <c r="C300" s="168"/>
    </row>
    <row r="301" ht="22.5" customHeight="1">
      <c r="A301" s="169" t="str">
        <f>IF(ISBLANK(tbJobList[Job Name]),,ROW(A301)-2)</f>
        <v/>
      </c>
      <c r="C301" s="168"/>
    </row>
    <row r="302" ht="22.5" customHeight="1">
      <c r="A302" s="169" t="str">
        <f>IF(ISBLANK(tbJobList[Job Name]),,ROW(A302)-2)</f>
        <v/>
      </c>
      <c r="C302" s="168"/>
    </row>
    <row r="303" ht="22.5" customHeight="1">
      <c r="A303" s="169" t="str">
        <f>IF(ISBLANK(tbJobList[Job Name]),,ROW(A303)-2)</f>
        <v/>
      </c>
      <c r="C303" s="168"/>
    </row>
    <row r="304" ht="22.5" customHeight="1">
      <c r="A304" s="169" t="str">
        <f>IF(ISBLANK(tbJobList[Job Name]),,ROW(A304)-2)</f>
        <v/>
      </c>
      <c r="C304" s="168"/>
    </row>
    <row r="305" ht="22.5" customHeight="1">
      <c r="A305" s="169" t="str">
        <f>IF(ISBLANK(tbJobList[Job Name]),,ROW(A305)-2)</f>
        <v/>
      </c>
      <c r="C305" s="168"/>
    </row>
    <row r="306" ht="22.5" customHeight="1">
      <c r="A306" s="169" t="str">
        <f>IF(ISBLANK(tbJobList[Job Name]),,ROW(A306)-2)</f>
        <v/>
      </c>
      <c r="C306" s="168"/>
    </row>
    <row r="307" ht="22.5" customHeight="1">
      <c r="A307" s="169" t="str">
        <f>IF(ISBLANK(tbJobList[Job Name]),,ROW(A307)-2)</f>
        <v/>
      </c>
      <c r="C307" s="168"/>
    </row>
    <row r="308" ht="22.5" customHeight="1">
      <c r="A308" s="169" t="str">
        <f>IF(ISBLANK(tbJobList[Job Name]),,ROW(A308)-2)</f>
        <v/>
      </c>
      <c r="C308" s="168"/>
    </row>
    <row r="309" ht="22.5" customHeight="1">
      <c r="A309" s="169" t="str">
        <f>IF(ISBLANK(tbJobList[Job Name]),,ROW(A309)-2)</f>
        <v/>
      </c>
      <c r="C309" s="168"/>
    </row>
    <row r="310" ht="22.5" customHeight="1">
      <c r="A310" s="169" t="str">
        <f>IF(ISBLANK(tbJobList[Job Name]),,ROW(A310)-2)</f>
        <v/>
      </c>
      <c r="C310" s="168"/>
    </row>
    <row r="311" ht="22.5" customHeight="1">
      <c r="A311" s="169" t="str">
        <f>IF(ISBLANK(tbJobList[Job Name]),,ROW(A311)-2)</f>
        <v/>
      </c>
      <c r="C311" s="168"/>
    </row>
    <row r="312" ht="22.5" customHeight="1">
      <c r="A312" s="169" t="str">
        <f>IF(ISBLANK(tbJobList[Job Name]),,ROW(A312)-2)</f>
        <v/>
      </c>
      <c r="C312" s="168"/>
    </row>
    <row r="313" ht="22.5" customHeight="1">
      <c r="A313" s="169" t="str">
        <f>IF(ISBLANK(tbJobList[Job Name]),,ROW(A313)-2)</f>
        <v/>
      </c>
      <c r="C313" s="168"/>
    </row>
    <row r="314" ht="22.5" customHeight="1">
      <c r="A314" s="169" t="str">
        <f>IF(ISBLANK(tbJobList[Job Name]),,ROW(A314)-2)</f>
        <v/>
      </c>
      <c r="C314" s="168"/>
    </row>
    <row r="315" ht="22.5" customHeight="1">
      <c r="A315" s="169" t="str">
        <f>IF(ISBLANK(tbJobList[Job Name]),,ROW(A315)-2)</f>
        <v/>
      </c>
      <c r="C315" s="168"/>
    </row>
    <row r="316" ht="22.5" customHeight="1">
      <c r="A316" s="169" t="str">
        <f>IF(ISBLANK(tbJobList[Job Name]),,ROW(A316)-2)</f>
        <v/>
      </c>
      <c r="C316" s="168"/>
    </row>
    <row r="317" ht="22.5" customHeight="1">
      <c r="A317" s="169" t="str">
        <f>IF(ISBLANK(tbJobList[Job Name]),,ROW(A317)-2)</f>
        <v/>
      </c>
      <c r="C317" s="168"/>
    </row>
    <row r="318" ht="22.5" customHeight="1">
      <c r="A318" s="169" t="str">
        <f>IF(ISBLANK(tbJobList[Job Name]),,ROW(A318)-2)</f>
        <v/>
      </c>
      <c r="C318" s="168"/>
    </row>
    <row r="319" ht="22.5" customHeight="1">
      <c r="A319" s="169" t="str">
        <f>IF(ISBLANK(tbJobList[Job Name]),,ROW(A319)-2)</f>
        <v/>
      </c>
      <c r="C319" s="168"/>
    </row>
    <row r="320" ht="22.5" customHeight="1">
      <c r="A320" s="169" t="str">
        <f>IF(ISBLANK(tbJobList[Job Name]),,ROW(A320)-2)</f>
        <v/>
      </c>
      <c r="C320" s="168"/>
    </row>
    <row r="321" ht="22.5" customHeight="1">
      <c r="A321" s="169" t="str">
        <f>IF(ISBLANK(tbJobList[Job Name]),,ROW(A321)-2)</f>
        <v/>
      </c>
      <c r="C321" s="168"/>
    </row>
    <row r="322" ht="22.5" customHeight="1">
      <c r="A322" s="169" t="str">
        <f>IF(ISBLANK(tbJobList[Job Name]),,ROW(A322)-2)</f>
        <v/>
      </c>
      <c r="C322" s="168"/>
    </row>
    <row r="323" ht="22.5" customHeight="1">
      <c r="A323" s="169" t="str">
        <f>IF(ISBLANK(tbJobList[Job Name]),,ROW(A323)-2)</f>
        <v/>
      </c>
      <c r="C323" s="168"/>
    </row>
    <row r="324" ht="22.5" customHeight="1">
      <c r="A324" s="169" t="str">
        <f>IF(ISBLANK(tbJobList[Job Name]),,ROW(A324)-2)</f>
        <v/>
      </c>
      <c r="C324" s="168"/>
    </row>
    <row r="325" ht="22.5" customHeight="1">
      <c r="A325" s="169" t="str">
        <f>IF(ISBLANK(tbJobList[Job Name]),,ROW(A325)-2)</f>
        <v/>
      </c>
      <c r="C325" s="168"/>
    </row>
    <row r="326" ht="22.5" customHeight="1">
      <c r="A326" s="169" t="str">
        <f>IF(ISBLANK(tbJobList[Job Name]),,ROW(A326)-2)</f>
        <v/>
      </c>
      <c r="C326" s="168"/>
    </row>
    <row r="327" ht="22.5" customHeight="1">
      <c r="A327" s="169" t="str">
        <f>IF(ISBLANK(tbJobList[Job Name]),,ROW(A327)-2)</f>
        <v/>
      </c>
      <c r="C327" s="168"/>
    </row>
    <row r="328" ht="22.5" customHeight="1">
      <c r="A328" s="169" t="str">
        <f>IF(ISBLANK(tbJobList[Job Name]),,ROW(A328)-2)</f>
        <v/>
      </c>
      <c r="C328" s="168"/>
    </row>
    <row r="329" ht="22.5" customHeight="1">
      <c r="A329" s="169" t="str">
        <f>IF(ISBLANK(tbJobList[Job Name]),,ROW(A329)-2)</f>
        <v/>
      </c>
      <c r="C329" s="168"/>
    </row>
    <row r="330" ht="22.5" customHeight="1">
      <c r="A330" s="169" t="str">
        <f>IF(ISBLANK(tbJobList[Job Name]),,ROW(A330)-2)</f>
        <v/>
      </c>
      <c r="C330" s="168"/>
    </row>
    <row r="331" ht="22.5" customHeight="1">
      <c r="A331" s="169" t="str">
        <f>IF(ISBLANK(tbJobList[Job Name]),,ROW(A331)-2)</f>
        <v/>
      </c>
      <c r="C331" s="168"/>
    </row>
    <row r="332" ht="22.5" customHeight="1">
      <c r="A332" s="169" t="str">
        <f>IF(ISBLANK(tbJobList[Job Name]),,ROW(A332)-2)</f>
        <v/>
      </c>
      <c r="C332" s="168"/>
    </row>
    <row r="333" ht="22.5" customHeight="1">
      <c r="A333" s="169" t="str">
        <f>IF(ISBLANK(tbJobList[Job Name]),,ROW(A333)-2)</f>
        <v/>
      </c>
      <c r="C333" s="168"/>
    </row>
    <row r="334" ht="22.5" customHeight="1">
      <c r="A334" s="169" t="str">
        <f>IF(ISBLANK(tbJobList[Job Name]),,ROW(A334)-2)</f>
        <v/>
      </c>
      <c r="C334" s="168"/>
    </row>
    <row r="335" ht="22.5" customHeight="1">
      <c r="A335" s="169" t="str">
        <f>IF(ISBLANK(tbJobList[Job Name]),,ROW(A335)-2)</f>
        <v/>
      </c>
      <c r="C335" s="168"/>
    </row>
    <row r="336" ht="22.5" customHeight="1">
      <c r="A336" s="169" t="str">
        <f>IF(ISBLANK(tbJobList[Job Name]),,ROW(A336)-2)</f>
        <v/>
      </c>
      <c r="C336" s="168"/>
    </row>
    <row r="337" ht="22.5" customHeight="1">
      <c r="A337" s="169" t="str">
        <f>IF(ISBLANK(tbJobList[Job Name]),,ROW(A337)-2)</f>
        <v/>
      </c>
      <c r="C337" s="168"/>
    </row>
    <row r="338" ht="22.5" customHeight="1">
      <c r="A338" s="169" t="str">
        <f>IF(ISBLANK(tbJobList[Job Name]),,ROW(A338)-2)</f>
        <v/>
      </c>
      <c r="C338" s="168"/>
    </row>
    <row r="339" ht="22.5" customHeight="1">
      <c r="A339" s="169" t="str">
        <f>IF(ISBLANK(tbJobList[Job Name]),,ROW(A339)-2)</f>
        <v/>
      </c>
      <c r="C339" s="168"/>
    </row>
    <row r="340" ht="22.5" customHeight="1">
      <c r="A340" s="169" t="str">
        <f>IF(ISBLANK(tbJobList[Job Name]),,ROW(A340)-2)</f>
        <v/>
      </c>
      <c r="C340" s="168"/>
    </row>
    <row r="341" ht="22.5" customHeight="1">
      <c r="A341" s="169" t="str">
        <f>IF(ISBLANK(tbJobList[Job Name]),,ROW(A341)-2)</f>
        <v/>
      </c>
      <c r="C341" s="168"/>
    </row>
    <row r="342" ht="22.5" customHeight="1">
      <c r="A342" s="169" t="str">
        <f>IF(ISBLANK(tbJobList[Job Name]),,ROW(A342)-2)</f>
        <v/>
      </c>
      <c r="C342" s="168"/>
    </row>
    <row r="343" ht="22.5" customHeight="1">
      <c r="A343" s="169" t="str">
        <f>IF(ISBLANK(tbJobList[Job Name]),,ROW(A343)-2)</f>
        <v/>
      </c>
      <c r="C343" s="168"/>
    </row>
    <row r="344" ht="22.5" customHeight="1">
      <c r="A344" s="169" t="str">
        <f>IF(ISBLANK(tbJobList[Job Name]),,ROW(A344)-2)</f>
        <v/>
      </c>
      <c r="C344" s="168"/>
    </row>
    <row r="345" ht="22.5" customHeight="1">
      <c r="A345" s="169" t="str">
        <f>IF(ISBLANK(tbJobList[Job Name]),,ROW(A345)-2)</f>
        <v/>
      </c>
      <c r="C345" s="168"/>
    </row>
    <row r="346" ht="22.5" customHeight="1">
      <c r="A346" s="169" t="str">
        <f>IF(ISBLANK(tbJobList[Job Name]),,ROW(A346)-2)</f>
        <v/>
      </c>
      <c r="C346" s="168"/>
    </row>
    <row r="347" ht="22.5" customHeight="1">
      <c r="A347" s="169" t="str">
        <f>IF(ISBLANK(tbJobList[Job Name]),,ROW(A347)-2)</f>
        <v/>
      </c>
      <c r="C347" s="168"/>
    </row>
    <row r="348" ht="22.5" customHeight="1">
      <c r="A348" s="169" t="str">
        <f>IF(ISBLANK(tbJobList[Job Name]),,ROW(A348)-2)</f>
        <v/>
      </c>
      <c r="C348" s="168"/>
    </row>
    <row r="349" ht="22.5" customHeight="1">
      <c r="A349" s="169" t="str">
        <f>IF(ISBLANK(tbJobList[Job Name]),,ROW(A349)-2)</f>
        <v/>
      </c>
      <c r="C349" s="168"/>
    </row>
    <row r="350" ht="22.5" customHeight="1">
      <c r="A350" s="169" t="str">
        <f>IF(ISBLANK(tbJobList[Job Name]),,ROW(A350)-2)</f>
        <v/>
      </c>
      <c r="C350" s="168"/>
    </row>
    <row r="351" ht="22.5" customHeight="1">
      <c r="A351" s="169" t="str">
        <f>IF(ISBLANK(tbJobList[Job Name]),,ROW(A351)-2)</f>
        <v/>
      </c>
      <c r="C351" s="168"/>
    </row>
    <row r="352" ht="22.5" customHeight="1">
      <c r="A352" s="169" t="str">
        <f>IF(ISBLANK(tbJobList[Job Name]),,ROW(A352)-2)</f>
        <v/>
      </c>
      <c r="C352" s="168"/>
    </row>
    <row r="353" ht="22.5" customHeight="1">
      <c r="A353" s="169" t="str">
        <f>IF(ISBLANK(tbJobList[Job Name]),,ROW(A353)-2)</f>
        <v/>
      </c>
      <c r="C353" s="168"/>
    </row>
    <row r="354" ht="22.5" customHeight="1">
      <c r="A354" s="169" t="str">
        <f>IF(ISBLANK(tbJobList[Job Name]),,ROW(A354)-2)</f>
        <v/>
      </c>
      <c r="C354" s="168"/>
    </row>
    <row r="355" ht="22.5" customHeight="1">
      <c r="A355" s="169" t="str">
        <f>IF(ISBLANK(tbJobList[Job Name]),,ROW(A355)-2)</f>
        <v/>
      </c>
      <c r="C355" s="168"/>
    </row>
    <row r="356" ht="22.5" customHeight="1">
      <c r="A356" s="169" t="str">
        <f>IF(ISBLANK(tbJobList[Job Name]),,ROW(A356)-2)</f>
        <v/>
      </c>
      <c r="C356" s="168"/>
    </row>
    <row r="357" ht="22.5" customHeight="1">
      <c r="A357" s="169" t="str">
        <f>IF(ISBLANK(tbJobList[Job Name]),,ROW(A357)-2)</f>
        <v/>
      </c>
      <c r="C357" s="168"/>
    </row>
    <row r="358" ht="22.5" customHeight="1">
      <c r="A358" s="169" t="str">
        <f>IF(ISBLANK(tbJobList[Job Name]),,ROW(A358)-2)</f>
        <v/>
      </c>
      <c r="C358" s="168"/>
    </row>
    <row r="359" ht="22.5" customHeight="1">
      <c r="A359" s="169" t="str">
        <f>IF(ISBLANK(tbJobList[Job Name]),,ROW(A359)-2)</f>
        <v/>
      </c>
      <c r="C359" s="168"/>
    </row>
    <row r="360" ht="22.5" customHeight="1">
      <c r="A360" s="169" t="str">
        <f>IF(ISBLANK(tbJobList[Job Name]),,ROW(A360)-2)</f>
        <v/>
      </c>
      <c r="C360" s="168"/>
    </row>
    <row r="361" ht="22.5" customHeight="1">
      <c r="A361" s="169" t="str">
        <f>IF(ISBLANK(tbJobList[Job Name]),,ROW(A361)-2)</f>
        <v/>
      </c>
      <c r="C361" s="168"/>
    </row>
    <row r="362" ht="22.5" customHeight="1">
      <c r="A362" s="169" t="str">
        <f>IF(ISBLANK(tbJobList[Job Name]),,ROW(A362)-2)</f>
        <v/>
      </c>
      <c r="C362" s="168"/>
    </row>
    <row r="363" ht="22.5" customHeight="1">
      <c r="A363" s="169" t="str">
        <f>IF(ISBLANK(tbJobList[Job Name]),,ROW(A363)-2)</f>
        <v/>
      </c>
      <c r="C363" s="168"/>
    </row>
    <row r="364" ht="22.5" customHeight="1">
      <c r="A364" s="169" t="str">
        <f>IF(ISBLANK(tbJobList[Job Name]),,ROW(A364)-2)</f>
        <v/>
      </c>
      <c r="C364" s="168"/>
    </row>
    <row r="365" ht="22.5" customHeight="1">
      <c r="A365" s="169" t="str">
        <f>IF(ISBLANK(tbJobList[Job Name]),,ROW(A365)-2)</f>
        <v/>
      </c>
      <c r="C365" s="168"/>
    </row>
    <row r="366" ht="22.5" customHeight="1">
      <c r="A366" s="169" t="str">
        <f>IF(ISBLANK(tbJobList[Job Name]),,ROW(A366)-2)</f>
        <v/>
      </c>
      <c r="C366" s="168"/>
    </row>
    <row r="367" ht="22.5" customHeight="1">
      <c r="A367" s="169" t="str">
        <f>IF(ISBLANK(tbJobList[Job Name]),,ROW(A367)-2)</f>
        <v/>
      </c>
      <c r="C367" s="168"/>
    </row>
    <row r="368" ht="22.5" customHeight="1">
      <c r="A368" s="169" t="str">
        <f>IF(ISBLANK(tbJobList[Job Name]),,ROW(A368)-2)</f>
        <v/>
      </c>
      <c r="C368" s="168"/>
    </row>
    <row r="369" ht="22.5" customHeight="1">
      <c r="A369" s="169" t="str">
        <f>IF(ISBLANK(tbJobList[Job Name]),,ROW(A369)-2)</f>
        <v/>
      </c>
      <c r="C369" s="168"/>
    </row>
    <row r="370" ht="22.5" customHeight="1">
      <c r="A370" s="169" t="str">
        <f>IF(ISBLANK(tbJobList[Job Name]),,ROW(A370)-2)</f>
        <v/>
      </c>
      <c r="C370" s="168"/>
    </row>
    <row r="371" ht="22.5" customHeight="1">
      <c r="A371" s="169" t="str">
        <f>IF(ISBLANK(tbJobList[Job Name]),,ROW(A371)-2)</f>
        <v/>
      </c>
      <c r="C371" s="168"/>
    </row>
    <row r="372" ht="22.5" customHeight="1">
      <c r="A372" s="169" t="str">
        <f>IF(ISBLANK(tbJobList[Job Name]),,ROW(A372)-2)</f>
        <v/>
      </c>
      <c r="C372" s="168"/>
    </row>
    <row r="373" ht="22.5" customHeight="1">
      <c r="A373" s="169" t="str">
        <f>IF(ISBLANK(tbJobList[Job Name]),,ROW(A373)-2)</f>
        <v/>
      </c>
      <c r="C373" s="168"/>
    </row>
    <row r="374" ht="22.5" customHeight="1">
      <c r="A374" s="169" t="str">
        <f>IF(ISBLANK(tbJobList[Job Name]),,ROW(A374)-2)</f>
        <v/>
      </c>
      <c r="C374" s="168"/>
    </row>
    <row r="375" ht="22.5" customHeight="1">
      <c r="A375" s="169" t="str">
        <f>IF(ISBLANK(tbJobList[Job Name]),,ROW(A375)-2)</f>
        <v/>
      </c>
      <c r="C375" s="168"/>
    </row>
    <row r="376" ht="22.5" customHeight="1">
      <c r="A376" s="169" t="str">
        <f>IF(ISBLANK(tbJobList[Job Name]),,ROW(A376)-2)</f>
        <v/>
      </c>
      <c r="C376" s="168"/>
    </row>
    <row r="377" ht="22.5" customHeight="1">
      <c r="A377" s="169" t="str">
        <f>IF(ISBLANK(tbJobList[Job Name]),,ROW(A377)-2)</f>
        <v/>
      </c>
      <c r="C377" s="168"/>
    </row>
    <row r="378" ht="22.5" customHeight="1">
      <c r="A378" s="169" t="str">
        <f>IF(ISBLANK(tbJobList[Job Name]),,ROW(A378)-2)</f>
        <v/>
      </c>
      <c r="C378" s="168"/>
    </row>
    <row r="379" ht="22.5" customHeight="1">
      <c r="A379" s="169" t="str">
        <f>IF(ISBLANK(tbJobList[Job Name]),,ROW(A379)-2)</f>
        <v/>
      </c>
      <c r="C379" s="168"/>
    </row>
    <row r="380" ht="22.5" customHeight="1">
      <c r="A380" s="169" t="str">
        <f>IF(ISBLANK(tbJobList[Job Name]),,ROW(A380)-2)</f>
        <v/>
      </c>
      <c r="C380" s="168"/>
    </row>
    <row r="381" ht="22.5" customHeight="1">
      <c r="A381" s="169" t="str">
        <f>IF(ISBLANK(tbJobList[Job Name]),,ROW(A381)-2)</f>
        <v/>
      </c>
      <c r="C381" s="168"/>
    </row>
    <row r="382" ht="22.5" customHeight="1">
      <c r="A382" s="169" t="str">
        <f>IF(ISBLANK(tbJobList[Job Name]),,ROW(A382)-2)</f>
        <v/>
      </c>
      <c r="C382" s="168"/>
    </row>
    <row r="383" ht="22.5" customHeight="1">
      <c r="A383" s="169" t="str">
        <f>IF(ISBLANK(tbJobList[Job Name]),,ROW(A383)-2)</f>
        <v/>
      </c>
      <c r="C383" s="168"/>
    </row>
    <row r="384" ht="22.5" customHeight="1">
      <c r="A384" s="169" t="str">
        <f>IF(ISBLANK(tbJobList[Job Name]),,ROW(A384)-2)</f>
        <v/>
      </c>
      <c r="C384" s="168"/>
    </row>
    <row r="385" ht="22.5" customHeight="1">
      <c r="A385" s="169" t="str">
        <f>IF(ISBLANK(tbJobList[Job Name]),,ROW(A385)-2)</f>
        <v/>
      </c>
      <c r="C385" s="168"/>
    </row>
    <row r="386" ht="22.5" customHeight="1">
      <c r="A386" s="169" t="str">
        <f>IF(ISBLANK(tbJobList[Job Name]),,ROW(A386)-2)</f>
        <v/>
      </c>
      <c r="C386" s="168"/>
    </row>
    <row r="387" ht="22.5" customHeight="1">
      <c r="A387" s="169" t="str">
        <f>IF(ISBLANK(tbJobList[Job Name]),,ROW(A387)-2)</f>
        <v/>
      </c>
      <c r="C387" s="168"/>
    </row>
    <row r="388" ht="22.5" customHeight="1">
      <c r="A388" s="169" t="str">
        <f>IF(ISBLANK(tbJobList[Job Name]),,ROW(A388)-2)</f>
        <v/>
      </c>
      <c r="C388" s="168"/>
    </row>
    <row r="389" ht="22.5" customHeight="1">
      <c r="A389" s="169" t="str">
        <f>IF(ISBLANK(tbJobList[Job Name]),,ROW(A389)-2)</f>
        <v/>
      </c>
      <c r="C389" s="168"/>
    </row>
    <row r="390" ht="22.5" customHeight="1">
      <c r="A390" s="169" t="str">
        <f>IF(ISBLANK(tbJobList[Job Name]),,ROW(A390)-2)</f>
        <v/>
      </c>
      <c r="C390" s="168"/>
    </row>
    <row r="391" ht="22.5" customHeight="1">
      <c r="A391" s="169" t="str">
        <f>IF(ISBLANK(tbJobList[Job Name]),,ROW(A391)-2)</f>
        <v/>
      </c>
      <c r="C391" s="168"/>
    </row>
    <row r="392" ht="22.5" customHeight="1">
      <c r="A392" s="169" t="str">
        <f>IF(ISBLANK(tbJobList[Job Name]),,ROW(A392)-2)</f>
        <v/>
      </c>
      <c r="C392" s="168"/>
    </row>
    <row r="393" ht="22.5" customHeight="1">
      <c r="A393" s="169" t="str">
        <f>IF(ISBLANK(tbJobList[Job Name]),,ROW(A393)-2)</f>
        <v/>
      </c>
      <c r="C393" s="168"/>
    </row>
    <row r="394" ht="22.5" customHeight="1">
      <c r="A394" s="169" t="str">
        <f>IF(ISBLANK(tbJobList[Job Name]),,ROW(A394)-2)</f>
        <v/>
      </c>
      <c r="C394" s="168"/>
    </row>
    <row r="395" ht="22.5" customHeight="1">
      <c r="A395" s="169" t="str">
        <f>IF(ISBLANK(tbJobList[Job Name]),,ROW(A395)-2)</f>
        <v/>
      </c>
      <c r="C395" s="168"/>
    </row>
    <row r="396" ht="22.5" customHeight="1">
      <c r="A396" s="169" t="str">
        <f>IF(ISBLANK(tbJobList[Job Name]),,ROW(A396)-2)</f>
        <v/>
      </c>
      <c r="C396" s="168"/>
    </row>
    <row r="397" ht="22.5" customHeight="1">
      <c r="A397" s="169" t="str">
        <f>IF(ISBLANK(tbJobList[Job Name]),,ROW(A397)-2)</f>
        <v/>
      </c>
      <c r="C397" s="168"/>
    </row>
    <row r="398" ht="22.5" customHeight="1">
      <c r="A398" s="169" t="str">
        <f>IF(ISBLANK(tbJobList[Job Name]),,ROW(A398)-2)</f>
        <v/>
      </c>
      <c r="C398" s="168"/>
    </row>
    <row r="399" ht="22.5" customHeight="1">
      <c r="A399" s="169" t="str">
        <f>IF(ISBLANK(tbJobList[Job Name]),,ROW(A399)-2)</f>
        <v/>
      </c>
      <c r="C399" s="168"/>
    </row>
    <row r="400" ht="22.5" customHeight="1">
      <c r="A400" s="169" t="str">
        <f>IF(ISBLANK(tbJobList[Job Name]),,ROW(A400)-2)</f>
        <v/>
      </c>
      <c r="C400" s="168"/>
    </row>
    <row r="401" ht="22.5" customHeight="1">
      <c r="A401" s="169" t="str">
        <f>IF(ISBLANK(tbJobList[Job Name]),,ROW(A401)-2)</f>
        <v/>
      </c>
      <c r="C401" s="168"/>
    </row>
    <row r="402" ht="22.5" customHeight="1">
      <c r="A402" s="169" t="str">
        <f>IF(ISBLANK(tbJobList[Job Name]),,ROW(A402)-2)</f>
        <v/>
      </c>
      <c r="C402" s="168"/>
    </row>
    <row r="403" ht="22.5" customHeight="1">
      <c r="A403" s="169" t="str">
        <f>IF(ISBLANK(tbJobList[Job Name]),,ROW(A403)-2)</f>
        <v/>
      </c>
      <c r="C403" s="168"/>
    </row>
    <row r="404" ht="22.5" customHeight="1">
      <c r="A404" s="169" t="str">
        <f>IF(ISBLANK(tbJobList[Job Name]),,ROW(A404)-2)</f>
        <v/>
      </c>
      <c r="C404" s="168"/>
    </row>
    <row r="405" ht="22.5" customHeight="1">
      <c r="A405" s="169" t="str">
        <f>IF(ISBLANK(tbJobList[Job Name]),,ROW(A405)-2)</f>
        <v/>
      </c>
      <c r="C405" s="168"/>
    </row>
    <row r="406" ht="22.5" customHeight="1">
      <c r="A406" s="169" t="str">
        <f>IF(ISBLANK(tbJobList[Job Name]),,ROW(A406)-2)</f>
        <v/>
      </c>
      <c r="C406" s="168"/>
    </row>
    <row r="407" ht="22.5" customHeight="1">
      <c r="A407" s="169" t="str">
        <f>IF(ISBLANK(tbJobList[Job Name]),,ROW(A407)-2)</f>
        <v/>
      </c>
      <c r="C407" s="168"/>
    </row>
    <row r="408" ht="22.5" customHeight="1">
      <c r="A408" s="169" t="str">
        <f>IF(ISBLANK(tbJobList[Job Name]),,ROW(A408)-2)</f>
        <v/>
      </c>
      <c r="C408" s="168"/>
    </row>
    <row r="409" ht="22.5" customHeight="1">
      <c r="A409" s="169" t="str">
        <f>IF(ISBLANK(tbJobList[Job Name]),,ROW(A409)-2)</f>
        <v/>
      </c>
      <c r="C409" s="168"/>
    </row>
    <row r="410" ht="22.5" customHeight="1">
      <c r="A410" s="169" t="str">
        <f>IF(ISBLANK(tbJobList[Job Name]),,ROW(A410)-2)</f>
        <v/>
      </c>
      <c r="C410" s="168"/>
    </row>
    <row r="411" ht="22.5" customHeight="1">
      <c r="A411" s="169" t="str">
        <f>IF(ISBLANK(tbJobList[Job Name]),,ROW(A411)-2)</f>
        <v/>
      </c>
      <c r="C411" s="168"/>
    </row>
    <row r="412" ht="22.5" customHeight="1">
      <c r="A412" s="169" t="str">
        <f>IF(ISBLANK(tbJobList[Job Name]),,ROW(A412)-2)</f>
        <v/>
      </c>
      <c r="C412" s="168"/>
    </row>
    <row r="413" ht="22.5" customHeight="1">
      <c r="A413" s="169" t="str">
        <f>IF(ISBLANK(tbJobList[Job Name]),,ROW(A413)-2)</f>
        <v/>
      </c>
      <c r="C413" s="168"/>
    </row>
    <row r="414" ht="22.5" customHeight="1">
      <c r="A414" s="169" t="str">
        <f>IF(ISBLANK(tbJobList[Job Name]),,ROW(A414)-2)</f>
        <v/>
      </c>
      <c r="C414" s="168"/>
    </row>
    <row r="415" ht="22.5" customHeight="1">
      <c r="A415" s="169" t="str">
        <f>IF(ISBLANK(tbJobList[Job Name]),,ROW(A415)-2)</f>
        <v/>
      </c>
      <c r="C415" s="168"/>
    </row>
    <row r="416" ht="22.5" customHeight="1">
      <c r="A416" s="169" t="str">
        <f>IF(ISBLANK(tbJobList[Job Name]),,ROW(A416)-2)</f>
        <v/>
      </c>
      <c r="C416" s="168"/>
    </row>
    <row r="417" ht="22.5" customHeight="1">
      <c r="A417" s="169" t="str">
        <f>IF(ISBLANK(tbJobList[Job Name]),,ROW(A417)-2)</f>
        <v/>
      </c>
      <c r="C417" s="168"/>
    </row>
    <row r="418" ht="22.5" customHeight="1">
      <c r="A418" s="169" t="str">
        <f>IF(ISBLANK(tbJobList[Job Name]),,ROW(A418)-2)</f>
        <v/>
      </c>
      <c r="C418" s="168"/>
    </row>
    <row r="419" ht="22.5" customHeight="1">
      <c r="A419" s="169" t="str">
        <f>IF(ISBLANK(tbJobList[Job Name]),,ROW(A419)-2)</f>
        <v/>
      </c>
      <c r="C419" s="168"/>
    </row>
    <row r="420" ht="22.5" customHeight="1">
      <c r="A420" s="169" t="str">
        <f>IF(ISBLANK(tbJobList[Job Name]),,ROW(A420)-2)</f>
        <v/>
      </c>
      <c r="C420" s="168"/>
    </row>
    <row r="421" ht="22.5" customHeight="1">
      <c r="A421" s="169" t="str">
        <f>IF(ISBLANK(tbJobList[Job Name]),,ROW(A421)-2)</f>
        <v/>
      </c>
      <c r="C421" s="168"/>
    </row>
    <row r="422" ht="22.5" customHeight="1">
      <c r="A422" s="169" t="str">
        <f>IF(ISBLANK(tbJobList[Job Name]),,ROW(A422)-2)</f>
        <v/>
      </c>
      <c r="C422" s="168"/>
    </row>
    <row r="423" ht="22.5" customHeight="1">
      <c r="A423" s="169" t="str">
        <f>IF(ISBLANK(tbJobList[Job Name]),,ROW(A423)-2)</f>
        <v/>
      </c>
      <c r="C423" s="168"/>
    </row>
    <row r="424" ht="22.5" customHeight="1">
      <c r="A424" s="169" t="str">
        <f>IF(ISBLANK(tbJobList[Job Name]),,ROW(A424)-2)</f>
        <v/>
      </c>
      <c r="C424" s="168"/>
    </row>
    <row r="425" ht="22.5" customHeight="1">
      <c r="A425" s="169" t="str">
        <f>IF(ISBLANK(tbJobList[Job Name]),,ROW(A425)-2)</f>
        <v/>
      </c>
      <c r="C425" s="168"/>
    </row>
    <row r="426" ht="22.5" customHeight="1">
      <c r="A426" s="169" t="str">
        <f>IF(ISBLANK(tbJobList[Job Name]),,ROW(A426)-2)</f>
        <v/>
      </c>
      <c r="C426" s="168"/>
    </row>
    <row r="427" ht="22.5" customHeight="1">
      <c r="A427" s="169" t="str">
        <f>IF(ISBLANK(tbJobList[Job Name]),,ROW(A427)-2)</f>
        <v/>
      </c>
      <c r="C427" s="168"/>
    </row>
    <row r="428" ht="22.5" customHeight="1">
      <c r="A428" s="169" t="str">
        <f>IF(ISBLANK(tbJobList[Job Name]),,ROW(A428)-2)</f>
        <v/>
      </c>
      <c r="C428" s="168"/>
    </row>
    <row r="429" ht="22.5" customHeight="1">
      <c r="A429" s="169" t="str">
        <f>IF(ISBLANK(tbJobList[Job Name]),,ROW(A429)-2)</f>
        <v/>
      </c>
      <c r="C429" s="168"/>
    </row>
    <row r="430" ht="22.5" customHeight="1">
      <c r="A430" s="169" t="str">
        <f>IF(ISBLANK(tbJobList[Job Name]),,ROW(A430)-2)</f>
        <v/>
      </c>
      <c r="C430" s="168"/>
    </row>
    <row r="431" ht="22.5" customHeight="1">
      <c r="A431" s="169" t="str">
        <f>IF(ISBLANK(tbJobList[Job Name]),,ROW(A431)-2)</f>
        <v/>
      </c>
      <c r="C431" s="168"/>
    </row>
    <row r="432" ht="22.5" customHeight="1">
      <c r="A432" s="169" t="str">
        <f>IF(ISBLANK(tbJobList[Job Name]),,ROW(A432)-2)</f>
        <v/>
      </c>
      <c r="C432" s="168"/>
    </row>
    <row r="433" ht="22.5" customHeight="1">
      <c r="A433" s="169" t="str">
        <f>IF(ISBLANK(tbJobList[Job Name]),,ROW(A433)-2)</f>
        <v/>
      </c>
      <c r="C433" s="168"/>
    </row>
    <row r="434" ht="22.5" customHeight="1">
      <c r="A434" s="169" t="str">
        <f>IF(ISBLANK(tbJobList[Job Name]),,ROW(A434)-2)</f>
        <v/>
      </c>
      <c r="C434" s="168"/>
    </row>
    <row r="435" ht="22.5" customHeight="1">
      <c r="A435" s="169" t="str">
        <f>IF(ISBLANK(tbJobList[Job Name]),,ROW(A435)-2)</f>
        <v/>
      </c>
      <c r="C435" s="168"/>
    </row>
    <row r="436" ht="22.5" customHeight="1">
      <c r="A436" s="169" t="str">
        <f>IF(ISBLANK(tbJobList[Job Name]),,ROW(A436)-2)</f>
        <v/>
      </c>
      <c r="C436" s="168"/>
    </row>
    <row r="437" ht="22.5" customHeight="1">
      <c r="A437" s="169" t="str">
        <f>IF(ISBLANK(tbJobList[Job Name]),,ROW(A437)-2)</f>
        <v/>
      </c>
      <c r="C437" s="168"/>
    </row>
    <row r="438" ht="22.5" customHeight="1">
      <c r="A438" s="169" t="str">
        <f>IF(ISBLANK(tbJobList[Job Name]),,ROW(A438)-2)</f>
        <v/>
      </c>
      <c r="C438" s="168"/>
    </row>
    <row r="439" ht="22.5" customHeight="1">
      <c r="A439" s="169" t="str">
        <f>IF(ISBLANK(tbJobList[Job Name]),,ROW(A439)-2)</f>
        <v/>
      </c>
      <c r="C439" s="168"/>
    </row>
    <row r="440" ht="22.5" customHeight="1">
      <c r="A440" s="169" t="str">
        <f>IF(ISBLANK(tbJobList[Job Name]),,ROW(A440)-2)</f>
        <v/>
      </c>
      <c r="C440" s="168"/>
    </row>
    <row r="441" ht="22.5" customHeight="1">
      <c r="A441" s="169" t="str">
        <f>IF(ISBLANK(tbJobList[Job Name]),,ROW(A441)-2)</f>
        <v/>
      </c>
      <c r="C441" s="168"/>
    </row>
    <row r="442" ht="22.5" customHeight="1">
      <c r="A442" s="169" t="str">
        <f>IF(ISBLANK(tbJobList[Job Name]),,ROW(A442)-2)</f>
        <v/>
      </c>
      <c r="C442" s="168"/>
    </row>
    <row r="443" ht="22.5" customHeight="1">
      <c r="A443" s="169" t="str">
        <f>IF(ISBLANK(tbJobList[Job Name]),,ROW(A443)-2)</f>
        <v/>
      </c>
      <c r="C443" s="168"/>
    </row>
    <row r="444" ht="22.5" customHeight="1">
      <c r="A444" s="169" t="str">
        <f>IF(ISBLANK(tbJobList[Job Name]),,ROW(A444)-2)</f>
        <v/>
      </c>
      <c r="C444" s="168"/>
    </row>
    <row r="445" ht="22.5" customHeight="1">
      <c r="A445" s="169" t="str">
        <f>IF(ISBLANK(tbJobList[Job Name]),,ROW(A445)-2)</f>
        <v/>
      </c>
      <c r="C445" s="168"/>
    </row>
    <row r="446" ht="22.5" customHeight="1">
      <c r="A446" s="169" t="str">
        <f>IF(ISBLANK(tbJobList[Job Name]),,ROW(A446)-2)</f>
        <v/>
      </c>
      <c r="C446" s="168"/>
    </row>
    <row r="447" ht="22.5" customHeight="1">
      <c r="A447" s="169" t="str">
        <f>IF(ISBLANK(tbJobList[Job Name]),,ROW(A447)-2)</f>
        <v/>
      </c>
      <c r="C447" s="168"/>
    </row>
    <row r="448" ht="22.5" customHeight="1">
      <c r="A448" s="169" t="str">
        <f>IF(ISBLANK(tbJobList[Job Name]),,ROW(A448)-2)</f>
        <v/>
      </c>
      <c r="C448" s="168"/>
    </row>
    <row r="449" ht="22.5" customHeight="1">
      <c r="A449" s="169" t="str">
        <f>IF(ISBLANK(tbJobList[Job Name]),,ROW(A449)-2)</f>
        <v/>
      </c>
      <c r="C449" s="168"/>
    </row>
    <row r="450" ht="22.5" customHeight="1">
      <c r="A450" s="169" t="str">
        <f>IF(ISBLANK(tbJobList[Job Name]),,ROW(A450)-2)</f>
        <v/>
      </c>
      <c r="C450" s="168"/>
    </row>
    <row r="451" ht="22.5" customHeight="1">
      <c r="A451" s="169" t="str">
        <f>IF(ISBLANK(tbJobList[Job Name]),,ROW(A451)-2)</f>
        <v/>
      </c>
      <c r="C451" s="168"/>
    </row>
    <row r="452" ht="22.5" customHeight="1">
      <c r="A452" s="169" t="str">
        <f>IF(ISBLANK(tbJobList[Job Name]),,ROW(A452)-2)</f>
        <v/>
      </c>
      <c r="C452" s="168"/>
    </row>
    <row r="453" ht="22.5" customHeight="1">
      <c r="A453" s="169" t="str">
        <f>IF(ISBLANK(tbJobList[Job Name]),,ROW(A453)-2)</f>
        <v/>
      </c>
      <c r="C453" s="168"/>
    </row>
    <row r="454" ht="22.5" customHeight="1">
      <c r="A454" s="169" t="str">
        <f>IF(ISBLANK(tbJobList[Job Name]),,ROW(A454)-2)</f>
        <v/>
      </c>
      <c r="C454" s="168"/>
    </row>
    <row r="455" ht="22.5" customHeight="1">
      <c r="A455" s="169" t="str">
        <f>IF(ISBLANK(tbJobList[Job Name]),,ROW(A455)-2)</f>
        <v/>
      </c>
      <c r="C455" s="168"/>
    </row>
    <row r="456" ht="22.5" customHeight="1">
      <c r="A456" s="169" t="str">
        <f>IF(ISBLANK(tbJobList[Job Name]),,ROW(A456)-2)</f>
        <v/>
      </c>
      <c r="C456" s="168"/>
    </row>
    <row r="457" ht="22.5" customHeight="1">
      <c r="A457" s="169" t="str">
        <f>IF(ISBLANK(tbJobList[Job Name]),,ROW(A457)-2)</f>
        <v/>
      </c>
      <c r="C457" s="168"/>
    </row>
    <row r="458" ht="22.5" customHeight="1">
      <c r="A458" s="169" t="str">
        <f>IF(ISBLANK(tbJobList[Job Name]),,ROW(A458)-2)</f>
        <v/>
      </c>
      <c r="C458" s="168"/>
    </row>
    <row r="459" ht="22.5" customHeight="1">
      <c r="A459" s="169" t="str">
        <f>IF(ISBLANK(tbJobList[Job Name]),,ROW(A459)-2)</f>
        <v/>
      </c>
      <c r="C459" s="168"/>
    </row>
    <row r="460" ht="22.5" customHeight="1">
      <c r="A460" s="169" t="str">
        <f>IF(ISBLANK(tbJobList[Job Name]),,ROW(A460)-2)</f>
        <v/>
      </c>
      <c r="C460" s="168"/>
    </row>
    <row r="461" ht="22.5" customHeight="1">
      <c r="A461" s="169" t="str">
        <f>IF(ISBLANK(tbJobList[Job Name]),,ROW(A461)-2)</f>
        <v/>
      </c>
      <c r="C461" s="168"/>
    </row>
    <row r="462" ht="22.5" customHeight="1">
      <c r="A462" s="169" t="str">
        <f>IF(ISBLANK(tbJobList[Job Name]),,ROW(A462)-2)</f>
        <v/>
      </c>
      <c r="C462" s="168"/>
    </row>
    <row r="463" ht="22.5" customHeight="1">
      <c r="A463" s="169" t="str">
        <f>IF(ISBLANK(tbJobList[Job Name]),,ROW(A463)-2)</f>
        <v/>
      </c>
      <c r="C463" s="168"/>
    </row>
    <row r="464" ht="22.5" customHeight="1">
      <c r="A464" s="169" t="str">
        <f>IF(ISBLANK(tbJobList[Job Name]),,ROW(A464)-2)</f>
        <v/>
      </c>
      <c r="C464" s="168"/>
    </row>
    <row r="465" ht="22.5" customHeight="1">
      <c r="A465" s="169" t="str">
        <f>IF(ISBLANK(tbJobList[Job Name]),,ROW(A465)-2)</f>
        <v/>
      </c>
      <c r="C465" s="168"/>
    </row>
    <row r="466" ht="22.5" customHeight="1">
      <c r="A466" s="169" t="str">
        <f>IF(ISBLANK(tbJobList[Job Name]),,ROW(A466)-2)</f>
        <v/>
      </c>
      <c r="C466" s="168"/>
    </row>
    <row r="467" ht="22.5" customHeight="1">
      <c r="A467" s="169" t="str">
        <f>IF(ISBLANK(tbJobList[Job Name]),,ROW(A467)-2)</f>
        <v/>
      </c>
      <c r="C467" s="168"/>
    </row>
    <row r="468" ht="22.5" customHeight="1">
      <c r="A468" s="169" t="str">
        <f>IF(ISBLANK(tbJobList[Job Name]),,ROW(A468)-2)</f>
        <v/>
      </c>
      <c r="C468" s="168"/>
    </row>
    <row r="469" ht="22.5" customHeight="1">
      <c r="A469" s="169" t="str">
        <f>IF(ISBLANK(tbJobList[Job Name]),,ROW(A469)-2)</f>
        <v/>
      </c>
      <c r="C469" s="168"/>
    </row>
    <row r="470" ht="22.5" customHeight="1">
      <c r="A470" s="169" t="str">
        <f>IF(ISBLANK(tbJobList[Job Name]),,ROW(A470)-2)</f>
        <v/>
      </c>
      <c r="C470" s="168"/>
    </row>
    <row r="471" ht="22.5" customHeight="1">
      <c r="A471" s="169" t="str">
        <f>IF(ISBLANK(tbJobList[Job Name]),,ROW(A471)-2)</f>
        <v/>
      </c>
      <c r="C471" s="168"/>
    </row>
    <row r="472" ht="22.5" customHeight="1">
      <c r="A472" s="169" t="str">
        <f>IF(ISBLANK(tbJobList[Job Name]),,ROW(A472)-2)</f>
        <v/>
      </c>
      <c r="C472" s="168"/>
    </row>
    <row r="473" ht="22.5" customHeight="1">
      <c r="A473" s="169" t="str">
        <f>IF(ISBLANK(tbJobList[Job Name]),,ROW(A473)-2)</f>
        <v/>
      </c>
      <c r="C473" s="168"/>
    </row>
    <row r="474" ht="22.5" customHeight="1">
      <c r="A474" s="169" t="str">
        <f>IF(ISBLANK(tbJobList[Job Name]),,ROW(A474)-2)</f>
        <v/>
      </c>
      <c r="C474" s="168"/>
    </row>
    <row r="475" ht="22.5" customHeight="1">
      <c r="A475" s="169" t="str">
        <f>IF(ISBLANK(tbJobList[Job Name]),,ROW(A475)-2)</f>
        <v/>
      </c>
      <c r="C475" s="168"/>
    </row>
    <row r="476" ht="22.5" customHeight="1">
      <c r="A476" s="169" t="str">
        <f>IF(ISBLANK(tbJobList[Job Name]),,ROW(A476)-2)</f>
        <v/>
      </c>
      <c r="C476" s="168"/>
    </row>
    <row r="477" ht="22.5" customHeight="1">
      <c r="A477" s="169" t="str">
        <f>IF(ISBLANK(tbJobList[Job Name]),,ROW(A477)-2)</f>
        <v/>
      </c>
      <c r="C477" s="168"/>
    </row>
    <row r="478" ht="22.5" customHeight="1">
      <c r="A478" s="169" t="str">
        <f>IF(ISBLANK(tbJobList[Job Name]),,ROW(A478)-2)</f>
        <v/>
      </c>
      <c r="C478" s="168"/>
    </row>
    <row r="479" ht="22.5" customHeight="1">
      <c r="A479" s="169" t="str">
        <f>IF(ISBLANK(tbJobList[Job Name]),,ROW(A479)-2)</f>
        <v/>
      </c>
      <c r="C479" s="168"/>
    </row>
    <row r="480" ht="22.5" customHeight="1">
      <c r="A480" s="169" t="str">
        <f>IF(ISBLANK(tbJobList[Job Name]),,ROW(A480)-2)</f>
        <v/>
      </c>
      <c r="C480" s="168"/>
    </row>
    <row r="481" ht="22.5" customHeight="1">
      <c r="A481" s="169" t="str">
        <f>IF(ISBLANK(tbJobList[Job Name]),,ROW(A481)-2)</f>
        <v/>
      </c>
      <c r="C481" s="168"/>
    </row>
    <row r="482" ht="22.5" customHeight="1">
      <c r="A482" s="169" t="str">
        <f>IF(ISBLANK(tbJobList[Job Name]),,ROW(A482)-2)</f>
        <v/>
      </c>
      <c r="C482" s="168"/>
    </row>
    <row r="483" ht="22.5" customHeight="1">
      <c r="A483" s="169" t="str">
        <f>IF(ISBLANK(tbJobList[Job Name]),,ROW(A483)-2)</f>
        <v/>
      </c>
      <c r="C483" s="168"/>
    </row>
    <row r="484" ht="22.5" customHeight="1">
      <c r="A484" s="169" t="str">
        <f>IF(ISBLANK(tbJobList[Job Name]),,ROW(A484)-2)</f>
        <v/>
      </c>
      <c r="C484" s="168"/>
    </row>
    <row r="485" ht="22.5" customHeight="1">
      <c r="A485" s="169" t="str">
        <f>IF(ISBLANK(tbJobList[Job Name]),,ROW(A485)-2)</f>
        <v/>
      </c>
      <c r="C485" s="168"/>
    </row>
    <row r="486" ht="22.5" customHeight="1">
      <c r="A486" s="169" t="str">
        <f>IF(ISBLANK(tbJobList[Job Name]),,ROW(A486)-2)</f>
        <v/>
      </c>
      <c r="C486" s="168"/>
    </row>
    <row r="487" ht="22.5" customHeight="1">
      <c r="A487" s="169" t="str">
        <f>IF(ISBLANK(tbJobList[Job Name]),,ROW(A487)-2)</f>
        <v/>
      </c>
      <c r="C487" s="168"/>
    </row>
    <row r="488" ht="22.5" customHeight="1">
      <c r="A488" s="169" t="str">
        <f>IF(ISBLANK(tbJobList[Job Name]),,ROW(A488)-2)</f>
        <v/>
      </c>
      <c r="C488" s="168"/>
    </row>
    <row r="489" ht="22.5" customHeight="1">
      <c r="A489" s="169" t="str">
        <f>IF(ISBLANK(tbJobList[Job Name]),,ROW(A489)-2)</f>
        <v/>
      </c>
      <c r="C489" s="168"/>
    </row>
    <row r="490" ht="22.5" customHeight="1">
      <c r="A490" s="169" t="str">
        <f>IF(ISBLANK(tbJobList[Job Name]),,ROW(A490)-2)</f>
        <v/>
      </c>
      <c r="C490" s="168"/>
    </row>
    <row r="491" ht="22.5" customHeight="1">
      <c r="A491" s="169" t="str">
        <f>IF(ISBLANK(tbJobList[Job Name]),,ROW(A491)-2)</f>
        <v/>
      </c>
      <c r="C491" s="168"/>
    </row>
    <row r="492" ht="22.5" customHeight="1">
      <c r="A492" s="169" t="str">
        <f>IF(ISBLANK(tbJobList[Job Name]),,ROW(A492)-2)</f>
        <v/>
      </c>
      <c r="C492" s="168"/>
    </row>
    <row r="493" ht="22.5" customHeight="1">
      <c r="A493" s="169" t="str">
        <f>IF(ISBLANK(tbJobList[Job Name]),,ROW(A493)-2)</f>
        <v/>
      </c>
      <c r="C493" s="168"/>
    </row>
    <row r="494" ht="22.5" customHeight="1">
      <c r="A494" s="169" t="str">
        <f>IF(ISBLANK(tbJobList[Job Name]),,ROW(A494)-2)</f>
        <v/>
      </c>
      <c r="C494" s="168"/>
    </row>
    <row r="495" ht="22.5" customHeight="1">
      <c r="A495" s="169" t="str">
        <f>IF(ISBLANK(tbJobList[Job Name]),,ROW(A495)-2)</f>
        <v/>
      </c>
      <c r="C495" s="168"/>
    </row>
    <row r="496" ht="22.5" customHeight="1">
      <c r="A496" s="169" t="str">
        <f>IF(ISBLANK(tbJobList[Job Name]),,ROW(A496)-2)</f>
        <v/>
      </c>
      <c r="C496" s="168"/>
    </row>
    <row r="497" ht="22.5" customHeight="1">
      <c r="A497" s="169" t="str">
        <f>IF(ISBLANK(tbJobList[Job Name]),,ROW(A497)-2)</f>
        <v/>
      </c>
      <c r="C497" s="168"/>
    </row>
    <row r="498" ht="22.5" customHeight="1">
      <c r="A498" s="169" t="str">
        <f>IF(ISBLANK(tbJobList[Job Name]),,ROW(A498)-2)</f>
        <v/>
      </c>
      <c r="C498" s="168"/>
    </row>
    <row r="499" ht="22.5" customHeight="1">
      <c r="A499" s="169" t="str">
        <f>IF(ISBLANK(tbJobList[Job Name]),,ROW(A499)-2)</f>
        <v/>
      </c>
      <c r="C499" s="168"/>
    </row>
    <row r="500" ht="22.5" customHeight="1">
      <c r="A500" s="169" t="str">
        <f>IF(ISBLANK(tbJobList[Job Name]),,ROW(A500)-2)</f>
        <v/>
      </c>
      <c r="C500" s="168"/>
    </row>
    <row r="501" ht="22.5" customHeight="1">
      <c r="A501" s="169" t="str">
        <f>IF(ISBLANK(tbJobList[Job Name]),,ROW(A501)-2)</f>
        <v/>
      </c>
      <c r="C501" s="168"/>
    </row>
    <row r="502" ht="22.5" customHeight="1">
      <c r="A502" s="169" t="str">
        <f>IF(ISBLANK(tbJobList[Job Name]),,ROW(A502)-2)</f>
        <v/>
      </c>
      <c r="C502" s="168"/>
    </row>
    <row r="503" ht="22.5" customHeight="1">
      <c r="A503" s="169" t="str">
        <f>IF(ISBLANK(tbJobList[Job Name]),,ROW(A503)-2)</f>
        <v/>
      </c>
      <c r="C503" s="168"/>
    </row>
    <row r="504" ht="22.5" customHeight="1">
      <c r="A504" s="169" t="str">
        <f>IF(ISBLANK(tbJobList[Job Name]),,ROW(A504)-2)</f>
        <v/>
      </c>
      <c r="C504" s="168"/>
    </row>
    <row r="505" ht="22.5" customHeight="1">
      <c r="A505" s="169" t="str">
        <f>IF(ISBLANK(tbJobList[Job Name]),,ROW(A505)-2)</f>
        <v/>
      </c>
      <c r="C505" s="168"/>
    </row>
    <row r="506" ht="22.5" customHeight="1">
      <c r="A506" s="169" t="str">
        <f>IF(ISBLANK(tbJobList[Job Name]),,ROW(A506)-2)</f>
        <v/>
      </c>
      <c r="C506" s="168"/>
    </row>
    <row r="507" ht="22.5" customHeight="1">
      <c r="A507" s="169" t="str">
        <f>IF(ISBLANK(tbJobList[Job Name]),,ROW(A507)-2)</f>
        <v/>
      </c>
      <c r="C507" s="168"/>
    </row>
    <row r="508" ht="22.5" customHeight="1">
      <c r="A508" s="169" t="str">
        <f>IF(ISBLANK(tbJobList[Job Name]),,ROW(A508)-2)</f>
        <v/>
      </c>
      <c r="C508" s="168"/>
    </row>
    <row r="509" ht="22.5" customHeight="1">
      <c r="A509" s="169" t="str">
        <f>IF(ISBLANK(tbJobList[Job Name]),,ROW(A509)-2)</f>
        <v/>
      </c>
      <c r="C509" s="168"/>
    </row>
    <row r="510" ht="22.5" customHeight="1">
      <c r="A510" s="169" t="str">
        <f>IF(ISBLANK(tbJobList[Job Name]),,ROW(A510)-2)</f>
        <v/>
      </c>
      <c r="C510" s="168"/>
    </row>
    <row r="511" ht="22.5" customHeight="1">
      <c r="A511" s="169" t="str">
        <f>IF(ISBLANK(tbJobList[Job Name]),,ROW(A511)-2)</f>
        <v/>
      </c>
      <c r="C511" s="168"/>
    </row>
    <row r="512" ht="22.5" customHeight="1">
      <c r="A512" s="169" t="str">
        <f>IF(ISBLANK(tbJobList[Job Name]),,ROW(A512)-2)</f>
        <v/>
      </c>
      <c r="C512" s="168"/>
    </row>
    <row r="513" ht="22.5" customHeight="1">
      <c r="A513" s="169" t="str">
        <f>IF(ISBLANK(tbJobList[Job Name]),,ROW(A513)-2)</f>
        <v/>
      </c>
      <c r="C513" s="168"/>
    </row>
    <row r="514" ht="22.5" customHeight="1">
      <c r="A514" s="169" t="str">
        <f>IF(ISBLANK(tbJobList[Job Name]),,ROW(A514)-2)</f>
        <v/>
      </c>
      <c r="C514" s="168"/>
    </row>
    <row r="515" ht="22.5" customHeight="1">
      <c r="A515" s="169" t="str">
        <f>IF(ISBLANK(tbJobList[Job Name]),,ROW(A515)-2)</f>
        <v/>
      </c>
      <c r="C515" s="168"/>
    </row>
    <row r="516" ht="22.5" customHeight="1">
      <c r="A516" s="169" t="str">
        <f>IF(ISBLANK(tbJobList[Job Name]),,ROW(A516)-2)</f>
        <v/>
      </c>
      <c r="C516" s="168"/>
    </row>
    <row r="517" ht="22.5" customHeight="1">
      <c r="A517" s="169" t="str">
        <f>IF(ISBLANK(tbJobList[Job Name]),,ROW(A517)-2)</f>
        <v/>
      </c>
      <c r="C517" s="168"/>
    </row>
    <row r="518" ht="22.5" customHeight="1">
      <c r="A518" s="169" t="str">
        <f>IF(ISBLANK(tbJobList[Job Name]),,ROW(A518)-2)</f>
        <v/>
      </c>
      <c r="C518" s="168"/>
    </row>
    <row r="519" ht="22.5" customHeight="1">
      <c r="A519" s="169" t="str">
        <f>IF(ISBLANK(tbJobList[Job Name]),,ROW(A519)-2)</f>
        <v/>
      </c>
      <c r="C519" s="168"/>
    </row>
    <row r="520" ht="22.5" customHeight="1">
      <c r="A520" s="169" t="str">
        <f>IF(ISBLANK(tbJobList[Job Name]),,ROW(A520)-2)</f>
        <v/>
      </c>
      <c r="C520" s="168"/>
    </row>
    <row r="521" ht="22.5" customHeight="1">
      <c r="A521" s="169" t="str">
        <f>IF(ISBLANK(tbJobList[Job Name]),,ROW(A521)-2)</f>
        <v/>
      </c>
      <c r="C521" s="168"/>
    </row>
    <row r="522" ht="22.5" customHeight="1">
      <c r="A522" s="169" t="str">
        <f>IF(ISBLANK(tbJobList[Job Name]),,ROW(A522)-2)</f>
        <v/>
      </c>
      <c r="C522" s="168"/>
    </row>
    <row r="523" ht="22.5" customHeight="1">
      <c r="A523" s="169" t="str">
        <f>IF(ISBLANK(tbJobList[Job Name]),,ROW(A523)-2)</f>
        <v/>
      </c>
      <c r="C523" s="168"/>
    </row>
    <row r="524" ht="22.5" customHeight="1">
      <c r="A524" s="169" t="str">
        <f>IF(ISBLANK(tbJobList[Job Name]),,ROW(A524)-2)</f>
        <v/>
      </c>
      <c r="C524" s="168"/>
    </row>
    <row r="525" ht="22.5" customHeight="1">
      <c r="A525" s="169" t="str">
        <f>IF(ISBLANK(tbJobList[Job Name]),,ROW(A525)-2)</f>
        <v/>
      </c>
      <c r="C525" s="168"/>
    </row>
    <row r="526" ht="22.5" customHeight="1">
      <c r="A526" s="169" t="str">
        <f>IF(ISBLANK(tbJobList[Job Name]),,ROW(A526)-2)</f>
        <v/>
      </c>
      <c r="C526" s="168"/>
    </row>
    <row r="527" ht="22.5" customHeight="1">
      <c r="A527" s="169" t="str">
        <f>IF(ISBLANK(tbJobList[Job Name]),,ROW(A527)-2)</f>
        <v/>
      </c>
      <c r="C527" s="168"/>
    </row>
    <row r="528" ht="22.5" customHeight="1">
      <c r="A528" s="169" t="str">
        <f>IF(ISBLANK(tbJobList[Job Name]),,ROW(A528)-2)</f>
        <v/>
      </c>
      <c r="C528" s="168"/>
    </row>
    <row r="529" ht="22.5" customHeight="1">
      <c r="A529" s="169" t="str">
        <f>IF(ISBLANK(tbJobList[Job Name]),,ROW(A529)-2)</f>
        <v/>
      </c>
      <c r="C529" s="168"/>
    </row>
    <row r="530" ht="22.5" customHeight="1">
      <c r="A530" s="169" t="str">
        <f>IF(ISBLANK(tbJobList[Job Name]),,ROW(A530)-2)</f>
        <v/>
      </c>
      <c r="C530" s="168"/>
    </row>
    <row r="531" ht="22.5" customHeight="1">
      <c r="A531" s="169" t="str">
        <f>IF(ISBLANK(tbJobList[Job Name]),,ROW(A531)-2)</f>
        <v/>
      </c>
      <c r="C531" s="168"/>
    </row>
    <row r="532" ht="22.5" customHeight="1">
      <c r="A532" s="169" t="str">
        <f>IF(ISBLANK(tbJobList[Job Name]),,ROW(A532)-2)</f>
        <v/>
      </c>
      <c r="C532" s="168"/>
    </row>
    <row r="533" ht="22.5" customHeight="1">
      <c r="A533" s="169" t="str">
        <f>IF(ISBLANK(tbJobList[Job Name]),,ROW(A533)-2)</f>
        <v/>
      </c>
      <c r="C533" s="168"/>
    </row>
    <row r="534" ht="22.5" customHeight="1">
      <c r="A534" s="169" t="str">
        <f>IF(ISBLANK(tbJobList[Job Name]),,ROW(A534)-2)</f>
        <v/>
      </c>
      <c r="C534" s="168"/>
    </row>
    <row r="535" ht="22.5" customHeight="1">
      <c r="A535" s="169" t="str">
        <f>IF(ISBLANK(tbJobList[Job Name]),,ROW(A535)-2)</f>
        <v/>
      </c>
      <c r="C535" s="168"/>
    </row>
    <row r="536" ht="22.5" customHeight="1">
      <c r="A536" s="169" t="str">
        <f>IF(ISBLANK(tbJobList[Job Name]),,ROW(A536)-2)</f>
        <v/>
      </c>
      <c r="C536" s="168"/>
    </row>
    <row r="537" ht="22.5" customHeight="1">
      <c r="A537" s="169" t="str">
        <f>IF(ISBLANK(tbJobList[Job Name]),,ROW(A537)-2)</f>
        <v/>
      </c>
      <c r="C537" s="168"/>
    </row>
    <row r="538" ht="22.5" customHeight="1">
      <c r="A538" s="169" t="str">
        <f>IF(ISBLANK(tbJobList[Job Name]),,ROW(A538)-2)</f>
        <v/>
      </c>
      <c r="C538" s="168"/>
    </row>
    <row r="539" ht="22.5" customHeight="1">
      <c r="A539" s="169" t="str">
        <f>IF(ISBLANK(tbJobList[Job Name]),,ROW(A539)-2)</f>
        <v/>
      </c>
      <c r="C539" s="168"/>
    </row>
    <row r="540" ht="22.5" customHeight="1">
      <c r="A540" s="169" t="str">
        <f>IF(ISBLANK(tbJobList[Job Name]),,ROW(A540)-2)</f>
        <v/>
      </c>
      <c r="C540" s="168"/>
    </row>
    <row r="541" ht="22.5" customHeight="1">
      <c r="A541" s="169" t="str">
        <f>IF(ISBLANK(tbJobList[Job Name]),,ROW(A541)-2)</f>
        <v/>
      </c>
      <c r="C541" s="168"/>
    </row>
    <row r="542" ht="22.5" customHeight="1">
      <c r="A542" s="169" t="str">
        <f>IF(ISBLANK(tbJobList[Job Name]),,ROW(A542)-2)</f>
        <v/>
      </c>
      <c r="C542" s="168"/>
    </row>
    <row r="543" ht="22.5" customHeight="1">
      <c r="A543" s="169" t="str">
        <f>IF(ISBLANK(tbJobList[Job Name]),,ROW(A543)-2)</f>
        <v/>
      </c>
      <c r="C543" s="168"/>
    </row>
    <row r="544" ht="22.5" customHeight="1">
      <c r="A544" s="169" t="str">
        <f>IF(ISBLANK(tbJobList[Job Name]),,ROW(A544)-2)</f>
        <v/>
      </c>
      <c r="C544" s="168"/>
    </row>
    <row r="545" ht="22.5" customHeight="1">
      <c r="A545" s="169" t="str">
        <f>IF(ISBLANK(tbJobList[Job Name]),,ROW(A545)-2)</f>
        <v/>
      </c>
      <c r="C545" s="168"/>
    </row>
    <row r="546" ht="22.5" customHeight="1">
      <c r="A546" s="169" t="str">
        <f>IF(ISBLANK(tbJobList[Job Name]),,ROW(A546)-2)</f>
        <v/>
      </c>
      <c r="C546" s="168"/>
    </row>
    <row r="547" ht="22.5" customHeight="1">
      <c r="A547" s="169" t="str">
        <f>IF(ISBLANK(tbJobList[Job Name]),,ROW(A547)-2)</f>
        <v/>
      </c>
      <c r="C547" s="168"/>
    </row>
    <row r="548" ht="22.5" customHeight="1">
      <c r="A548" s="169" t="str">
        <f>IF(ISBLANK(tbJobList[Job Name]),,ROW(A548)-2)</f>
        <v/>
      </c>
      <c r="C548" s="168"/>
    </row>
    <row r="549" ht="22.5" customHeight="1">
      <c r="A549" s="169" t="str">
        <f>IF(ISBLANK(tbJobList[Job Name]),,ROW(A549)-2)</f>
        <v/>
      </c>
      <c r="C549" s="168"/>
    </row>
    <row r="550" ht="22.5" customHeight="1">
      <c r="A550" s="169" t="str">
        <f>IF(ISBLANK(tbJobList[Job Name]),,ROW(A550)-2)</f>
        <v/>
      </c>
      <c r="C550" s="168"/>
    </row>
    <row r="551" ht="22.5" customHeight="1">
      <c r="A551" s="169" t="str">
        <f>IF(ISBLANK(tbJobList[Job Name]),,ROW(A551)-2)</f>
        <v/>
      </c>
      <c r="C551" s="168"/>
    </row>
    <row r="552" ht="22.5" customHeight="1">
      <c r="A552" s="169" t="str">
        <f>IF(ISBLANK(tbJobList[Job Name]),,ROW(A552)-2)</f>
        <v/>
      </c>
      <c r="C552" s="168"/>
    </row>
    <row r="553" ht="22.5" customHeight="1">
      <c r="A553" s="169" t="str">
        <f>IF(ISBLANK(tbJobList[Job Name]),,ROW(A553)-2)</f>
        <v/>
      </c>
      <c r="C553" s="168"/>
    </row>
    <row r="554" ht="22.5" customHeight="1">
      <c r="A554" s="169" t="str">
        <f>IF(ISBLANK(tbJobList[Job Name]),,ROW(A554)-2)</f>
        <v/>
      </c>
      <c r="C554" s="168"/>
    </row>
    <row r="555" ht="22.5" customHeight="1">
      <c r="A555" s="169" t="str">
        <f>IF(ISBLANK(tbJobList[Job Name]),,ROW(A555)-2)</f>
        <v/>
      </c>
      <c r="C555" s="168"/>
    </row>
    <row r="556" ht="22.5" customHeight="1">
      <c r="A556" s="169" t="str">
        <f>IF(ISBLANK(tbJobList[Job Name]),,ROW(A556)-2)</f>
        <v/>
      </c>
      <c r="C556" s="168"/>
    </row>
    <row r="557" ht="22.5" customHeight="1">
      <c r="A557" s="169" t="str">
        <f>IF(ISBLANK(tbJobList[Job Name]),,ROW(A557)-2)</f>
        <v/>
      </c>
      <c r="C557" s="168"/>
    </row>
    <row r="558" ht="22.5" customHeight="1">
      <c r="A558" s="169" t="str">
        <f>IF(ISBLANK(tbJobList[Job Name]),,ROW(A558)-2)</f>
        <v/>
      </c>
      <c r="C558" s="168"/>
    </row>
    <row r="559" ht="22.5" customHeight="1">
      <c r="A559" s="169" t="str">
        <f>IF(ISBLANK(tbJobList[Job Name]),,ROW(A559)-2)</f>
        <v/>
      </c>
      <c r="C559" s="168"/>
    </row>
    <row r="560" ht="22.5" customHeight="1">
      <c r="A560" s="169" t="str">
        <f>IF(ISBLANK(tbJobList[Job Name]),,ROW(A560)-2)</f>
        <v/>
      </c>
      <c r="C560" s="168"/>
    </row>
    <row r="561" ht="22.5" customHeight="1">
      <c r="A561" s="169" t="str">
        <f>IF(ISBLANK(tbJobList[Job Name]),,ROW(A561)-2)</f>
        <v/>
      </c>
      <c r="C561" s="168"/>
    </row>
    <row r="562" ht="22.5" customHeight="1">
      <c r="A562" s="169" t="str">
        <f>IF(ISBLANK(tbJobList[Job Name]),,ROW(A562)-2)</f>
        <v/>
      </c>
      <c r="C562" s="168"/>
    </row>
    <row r="563" ht="22.5" customHeight="1">
      <c r="A563" s="169" t="str">
        <f>IF(ISBLANK(tbJobList[Job Name]),,ROW(A563)-2)</f>
        <v/>
      </c>
      <c r="C563" s="168"/>
    </row>
    <row r="564" ht="22.5" customHeight="1">
      <c r="A564" s="169" t="str">
        <f>IF(ISBLANK(tbJobList[Job Name]),,ROW(A564)-2)</f>
        <v/>
      </c>
      <c r="C564" s="168"/>
    </row>
    <row r="565" ht="22.5" customHeight="1">
      <c r="A565" s="169" t="str">
        <f>IF(ISBLANK(tbJobList[Job Name]),,ROW(A565)-2)</f>
        <v/>
      </c>
      <c r="C565" s="168"/>
    </row>
    <row r="566" ht="22.5" customHeight="1">
      <c r="A566" s="169" t="str">
        <f>IF(ISBLANK(tbJobList[Job Name]),,ROW(A566)-2)</f>
        <v/>
      </c>
      <c r="C566" s="168"/>
    </row>
    <row r="567" ht="22.5" customHeight="1">
      <c r="A567" s="169" t="str">
        <f>IF(ISBLANK(tbJobList[Job Name]),,ROW(A567)-2)</f>
        <v/>
      </c>
      <c r="C567" s="168"/>
    </row>
    <row r="568" ht="22.5" customHeight="1">
      <c r="A568" s="169" t="str">
        <f>IF(ISBLANK(tbJobList[Job Name]),,ROW(A568)-2)</f>
        <v/>
      </c>
      <c r="C568" s="168"/>
    </row>
    <row r="569" ht="22.5" customHeight="1">
      <c r="A569" s="169" t="str">
        <f>IF(ISBLANK(tbJobList[Job Name]),,ROW(A569)-2)</f>
        <v/>
      </c>
      <c r="C569" s="168"/>
    </row>
    <row r="570" ht="22.5" customHeight="1">
      <c r="A570" s="169" t="str">
        <f>IF(ISBLANK(tbJobList[Job Name]),,ROW(A570)-2)</f>
        <v/>
      </c>
      <c r="C570" s="168"/>
    </row>
    <row r="571" ht="22.5" customHeight="1">
      <c r="A571" s="169" t="str">
        <f>IF(ISBLANK(tbJobList[Job Name]),,ROW(A571)-2)</f>
        <v/>
      </c>
      <c r="C571" s="168"/>
    </row>
    <row r="572" ht="22.5" customHeight="1">
      <c r="A572" s="169" t="str">
        <f>IF(ISBLANK(tbJobList[Job Name]),,ROW(A572)-2)</f>
        <v/>
      </c>
      <c r="C572" s="168"/>
    </row>
    <row r="573" ht="22.5" customHeight="1">
      <c r="A573" s="169" t="str">
        <f>IF(ISBLANK(tbJobList[Job Name]),,ROW(A573)-2)</f>
        <v/>
      </c>
      <c r="C573" s="168"/>
    </row>
    <row r="574" ht="22.5" customHeight="1">
      <c r="A574" s="169" t="str">
        <f>IF(ISBLANK(tbJobList[Job Name]),,ROW(A574)-2)</f>
        <v/>
      </c>
      <c r="C574" s="168"/>
    </row>
    <row r="575" ht="22.5" customHeight="1">
      <c r="A575" s="169" t="str">
        <f>IF(ISBLANK(tbJobList[Job Name]),,ROW(A575)-2)</f>
        <v/>
      </c>
      <c r="C575" s="168"/>
    </row>
    <row r="576" ht="22.5" customHeight="1">
      <c r="A576" s="169" t="str">
        <f>IF(ISBLANK(tbJobList[Job Name]),,ROW(A576)-2)</f>
        <v/>
      </c>
      <c r="C576" s="168"/>
    </row>
    <row r="577" ht="22.5" customHeight="1">
      <c r="A577" s="169" t="str">
        <f>IF(ISBLANK(tbJobList[Job Name]),,ROW(A577)-2)</f>
        <v/>
      </c>
      <c r="C577" s="168"/>
    </row>
    <row r="578" ht="22.5" customHeight="1">
      <c r="A578" s="169" t="str">
        <f>IF(ISBLANK(tbJobList[Job Name]),,ROW(A578)-2)</f>
        <v/>
      </c>
      <c r="C578" s="168"/>
    </row>
    <row r="579" ht="22.5" customHeight="1">
      <c r="A579" s="169" t="str">
        <f>IF(ISBLANK(tbJobList[Job Name]),,ROW(A579)-2)</f>
        <v/>
      </c>
      <c r="C579" s="168"/>
    </row>
    <row r="580" ht="22.5" customHeight="1">
      <c r="A580" s="169" t="str">
        <f>IF(ISBLANK(tbJobList[Job Name]),,ROW(A580)-2)</f>
        <v/>
      </c>
      <c r="C580" s="168"/>
    </row>
    <row r="581" ht="22.5" customHeight="1">
      <c r="A581" s="169" t="str">
        <f>IF(ISBLANK(tbJobList[Job Name]),,ROW(A581)-2)</f>
        <v/>
      </c>
      <c r="C581" s="168"/>
    </row>
    <row r="582" ht="22.5" customHeight="1">
      <c r="A582" s="169" t="str">
        <f>IF(ISBLANK(tbJobList[Job Name]),,ROW(A582)-2)</f>
        <v/>
      </c>
      <c r="C582" s="168"/>
    </row>
    <row r="583" ht="22.5" customHeight="1">
      <c r="A583" s="169" t="str">
        <f>IF(ISBLANK(tbJobList[Job Name]),,ROW(A583)-2)</f>
        <v/>
      </c>
      <c r="C583" s="168"/>
    </row>
    <row r="584" ht="22.5" customHeight="1">
      <c r="A584" s="169" t="str">
        <f>IF(ISBLANK(tbJobList[Job Name]),,ROW(A584)-2)</f>
        <v/>
      </c>
      <c r="C584" s="168"/>
    </row>
    <row r="585" ht="22.5" customHeight="1">
      <c r="A585" s="169" t="str">
        <f>IF(ISBLANK(tbJobList[Job Name]),,ROW(A585)-2)</f>
        <v/>
      </c>
      <c r="C585" s="168"/>
    </row>
    <row r="586" ht="22.5" customHeight="1">
      <c r="A586" s="169" t="str">
        <f>IF(ISBLANK(tbJobList[Job Name]),,ROW(A586)-2)</f>
        <v/>
      </c>
      <c r="C586" s="168"/>
    </row>
    <row r="587" ht="22.5" customHeight="1">
      <c r="A587" s="169" t="str">
        <f>IF(ISBLANK(tbJobList[Job Name]),,ROW(A587)-2)</f>
        <v/>
      </c>
      <c r="C587" s="168"/>
    </row>
    <row r="588" ht="22.5" customHeight="1">
      <c r="A588" s="169" t="str">
        <f>IF(ISBLANK(tbJobList[Job Name]),,ROW(A588)-2)</f>
        <v/>
      </c>
      <c r="C588" s="168"/>
    </row>
    <row r="589" ht="22.5" customHeight="1">
      <c r="A589" s="169" t="str">
        <f>IF(ISBLANK(tbJobList[Job Name]),,ROW(A589)-2)</f>
        <v/>
      </c>
      <c r="C589" s="168"/>
    </row>
    <row r="590" ht="22.5" customHeight="1">
      <c r="A590" s="169" t="str">
        <f>IF(ISBLANK(tbJobList[Job Name]),,ROW(A590)-2)</f>
        <v/>
      </c>
      <c r="C590" s="168"/>
    </row>
    <row r="591" ht="22.5" customHeight="1">
      <c r="A591" s="169" t="str">
        <f>IF(ISBLANK(tbJobList[Job Name]),,ROW(A591)-2)</f>
        <v/>
      </c>
      <c r="C591" s="168"/>
    </row>
    <row r="592" ht="22.5" customHeight="1">
      <c r="A592" s="169" t="str">
        <f>IF(ISBLANK(tbJobList[Job Name]),,ROW(A592)-2)</f>
        <v/>
      </c>
      <c r="C592" s="168"/>
    </row>
    <row r="593" ht="22.5" customHeight="1">
      <c r="A593" s="169" t="str">
        <f>IF(ISBLANK(tbJobList[Job Name]),,ROW(A593)-2)</f>
        <v/>
      </c>
      <c r="C593" s="168"/>
    </row>
    <row r="594" ht="22.5" customHeight="1">
      <c r="A594" s="169" t="str">
        <f>IF(ISBLANK(tbJobList[Job Name]),,ROW(A594)-2)</f>
        <v/>
      </c>
      <c r="C594" s="168"/>
    </row>
    <row r="595" ht="22.5" customHeight="1">
      <c r="A595" s="169" t="str">
        <f>IF(ISBLANK(tbJobList[Job Name]),,ROW(A595)-2)</f>
        <v/>
      </c>
      <c r="C595" s="168"/>
    </row>
    <row r="596" ht="22.5" customHeight="1">
      <c r="A596" s="169" t="str">
        <f>IF(ISBLANK(tbJobList[Job Name]),,ROW(A596)-2)</f>
        <v/>
      </c>
      <c r="C596" s="168"/>
    </row>
    <row r="597" ht="22.5" customHeight="1">
      <c r="A597" s="169" t="str">
        <f>IF(ISBLANK(tbJobList[Job Name]),,ROW(A597)-2)</f>
        <v/>
      </c>
      <c r="C597" s="168"/>
    </row>
    <row r="598" ht="22.5" customHeight="1">
      <c r="A598" s="169" t="str">
        <f>IF(ISBLANK(tbJobList[Job Name]),,ROW(A598)-2)</f>
        <v/>
      </c>
      <c r="C598" s="168"/>
    </row>
    <row r="599" ht="22.5" customHeight="1">
      <c r="A599" s="169" t="str">
        <f>IF(ISBLANK(tbJobList[Job Name]),,ROW(A599)-2)</f>
        <v/>
      </c>
      <c r="C599" s="168"/>
    </row>
    <row r="600" ht="22.5" customHeight="1">
      <c r="A600" s="169" t="str">
        <f>IF(ISBLANK(tbJobList[Job Name]),,ROW(A600)-2)</f>
        <v/>
      </c>
      <c r="C600" s="168"/>
    </row>
    <row r="601" ht="22.5" customHeight="1">
      <c r="A601" s="169" t="str">
        <f>IF(ISBLANK(tbJobList[Job Name]),,ROW(A601)-2)</f>
        <v/>
      </c>
      <c r="C601" s="168"/>
    </row>
    <row r="602" ht="22.5" customHeight="1">
      <c r="A602" s="169" t="str">
        <f>IF(ISBLANK(tbJobList[Job Name]),,ROW(A602)-2)</f>
        <v/>
      </c>
      <c r="C602" s="168"/>
    </row>
    <row r="603" ht="22.5" customHeight="1">
      <c r="A603" s="169" t="str">
        <f>IF(ISBLANK(tbJobList[Job Name]),,ROW(A603)-2)</f>
        <v/>
      </c>
      <c r="C603" s="168"/>
    </row>
    <row r="604" ht="22.5" customHeight="1">
      <c r="A604" s="169" t="str">
        <f>IF(ISBLANK(tbJobList[Job Name]),,ROW(A604)-2)</f>
        <v/>
      </c>
      <c r="C604" s="168"/>
    </row>
    <row r="605" ht="22.5" customHeight="1">
      <c r="A605" s="169" t="str">
        <f>IF(ISBLANK(tbJobList[Job Name]),,ROW(A605)-2)</f>
        <v/>
      </c>
      <c r="C605" s="168"/>
    </row>
    <row r="606" ht="22.5" customHeight="1">
      <c r="A606" s="169" t="str">
        <f>IF(ISBLANK(tbJobList[Job Name]),,ROW(A606)-2)</f>
        <v/>
      </c>
      <c r="C606" s="168"/>
    </row>
    <row r="607" ht="22.5" customHeight="1">
      <c r="A607" s="169" t="str">
        <f>IF(ISBLANK(tbJobList[Job Name]),,ROW(A607)-2)</f>
        <v/>
      </c>
      <c r="C607" s="168"/>
    </row>
    <row r="608" ht="22.5" customHeight="1">
      <c r="A608" s="169" t="str">
        <f>IF(ISBLANK(tbJobList[Job Name]),,ROW(A608)-2)</f>
        <v/>
      </c>
      <c r="C608" s="168"/>
    </row>
    <row r="609" ht="22.5" customHeight="1">
      <c r="A609" s="169" t="str">
        <f>IF(ISBLANK(tbJobList[Job Name]),,ROW(A609)-2)</f>
        <v/>
      </c>
      <c r="C609" s="168"/>
    </row>
    <row r="610" ht="22.5" customHeight="1">
      <c r="A610" s="169" t="str">
        <f>IF(ISBLANK(tbJobList[Job Name]),,ROW(A610)-2)</f>
        <v/>
      </c>
      <c r="C610" s="168"/>
    </row>
    <row r="611" ht="22.5" customHeight="1">
      <c r="A611" s="169" t="str">
        <f>IF(ISBLANK(tbJobList[Job Name]),,ROW(A611)-2)</f>
        <v/>
      </c>
      <c r="C611" s="168"/>
    </row>
    <row r="612" ht="22.5" customHeight="1">
      <c r="A612" s="169" t="str">
        <f>IF(ISBLANK(tbJobList[Job Name]),,ROW(A612)-2)</f>
        <v/>
      </c>
      <c r="C612" s="168"/>
    </row>
    <row r="613" ht="22.5" customHeight="1">
      <c r="A613" s="169" t="str">
        <f>IF(ISBLANK(tbJobList[Job Name]),,ROW(A613)-2)</f>
        <v/>
      </c>
      <c r="C613" s="168"/>
    </row>
    <row r="614" ht="22.5" customHeight="1">
      <c r="A614" s="169" t="str">
        <f>IF(ISBLANK(tbJobList[Job Name]),,ROW(A614)-2)</f>
        <v/>
      </c>
      <c r="C614" s="168"/>
    </row>
    <row r="615" ht="22.5" customHeight="1">
      <c r="A615" s="169" t="str">
        <f>IF(ISBLANK(tbJobList[Job Name]),,ROW(A615)-2)</f>
        <v/>
      </c>
      <c r="C615" s="168"/>
    </row>
    <row r="616" ht="22.5" customHeight="1">
      <c r="A616" s="169" t="str">
        <f>IF(ISBLANK(tbJobList[Job Name]),,ROW(A616)-2)</f>
        <v/>
      </c>
      <c r="C616" s="168"/>
    </row>
    <row r="617" ht="22.5" customHeight="1">
      <c r="A617" s="169" t="str">
        <f>IF(ISBLANK(tbJobList[Job Name]),,ROW(A617)-2)</f>
        <v/>
      </c>
      <c r="C617" s="168"/>
    </row>
    <row r="618" ht="22.5" customHeight="1">
      <c r="A618" s="169" t="str">
        <f>IF(ISBLANK(tbJobList[Job Name]),,ROW(A618)-2)</f>
        <v/>
      </c>
      <c r="C618" s="168"/>
    </row>
    <row r="619" ht="22.5" customHeight="1">
      <c r="A619" s="169" t="str">
        <f>IF(ISBLANK(tbJobList[Job Name]),,ROW(A619)-2)</f>
        <v/>
      </c>
      <c r="C619" s="168"/>
    </row>
    <row r="620" ht="22.5" customHeight="1">
      <c r="A620" s="169" t="str">
        <f>IF(ISBLANK(tbJobList[Job Name]),,ROW(A620)-2)</f>
        <v/>
      </c>
      <c r="C620" s="168"/>
    </row>
    <row r="621" ht="22.5" customHeight="1">
      <c r="A621" s="169" t="str">
        <f>IF(ISBLANK(tbJobList[Job Name]),,ROW(A621)-2)</f>
        <v/>
      </c>
      <c r="C621" s="168"/>
    </row>
    <row r="622" ht="22.5" customHeight="1">
      <c r="A622" s="169" t="str">
        <f>IF(ISBLANK(tbJobList[Job Name]),,ROW(A622)-2)</f>
        <v/>
      </c>
      <c r="C622" s="168"/>
    </row>
    <row r="623" ht="22.5" customHeight="1">
      <c r="A623" s="169" t="str">
        <f>IF(ISBLANK(tbJobList[Job Name]),,ROW(A623)-2)</f>
        <v/>
      </c>
      <c r="C623" s="168"/>
    </row>
    <row r="624" ht="22.5" customHeight="1">
      <c r="A624" s="169" t="str">
        <f>IF(ISBLANK(tbJobList[Job Name]),,ROW(A624)-2)</f>
        <v/>
      </c>
      <c r="C624" s="168"/>
    </row>
    <row r="625" ht="22.5" customHeight="1">
      <c r="A625" s="169" t="str">
        <f>IF(ISBLANK(tbJobList[Job Name]),,ROW(A625)-2)</f>
        <v/>
      </c>
      <c r="C625" s="168"/>
    </row>
    <row r="626" ht="22.5" customHeight="1">
      <c r="A626" s="169" t="str">
        <f>IF(ISBLANK(tbJobList[Job Name]),,ROW(A626)-2)</f>
        <v/>
      </c>
      <c r="C626" s="168"/>
    </row>
    <row r="627" ht="22.5" customHeight="1">
      <c r="A627" s="169" t="str">
        <f>IF(ISBLANK(tbJobList[Job Name]),,ROW(A627)-2)</f>
        <v/>
      </c>
      <c r="C627" s="168"/>
    </row>
    <row r="628" ht="22.5" customHeight="1">
      <c r="A628" s="169" t="str">
        <f>IF(ISBLANK(tbJobList[Job Name]),,ROW(A628)-2)</f>
        <v/>
      </c>
      <c r="C628" s="168"/>
    </row>
    <row r="629" ht="22.5" customHeight="1">
      <c r="A629" s="169" t="str">
        <f>IF(ISBLANK(tbJobList[Job Name]),,ROW(A629)-2)</f>
        <v/>
      </c>
      <c r="C629" s="168"/>
    </row>
    <row r="630" ht="22.5" customHeight="1">
      <c r="A630" s="169" t="str">
        <f>IF(ISBLANK(tbJobList[Job Name]),,ROW(A630)-2)</f>
        <v/>
      </c>
      <c r="C630" s="168"/>
    </row>
    <row r="631" ht="22.5" customHeight="1">
      <c r="A631" s="169" t="str">
        <f>IF(ISBLANK(tbJobList[Job Name]),,ROW(A631)-2)</f>
        <v/>
      </c>
      <c r="C631" s="168"/>
    </row>
    <row r="632" ht="22.5" customHeight="1">
      <c r="A632" s="169" t="str">
        <f>IF(ISBLANK(tbJobList[Job Name]),,ROW(A632)-2)</f>
        <v/>
      </c>
      <c r="C632" s="168"/>
    </row>
    <row r="633" ht="22.5" customHeight="1">
      <c r="A633" s="169" t="str">
        <f>IF(ISBLANK(tbJobList[Job Name]),,ROW(A633)-2)</f>
        <v/>
      </c>
      <c r="C633" s="168"/>
    </row>
    <row r="634" ht="22.5" customHeight="1">
      <c r="A634" s="169" t="str">
        <f>IF(ISBLANK(tbJobList[Job Name]),,ROW(A634)-2)</f>
        <v/>
      </c>
      <c r="C634" s="168"/>
    </row>
    <row r="635" ht="22.5" customHeight="1">
      <c r="A635" s="169" t="str">
        <f>IF(ISBLANK(tbJobList[Job Name]),,ROW(A635)-2)</f>
        <v/>
      </c>
      <c r="C635" s="168"/>
    </row>
    <row r="636" ht="22.5" customHeight="1">
      <c r="A636" s="169" t="str">
        <f>IF(ISBLANK(tbJobList[Job Name]),,ROW(A636)-2)</f>
        <v/>
      </c>
      <c r="C636" s="168"/>
    </row>
    <row r="637" ht="22.5" customHeight="1">
      <c r="A637" s="169" t="str">
        <f>IF(ISBLANK(tbJobList[Job Name]),,ROW(A637)-2)</f>
        <v/>
      </c>
      <c r="C637" s="168"/>
    </row>
    <row r="638" ht="22.5" customHeight="1">
      <c r="A638" s="169" t="str">
        <f>IF(ISBLANK(tbJobList[Job Name]),,ROW(A638)-2)</f>
        <v/>
      </c>
      <c r="C638" s="168"/>
    </row>
    <row r="639" ht="22.5" customHeight="1">
      <c r="A639" s="169" t="str">
        <f>IF(ISBLANK(tbJobList[Job Name]),,ROW(A639)-2)</f>
        <v/>
      </c>
      <c r="C639" s="168"/>
    </row>
    <row r="640" ht="22.5" customHeight="1">
      <c r="A640" s="169" t="str">
        <f>IF(ISBLANK(tbJobList[Job Name]),,ROW(A640)-2)</f>
        <v/>
      </c>
      <c r="C640" s="168"/>
    </row>
    <row r="641" ht="22.5" customHeight="1">
      <c r="A641" s="169" t="str">
        <f>IF(ISBLANK(tbJobList[Job Name]),,ROW(A641)-2)</f>
        <v/>
      </c>
      <c r="C641" s="168"/>
    </row>
    <row r="642" ht="22.5" customHeight="1">
      <c r="A642" s="169" t="str">
        <f>IF(ISBLANK(tbJobList[Job Name]),,ROW(A642)-2)</f>
        <v/>
      </c>
      <c r="C642" s="168"/>
    </row>
    <row r="643" ht="22.5" customHeight="1">
      <c r="A643" s="169" t="str">
        <f>IF(ISBLANK(tbJobList[Job Name]),,ROW(A643)-2)</f>
        <v/>
      </c>
      <c r="C643" s="168"/>
    </row>
    <row r="644" ht="22.5" customHeight="1">
      <c r="A644" s="169" t="str">
        <f>IF(ISBLANK(tbJobList[Job Name]),,ROW(A644)-2)</f>
        <v/>
      </c>
      <c r="C644" s="168"/>
    </row>
    <row r="645" ht="22.5" customHeight="1">
      <c r="A645" s="169" t="str">
        <f>IF(ISBLANK(tbJobList[Job Name]),,ROW(A645)-2)</f>
        <v/>
      </c>
      <c r="C645" s="168"/>
    </row>
    <row r="646" ht="22.5" customHeight="1">
      <c r="A646" s="169" t="str">
        <f>IF(ISBLANK(tbJobList[Job Name]),,ROW(A646)-2)</f>
        <v/>
      </c>
      <c r="C646" s="168"/>
    </row>
    <row r="647" ht="22.5" customHeight="1">
      <c r="A647" s="169" t="str">
        <f>IF(ISBLANK(tbJobList[Job Name]),,ROW(A647)-2)</f>
        <v/>
      </c>
      <c r="C647" s="168"/>
    </row>
    <row r="648" ht="22.5" customHeight="1">
      <c r="A648" s="169" t="str">
        <f>IF(ISBLANK(tbJobList[Job Name]),,ROW(A648)-2)</f>
        <v/>
      </c>
      <c r="C648" s="168"/>
    </row>
    <row r="649" ht="22.5" customHeight="1">
      <c r="A649" s="169" t="str">
        <f>IF(ISBLANK(tbJobList[Job Name]),,ROW(A649)-2)</f>
        <v/>
      </c>
      <c r="C649" s="168"/>
    </row>
    <row r="650" ht="22.5" customHeight="1">
      <c r="A650" s="169" t="str">
        <f>IF(ISBLANK(tbJobList[Job Name]),,ROW(A650)-2)</f>
        <v/>
      </c>
      <c r="C650" s="168"/>
    </row>
    <row r="651" ht="22.5" customHeight="1">
      <c r="A651" s="169" t="str">
        <f>IF(ISBLANK(tbJobList[Job Name]),,ROW(A651)-2)</f>
        <v/>
      </c>
      <c r="C651" s="168"/>
    </row>
    <row r="652" ht="22.5" customHeight="1">
      <c r="A652" s="169" t="str">
        <f>IF(ISBLANK(tbJobList[Job Name]),,ROW(A652)-2)</f>
        <v/>
      </c>
      <c r="C652" s="168"/>
    </row>
    <row r="653" ht="22.5" customHeight="1">
      <c r="A653" s="169" t="str">
        <f>IF(ISBLANK(tbJobList[Job Name]),,ROW(A653)-2)</f>
        <v/>
      </c>
      <c r="C653" s="168"/>
    </row>
    <row r="654" ht="22.5" customHeight="1">
      <c r="A654" s="169" t="str">
        <f>IF(ISBLANK(tbJobList[Job Name]),,ROW(A654)-2)</f>
        <v/>
      </c>
      <c r="C654" s="168"/>
    </row>
    <row r="655" ht="22.5" customHeight="1">
      <c r="A655" s="169" t="str">
        <f>IF(ISBLANK(tbJobList[Job Name]),,ROW(A655)-2)</f>
        <v/>
      </c>
      <c r="C655" s="168"/>
    </row>
    <row r="656" ht="22.5" customHeight="1">
      <c r="A656" s="169" t="str">
        <f>IF(ISBLANK(tbJobList[Job Name]),,ROW(A656)-2)</f>
        <v/>
      </c>
      <c r="C656" s="168"/>
    </row>
    <row r="657" ht="22.5" customHeight="1">
      <c r="A657" s="169" t="str">
        <f>IF(ISBLANK(tbJobList[Job Name]),,ROW(A657)-2)</f>
        <v/>
      </c>
      <c r="C657" s="168"/>
    </row>
    <row r="658" ht="22.5" customHeight="1">
      <c r="A658" s="169" t="str">
        <f>IF(ISBLANK(tbJobList[Job Name]),,ROW(A658)-2)</f>
        <v/>
      </c>
      <c r="C658" s="168"/>
    </row>
    <row r="659" ht="22.5" customHeight="1">
      <c r="A659" s="169" t="str">
        <f>IF(ISBLANK(tbJobList[Job Name]),,ROW(A659)-2)</f>
        <v/>
      </c>
      <c r="C659" s="168"/>
    </row>
    <row r="660" ht="22.5" customHeight="1">
      <c r="A660" s="169" t="str">
        <f>IF(ISBLANK(tbJobList[Job Name]),,ROW(A660)-2)</f>
        <v/>
      </c>
      <c r="C660" s="168"/>
    </row>
    <row r="661" ht="22.5" customHeight="1">
      <c r="A661" s="169" t="str">
        <f>IF(ISBLANK(tbJobList[Job Name]),,ROW(A661)-2)</f>
        <v/>
      </c>
      <c r="C661" s="168"/>
    </row>
    <row r="662" ht="22.5" customHeight="1">
      <c r="A662" s="169" t="str">
        <f>IF(ISBLANK(tbJobList[Job Name]),,ROW(A662)-2)</f>
        <v/>
      </c>
      <c r="C662" s="168"/>
    </row>
    <row r="663" ht="22.5" customHeight="1">
      <c r="A663" s="169" t="str">
        <f>IF(ISBLANK(tbJobList[Job Name]),,ROW(A663)-2)</f>
        <v/>
      </c>
      <c r="C663" s="168"/>
    </row>
    <row r="664" ht="22.5" customHeight="1">
      <c r="A664" s="169" t="str">
        <f>IF(ISBLANK(tbJobList[Job Name]),,ROW(A664)-2)</f>
        <v/>
      </c>
      <c r="C664" s="168"/>
    </row>
    <row r="665" ht="22.5" customHeight="1">
      <c r="A665" s="169" t="str">
        <f>IF(ISBLANK(tbJobList[Job Name]),,ROW(A665)-2)</f>
        <v/>
      </c>
      <c r="C665" s="168"/>
    </row>
    <row r="666" ht="22.5" customHeight="1">
      <c r="A666" s="169" t="str">
        <f>IF(ISBLANK(tbJobList[Job Name]),,ROW(A666)-2)</f>
        <v/>
      </c>
      <c r="C666" s="168"/>
    </row>
    <row r="667" ht="22.5" customHeight="1">
      <c r="A667" s="169" t="str">
        <f>IF(ISBLANK(tbJobList[Job Name]),,ROW(A667)-2)</f>
        <v/>
      </c>
      <c r="C667" s="168"/>
    </row>
    <row r="668" ht="22.5" customHeight="1">
      <c r="A668" s="169" t="str">
        <f>IF(ISBLANK(tbJobList[Job Name]),,ROW(A668)-2)</f>
        <v/>
      </c>
      <c r="C668" s="168"/>
    </row>
    <row r="669" ht="22.5" customHeight="1">
      <c r="A669" s="169" t="str">
        <f>IF(ISBLANK(tbJobList[Job Name]),,ROW(A669)-2)</f>
        <v/>
      </c>
      <c r="C669" s="168"/>
    </row>
    <row r="670" ht="22.5" customHeight="1">
      <c r="A670" s="169" t="str">
        <f>IF(ISBLANK(tbJobList[Job Name]),,ROW(A670)-2)</f>
        <v/>
      </c>
      <c r="C670" s="168"/>
    </row>
    <row r="671" ht="22.5" customHeight="1">
      <c r="A671" s="169" t="str">
        <f>IF(ISBLANK(tbJobList[Job Name]),,ROW(A671)-2)</f>
        <v/>
      </c>
      <c r="C671" s="168"/>
    </row>
    <row r="672" ht="22.5" customHeight="1">
      <c r="A672" s="169" t="str">
        <f>IF(ISBLANK(tbJobList[Job Name]),,ROW(A672)-2)</f>
        <v/>
      </c>
      <c r="C672" s="168"/>
    </row>
    <row r="673" ht="22.5" customHeight="1">
      <c r="A673" s="169" t="str">
        <f>IF(ISBLANK(tbJobList[Job Name]),,ROW(A673)-2)</f>
        <v/>
      </c>
      <c r="C673" s="168"/>
    </row>
    <row r="674" ht="22.5" customHeight="1">
      <c r="A674" s="169" t="str">
        <f>IF(ISBLANK(tbJobList[Job Name]),,ROW(A674)-2)</f>
        <v/>
      </c>
      <c r="C674" s="168"/>
    </row>
    <row r="675" ht="22.5" customHeight="1">
      <c r="A675" s="169" t="str">
        <f>IF(ISBLANK(tbJobList[Job Name]),,ROW(A675)-2)</f>
        <v/>
      </c>
      <c r="C675" s="168"/>
    </row>
    <row r="676" ht="22.5" customHeight="1">
      <c r="A676" s="169" t="str">
        <f>IF(ISBLANK(tbJobList[Job Name]),,ROW(A676)-2)</f>
        <v/>
      </c>
      <c r="C676" s="168"/>
    </row>
    <row r="677" ht="22.5" customHeight="1">
      <c r="A677" s="169" t="str">
        <f>IF(ISBLANK(tbJobList[Job Name]),,ROW(A677)-2)</f>
        <v/>
      </c>
      <c r="C677" s="168"/>
    </row>
    <row r="678" ht="22.5" customHeight="1">
      <c r="A678" s="169" t="str">
        <f>IF(ISBLANK(tbJobList[Job Name]),,ROW(A678)-2)</f>
        <v/>
      </c>
      <c r="C678" s="168"/>
    </row>
    <row r="679" ht="22.5" customHeight="1">
      <c r="A679" s="169" t="str">
        <f>IF(ISBLANK(tbJobList[Job Name]),,ROW(A679)-2)</f>
        <v/>
      </c>
      <c r="C679" s="168"/>
    </row>
    <row r="680" ht="22.5" customHeight="1">
      <c r="A680" s="169" t="str">
        <f>IF(ISBLANK(tbJobList[Job Name]),,ROW(A680)-2)</f>
        <v/>
      </c>
      <c r="C680" s="168"/>
    </row>
    <row r="681" ht="22.5" customHeight="1">
      <c r="A681" s="169" t="str">
        <f>IF(ISBLANK(tbJobList[Job Name]),,ROW(A681)-2)</f>
        <v/>
      </c>
      <c r="C681" s="168"/>
    </row>
    <row r="682" ht="22.5" customHeight="1">
      <c r="A682" s="169" t="str">
        <f>IF(ISBLANK(tbJobList[Job Name]),,ROW(A682)-2)</f>
        <v/>
      </c>
      <c r="C682" s="168"/>
    </row>
    <row r="683" ht="22.5" customHeight="1">
      <c r="A683" s="169" t="str">
        <f>IF(ISBLANK(tbJobList[Job Name]),,ROW(A683)-2)</f>
        <v/>
      </c>
      <c r="C683" s="168"/>
    </row>
    <row r="684" ht="22.5" customHeight="1">
      <c r="A684" s="169" t="str">
        <f>IF(ISBLANK(tbJobList[Job Name]),,ROW(A684)-2)</f>
        <v/>
      </c>
      <c r="C684" s="168"/>
    </row>
    <row r="685" ht="22.5" customHeight="1">
      <c r="A685" s="169" t="str">
        <f>IF(ISBLANK(tbJobList[Job Name]),,ROW(A685)-2)</f>
        <v/>
      </c>
      <c r="C685" s="168"/>
    </row>
    <row r="686" ht="22.5" customHeight="1">
      <c r="A686" s="169" t="str">
        <f>IF(ISBLANK(tbJobList[Job Name]),,ROW(A686)-2)</f>
        <v/>
      </c>
      <c r="C686" s="168"/>
    </row>
    <row r="687" ht="22.5" customHeight="1">
      <c r="A687" s="169" t="str">
        <f>IF(ISBLANK(tbJobList[Job Name]),,ROW(A687)-2)</f>
        <v/>
      </c>
      <c r="C687" s="168"/>
    </row>
    <row r="688" ht="22.5" customHeight="1">
      <c r="A688" s="169" t="str">
        <f>IF(ISBLANK(tbJobList[Job Name]),,ROW(A688)-2)</f>
        <v/>
      </c>
      <c r="C688" s="168"/>
    </row>
    <row r="689" ht="22.5" customHeight="1">
      <c r="A689" s="169" t="str">
        <f>IF(ISBLANK(tbJobList[Job Name]),,ROW(A689)-2)</f>
        <v/>
      </c>
      <c r="C689" s="168"/>
    </row>
    <row r="690" ht="22.5" customHeight="1">
      <c r="A690" s="169" t="str">
        <f>IF(ISBLANK(tbJobList[Job Name]),,ROW(A690)-2)</f>
        <v/>
      </c>
      <c r="C690" s="168"/>
    </row>
    <row r="691" ht="22.5" customHeight="1">
      <c r="A691" s="169" t="str">
        <f>IF(ISBLANK(tbJobList[Job Name]),,ROW(A691)-2)</f>
        <v/>
      </c>
      <c r="C691" s="168"/>
    </row>
    <row r="692" ht="22.5" customHeight="1">
      <c r="A692" s="169" t="str">
        <f>IF(ISBLANK(tbJobList[Job Name]),,ROW(A692)-2)</f>
        <v/>
      </c>
      <c r="C692" s="168"/>
    </row>
    <row r="693" ht="22.5" customHeight="1">
      <c r="A693" s="169" t="str">
        <f>IF(ISBLANK(tbJobList[Job Name]),,ROW(A693)-2)</f>
        <v/>
      </c>
      <c r="C693" s="168"/>
    </row>
    <row r="694" ht="22.5" customHeight="1">
      <c r="A694" s="169" t="str">
        <f>IF(ISBLANK(tbJobList[Job Name]),,ROW(A694)-2)</f>
        <v/>
      </c>
      <c r="C694" s="168"/>
    </row>
    <row r="695" ht="22.5" customHeight="1">
      <c r="A695" s="169" t="str">
        <f>IF(ISBLANK(tbJobList[Job Name]),,ROW(A695)-2)</f>
        <v/>
      </c>
      <c r="C695" s="168"/>
    </row>
    <row r="696" ht="22.5" customHeight="1">
      <c r="A696" s="169" t="str">
        <f>IF(ISBLANK(tbJobList[Job Name]),,ROW(A696)-2)</f>
        <v/>
      </c>
      <c r="C696" s="168"/>
    </row>
    <row r="697" ht="22.5" customHeight="1">
      <c r="A697" s="169" t="str">
        <f>IF(ISBLANK(tbJobList[Job Name]),,ROW(A697)-2)</f>
        <v/>
      </c>
      <c r="C697" s="168"/>
    </row>
    <row r="698" ht="22.5" customHeight="1">
      <c r="A698" s="169" t="str">
        <f>IF(ISBLANK(tbJobList[Job Name]),,ROW(A698)-2)</f>
        <v/>
      </c>
      <c r="C698" s="168"/>
    </row>
    <row r="699" ht="22.5" customHeight="1">
      <c r="A699" s="169" t="str">
        <f>IF(ISBLANK(tbJobList[Job Name]),,ROW(A699)-2)</f>
        <v/>
      </c>
      <c r="C699" s="168"/>
    </row>
    <row r="700" ht="22.5" customHeight="1">
      <c r="A700" s="169" t="str">
        <f>IF(ISBLANK(tbJobList[Job Name]),,ROW(A700)-2)</f>
        <v/>
      </c>
      <c r="C700" s="168"/>
    </row>
    <row r="701" ht="22.5" customHeight="1">
      <c r="A701" s="169" t="str">
        <f>IF(ISBLANK(tbJobList[Job Name]),,ROW(A701)-2)</f>
        <v/>
      </c>
      <c r="C701" s="168"/>
    </row>
    <row r="702" ht="22.5" customHeight="1">
      <c r="A702" s="169" t="str">
        <f>IF(ISBLANK(tbJobList[Job Name]),,ROW(A702)-2)</f>
        <v/>
      </c>
      <c r="C702" s="168"/>
    </row>
    <row r="703" ht="22.5" customHeight="1">
      <c r="A703" s="169" t="str">
        <f>IF(ISBLANK(tbJobList[Job Name]),,ROW(A703)-2)</f>
        <v/>
      </c>
      <c r="C703" s="168"/>
    </row>
    <row r="704" ht="22.5" customHeight="1">
      <c r="A704" s="169" t="str">
        <f>IF(ISBLANK(tbJobList[Job Name]),,ROW(A704)-2)</f>
        <v/>
      </c>
      <c r="C704" s="168"/>
    </row>
    <row r="705" ht="22.5" customHeight="1">
      <c r="A705" s="169" t="str">
        <f>IF(ISBLANK(tbJobList[Job Name]),,ROW(A705)-2)</f>
        <v/>
      </c>
      <c r="C705" s="168"/>
    </row>
    <row r="706" ht="22.5" customHeight="1">
      <c r="A706" s="169" t="str">
        <f>IF(ISBLANK(tbJobList[Job Name]),,ROW(A706)-2)</f>
        <v/>
      </c>
      <c r="C706" s="168"/>
    </row>
    <row r="707" ht="22.5" customHeight="1">
      <c r="A707" s="169" t="str">
        <f>IF(ISBLANK(tbJobList[Job Name]),,ROW(A707)-2)</f>
        <v/>
      </c>
      <c r="C707" s="168"/>
    </row>
    <row r="708" ht="22.5" customHeight="1">
      <c r="A708" s="169" t="str">
        <f>IF(ISBLANK(tbJobList[Job Name]),,ROW(A708)-2)</f>
        <v/>
      </c>
      <c r="C708" s="168"/>
    </row>
    <row r="709" ht="22.5" customHeight="1">
      <c r="A709" s="169" t="str">
        <f>IF(ISBLANK(tbJobList[Job Name]),,ROW(A709)-2)</f>
        <v/>
      </c>
      <c r="C709" s="168"/>
    </row>
    <row r="710" ht="22.5" customHeight="1">
      <c r="A710" s="169" t="str">
        <f>IF(ISBLANK(tbJobList[Job Name]),,ROW(A710)-2)</f>
        <v/>
      </c>
      <c r="C710" s="168"/>
    </row>
    <row r="711" ht="22.5" customHeight="1">
      <c r="A711" s="169" t="str">
        <f>IF(ISBLANK(tbJobList[Job Name]),,ROW(A711)-2)</f>
        <v/>
      </c>
      <c r="C711" s="168"/>
    </row>
    <row r="712" ht="22.5" customHeight="1">
      <c r="A712" s="169" t="str">
        <f>IF(ISBLANK(tbJobList[Job Name]),,ROW(A712)-2)</f>
        <v/>
      </c>
      <c r="C712" s="168"/>
    </row>
    <row r="713" ht="22.5" customHeight="1">
      <c r="A713" s="169" t="str">
        <f>IF(ISBLANK(tbJobList[Job Name]),,ROW(A713)-2)</f>
        <v/>
      </c>
      <c r="C713" s="168"/>
    </row>
    <row r="714" ht="22.5" customHeight="1">
      <c r="A714" s="169" t="str">
        <f>IF(ISBLANK(tbJobList[Job Name]),,ROW(A714)-2)</f>
        <v/>
      </c>
      <c r="C714" s="168"/>
    </row>
    <row r="715" ht="22.5" customHeight="1">
      <c r="A715" s="169" t="str">
        <f>IF(ISBLANK(tbJobList[Job Name]),,ROW(A715)-2)</f>
        <v/>
      </c>
      <c r="C715" s="168"/>
    </row>
    <row r="716" ht="22.5" customHeight="1">
      <c r="A716" s="169" t="str">
        <f>IF(ISBLANK(tbJobList[Job Name]),,ROW(A716)-2)</f>
        <v/>
      </c>
      <c r="C716" s="168"/>
    </row>
    <row r="717" ht="22.5" customHeight="1">
      <c r="A717" s="169" t="str">
        <f>IF(ISBLANK(tbJobList[Job Name]),,ROW(A717)-2)</f>
        <v/>
      </c>
      <c r="C717" s="168"/>
    </row>
    <row r="718" ht="22.5" customHeight="1">
      <c r="A718" s="169" t="str">
        <f>IF(ISBLANK(tbJobList[Job Name]),,ROW(A718)-2)</f>
        <v/>
      </c>
      <c r="C718" s="168"/>
    </row>
    <row r="719" ht="22.5" customHeight="1">
      <c r="A719" s="169" t="str">
        <f>IF(ISBLANK(tbJobList[Job Name]),,ROW(A719)-2)</f>
        <v/>
      </c>
      <c r="C719" s="168"/>
    </row>
    <row r="720" ht="22.5" customHeight="1">
      <c r="A720" s="169" t="str">
        <f>IF(ISBLANK(tbJobList[Job Name]),,ROW(A720)-2)</f>
        <v/>
      </c>
      <c r="C720" s="168"/>
    </row>
    <row r="721" ht="22.5" customHeight="1">
      <c r="A721" s="169" t="str">
        <f>IF(ISBLANK(tbJobList[Job Name]),,ROW(A721)-2)</f>
        <v/>
      </c>
      <c r="C721" s="168"/>
    </row>
    <row r="722" ht="22.5" customHeight="1">
      <c r="A722" s="169" t="str">
        <f>IF(ISBLANK(tbJobList[Job Name]),,ROW(A722)-2)</f>
        <v/>
      </c>
      <c r="C722" s="168"/>
    </row>
    <row r="723" ht="22.5" customHeight="1">
      <c r="A723" s="169" t="str">
        <f>IF(ISBLANK(tbJobList[Job Name]),,ROW(A723)-2)</f>
        <v/>
      </c>
      <c r="C723" s="168"/>
    </row>
    <row r="724" ht="22.5" customHeight="1">
      <c r="A724" s="169" t="str">
        <f>IF(ISBLANK(tbJobList[Job Name]),,ROW(A724)-2)</f>
        <v/>
      </c>
      <c r="C724" s="168"/>
    </row>
    <row r="725" ht="22.5" customHeight="1">
      <c r="A725" s="169" t="str">
        <f>IF(ISBLANK(tbJobList[Job Name]),,ROW(A725)-2)</f>
        <v/>
      </c>
      <c r="C725" s="168"/>
    </row>
    <row r="726" ht="22.5" customHeight="1">
      <c r="A726" s="169" t="str">
        <f>IF(ISBLANK(tbJobList[Job Name]),,ROW(A726)-2)</f>
        <v/>
      </c>
      <c r="C726" s="168"/>
    </row>
    <row r="727" ht="22.5" customHeight="1">
      <c r="A727" s="169" t="str">
        <f>IF(ISBLANK(tbJobList[Job Name]),,ROW(A727)-2)</f>
        <v/>
      </c>
      <c r="C727" s="168"/>
    </row>
    <row r="728" ht="22.5" customHeight="1">
      <c r="A728" s="169" t="str">
        <f>IF(ISBLANK(tbJobList[Job Name]),,ROW(A728)-2)</f>
        <v/>
      </c>
      <c r="C728" s="168"/>
    </row>
    <row r="729" ht="22.5" customHeight="1">
      <c r="A729" s="169" t="str">
        <f>IF(ISBLANK(tbJobList[Job Name]),,ROW(A729)-2)</f>
        <v/>
      </c>
      <c r="C729" s="168"/>
    </row>
    <row r="730" ht="22.5" customHeight="1">
      <c r="A730" s="169" t="str">
        <f>IF(ISBLANK(tbJobList[Job Name]),,ROW(A730)-2)</f>
        <v/>
      </c>
      <c r="C730" s="168"/>
    </row>
    <row r="731" ht="22.5" customHeight="1">
      <c r="A731" s="169" t="str">
        <f>IF(ISBLANK(tbJobList[Job Name]),,ROW(A731)-2)</f>
        <v/>
      </c>
      <c r="C731" s="168"/>
    </row>
    <row r="732" ht="22.5" customHeight="1">
      <c r="A732" s="169" t="str">
        <f>IF(ISBLANK(tbJobList[Job Name]),,ROW(A732)-2)</f>
        <v/>
      </c>
      <c r="C732" s="168"/>
    </row>
    <row r="733" ht="22.5" customHeight="1">
      <c r="A733" s="169" t="str">
        <f>IF(ISBLANK(tbJobList[Job Name]),,ROW(A733)-2)</f>
        <v/>
      </c>
      <c r="C733" s="168"/>
    </row>
    <row r="734" ht="22.5" customHeight="1">
      <c r="A734" s="169" t="str">
        <f>IF(ISBLANK(tbJobList[Job Name]),,ROW(A734)-2)</f>
        <v/>
      </c>
      <c r="C734" s="168"/>
    </row>
    <row r="735" ht="22.5" customHeight="1">
      <c r="A735" s="169" t="str">
        <f>IF(ISBLANK(tbJobList[Job Name]),,ROW(A735)-2)</f>
        <v/>
      </c>
      <c r="C735" s="168"/>
    </row>
    <row r="736" ht="22.5" customHeight="1">
      <c r="A736" s="169" t="str">
        <f>IF(ISBLANK(tbJobList[Job Name]),,ROW(A736)-2)</f>
        <v/>
      </c>
      <c r="C736" s="168"/>
    </row>
    <row r="737" ht="22.5" customHeight="1">
      <c r="A737" s="169" t="str">
        <f>IF(ISBLANK(tbJobList[Job Name]),,ROW(A737)-2)</f>
        <v/>
      </c>
      <c r="C737" s="168"/>
    </row>
    <row r="738" ht="22.5" customHeight="1">
      <c r="A738" s="169" t="str">
        <f>IF(ISBLANK(tbJobList[Job Name]),,ROW(A738)-2)</f>
        <v/>
      </c>
      <c r="C738" s="168"/>
    </row>
    <row r="739" ht="22.5" customHeight="1">
      <c r="A739" s="169" t="str">
        <f>IF(ISBLANK(tbJobList[Job Name]),,ROW(A739)-2)</f>
        <v/>
      </c>
      <c r="C739" s="168"/>
    </row>
    <row r="740" ht="22.5" customHeight="1">
      <c r="A740" s="169" t="str">
        <f>IF(ISBLANK(tbJobList[Job Name]),,ROW(A740)-2)</f>
        <v/>
      </c>
      <c r="C740" s="168"/>
    </row>
    <row r="741" ht="22.5" customHeight="1">
      <c r="A741" s="169" t="str">
        <f>IF(ISBLANK(tbJobList[Job Name]),,ROW(A741)-2)</f>
        <v/>
      </c>
      <c r="C741" s="168"/>
    </row>
    <row r="742" ht="22.5" customHeight="1">
      <c r="A742" s="169" t="str">
        <f>IF(ISBLANK(tbJobList[Job Name]),,ROW(A742)-2)</f>
        <v/>
      </c>
      <c r="C742" s="168"/>
    </row>
    <row r="743" ht="22.5" customHeight="1">
      <c r="A743" s="169" t="str">
        <f>IF(ISBLANK(tbJobList[Job Name]),,ROW(A743)-2)</f>
        <v/>
      </c>
      <c r="C743" s="168"/>
    </row>
    <row r="744" ht="22.5" customHeight="1">
      <c r="A744" s="169" t="str">
        <f>IF(ISBLANK(tbJobList[Job Name]),,ROW(A744)-2)</f>
        <v/>
      </c>
      <c r="C744" s="168"/>
    </row>
    <row r="745" ht="22.5" customHeight="1">
      <c r="A745" s="169" t="str">
        <f>IF(ISBLANK(tbJobList[Job Name]),,ROW(A745)-2)</f>
        <v/>
      </c>
      <c r="C745" s="168"/>
    </row>
    <row r="746" ht="22.5" customHeight="1">
      <c r="A746" s="169" t="str">
        <f>IF(ISBLANK(tbJobList[Job Name]),,ROW(A746)-2)</f>
        <v/>
      </c>
      <c r="C746" s="168"/>
    </row>
    <row r="747" ht="22.5" customHeight="1">
      <c r="A747" s="169" t="str">
        <f>IF(ISBLANK(tbJobList[Job Name]),,ROW(A747)-2)</f>
        <v/>
      </c>
      <c r="C747" s="168"/>
    </row>
    <row r="748" ht="22.5" customHeight="1">
      <c r="A748" s="169" t="str">
        <f>IF(ISBLANK(tbJobList[Job Name]),,ROW(A748)-2)</f>
        <v/>
      </c>
      <c r="C748" s="168"/>
    </row>
    <row r="749" ht="22.5" customHeight="1">
      <c r="A749" s="169" t="str">
        <f>IF(ISBLANK(tbJobList[Job Name]),,ROW(A749)-2)</f>
        <v/>
      </c>
      <c r="C749" s="168"/>
    </row>
    <row r="750" ht="22.5" customHeight="1">
      <c r="A750" s="169" t="str">
        <f>IF(ISBLANK(tbJobList[Job Name]),,ROW(A750)-2)</f>
        <v/>
      </c>
      <c r="C750" s="168"/>
    </row>
    <row r="751" ht="22.5" customHeight="1">
      <c r="A751" s="169" t="str">
        <f>IF(ISBLANK(tbJobList[Job Name]),,ROW(A751)-2)</f>
        <v/>
      </c>
      <c r="C751" s="168"/>
    </row>
    <row r="752" ht="22.5" customHeight="1">
      <c r="A752" s="169" t="str">
        <f>IF(ISBLANK(tbJobList[Job Name]),,ROW(A752)-2)</f>
        <v/>
      </c>
      <c r="C752" s="168"/>
    </row>
    <row r="753" ht="22.5" customHeight="1">
      <c r="A753" s="169" t="str">
        <f>IF(ISBLANK(tbJobList[Job Name]),,ROW(A753)-2)</f>
        <v/>
      </c>
      <c r="C753" s="168"/>
    </row>
    <row r="754" ht="22.5" customHeight="1">
      <c r="A754" s="169" t="str">
        <f>IF(ISBLANK(tbJobList[Job Name]),,ROW(A754)-2)</f>
        <v/>
      </c>
      <c r="C754" s="168"/>
    </row>
    <row r="755" ht="22.5" customHeight="1">
      <c r="A755" s="169" t="str">
        <f>IF(ISBLANK(tbJobList[Job Name]),,ROW(A755)-2)</f>
        <v/>
      </c>
      <c r="C755" s="168"/>
    </row>
    <row r="756" ht="22.5" customHeight="1">
      <c r="A756" s="169" t="str">
        <f>IF(ISBLANK(tbJobList[Job Name]),,ROW(A756)-2)</f>
        <v/>
      </c>
      <c r="C756" s="168"/>
    </row>
    <row r="757" ht="22.5" customHeight="1">
      <c r="A757" s="169" t="str">
        <f>IF(ISBLANK(tbJobList[Job Name]),,ROW(A757)-2)</f>
        <v/>
      </c>
      <c r="C757" s="168"/>
    </row>
    <row r="758" ht="22.5" customHeight="1">
      <c r="A758" s="169" t="str">
        <f>IF(ISBLANK(tbJobList[Job Name]),,ROW(A758)-2)</f>
        <v/>
      </c>
      <c r="C758" s="168"/>
    </row>
    <row r="759" ht="22.5" customHeight="1">
      <c r="A759" s="169" t="str">
        <f>IF(ISBLANK(tbJobList[Job Name]),,ROW(A759)-2)</f>
        <v/>
      </c>
      <c r="C759" s="168"/>
    </row>
    <row r="760" ht="22.5" customHeight="1">
      <c r="A760" s="169" t="str">
        <f>IF(ISBLANK(tbJobList[Job Name]),,ROW(A760)-2)</f>
        <v/>
      </c>
      <c r="C760" s="168"/>
    </row>
    <row r="761" ht="22.5" customHeight="1">
      <c r="A761" s="169" t="str">
        <f>IF(ISBLANK(tbJobList[Job Name]),,ROW(A761)-2)</f>
        <v/>
      </c>
      <c r="C761" s="168"/>
    </row>
    <row r="762" ht="22.5" customHeight="1">
      <c r="A762" s="169" t="str">
        <f>IF(ISBLANK(tbJobList[Job Name]),,ROW(A762)-2)</f>
        <v/>
      </c>
      <c r="C762" s="168"/>
    </row>
    <row r="763" ht="22.5" customHeight="1">
      <c r="A763" s="169" t="str">
        <f>IF(ISBLANK(tbJobList[Job Name]),,ROW(A763)-2)</f>
        <v/>
      </c>
      <c r="C763" s="168"/>
    </row>
    <row r="764" ht="22.5" customHeight="1">
      <c r="A764" s="169" t="str">
        <f>IF(ISBLANK(tbJobList[Job Name]),,ROW(A764)-2)</f>
        <v/>
      </c>
      <c r="C764" s="168"/>
    </row>
    <row r="765" ht="22.5" customHeight="1">
      <c r="A765" s="169" t="str">
        <f>IF(ISBLANK(tbJobList[Job Name]),,ROW(A765)-2)</f>
        <v/>
      </c>
      <c r="C765" s="168"/>
    </row>
    <row r="766" ht="22.5" customHeight="1">
      <c r="A766" s="169" t="str">
        <f>IF(ISBLANK(tbJobList[Job Name]),,ROW(A766)-2)</f>
        <v/>
      </c>
      <c r="C766" s="168"/>
    </row>
    <row r="767" ht="22.5" customHeight="1">
      <c r="A767" s="169" t="str">
        <f>IF(ISBLANK(tbJobList[Job Name]),,ROW(A767)-2)</f>
        <v/>
      </c>
      <c r="C767" s="168"/>
    </row>
    <row r="768" ht="22.5" customHeight="1">
      <c r="A768" s="169" t="str">
        <f>IF(ISBLANK(tbJobList[Job Name]),,ROW(A768)-2)</f>
        <v/>
      </c>
      <c r="C768" s="168"/>
    </row>
    <row r="769" ht="22.5" customHeight="1">
      <c r="A769" s="169" t="str">
        <f>IF(ISBLANK(tbJobList[Job Name]),,ROW(A769)-2)</f>
        <v/>
      </c>
      <c r="C769" s="168"/>
    </row>
    <row r="770" ht="22.5" customHeight="1">
      <c r="A770" s="169" t="str">
        <f>IF(ISBLANK(tbJobList[Job Name]),,ROW(A770)-2)</f>
        <v/>
      </c>
      <c r="C770" s="168"/>
    </row>
    <row r="771" ht="22.5" customHeight="1">
      <c r="A771" s="169" t="str">
        <f>IF(ISBLANK(tbJobList[Job Name]),,ROW(A771)-2)</f>
        <v/>
      </c>
      <c r="C771" s="168"/>
    </row>
    <row r="772" ht="22.5" customHeight="1">
      <c r="A772" s="169" t="str">
        <f>IF(ISBLANK(tbJobList[Job Name]),,ROW(A772)-2)</f>
        <v/>
      </c>
      <c r="C772" s="168"/>
    </row>
    <row r="773" ht="22.5" customHeight="1">
      <c r="A773" s="169" t="str">
        <f>IF(ISBLANK(tbJobList[Job Name]),,ROW(A773)-2)</f>
        <v/>
      </c>
      <c r="C773" s="168"/>
    </row>
    <row r="774" ht="22.5" customHeight="1">
      <c r="A774" s="169" t="str">
        <f>IF(ISBLANK(tbJobList[Job Name]),,ROW(A774)-2)</f>
        <v/>
      </c>
      <c r="C774" s="168"/>
    </row>
    <row r="775" ht="22.5" customHeight="1">
      <c r="A775" s="169" t="str">
        <f>IF(ISBLANK(tbJobList[Job Name]),,ROW(A775)-2)</f>
        <v/>
      </c>
      <c r="C775" s="168"/>
    </row>
    <row r="776" ht="22.5" customHeight="1">
      <c r="A776" s="169" t="str">
        <f>IF(ISBLANK(tbJobList[Job Name]),,ROW(A776)-2)</f>
        <v/>
      </c>
      <c r="C776" s="168"/>
    </row>
    <row r="777" ht="22.5" customHeight="1">
      <c r="A777" s="169" t="str">
        <f>IF(ISBLANK(tbJobList[Job Name]),,ROW(A777)-2)</f>
        <v/>
      </c>
      <c r="C777" s="168"/>
    </row>
    <row r="778" ht="22.5" customHeight="1">
      <c r="A778" s="169" t="str">
        <f>IF(ISBLANK(tbJobList[Job Name]),,ROW(A778)-2)</f>
        <v/>
      </c>
      <c r="C778" s="168"/>
    </row>
    <row r="779" ht="22.5" customHeight="1">
      <c r="A779" s="169" t="str">
        <f>IF(ISBLANK(tbJobList[Job Name]),,ROW(A779)-2)</f>
        <v/>
      </c>
      <c r="C779" s="168"/>
    </row>
    <row r="780" ht="22.5" customHeight="1">
      <c r="A780" s="169" t="str">
        <f>IF(ISBLANK(tbJobList[Job Name]),,ROW(A780)-2)</f>
        <v/>
      </c>
      <c r="C780" s="168"/>
    </row>
    <row r="781" ht="22.5" customHeight="1">
      <c r="A781" s="169" t="str">
        <f>IF(ISBLANK(tbJobList[Job Name]),,ROW(A781)-2)</f>
        <v/>
      </c>
      <c r="C781" s="168"/>
    </row>
    <row r="782" ht="22.5" customHeight="1">
      <c r="A782" s="169" t="str">
        <f>IF(ISBLANK(tbJobList[Job Name]),,ROW(A782)-2)</f>
        <v/>
      </c>
      <c r="C782" s="168"/>
    </row>
    <row r="783" ht="22.5" customHeight="1">
      <c r="A783" s="169" t="str">
        <f>IF(ISBLANK(tbJobList[Job Name]),,ROW(A783)-2)</f>
        <v/>
      </c>
      <c r="C783" s="168"/>
    </row>
    <row r="784" ht="22.5" customHeight="1">
      <c r="A784" s="169" t="str">
        <f>IF(ISBLANK(tbJobList[Job Name]),,ROW(A784)-2)</f>
        <v/>
      </c>
      <c r="C784" s="168"/>
    </row>
    <row r="785" ht="22.5" customHeight="1">
      <c r="A785" s="169" t="str">
        <f>IF(ISBLANK(tbJobList[Job Name]),,ROW(A785)-2)</f>
        <v/>
      </c>
      <c r="C785" s="168"/>
    </row>
    <row r="786" ht="22.5" customHeight="1">
      <c r="A786" s="169" t="str">
        <f>IF(ISBLANK(tbJobList[Job Name]),,ROW(A786)-2)</f>
        <v/>
      </c>
      <c r="C786" s="168"/>
    </row>
    <row r="787" ht="22.5" customHeight="1">
      <c r="A787" s="169" t="str">
        <f>IF(ISBLANK(tbJobList[Job Name]),,ROW(A787)-2)</f>
        <v/>
      </c>
      <c r="C787" s="168"/>
    </row>
    <row r="788" ht="22.5" customHeight="1">
      <c r="A788" s="169" t="str">
        <f>IF(ISBLANK(tbJobList[Job Name]),,ROW(A788)-2)</f>
        <v/>
      </c>
      <c r="C788" s="168"/>
    </row>
    <row r="789" ht="22.5" customHeight="1">
      <c r="A789" s="169" t="str">
        <f>IF(ISBLANK(tbJobList[Job Name]),,ROW(A789)-2)</f>
        <v/>
      </c>
      <c r="C789" s="168"/>
    </row>
    <row r="790" ht="22.5" customHeight="1">
      <c r="A790" s="169" t="str">
        <f>IF(ISBLANK(tbJobList[Job Name]),,ROW(A790)-2)</f>
        <v/>
      </c>
      <c r="C790" s="168"/>
    </row>
    <row r="791" ht="22.5" customHeight="1">
      <c r="A791" s="169" t="str">
        <f>IF(ISBLANK(tbJobList[Job Name]),,ROW(A791)-2)</f>
        <v/>
      </c>
      <c r="C791" s="168"/>
    </row>
    <row r="792" ht="22.5" customHeight="1">
      <c r="A792" s="169" t="str">
        <f>IF(ISBLANK(tbJobList[Job Name]),,ROW(A792)-2)</f>
        <v/>
      </c>
      <c r="C792" s="168"/>
    </row>
    <row r="793" ht="22.5" customHeight="1">
      <c r="A793" s="169" t="str">
        <f>IF(ISBLANK(tbJobList[Job Name]),,ROW(A793)-2)</f>
        <v/>
      </c>
      <c r="C793" s="168"/>
    </row>
    <row r="794" ht="22.5" customHeight="1">
      <c r="A794" s="169" t="str">
        <f>IF(ISBLANK(tbJobList[Job Name]),,ROW(A794)-2)</f>
        <v/>
      </c>
      <c r="C794" s="168"/>
    </row>
    <row r="795" ht="22.5" customHeight="1">
      <c r="A795" s="169" t="str">
        <f>IF(ISBLANK(tbJobList[Job Name]),,ROW(A795)-2)</f>
        <v/>
      </c>
      <c r="C795" s="168"/>
    </row>
    <row r="796" ht="22.5" customHeight="1">
      <c r="A796" s="169" t="str">
        <f>IF(ISBLANK(tbJobList[Job Name]),,ROW(A796)-2)</f>
        <v/>
      </c>
      <c r="C796" s="168"/>
    </row>
    <row r="797" ht="22.5" customHeight="1">
      <c r="A797" s="169" t="str">
        <f>IF(ISBLANK(tbJobList[Job Name]),,ROW(A797)-2)</f>
        <v/>
      </c>
      <c r="C797" s="168"/>
    </row>
    <row r="798" ht="22.5" customHeight="1">
      <c r="A798" s="169" t="str">
        <f>IF(ISBLANK(tbJobList[Job Name]),,ROW(A798)-2)</f>
        <v/>
      </c>
      <c r="C798" s="168"/>
    </row>
    <row r="799" ht="22.5" customHeight="1">
      <c r="A799" s="169" t="str">
        <f>IF(ISBLANK(tbJobList[Job Name]),,ROW(A799)-2)</f>
        <v/>
      </c>
      <c r="C799" s="168"/>
    </row>
    <row r="800" ht="22.5" customHeight="1">
      <c r="A800" s="169" t="str">
        <f>IF(ISBLANK(tbJobList[Job Name]),,ROW(A800)-2)</f>
        <v/>
      </c>
      <c r="C800" s="168"/>
    </row>
    <row r="801" ht="22.5" customHeight="1">
      <c r="A801" s="169" t="str">
        <f>IF(ISBLANK(tbJobList[Job Name]),,ROW(A801)-2)</f>
        <v/>
      </c>
      <c r="C801" s="168"/>
    </row>
    <row r="802" ht="22.5" customHeight="1">
      <c r="A802" s="169" t="str">
        <f>IF(ISBLANK(tbJobList[Job Name]),,ROW(A802)-2)</f>
        <v/>
      </c>
      <c r="C802" s="168"/>
    </row>
    <row r="803" ht="22.5" customHeight="1">
      <c r="A803" s="169" t="str">
        <f>IF(ISBLANK(tbJobList[Job Name]),,ROW(A803)-2)</f>
        <v/>
      </c>
      <c r="C803" s="168"/>
    </row>
    <row r="804" ht="22.5" customHeight="1">
      <c r="A804" s="169" t="str">
        <f>IF(ISBLANK(tbJobList[Job Name]),,ROW(A804)-2)</f>
        <v/>
      </c>
      <c r="C804" s="168"/>
    </row>
    <row r="805" ht="22.5" customHeight="1">
      <c r="A805" s="169" t="str">
        <f>IF(ISBLANK(tbJobList[Job Name]),,ROW(A805)-2)</f>
        <v/>
      </c>
      <c r="C805" s="168"/>
    </row>
    <row r="806" ht="22.5" customHeight="1">
      <c r="A806" s="169" t="str">
        <f>IF(ISBLANK(tbJobList[Job Name]),,ROW(A806)-2)</f>
        <v/>
      </c>
      <c r="C806" s="168"/>
    </row>
    <row r="807" ht="22.5" customHeight="1">
      <c r="A807" s="169" t="str">
        <f>IF(ISBLANK(tbJobList[Job Name]),,ROW(A807)-2)</f>
        <v/>
      </c>
      <c r="C807" s="168"/>
    </row>
    <row r="808" ht="22.5" customHeight="1">
      <c r="A808" s="169" t="str">
        <f>IF(ISBLANK(tbJobList[Job Name]),,ROW(A808)-2)</f>
        <v/>
      </c>
      <c r="C808" s="168"/>
    </row>
    <row r="809" ht="22.5" customHeight="1">
      <c r="A809" s="169" t="str">
        <f>IF(ISBLANK(tbJobList[Job Name]),,ROW(A809)-2)</f>
        <v/>
      </c>
      <c r="C809" s="168"/>
    </row>
    <row r="810" ht="22.5" customHeight="1">
      <c r="A810" s="169" t="str">
        <f>IF(ISBLANK(tbJobList[Job Name]),,ROW(A810)-2)</f>
        <v/>
      </c>
      <c r="C810" s="168"/>
    </row>
    <row r="811" ht="22.5" customHeight="1">
      <c r="A811" s="169" t="str">
        <f>IF(ISBLANK(tbJobList[Job Name]),,ROW(A811)-2)</f>
        <v/>
      </c>
      <c r="C811" s="168"/>
    </row>
    <row r="812" ht="22.5" customHeight="1">
      <c r="A812" s="169" t="str">
        <f>IF(ISBLANK(tbJobList[Job Name]),,ROW(A812)-2)</f>
        <v/>
      </c>
      <c r="C812" s="168"/>
    </row>
    <row r="813" ht="22.5" customHeight="1">
      <c r="A813" s="169" t="str">
        <f>IF(ISBLANK(tbJobList[Job Name]),,ROW(A813)-2)</f>
        <v/>
      </c>
      <c r="C813" s="168"/>
    </row>
    <row r="814" ht="22.5" customHeight="1">
      <c r="A814" s="169" t="str">
        <f>IF(ISBLANK(tbJobList[Job Name]),,ROW(A814)-2)</f>
        <v/>
      </c>
      <c r="C814" s="168"/>
    </row>
    <row r="815" ht="22.5" customHeight="1">
      <c r="A815" s="169" t="str">
        <f>IF(ISBLANK(tbJobList[Job Name]),,ROW(A815)-2)</f>
        <v/>
      </c>
      <c r="C815" s="168"/>
    </row>
    <row r="816" ht="22.5" customHeight="1">
      <c r="A816" s="169" t="str">
        <f>IF(ISBLANK(tbJobList[Job Name]),,ROW(A816)-2)</f>
        <v/>
      </c>
      <c r="C816" s="168"/>
    </row>
    <row r="817" ht="22.5" customHeight="1">
      <c r="A817" s="169" t="str">
        <f>IF(ISBLANK(tbJobList[Job Name]),,ROW(A817)-2)</f>
        <v/>
      </c>
      <c r="C817" s="168"/>
    </row>
    <row r="818" ht="22.5" customHeight="1">
      <c r="A818" s="169" t="str">
        <f>IF(ISBLANK(tbJobList[Job Name]),,ROW(A818)-2)</f>
        <v/>
      </c>
      <c r="C818" s="168"/>
    </row>
    <row r="819" ht="22.5" customHeight="1">
      <c r="A819" s="169" t="str">
        <f>IF(ISBLANK(tbJobList[Job Name]),,ROW(A819)-2)</f>
        <v/>
      </c>
      <c r="C819" s="168"/>
    </row>
    <row r="820" ht="22.5" customHeight="1">
      <c r="A820" s="169" t="str">
        <f>IF(ISBLANK(tbJobList[Job Name]),,ROW(A820)-2)</f>
        <v/>
      </c>
      <c r="C820" s="168"/>
    </row>
    <row r="821" ht="22.5" customHeight="1">
      <c r="A821" s="169" t="str">
        <f>IF(ISBLANK(tbJobList[Job Name]),,ROW(A821)-2)</f>
        <v/>
      </c>
      <c r="C821" s="168"/>
    </row>
    <row r="822" ht="22.5" customHeight="1">
      <c r="A822" s="169" t="str">
        <f>IF(ISBLANK(tbJobList[Job Name]),,ROW(A822)-2)</f>
        <v/>
      </c>
      <c r="C822" s="168"/>
    </row>
    <row r="823" ht="22.5" customHeight="1">
      <c r="A823" s="169" t="str">
        <f>IF(ISBLANK(tbJobList[Job Name]),,ROW(A823)-2)</f>
        <v/>
      </c>
      <c r="C823" s="168"/>
    </row>
    <row r="824" ht="22.5" customHeight="1">
      <c r="A824" s="169" t="str">
        <f>IF(ISBLANK(tbJobList[Job Name]),,ROW(A824)-2)</f>
        <v/>
      </c>
      <c r="C824" s="168"/>
    </row>
    <row r="825" ht="22.5" customHeight="1">
      <c r="A825" s="169" t="str">
        <f>IF(ISBLANK(tbJobList[Job Name]),,ROW(A825)-2)</f>
        <v/>
      </c>
      <c r="C825" s="168"/>
    </row>
    <row r="826" ht="22.5" customHeight="1">
      <c r="A826" s="169" t="str">
        <f>IF(ISBLANK(tbJobList[Job Name]),,ROW(A826)-2)</f>
        <v/>
      </c>
      <c r="C826" s="168"/>
    </row>
    <row r="827" ht="22.5" customHeight="1">
      <c r="A827" s="169" t="str">
        <f>IF(ISBLANK(tbJobList[Job Name]),,ROW(A827)-2)</f>
        <v/>
      </c>
      <c r="C827" s="168"/>
    </row>
    <row r="828" ht="22.5" customHeight="1">
      <c r="A828" s="169" t="str">
        <f>IF(ISBLANK(tbJobList[Job Name]),,ROW(A828)-2)</f>
        <v/>
      </c>
      <c r="C828" s="168"/>
    </row>
    <row r="829" ht="22.5" customHeight="1">
      <c r="A829" s="169" t="str">
        <f>IF(ISBLANK(tbJobList[Job Name]),,ROW(A829)-2)</f>
        <v/>
      </c>
      <c r="C829" s="168"/>
    </row>
    <row r="830" ht="22.5" customHeight="1">
      <c r="A830" s="169" t="str">
        <f>IF(ISBLANK(tbJobList[Job Name]),,ROW(A830)-2)</f>
        <v/>
      </c>
      <c r="C830" s="168"/>
    </row>
    <row r="831" ht="22.5" customHeight="1">
      <c r="A831" s="169" t="str">
        <f>IF(ISBLANK(tbJobList[Job Name]),,ROW(A831)-2)</f>
        <v/>
      </c>
      <c r="C831" s="168"/>
    </row>
    <row r="832" ht="22.5" customHeight="1">
      <c r="A832" s="169" t="str">
        <f>IF(ISBLANK(tbJobList[Job Name]),,ROW(A832)-2)</f>
        <v/>
      </c>
      <c r="C832" s="168"/>
    </row>
    <row r="833" ht="22.5" customHeight="1">
      <c r="A833" s="169" t="str">
        <f>IF(ISBLANK(tbJobList[Job Name]),,ROW(A833)-2)</f>
        <v/>
      </c>
      <c r="C833" s="168"/>
    </row>
    <row r="834" ht="22.5" customHeight="1">
      <c r="A834" s="169" t="str">
        <f>IF(ISBLANK(tbJobList[Job Name]),,ROW(A834)-2)</f>
        <v/>
      </c>
      <c r="C834" s="168"/>
    </row>
    <row r="835" ht="22.5" customHeight="1">
      <c r="A835" s="169" t="str">
        <f>IF(ISBLANK(tbJobList[Job Name]),,ROW(A835)-2)</f>
        <v/>
      </c>
      <c r="C835" s="168"/>
    </row>
    <row r="836" ht="22.5" customHeight="1">
      <c r="A836" s="169" t="str">
        <f>IF(ISBLANK(tbJobList[Job Name]),,ROW(A836)-2)</f>
        <v/>
      </c>
      <c r="C836" s="168"/>
    </row>
    <row r="837" ht="22.5" customHeight="1">
      <c r="A837" s="169" t="str">
        <f>IF(ISBLANK(tbJobList[Job Name]),,ROW(A837)-2)</f>
        <v/>
      </c>
      <c r="C837" s="168"/>
    </row>
    <row r="838" ht="22.5" customHeight="1">
      <c r="A838" s="169" t="str">
        <f>IF(ISBLANK(tbJobList[Job Name]),,ROW(A838)-2)</f>
        <v/>
      </c>
      <c r="C838" s="168"/>
    </row>
    <row r="839" ht="22.5" customHeight="1">
      <c r="A839" s="169" t="str">
        <f>IF(ISBLANK(tbJobList[Job Name]),,ROW(A839)-2)</f>
        <v/>
      </c>
      <c r="C839" s="168"/>
    </row>
    <row r="840" ht="22.5" customHeight="1">
      <c r="A840" s="169" t="str">
        <f>IF(ISBLANK(tbJobList[Job Name]),,ROW(A840)-2)</f>
        <v/>
      </c>
      <c r="C840" s="168"/>
    </row>
    <row r="841" ht="22.5" customHeight="1">
      <c r="A841" s="169" t="str">
        <f>IF(ISBLANK(tbJobList[Job Name]),,ROW(A841)-2)</f>
        <v/>
      </c>
      <c r="C841" s="168"/>
    </row>
    <row r="842" ht="22.5" customHeight="1">
      <c r="A842" s="169" t="str">
        <f>IF(ISBLANK(tbJobList[Job Name]),,ROW(A842)-2)</f>
        <v/>
      </c>
      <c r="C842" s="168"/>
    </row>
    <row r="843" ht="22.5" customHeight="1">
      <c r="A843" s="169" t="str">
        <f>IF(ISBLANK(tbJobList[Job Name]),,ROW(A843)-2)</f>
        <v/>
      </c>
      <c r="C843" s="168"/>
    </row>
    <row r="844" ht="22.5" customHeight="1">
      <c r="A844" s="169" t="str">
        <f>IF(ISBLANK(tbJobList[Job Name]),,ROW(A844)-2)</f>
        <v/>
      </c>
      <c r="C844" s="168"/>
    </row>
    <row r="845" ht="22.5" customHeight="1">
      <c r="A845" s="169" t="str">
        <f>IF(ISBLANK(tbJobList[Job Name]),,ROW(A845)-2)</f>
        <v/>
      </c>
      <c r="C845" s="168"/>
    </row>
    <row r="846" ht="22.5" customHeight="1">
      <c r="A846" s="169" t="str">
        <f>IF(ISBLANK(tbJobList[Job Name]),,ROW(A846)-2)</f>
        <v/>
      </c>
      <c r="C846" s="168"/>
    </row>
    <row r="847" ht="22.5" customHeight="1">
      <c r="A847" s="169" t="str">
        <f>IF(ISBLANK(tbJobList[Job Name]),,ROW(A847)-2)</f>
        <v/>
      </c>
      <c r="C847" s="168"/>
    </row>
    <row r="848" ht="22.5" customHeight="1">
      <c r="A848" s="169" t="str">
        <f>IF(ISBLANK(tbJobList[Job Name]),,ROW(A848)-2)</f>
        <v/>
      </c>
      <c r="C848" s="168"/>
    </row>
    <row r="849" ht="22.5" customHeight="1">
      <c r="A849" s="169" t="str">
        <f>IF(ISBLANK(tbJobList[Job Name]),,ROW(A849)-2)</f>
        <v/>
      </c>
      <c r="C849" s="168"/>
    </row>
    <row r="850" ht="22.5" customHeight="1">
      <c r="A850" s="169" t="str">
        <f>IF(ISBLANK(tbJobList[Job Name]),,ROW(A850)-2)</f>
        <v/>
      </c>
      <c r="C850" s="168"/>
    </row>
    <row r="851" ht="22.5" customHeight="1">
      <c r="A851" s="169" t="str">
        <f>IF(ISBLANK(tbJobList[Job Name]),,ROW(A851)-2)</f>
        <v/>
      </c>
      <c r="C851" s="168"/>
    </row>
    <row r="852" ht="22.5" customHeight="1">
      <c r="A852" s="169" t="str">
        <f>IF(ISBLANK(tbJobList[Job Name]),,ROW(A852)-2)</f>
        <v/>
      </c>
      <c r="C852" s="168"/>
    </row>
    <row r="853" ht="22.5" customHeight="1">
      <c r="A853" s="169" t="str">
        <f>IF(ISBLANK(tbJobList[Job Name]),,ROW(A853)-2)</f>
        <v/>
      </c>
      <c r="C853" s="168"/>
    </row>
    <row r="854" ht="22.5" customHeight="1">
      <c r="A854" s="169" t="str">
        <f>IF(ISBLANK(tbJobList[Job Name]),,ROW(A854)-2)</f>
        <v/>
      </c>
      <c r="C854" s="168"/>
    </row>
    <row r="855" ht="22.5" customHeight="1">
      <c r="A855" s="169" t="str">
        <f>IF(ISBLANK(tbJobList[Job Name]),,ROW(A855)-2)</f>
        <v/>
      </c>
      <c r="C855" s="168"/>
    </row>
    <row r="856" ht="22.5" customHeight="1">
      <c r="A856" s="169" t="str">
        <f>IF(ISBLANK(tbJobList[Job Name]),,ROW(A856)-2)</f>
        <v/>
      </c>
      <c r="C856" s="168"/>
    </row>
    <row r="857" ht="22.5" customHeight="1">
      <c r="A857" s="169" t="str">
        <f>IF(ISBLANK(tbJobList[Job Name]),,ROW(A857)-2)</f>
        <v/>
      </c>
      <c r="C857" s="168"/>
    </row>
    <row r="858" ht="22.5" customHeight="1">
      <c r="A858" s="169" t="str">
        <f>IF(ISBLANK(tbJobList[Job Name]),,ROW(A858)-2)</f>
        <v/>
      </c>
      <c r="C858" s="168"/>
    </row>
    <row r="859" ht="22.5" customHeight="1">
      <c r="A859" s="169" t="str">
        <f>IF(ISBLANK(tbJobList[Job Name]),,ROW(A859)-2)</f>
        <v/>
      </c>
      <c r="C859" s="168"/>
    </row>
    <row r="860" ht="22.5" customHeight="1">
      <c r="A860" s="169" t="str">
        <f>IF(ISBLANK(tbJobList[Job Name]),,ROW(A860)-2)</f>
        <v/>
      </c>
      <c r="C860" s="168"/>
    </row>
    <row r="861" ht="22.5" customHeight="1">
      <c r="A861" s="169" t="str">
        <f>IF(ISBLANK(tbJobList[Job Name]),,ROW(A861)-2)</f>
        <v/>
      </c>
      <c r="C861" s="168"/>
    </row>
    <row r="862" ht="22.5" customHeight="1">
      <c r="A862" s="169" t="str">
        <f>IF(ISBLANK(tbJobList[Job Name]),,ROW(A862)-2)</f>
        <v/>
      </c>
      <c r="C862" s="168"/>
    </row>
    <row r="863" ht="22.5" customHeight="1">
      <c r="A863" s="169" t="str">
        <f>IF(ISBLANK(tbJobList[Job Name]),,ROW(A863)-2)</f>
        <v/>
      </c>
      <c r="C863" s="168"/>
    </row>
    <row r="864" ht="22.5" customHeight="1">
      <c r="A864" s="169" t="str">
        <f>IF(ISBLANK(tbJobList[Job Name]),,ROW(A864)-2)</f>
        <v/>
      </c>
      <c r="C864" s="168"/>
    </row>
    <row r="865" ht="22.5" customHeight="1">
      <c r="A865" s="169" t="str">
        <f>IF(ISBLANK(tbJobList[Job Name]),,ROW(A865)-2)</f>
        <v/>
      </c>
      <c r="C865" s="168"/>
    </row>
    <row r="866" ht="22.5" customHeight="1">
      <c r="A866" s="169" t="str">
        <f>IF(ISBLANK(tbJobList[Job Name]),,ROW(A866)-2)</f>
        <v/>
      </c>
      <c r="C866" s="168"/>
    </row>
    <row r="867" ht="22.5" customHeight="1">
      <c r="A867" s="169" t="str">
        <f>IF(ISBLANK(tbJobList[Job Name]),,ROW(A867)-2)</f>
        <v/>
      </c>
      <c r="C867" s="168"/>
    </row>
    <row r="868" ht="22.5" customHeight="1">
      <c r="A868" s="169" t="str">
        <f>IF(ISBLANK(tbJobList[Job Name]),,ROW(A868)-2)</f>
        <v/>
      </c>
      <c r="C868" s="168"/>
    </row>
    <row r="869" ht="22.5" customHeight="1">
      <c r="A869" s="169" t="str">
        <f>IF(ISBLANK(tbJobList[Job Name]),,ROW(A869)-2)</f>
        <v/>
      </c>
      <c r="C869" s="168"/>
    </row>
    <row r="870" ht="22.5" customHeight="1">
      <c r="A870" s="169" t="str">
        <f>IF(ISBLANK(tbJobList[Job Name]),,ROW(A870)-2)</f>
        <v/>
      </c>
      <c r="C870" s="168"/>
    </row>
    <row r="871" ht="22.5" customHeight="1">
      <c r="A871" s="169" t="str">
        <f>IF(ISBLANK(tbJobList[Job Name]),,ROW(A871)-2)</f>
        <v/>
      </c>
      <c r="C871" s="168"/>
    </row>
    <row r="872" ht="22.5" customHeight="1">
      <c r="A872" s="169" t="str">
        <f>IF(ISBLANK(tbJobList[Job Name]),,ROW(A872)-2)</f>
        <v/>
      </c>
      <c r="C872" s="168"/>
    </row>
    <row r="873" ht="22.5" customHeight="1">
      <c r="A873" s="169" t="str">
        <f>IF(ISBLANK(tbJobList[Job Name]),,ROW(A873)-2)</f>
        <v/>
      </c>
      <c r="C873" s="168"/>
    </row>
    <row r="874" ht="22.5" customHeight="1">
      <c r="A874" s="169" t="str">
        <f>IF(ISBLANK(tbJobList[Job Name]),,ROW(A874)-2)</f>
        <v/>
      </c>
      <c r="C874" s="168"/>
    </row>
    <row r="875" ht="22.5" customHeight="1">
      <c r="A875" s="169" t="str">
        <f>IF(ISBLANK(tbJobList[Job Name]),,ROW(A875)-2)</f>
        <v/>
      </c>
      <c r="C875" s="168"/>
    </row>
    <row r="876" ht="22.5" customHeight="1">
      <c r="A876" s="169" t="str">
        <f>IF(ISBLANK(tbJobList[Job Name]),,ROW(A876)-2)</f>
        <v/>
      </c>
      <c r="C876" s="168"/>
    </row>
    <row r="877" ht="22.5" customHeight="1">
      <c r="A877" s="169" t="str">
        <f>IF(ISBLANK(tbJobList[Job Name]),,ROW(A877)-2)</f>
        <v/>
      </c>
      <c r="C877" s="168"/>
    </row>
    <row r="878" ht="22.5" customHeight="1">
      <c r="A878" s="169" t="str">
        <f>IF(ISBLANK(tbJobList[Job Name]),,ROW(A878)-2)</f>
        <v/>
      </c>
      <c r="C878" s="168"/>
    </row>
    <row r="879" ht="22.5" customHeight="1">
      <c r="A879" s="169" t="str">
        <f>IF(ISBLANK(tbJobList[Job Name]),,ROW(A879)-2)</f>
        <v/>
      </c>
      <c r="C879" s="168"/>
    </row>
    <row r="880" ht="22.5" customHeight="1">
      <c r="A880" s="169" t="str">
        <f>IF(ISBLANK(tbJobList[Job Name]),,ROW(A880)-2)</f>
        <v/>
      </c>
      <c r="C880" s="168"/>
    </row>
    <row r="881" ht="22.5" customHeight="1">
      <c r="A881" s="169" t="str">
        <f>IF(ISBLANK(tbJobList[Job Name]),,ROW(A881)-2)</f>
        <v/>
      </c>
      <c r="C881" s="168"/>
    </row>
    <row r="882" ht="22.5" customHeight="1">
      <c r="A882" s="169" t="str">
        <f>IF(ISBLANK(tbJobList[Job Name]),,ROW(A882)-2)</f>
        <v/>
      </c>
      <c r="C882" s="168"/>
    </row>
    <row r="883" ht="22.5" customHeight="1">
      <c r="A883" s="169" t="str">
        <f>IF(ISBLANK(tbJobList[Job Name]),,ROW(A883)-2)</f>
        <v/>
      </c>
      <c r="C883" s="168"/>
    </row>
    <row r="884" ht="22.5" customHeight="1">
      <c r="A884" s="169" t="str">
        <f>IF(ISBLANK(tbJobList[Job Name]),,ROW(A884)-2)</f>
        <v/>
      </c>
      <c r="C884" s="168"/>
    </row>
    <row r="885" ht="22.5" customHeight="1">
      <c r="A885" s="169" t="str">
        <f>IF(ISBLANK(tbJobList[Job Name]),,ROW(A885)-2)</f>
        <v/>
      </c>
      <c r="C885" s="168"/>
    </row>
    <row r="886" ht="22.5" customHeight="1">
      <c r="A886" s="169" t="str">
        <f>IF(ISBLANK(tbJobList[Job Name]),,ROW(A886)-2)</f>
        <v/>
      </c>
      <c r="C886" s="168"/>
    </row>
    <row r="887" ht="22.5" customHeight="1">
      <c r="A887" s="169" t="str">
        <f>IF(ISBLANK(tbJobList[Job Name]),,ROW(A887)-2)</f>
        <v/>
      </c>
      <c r="C887" s="168"/>
    </row>
    <row r="888" ht="22.5" customHeight="1">
      <c r="A888" s="169" t="str">
        <f>IF(ISBLANK(tbJobList[Job Name]),,ROW(A888)-2)</f>
        <v/>
      </c>
      <c r="C888" s="168"/>
    </row>
    <row r="889" ht="22.5" customHeight="1">
      <c r="A889" s="169" t="str">
        <f>IF(ISBLANK(tbJobList[Job Name]),,ROW(A889)-2)</f>
        <v/>
      </c>
      <c r="C889" s="168"/>
    </row>
    <row r="890" ht="22.5" customHeight="1">
      <c r="A890" s="169" t="str">
        <f>IF(ISBLANK(tbJobList[Job Name]),,ROW(A890)-2)</f>
        <v/>
      </c>
      <c r="C890" s="168"/>
    </row>
    <row r="891" ht="22.5" customHeight="1">
      <c r="A891" s="169" t="str">
        <f>IF(ISBLANK(tbJobList[Job Name]),,ROW(A891)-2)</f>
        <v/>
      </c>
      <c r="C891" s="168"/>
    </row>
    <row r="892" ht="22.5" customHeight="1">
      <c r="A892" s="169" t="str">
        <f>IF(ISBLANK(tbJobList[Job Name]),,ROW(A892)-2)</f>
        <v/>
      </c>
      <c r="C892" s="168"/>
    </row>
    <row r="893" ht="22.5" customHeight="1">
      <c r="A893" s="169" t="str">
        <f>IF(ISBLANK(tbJobList[Job Name]),,ROW(A893)-2)</f>
        <v/>
      </c>
      <c r="C893" s="168"/>
    </row>
    <row r="894" ht="22.5" customHeight="1">
      <c r="A894" s="169" t="str">
        <f>IF(ISBLANK(tbJobList[Job Name]),,ROW(A894)-2)</f>
        <v/>
      </c>
      <c r="C894" s="168"/>
    </row>
    <row r="895" ht="22.5" customHeight="1">
      <c r="A895" s="169" t="str">
        <f>IF(ISBLANK(tbJobList[Job Name]),,ROW(A895)-2)</f>
        <v/>
      </c>
      <c r="C895" s="168"/>
    </row>
    <row r="896" ht="22.5" customHeight="1">
      <c r="A896" s="169" t="str">
        <f>IF(ISBLANK(tbJobList[Job Name]),,ROW(A896)-2)</f>
        <v/>
      </c>
      <c r="C896" s="168"/>
    </row>
    <row r="897" ht="22.5" customHeight="1">
      <c r="A897" s="169" t="str">
        <f>IF(ISBLANK(tbJobList[Job Name]),,ROW(A897)-2)</f>
        <v/>
      </c>
      <c r="C897" s="168"/>
    </row>
    <row r="898" ht="22.5" customHeight="1">
      <c r="A898" s="169" t="str">
        <f>IF(ISBLANK(tbJobList[Job Name]),,ROW(A898)-2)</f>
        <v/>
      </c>
      <c r="C898" s="168"/>
    </row>
    <row r="899" ht="22.5" customHeight="1">
      <c r="A899" s="169" t="str">
        <f>IF(ISBLANK(tbJobList[Job Name]),,ROW(A899)-2)</f>
        <v/>
      </c>
      <c r="C899" s="168"/>
    </row>
    <row r="900" ht="22.5" customHeight="1">
      <c r="A900" s="169" t="str">
        <f>IF(ISBLANK(tbJobList[Job Name]),,ROW(A900)-2)</f>
        <v/>
      </c>
      <c r="C900" s="168"/>
    </row>
    <row r="901" ht="22.5" customHeight="1">
      <c r="A901" s="169" t="str">
        <f>IF(ISBLANK(tbJobList[Job Name]),,ROW(A901)-2)</f>
        <v/>
      </c>
      <c r="C901" s="168"/>
    </row>
    <row r="902" ht="22.5" customHeight="1">
      <c r="A902" s="169" t="str">
        <f>IF(ISBLANK(tbJobList[Job Name]),,ROW(A902)-2)</f>
        <v/>
      </c>
      <c r="C902" s="168"/>
    </row>
    <row r="903" ht="22.5" customHeight="1">
      <c r="A903" s="169" t="str">
        <f>IF(ISBLANK(tbJobList[Job Name]),,ROW(A903)-2)</f>
        <v/>
      </c>
      <c r="C903" s="168"/>
    </row>
    <row r="904" ht="22.5" customHeight="1">
      <c r="A904" s="169" t="str">
        <f>IF(ISBLANK(tbJobList[Job Name]),,ROW(A904)-2)</f>
        <v/>
      </c>
      <c r="C904" s="168"/>
    </row>
    <row r="905" ht="22.5" customHeight="1">
      <c r="A905" s="169" t="str">
        <f>IF(ISBLANK(tbJobList[Job Name]),,ROW(A905)-2)</f>
        <v/>
      </c>
      <c r="C905" s="168"/>
    </row>
    <row r="906" ht="22.5" customHeight="1">
      <c r="A906" s="169" t="str">
        <f>IF(ISBLANK(tbJobList[Job Name]),,ROW(A906)-2)</f>
        <v/>
      </c>
      <c r="C906" s="168"/>
    </row>
    <row r="907" ht="22.5" customHeight="1">
      <c r="A907" s="169" t="str">
        <f>IF(ISBLANK(tbJobList[Job Name]),,ROW(A907)-2)</f>
        <v/>
      </c>
      <c r="C907" s="168"/>
    </row>
    <row r="908" ht="22.5" customHeight="1">
      <c r="A908" s="169" t="str">
        <f>IF(ISBLANK(tbJobList[Job Name]),,ROW(A908)-2)</f>
        <v/>
      </c>
      <c r="C908" s="168"/>
    </row>
    <row r="909" ht="22.5" customHeight="1">
      <c r="A909" s="169" t="str">
        <f>IF(ISBLANK(tbJobList[Job Name]),,ROW(A909)-2)</f>
        <v/>
      </c>
      <c r="C909" s="168"/>
    </row>
    <row r="910" ht="22.5" customHeight="1">
      <c r="A910" s="169" t="str">
        <f>IF(ISBLANK(tbJobList[Job Name]),,ROW(A910)-2)</f>
        <v/>
      </c>
      <c r="C910" s="168"/>
    </row>
    <row r="911" ht="22.5" customHeight="1">
      <c r="A911" s="169" t="str">
        <f>IF(ISBLANK(tbJobList[Job Name]),,ROW(A911)-2)</f>
        <v/>
      </c>
      <c r="C911" s="168"/>
    </row>
    <row r="912" ht="22.5" customHeight="1">
      <c r="A912" s="169" t="str">
        <f>IF(ISBLANK(tbJobList[Job Name]),,ROW(A912)-2)</f>
        <v/>
      </c>
      <c r="C912" s="168"/>
    </row>
    <row r="913" ht="22.5" customHeight="1">
      <c r="A913" s="169" t="str">
        <f>IF(ISBLANK(tbJobList[Job Name]),,ROW(A913)-2)</f>
        <v/>
      </c>
      <c r="C913" s="168"/>
    </row>
    <row r="914" ht="22.5" customHeight="1">
      <c r="A914" s="169" t="str">
        <f>IF(ISBLANK(tbJobList[Job Name]),,ROW(A914)-2)</f>
        <v/>
      </c>
      <c r="C914" s="168"/>
    </row>
    <row r="915" ht="22.5" customHeight="1">
      <c r="A915" s="169" t="str">
        <f>IF(ISBLANK(tbJobList[Job Name]),,ROW(A915)-2)</f>
        <v/>
      </c>
      <c r="C915" s="168"/>
    </row>
    <row r="916" ht="22.5" customHeight="1">
      <c r="A916" s="169" t="str">
        <f>IF(ISBLANK(tbJobList[Job Name]),,ROW(A916)-2)</f>
        <v/>
      </c>
      <c r="C916" s="168"/>
    </row>
    <row r="917" ht="22.5" customHeight="1">
      <c r="A917" s="169" t="str">
        <f>IF(ISBLANK(tbJobList[Job Name]),,ROW(A917)-2)</f>
        <v/>
      </c>
      <c r="C917" s="168"/>
    </row>
    <row r="918" ht="22.5" customHeight="1">
      <c r="A918" s="169" t="str">
        <f>IF(ISBLANK(tbJobList[Job Name]),,ROW(A918)-2)</f>
        <v/>
      </c>
      <c r="C918" s="168"/>
    </row>
    <row r="919" ht="22.5" customHeight="1">
      <c r="A919" s="169" t="str">
        <f>IF(ISBLANK(tbJobList[Job Name]),,ROW(A919)-2)</f>
        <v/>
      </c>
      <c r="C919" s="168"/>
    </row>
    <row r="920" ht="22.5" customHeight="1">
      <c r="A920" s="169" t="str">
        <f>IF(ISBLANK(tbJobList[Job Name]),,ROW(A920)-2)</f>
        <v/>
      </c>
      <c r="C920" s="168"/>
    </row>
    <row r="921" ht="22.5" customHeight="1">
      <c r="A921" s="169" t="str">
        <f>IF(ISBLANK(tbJobList[Job Name]),,ROW(A921)-2)</f>
        <v/>
      </c>
      <c r="C921" s="168"/>
    </row>
    <row r="922" ht="22.5" customHeight="1">
      <c r="A922" s="169" t="str">
        <f>IF(ISBLANK(tbJobList[Job Name]),,ROW(A922)-2)</f>
        <v/>
      </c>
      <c r="C922" s="168"/>
    </row>
    <row r="923" ht="22.5" customHeight="1">
      <c r="A923" s="169" t="str">
        <f>IF(ISBLANK(tbJobList[Job Name]),,ROW(A923)-2)</f>
        <v/>
      </c>
      <c r="C923" s="168"/>
    </row>
    <row r="924" ht="22.5" customHeight="1">
      <c r="A924" s="169" t="str">
        <f>IF(ISBLANK(tbJobList[Job Name]),,ROW(A924)-2)</f>
        <v/>
      </c>
      <c r="C924" s="168"/>
    </row>
    <row r="925" ht="22.5" customHeight="1">
      <c r="A925" s="169" t="str">
        <f>IF(ISBLANK(tbJobList[Job Name]),,ROW(A925)-2)</f>
        <v/>
      </c>
      <c r="C925" s="168"/>
    </row>
    <row r="926" ht="22.5" customHeight="1">
      <c r="A926" s="169" t="str">
        <f>IF(ISBLANK(tbJobList[Job Name]),,ROW(A926)-2)</f>
        <v/>
      </c>
      <c r="C926" s="168"/>
    </row>
    <row r="927" ht="22.5" customHeight="1">
      <c r="A927" s="169" t="str">
        <f>IF(ISBLANK(tbJobList[Job Name]),,ROW(A927)-2)</f>
        <v/>
      </c>
      <c r="C927" s="168"/>
    </row>
    <row r="928" ht="22.5" customHeight="1">
      <c r="A928" s="169" t="str">
        <f>IF(ISBLANK(tbJobList[Job Name]),,ROW(A928)-2)</f>
        <v/>
      </c>
      <c r="C928" s="168"/>
    </row>
    <row r="929" ht="22.5" customHeight="1">
      <c r="A929" s="169" t="str">
        <f>IF(ISBLANK(tbJobList[Job Name]),,ROW(A929)-2)</f>
        <v/>
      </c>
      <c r="C929" s="168"/>
    </row>
    <row r="930" ht="22.5" customHeight="1">
      <c r="A930" s="169" t="str">
        <f>IF(ISBLANK(tbJobList[Job Name]),,ROW(A930)-2)</f>
        <v/>
      </c>
      <c r="C930" s="168"/>
    </row>
    <row r="931" ht="22.5" customHeight="1">
      <c r="A931" s="169" t="str">
        <f>IF(ISBLANK(tbJobList[Job Name]),,ROW(A931)-2)</f>
        <v/>
      </c>
      <c r="C931" s="168"/>
    </row>
    <row r="932" ht="22.5" customHeight="1">
      <c r="A932" s="169" t="str">
        <f>IF(ISBLANK(tbJobList[Job Name]),,ROW(A932)-2)</f>
        <v/>
      </c>
      <c r="C932" s="168"/>
    </row>
    <row r="933" ht="22.5" customHeight="1">
      <c r="A933" s="169" t="str">
        <f>IF(ISBLANK(tbJobList[Job Name]),,ROW(A933)-2)</f>
        <v/>
      </c>
      <c r="C933" s="168"/>
    </row>
    <row r="934" ht="22.5" customHeight="1">
      <c r="A934" s="169" t="str">
        <f>IF(ISBLANK(tbJobList[Job Name]),,ROW(A934)-2)</f>
        <v/>
      </c>
      <c r="C934" s="168"/>
    </row>
    <row r="935" ht="22.5" customHeight="1">
      <c r="A935" s="169" t="str">
        <f>IF(ISBLANK(tbJobList[Job Name]),,ROW(A935)-2)</f>
        <v/>
      </c>
      <c r="C935" s="168"/>
    </row>
    <row r="936" ht="22.5" customHeight="1">
      <c r="A936" s="169" t="str">
        <f>IF(ISBLANK(tbJobList[Job Name]),,ROW(A936)-2)</f>
        <v/>
      </c>
      <c r="C936" s="168"/>
    </row>
    <row r="937" ht="22.5" customHeight="1">
      <c r="A937" s="169" t="str">
        <f>IF(ISBLANK(tbJobList[Job Name]),,ROW(A937)-2)</f>
        <v/>
      </c>
      <c r="C937" s="168"/>
    </row>
    <row r="938" ht="22.5" customHeight="1">
      <c r="A938" s="169" t="str">
        <f>IF(ISBLANK(tbJobList[Job Name]),,ROW(A938)-2)</f>
        <v/>
      </c>
      <c r="C938" s="168"/>
    </row>
    <row r="939" ht="22.5" customHeight="1">
      <c r="A939" s="169" t="str">
        <f>IF(ISBLANK(tbJobList[Job Name]),,ROW(A939)-2)</f>
        <v/>
      </c>
      <c r="C939" s="168"/>
    </row>
    <row r="940" ht="22.5" customHeight="1">
      <c r="A940" s="169" t="str">
        <f>IF(ISBLANK(tbJobList[Job Name]),,ROW(A940)-2)</f>
        <v/>
      </c>
      <c r="C940" s="168"/>
    </row>
    <row r="941" ht="22.5" customHeight="1">
      <c r="A941" s="169" t="str">
        <f>IF(ISBLANK(tbJobList[Job Name]),,ROW(A941)-2)</f>
        <v/>
      </c>
      <c r="C941" s="168"/>
    </row>
    <row r="942" ht="22.5" customHeight="1">
      <c r="A942" s="169" t="str">
        <f>IF(ISBLANK(tbJobList[Job Name]),,ROW(A942)-2)</f>
        <v/>
      </c>
      <c r="C942" s="168"/>
    </row>
    <row r="943" ht="22.5" customHeight="1">
      <c r="A943" s="169" t="str">
        <f>IF(ISBLANK(tbJobList[Job Name]),,ROW(A943)-2)</f>
        <v/>
      </c>
      <c r="C943" s="168"/>
    </row>
    <row r="944" ht="22.5" customHeight="1">
      <c r="A944" s="169" t="str">
        <f>IF(ISBLANK(tbJobList[Job Name]),,ROW(A944)-2)</f>
        <v/>
      </c>
      <c r="C944" s="168"/>
    </row>
    <row r="945" ht="22.5" customHeight="1">
      <c r="A945" s="169" t="str">
        <f>IF(ISBLANK(tbJobList[Job Name]),,ROW(A945)-2)</f>
        <v/>
      </c>
      <c r="C945" s="168"/>
    </row>
    <row r="946" ht="22.5" customHeight="1">
      <c r="A946" s="169" t="str">
        <f>IF(ISBLANK(tbJobList[Job Name]),,ROW(A946)-2)</f>
        <v/>
      </c>
      <c r="C946" s="168"/>
    </row>
    <row r="947" ht="22.5" customHeight="1">
      <c r="A947" s="169" t="str">
        <f>IF(ISBLANK(tbJobList[Job Name]),,ROW(A947)-2)</f>
        <v/>
      </c>
      <c r="C947" s="168"/>
    </row>
    <row r="948" ht="22.5" customHeight="1">
      <c r="A948" s="169" t="str">
        <f>IF(ISBLANK(tbJobList[Job Name]),,ROW(A948)-2)</f>
        <v/>
      </c>
      <c r="C948" s="168"/>
    </row>
    <row r="949" ht="22.5" customHeight="1">
      <c r="A949" s="169" t="str">
        <f>IF(ISBLANK(tbJobList[Job Name]),,ROW(A949)-2)</f>
        <v/>
      </c>
      <c r="C949" s="168"/>
    </row>
    <row r="950" ht="22.5" customHeight="1">
      <c r="A950" s="169" t="str">
        <f>IF(ISBLANK(tbJobList[Job Name]),,ROW(A950)-2)</f>
        <v/>
      </c>
      <c r="C950" s="168"/>
    </row>
    <row r="951" ht="22.5" customHeight="1">
      <c r="A951" s="169" t="str">
        <f>IF(ISBLANK(tbJobList[Job Name]),,ROW(A951)-2)</f>
        <v/>
      </c>
      <c r="C951" s="168"/>
    </row>
    <row r="952" ht="22.5" customHeight="1">
      <c r="A952" s="169" t="str">
        <f>IF(ISBLANK(tbJobList[Job Name]),,ROW(A952)-2)</f>
        <v/>
      </c>
      <c r="C952" s="168"/>
    </row>
    <row r="953" ht="22.5" customHeight="1">
      <c r="A953" s="169" t="str">
        <f>IF(ISBLANK(tbJobList[Job Name]),,ROW(A953)-2)</f>
        <v/>
      </c>
      <c r="C953" s="168"/>
    </row>
    <row r="954" ht="22.5" customHeight="1">
      <c r="A954" s="169" t="str">
        <f>IF(ISBLANK(tbJobList[Job Name]),,ROW(A954)-2)</f>
        <v/>
      </c>
      <c r="C954" s="168"/>
    </row>
    <row r="955" ht="22.5" customHeight="1">
      <c r="A955" s="169" t="str">
        <f>IF(ISBLANK(tbJobList[Job Name]),,ROW(A955)-2)</f>
        <v/>
      </c>
      <c r="C955" s="168"/>
    </row>
    <row r="956" ht="22.5" customHeight="1">
      <c r="A956" s="169" t="str">
        <f>IF(ISBLANK(tbJobList[Job Name]),,ROW(A956)-2)</f>
        <v/>
      </c>
      <c r="C956" s="168"/>
    </row>
    <row r="957" ht="22.5" customHeight="1">
      <c r="A957" s="169" t="str">
        <f>IF(ISBLANK(tbJobList[Job Name]),,ROW(A957)-2)</f>
        <v/>
      </c>
      <c r="C957" s="168"/>
    </row>
    <row r="958" ht="22.5" customHeight="1">
      <c r="A958" s="169" t="str">
        <f>IF(ISBLANK(tbJobList[Job Name]),,ROW(A958)-2)</f>
        <v/>
      </c>
      <c r="C958" s="168"/>
    </row>
    <row r="959" ht="22.5" customHeight="1">
      <c r="A959" s="169" t="str">
        <f>IF(ISBLANK(tbJobList[Job Name]),,ROW(A959)-2)</f>
        <v/>
      </c>
      <c r="C959" s="168"/>
    </row>
    <row r="960" ht="22.5" customHeight="1">
      <c r="A960" s="169" t="str">
        <f>IF(ISBLANK(tbJobList[Job Name]),,ROW(A960)-2)</f>
        <v/>
      </c>
      <c r="C960" s="168"/>
    </row>
    <row r="961" ht="22.5" customHeight="1">
      <c r="A961" s="169" t="str">
        <f>IF(ISBLANK(tbJobList[Job Name]),,ROW(A961)-2)</f>
        <v/>
      </c>
      <c r="C961" s="168"/>
    </row>
    <row r="962" ht="22.5" customHeight="1">
      <c r="A962" s="169" t="str">
        <f>IF(ISBLANK(tbJobList[Job Name]),,ROW(A962)-2)</f>
        <v/>
      </c>
      <c r="C962" s="168"/>
    </row>
    <row r="963" ht="22.5" customHeight="1">
      <c r="A963" s="169" t="str">
        <f>IF(ISBLANK(tbJobList[Job Name]),,ROW(A963)-2)</f>
        <v/>
      </c>
      <c r="C963" s="168"/>
    </row>
    <row r="964" ht="22.5" customHeight="1">
      <c r="A964" s="169" t="str">
        <f>IF(ISBLANK(tbJobList[Job Name]),,ROW(A964)-2)</f>
        <v/>
      </c>
      <c r="C964" s="168"/>
    </row>
    <row r="965" ht="22.5" customHeight="1">
      <c r="A965" s="169" t="str">
        <f>IF(ISBLANK(tbJobList[Job Name]),,ROW(A965)-2)</f>
        <v/>
      </c>
      <c r="C965" s="168"/>
    </row>
    <row r="966" ht="22.5" customHeight="1">
      <c r="A966" s="169" t="str">
        <f>IF(ISBLANK(tbJobList[Job Name]),,ROW(A966)-2)</f>
        <v/>
      </c>
      <c r="C966" s="168"/>
    </row>
    <row r="967" ht="22.5" customHeight="1">
      <c r="A967" s="169" t="str">
        <f>IF(ISBLANK(tbJobList[Job Name]),,ROW(A967)-2)</f>
        <v/>
      </c>
      <c r="C967" s="168"/>
    </row>
    <row r="968" ht="22.5" customHeight="1">
      <c r="A968" s="169" t="str">
        <f>IF(ISBLANK(tbJobList[Job Name]),,ROW(A968)-2)</f>
        <v/>
      </c>
      <c r="C968" s="168"/>
    </row>
    <row r="969" ht="22.5" customHeight="1">
      <c r="A969" s="169" t="str">
        <f>IF(ISBLANK(tbJobList[Job Name]),,ROW(A969)-2)</f>
        <v/>
      </c>
      <c r="C969" s="168"/>
    </row>
    <row r="970" ht="22.5" customHeight="1">
      <c r="A970" s="169" t="str">
        <f>IF(ISBLANK(tbJobList[Job Name]),,ROW(A970)-2)</f>
        <v/>
      </c>
      <c r="C970" s="168"/>
    </row>
    <row r="971" ht="22.5" customHeight="1">
      <c r="A971" s="169" t="str">
        <f>IF(ISBLANK(tbJobList[Job Name]),,ROW(A971)-2)</f>
        <v/>
      </c>
      <c r="C971" s="168"/>
    </row>
    <row r="972" ht="22.5" customHeight="1">
      <c r="A972" s="169" t="str">
        <f>IF(ISBLANK(tbJobList[Job Name]),,ROW(A972)-2)</f>
        <v/>
      </c>
      <c r="C972" s="168"/>
    </row>
    <row r="973" ht="22.5" customHeight="1">
      <c r="A973" s="169" t="str">
        <f>IF(ISBLANK(tbJobList[Job Name]),,ROW(A973)-2)</f>
        <v/>
      </c>
      <c r="C973" s="168"/>
    </row>
    <row r="974" ht="22.5" customHeight="1">
      <c r="A974" s="169" t="str">
        <f>IF(ISBLANK(tbJobList[Job Name]),,ROW(A974)-2)</f>
        <v/>
      </c>
      <c r="C974" s="168"/>
    </row>
    <row r="975" ht="22.5" customHeight="1">
      <c r="A975" s="169" t="str">
        <f>IF(ISBLANK(tbJobList[Job Name]),,ROW(A975)-2)</f>
        <v/>
      </c>
      <c r="C975" s="168"/>
    </row>
    <row r="976" ht="22.5" customHeight="1">
      <c r="A976" s="169" t="str">
        <f>IF(ISBLANK(tbJobList[Job Name]),,ROW(A976)-2)</f>
        <v/>
      </c>
      <c r="C976" s="168"/>
    </row>
    <row r="977" ht="22.5" customHeight="1">
      <c r="A977" s="169" t="str">
        <f>IF(ISBLANK(tbJobList[Job Name]),,ROW(A977)-2)</f>
        <v/>
      </c>
      <c r="C977" s="168"/>
    </row>
    <row r="978" ht="22.5" customHeight="1">
      <c r="A978" s="169" t="str">
        <f>IF(ISBLANK(tbJobList[Job Name]),,ROW(A978)-2)</f>
        <v/>
      </c>
      <c r="C978" s="168"/>
    </row>
    <row r="979" ht="22.5" customHeight="1">
      <c r="A979" s="169" t="str">
        <f>IF(ISBLANK(tbJobList[Job Name]),,ROW(A979)-2)</f>
        <v/>
      </c>
      <c r="C979" s="168"/>
    </row>
    <row r="980" ht="22.5" customHeight="1">
      <c r="A980" s="169" t="str">
        <f>IF(ISBLANK(tbJobList[Job Name]),,ROW(A980)-2)</f>
        <v/>
      </c>
      <c r="C980" s="168"/>
    </row>
    <row r="981" ht="22.5" customHeight="1">
      <c r="A981" s="169" t="str">
        <f>IF(ISBLANK(tbJobList[Job Name]),,ROW(A981)-2)</f>
        <v/>
      </c>
      <c r="C981" s="168"/>
    </row>
    <row r="982" ht="22.5" customHeight="1">
      <c r="A982" s="169" t="str">
        <f>IF(ISBLANK(tbJobList[Job Name]),,ROW(A982)-2)</f>
        <v/>
      </c>
      <c r="C982" s="168"/>
    </row>
    <row r="983" ht="22.5" customHeight="1">
      <c r="A983" s="169" t="str">
        <f>IF(ISBLANK(tbJobList[Job Name]),,ROW(A983)-2)</f>
        <v/>
      </c>
      <c r="C983" s="168"/>
    </row>
    <row r="984" ht="22.5" customHeight="1">
      <c r="A984" s="169" t="str">
        <f>IF(ISBLANK(tbJobList[Job Name]),,ROW(A984)-2)</f>
        <v/>
      </c>
      <c r="C984" s="168"/>
    </row>
    <row r="985" ht="22.5" customHeight="1">
      <c r="A985" s="169" t="str">
        <f>IF(ISBLANK(tbJobList[Job Name]),,ROW(A985)-2)</f>
        <v/>
      </c>
      <c r="C985" s="168"/>
    </row>
    <row r="986" ht="22.5" customHeight="1">
      <c r="A986" s="169" t="str">
        <f>IF(ISBLANK(tbJobList[Job Name]),,ROW(A986)-2)</f>
        <v/>
      </c>
      <c r="C986" s="168"/>
    </row>
    <row r="987" ht="22.5" customHeight="1">
      <c r="A987" s="169" t="str">
        <f>IF(ISBLANK(tbJobList[Job Name]),,ROW(A987)-2)</f>
        <v/>
      </c>
      <c r="C987" s="168"/>
    </row>
    <row r="988" ht="22.5" customHeight="1">
      <c r="A988" s="169" t="str">
        <f>IF(ISBLANK(tbJobList[Job Name]),,ROW(A988)-2)</f>
        <v/>
      </c>
      <c r="C988" s="168"/>
    </row>
    <row r="989" ht="22.5" customHeight="1">
      <c r="A989" s="169" t="str">
        <f>IF(ISBLANK(tbJobList[Job Name]),,ROW(A989)-2)</f>
        <v/>
      </c>
      <c r="C989" s="168"/>
    </row>
    <row r="990" ht="22.5" customHeight="1">
      <c r="A990" s="169" t="str">
        <f>IF(ISBLANK(tbJobList[Job Name]),,ROW(A990)-2)</f>
        <v/>
      </c>
      <c r="C990" s="168"/>
    </row>
    <row r="991" ht="22.5" customHeight="1">
      <c r="A991" s="169" t="str">
        <f>IF(ISBLANK(tbJobList[Job Name]),,ROW(A991)-2)</f>
        <v/>
      </c>
      <c r="C991" s="168"/>
    </row>
    <row r="992" ht="22.5" customHeight="1">
      <c r="A992" s="169" t="str">
        <f>IF(ISBLANK(tbJobList[Job Name]),,ROW(A992)-2)</f>
        <v/>
      </c>
      <c r="C992" s="168"/>
    </row>
    <row r="993" ht="22.5" customHeight="1">
      <c r="A993" s="169" t="str">
        <f>IF(ISBLANK(tbJobList[Job Name]),,ROW(A993)-2)</f>
        <v/>
      </c>
      <c r="C993" s="168"/>
    </row>
    <row r="994" ht="22.5" customHeight="1">
      <c r="A994" s="169" t="str">
        <f>IF(ISBLANK(tbJobList[Job Name]),,ROW(A994)-2)</f>
        <v/>
      </c>
      <c r="C994" s="168"/>
    </row>
    <row r="995" ht="22.5" customHeight="1">
      <c r="A995" s="169" t="str">
        <f>IF(ISBLANK(tbJobList[Job Name]),,ROW(A995)-2)</f>
        <v/>
      </c>
      <c r="C995" s="168"/>
    </row>
    <row r="996" ht="22.5" customHeight="1">
      <c r="A996" s="169" t="str">
        <f>IF(ISBLANK(tbJobList[Job Name]),,ROW(A996)-2)</f>
        <v/>
      </c>
      <c r="C996" s="168"/>
    </row>
    <row r="997" ht="22.5" customHeight="1">
      <c r="A997" s="169" t="str">
        <f>IF(ISBLANK(tbJobList[Job Name]),,ROW(A997)-2)</f>
        <v/>
      </c>
      <c r="C997" s="168"/>
    </row>
    <row r="998" ht="22.5" customHeight="1">
      <c r="A998" s="169" t="str">
        <f>IF(ISBLANK(tbJobList[Job Name]),,ROW(A998)-2)</f>
        <v/>
      </c>
      <c r="C998" s="168"/>
    </row>
    <row r="999" ht="22.5" customHeight="1">
      <c r="A999" s="169" t="str">
        <f>IF(ISBLANK(tbJobList[Job Name]),,ROW(A999)-2)</f>
        <v/>
      </c>
      <c r="C999" s="168"/>
    </row>
    <row r="1000" ht="22.5" customHeight="1">
      <c r="A1000" s="169" t="str">
        <f>IF(ISBLANK(tbJobList[Job Name]),,ROW(A1000)-2)</f>
        <v/>
      </c>
      <c r="C1000" s="168"/>
    </row>
  </sheetData>
  <dataValidations>
    <dataValidation allowBlank="1" showDropDown="1" sqref="C3:C1000"/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4" max="5" width="8.0"/>
    <col customWidth="1" min="7" max="7" width="13.75"/>
    <col customWidth="1" min="10" max="10" width="6.75"/>
    <col customWidth="1" min="11" max="11" width="15.25"/>
    <col customWidth="1" min="12" max="12" width="11.75"/>
    <col customWidth="1" min="13" max="13" width="17.0"/>
    <col customWidth="1" min="14" max="14" width="54.88"/>
    <col customWidth="1" min="15" max="15" width="2.25"/>
    <col customWidth="1" min="16" max="16" width="20.13"/>
    <col customWidth="1" min="17" max="17" width="5.13"/>
    <col customWidth="1" min="18" max="18" width="15.38"/>
    <col customWidth="1" min="19" max="19" width="11.25"/>
    <col customWidth="1" min="20" max="20" width="2.88"/>
  </cols>
  <sheetData>
    <row r="1">
      <c r="A1" s="170"/>
      <c r="B1" s="171" t="s">
        <v>179</v>
      </c>
      <c r="C1" s="171" t="s">
        <v>180</v>
      </c>
      <c r="D1" s="171" t="s">
        <v>181</v>
      </c>
      <c r="E1" s="171" t="s">
        <v>182</v>
      </c>
      <c r="F1" s="172" t="s">
        <v>158</v>
      </c>
      <c r="G1" s="172" t="s">
        <v>159</v>
      </c>
      <c r="H1" s="172" t="s">
        <v>160</v>
      </c>
      <c r="I1" s="172" t="s">
        <v>183</v>
      </c>
      <c r="J1" s="173" t="s">
        <v>184</v>
      </c>
      <c r="K1" s="171" t="s">
        <v>185</v>
      </c>
      <c r="L1" s="171" t="s">
        <v>186</v>
      </c>
      <c r="M1" s="171" t="s">
        <v>187</v>
      </c>
      <c r="N1" s="171" t="s">
        <v>188</v>
      </c>
      <c r="O1" s="174"/>
      <c r="P1" s="171" t="s">
        <v>189</v>
      </c>
      <c r="Q1" s="170"/>
      <c r="R1" s="171" t="s">
        <v>190</v>
      </c>
      <c r="S1" s="170"/>
      <c r="T1" s="174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</row>
    <row r="2">
      <c r="A2" s="150">
        <v>1.0</v>
      </c>
      <c r="B2" s="150" t="s">
        <v>191</v>
      </c>
      <c r="C2" s="150" t="s">
        <v>192</v>
      </c>
      <c r="D2" s="175">
        <f t="array" ref="D2:D29">SEQUENCE(DAY(EOMONTH(DATE(vYearSelected,vMonthSelected,1),0)),1)</f>
        <v>1</v>
      </c>
      <c r="E2" s="150">
        <v>2023.0</v>
      </c>
      <c r="F2" s="176" t="s">
        <v>193</v>
      </c>
      <c r="G2" s="176" t="str">
        <f t="shared" ref="G2:G32" si="1">CONCATENATE("FG_",F2)</f>
        <v>FG_WMC-004</v>
      </c>
      <c r="H2" s="176" t="s">
        <v>194</v>
      </c>
      <c r="I2" s="176" t="s">
        <v>195</v>
      </c>
      <c r="J2" s="177">
        <v>0.0</v>
      </c>
      <c r="K2" s="136" t="s">
        <v>196</v>
      </c>
      <c r="L2" s="152">
        <v>1.0</v>
      </c>
      <c r="M2" s="178">
        <v>44927.0</v>
      </c>
      <c r="N2" s="179" t="s">
        <v>197</v>
      </c>
      <c r="O2" s="180"/>
      <c r="P2" s="152" t="s">
        <v>198</v>
      </c>
      <c r="Q2" s="159">
        <f>COUNTA(H2:H41)</f>
        <v>34</v>
      </c>
      <c r="R2" s="152" t="s">
        <v>199</v>
      </c>
      <c r="S2" s="159">
        <f t="array" ref="S2">XLOOKUP(ViewByMonth!$C$3,$B$2:$B$13,$A$2:$A$13)</f>
        <v>2</v>
      </c>
      <c r="T2" s="181"/>
    </row>
    <row r="3">
      <c r="A3" s="150">
        <v>2.0</v>
      </c>
      <c r="B3" s="150" t="s">
        <v>134</v>
      </c>
      <c r="C3" s="150" t="s">
        <v>200</v>
      </c>
      <c r="D3" s="175">
        <v>2.0</v>
      </c>
      <c r="E3" s="150">
        <v>2024.0</v>
      </c>
      <c r="F3" s="176" t="s">
        <v>201</v>
      </c>
      <c r="G3" s="176" t="str">
        <f t="shared" si="1"/>
        <v>FG_WMC-005</v>
      </c>
      <c r="H3" s="176" t="s">
        <v>161</v>
      </c>
      <c r="I3" s="176" t="s">
        <v>202</v>
      </c>
      <c r="J3" s="182">
        <v>0.020833333333333332</v>
      </c>
      <c r="K3" s="136" t="s">
        <v>186</v>
      </c>
      <c r="L3" s="152"/>
      <c r="M3" s="178">
        <v>44928.0</v>
      </c>
      <c r="N3" s="179" t="s">
        <v>203</v>
      </c>
      <c r="O3" s="180"/>
      <c r="P3" s="152" t="s">
        <v>204</v>
      </c>
      <c r="Q3" s="150">
        <v>8.0</v>
      </c>
      <c r="R3" s="152" t="s">
        <v>205</v>
      </c>
      <c r="S3" s="183">
        <f>ViewByMonth!$C$2</f>
        <v>2026</v>
      </c>
      <c r="T3" s="181"/>
    </row>
    <row r="4">
      <c r="A4" s="150">
        <v>3.0</v>
      </c>
      <c r="B4" s="150" t="s">
        <v>206</v>
      </c>
      <c r="C4" s="150" t="s">
        <v>207</v>
      </c>
      <c r="D4" s="175">
        <v>3.0</v>
      </c>
      <c r="E4" s="150">
        <v>2025.0</v>
      </c>
      <c r="F4" s="176" t="s">
        <v>208</v>
      </c>
      <c r="G4" s="176" t="str">
        <f t="shared" si="1"/>
        <v>FG_WMC-006</v>
      </c>
      <c r="H4" s="176" t="s">
        <v>209</v>
      </c>
      <c r="I4" s="176" t="s">
        <v>210</v>
      </c>
      <c r="J4" s="177">
        <v>0.041666666666666664</v>
      </c>
      <c r="K4" s="136" t="s">
        <v>211</v>
      </c>
      <c r="M4" s="178">
        <v>44991.0</v>
      </c>
      <c r="N4" s="179" t="s">
        <v>212</v>
      </c>
      <c r="O4" s="180"/>
      <c r="P4" s="152" t="s">
        <v>213</v>
      </c>
      <c r="Q4" s="150">
        <v>26.0</v>
      </c>
      <c r="R4" s="152"/>
      <c r="S4" s="183" t="str">
        <f>ViewByMonth!$C$4</f>
        <v/>
      </c>
      <c r="T4" s="184"/>
      <c r="U4" s="150" t="s">
        <v>214</v>
      </c>
      <c r="W4" s="150" t="s">
        <v>215</v>
      </c>
      <c r="X4" s="150" t="s">
        <v>216</v>
      </c>
      <c r="Y4" s="150" t="s">
        <v>217</v>
      </c>
      <c r="Z4" s="150" t="s">
        <v>218</v>
      </c>
      <c r="AA4" s="150" t="s">
        <v>219</v>
      </c>
      <c r="AB4" s="150" t="s">
        <v>220</v>
      </c>
      <c r="AC4" s="150" t="s">
        <v>214</v>
      </c>
      <c r="AD4" s="150" t="s">
        <v>221</v>
      </c>
    </row>
    <row r="5">
      <c r="A5" s="150">
        <v>4.0</v>
      </c>
      <c r="B5" s="150" t="s">
        <v>222</v>
      </c>
      <c r="C5" s="150" t="s">
        <v>223</v>
      </c>
      <c r="D5" s="175">
        <v>4.0</v>
      </c>
      <c r="E5" s="150">
        <v>2026.0</v>
      </c>
      <c r="F5" s="176" t="s">
        <v>224</v>
      </c>
      <c r="G5" s="176" t="str">
        <f t="shared" si="1"/>
        <v>FG_WMC-007</v>
      </c>
      <c r="H5" s="176" t="s">
        <v>225</v>
      </c>
      <c r="I5" s="176" t="s">
        <v>226</v>
      </c>
      <c r="J5" s="182">
        <v>0.0625</v>
      </c>
      <c r="K5" s="185"/>
      <c r="L5" s="182"/>
      <c r="M5" s="178">
        <v>45022.0</v>
      </c>
      <c r="N5" s="186" t="s">
        <v>227</v>
      </c>
      <c r="O5" s="187"/>
      <c r="P5" s="152" t="s">
        <v>228</v>
      </c>
      <c r="Q5" s="188">
        <v>0.375</v>
      </c>
      <c r="R5" s="152" t="s">
        <v>229</v>
      </c>
      <c r="S5" s="189">
        <f>DATE(S3,S2,S4)</f>
        <v>46053</v>
      </c>
      <c r="T5" s="181"/>
      <c r="V5" s="175">
        <v>1.0</v>
      </c>
      <c r="W5" s="175" t="s">
        <v>230</v>
      </c>
      <c r="X5" s="175">
        <v>1.0</v>
      </c>
      <c r="Y5" s="175">
        <v>2.0</v>
      </c>
      <c r="Z5" s="175">
        <v>3.0</v>
      </c>
      <c r="AA5" s="175">
        <v>1.0</v>
      </c>
      <c r="AB5" s="190"/>
      <c r="AC5" s="175">
        <v>1.0</v>
      </c>
      <c r="AD5" s="190"/>
    </row>
    <row r="6">
      <c r="A6" s="150">
        <v>5.0</v>
      </c>
      <c r="B6" s="150" t="s">
        <v>231</v>
      </c>
      <c r="C6" s="150" t="s">
        <v>232</v>
      </c>
      <c r="D6" s="175">
        <v>5.0</v>
      </c>
      <c r="F6" s="176" t="s">
        <v>233</v>
      </c>
      <c r="G6" s="176" t="str">
        <f t="shared" si="1"/>
        <v>FG_WMC-009</v>
      </c>
      <c r="H6" s="176" t="s">
        <v>234</v>
      </c>
      <c r="I6" s="176" t="s">
        <v>235</v>
      </c>
      <c r="J6" s="177">
        <v>0.08333333333333333</v>
      </c>
      <c r="K6" s="191"/>
      <c r="L6" s="177"/>
      <c r="M6" s="178">
        <v>45029.0</v>
      </c>
      <c r="N6" s="192" t="s">
        <v>236</v>
      </c>
      <c r="O6" s="187"/>
      <c r="P6" s="152" t="s">
        <v>237</v>
      </c>
      <c r="Q6" s="188">
        <v>0.75</v>
      </c>
      <c r="R6" s="152" t="s">
        <v>238</v>
      </c>
      <c r="S6" s="193">
        <f>(Q6-Q5)*24-S7</f>
        <v>8</v>
      </c>
      <c r="T6" s="181"/>
      <c r="V6" s="175">
        <v>2.0</v>
      </c>
      <c r="W6" s="175" t="s">
        <v>239</v>
      </c>
      <c r="X6" s="175">
        <v>2.0</v>
      </c>
      <c r="Y6" s="175">
        <v>8.0</v>
      </c>
      <c r="Z6" s="175">
        <v>7.0</v>
      </c>
      <c r="AA6" s="175">
        <v>1.0</v>
      </c>
      <c r="AB6" s="175">
        <v>1.0</v>
      </c>
      <c r="AC6" s="190"/>
      <c r="AD6" s="190"/>
    </row>
    <row r="7">
      <c r="A7" s="150">
        <v>6.0</v>
      </c>
      <c r="B7" s="150" t="s">
        <v>240</v>
      </c>
      <c r="C7" s="150" t="s">
        <v>241</v>
      </c>
      <c r="D7" s="175">
        <v>6.0</v>
      </c>
      <c r="F7" s="176" t="s">
        <v>242</v>
      </c>
      <c r="G7" s="176" t="str">
        <f t="shared" si="1"/>
        <v>FG_WMC-0010</v>
      </c>
      <c r="H7" s="176" t="s">
        <v>243</v>
      </c>
      <c r="I7" s="176" t="s">
        <v>244</v>
      </c>
      <c r="J7" s="182">
        <v>0.10416666666666667</v>
      </c>
      <c r="K7" s="185"/>
      <c r="L7" s="182"/>
      <c r="M7" s="178">
        <v>45030.0</v>
      </c>
      <c r="N7" s="186" t="s">
        <v>236</v>
      </c>
      <c r="O7" s="187"/>
      <c r="P7" s="152" t="s">
        <v>245</v>
      </c>
      <c r="Q7" s="194">
        <v>0.5</v>
      </c>
      <c r="R7" s="152" t="s">
        <v>246</v>
      </c>
      <c r="S7" s="193">
        <f>(Q8-Q7)*24</f>
        <v>1</v>
      </c>
      <c r="T7" s="181"/>
      <c r="V7" s="175">
        <v>3.0</v>
      </c>
      <c r="W7" s="175" t="s">
        <v>247</v>
      </c>
      <c r="X7" s="175">
        <v>4.0</v>
      </c>
      <c r="Y7" s="175">
        <v>7.0</v>
      </c>
      <c r="Z7" s="175">
        <v>8.0</v>
      </c>
      <c r="AA7" s="190"/>
      <c r="AB7" s="190"/>
      <c r="AC7" s="175">
        <v>1.0</v>
      </c>
      <c r="AD7" s="175">
        <v>1.0</v>
      </c>
    </row>
    <row r="8">
      <c r="A8" s="150">
        <v>7.0</v>
      </c>
      <c r="B8" s="150" t="s">
        <v>248</v>
      </c>
      <c r="C8" s="150" t="s">
        <v>249</v>
      </c>
      <c r="D8" s="175">
        <v>7.0</v>
      </c>
      <c r="F8" s="176" t="s">
        <v>250</v>
      </c>
      <c r="G8" s="176" t="str">
        <f t="shared" si="1"/>
        <v>FG_WMC-011</v>
      </c>
      <c r="H8" s="176" t="s">
        <v>251</v>
      </c>
      <c r="I8" s="176" t="s">
        <v>252</v>
      </c>
      <c r="J8" s="177">
        <v>0.125</v>
      </c>
      <c r="K8" s="191"/>
      <c r="L8" s="177"/>
      <c r="M8" s="178">
        <v>45031.0</v>
      </c>
      <c r="N8" s="192" t="s">
        <v>236</v>
      </c>
      <c r="O8" s="187"/>
      <c r="P8" s="152" t="s">
        <v>253</v>
      </c>
      <c r="Q8" s="194">
        <v>0.5416666666666666</v>
      </c>
      <c r="R8" s="152" t="s">
        <v>254</v>
      </c>
      <c r="S8" s="193">
        <f>(Q10-Q9)*24</f>
        <v>1</v>
      </c>
      <c r="T8" s="181"/>
      <c r="V8" s="175">
        <v>4.0</v>
      </c>
      <c r="W8" s="175" t="s">
        <v>255</v>
      </c>
      <c r="X8" s="175">
        <v>8.0</v>
      </c>
      <c r="Y8" s="175">
        <v>6.0</v>
      </c>
      <c r="Z8" s="175">
        <v>9.0</v>
      </c>
      <c r="AA8" s="190"/>
      <c r="AB8" s="175">
        <v>1.0</v>
      </c>
      <c r="AC8" s="190"/>
      <c r="AD8" s="175">
        <v>1.0</v>
      </c>
    </row>
    <row r="9">
      <c r="A9" s="150">
        <v>8.0</v>
      </c>
      <c r="B9" s="150" t="s">
        <v>256</v>
      </c>
      <c r="C9" s="150"/>
      <c r="D9" s="175">
        <v>8.0</v>
      </c>
      <c r="F9" s="176" t="s">
        <v>257</v>
      </c>
      <c r="G9" s="176" t="str">
        <f t="shared" si="1"/>
        <v>FG_WMC-012</v>
      </c>
      <c r="H9" s="176" t="s">
        <v>258</v>
      </c>
      <c r="I9" s="176" t="s">
        <v>259</v>
      </c>
      <c r="J9" s="182">
        <v>0.14583333333333334</v>
      </c>
      <c r="K9" s="185"/>
      <c r="L9" s="182"/>
      <c r="M9" s="178">
        <v>45033.0</v>
      </c>
      <c r="N9" s="186" t="s">
        <v>260</v>
      </c>
      <c r="O9" s="187"/>
      <c r="P9" s="152" t="s">
        <v>261</v>
      </c>
      <c r="Q9" s="194">
        <v>0.75</v>
      </c>
      <c r="R9" s="152" t="s">
        <v>262</v>
      </c>
      <c r="S9" s="189" t="str">
        <f>Report!$C$4</f>
        <v>สมชาย</v>
      </c>
      <c r="T9" s="181"/>
      <c r="V9" s="175">
        <v>5.0</v>
      </c>
      <c r="W9" s="175" t="s">
        <v>263</v>
      </c>
      <c r="X9" s="175">
        <v>9.0</v>
      </c>
      <c r="Y9" s="175">
        <v>9.0</v>
      </c>
      <c r="Z9" s="175">
        <v>7.0</v>
      </c>
      <c r="AA9" s="175">
        <v>1.0</v>
      </c>
      <c r="AB9" s="175">
        <v>1.0</v>
      </c>
      <c r="AC9" s="175">
        <v>1.0</v>
      </c>
      <c r="AD9" s="190"/>
    </row>
    <row r="10">
      <c r="A10" s="150">
        <v>9.0</v>
      </c>
      <c r="B10" s="150" t="s">
        <v>264</v>
      </c>
      <c r="C10" s="150"/>
      <c r="D10" s="175">
        <v>9.0</v>
      </c>
      <c r="E10" s="150"/>
      <c r="F10" s="176" t="s">
        <v>265</v>
      </c>
      <c r="G10" s="176" t="str">
        <f t="shared" si="1"/>
        <v>FG_WMC-014</v>
      </c>
      <c r="H10" s="176" t="s">
        <v>266</v>
      </c>
      <c r="I10" s="176" t="s">
        <v>267</v>
      </c>
      <c r="J10" s="177">
        <v>0.16666666666666666</v>
      </c>
      <c r="K10" s="191"/>
      <c r="L10" s="177"/>
      <c r="M10" s="178">
        <v>45047.0</v>
      </c>
      <c r="N10" s="192" t="s">
        <v>268</v>
      </c>
      <c r="O10" s="187"/>
      <c r="P10" s="152" t="s">
        <v>269</v>
      </c>
      <c r="Q10" s="194">
        <v>0.7916666666666666</v>
      </c>
      <c r="R10" s="135"/>
      <c r="S10" s="189"/>
      <c r="T10" s="181"/>
    </row>
    <row r="11">
      <c r="A11" s="150">
        <v>10.0</v>
      </c>
      <c r="B11" s="150" t="s">
        <v>270</v>
      </c>
      <c r="C11" s="150"/>
      <c r="D11" s="175">
        <v>10.0</v>
      </c>
      <c r="E11" s="150"/>
      <c r="F11" s="176" t="s">
        <v>271</v>
      </c>
      <c r="G11" s="176" t="str">
        <f t="shared" si="1"/>
        <v>FG_WMC-018</v>
      </c>
      <c r="H11" s="176" t="s">
        <v>272</v>
      </c>
      <c r="I11" s="176" t="s">
        <v>273</v>
      </c>
      <c r="J11" s="182">
        <v>0.1875</v>
      </c>
      <c r="K11" s="185"/>
      <c r="L11" s="182"/>
      <c r="M11" s="178">
        <v>45050.0</v>
      </c>
      <c r="N11" s="186" t="s">
        <v>274</v>
      </c>
      <c r="O11" s="187"/>
      <c r="P11" s="135"/>
      <c r="R11" s="135"/>
      <c r="S11" s="189"/>
      <c r="T11" s="181"/>
    </row>
    <row r="12">
      <c r="A12" s="150">
        <v>11.0</v>
      </c>
      <c r="B12" s="150" t="s">
        <v>275</v>
      </c>
      <c r="C12" s="150"/>
      <c r="D12" s="175">
        <v>11.0</v>
      </c>
      <c r="E12" s="150"/>
      <c r="F12" s="176" t="s">
        <v>276</v>
      </c>
      <c r="G12" s="176" t="str">
        <f t="shared" si="1"/>
        <v>FG_WMC-024</v>
      </c>
      <c r="H12" s="176" t="s">
        <v>161</v>
      </c>
      <c r="I12" s="176" t="s">
        <v>277</v>
      </c>
      <c r="J12" s="177">
        <v>0.20833333333333334</v>
      </c>
      <c r="K12" s="191"/>
      <c r="L12" s="177"/>
      <c r="M12" s="178">
        <v>45051.0</v>
      </c>
      <c r="N12" s="192" t="s">
        <v>278</v>
      </c>
      <c r="O12" s="187"/>
      <c r="P12" s="135"/>
      <c r="R12" s="135"/>
      <c r="S12" s="189"/>
      <c r="T12" s="195"/>
      <c r="U12" s="196">
        <v>1.0</v>
      </c>
      <c r="V12" s="197">
        <f>IFERROR(__xludf.DUMMYFUNCTION("FILTER(AA5:AD9,AA4:AD4=U4)"),1.0)</f>
        <v>1</v>
      </c>
      <c r="W12" s="159">
        <f>IFERROR(__xludf.DUMMYFUNCTION("FILTER(U12:U16,V12:V16=1)"),1.0)</f>
        <v>1</v>
      </c>
      <c r="X12" s="159">
        <f>IFERROR(__xludf.DUMMYFUNCTION("FILTER(V5:AD9,V5:V9=W12)"),1.0)</f>
        <v>1</v>
      </c>
      <c r="Y12" s="159" t="str">
        <f>IFERROR(__xludf.DUMMYFUNCTION("""COMPUTED_VALUE"""),"aaaaaa")</f>
        <v>aaaaaa</v>
      </c>
      <c r="Z12" s="159">
        <f>IFERROR(__xludf.DUMMYFUNCTION("""COMPUTED_VALUE"""),1.0)</f>
        <v>1</v>
      </c>
      <c r="AA12" s="159">
        <f>IFERROR(__xludf.DUMMYFUNCTION("""COMPUTED_VALUE"""),2.0)</f>
        <v>2</v>
      </c>
      <c r="AB12" s="159">
        <f>IFERROR(__xludf.DUMMYFUNCTION("""COMPUTED_VALUE"""),3.0)</f>
        <v>3</v>
      </c>
      <c r="AC12" s="159">
        <f>IFERROR(__xludf.DUMMYFUNCTION("""COMPUTED_VALUE"""),1.0)</f>
        <v>1</v>
      </c>
      <c r="AD12" s="159"/>
      <c r="AE12" s="159">
        <f>IFERROR(__xludf.DUMMYFUNCTION("""COMPUTED_VALUE"""),1.0)</f>
        <v>1</v>
      </c>
      <c r="AF12" s="159"/>
    </row>
    <row r="13">
      <c r="A13" s="150">
        <v>12.0</v>
      </c>
      <c r="B13" s="150" t="s">
        <v>279</v>
      </c>
      <c r="C13" s="150"/>
      <c r="D13" s="175">
        <v>12.0</v>
      </c>
      <c r="E13" s="150"/>
      <c r="F13" s="176" t="s">
        <v>280</v>
      </c>
      <c r="G13" s="176" t="str">
        <f t="shared" si="1"/>
        <v>FG_WMC-028</v>
      </c>
      <c r="H13" s="176" t="s">
        <v>281</v>
      </c>
      <c r="I13" s="176" t="s">
        <v>282</v>
      </c>
      <c r="J13" s="182">
        <v>0.22916666666666666</v>
      </c>
      <c r="K13" s="185"/>
      <c r="L13" s="182"/>
      <c r="M13" s="178">
        <v>45063.0</v>
      </c>
      <c r="N13" s="186" t="s">
        <v>283</v>
      </c>
      <c r="O13" s="187"/>
      <c r="P13" s="135"/>
      <c r="R13" s="135"/>
      <c r="S13" s="189"/>
      <c r="T13" s="195"/>
      <c r="U13" s="196">
        <v>2.0</v>
      </c>
      <c r="V13" s="159"/>
      <c r="W13" s="159">
        <f>IFERROR(__xludf.DUMMYFUNCTION("""COMPUTED_VALUE"""),3.0)</f>
        <v>3</v>
      </c>
      <c r="X13" s="159">
        <f>IFERROR(__xludf.DUMMYFUNCTION("FILTER(V6:AD10,V6:V10=W13)"),3.0)</f>
        <v>3</v>
      </c>
      <c r="Y13" s="159" t="str">
        <f>IFERROR(__xludf.DUMMYFUNCTION("""COMPUTED_VALUE"""),"ccc")</f>
        <v>ccc</v>
      </c>
      <c r="Z13" s="159">
        <f>IFERROR(__xludf.DUMMYFUNCTION("""COMPUTED_VALUE"""),4.0)</f>
        <v>4</v>
      </c>
      <c r="AA13" s="159">
        <f>IFERROR(__xludf.DUMMYFUNCTION("""COMPUTED_VALUE"""),7.0)</f>
        <v>7</v>
      </c>
      <c r="AB13" s="159">
        <f>IFERROR(__xludf.DUMMYFUNCTION("""COMPUTED_VALUE"""),8.0)</f>
        <v>8</v>
      </c>
      <c r="AC13" s="159"/>
      <c r="AD13" s="159"/>
      <c r="AE13" s="159">
        <f>IFERROR(__xludf.DUMMYFUNCTION("""COMPUTED_VALUE"""),1.0)</f>
        <v>1</v>
      </c>
      <c r="AF13" s="159">
        <f>IFERROR(__xludf.DUMMYFUNCTION("""COMPUTED_VALUE"""),1.0)</f>
        <v>1</v>
      </c>
    </row>
    <row r="14">
      <c r="A14" s="150">
        <v>13.0</v>
      </c>
      <c r="D14" s="190">
        <v>13.0</v>
      </c>
      <c r="F14" s="176" t="s">
        <v>284</v>
      </c>
      <c r="G14" s="176" t="str">
        <f t="shared" si="1"/>
        <v>FG_WMC-036</v>
      </c>
      <c r="H14" s="176" t="s">
        <v>285</v>
      </c>
      <c r="I14" s="176" t="s">
        <v>286</v>
      </c>
      <c r="J14" s="177">
        <v>0.25</v>
      </c>
      <c r="K14" s="191"/>
      <c r="L14" s="177"/>
      <c r="M14" s="178">
        <v>45080.0</v>
      </c>
      <c r="N14" s="192" t="s">
        <v>287</v>
      </c>
      <c r="O14" s="187"/>
      <c r="P14" s="135"/>
      <c r="R14" s="135"/>
      <c r="S14" s="189"/>
      <c r="T14" s="195"/>
      <c r="U14" s="196">
        <v>3.0</v>
      </c>
      <c r="V14" s="159">
        <f>IFERROR(__xludf.DUMMYFUNCTION("""COMPUTED_VALUE"""),1.0)</f>
        <v>1</v>
      </c>
      <c r="W14" s="159">
        <f>IFERROR(__xludf.DUMMYFUNCTION("""COMPUTED_VALUE"""),5.0)</f>
        <v>5</v>
      </c>
      <c r="X14" s="159">
        <f>IFERROR(__xludf.DUMMYFUNCTION("FILTER(V7:AD11,V7:V11=W14)"),5.0)</f>
        <v>5</v>
      </c>
      <c r="Y14" s="159" t="str">
        <f>IFERROR(__xludf.DUMMYFUNCTION("""COMPUTED_VALUE"""),"ee")</f>
        <v>ee</v>
      </c>
      <c r="Z14" s="159">
        <f>IFERROR(__xludf.DUMMYFUNCTION("""COMPUTED_VALUE"""),9.0)</f>
        <v>9</v>
      </c>
      <c r="AA14" s="159">
        <f>IFERROR(__xludf.DUMMYFUNCTION("""COMPUTED_VALUE"""),9.0)</f>
        <v>9</v>
      </c>
      <c r="AB14" s="159">
        <f>IFERROR(__xludf.DUMMYFUNCTION("""COMPUTED_VALUE"""),7.0)</f>
        <v>7</v>
      </c>
      <c r="AC14" s="159">
        <f>IFERROR(__xludf.DUMMYFUNCTION("""COMPUTED_VALUE"""),1.0)</f>
        <v>1</v>
      </c>
      <c r="AD14" s="159">
        <f>IFERROR(__xludf.DUMMYFUNCTION("""COMPUTED_VALUE"""),1.0)</f>
        <v>1</v>
      </c>
      <c r="AE14" s="159">
        <f>IFERROR(__xludf.DUMMYFUNCTION("""COMPUTED_VALUE"""),1.0)</f>
        <v>1</v>
      </c>
      <c r="AF14" s="159"/>
    </row>
    <row r="15">
      <c r="A15" s="150">
        <v>14.0</v>
      </c>
      <c r="D15" s="190">
        <v>14.0</v>
      </c>
      <c r="F15" s="176" t="s">
        <v>288</v>
      </c>
      <c r="G15" s="176" t="str">
        <f t="shared" si="1"/>
        <v>FG_WMC-045</v>
      </c>
      <c r="H15" s="176" t="s">
        <v>289</v>
      </c>
      <c r="I15" s="176" t="s">
        <v>290</v>
      </c>
      <c r="J15" s="182">
        <v>0.2708333333333333</v>
      </c>
      <c r="K15" s="185"/>
      <c r="L15" s="182"/>
      <c r="M15" s="178">
        <v>45082.0</v>
      </c>
      <c r="N15" s="186" t="s">
        <v>291</v>
      </c>
      <c r="O15" s="187"/>
      <c r="P15" s="135"/>
      <c r="R15" s="135"/>
      <c r="S15" s="189"/>
      <c r="T15" s="195"/>
      <c r="U15" s="196">
        <v>4.0</v>
      </c>
      <c r="V15" s="159"/>
      <c r="X15" s="159" t="str">
        <f>IFERROR(__xludf.DUMMYFUNCTION("FILTER(V8:AD12,V8:V12=W15)"),"#REF!")</f>
        <v>#REF!</v>
      </c>
      <c r="Y15" s="159"/>
      <c r="Z15" s="159"/>
      <c r="AA15" s="159"/>
      <c r="AB15" s="159"/>
      <c r="AC15" s="159"/>
      <c r="AD15" s="159"/>
      <c r="AE15" s="159"/>
      <c r="AF15" s="159"/>
    </row>
    <row r="16">
      <c r="A16" s="150">
        <v>15.0</v>
      </c>
      <c r="D16" s="190">
        <v>15.0</v>
      </c>
      <c r="F16" s="176" t="s">
        <v>292</v>
      </c>
      <c r="G16" s="176" t="str">
        <f t="shared" si="1"/>
        <v>FG_WMC-047</v>
      </c>
      <c r="H16" s="176" t="s">
        <v>293</v>
      </c>
      <c r="I16" s="176" t="s">
        <v>294</v>
      </c>
      <c r="J16" s="177">
        <v>0.2916666666666667</v>
      </c>
      <c r="K16" s="191"/>
      <c r="L16" s="177"/>
      <c r="M16" s="178">
        <v>45135.0</v>
      </c>
      <c r="N16" s="192" t="s">
        <v>295</v>
      </c>
      <c r="O16" s="187"/>
      <c r="P16" s="135"/>
      <c r="R16" s="135"/>
      <c r="S16" s="189"/>
      <c r="T16" s="195"/>
      <c r="U16" s="196">
        <v>5.0</v>
      </c>
      <c r="V16" s="159">
        <f>IFERROR(__xludf.DUMMYFUNCTION("""COMPUTED_VALUE"""),1.0)</f>
        <v>1</v>
      </c>
      <c r="X16" s="159" t="str">
        <f>IFERROR(__xludf.DUMMYFUNCTION("FILTER(V9:AD13,V9:V13=W16)"),"")</f>
        <v/>
      </c>
      <c r="Y16" s="159"/>
      <c r="Z16" s="159"/>
      <c r="AA16" s="159"/>
      <c r="AB16" s="159"/>
      <c r="AC16" s="159"/>
      <c r="AD16" s="159"/>
      <c r="AE16" s="159"/>
      <c r="AF16" s="159"/>
    </row>
    <row r="17">
      <c r="A17" s="150">
        <v>16.0</v>
      </c>
      <c r="D17" s="190">
        <v>16.0</v>
      </c>
      <c r="F17" s="176" t="s">
        <v>296</v>
      </c>
      <c r="G17" s="176" t="str">
        <f t="shared" si="1"/>
        <v>FG_WMC-049</v>
      </c>
      <c r="H17" s="176" t="s">
        <v>297</v>
      </c>
      <c r="I17" s="176" t="s">
        <v>298</v>
      </c>
      <c r="J17" s="182">
        <v>0.3125</v>
      </c>
      <c r="K17" s="185"/>
      <c r="L17" s="182"/>
      <c r="M17" s="178">
        <v>45139.0</v>
      </c>
      <c r="N17" s="186" t="s">
        <v>299</v>
      </c>
      <c r="O17" s="187"/>
      <c r="P17" s="135"/>
      <c r="R17" s="135"/>
      <c r="S17" s="189"/>
      <c r="T17" s="181"/>
      <c r="X17" s="159"/>
      <c r="Y17" s="159"/>
      <c r="Z17" s="159"/>
      <c r="AA17" s="159"/>
      <c r="AB17" s="159"/>
      <c r="AC17" s="159"/>
      <c r="AD17" s="159"/>
      <c r="AE17" s="159"/>
      <c r="AF17" s="159"/>
    </row>
    <row r="18">
      <c r="A18" s="150">
        <v>17.0</v>
      </c>
      <c r="D18" s="190">
        <v>17.0</v>
      </c>
      <c r="F18" s="176" t="s">
        <v>300</v>
      </c>
      <c r="G18" s="176" t="str">
        <f t="shared" si="1"/>
        <v>FG_WMC-055</v>
      </c>
      <c r="H18" s="176" t="s">
        <v>301</v>
      </c>
      <c r="I18" s="176" t="s">
        <v>302</v>
      </c>
      <c r="J18" s="177">
        <v>0.3333333333333333</v>
      </c>
      <c r="K18" s="191"/>
      <c r="L18" s="177"/>
      <c r="M18" s="178">
        <v>45140.0</v>
      </c>
      <c r="N18" s="192" t="s">
        <v>303</v>
      </c>
      <c r="O18" s="187"/>
      <c r="P18" s="135"/>
      <c r="R18" s="135"/>
      <c r="S18" s="189"/>
      <c r="T18" s="181"/>
      <c r="X18" s="159"/>
      <c r="Y18" s="159">
        <f>IFERROR(__xludf.DUMMYFUNCTION("""COMPUTED_VALUE"""),3.0)</f>
        <v>3</v>
      </c>
      <c r="Z18" s="159">
        <f>IFERROR(__xludf.DUMMYFUNCTION("""COMPUTED_VALUE"""),3.0)</f>
        <v>3</v>
      </c>
      <c r="AA18" s="159" t="str">
        <f>IFERROR(__xludf.DUMMYFUNCTION("""COMPUTED_VALUE"""),"ccc")</f>
        <v>ccc</v>
      </c>
      <c r="AB18" s="159">
        <f>IFERROR(__xludf.DUMMYFUNCTION("""COMPUTED_VALUE"""),4.0)</f>
        <v>4</v>
      </c>
      <c r="AC18" s="159">
        <f>IFERROR(__xludf.DUMMYFUNCTION("""COMPUTED_VALUE"""),7.0)</f>
        <v>7</v>
      </c>
      <c r="AD18" s="159">
        <f>IFERROR(__xludf.DUMMYFUNCTION("""COMPUTED_VALUE"""),8.0)</f>
        <v>8</v>
      </c>
      <c r="AE18" s="159"/>
      <c r="AF18" s="159"/>
    </row>
    <row r="19">
      <c r="A19" s="150">
        <v>18.0</v>
      </c>
      <c r="D19" s="190">
        <v>18.0</v>
      </c>
      <c r="F19" s="176" t="s">
        <v>304</v>
      </c>
      <c r="G19" s="176" t="str">
        <f t="shared" si="1"/>
        <v>FG_WMC-057</v>
      </c>
      <c r="H19" s="176" t="s">
        <v>305</v>
      </c>
      <c r="I19" s="176" t="s">
        <v>306</v>
      </c>
      <c r="J19" s="182">
        <v>0.3541666666666667</v>
      </c>
      <c r="K19" s="185"/>
      <c r="L19" s="182"/>
      <c r="M19" s="178">
        <v>45150.0</v>
      </c>
      <c r="N19" s="186" t="s">
        <v>307</v>
      </c>
      <c r="O19" s="187"/>
      <c r="P19" s="135"/>
      <c r="R19" s="135"/>
      <c r="S19" s="189"/>
      <c r="T19" s="181"/>
    </row>
    <row r="20">
      <c r="A20" s="150">
        <v>19.0</v>
      </c>
      <c r="D20" s="190">
        <v>19.0</v>
      </c>
      <c r="F20" s="176" t="s">
        <v>308</v>
      </c>
      <c r="G20" s="176" t="str">
        <f t="shared" si="1"/>
        <v>FG_WMC-059</v>
      </c>
      <c r="H20" s="176" t="s">
        <v>309</v>
      </c>
      <c r="I20" s="176" t="s">
        <v>310</v>
      </c>
      <c r="J20" s="177">
        <v>0.375</v>
      </c>
      <c r="K20" s="191"/>
      <c r="L20" s="177"/>
      <c r="M20" s="178">
        <v>45152.0</v>
      </c>
      <c r="N20" s="192" t="s">
        <v>311</v>
      </c>
      <c r="O20" s="187"/>
      <c r="P20" s="135"/>
      <c r="R20" s="135"/>
      <c r="S20" s="189"/>
      <c r="T20" s="181"/>
    </row>
    <row r="21">
      <c r="A21" s="150">
        <v>20.0</v>
      </c>
      <c r="D21" s="190">
        <v>20.0</v>
      </c>
      <c r="F21" s="176" t="s">
        <v>312</v>
      </c>
      <c r="G21" s="176" t="str">
        <f t="shared" si="1"/>
        <v>FG_WMC-060</v>
      </c>
      <c r="H21" s="176" t="s">
        <v>313</v>
      </c>
      <c r="I21" s="176" t="s">
        <v>314</v>
      </c>
      <c r="J21" s="182">
        <v>0.3958333333333333</v>
      </c>
      <c r="K21" s="185"/>
      <c r="L21" s="182"/>
      <c r="M21" s="178">
        <v>45212.0</v>
      </c>
      <c r="N21" s="186" t="s">
        <v>315</v>
      </c>
      <c r="O21" s="187"/>
      <c r="P21" s="135"/>
      <c r="R21" s="135"/>
      <c r="S21" s="189"/>
      <c r="T21" s="181"/>
    </row>
    <row r="22">
      <c r="A22" s="150">
        <v>21.0</v>
      </c>
      <c r="D22" s="190">
        <v>21.0</v>
      </c>
      <c r="F22" s="176" t="s">
        <v>316</v>
      </c>
      <c r="G22" s="176" t="str">
        <f t="shared" si="1"/>
        <v>FG_WMC-061</v>
      </c>
      <c r="H22" s="176" t="s">
        <v>317</v>
      </c>
      <c r="I22" s="176" t="s">
        <v>318</v>
      </c>
      <c r="J22" s="177">
        <v>0.4166666666666667</v>
      </c>
      <c r="K22" s="191"/>
      <c r="L22" s="177"/>
      <c r="M22" s="178">
        <v>45222.0</v>
      </c>
      <c r="N22" s="192" t="s">
        <v>319</v>
      </c>
      <c r="O22" s="187"/>
      <c r="P22" s="135"/>
      <c r="R22" s="135"/>
      <c r="S22" s="189"/>
      <c r="T22" s="181"/>
      <c r="V22" s="150" t="s">
        <v>320</v>
      </c>
      <c r="W22" s="150" t="s">
        <v>321</v>
      </c>
    </row>
    <row r="23">
      <c r="A23" s="150">
        <v>22.0</v>
      </c>
      <c r="D23" s="190">
        <v>22.0</v>
      </c>
      <c r="F23" s="176" t="s">
        <v>322</v>
      </c>
      <c r="G23" s="176" t="str">
        <f t="shared" si="1"/>
        <v>FG_WMC-063</v>
      </c>
      <c r="H23" s="176" t="s">
        <v>323</v>
      </c>
      <c r="I23" s="176" t="s">
        <v>324</v>
      </c>
      <c r="J23" s="182">
        <v>0.4375</v>
      </c>
      <c r="K23" s="185"/>
      <c r="L23" s="182"/>
      <c r="M23" s="178">
        <v>45265.0</v>
      </c>
      <c r="N23" s="186" t="s">
        <v>325</v>
      </c>
      <c r="O23" s="187"/>
      <c r="P23" s="135"/>
      <c r="R23" s="135"/>
      <c r="S23" s="189"/>
      <c r="T23" s="181"/>
      <c r="V23" s="198">
        <v>1.0</v>
      </c>
      <c r="W23" s="198" t="s">
        <v>215</v>
      </c>
    </row>
    <row r="24">
      <c r="A24" s="150">
        <v>23.0</v>
      </c>
      <c r="D24" s="190">
        <v>23.0</v>
      </c>
      <c r="F24" s="176" t="s">
        <v>326</v>
      </c>
      <c r="G24" s="176" t="str">
        <f t="shared" si="1"/>
        <v>FG_WMC-066</v>
      </c>
      <c r="H24" s="176" t="s">
        <v>327</v>
      </c>
      <c r="I24" s="176" t="s">
        <v>328</v>
      </c>
      <c r="J24" s="177">
        <v>0.4583333333333333</v>
      </c>
      <c r="K24" s="191"/>
      <c r="L24" s="177"/>
      <c r="M24" s="178">
        <v>45270.0</v>
      </c>
      <c r="N24" s="192" t="s">
        <v>329</v>
      </c>
      <c r="O24" s="187"/>
      <c r="P24" s="135"/>
      <c r="R24" s="135"/>
      <c r="S24" s="189"/>
      <c r="T24" s="181"/>
      <c r="V24" s="175">
        <v>2.0</v>
      </c>
      <c r="W24" s="175" t="s">
        <v>321</v>
      </c>
    </row>
    <row r="25">
      <c r="A25" s="150">
        <v>24.0</v>
      </c>
      <c r="D25" s="190">
        <v>24.0</v>
      </c>
      <c r="F25" s="176" t="s">
        <v>330</v>
      </c>
      <c r="G25" s="176" t="str">
        <f t="shared" si="1"/>
        <v>FG_WMC-065</v>
      </c>
      <c r="H25" s="176" t="s">
        <v>331</v>
      </c>
      <c r="I25" s="176" t="s">
        <v>332</v>
      </c>
      <c r="J25" s="182">
        <v>0.4791666666666667</v>
      </c>
      <c r="K25" s="185"/>
      <c r="L25" s="182"/>
      <c r="M25" s="178">
        <v>45271.0</v>
      </c>
      <c r="N25" s="186" t="s">
        <v>333</v>
      </c>
      <c r="O25" s="187"/>
      <c r="P25" s="135"/>
      <c r="R25" s="135"/>
      <c r="S25" s="189"/>
      <c r="T25" s="181"/>
      <c r="V25" s="198">
        <v>7.0</v>
      </c>
      <c r="W25" s="198" t="s">
        <v>334</v>
      </c>
    </row>
    <row r="26">
      <c r="A26" s="150">
        <v>25.0</v>
      </c>
      <c r="D26" s="190">
        <v>25.0</v>
      </c>
      <c r="F26" s="176" t="s">
        <v>335</v>
      </c>
      <c r="G26" s="176" t="str">
        <f t="shared" si="1"/>
        <v>FG_WMC-067</v>
      </c>
      <c r="H26" s="176" t="s">
        <v>336</v>
      </c>
      <c r="I26" s="176" t="s">
        <v>337</v>
      </c>
      <c r="J26" s="177">
        <v>0.5</v>
      </c>
      <c r="K26" s="191"/>
      <c r="L26" s="177"/>
      <c r="M26" s="178">
        <v>45289.0</v>
      </c>
      <c r="N26" s="192" t="s">
        <v>278</v>
      </c>
      <c r="O26" s="187"/>
      <c r="P26" s="135"/>
      <c r="R26" s="135"/>
      <c r="S26" s="189"/>
      <c r="T26" s="181"/>
      <c r="V26" s="175">
        <v>8.0</v>
      </c>
      <c r="W26" s="175" t="s">
        <v>338</v>
      </c>
    </row>
    <row r="27">
      <c r="A27" s="150">
        <v>26.0</v>
      </c>
      <c r="D27" s="190">
        <v>26.0</v>
      </c>
      <c r="F27" s="176" t="s">
        <v>339</v>
      </c>
      <c r="G27" s="176" t="str">
        <f t="shared" si="1"/>
        <v>FG_WMC-068</v>
      </c>
      <c r="H27" s="176" t="s">
        <v>340</v>
      </c>
      <c r="I27" s="176" t="s">
        <v>341</v>
      </c>
      <c r="J27" s="177">
        <v>0.5208333333333334</v>
      </c>
      <c r="K27" s="191"/>
      <c r="L27" s="177"/>
      <c r="M27" s="178">
        <v>45291.0</v>
      </c>
      <c r="N27" s="192" t="s">
        <v>342</v>
      </c>
      <c r="O27" s="187"/>
      <c r="P27" s="135"/>
      <c r="R27" s="135"/>
      <c r="S27" s="189"/>
      <c r="T27" s="181"/>
      <c r="Z27" s="150">
        <v>1.0</v>
      </c>
      <c r="AA27" s="150" t="s">
        <v>215</v>
      </c>
      <c r="AB27" s="159" t="str">
        <f t="array" ref="AB27:AB36">SORT(AA27:AA36,1,true)</f>
        <v>a</v>
      </c>
      <c r="AC27" s="159"/>
    </row>
    <row r="28">
      <c r="A28" s="150">
        <v>27.0</v>
      </c>
      <c r="D28" s="190">
        <v>27.0</v>
      </c>
      <c r="F28" s="176" t="s">
        <v>343</v>
      </c>
      <c r="G28" s="176" t="str">
        <f t="shared" si="1"/>
        <v>FG_WMC-073</v>
      </c>
      <c r="H28" s="176" t="s">
        <v>344</v>
      </c>
      <c r="I28" s="176" t="s">
        <v>345</v>
      </c>
      <c r="J28" s="182">
        <v>0.5416666666666666</v>
      </c>
      <c r="K28" s="185"/>
      <c r="L28" s="182"/>
      <c r="M28" s="199">
        <v>45292.0</v>
      </c>
      <c r="N28" s="200" t="s">
        <v>197</v>
      </c>
      <c r="O28" s="187"/>
      <c r="P28" s="135"/>
      <c r="R28" s="135"/>
      <c r="S28" s="189"/>
      <c r="T28" s="181"/>
      <c r="Z28" s="150">
        <v>2.0</v>
      </c>
      <c r="AA28" s="150" t="s">
        <v>217</v>
      </c>
      <c r="AB28" s="159" t="s">
        <v>217</v>
      </c>
      <c r="AC28" s="159"/>
    </row>
    <row r="29">
      <c r="A29" s="150">
        <v>28.0</v>
      </c>
      <c r="D29" s="190">
        <v>28.0</v>
      </c>
      <c r="F29" s="176" t="s">
        <v>346</v>
      </c>
      <c r="G29" s="176" t="str">
        <f t="shared" si="1"/>
        <v>FG_WMC-086</v>
      </c>
      <c r="H29" s="176" t="s">
        <v>347</v>
      </c>
      <c r="I29" s="176" t="s">
        <v>348</v>
      </c>
      <c r="J29" s="177">
        <v>0.5625</v>
      </c>
      <c r="K29" s="191"/>
      <c r="L29" s="177"/>
      <c r="M29" s="199">
        <v>45346.0</v>
      </c>
      <c r="N29" s="200" t="s">
        <v>212</v>
      </c>
      <c r="O29" s="187"/>
      <c r="P29" s="135"/>
      <c r="R29" s="135"/>
      <c r="S29" s="189"/>
      <c r="T29" s="181"/>
      <c r="Z29" s="150">
        <v>3.0</v>
      </c>
      <c r="AA29" s="150" t="s">
        <v>218</v>
      </c>
      <c r="AB29" s="159" t="s">
        <v>218</v>
      </c>
      <c r="AC29" s="159"/>
    </row>
    <row r="30">
      <c r="A30" s="150">
        <v>29.0</v>
      </c>
      <c r="D30" s="190"/>
      <c r="F30" s="176" t="s">
        <v>349</v>
      </c>
      <c r="G30" s="176" t="str">
        <f t="shared" si="1"/>
        <v>FG_WMC-078</v>
      </c>
      <c r="H30" s="176" t="s">
        <v>350</v>
      </c>
      <c r="I30" s="176" t="s">
        <v>351</v>
      </c>
      <c r="J30" s="182">
        <v>0.5833333333333334</v>
      </c>
      <c r="K30" s="185"/>
      <c r="L30" s="182"/>
      <c r="M30" s="199">
        <v>45348.0</v>
      </c>
      <c r="N30" s="200" t="s">
        <v>352</v>
      </c>
      <c r="O30" s="187"/>
      <c r="P30" s="135"/>
      <c r="R30" s="135"/>
      <c r="S30" s="189"/>
      <c r="T30" s="181"/>
      <c r="Z30" s="150">
        <v>4.0</v>
      </c>
      <c r="AA30" s="150" t="s">
        <v>338</v>
      </c>
      <c r="AB30" s="159" t="s">
        <v>338</v>
      </c>
      <c r="AC30" s="159"/>
    </row>
    <row r="31">
      <c r="A31" s="150">
        <v>30.0</v>
      </c>
      <c r="D31" s="190"/>
      <c r="F31" s="176" t="s">
        <v>353</v>
      </c>
      <c r="G31" s="176" t="str">
        <f t="shared" si="1"/>
        <v>FG_WMC-083</v>
      </c>
      <c r="H31" s="176" t="s">
        <v>354</v>
      </c>
      <c r="I31" s="176" t="s">
        <v>355</v>
      </c>
      <c r="J31" s="177">
        <v>0.6041666666666666</v>
      </c>
      <c r="K31" s="191"/>
      <c r="L31" s="177"/>
      <c r="M31" s="199">
        <v>45388.0</v>
      </c>
      <c r="N31" s="200" t="s">
        <v>227</v>
      </c>
      <c r="O31" s="187"/>
      <c r="P31" s="135"/>
      <c r="R31" s="135"/>
      <c r="S31" s="189"/>
      <c r="T31" s="181"/>
      <c r="Z31" s="150">
        <v>5.0</v>
      </c>
      <c r="AA31" s="150" t="s">
        <v>356</v>
      </c>
      <c r="AB31" s="159" t="s">
        <v>356</v>
      </c>
      <c r="AC31" s="159"/>
    </row>
    <row r="32">
      <c r="A32" s="150">
        <v>31.0</v>
      </c>
      <c r="D32" s="190"/>
      <c r="F32" s="176" t="s">
        <v>357</v>
      </c>
      <c r="G32" s="176" t="str">
        <f t="shared" si="1"/>
        <v>FG_WMC-084</v>
      </c>
      <c r="H32" s="176" t="s">
        <v>358</v>
      </c>
      <c r="I32" s="176" t="s">
        <v>359</v>
      </c>
      <c r="J32" s="182">
        <v>0.625</v>
      </c>
      <c r="K32" s="185"/>
      <c r="L32" s="182"/>
      <c r="M32" s="199">
        <v>45390.0</v>
      </c>
      <c r="N32" s="200" t="s">
        <v>360</v>
      </c>
      <c r="O32" s="187"/>
      <c r="P32" s="135"/>
      <c r="R32" s="135"/>
      <c r="S32" s="189"/>
      <c r="T32" s="181"/>
      <c r="Z32" s="150">
        <v>6.0</v>
      </c>
      <c r="AA32" s="150" t="s">
        <v>334</v>
      </c>
      <c r="AB32" s="159" t="s">
        <v>361</v>
      </c>
      <c r="AC32" s="159"/>
    </row>
    <row r="33">
      <c r="A33" s="150">
        <v>32.0</v>
      </c>
      <c r="D33" s="175">
        <v>32.0</v>
      </c>
      <c r="F33" s="176"/>
      <c r="G33" s="176"/>
      <c r="H33" s="176" t="s">
        <v>362</v>
      </c>
      <c r="I33" s="176" t="s">
        <v>362</v>
      </c>
      <c r="J33" s="177">
        <v>0.6458333333333334</v>
      </c>
      <c r="K33" s="191"/>
      <c r="L33" s="177"/>
      <c r="M33" s="199">
        <v>45394.0</v>
      </c>
      <c r="N33" s="200" t="s">
        <v>278</v>
      </c>
      <c r="O33" s="187"/>
      <c r="P33" s="135"/>
      <c r="R33" s="135"/>
      <c r="S33" s="189"/>
      <c r="T33" s="181"/>
      <c r="Z33" s="150">
        <v>7.0</v>
      </c>
      <c r="AA33" s="150" t="s">
        <v>361</v>
      </c>
      <c r="AB33" s="159" t="s">
        <v>363</v>
      </c>
      <c r="AC33" s="159"/>
    </row>
    <row r="34">
      <c r="A34" s="150">
        <v>33.0</v>
      </c>
      <c r="D34" s="175">
        <v>33.0</v>
      </c>
      <c r="F34" s="176"/>
      <c r="G34" s="176"/>
      <c r="H34" s="176" t="s">
        <v>364</v>
      </c>
      <c r="I34" s="176" t="s">
        <v>364</v>
      </c>
      <c r="J34" s="182">
        <v>0.6666666666666666</v>
      </c>
      <c r="K34" s="185"/>
      <c r="L34" s="182"/>
      <c r="M34" s="199">
        <v>45395.0</v>
      </c>
      <c r="N34" s="200" t="s">
        <v>236</v>
      </c>
      <c r="O34" s="187"/>
      <c r="P34" s="135"/>
      <c r="R34" s="135"/>
      <c r="S34" s="189"/>
      <c r="T34" s="181"/>
      <c r="Z34" s="150">
        <v>8.0</v>
      </c>
      <c r="AA34" s="150" t="s">
        <v>365</v>
      </c>
      <c r="AB34" s="159" t="s">
        <v>365</v>
      </c>
      <c r="AC34" s="159"/>
    </row>
    <row r="35">
      <c r="A35" s="150">
        <v>34.0</v>
      </c>
      <c r="D35" s="175">
        <v>34.0</v>
      </c>
      <c r="F35" s="176"/>
      <c r="G35" s="176"/>
      <c r="H35" s="176" t="s">
        <v>366</v>
      </c>
      <c r="I35" s="176" t="s">
        <v>366</v>
      </c>
      <c r="J35" s="177">
        <v>0.6875</v>
      </c>
      <c r="K35" s="191"/>
      <c r="L35" s="177"/>
      <c r="M35" s="199">
        <v>45396.0</v>
      </c>
      <c r="N35" s="200" t="s">
        <v>236</v>
      </c>
      <c r="O35" s="187"/>
      <c r="P35" s="135"/>
      <c r="R35" s="135"/>
      <c r="S35" s="189"/>
      <c r="T35" s="181"/>
      <c r="Z35" s="150">
        <v>9.0</v>
      </c>
      <c r="AA35" s="150" t="s">
        <v>363</v>
      </c>
      <c r="AB35" s="159" t="s">
        <v>334</v>
      </c>
      <c r="AC35" s="159"/>
    </row>
    <row r="36">
      <c r="A36" s="150">
        <v>35.0</v>
      </c>
      <c r="D36" s="175">
        <v>35.0</v>
      </c>
      <c r="F36" s="201"/>
      <c r="G36" s="202" t="str">
        <f t="shared" ref="G36:G38" si="2">CONCATENATE("FG_",F36)</f>
        <v>FG_</v>
      </c>
      <c r="H36" s="202"/>
      <c r="I36" s="202"/>
      <c r="J36" s="182">
        <v>0.7083333333333334</v>
      </c>
      <c r="K36" s="185"/>
      <c r="L36" s="182"/>
      <c r="M36" s="199">
        <v>45397.0</v>
      </c>
      <c r="N36" s="200" t="s">
        <v>236</v>
      </c>
      <c r="O36" s="187"/>
      <c r="P36" s="135"/>
      <c r="R36" s="135"/>
      <c r="S36" s="189"/>
      <c r="T36" s="181"/>
      <c r="Z36" s="150">
        <v>10.0</v>
      </c>
      <c r="AB36" s="159"/>
      <c r="AC36" s="159"/>
    </row>
    <row r="37">
      <c r="A37" s="150">
        <v>36.0</v>
      </c>
      <c r="D37" s="175">
        <v>36.0</v>
      </c>
      <c r="F37" s="201"/>
      <c r="G37" s="202" t="str">
        <f t="shared" si="2"/>
        <v>FG_</v>
      </c>
      <c r="H37" s="202"/>
      <c r="I37" s="202"/>
      <c r="J37" s="177">
        <v>0.7291666666666666</v>
      </c>
      <c r="K37" s="191"/>
      <c r="L37" s="177"/>
      <c r="M37" s="199">
        <v>45398.0</v>
      </c>
      <c r="N37" s="200" t="s">
        <v>260</v>
      </c>
      <c r="O37" s="187"/>
      <c r="P37" s="135"/>
      <c r="R37" s="135"/>
      <c r="S37" s="189"/>
      <c r="T37" s="181"/>
    </row>
    <row r="38">
      <c r="A38" s="150">
        <v>37.0</v>
      </c>
      <c r="D38" s="175">
        <v>37.0</v>
      </c>
      <c r="F38" s="201"/>
      <c r="G38" s="202" t="str">
        <f t="shared" si="2"/>
        <v>FG_</v>
      </c>
      <c r="H38" s="202"/>
      <c r="I38" s="202"/>
      <c r="J38" s="182">
        <v>0.75</v>
      </c>
      <c r="K38" s="185"/>
      <c r="L38" s="182"/>
      <c r="M38" s="199">
        <v>45413.0</v>
      </c>
      <c r="N38" s="200" t="s">
        <v>268</v>
      </c>
      <c r="O38" s="187"/>
      <c r="P38" s="135"/>
      <c r="R38" s="135"/>
      <c r="S38" s="189"/>
      <c r="T38" s="181"/>
    </row>
    <row r="39">
      <c r="A39" s="150">
        <v>38.0</v>
      </c>
      <c r="D39" s="175">
        <v>38.0</v>
      </c>
      <c r="F39" s="176"/>
      <c r="G39" s="176"/>
      <c r="H39" s="176"/>
      <c r="I39" s="176"/>
      <c r="J39" s="177">
        <v>0.7708333333333334</v>
      </c>
      <c r="K39" s="191"/>
      <c r="L39" s="177"/>
      <c r="M39" s="199">
        <v>45416.0</v>
      </c>
      <c r="N39" s="200" t="s">
        <v>274</v>
      </c>
      <c r="O39" s="187"/>
      <c r="P39" s="135"/>
      <c r="R39" s="135"/>
      <c r="S39" s="189"/>
      <c r="T39" s="181"/>
    </row>
    <row r="40">
      <c r="A40" s="150">
        <v>39.0</v>
      </c>
      <c r="D40" s="175">
        <v>39.0</v>
      </c>
      <c r="F40" s="176"/>
      <c r="G40" s="176"/>
      <c r="H40" s="176"/>
      <c r="I40" s="176"/>
      <c r="J40" s="182">
        <v>0.7916666666666666</v>
      </c>
      <c r="K40" s="185"/>
      <c r="L40" s="182"/>
      <c r="M40" s="199">
        <v>45418.0</v>
      </c>
      <c r="N40" s="200" t="s">
        <v>367</v>
      </c>
      <c r="O40" s="187"/>
      <c r="P40" s="135"/>
      <c r="R40" s="135"/>
      <c r="S40" s="189"/>
      <c r="T40" s="181"/>
    </row>
    <row r="41">
      <c r="A41" s="150">
        <v>40.0</v>
      </c>
      <c r="D41" s="175">
        <v>40.0</v>
      </c>
      <c r="F41" s="176"/>
      <c r="G41" s="176"/>
      <c r="H41" s="176"/>
      <c r="I41" s="176"/>
      <c r="J41" s="177">
        <v>0.8125</v>
      </c>
      <c r="K41" s="191"/>
      <c r="L41" s="177"/>
      <c r="M41" s="199">
        <v>45422.0</v>
      </c>
      <c r="N41" s="200" t="s">
        <v>283</v>
      </c>
      <c r="O41" s="187"/>
      <c r="P41" s="135"/>
      <c r="R41" s="135"/>
      <c r="S41" s="189"/>
      <c r="T41" s="181"/>
    </row>
    <row r="42">
      <c r="A42" s="150">
        <v>41.0</v>
      </c>
      <c r="D42" s="175">
        <v>41.0</v>
      </c>
      <c r="F42" s="176"/>
      <c r="G42" s="176"/>
      <c r="H42" s="176"/>
      <c r="I42" s="176"/>
      <c r="J42" s="182">
        <v>0.8333333333333334</v>
      </c>
      <c r="K42" s="185"/>
      <c r="L42" s="182"/>
      <c r="M42" s="199">
        <v>45434.0</v>
      </c>
      <c r="N42" s="200" t="s">
        <v>368</v>
      </c>
      <c r="O42" s="187"/>
      <c r="P42" s="135"/>
      <c r="R42" s="135"/>
      <c r="S42" s="189"/>
      <c r="T42" s="181"/>
    </row>
    <row r="43">
      <c r="A43" s="150">
        <v>42.0</v>
      </c>
      <c r="D43" s="175">
        <v>42.0</v>
      </c>
      <c r="F43" s="176"/>
      <c r="G43" s="176"/>
      <c r="H43" s="176"/>
      <c r="I43" s="176"/>
      <c r="J43" s="177">
        <v>0.8541666666666666</v>
      </c>
      <c r="K43" s="191"/>
      <c r="L43" s="177"/>
      <c r="M43" s="199">
        <v>45446.0</v>
      </c>
      <c r="N43" s="200" t="s">
        <v>369</v>
      </c>
      <c r="O43" s="187"/>
      <c r="P43" s="135"/>
      <c r="R43" s="135"/>
      <c r="S43" s="189"/>
      <c r="T43" s="181"/>
    </row>
    <row r="44">
      <c r="A44" s="150">
        <v>43.0</v>
      </c>
      <c r="F44" s="203"/>
      <c r="G44" s="176" t="str">
        <f t="shared" ref="G44:G51" si="3">CONCATENATE("FG_",F44)</f>
        <v>FG_</v>
      </c>
      <c r="H44" s="203"/>
      <c r="I44" s="203"/>
      <c r="J44" s="182">
        <v>0.875</v>
      </c>
      <c r="K44" s="185"/>
      <c r="L44" s="182"/>
      <c r="M44" s="199">
        <v>45493.0</v>
      </c>
      <c r="N44" s="200" t="s">
        <v>299</v>
      </c>
      <c r="O44" s="187"/>
      <c r="P44" s="135"/>
      <c r="R44" s="135"/>
      <c r="S44" s="189"/>
      <c r="T44" s="181"/>
    </row>
    <row r="45">
      <c r="A45" s="150">
        <v>44.0</v>
      </c>
      <c r="F45" s="203"/>
      <c r="G45" s="176" t="str">
        <f t="shared" si="3"/>
        <v>FG_</v>
      </c>
      <c r="H45" s="203"/>
      <c r="I45" s="203"/>
      <c r="J45" s="177">
        <v>0.8958333333333334</v>
      </c>
      <c r="K45" s="191"/>
      <c r="L45" s="177"/>
      <c r="M45" s="199">
        <v>45494.0</v>
      </c>
      <c r="N45" s="200" t="s">
        <v>303</v>
      </c>
      <c r="O45" s="187"/>
      <c r="P45" s="135"/>
      <c r="R45" s="135"/>
      <c r="S45" s="189"/>
      <c r="T45" s="181"/>
    </row>
    <row r="46">
      <c r="A46" s="150">
        <v>45.0</v>
      </c>
      <c r="F46" s="203"/>
      <c r="G46" s="176" t="str">
        <f t="shared" si="3"/>
        <v>FG_</v>
      </c>
      <c r="H46" s="203"/>
      <c r="I46" s="203"/>
      <c r="J46" s="182">
        <v>0.9166666666666666</v>
      </c>
      <c r="K46" s="185"/>
      <c r="L46" s="182"/>
      <c r="M46" s="199">
        <v>45495.0</v>
      </c>
      <c r="N46" s="200" t="s">
        <v>370</v>
      </c>
      <c r="O46" s="187"/>
      <c r="P46" s="135"/>
      <c r="R46" s="135"/>
      <c r="S46" s="189"/>
      <c r="T46" s="181"/>
    </row>
    <row r="47">
      <c r="A47" s="150">
        <v>46.0</v>
      </c>
      <c r="F47" s="203"/>
      <c r="G47" s="176" t="str">
        <f t="shared" si="3"/>
        <v>FG_</v>
      </c>
      <c r="H47" s="203"/>
      <c r="I47" s="203"/>
      <c r="J47" s="177">
        <v>0.9375</v>
      </c>
      <c r="K47" s="191"/>
      <c r="L47" s="177"/>
      <c r="M47" s="199">
        <v>45501.0</v>
      </c>
      <c r="N47" s="200" t="s">
        <v>371</v>
      </c>
      <c r="O47" s="187"/>
      <c r="P47" s="135"/>
      <c r="R47" s="135"/>
      <c r="S47" s="189"/>
      <c r="T47" s="181"/>
    </row>
    <row r="48">
      <c r="A48" s="150">
        <v>47.0</v>
      </c>
      <c r="F48" s="203"/>
      <c r="G48" s="176" t="str">
        <f t="shared" si="3"/>
        <v>FG_</v>
      </c>
      <c r="H48" s="203"/>
      <c r="I48" s="203"/>
      <c r="J48" s="182">
        <v>0.9583333333333334</v>
      </c>
      <c r="K48" s="185"/>
      <c r="L48" s="182"/>
      <c r="M48" s="199">
        <v>45502.0</v>
      </c>
      <c r="N48" s="200" t="s">
        <v>372</v>
      </c>
      <c r="O48" s="187"/>
      <c r="P48" s="135"/>
      <c r="R48" s="135"/>
      <c r="S48" s="189"/>
      <c r="T48" s="181"/>
    </row>
    <row r="49">
      <c r="A49" s="150">
        <v>48.0</v>
      </c>
      <c r="F49" s="203"/>
      <c r="G49" s="176" t="str">
        <f t="shared" si="3"/>
        <v>FG_</v>
      </c>
      <c r="H49" s="203"/>
      <c r="I49" s="203"/>
      <c r="J49" s="177">
        <v>0.9791666666666666</v>
      </c>
      <c r="K49" s="191"/>
      <c r="L49" s="177"/>
      <c r="M49" s="199">
        <v>45516.0</v>
      </c>
      <c r="N49" s="200" t="s">
        <v>307</v>
      </c>
      <c r="O49" s="187"/>
      <c r="P49" s="135"/>
      <c r="R49" s="135"/>
      <c r="S49" s="189"/>
      <c r="T49" s="181"/>
    </row>
    <row r="50">
      <c r="A50" s="150">
        <v>49.0</v>
      </c>
      <c r="F50" s="203"/>
      <c r="G50" s="176" t="str">
        <f t="shared" si="3"/>
        <v>FG_</v>
      </c>
      <c r="H50" s="203"/>
      <c r="I50" s="203"/>
      <c r="J50" s="182"/>
      <c r="K50" s="185"/>
      <c r="L50" s="182"/>
      <c r="M50" s="199">
        <v>45578.0</v>
      </c>
      <c r="N50" s="200" t="s">
        <v>315</v>
      </c>
      <c r="O50" s="187"/>
      <c r="P50" s="135"/>
      <c r="R50" s="135"/>
      <c r="S50" s="189"/>
      <c r="T50" s="181"/>
    </row>
    <row r="51">
      <c r="A51" s="150">
        <v>50.0</v>
      </c>
      <c r="F51" s="203"/>
      <c r="G51" s="176" t="str">
        <f t="shared" si="3"/>
        <v>FG_</v>
      </c>
      <c r="H51" s="203"/>
      <c r="I51" s="203"/>
      <c r="J51" s="177"/>
      <c r="K51" s="191"/>
      <c r="L51" s="177"/>
      <c r="M51" s="199">
        <v>45579.0</v>
      </c>
      <c r="N51" s="200" t="s">
        <v>373</v>
      </c>
      <c r="O51" s="187"/>
      <c r="P51" s="135"/>
      <c r="R51" s="135"/>
      <c r="S51" s="189"/>
      <c r="T51" s="181"/>
    </row>
    <row r="52">
      <c r="A52" s="150">
        <v>51.0</v>
      </c>
      <c r="J52" s="182"/>
      <c r="K52" s="185"/>
      <c r="L52" s="182"/>
      <c r="M52" s="199">
        <v>45588.0</v>
      </c>
      <c r="N52" s="200" t="s">
        <v>319</v>
      </c>
      <c r="O52" s="187"/>
      <c r="P52" s="135"/>
      <c r="R52" s="135"/>
      <c r="S52" s="189"/>
      <c r="T52" s="181"/>
    </row>
    <row r="53">
      <c r="A53" s="150">
        <v>52.0</v>
      </c>
      <c r="J53" s="204"/>
      <c r="K53" s="205"/>
      <c r="L53" s="204"/>
      <c r="M53" s="199">
        <v>45631.0</v>
      </c>
      <c r="N53" s="200" t="s">
        <v>325</v>
      </c>
      <c r="O53" s="187"/>
      <c r="P53" s="135"/>
      <c r="R53" s="135"/>
      <c r="S53" s="189"/>
      <c r="T53" s="181"/>
    </row>
    <row r="54">
      <c r="A54" s="150">
        <v>53.0</v>
      </c>
      <c r="J54" s="204"/>
      <c r="K54" s="205"/>
      <c r="L54" s="204"/>
      <c r="M54" s="199">
        <v>45636.0</v>
      </c>
      <c r="N54" s="200" t="s">
        <v>329</v>
      </c>
      <c r="O54" s="187"/>
      <c r="P54" s="135"/>
      <c r="R54" s="135"/>
      <c r="S54" s="189"/>
      <c r="T54" s="181"/>
    </row>
    <row r="55">
      <c r="J55" s="204"/>
      <c r="K55" s="205"/>
      <c r="L55" s="204"/>
      <c r="M55" s="199">
        <v>45657.0</v>
      </c>
      <c r="N55" s="200" t="s">
        <v>342</v>
      </c>
      <c r="O55" s="187"/>
      <c r="P55" s="135"/>
      <c r="R55" s="135"/>
      <c r="S55" s="189"/>
      <c r="T55" s="181"/>
    </row>
    <row r="56">
      <c r="J56" s="204"/>
      <c r="K56" s="205"/>
      <c r="L56" s="204"/>
      <c r="M56" s="199">
        <v>45658.0</v>
      </c>
      <c r="N56" s="200" t="s">
        <v>197</v>
      </c>
      <c r="O56" s="187"/>
      <c r="P56" s="135"/>
      <c r="R56" s="135"/>
      <c r="S56" s="189"/>
      <c r="T56" s="181"/>
    </row>
    <row r="57">
      <c r="J57" s="204"/>
      <c r="K57" s="205"/>
      <c r="L57" s="204"/>
      <c r="M57" s="199">
        <v>45700.0</v>
      </c>
      <c r="N57" s="200" t="s">
        <v>212</v>
      </c>
      <c r="O57" s="187"/>
      <c r="P57" s="135"/>
      <c r="R57" s="135"/>
      <c r="S57" s="189"/>
      <c r="T57" s="181"/>
    </row>
    <row r="58">
      <c r="J58" s="204"/>
      <c r="K58" s="205"/>
      <c r="L58" s="204"/>
      <c r="M58" s="199">
        <v>45753.0</v>
      </c>
      <c r="N58" s="200" t="s">
        <v>227</v>
      </c>
      <c r="O58" s="187"/>
      <c r="P58" s="135"/>
      <c r="R58" s="135"/>
      <c r="S58" s="189"/>
      <c r="T58" s="181"/>
    </row>
    <row r="59">
      <c r="J59" s="204"/>
      <c r="K59" s="205"/>
      <c r="L59" s="204"/>
      <c r="M59" s="199">
        <v>45754.0</v>
      </c>
      <c r="N59" s="200" t="s">
        <v>374</v>
      </c>
      <c r="O59" s="187"/>
      <c r="P59" s="135"/>
      <c r="R59" s="135"/>
      <c r="S59" s="189"/>
      <c r="T59" s="181"/>
    </row>
    <row r="60">
      <c r="J60" s="204"/>
      <c r="K60" s="205"/>
      <c r="L60" s="204"/>
      <c r="M60" s="199">
        <v>45760.0</v>
      </c>
      <c r="N60" s="200" t="s">
        <v>236</v>
      </c>
      <c r="O60" s="187"/>
      <c r="P60" s="135"/>
      <c r="R60" s="135"/>
      <c r="S60" s="189"/>
      <c r="T60" s="181"/>
    </row>
    <row r="61">
      <c r="J61" s="204"/>
      <c r="K61" s="205"/>
      <c r="L61" s="204"/>
      <c r="M61" s="199">
        <v>45761.0</v>
      </c>
      <c r="N61" s="200" t="s">
        <v>236</v>
      </c>
      <c r="O61" s="187"/>
      <c r="P61" s="135"/>
      <c r="R61" s="135"/>
      <c r="S61" s="189"/>
      <c r="T61" s="181"/>
    </row>
    <row r="62">
      <c r="J62" s="204"/>
      <c r="K62" s="205"/>
      <c r="L62" s="204"/>
      <c r="M62" s="199">
        <v>45762.0</v>
      </c>
      <c r="N62" s="200" t="s">
        <v>236</v>
      </c>
      <c r="O62" s="187"/>
      <c r="P62" s="135"/>
      <c r="R62" s="135"/>
      <c r="S62" s="189"/>
      <c r="T62" s="181"/>
    </row>
    <row r="63">
      <c r="J63" s="204"/>
      <c r="K63" s="205"/>
      <c r="L63" s="204"/>
      <c r="M63" s="199">
        <v>45778.0</v>
      </c>
      <c r="N63" s="200" t="s">
        <v>268</v>
      </c>
      <c r="O63" s="187"/>
      <c r="P63" s="135"/>
      <c r="R63" s="135"/>
      <c r="S63" s="189"/>
      <c r="T63" s="181"/>
    </row>
    <row r="64">
      <c r="J64" s="204"/>
      <c r="K64" s="205"/>
      <c r="L64" s="204"/>
      <c r="M64" s="199">
        <v>45781.0</v>
      </c>
      <c r="N64" s="200" t="s">
        <v>274</v>
      </c>
      <c r="O64" s="187"/>
      <c r="P64" s="135"/>
      <c r="R64" s="135"/>
      <c r="S64" s="189"/>
      <c r="T64" s="181"/>
    </row>
    <row r="65">
      <c r="J65" s="204"/>
      <c r="K65" s="205"/>
      <c r="L65" s="204"/>
      <c r="M65" s="199">
        <v>45782.0</v>
      </c>
      <c r="N65" s="200" t="s">
        <v>375</v>
      </c>
      <c r="O65" s="187"/>
      <c r="P65" s="135"/>
      <c r="R65" s="135"/>
      <c r="S65" s="189"/>
      <c r="T65" s="181"/>
    </row>
    <row r="66">
      <c r="J66" s="204"/>
      <c r="K66" s="205"/>
      <c r="L66" s="204"/>
      <c r="M66" s="199">
        <v>45788.0</v>
      </c>
      <c r="N66" s="200" t="s">
        <v>368</v>
      </c>
      <c r="O66" s="187"/>
      <c r="P66" s="135"/>
      <c r="R66" s="135"/>
      <c r="S66" s="189"/>
      <c r="T66" s="181"/>
    </row>
    <row r="67">
      <c r="J67" s="204"/>
      <c r="K67" s="205"/>
      <c r="L67" s="204"/>
      <c r="M67" s="199">
        <v>45789.0</v>
      </c>
      <c r="N67" s="200" t="s">
        <v>376</v>
      </c>
      <c r="O67" s="187"/>
      <c r="P67" s="135"/>
      <c r="R67" s="135"/>
      <c r="S67" s="189"/>
      <c r="T67" s="181"/>
    </row>
    <row r="68">
      <c r="J68" s="204"/>
      <c r="K68" s="205"/>
      <c r="L68" s="204"/>
      <c r="M68" s="199">
        <v>45811.0</v>
      </c>
      <c r="N68" s="200" t="s">
        <v>377</v>
      </c>
      <c r="O68" s="187"/>
      <c r="P68" s="135"/>
      <c r="R68" s="135"/>
      <c r="S68" s="189"/>
      <c r="T68" s="181"/>
    </row>
    <row r="69">
      <c r="J69" s="204"/>
      <c r="K69" s="205"/>
      <c r="L69" s="204"/>
      <c r="M69" s="199">
        <v>45847.0</v>
      </c>
      <c r="N69" s="200" t="s">
        <v>299</v>
      </c>
      <c r="O69" s="187"/>
      <c r="P69" s="135"/>
      <c r="R69" s="135"/>
      <c r="S69" s="189"/>
      <c r="T69" s="181"/>
    </row>
    <row r="70">
      <c r="J70" s="204"/>
      <c r="K70" s="205"/>
      <c r="L70" s="204"/>
      <c r="M70" s="199">
        <v>45866.0</v>
      </c>
      <c r="N70" s="200" t="s">
        <v>371</v>
      </c>
      <c r="O70" s="187"/>
      <c r="P70" s="135"/>
      <c r="R70" s="135"/>
      <c r="S70" s="189"/>
      <c r="T70" s="181"/>
    </row>
    <row r="71">
      <c r="J71" s="204"/>
      <c r="K71" s="205"/>
      <c r="L71" s="204"/>
      <c r="M71" s="199">
        <v>45881.0</v>
      </c>
      <c r="N71" s="200" t="s">
        <v>307</v>
      </c>
      <c r="O71" s="187"/>
      <c r="P71" s="135"/>
      <c r="R71" s="135"/>
      <c r="S71" s="189"/>
      <c r="T71" s="181"/>
    </row>
    <row r="72">
      <c r="J72" s="204"/>
      <c r="K72" s="205"/>
      <c r="L72" s="204"/>
      <c r="M72" s="199">
        <v>45943.0</v>
      </c>
      <c r="N72" s="200" t="s">
        <v>315</v>
      </c>
      <c r="O72" s="187"/>
      <c r="P72" s="135"/>
      <c r="R72" s="135"/>
      <c r="S72" s="189"/>
      <c r="T72" s="181"/>
    </row>
    <row r="73">
      <c r="J73" s="204"/>
      <c r="K73" s="205"/>
      <c r="L73" s="204"/>
      <c r="M73" s="199">
        <v>45953.0</v>
      </c>
      <c r="N73" s="200" t="s">
        <v>319</v>
      </c>
      <c r="O73" s="187"/>
      <c r="P73" s="135"/>
      <c r="R73" s="135"/>
      <c r="S73" s="189"/>
      <c r="T73" s="181"/>
    </row>
    <row r="74">
      <c r="J74" s="204"/>
      <c r="K74" s="205"/>
      <c r="L74" s="204"/>
      <c r="M74" s="199">
        <v>45996.0</v>
      </c>
      <c r="N74" s="200" t="s">
        <v>325</v>
      </c>
      <c r="O74" s="187"/>
      <c r="P74" s="135"/>
      <c r="R74" s="135"/>
      <c r="S74" s="189"/>
      <c r="T74" s="181"/>
    </row>
    <row r="75">
      <c r="J75" s="204"/>
      <c r="K75" s="205"/>
      <c r="L75" s="204"/>
      <c r="M75" s="199">
        <v>46001.0</v>
      </c>
      <c r="N75" s="200" t="s">
        <v>329</v>
      </c>
      <c r="O75" s="187"/>
      <c r="P75" s="135"/>
      <c r="R75" s="135"/>
      <c r="S75" s="189"/>
      <c r="T75" s="181"/>
    </row>
    <row r="76">
      <c r="J76" s="204"/>
      <c r="K76" s="205"/>
      <c r="L76" s="204"/>
      <c r="M76" s="199">
        <v>46022.0</v>
      </c>
      <c r="N76" s="200" t="s">
        <v>342</v>
      </c>
      <c r="O76" s="187"/>
      <c r="P76" s="135"/>
      <c r="R76" s="135"/>
      <c r="S76" s="189"/>
      <c r="T76" s="181"/>
    </row>
    <row r="77">
      <c r="J77" s="204"/>
      <c r="K77" s="205"/>
      <c r="L77" s="204"/>
      <c r="M77" s="206">
        <v>46023.0</v>
      </c>
      <c r="N77" s="207" t="s">
        <v>197</v>
      </c>
      <c r="O77" s="187"/>
      <c r="P77" s="135"/>
      <c r="R77" s="135"/>
      <c r="S77" s="189"/>
      <c r="T77" s="181"/>
    </row>
    <row r="78">
      <c r="J78" s="204"/>
      <c r="K78" s="205"/>
      <c r="L78" s="204"/>
      <c r="M78" s="206">
        <v>46084.0</v>
      </c>
      <c r="N78" s="207" t="s">
        <v>212</v>
      </c>
      <c r="O78" s="187"/>
      <c r="P78" s="135"/>
      <c r="R78" s="135"/>
      <c r="S78" s="189"/>
      <c r="T78" s="181"/>
    </row>
    <row r="79">
      <c r="J79" s="204"/>
      <c r="K79" s="205"/>
      <c r="L79" s="204"/>
      <c r="M79" s="206">
        <v>46118.0</v>
      </c>
      <c r="N79" s="207" t="s">
        <v>227</v>
      </c>
      <c r="O79" s="187"/>
      <c r="P79" s="135"/>
      <c r="R79" s="135"/>
      <c r="S79" s="189"/>
      <c r="T79" s="181"/>
    </row>
    <row r="80">
      <c r="J80" s="204"/>
      <c r="K80" s="205"/>
      <c r="L80" s="204"/>
      <c r="M80" s="206">
        <v>46125.0</v>
      </c>
      <c r="N80" s="207" t="s">
        <v>236</v>
      </c>
      <c r="O80" s="187"/>
      <c r="P80" s="135"/>
      <c r="R80" s="135"/>
      <c r="S80" s="189"/>
      <c r="T80" s="181"/>
    </row>
    <row r="81">
      <c r="J81" s="204"/>
      <c r="K81" s="205"/>
      <c r="L81" s="204"/>
      <c r="M81" s="206">
        <v>46126.0</v>
      </c>
      <c r="N81" s="207" t="s">
        <v>236</v>
      </c>
      <c r="O81" s="187"/>
      <c r="P81" s="135"/>
      <c r="R81" s="135"/>
      <c r="S81" s="189"/>
      <c r="T81" s="181"/>
    </row>
    <row r="82">
      <c r="J82" s="204"/>
      <c r="K82" s="205"/>
      <c r="L82" s="204"/>
      <c r="M82" s="206">
        <v>46127.0</v>
      </c>
      <c r="N82" s="207" t="s">
        <v>236</v>
      </c>
      <c r="O82" s="187"/>
      <c r="P82" s="135"/>
      <c r="R82" s="135"/>
      <c r="S82" s="189"/>
      <c r="T82" s="181"/>
    </row>
    <row r="83">
      <c r="J83" s="204"/>
      <c r="K83" s="205"/>
      <c r="L83" s="204"/>
      <c r="M83" s="206">
        <v>46143.0</v>
      </c>
      <c r="N83" s="207" t="s">
        <v>268</v>
      </c>
      <c r="O83" s="187"/>
      <c r="P83" s="135"/>
      <c r="R83" s="135"/>
      <c r="S83" s="189"/>
      <c r="T83" s="181"/>
    </row>
    <row r="84">
      <c r="J84" s="204"/>
      <c r="K84" s="205"/>
      <c r="L84" s="204"/>
      <c r="M84" s="206">
        <v>46146.0</v>
      </c>
      <c r="N84" s="207" t="s">
        <v>274</v>
      </c>
      <c r="O84" s="187"/>
      <c r="P84" s="135"/>
      <c r="R84" s="135"/>
      <c r="S84" s="189"/>
      <c r="T84" s="181"/>
    </row>
    <row r="85">
      <c r="J85" s="204"/>
      <c r="K85" s="205"/>
      <c r="L85" s="204"/>
      <c r="M85" s="206">
        <v>46176.0</v>
      </c>
      <c r="N85" s="207" t="s">
        <v>377</v>
      </c>
      <c r="O85" s="187"/>
      <c r="P85" s="135"/>
      <c r="R85" s="135"/>
      <c r="S85" s="189"/>
      <c r="T85" s="181"/>
    </row>
    <row r="86">
      <c r="J86" s="204"/>
      <c r="K86" s="205"/>
      <c r="L86" s="204"/>
      <c r="M86" s="206">
        <v>46177.0</v>
      </c>
      <c r="N86" s="207" t="s">
        <v>368</v>
      </c>
      <c r="O86" s="187"/>
      <c r="P86" s="135"/>
      <c r="R86" s="135"/>
      <c r="S86" s="189"/>
      <c r="T86" s="181"/>
    </row>
    <row r="87">
      <c r="J87" s="204"/>
      <c r="K87" s="205"/>
      <c r="L87" s="204"/>
      <c r="M87" s="206">
        <v>46230.0</v>
      </c>
      <c r="N87" s="207" t="s">
        <v>378</v>
      </c>
      <c r="O87" s="187"/>
      <c r="P87" s="135"/>
      <c r="R87" s="135"/>
      <c r="S87" s="189"/>
      <c r="T87" s="181"/>
    </row>
    <row r="88">
      <c r="J88" s="204"/>
      <c r="K88" s="205"/>
      <c r="L88" s="204"/>
      <c r="M88" s="206">
        <v>46231.0</v>
      </c>
      <c r="N88" s="207" t="s">
        <v>371</v>
      </c>
      <c r="O88" s="187"/>
      <c r="P88" s="135"/>
      <c r="R88" s="135"/>
      <c r="S88" s="189"/>
      <c r="T88" s="181"/>
    </row>
    <row r="89">
      <c r="J89" s="204"/>
      <c r="K89" s="205"/>
      <c r="L89" s="204"/>
      <c r="M89" s="206">
        <v>46246.0</v>
      </c>
      <c r="N89" s="207" t="s">
        <v>307</v>
      </c>
      <c r="O89" s="187"/>
      <c r="P89" s="135"/>
      <c r="R89" s="135"/>
      <c r="S89" s="189"/>
      <c r="T89" s="181"/>
    </row>
    <row r="90">
      <c r="J90" s="204"/>
      <c r="K90" s="205"/>
      <c r="L90" s="204"/>
      <c r="M90" s="206">
        <v>46308.0</v>
      </c>
      <c r="N90" s="207" t="s">
        <v>315</v>
      </c>
      <c r="O90" s="187"/>
      <c r="P90" s="135"/>
      <c r="R90" s="135"/>
      <c r="S90" s="189"/>
      <c r="T90" s="181"/>
    </row>
    <row r="91">
      <c r="J91" s="204"/>
      <c r="K91" s="205"/>
      <c r="L91" s="204"/>
      <c r="M91" s="206">
        <v>46318.0</v>
      </c>
      <c r="N91" s="207" t="s">
        <v>319</v>
      </c>
      <c r="O91" s="187"/>
      <c r="P91" s="135"/>
      <c r="R91" s="135"/>
      <c r="S91" s="189"/>
      <c r="T91" s="181"/>
    </row>
    <row r="92">
      <c r="J92" s="204"/>
      <c r="K92" s="205"/>
      <c r="L92" s="204"/>
      <c r="M92" s="206">
        <v>46361.0</v>
      </c>
      <c r="N92" s="207" t="s">
        <v>325</v>
      </c>
      <c r="O92" s="187"/>
      <c r="P92" s="135"/>
      <c r="R92" s="135"/>
      <c r="S92" s="189"/>
      <c r="T92" s="181"/>
    </row>
    <row r="93">
      <c r="J93" s="204"/>
      <c r="K93" s="205"/>
      <c r="L93" s="204"/>
      <c r="M93" s="206">
        <v>46363.0</v>
      </c>
      <c r="N93" s="207" t="s">
        <v>379</v>
      </c>
      <c r="O93" s="187"/>
      <c r="P93" s="135"/>
      <c r="R93" s="135"/>
      <c r="S93" s="189"/>
      <c r="T93" s="181"/>
    </row>
    <row r="94">
      <c r="J94" s="204"/>
      <c r="K94" s="205"/>
      <c r="L94" s="204"/>
      <c r="M94" s="206">
        <v>46366.0</v>
      </c>
      <c r="N94" s="207" t="s">
        <v>329</v>
      </c>
      <c r="O94" s="187"/>
      <c r="P94" s="135"/>
      <c r="R94" s="135"/>
      <c r="S94" s="189"/>
      <c r="T94" s="181"/>
    </row>
    <row r="95">
      <c r="J95" s="204"/>
      <c r="K95" s="205"/>
      <c r="L95" s="204"/>
      <c r="M95" s="206">
        <v>46387.0</v>
      </c>
      <c r="N95" s="207" t="s">
        <v>342</v>
      </c>
      <c r="O95" s="187"/>
      <c r="P95" s="135"/>
      <c r="R95" s="135"/>
      <c r="S95" s="189"/>
      <c r="T95" s="181"/>
    </row>
    <row r="96">
      <c r="J96" s="204"/>
      <c r="K96" s="205"/>
      <c r="L96" s="204"/>
      <c r="M96" s="199">
        <v>46388.0</v>
      </c>
      <c r="N96" s="200" t="s">
        <v>197</v>
      </c>
      <c r="O96" s="187"/>
      <c r="P96" s="135"/>
      <c r="R96" s="135"/>
      <c r="S96" s="189"/>
      <c r="T96" s="181"/>
    </row>
    <row r="97">
      <c r="J97" s="204"/>
      <c r="K97" s="205"/>
      <c r="L97" s="204"/>
      <c r="M97" s="199">
        <v>46438.0</v>
      </c>
      <c r="N97" s="200" t="s">
        <v>212</v>
      </c>
      <c r="O97" s="187"/>
      <c r="P97" s="135"/>
      <c r="R97" s="135"/>
      <c r="S97" s="189"/>
      <c r="T97" s="181"/>
    </row>
    <row r="98">
      <c r="J98" s="204"/>
      <c r="K98" s="205"/>
      <c r="L98" s="204"/>
      <c r="M98" s="199">
        <v>46440.0</v>
      </c>
      <c r="N98" s="200" t="s">
        <v>380</v>
      </c>
      <c r="O98" s="187"/>
      <c r="P98" s="135"/>
      <c r="R98" s="135"/>
      <c r="S98" s="189"/>
      <c r="T98" s="181"/>
    </row>
    <row r="99">
      <c r="J99" s="204"/>
      <c r="K99" s="205"/>
      <c r="L99" s="204"/>
      <c r="M99" s="199">
        <v>46483.0</v>
      </c>
      <c r="N99" s="200" t="s">
        <v>227</v>
      </c>
      <c r="O99" s="187"/>
      <c r="P99" s="135"/>
      <c r="R99" s="135"/>
      <c r="S99" s="189"/>
      <c r="T99" s="181"/>
    </row>
    <row r="100">
      <c r="J100" s="204"/>
      <c r="K100" s="205"/>
      <c r="L100" s="204"/>
      <c r="M100" s="199">
        <v>46490.0</v>
      </c>
      <c r="N100" s="200" t="s">
        <v>236</v>
      </c>
      <c r="O100" s="187"/>
      <c r="P100" s="135"/>
      <c r="R100" s="135"/>
      <c r="S100" s="189"/>
      <c r="T100" s="181"/>
    </row>
    <row r="101">
      <c r="J101" s="204"/>
      <c r="K101" s="205"/>
      <c r="L101" s="204"/>
      <c r="M101" s="199">
        <v>46491.0</v>
      </c>
      <c r="N101" s="200" t="s">
        <v>236</v>
      </c>
      <c r="O101" s="187"/>
      <c r="P101" s="135"/>
      <c r="R101" s="135"/>
      <c r="S101" s="189"/>
      <c r="T101" s="181"/>
    </row>
    <row r="102">
      <c r="J102" s="204"/>
      <c r="K102" s="205"/>
      <c r="L102" s="204"/>
      <c r="M102" s="199">
        <v>46492.0</v>
      </c>
      <c r="N102" s="200" t="s">
        <v>236</v>
      </c>
      <c r="O102" s="187"/>
      <c r="P102" s="135"/>
      <c r="R102" s="135"/>
      <c r="S102" s="189"/>
      <c r="T102" s="181"/>
    </row>
    <row r="103">
      <c r="J103" s="204"/>
      <c r="K103" s="205"/>
      <c r="L103" s="204"/>
      <c r="M103" s="199">
        <v>46508.0</v>
      </c>
      <c r="N103" s="200" t="s">
        <v>268</v>
      </c>
      <c r="O103" s="187"/>
      <c r="P103" s="135"/>
      <c r="R103" s="135"/>
      <c r="S103" s="189"/>
      <c r="T103" s="181"/>
    </row>
    <row r="104">
      <c r="J104" s="204"/>
      <c r="K104" s="205"/>
      <c r="L104" s="204"/>
      <c r="M104" s="199">
        <v>46510.0</v>
      </c>
      <c r="N104" s="200" t="s">
        <v>381</v>
      </c>
      <c r="O104" s="187"/>
      <c r="P104" s="135"/>
      <c r="R104" s="135"/>
      <c r="S104" s="189"/>
      <c r="T104" s="181"/>
    </row>
    <row r="105">
      <c r="J105" s="204"/>
      <c r="K105" s="205"/>
      <c r="L105" s="204"/>
      <c r="M105" s="199">
        <v>46511.0</v>
      </c>
      <c r="N105" s="200" t="s">
        <v>274</v>
      </c>
      <c r="O105" s="187"/>
      <c r="P105" s="135"/>
      <c r="R105" s="135"/>
      <c r="S105" s="189"/>
      <c r="T105" s="181"/>
    </row>
    <row r="106">
      <c r="J106" s="204"/>
      <c r="K106" s="205"/>
      <c r="L106" s="204"/>
      <c r="M106" s="199">
        <v>46530.0</v>
      </c>
      <c r="N106" s="200" t="s">
        <v>368</v>
      </c>
      <c r="O106" s="187"/>
      <c r="P106" s="135"/>
      <c r="R106" s="135"/>
      <c r="S106" s="189"/>
      <c r="T106" s="181"/>
    </row>
    <row r="107">
      <c r="J107" s="204"/>
      <c r="K107" s="205"/>
      <c r="L107" s="204"/>
      <c r="M107" s="199">
        <v>46531.0</v>
      </c>
      <c r="N107" s="200" t="s">
        <v>376</v>
      </c>
      <c r="O107" s="187"/>
      <c r="P107" s="135"/>
      <c r="R107" s="135"/>
      <c r="S107" s="189"/>
      <c r="T107" s="181"/>
    </row>
    <row r="108">
      <c r="J108" s="204"/>
      <c r="K108" s="205"/>
      <c r="L108" s="204"/>
      <c r="M108" s="199">
        <v>46541.0</v>
      </c>
      <c r="N108" s="200" t="s">
        <v>377</v>
      </c>
      <c r="O108" s="187"/>
      <c r="P108" s="135"/>
      <c r="R108" s="135"/>
      <c r="S108" s="189"/>
      <c r="T108" s="181"/>
    </row>
    <row r="109">
      <c r="J109" s="204"/>
      <c r="K109" s="205"/>
      <c r="L109" s="204"/>
      <c r="M109" s="199">
        <v>46591.0</v>
      </c>
      <c r="N109" s="200" t="s">
        <v>299</v>
      </c>
      <c r="O109" s="187"/>
      <c r="P109" s="135"/>
      <c r="R109" s="135"/>
      <c r="S109" s="189"/>
      <c r="T109" s="181"/>
    </row>
    <row r="110">
      <c r="J110" s="204"/>
      <c r="K110" s="205"/>
      <c r="L110" s="204"/>
      <c r="M110" s="199">
        <v>46594.0</v>
      </c>
      <c r="N110" s="200" t="s">
        <v>382</v>
      </c>
      <c r="O110" s="187"/>
      <c r="P110" s="135"/>
      <c r="R110" s="135"/>
      <c r="S110" s="189"/>
      <c r="T110" s="181"/>
    </row>
    <row r="111">
      <c r="J111" s="204"/>
      <c r="K111" s="205"/>
      <c r="L111" s="204"/>
      <c r="M111" s="199">
        <v>46596.0</v>
      </c>
      <c r="N111" s="200" t="s">
        <v>371</v>
      </c>
      <c r="O111" s="187"/>
      <c r="P111" s="135"/>
      <c r="R111" s="135"/>
      <c r="S111" s="189"/>
      <c r="T111" s="181"/>
    </row>
    <row r="112">
      <c r="J112" s="204"/>
      <c r="K112" s="205"/>
      <c r="L112" s="204"/>
      <c r="M112" s="199">
        <v>46611.0</v>
      </c>
      <c r="N112" s="200" t="s">
        <v>307</v>
      </c>
      <c r="O112" s="187"/>
      <c r="P112" s="135"/>
      <c r="R112" s="135"/>
      <c r="S112" s="189"/>
      <c r="T112" s="181"/>
    </row>
    <row r="113">
      <c r="J113" s="204"/>
      <c r="K113" s="205"/>
      <c r="L113" s="204"/>
      <c r="M113" s="199">
        <v>46673.0</v>
      </c>
      <c r="N113" s="200" t="s">
        <v>315</v>
      </c>
      <c r="O113" s="187"/>
      <c r="P113" s="135"/>
      <c r="R113" s="135"/>
      <c r="S113" s="189"/>
      <c r="T113" s="181"/>
    </row>
    <row r="114">
      <c r="J114" s="204"/>
      <c r="K114" s="205"/>
      <c r="L114" s="204"/>
      <c r="M114" s="199">
        <v>46683.0</v>
      </c>
      <c r="N114" s="200" t="s">
        <v>319</v>
      </c>
      <c r="O114" s="187"/>
      <c r="P114" s="135"/>
      <c r="R114" s="135"/>
      <c r="S114" s="189"/>
      <c r="T114" s="181"/>
    </row>
    <row r="115">
      <c r="J115" s="204"/>
      <c r="K115" s="205"/>
      <c r="L115" s="204"/>
      <c r="M115" s="199">
        <v>46685.0</v>
      </c>
      <c r="N115" s="200" t="s">
        <v>383</v>
      </c>
      <c r="O115" s="187"/>
      <c r="P115" s="135"/>
      <c r="R115" s="135"/>
      <c r="S115" s="189"/>
      <c r="T115" s="181"/>
    </row>
    <row r="116">
      <c r="J116" s="204"/>
      <c r="K116" s="205"/>
      <c r="L116" s="204"/>
      <c r="M116" s="199">
        <v>46726.0</v>
      </c>
      <c r="N116" s="200" t="s">
        <v>325</v>
      </c>
      <c r="O116" s="187"/>
      <c r="P116" s="135"/>
      <c r="R116" s="135"/>
      <c r="S116" s="189"/>
      <c r="T116" s="181"/>
    </row>
    <row r="117">
      <c r="J117" s="204"/>
      <c r="K117" s="205"/>
      <c r="L117" s="204"/>
      <c r="M117" s="199">
        <v>46727.0</v>
      </c>
      <c r="N117" s="200" t="s">
        <v>379</v>
      </c>
      <c r="O117" s="187"/>
      <c r="P117" s="135"/>
      <c r="R117" s="135"/>
      <c r="S117" s="189"/>
      <c r="T117" s="181"/>
    </row>
    <row r="118">
      <c r="J118" s="204"/>
      <c r="K118" s="205"/>
      <c r="L118" s="204"/>
      <c r="M118" s="199">
        <v>46731.0</v>
      </c>
      <c r="N118" s="200" t="s">
        <v>329</v>
      </c>
      <c r="O118" s="187"/>
      <c r="P118" s="135"/>
      <c r="R118" s="135"/>
      <c r="S118" s="189"/>
      <c r="T118" s="181"/>
    </row>
    <row r="119">
      <c r="J119" s="204"/>
      <c r="K119" s="205"/>
      <c r="L119" s="204"/>
      <c r="M119" s="199">
        <v>46752.0</v>
      </c>
      <c r="N119" s="200" t="s">
        <v>342</v>
      </c>
      <c r="O119" s="187"/>
      <c r="P119" s="135"/>
      <c r="R119" s="135"/>
      <c r="S119" s="189"/>
      <c r="T119" s="181"/>
    </row>
    <row r="120">
      <c r="J120" s="204"/>
      <c r="K120" s="205"/>
      <c r="L120" s="204"/>
      <c r="M120" s="199">
        <v>46755.0</v>
      </c>
      <c r="N120" s="200" t="s">
        <v>384</v>
      </c>
      <c r="O120" s="187"/>
      <c r="P120" s="135"/>
      <c r="R120" s="135"/>
      <c r="S120" s="189"/>
      <c r="T120" s="181"/>
    </row>
    <row r="121">
      <c r="J121" s="204"/>
      <c r="K121" s="205"/>
      <c r="L121" s="204"/>
      <c r="M121" s="199">
        <v>46822.0</v>
      </c>
      <c r="N121" s="200" t="s">
        <v>212</v>
      </c>
      <c r="O121" s="187"/>
      <c r="P121" s="135"/>
      <c r="R121" s="135"/>
      <c r="S121" s="189"/>
      <c r="T121" s="181"/>
    </row>
    <row r="122">
      <c r="J122" s="204"/>
      <c r="K122" s="205"/>
      <c r="L122" s="204"/>
      <c r="M122" s="199">
        <v>46849.0</v>
      </c>
      <c r="N122" s="200" t="s">
        <v>227</v>
      </c>
      <c r="O122" s="187"/>
      <c r="P122" s="135"/>
      <c r="R122" s="135"/>
      <c r="S122" s="189"/>
      <c r="T122" s="181"/>
    </row>
    <row r="123">
      <c r="J123" s="204"/>
      <c r="K123" s="205"/>
      <c r="L123" s="204"/>
      <c r="M123" s="199">
        <v>46856.0</v>
      </c>
      <c r="N123" s="200" t="s">
        <v>236</v>
      </c>
      <c r="O123" s="187"/>
      <c r="P123" s="135"/>
      <c r="R123" s="135"/>
      <c r="S123" s="189"/>
      <c r="T123" s="181"/>
    </row>
    <row r="124">
      <c r="J124" s="204"/>
      <c r="K124" s="205"/>
      <c r="L124" s="204"/>
      <c r="M124" s="199">
        <v>46857.0</v>
      </c>
      <c r="N124" s="200" t="s">
        <v>236</v>
      </c>
      <c r="O124" s="187"/>
      <c r="P124" s="135"/>
      <c r="R124" s="135"/>
      <c r="S124" s="189"/>
      <c r="T124" s="181"/>
    </row>
    <row r="125">
      <c r="J125" s="204"/>
      <c r="K125" s="205"/>
      <c r="L125" s="204"/>
      <c r="M125" s="199">
        <v>46860.0</v>
      </c>
      <c r="N125" s="200" t="s">
        <v>385</v>
      </c>
      <c r="O125" s="187"/>
      <c r="P125" s="135"/>
      <c r="R125" s="135"/>
      <c r="S125" s="189"/>
      <c r="T125" s="181"/>
    </row>
    <row r="126">
      <c r="J126" s="204"/>
      <c r="K126" s="205"/>
      <c r="L126" s="204"/>
      <c r="M126" s="199">
        <v>46874.0</v>
      </c>
      <c r="N126" s="200" t="s">
        <v>268</v>
      </c>
      <c r="O126" s="187"/>
      <c r="P126" s="135"/>
      <c r="R126" s="135"/>
      <c r="S126" s="189"/>
      <c r="T126" s="181"/>
    </row>
    <row r="127">
      <c r="J127" s="204"/>
      <c r="K127" s="205"/>
      <c r="L127" s="204"/>
      <c r="M127" s="199">
        <v>46877.0</v>
      </c>
      <c r="N127" s="200" t="s">
        <v>274</v>
      </c>
      <c r="O127" s="187"/>
      <c r="P127" s="135"/>
      <c r="R127" s="135"/>
      <c r="S127" s="189"/>
      <c r="T127" s="181"/>
    </row>
    <row r="128">
      <c r="J128" s="204"/>
      <c r="K128" s="205"/>
      <c r="L128" s="204"/>
      <c r="M128" s="199">
        <v>46880.0</v>
      </c>
      <c r="N128" s="200" t="s">
        <v>368</v>
      </c>
      <c r="O128" s="187"/>
      <c r="P128" s="135"/>
      <c r="R128" s="135"/>
      <c r="S128" s="189"/>
      <c r="T128" s="181"/>
    </row>
    <row r="129">
      <c r="J129" s="204"/>
      <c r="K129" s="205"/>
      <c r="L129" s="204"/>
      <c r="M129" s="199">
        <v>46881.0</v>
      </c>
      <c r="N129" s="200" t="s">
        <v>376</v>
      </c>
      <c r="O129" s="187"/>
      <c r="P129" s="135"/>
      <c r="R129" s="135"/>
      <c r="S129" s="189"/>
      <c r="T129" s="181"/>
    </row>
    <row r="130">
      <c r="J130" s="204"/>
      <c r="K130" s="205"/>
      <c r="L130" s="204"/>
      <c r="M130" s="199">
        <v>46907.0</v>
      </c>
      <c r="N130" s="200" t="s">
        <v>377</v>
      </c>
      <c r="O130" s="187"/>
      <c r="P130" s="135"/>
      <c r="R130" s="135"/>
      <c r="S130" s="189"/>
      <c r="T130" s="181"/>
    </row>
    <row r="131">
      <c r="J131" s="204"/>
      <c r="K131" s="205"/>
      <c r="L131" s="204"/>
      <c r="M131" s="199">
        <v>46909.0</v>
      </c>
      <c r="N131" s="200" t="s">
        <v>386</v>
      </c>
      <c r="O131" s="187"/>
      <c r="P131" s="135"/>
      <c r="R131" s="135"/>
      <c r="S131" s="189"/>
      <c r="T131" s="181"/>
    </row>
    <row r="132">
      <c r="J132" s="204"/>
      <c r="K132" s="205"/>
      <c r="L132" s="204"/>
      <c r="M132" s="199">
        <v>46940.0</v>
      </c>
      <c r="N132" s="200" t="s">
        <v>299</v>
      </c>
      <c r="O132" s="187"/>
      <c r="P132" s="135"/>
      <c r="R132" s="135"/>
      <c r="S132" s="189"/>
      <c r="T132" s="181"/>
    </row>
    <row r="133">
      <c r="J133" s="204"/>
      <c r="K133" s="205"/>
      <c r="L133" s="204"/>
      <c r="M133" s="199">
        <v>46962.0</v>
      </c>
      <c r="N133" s="200" t="s">
        <v>371</v>
      </c>
      <c r="O133" s="187"/>
      <c r="P133" s="135"/>
      <c r="R133" s="135"/>
      <c r="S133" s="189"/>
      <c r="T133" s="181"/>
    </row>
    <row r="134">
      <c r="J134" s="204"/>
      <c r="K134" s="205"/>
      <c r="L134" s="204"/>
      <c r="M134" s="199">
        <v>46977.0</v>
      </c>
      <c r="N134" s="200" t="s">
        <v>307</v>
      </c>
      <c r="O134" s="187"/>
      <c r="P134" s="135"/>
      <c r="R134" s="135"/>
      <c r="S134" s="189"/>
      <c r="T134" s="181"/>
    </row>
    <row r="135">
      <c r="J135" s="204"/>
      <c r="K135" s="205"/>
      <c r="L135" s="204"/>
      <c r="M135" s="199">
        <v>46979.0</v>
      </c>
      <c r="N135" s="200" t="s">
        <v>387</v>
      </c>
      <c r="O135" s="187"/>
      <c r="P135" s="135"/>
      <c r="R135" s="135"/>
      <c r="S135" s="189"/>
      <c r="T135" s="181"/>
    </row>
    <row r="136">
      <c r="J136" s="204"/>
      <c r="K136" s="205"/>
      <c r="L136" s="204"/>
      <c r="M136" s="199">
        <v>47039.0</v>
      </c>
      <c r="N136" s="200" t="s">
        <v>315</v>
      </c>
      <c r="O136" s="187"/>
      <c r="P136" s="135"/>
      <c r="R136" s="135"/>
      <c r="S136" s="189"/>
      <c r="T136" s="181"/>
    </row>
    <row r="137">
      <c r="J137" s="204"/>
      <c r="K137" s="205"/>
      <c r="L137" s="204"/>
      <c r="M137" s="199">
        <v>47049.0</v>
      </c>
      <c r="N137" s="200" t="s">
        <v>319</v>
      </c>
      <c r="O137" s="187"/>
      <c r="P137" s="135"/>
      <c r="R137" s="135"/>
      <c r="S137" s="189"/>
      <c r="T137" s="181"/>
    </row>
    <row r="138">
      <c r="J138" s="204"/>
      <c r="K138" s="205"/>
      <c r="L138" s="204"/>
      <c r="M138" s="199">
        <v>47092.0</v>
      </c>
      <c r="N138" s="200" t="s">
        <v>325</v>
      </c>
      <c r="O138" s="187"/>
      <c r="P138" s="135"/>
      <c r="R138" s="135"/>
      <c r="S138" s="189"/>
      <c r="T138" s="181"/>
    </row>
    <row r="139">
      <c r="J139" s="204"/>
      <c r="K139" s="205"/>
      <c r="L139" s="204"/>
      <c r="M139" s="199">
        <v>47097.0</v>
      </c>
      <c r="N139" s="200" t="s">
        <v>329</v>
      </c>
      <c r="O139" s="187"/>
      <c r="P139" s="135"/>
      <c r="R139" s="135"/>
      <c r="S139" s="189"/>
      <c r="T139" s="181"/>
    </row>
    <row r="140">
      <c r="J140" s="204"/>
      <c r="K140" s="205"/>
      <c r="L140" s="204"/>
      <c r="M140" s="199">
        <v>47098.0</v>
      </c>
      <c r="N140" s="200" t="s">
        <v>388</v>
      </c>
      <c r="O140" s="187"/>
      <c r="P140" s="135"/>
      <c r="R140" s="135"/>
      <c r="S140" s="189"/>
      <c r="T140" s="181"/>
    </row>
    <row r="141">
      <c r="J141" s="204"/>
      <c r="K141" s="205"/>
      <c r="L141" s="204"/>
      <c r="M141" s="199">
        <v>47118.0</v>
      </c>
      <c r="N141" s="200" t="s">
        <v>342</v>
      </c>
      <c r="O141" s="187"/>
      <c r="P141" s="135"/>
      <c r="R141" s="135"/>
      <c r="S141" s="189"/>
      <c r="T141" s="181"/>
    </row>
    <row r="142">
      <c r="J142" s="204"/>
      <c r="K142" s="205"/>
      <c r="L142" s="204"/>
      <c r="M142" s="199">
        <v>47119.0</v>
      </c>
      <c r="N142" s="200" t="s">
        <v>389</v>
      </c>
      <c r="O142" s="187"/>
      <c r="P142" s="135"/>
      <c r="R142" s="135"/>
      <c r="S142" s="189"/>
      <c r="T142" s="181"/>
    </row>
    <row r="143">
      <c r="J143" s="204"/>
      <c r="K143" s="205"/>
      <c r="L143" s="204"/>
      <c r="M143" s="199">
        <v>47177.0</v>
      </c>
      <c r="N143" s="200" t="s">
        <v>212</v>
      </c>
      <c r="O143" s="187"/>
      <c r="P143" s="135"/>
      <c r="R143" s="135"/>
      <c r="S143" s="189"/>
      <c r="T143" s="181"/>
    </row>
    <row r="144">
      <c r="J144" s="204"/>
      <c r="K144" s="205"/>
      <c r="L144" s="204"/>
      <c r="M144" s="199">
        <v>47214.0</v>
      </c>
      <c r="N144" s="200" t="s">
        <v>227</v>
      </c>
      <c r="O144" s="187"/>
      <c r="P144" s="135"/>
      <c r="R144" s="135"/>
      <c r="S144" s="189"/>
      <c r="T144" s="181"/>
    </row>
    <row r="145">
      <c r="J145" s="204"/>
      <c r="K145" s="205"/>
      <c r="L145" s="204"/>
      <c r="M145" s="199">
        <v>47221.0</v>
      </c>
      <c r="N145" s="200" t="s">
        <v>236</v>
      </c>
      <c r="O145" s="187"/>
      <c r="P145" s="135"/>
      <c r="R145" s="135"/>
      <c r="S145" s="189"/>
      <c r="T145" s="181"/>
    </row>
    <row r="146">
      <c r="J146" s="204"/>
      <c r="K146" s="205"/>
      <c r="L146" s="204"/>
      <c r="M146" s="199">
        <v>47224.0</v>
      </c>
      <c r="N146" s="200" t="s">
        <v>385</v>
      </c>
      <c r="O146" s="187"/>
      <c r="P146" s="135"/>
      <c r="R146" s="135"/>
      <c r="S146" s="189"/>
      <c r="T146" s="181"/>
    </row>
    <row r="147">
      <c r="J147" s="204"/>
      <c r="K147" s="205"/>
      <c r="L147" s="204"/>
      <c r="M147" s="199">
        <v>47239.0</v>
      </c>
      <c r="N147" s="200" t="s">
        <v>268</v>
      </c>
      <c r="O147" s="187"/>
      <c r="P147" s="135"/>
      <c r="R147" s="135"/>
      <c r="S147" s="189"/>
      <c r="T147" s="181"/>
    </row>
    <row r="148">
      <c r="J148" s="204"/>
      <c r="K148" s="205"/>
      <c r="L148" s="204"/>
      <c r="M148" s="199">
        <v>47242.0</v>
      </c>
      <c r="N148" s="200" t="s">
        <v>274</v>
      </c>
      <c r="O148" s="187"/>
      <c r="P148" s="135"/>
      <c r="R148" s="135"/>
      <c r="S148" s="189"/>
      <c r="T148" s="181"/>
    </row>
    <row r="149">
      <c r="J149" s="204"/>
      <c r="K149" s="205"/>
      <c r="L149" s="204"/>
      <c r="M149" s="199">
        <v>47263.0</v>
      </c>
      <c r="N149" s="200" t="s">
        <v>368</v>
      </c>
      <c r="O149" s="187"/>
      <c r="P149" s="135"/>
      <c r="R149" s="135"/>
      <c r="S149" s="189"/>
      <c r="T149" s="181"/>
    </row>
    <row r="150">
      <c r="J150" s="204"/>
      <c r="K150" s="205"/>
      <c r="L150" s="204"/>
      <c r="M150" s="199">
        <v>47272.0</v>
      </c>
      <c r="N150" s="200" t="s">
        <v>377</v>
      </c>
      <c r="O150" s="187"/>
      <c r="P150" s="135"/>
      <c r="R150" s="135"/>
      <c r="S150" s="189"/>
      <c r="T150" s="181"/>
    </row>
    <row r="151">
      <c r="J151" s="204"/>
      <c r="K151" s="205"/>
      <c r="L151" s="204"/>
      <c r="M151" s="199">
        <v>47273.0</v>
      </c>
      <c r="N151" s="200" t="s">
        <v>386</v>
      </c>
      <c r="O151" s="187"/>
      <c r="P151" s="135"/>
      <c r="R151" s="135"/>
      <c r="S151" s="189"/>
      <c r="T151" s="181"/>
    </row>
    <row r="152">
      <c r="J152" s="204"/>
      <c r="K152" s="205"/>
      <c r="L152" s="204"/>
      <c r="M152" s="199">
        <v>47324.0</v>
      </c>
      <c r="N152" s="200" t="s">
        <v>299</v>
      </c>
      <c r="O152" s="187"/>
      <c r="P152" s="135"/>
      <c r="R152" s="135"/>
      <c r="S152" s="189"/>
      <c r="T152" s="181"/>
    </row>
    <row r="153">
      <c r="J153" s="204"/>
      <c r="K153" s="205"/>
      <c r="L153" s="204"/>
      <c r="M153" s="199">
        <v>47327.0</v>
      </c>
      <c r="N153" s="200" t="s">
        <v>371</v>
      </c>
      <c r="O153" s="187"/>
      <c r="P153" s="135"/>
      <c r="R153" s="135"/>
      <c r="S153" s="189"/>
      <c r="T153" s="181"/>
    </row>
    <row r="154">
      <c r="J154" s="204"/>
      <c r="K154" s="205"/>
      <c r="L154" s="204"/>
      <c r="M154" s="199">
        <v>47329.0</v>
      </c>
      <c r="N154" s="200" t="s">
        <v>382</v>
      </c>
      <c r="O154" s="187"/>
      <c r="P154" s="135"/>
      <c r="R154" s="135"/>
      <c r="S154" s="189"/>
      <c r="T154" s="181"/>
    </row>
    <row r="155">
      <c r="J155" s="204"/>
      <c r="K155" s="205"/>
      <c r="L155" s="204"/>
      <c r="M155" s="199">
        <v>47342.0</v>
      </c>
      <c r="N155" s="200" t="s">
        <v>307</v>
      </c>
      <c r="O155" s="187"/>
      <c r="P155" s="135"/>
      <c r="R155" s="135"/>
      <c r="S155" s="189"/>
      <c r="T155" s="181"/>
    </row>
    <row r="156">
      <c r="J156" s="204"/>
      <c r="K156" s="205"/>
      <c r="L156" s="204"/>
      <c r="M156" s="199">
        <v>47343.0</v>
      </c>
      <c r="N156" s="200" t="s">
        <v>387</v>
      </c>
      <c r="O156" s="187"/>
      <c r="P156" s="135"/>
      <c r="R156" s="135"/>
      <c r="S156" s="189"/>
      <c r="T156" s="181"/>
    </row>
    <row r="157">
      <c r="J157" s="204"/>
      <c r="K157" s="205"/>
      <c r="L157" s="204"/>
      <c r="M157" s="208">
        <v>47404.0</v>
      </c>
      <c r="N157" s="200" t="s">
        <v>315</v>
      </c>
      <c r="O157" s="187"/>
      <c r="P157" s="135"/>
      <c r="R157" s="135"/>
      <c r="S157" s="189"/>
      <c r="T157" s="181"/>
    </row>
    <row r="158">
      <c r="J158" s="204"/>
      <c r="K158" s="205"/>
      <c r="L158" s="204"/>
      <c r="M158" s="208">
        <v>47406.0</v>
      </c>
      <c r="N158" s="200" t="s">
        <v>390</v>
      </c>
      <c r="O158" s="187"/>
      <c r="P158" s="135"/>
      <c r="R158" s="135"/>
      <c r="S158" s="189"/>
      <c r="T158" s="181"/>
    </row>
    <row r="159">
      <c r="J159" s="204"/>
      <c r="K159" s="205"/>
      <c r="L159" s="204"/>
      <c r="M159" s="208">
        <v>47414.0</v>
      </c>
      <c r="N159" s="200" t="s">
        <v>319</v>
      </c>
      <c r="O159" s="187"/>
      <c r="P159" s="135"/>
      <c r="R159" s="135"/>
      <c r="S159" s="189"/>
      <c r="T159" s="181"/>
    </row>
    <row r="160">
      <c r="J160" s="204"/>
      <c r="K160" s="205"/>
      <c r="L160" s="204"/>
      <c r="M160" s="208">
        <v>47457.0</v>
      </c>
      <c r="N160" s="200" t="s">
        <v>325</v>
      </c>
      <c r="O160" s="187"/>
      <c r="P160" s="135"/>
      <c r="R160" s="135"/>
      <c r="S160" s="189"/>
      <c r="T160" s="181"/>
    </row>
    <row r="161">
      <c r="J161" s="204"/>
      <c r="K161" s="205"/>
      <c r="L161" s="204"/>
      <c r="M161" s="208">
        <v>47462.0</v>
      </c>
      <c r="N161" s="200" t="s">
        <v>329</v>
      </c>
      <c r="O161" s="187"/>
      <c r="P161" s="135"/>
      <c r="R161" s="135"/>
      <c r="S161" s="189"/>
      <c r="T161" s="181"/>
    </row>
    <row r="162">
      <c r="J162" s="204"/>
      <c r="K162" s="205"/>
      <c r="L162" s="204"/>
      <c r="M162" s="208">
        <v>47483.0</v>
      </c>
      <c r="N162" s="200" t="s">
        <v>342</v>
      </c>
      <c r="O162" s="187"/>
      <c r="P162" s="135"/>
      <c r="R162" s="135"/>
      <c r="S162" s="189"/>
      <c r="T162" s="181"/>
    </row>
    <row r="163">
      <c r="J163" s="204"/>
      <c r="K163" s="205"/>
      <c r="L163" s="204"/>
      <c r="M163" s="208">
        <v>47484.0</v>
      </c>
      <c r="N163" s="200" t="s">
        <v>197</v>
      </c>
      <c r="O163" s="187"/>
      <c r="P163" s="135"/>
      <c r="R163" s="135"/>
      <c r="S163" s="189"/>
      <c r="T163" s="181"/>
    </row>
    <row r="164">
      <c r="J164" s="204"/>
      <c r="K164" s="205"/>
      <c r="L164" s="204"/>
      <c r="M164" s="208">
        <v>47560.0</v>
      </c>
      <c r="N164" s="200" t="s">
        <v>212</v>
      </c>
      <c r="O164" s="187"/>
      <c r="P164" s="135"/>
      <c r="R164" s="135"/>
      <c r="S164" s="189"/>
      <c r="T164" s="181"/>
    </row>
    <row r="165">
      <c r="J165" s="204"/>
      <c r="K165" s="205"/>
      <c r="L165" s="204"/>
      <c r="M165" s="208">
        <v>47579.0</v>
      </c>
      <c r="N165" s="200" t="s">
        <v>227</v>
      </c>
      <c r="O165" s="187"/>
      <c r="P165" s="135"/>
      <c r="R165" s="135"/>
      <c r="S165" s="189"/>
      <c r="T165" s="181"/>
    </row>
    <row r="166">
      <c r="J166" s="204"/>
      <c r="K166" s="205"/>
      <c r="L166" s="204"/>
      <c r="M166" s="208">
        <v>47581.0</v>
      </c>
      <c r="N166" s="200" t="s">
        <v>374</v>
      </c>
      <c r="O166" s="187"/>
      <c r="P166" s="135"/>
      <c r="R166" s="135"/>
      <c r="S166" s="189"/>
      <c r="T166" s="181"/>
    </row>
    <row r="167">
      <c r="J167" s="204"/>
      <c r="K167" s="205"/>
      <c r="L167" s="204"/>
      <c r="M167" s="208">
        <v>47586.0</v>
      </c>
      <c r="N167" s="200" t="s">
        <v>236</v>
      </c>
      <c r="O167" s="187"/>
      <c r="P167" s="135"/>
      <c r="R167" s="135"/>
      <c r="S167" s="189"/>
      <c r="T167" s="181"/>
    </row>
    <row r="168">
      <c r="J168" s="204"/>
      <c r="K168" s="205"/>
      <c r="L168" s="204"/>
      <c r="M168" s="208">
        <v>47588.0</v>
      </c>
      <c r="N168" s="200" t="s">
        <v>236</v>
      </c>
      <c r="O168" s="187"/>
      <c r="P168" s="135"/>
      <c r="R168" s="135"/>
      <c r="S168" s="189"/>
      <c r="T168" s="181"/>
    </row>
    <row r="169">
      <c r="J169" s="204"/>
      <c r="K169" s="205"/>
      <c r="L169" s="204"/>
      <c r="M169" s="208">
        <v>47589.0</v>
      </c>
      <c r="N169" s="200" t="s">
        <v>385</v>
      </c>
      <c r="O169" s="187"/>
      <c r="P169" s="135"/>
      <c r="R169" s="135"/>
      <c r="S169" s="189"/>
      <c r="T169" s="181"/>
    </row>
    <row r="170">
      <c r="J170" s="204"/>
      <c r="K170" s="205"/>
      <c r="L170" s="204"/>
      <c r="M170" s="208">
        <v>47604.0</v>
      </c>
      <c r="N170" s="200" t="s">
        <v>268</v>
      </c>
      <c r="O170" s="187"/>
      <c r="P170" s="135"/>
      <c r="R170" s="135"/>
      <c r="S170" s="189"/>
      <c r="T170" s="181"/>
    </row>
    <row r="171">
      <c r="J171" s="204"/>
      <c r="K171" s="205"/>
      <c r="L171" s="204"/>
      <c r="M171" s="208">
        <v>47607.0</v>
      </c>
      <c r="N171" s="200" t="s">
        <v>274</v>
      </c>
      <c r="O171" s="187"/>
      <c r="P171" s="135"/>
      <c r="R171" s="135"/>
      <c r="S171" s="189"/>
      <c r="T171" s="181"/>
    </row>
    <row r="172">
      <c r="J172" s="204"/>
      <c r="K172" s="205"/>
      <c r="L172" s="204"/>
      <c r="M172" s="208">
        <v>47609.0</v>
      </c>
      <c r="N172" s="200" t="s">
        <v>375</v>
      </c>
      <c r="O172" s="187"/>
      <c r="P172" s="135"/>
      <c r="R172" s="135"/>
      <c r="S172" s="189"/>
      <c r="T172" s="181"/>
    </row>
    <row r="173">
      <c r="J173" s="204"/>
      <c r="K173" s="205"/>
      <c r="L173" s="204"/>
      <c r="M173" s="208">
        <v>47637.0</v>
      </c>
      <c r="N173" s="200" t="s">
        <v>377</v>
      </c>
      <c r="O173" s="187"/>
      <c r="P173" s="135"/>
      <c r="R173" s="135"/>
      <c r="S173" s="189"/>
      <c r="T173" s="181"/>
    </row>
    <row r="174">
      <c r="J174" s="204"/>
      <c r="K174" s="205"/>
      <c r="L174" s="204"/>
      <c r="M174" s="208">
        <v>47647.0</v>
      </c>
      <c r="N174" s="200" t="s">
        <v>368</v>
      </c>
      <c r="O174" s="187"/>
      <c r="P174" s="135"/>
      <c r="R174" s="135"/>
      <c r="S174" s="189"/>
      <c r="T174" s="181"/>
    </row>
    <row r="175">
      <c r="J175" s="204"/>
      <c r="K175" s="205"/>
      <c r="L175" s="204"/>
      <c r="M175" s="208">
        <v>47679.0</v>
      </c>
      <c r="N175" s="200" t="s">
        <v>378</v>
      </c>
      <c r="O175" s="187"/>
      <c r="P175" s="135"/>
      <c r="R175" s="135"/>
      <c r="S175" s="189"/>
      <c r="T175" s="181"/>
    </row>
    <row r="176">
      <c r="J176" s="204"/>
      <c r="K176" s="205"/>
      <c r="L176" s="204"/>
      <c r="M176" s="208">
        <v>47692.0</v>
      </c>
      <c r="N176" s="200" t="s">
        <v>371</v>
      </c>
      <c r="O176" s="187"/>
      <c r="P176" s="135"/>
      <c r="R176" s="135"/>
      <c r="S176" s="189"/>
      <c r="T176" s="181"/>
    </row>
    <row r="177">
      <c r="J177" s="204"/>
      <c r="K177" s="205"/>
      <c r="L177" s="204"/>
      <c r="M177" s="208">
        <v>47693.0</v>
      </c>
      <c r="N177" s="200" t="s">
        <v>382</v>
      </c>
      <c r="O177" s="187"/>
      <c r="P177" s="135"/>
      <c r="R177" s="135"/>
      <c r="S177" s="189"/>
      <c r="T177" s="181"/>
    </row>
    <row r="178">
      <c r="J178" s="204"/>
      <c r="K178" s="205"/>
      <c r="L178" s="204"/>
      <c r="M178" s="208">
        <v>47707.0</v>
      </c>
      <c r="N178" s="200" t="s">
        <v>307</v>
      </c>
      <c r="O178" s="187"/>
      <c r="P178" s="135"/>
      <c r="R178" s="135"/>
      <c r="S178" s="189"/>
      <c r="T178" s="181"/>
    </row>
    <row r="179">
      <c r="J179" s="204"/>
      <c r="K179" s="205"/>
      <c r="L179" s="204"/>
      <c r="M179" s="208">
        <v>47769.0</v>
      </c>
      <c r="N179" s="200" t="s">
        <v>315</v>
      </c>
      <c r="O179" s="187"/>
      <c r="P179" s="135"/>
      <c r="R179" s="135"/>
      <c r="S179" s="189"/>
      <c r="T179" s="181"/>
    </row>
    <row r="180">
      <c r="J180" s="204"/>
      <c r="K180" s="205"/>
      <c r="L180" s="204"/>
      <c r="M180" s="208">
        <v>47770.0</v>
      </c>
      <c r="N180" s="200" t="s">
        <v>390</v>
      </c>
      <c r="O180" s="187"/>
      <c r="P180" s="135"/>
      <c r="R180" s="135"/>
      <c r="S180" s="189"/>
      <c r="T180" s="181"/>
    </row>
    <row r="181">
      <c r="J181" s="204"/>
      <c r="K181" s="205"/>
      <c r="L181" s="204"/>
      <c r="M181" s="208">
        <v>47779.0</v>
      </c>
      <c r="N181" s="200" t="s">
        <v>319</v>
      </c>
      <c r="O181" s="187"/>
      <c r="P181" s="135"/>
      <c r="R181" s="135"/>
      <c r="S181" s="189"/>
      <c r="T181" s="181"/>
    </row>
    <row r="182">
      <c r="J182" s="204"/>
      <c r="K182" s="205"/>
      <c r="L182" s="204"/>
      <c r="M182" s="208">
        <v>47822.0</v>
      </c>
      <c r="N182" s="200" t="s">
        <v>325</v>
      </c>
      <c r="O182" s="187"/>
      <c r="P182" s="135"/>
      <c r="R182" s="135"/>
      <c r="S182" s="189"/>
      <c r="T182" s="181"/>
    </row>
    <row r="183">
      <c r="J183" s="204"/>
      <c r="K183" s="205"/>
      <c r="L183" s="204"/>
      <c r="M183" s="208">
        <v>47827.0</v>
      </c>
      <c r="N183" s="200" t="s">
        <v>329</v>
      </c>
      <c r="O183" s="187"/>
      <c r="P183" s="135"/>
      <c r="R183" s="135"/>
      <c r="S183" s="189"/>
      <c r="T183" s="181"/>
    </row>
    <row r="184">
      <c r="J184" s="204"/>
      <c r="K184" s="205"/>
      <c r="L184" s="204"/>
      <c r="M184" s="208">
        <v>47848.0</v>
      </c>
      <c r="N184" s="200" t="s">
        <v>342</v>
      </c>
      <c r="O184" s="187"/>
      <c r="P184" s="135"/>
      <c r="R184" s="135"/>
      <c r="S184" s="189"/>
      <c r="T184" s="181"/>
    </row>
    <row r="185">
      <c r="J185" s="204"/>
      <c r="K185" s="205"/>
      <c r="L185" s="204"/>
      <c r="M185" s="209"/>
      <c r="N185" s="210"/>
      <c r="O185" s="187"/>
      <c r="P185" s="135"/>
      <c r="R185" s="135"/>
      <c r="S185" s="189"/>
      <c r="T185" s="181"/>
    </row>
    <row r="186">
      <c r="J186" s="204"/>
      <c r="K186" s="205"/>
      <c r="L186" s="204"/>
      <c r="M186" s="209"/>
      <c r="N186" s="210"/>
      <c r="O186" s="187"/>
      <c r="P186" s="135"/>
      <c r="R186" s="135"/>
      <c r="S186" s="189"/>
      <c r="T186" s="181"/>
    </row>
    <row r="187">
      <c r="J187" s="204"/>
      <c r="K187" s="205"/>
      <c r="L187" s="204"/>
      <c r="M187" s="209"/>
      <c r="N187" s="210"/>
      <c r="O187" s="187"/>
      <c r="P187" s="135"/>
      <c r="R187" s="135"/>
      <c r="S187" s="189"/>
      <c r="T187" s="181"/>
    </row>
    <row r="188">
      <c r="J188" s="204"/>
      <c r="K188" s="205"/>
      <c r="L188" s="204"/>
      <c r="M188" s="209"/>
      <c r="N188" s="210"/>
      <c r="O188" s="187"/>
      <c r="P188" s="135"/>
      <c r="R188" s="135"/>
      <c r="S188" s="189"/>
      <c r="T188" s="181"/>
    </row>
    <row r="189">
      <c r="J189" s="204"/>
      <c r="K189" s="205"/>
      <c r="L189" s="204"/>
      <c r="M189" s="209"/>
      <c r="N189" s="210"/>
      <c r="O189" s="187"/>
      <c r="P189" s="135"/>
      <c r="R189" s="135"/>
      <c r="S189" s="189"/>
      <c r="T189" s="181"/>
    </row>
    <row r="190">
      <c r="J190" s="204"/>
      <c r="K190" s="205"/>
      <c r="L190" s="204"/>
      <c r="M190" s="209"/>
      <c r="N190" s="210"/>
      <c r="O190" s="187"/>
      <c r="P190" s="135"/>
      <c r="R190" s="135"/>
      <c r="S190" s="189"/>
      <c r="T190" s="181"/>
    </row>
    <row r="191">
      <c r="J191" s="204"/>
      <c r="K191" s="205"/>
      <c r="L191" s="204"/>
      <c r="M191" s="209"/>
      <c r="N191" s="210"/>
      <c r="O191" s="187"/>
      <c r="P191" s="135"/>
      <c r="R191" s="135"/>
      <c r="S191" s="189"/>
      <c r="T191" s="181"/>
    </row>
    <row r="192">
      <c r="J192" s="204"/>
      <c r="K192" s="205"/>
      <c r="L192" s="204"/>
      <c r="M192" s="209"/>
      <c r="N192" s="210"/>
      <c r="O192" s="187"/>
      <c r="P192" s="135"/>
      <c r="R192" s="135"/>
      <c r="S192" s="189"/>
      <c r="T192" s="181"/>
    </row>
    <row r="193">
      <c r="J193" s="204"/>
      <c r="K193" s="205"/>
      <c r="L193" s="204"/>
      <c r="M193" s="209"/>
      <c r="N193" s="210"/>
      <c r="O193" s="187"/>
      <c r="P193" s="135"/>
      <c r="R193" s="135"/>
      <c r="S193" s="189"/>
      <c r="T193" s="181"/>
    </row>
    <row r="194">
      <c r="J194" s="204"/>
      <c r="K194" s="205"/>
      <c r="L194" s="204"/>
      <c r="M194" s="209"/>
      <c r="N194" s="210"/>
      <c r="O194" s="187"/>
      <c r="P194" s="135"/>
      <c r="R194" s="135"/>
      <c r="S194" s="189"/>
      <c r="T194" s="181"/>
    </row>
    <row r="195">
      <c r="J195" s="204"/>
      <c r="K195" s="205"/>
      <c r="L195" s="204"/>
      <c r="M195" s="209"/>
      <c r="N195" s="210"/>
      <c r="O195" s="187"/>
      <c r="P195" s="135"/>
      <c r="R195" s="135"/>
      <c r="S195" s="189"/>
      <c r="T195" s="181"/>
    </row>
    <row r="196">
      <c r="J196" s="204"/>
      <c r="K196" s="205"/>
      <c r="L196" s="204"/>
      <c r="M196" s="209"/>
      <c r="N196" s="210"/>
      <c r="O196" s="187"/>
      <c r="P196" s="135"/>
      <c r="R196" s="135"/>
      <c r="S196" s="189"/>
      <c r="T196" s="181"/>
    </row>
    <row r="197">
      <c r="J197" s="204"/>
      <c r="K197" s="205"/>
      <c r="L197" s="204"/>
      <c r="M197" s="209"/>
      <c r="N197" s="210"/>
      <c r="O197" s="187"/>
      <c r="P197" s="135"/>
      <c r="R197" s="135"/>
      <c r="S197" s="189"/>
      <c r="T197" s="181"/>
    </row>
    <row r="198">
      <c r="J198" s="204"/>
      <c r="K198" s="205"/>
      <c r="L198" s="204"/>
      <c r="M198" s="209"/>
      <c r="N198" s="210"/>
      <c r="O198" s="187"/>
      <c r="P198" s="135"/>
      <c r="R198" s="135"/>
      <c r="S198" s="189"/>
      <c r="T198" s="181"/>
    </row>
    <row r="199">
      <c r="J199" s="204"/>
      <c r="K199" s="205"/>
      <c r="L199" s="204"/>
      <c r="M199" s="209"/>
      <c r="N199" s="210"/>
      <c r="O199" s="187"/>
      <c r="P199" s="135"/>
      <c r="R199" s="135"/>
      <c r="S199" s="189"/>
      <c r="T199" s="181"/>
    </row>
    <row r="200">
      <c r="J200" s="204"/>
      <c r="K200" s="205"/>
      <c r="L200" s="204"/>
      <c r="M200" s="209"/>
      <c r="N200" s="210"/>
      <c r="O200" s="187"/>
      <c r="P200" s="135"/>
      <c r="R200" s="135"/>
      <c r="S200" s="189"/>
      <c r="T200" s="181"/>
    </row>
    <row r="201">
      <c r="J201" s="204"/>
      <c r="K201" s="205"/>
      <c r="L201" s="204"/>
      <c r="M201" s="209"/>
      <c r="N201" s="210"/>
      <c r="O201" s="187"/>
      <c r="P201" s="135"/>
      <c r="R201" s="135"/>
      <c r="S201" s="189"/>
      <c r="T201" s="181"/>
    </row>
    <row r="202">
      <c r="J202" s="204"/>
      <c r="K202" s="205"/>
      <c r="L202" s="204"/>
      <c r="M202" s="209"/>
      <c r="N202" s="210"/>
      <c r="O202" s="187"/>
      <c r="P202" s="135"/>
      <c r="R202" s="135"/>
      <c r="S202" s="189"/>
      <c r="T202" s="181"/>
    </row>
    <row r="203">
      <c r="J203" s="204"/>
      <c r="K203" s="205"/>
      <c r="L203" s="204"/>
      <c r="M203" s="209"/>
      <c r="N203" s="210"/>
      <c r="O203" s="187"/>
      <c r="P203" s="135"/>
      <c r="R203" s="135"/>
      <c r="S203" s="189"/>
      <c r="T203" s="181"/>
    </row>
    <row r="204">
      <c r="J204" s="204"/>
      <c r="K204" s="205"/>
      <c r="L204" s="204"/>
      <c r="M204" s="209"/>
      <c r="N204" s="210"/>
      <c r="O204" s="187"/>
      <c r="P204" s="135"/>
      <c r="R204" s="135"/>
      <c r="S204" s="189"/>
      <c r="T204" s="181"/>
    </row>
    <row r="205">
      <c r="J205" s="204"/>
      <c r="K205" s="205"/>
      <c r="L205" s="204"/>
      <c r="M205" s="209"/>
      <c r="N205" s="210"/>
      <c r="O205" s="187"/>
      <c r="P205" s="135"/>
      <c r="R205" s="135"/>
      <c r="S205" s="189"/>
      <c r="T205" s="181"/>
    </row>
    <row r="206">
      <c r="J206" s="204"/>
      <c r="K206" s="205"/>
      <c r="L206" s="204"/>
      <c r="M206" s="209"/>
      <c r="N206" s="210"/>
      <c r="O206" s="187"/>
      <c r="P206" s="135"/>
      <c r="R206" s="135"/>
      <c r="S206" s="189"/>
      <c r="T206" s="181"/>
    </row>
    <row r="207">
      <c r="J207" s="204"/>
      <c r="K207" s="205"/>
      <c r="L207" s="204"/>
      <c r="M207" s="209"/>
      <c r="N207" s="210"/>
      <c r="O207" s="187"/>
      <c r="P207" s="135"/>
      <c r="R207" s="135"/>
      <c r="S207" s="189"/>
      <c r="T207" s="181"/>
    </row>
    <row r="208">
      <c r="J208" s="204"/>
      <c r="K208" s="205"/>
      <c r="L208" s="204"/>
      <c r="M208" s="209"/>
      <c r="N208" s="210"/>
      <c r="O208" s="187"/>
      <c r="P208" s="135"/>
      <c r="R208" s="135"/>
      <c r="S208" s="189"/>
      <c r="T208" s="181"/>
    </row>
    <row r="209">
      <c r="J209" s="204"/>
      <c r="K209" s="205"/>
      <c r="L209" s="204"/>
      <c r="M209" s="209"/>
      <c r="N209" s="210"/>
      <c r="O209" s="187"/>
      <c r="P209" s="135"/>
      <c r="R209" s="135"/>
      <c r="S209" s="189"/>
      <c r="T209" s="181"/>
    </row>
    <row r="210">
      <c r="J210" s="204"/>
      <c r="K210" s="205"/>
      <c r="L210" s="204"/>
      <c r="M210" s="209"/>
      <c r="N210" s="210"/>
      <c r="O210" s="187"/>
      <c r="P210" s="135"/>
      <c r="R210" s="135"/>
      <c r="S210" s="189"/>
      <c r="T210" s="181"/>
    </row>
    <row r="211">
      <c r="J211" s="204"/>
      <c r="K211" s="205"/>
      <c r="L211" s="204"/>
      <c r="M211" s="209"/>
      <c r="N211" s="210"/>
      <c r="O211" s="187"/>
      <c r="P211" s="135"/>
      <c r="R211" s="135"/>
      <c r="S211" s="189"/>
      <c r="T211" s="181"/>
    </row>
    <row r="212">
      <c r="J212" s="204"/>
      <c r="K212" s="205"/>
      <c r="L212" s="204"/>
      <c r="M212" s="209"/>
      <c r="N212" s="210"/>
      <c r="O212" s="187"/>
      <c r="P212" s="135"/>
      <c r="R212" s="135"/>
      <c r="S212" s="189"/>
      <c r="T212" s="181"/>
    </row>
    <row r="213">
      <c r="J213" s="204"/>
      <c r="K213" s="205"/>
      <c r="L213" s="204"/>
      <c r="M213" s="209"/>
      <c r="N213" s="210"/>
      <c r="O213" s="187"/>
      <c r="P213" s="135"/>
      <c r="R213" s="135"/>
      <c r="S213" s="189"/>
      <c r="T213" s="181"/>
    </row>
    <row r="214">
      <c r="J214" s="204"/>
      <c r="K214" s="205"/>
      <c r="L214" s="204"/>
      <c r="M214" s="209"/>
      <c r="N214" s="210"/>
      <c r="O214" s="187"/>
      <c r="P214" s="135"/>
      <c r="R214" s="135"/>
      <c r="S214" s="189"/>
      <c r="T214" s="181"/>
    </row>
    <row r="215">
      <c r="J215" s="204"/>
      <c r="K215" s="205"/>
      <c r="L215" s="204"/>
      <c r="M215" s="209"/>
      <c r="N215" s="210"/>
      <c r="O215" s="187"/>
      <c r="P215" s="135"/>
      <c r="R215" s="135"/>
      <c r="S215" s="189"/>
      <c r="T215" s="181"/>
    </row>
    <row r="216">
      <c r="J216" s="204"/>
      <c r="K216" s="205"/>
      <c r="L216" s="204"/>
      <c r="M216" s="209"/>
      <c r="N216" s="210"/>
      <c r="O216" s="187"/>
      <c r="P216" s="135"/>
      <c r="R216" s="135"/>
      <c r="S216" s="189"/>
      <c r="T216" s="181"/>
    </row>
    <row r="217">
      <c r="J217" s="204"/>
      <c r="K217" s="205"/>
      <c r="L217" s="204"/>
      <c r="M217" s="209"/>
      <c r="N217" s="210"/>
      <c r="O217" s="187"/>
      <c r="P217" s="135"/>
      <c r="R217" s="135"/>
      <c r="S217" s="189"/>
      <c r="T217" s="181"/>
    </row>
    <row r="218">
      <c r="J218" s="204"/>
      <c r="K218" s="205"/>
      <c r="L218" s="204"/>
      <c r="M218" s="209"/>
      <c r="N218" s="210"/>
      <c r="O218" s="187"/>
      <c r="P218" s="135"/>
      <c r="R218" s="135"/>
      <c r="S218" s="189"/>
      <c r="T218" s="181"/>
    </row>
    <row r="219">
      <c r="J219" s="204"/>
      <c r="K219" s="205"/>
      <c r="L219" s="204"/>
      <c r="M219" s="209"/>
      <c r="N219" s="210"/>
      <c r="O219" s="187"/>
      <c r="P219" s="135"/>
      <c r="R219" s="135"/>
      <c r="S219" s="189"/>
      <c r="T219" s="181"/>
    </row>
    <row r="220">
      <c r="J220" s="204"/>
      <c r="K220" s="205"/>
      <c r="L220" s="204"/>
      <c r="M220" s="209"/>
      <c r="N220" s="210"/>
      <c r="O220" s="187"/>
      <c r="P220" s="135"/>
      <c r="R220" s="135"/>
      <c r="S220" s="189"/>
      <c r="T220" s="181"/>
    </row>
    <row r="221">
      <c r="J221" s="204"/>
      <c r="K221" s="205"/>
      <c r="L221" s="204"/>
      <c r="M221" s="209"/>
      <c r="N221" s="210"/>
      <c r="O221" s="187"/>
      <c r="P221" s="135"/>
      <c r="R221" s="135"/>
      <c r="S221" s="189"/>
      <c r="T221" s="181"/>
    </row>
    <row r="222">
      <c r="J222" s="204"/>
      <c r="K222" s="205"/>
      <c r="L222" s="204"/>
      <c r="M222" s="209"/>
      <c r="N222" s="210"/>
      <c r="O222" s="187"/>
      <c r="P222" s="135"/>
      <c r="R222" s="135"/>
      <c r="S222" s="189"/>
      <c r="T222" s="181"/>
    </row>
    <row r="223">
      <c r="J223" s="204"/>
      <c r="K223" s="205"/>
      <c r="L223" s="204"/>
      <c r="M223" s="209"/>
      <c r="N223" s="210"/>
      <c r="O223" s="187"/>
      <c r="P223" s="135"/>
      <c r="R223" s="135"/>
      <c r="S223" s="189"/>
      <c r="T223" s="181"/>
    </row>
    <row r="224">
      <c r="J224" s="204"/>
      <c r="K224" s="205"/>
      <c r="L224" s="204"/>
      <c r="M224" s="209"/>
      <c r="N224" s="210"/>
      <c r="O224" s="187"/>
      <c r="P224" s="135"/>
      <c r="R224" s="135"/>
      <c r="S224" s="189"/>
      <c r="T224" s="181"/>
    </row>
    <row r="225">
      <c r="J225" s="204"/>
      <c r="K225" s="205"/>
      <c r="L225" s="204"/>
      <c r="M225" s="209"/>
      <c r="N225" s="210"/>
      <c r="O225" s="187"/>
      <c r="P225" s="135"/>
      <c r="R225" s="135"/>
      <c r="S225" s="189"/>
      <c r="T225" s="181"/>
    </row>
    <row r="226">
      <c r="J226" s="204"/>
      <c r="K226" s="205"/>
      <c r="L226" s="204"/>
      <c r="M226" s="209"/>
      <c r="N226" s="210"/>
      <c r="O226" s="187"/>
      <c r="P226" s="135"/>
      <c r="R226" s="135"/>
      <c r="S226" s="189"/>
      <c r="T226" s="181"/>
    </row>
    <row r="227">
      <c r="J227" s="204"/>
      <c r="K227" s="205"/>
      <c r="L227" s="204"/>
      <c r="M227" s="209"/>
      <c r="N227" s="210"/>
      <c r="O227" s="187"/>
      <c r="P227" s="135"/>
      <c r="R227" s="135"/>
      <c r="S227" s="189"/>
      <c r="T227" s="181"/>
    </row>
    <row r="228">
      <c r="J228" s="204"/>
      <c r="K228" s="205"/>
      <c r="L228" s="204"/>
      <c r="M228" s="209"/>
      <c r="N228" s="210"/>
      <c r="O228" s="187"/>
      <c r="P228" s="135"/>
      <c r="R228" s="135"/>
      <c r="S228" s="189"/>
      <c r="T228" s="181"/>
    </row>
    <row r="229">
      <c r="J229" s="204"/>
      <c r="K229" s="205"/>
      <c r="L229" s="204"/>
      <c r="M229" s="209"/>
      <c r="N229" s="210"/>
      <c r="O229" s="187"/>
      <c r="P229" s="135"/>
      <c r="R229" s="135"/>
      <c r="S229" s="189"/>
      <c r="T229" s="181"/>
    </row>
    <row r="230">
      <c r="J230" s="204"/>
      <c r="K230" s="205"/>
      <c r="L230" s="204"/>
      <c r="M230" s="209"/>
      <c r="N230" s="210"/>
      <c r="O230" s="187"/>
      <c r="P230" s="135"/>
      <c r="R230" s="135"/>
      <c r="S230" s="189"/>
      <c r="T230" s="181"/>
    </row>
    <row r="231">
      <c r="J231" s="204"/>
      <c r="K231" s="205"/>
      <c r="L231" s="204"/>
      <c r="M231" s="209"/>
      <c r="N231" s="210"/>
      <c r="O231" s="187"/>
      <c r="P231" s="135"/>
      <c r="R231" s="135"/>
      <c r="S231" s="189"/>
      <c r="T231" s="181"/>
    </row>
    <row r="232">
      <c r="J232" s="204"/>
      <c r="K232" s="205"/>
      <c r="L232" s="204"/>
      <c r="M232" s="209"/>
      <c r="N232" s="210"/>
      <c r="O232" s="187"/>
      <c r="P232" s="135"/>
      <c r="R232" s="135"/>
      <c r="S232" s="189"/>
      <c r="T232" s="181"/>
    </row>
    <row r="233">
      <c r="J233" s="204"/>
      <c r="K233" s="205"/>
      <c r="L233" s="204"/>
      <c r="M233" s="209"/>
      <c r="N233" s="210"/>
      <c r="O233" s="187"/>
      <c r="P233" s="135"/>
      <c r="R233" s="135"/>
      <c r="S233" s="189"/>
      <c r="T233" s="181"/>
    </row>
    <row r="234">
      <c r="J234" s="204"/>
      <c r="K234" s="205"/>
      <c r="L234" s="204"/>
      <c r="M234" s="209"/>
      <c r="N234" s="210"/>
      <c r="O234" s="187"/>
      <c r="P234" s="135"/>
      <c r="R234" s="135"/>
      <c r="S234" s="189"/>
      <c r="T234" s="181"/>
    </row>
    <row r="235">
      <c r="J235" s="204"/>
      <c r="K235" s="205"/>
      <c r="L235" s="204"/>
      <c r="M235" s="209"/>
      <c r="N235" s="210"/>
      <c r="O235" s="187"/>
      <c r="P235" s="135"/>
      <c r="R235" s="135"/>
      <c r="S235" s="189"/>
      <c r="T235" s="181"/>
    </row>
    <row r="236">
      <c r="J236" s="204"/>
      <c r="K236" s="205"/>
      <c r="L236" s="204"/>
      <c r="M236" s="209"/>
      <c r="N236" s="210"/>
      <c r="O236" s="187"/>
      <c r="P236" s="135"/>
      <c r="R236" s="135"/>
      <c r="S236" s="189"/>
      <c r="T236" s="181"/>
    </row>
    <row r="237">
      <c r="J237" s="204"/>
      <c r="K237" s="205"/>
      <c r="L237" s="204"/>
      <c r="M237" s="209"/>
      <c r="N237" s="210"/>
      <c r="O237" s="187"/>
      <c r="P237" s="135"/>
      <c r="R237" s="135"/>
      <c r="S237" s="189"/>
      <c r="T237" s="181"/>
    </row>
    <row r="238">
      <c r="J238" s="204"/>
      <c r="K238" s="205"/>
      <c r="L238" s="204"/>
      <c r="M238" s="209"/>
      <c r="N238" s="210"/>
      <c r="O238" s="187"/>
      <c r="P238" s="135"/>
      <c r="R238" s="135"/>
      <c r="S238" s="189"/>
      <c r="T238" s="181"/>
    </row>
    <row r="239">
      <c r="J239" s="204"/>
      <c r="K239" s="205"/>
      <c r="L239" s="204"/>
      <c r="M239" s="209"/>
      <c r="N239" s="210"/>
      <c r="O239" s="187"/>
      <c r="P239" s="135"/>
      <c r="R239" s="135"/>
      <c r="S239" s="189"/>
      <c r="T239" s="181"/>
    </row>
    <row r="240">
      <c r="J240" s="204"/>
      <c r="K240" s="205"/>
      <c r="L240" s="204"/>
      <c r="M240" s="209"/>
      <c r="N240" s="210"/>
      <c r="O240" s="187"/>
      <c r="P240" s="135"/>
      <c r="R240" s="135"/>
      <c r="S240" s="189"/>
      <c r="T240" s="181"/>
    </row>
    <row r="241">
      <c r="J241" s="204"/>
      <c r="K241" s="205"/>
      <c r="L241" s="204"/>
      <c r="M241" s="209"/>
      <c r="N241" s="210"/>
      <c r="O241" s="187"/>
      <c r="P241" s="135"/>
      <c r="R241" s="135"/>
      <c r="S241" s="189"/>
      <c r="T241" s="181"/>
    </row>
    <row r="242">
      <c r="J242" s="204"/>
      <c r="K242" s="205"/>
      <c r="L242" s="204"/>
      <c r="M242" s="209"/>
      <c r="N242" s="210"/>
      <c r="O242" s="187"/>
      <c r="P242" s="135"/>
      <c r="R242" s="135"/>
      <c r="S242" s="189"/>
      <c r="T242" s="181"/>
    </row>
    <row r="243">
      <c r="J243" s="204"/>
      <c r="K243" s="205"/>
      <c r="L243" s="204"/>
      <c r="M243" s="209"/>
      <c r="N243" s="210"/>
      <c r="O243" s="187"/>
      <c r="P243" s="135"/>
      <c r="R243" s="135"/>
      <c r="S243" s="189"/>
      <c r="T243" s="181"/>
    </row>
    <row r="244">
      <c r="J244" s="204"/>
      <c r="K244" s="205"/>
      <c r="L244" s="204"/>
      <c r="M244" s="209"/>
      <c r="N244" s="210"/>
      <c r="O244" s="187"/>
      <c r="P244" s="135"/>
      <c r="R244" s="135"/>
      <c r="S244" s="189"/>
      <c r="T244" s="181"/>
    </row>
    <row r="245">
      <c r="J245" s="204"/>
      <c r="K245" s="205"/>
      <c r="L245" s="204"/>
      <c r="M245" s="209"/>
      <c r="N245" s="210"/>
      <c r="O245" s="187"/>
      <c r="P245" s="135"/>
      <c r="R245" s="135"/>
      <c r="S245" s="189"/>
      <c r="T245" s="181"/>
    </row>
    <row r="246">
      <c r="J246" s="204"/>
      <c r="K246" s="205"/>
      <c r="L246" s="204"/>
      <c r="M246" s="209"/>
      <c r="N246" s="210"/>
      <c r="O246" s="187"/>
      <c r="P246" s="135"/>
      <c r="R246" s="135"/>
      <c r="S246" s="189"/>
      <c r="T246" s="181"/>
    </row>
    <row r="247">
      <c r="J247" s="204"/>
      <c r="K247" s="205"/>
      <c r="L247" s="204"/>
      <c r="M247" s="209"/>
      <c r="N247" s="210"/>
      <c r="O247" s="187"/>
      <c r="P247" s="135"/>
      <c r="R247" s="135"/>
      <c r="S247" s="189"/>
      <c r="T247" s="181"/>
    </row>
    <row r="248">
      <c r="J248" s="204"/>
      <c r="K248" s="205"/>
      <c r="L248" s="204"/>
      <c r="M248" s="209"/>
      <c r="N248" s="210"/>
      <c r="O248" s="187"/>
      <c r="P248" s="135"/>
      <c r="R248" s="135"/>
      <c r="S248" s="189"/>
      <c r="T248" s="181"/>
    </row>
    <row r="249">
      <c r="J249" s="204"/>
      <c r="K249" s="205"/>
      <c r="L249" s="204"/>
      <c r="M249" s="209"/>
      <c r="N249" s="210"/>
      <c r="O249" s="187"/>
      <c r="P249" s="135"/>
      <c r="R249" s="135"/>
      <c r="S249" s="189"/>
      <c r="T249" s="181"/>
    </row>
    <row r="250">
      <c r="J250" s="204"/>
      <c r="K250" s="205"/>
      <c r="L250" s="204"/>
      <c r="M250" s="209"/>
      <c r="N250" s="210"/>
      <c r="O250" s="187"/>
      <c r="P250" s="135"/>
      <c r="R250" s="135"/>
      <c r="S250" s="189"/>
      <c r="T250" s="181"/>
    </row>
    <row r="251">
      <c r="J251" s="204"/>
      <c r="K251" s="205"/>
      <c r="L251" s="204"/>
      <c r="M251" s="209"/>
      <c r="N251" s="210"/>
      <c r="O251" s="187"/>
      <c r="P251" s="135"/>
      <c r="R251" s="135"/>
      <c r="S251" s="189"/>
      <c r="T251" s="181"/>
    </row>
    <row r="252">
      <c r="J252" s="204"/>
      <c r="K252" s="205"/>
      <c r="L252" s="204"/>
      <c r="M252" s="209"/>
      <c r="N252" s="210"/>
      <c r="O252" s="187"/>
      <c r="P252" s="135"/>
      <c r="R252" s="135"/>
      <c r="S252" s="189"/>
      <c r="T252" s="181"/>
    </row>
    <row r="253">
      <c r="J253" s="204"/>
      <c r="K253" s="205"/>
      <c r="L253" s="204"/>
      <c r="M253" s="209"/>
      <c r="N253" s="210"/>
      <c r="O253" s="187"/>
      <c r="P253" s="135"/>
      <c r="R253" s="135"/>
      <c r="S253" s="189"/>
      <c r="T253" s="181"/>
    </row>
    <row r="254">
      <c r="J254" s="204"/>
      <c r="K254" s="205"/>
      <c r="L254" s="204"/>
      <c r="M254" s="209"/>
      <c r="N254" s="210"/>
      <c r="O254" s="187"/>
      <c r="P254" s="135"/>
      <c r="R254" s="135"/>
      <c r="S254" s="189"/>
      <c r="T254" s="181"/>
    </row>
    <row r="255">
      <c r="J255" s="204"/>
      <c r="K255" s="205"/>
      <c r="L255" s="204"/>
      <c r="M255" s="209"/>
      <c r="N255" s="210"/>
      <c r="O255" s="187"/>
      <c r="P255" s="135"/>
      <c r="R255" s="135"/>
      <c r="S255" s="189"/>
      <c r="T255" s="181"/>
    </row>
    <row r="256">
      <c r="J256" s="204"/>
      <c r="K256" s="205"/>
      <c r="L256" s="204"/>
      <c r="M256" s="209"/>
      <c r="N256" s="210"/>
      <c r="O256" s="187"/>
      <c r="P256" s="135"/>
      <c r="R256" s="135"/>
      <c r="S256" s="189"/>
      <c r="T256" s="181"/>
    </row>
    <row r="257">
      <c r="J257" s="204"/>
      <c r="K257" s="205"/>
      <c r="L257" s="204"/>
      <c r="M257" s="209"/>
      <c r="N257" s="210"/>
      <c r="O257" s="187"/>
      <c r="P257" s="135"/>
      <c r="R257" s="135"/>
      <c r="S257" s="189"/>
      <c r="T257" s="181"/>
    </row>
    <row r="258">
      <c r="J258" s="204"/>
      <c r="K258" s="205"/>
      <c r="L258" s="204"/>
      <c r="M258" s="209"/>
      <c r="N258" s="210"/>
      <c r="O258" s="187"/>
      <c r="P258" s="135"/>
      <c r="R258" s="135"/>
      <c r="S258" s="189"/>
      <c r="T258" s="181"/>
    </row>
    <row r="259">
      <c r="J259" s="204"/>
      <c r="K259" s="205"/>
      <c r="L259" s="204"/>
      <c r="M259" s="209"/>
      <c r="N259" s="210"/>
      <c r="O259" s="187"/>
      <c r="P259" s="135"/>
      <c r="R259" s="135"/>
      <c r="S259" s="189"/>
      <c r="T259" s="181"/>
    </row>
    <row r="260">
      <c r="J260" s="204"/>
      <c r="K260" s="205"/>
      <c r="L260" s="204"/>
      <c r="M260" s="209"/>
      <c r="N260" s="210"/>
      <c r="O260" s="187"/>
      <c r="P260" s="135"/>
      <c r="R260" s="135"/>
      <c r="S260" s="189"/>
      <c r="T260" s="181"/>
    </row>
    <row r="261">
      <c r="J261" s="204"/>
      <c r="K261" s="205"/>
      <c r="L261" s="204"/>
      <c r="M261" s="209"/>
      <c r="N261" s="210"/>
      <c r="O261" s="187"/>
      <c r="P261" s="135"/>
      <c r="R261" s="135"/>
      <c r="S261" s="189"/>
      <c r="T261" s="181"/>
    </row>
    <row r="262">
      <c r="J262" s="204"/>
      <c r="K262" s="205"/>
      <c r="L262" s="204"/>
      <c r="M262" s="209"/>
      <c r="N262" s="210"/>
      <c r="O262" s="187"/>
      <c r="P262" s="135"/>
      <c r="R262" s="135"/>
      <c r="S262" s="189"/>
      <c r="T262" s="181"/>
    </row>
    <row r="263">
      <c r="J263" s="204"/>
      <c r="K263" s="205"/>
      <c r="L263" s="204"/>
      <c r="M263" s="209"/>
      <c r="N263" s="210"/>
      <c r="O263" s="187"/>
      <c r="P263" s="135"/>
      <c r="R263" s="135"/>
      <c r="S263" s="189"/>
      <c r="T263" s="181"/>
    </row>
    <row r="264">
      <c r="J264" s="204"/>
      <c r="K264" s="205"/>
      <c r="L264" s="204"/>
      <c r="M264" s="209"/>
      <c r="N264" s="210"/>
      <c r="O264" s="187"/>
      <c r="P264" s="135"/>
      <c r="R264" s="135"/>
      <c r="S264" s="189"/>
      <c r="T264" s="181"/>
    </row>
    <row r="265">
      <c r="J265" s="204"/>
      <c r="K265" s="205"/>
      <c r="L265" s="204"/>
      <c r="M265" s="209"/>
      <c r="N265" s="210"/>
      <c r="O265" s="187"/>
      <c r="P265" s="135"/>
      <c r="R265" s="135"/>
      <c r="S265" s="189"/>
      <c r="T265" s="181"/>
    </row>
    <row r="266">
      <c r="J266" s="204"/>
      <c r="K266" s="205"/>
      <c r="L266" s="204"/>
      <c r="M266" s="209"/>
      <c r="N266" s="210"/>
      <c r="O266" s="187"/>
      <c r="P266" s="135"/>
      <c r="R266" s="135"/>
      <c r="S266" s="189"/>
      <c r="T266" s="181"/>
    </row>
    <row r="267">
      <c r="J267" s="204"/>
      <c r="K267" s="205"/>
      <c r="L267" s="204"/>
      <c r="M267" s="209"/>
      <c r="N267" s="210"/>
      <c r="O267" s="187"/>
      <c r="P267" s="135"/>
      <c r="R267" s="135"/>
      <c r="S267" s="189"/>
      <c r="T267" s="181"/>
    </row>
    <row r="268">
      <c r="J268" s="204"/>
      <c r="K268" s="205"/>
      <c r="L268" s="204"/>
      <c r="M268" s="209"/>
      <c r="N268" s="210"/>
      <c r="O268" s="187"/>
      <c r="P268" s="135"/>
      <c r="R268" s="135"/>
      <c r="S268" s="189"/>
      <c r="T268" s="181"/>
    </row>
    <row r="269">
      <c r="J269" s="204"/>
      <c r="K269" s="205"/>
      <c r="L269" s="204"/>
      <c r="M269" s="209"/>
      <c r="N269" s="210"/>
      <c r="O269" s="187"/>
      <c r="P269" s="135"/>
      <c r="R269" s="135"/>
      <c r="S269" s="189"/>
      <c r="T269" s="181"/>
    </row>
    <row r="270">
      <c r="J270" s="204"/>
      <c r="K270" s="205"/>
      <c r="L270" s="204"/>
      <c r="M270" s="209"/>
      <c r="N270" s="210"/>
      <c r="O270" s="187"/>
      <c r="P270" s="135"/>
      <c r="R270" s="135"/>
      <c r="S270" s="189"/>
      <c r="T270" s="181"/>
    </row>
    <row r="271">
      <c r="J271" s="204"/>
      <c r="K271" s="205"/>
      <c r="L271" s="204"/>
      <c r="M271" s="209"/>
      <c r="N271" s="210"/>
      <c r="O271" s="187"/>
      <c r="P271" s="135"/>
      <c r="R271" s="135"/>
      <c r="S271" s="189"/>
      <c r="T271" s="181"/>
    </row>
    <row r="272">
      <c r="J272" s="204"/>
      <c r="K272" s="205"/>
      <c r="L272" s="204"/>
      <c r="M272" s="209"/>
      <c r="N272" s="210"/>
      <c r="O272" s="187"/>
      <c r="P272" s="135"/>
      <c r="R272" s="135"/>
      <c r="S272" s="189"/>
      <c r="T272" s="181"/>
    </row>
    <row r="273">
      <c r="J273" s="204"/>
      <c r="K273" s="205"/>
      <c r="L273" s="204"/>
      <c r="M273" s="209"/>
      <c r="N273" s="210"/>
      <c r="O273" s="187"/>
      <c r="P273" s="135"/>
      <c r="R273" s="135"/>
      <c r="S273" s="189"/>
      <c r="T273" s="181"/>
    </row>
    <row r="274">
      <c r="J274" s="204"/>
      <c r="K274" s="205"/>
      <c r="L274" s="204"/>
      <c r="M274" s="209"/>
      <c r="N274" s="210"/>
      <c r="O274" s="187"/>
      <c r="P274" s="135"/>
      <c r="R274" s="135"/>
      <c r="S274" s="189"/>
      <c r="T274" s="181"/>
    </row>
    <row r="275">
      <c r="J275" s="204"/>
      <c r="K275" s="205"/>
      <c r="L275" s="204"/>
      <c r="M275" s="209"/>
      <c r="N275" s="210"/>
      <c r="O275" s="187"/>
      <c r="P275" s="135"/>
      <c r="R275" s="135"/>
      <c r="S275" s="189"/>
      <c r="T275" s="181"/>
    </row>
    <row r="276">
      <c r="J276" s="204"/>
      <c r="K276" s="205"/>
      <c r="L276" s="204"/>
      <c r="M276" s="209"/>
      <c r="N276" s="210"/>
      <c r="O276" s="187"/>
      <c r="P276" s="135"/>
      <c r="R276" s="135"/>
      <c r="S276" s="189"/>
      <c r="T276" s="181"/>
    </row>
    <row r="277">
      <c r="J277" s="204"/>
      <c r="K277" s="205"/>
      <c r="L277" s="204"/>
      <c r="M277" s="209"/>
      <c r="N277" s="210"/>
      <c r="O277" s="187"/>
      <c r="P277" s="135"/>
      <c r="R277" s="135"/>
      <c r="S277" s="189"/>
      <c r="T277" s="181"/>
    </row>
    <row r="278">
      <c r="J278" s="204"/>
      <c r="K278" s="205"/>
      <c r="L278" s="204"/>
      <c r="M278" s="209"/>
      <c r="N278" s="210"/>
      <c r="O278" s="187"/>
      <c r="P278" s="135"/>
      <c r="R278" s="135"/>
      <c r="S278" s="189"/>
      <c r="T278" s="181"/>
    </row>
    <row r="279">
      <c r="J279" s="204"/>
      <c r="K279" s="205"/>
      <c r="L279" s="204"/>
      <c r="M279" s="209"/>
      <c r="N279" s="210"/>
      <c r="O279" s="187"/>
      <c r="P279" s="135"/>
      <c r="R279" s="135"/>
      <c r="S279" s="189"/>
      <c r="T279" s="181"/>
    </row>
    <row r="280">
      <c r="J280" s="204"/>
      <c r="K280" s="205"/>
      <c r="L280" s="204"/>
      <c r="M280" s="209"/>
      <c r="N280" s="210"/>
      <c r="O280" s="187"/>
      <c r="P280" s="135"/>
      <c r="R280" s="135"/>
      <c r="S280" s="189"/>
      <c r="T280" s="181"/>
    </row>
    <row r="281">
      <c r="J281" s="204"/>
      <c r="K281" s="205"/>
      <c r="L281" s="204"/>
      <c r="M281" s="209"/>
      <c r="N281" s="210"/>
      <c r="O281" s="187"/>
      <c r="P281" s="135"/>
      <c r="R281" s="135"/>
      <c r="S281" s="189"/>
      <c r="T281" s="181"/>
    </row>
    <row r="282">
      <c r="J282" s="204"/>
      <c r="K282" s="205"/>
      <c r="L282" s="204"/>
      <c r="M282" s="209"/>
      <c r="N282" s="210"/>
      <c r="O282" s="187"/>
      <c r="P282" s="135"/>
      <c r="R282" s="135"/>
      <c r="S282" s="189"/>
      <c r="T282" s="181"/>
    </row>
    <row r="283">
      <c r="J283" s="204"/>
      <c r="K283" s="205"/>
      <c r="L283" s="204"/>
      <c r="M283" s="209"/>
      <c r="N283" s="210"/>
      <c r="O283" s="187"/>
      <c r="P283" s="135"/>
      <c r="R283" s="135"/>
      <c r="S283" s="189"/>
      <c r="T283" s="181"/>
    </row>
    <row r="284">
      <c r="J284" s="204"/>
      <c r="K284" s="205"/>
      <c r="L284" s="204"/>
      <c r="M284" s="209"/>
      <c r="N284" s="210"/>
      <c r="O284" s="187"/>
      <c r="P284" s="135"/>
      <c r="R284" s="135"/>
      <c r="S284" s="189"/>
      <c r="T284" s="181"/>
    </row>
    <row r="285">
      <c r="J285" s="204"/>
      <c r="K285" s="205"/>
      <c r="L285" s="204"/>
      <c r="M285" s="209"/>
      <c r="N285" s="210"/>
      <c r="O285" s="187"/>
      <c r="P285" s="135"/>
      <c r="R285" s="135"/>
      <c r="S285" s="189"/>
      <c r="T285" s="181"/>
    </row>
    <row r="286">
      <c r="J286" s="204"/>
      <c r="K286" s="205"/>
      <c r="L286" s="204"/>
      <c r="M286" s="209"/>
      <c r="N286" s="210"/>
      <c r="O286" s="187"/>
      <c r="P286" s="135"/>
      <c r="R286" s="135"/>
      <c r="S286" s="189"/>
      <c r="T286" s="181"/>
    </row>
    <row r="287">
      <c r="J287" s="204"/>
      <c r="K287" s="205"/>
      <c r="L287" s="204"/>
      <c r="M287" s="209"/>
      <c r="N287" s="210"/>
      <c r="O287" s="187"/>
      <c r="P287" s="135"/>
      <c r="R287" s="135"/>
      <c r="S287" s="189"/>
      <c r="T287" s="181"/>
    </row>
    <row r="288">
      <c r="J288" s="204"/>
      <c r="K288" s="205"/>
      <c r="L288" s="204"/>
      <c r="M288" s="209"/>
      <c r="N288" s="210"/>
      <c r="O288" s="187"/>
      <c r="P288" s="135"/>
      <c r="R288" s="135"/>
      <c r="S288" s="189"/>
      <c r="T288" s="181"/>
    </row>
    <row r="289">
      <c r="J289" s="204"/>
      <c r="K289" s="205"/>
      <c r="L289" s="204"/>
      <c r="M289" s="209"/>
      <c r="N289" s="210"/>
      <c r="O289" s="187"/>
      <c r="P289" s="135"/>
      <c r="R289" s="135"/>
      <c r="S289" s="189"/>
      <c r="T289" s="181"/>
    </row>
    <row r="290">
      <c r="J290" s="204"/>
      <c r="K290" s="205"/>
      <c r="L290" s="204"/>
      <c r="M290" s="209"/>
      <c r="N290" s="210"/>
      <c r="O290" s="187"/>
      <c r="P290" s="135"/>
      <c r="R290" s="135"/>
      <c r="S290" s="189"/>
      <c r="T290" s="181"/>
    </row>
    <row r="291">
      <c r="J291" s="204"/>
      <c r="K291" s="205"/>
      <c r="L291" s="204"/>
      <c r="M291" s="209"/>
      <c r="N291" s="210"/>
      <c r="O291" s="187"/>
      <c r="P291" s="135"/>
      <c r="R291" s="135"/>
      <c r="S291" s="189"/>
      <c r="T291" s="181"/>
    </row>
    <row r="292">
      <c r="J292" s="204"/>
      <c r="K292" s="205"/>
      <c r="L292" s="204"/>
      <c r="M292" s="209"/>
      <c r="N292" s="210"/>
      <c r="O292" s="187"/>
      <c r="P292" s="135"/>
      <c r="R292" s="135"/>
      <c r="S292" s="189"/>
      <c r="T292" s="181"/>
    </row>
    <row r="293">
      <c r="J293" s="204"/>
      <c r="K293" s="205"/>
      <c r="L293" s="204"/>
      <c r="M293" s="209"/>
      <c r="N293" s="210"/>
      <c r="O293" s="187"/>
      <c r="P293" s="135"/>
      <c r="R293" s="135"/>
      <c r="S293" s="189"/>
      <c r="T293" s="181"/>
    </row>
    <row r="294">
      <c r="J294" s="204"/>
      <c r="K294" s="205"/>
      <c r="L294" s="204"/>
      <c r="M294" s="209"/>
      <c r="N294" s="210"/>
      <c r="O294" s="187"/>
      <c r="P294" s="135"/>
      <c r="R294" s="135"/>
      <c r="S294" s="189"/>
      <c r="T294" s="181"/>
    </row>
    <row r="295">
      <c r="J295" s="204"/>
      <c r="K295" s="205"/>
      <c r="L295" s="204"/>
      <c r="M295" s="209"/>
      <c r="N295" s="210"/>
      <c r="O295" s="187"/>
      <c r="P295" s="135"/>
      <c r="R295" s="135"/>
      <c r="S295" s="189"/>
      <c r="T295" s="181"/>
    </row>
    <row r="296">
      <c r="J296" s="204"/>
      <c r="K296" s="205"/>
      <c r="L296" s="204"/>
      <c r="M296" s="209"/>
      <c r="N296" s="210"/>
      <c r="O296" s="187"/>
      <c r="P296" s="135"/>
      <c r="R296" s="135"/>
      <c r="S296" s="189"/>
      <c r="T296" s="181"/>
    </row>
    <row r="297">
      <c r="J297" s="204"/>
      <c r="K297" s="205"/>
      <c r="L297" s="204"/>
      <c r="M297" s="209"/>
      <c r="N297" s="210"/>
      <c r="O297" s="187"/>
      <c r="P297" s="135"/>
      <c r="R297" s="135"/>
      <c r="S297" s="189"/>
      <c r="T297" s="181"/>
    </row>
    <row r="298">
      <c r="J298" s="204"/>
      <c r="K298" s="205"/>
      <c r="L298" s="204"/>
      <c r="M298" s="209"/>
      <c r="N298" s="210"/>
      <c r="O298" s="187"/>
      <c r="P298" s="135"/>
      <c r="R298" s="135"/>
      <c r="S298" s="189"/>
      <c r="T298" s="181"/>
    </row>
    <row r="299">
      <c r="J299" s="204"/>
      <c r="K299" s="205"/>
      <c r="L299" s="204"/>
      <c r="M299" s="209"/>
      <c r="N299" s="210"/>
      <c r="O299" s="187"/>
      <c r="P299" s="135"/>
      <c r="R299" s="135"/>
      <c r="S299" s="189"/>
      <c r="T299" s="181"/>
    </row>
    <row r="300">
      <c r="J300" s="204"/>
      <c r="K300" s="205"/>
      <c r="L300" s="204"/>
      <c r="M300" s="209"/>
      <c r="N300" s="210"/>
      <c r="O300" s="187"/>
      <c r="P300" s="135"/>
      <c r="R300" s="135"/>
      <c r="S300" s="189"/>
      <c r="T300" s="181"/>
    </row>
    <row r="301">
      <c r="J301" s="204"/>
      <c r="K301" s="205"/>
      <c r="L301" s="204"/>
      <c r="M301" s="209"/>
      <c r="N301" s="210"/>
      <c r="O301" s="187"/>
      <c r="P301" s="135"/>
      <c r="R301" s="135"/>
      <c r="S301" s="189"/>
      <c r="T301" s="181"/>
    </row>
    <row r="302">
      <c r="J302" s="204"/>
      <c r="K302" s="205"/>
      <c r="L302" s="204"/>
      <c r="M302" s="209"/>
      <c r="N302" s="210"/>
      <c r="O302" s="187"/>
      <c r="P302" s="135"/>
      <c r="R302" s="135"/>
      <c r="S302" s="189"/>
      <c r="T302" s="181"/>
    </row>
    <row r="303">
      <c r="J303" s="204"/>
      <c r="K303" s="205"/>
      <c r="L303" s="204"/>
      <c r="M303" s="209"/>
      <c r="N303" s="210"/>
      <c r="O303" s="187"/>
      <c r="P303" s="135"/>
      <c r="R303" s="135"/>
      <c r="S303" s="189"/>
      <c r="T303" s="181"/>
    </row>
    <row r="304">
      <c r="J304" s="204"/>
      <c r="K304" s="205"/>
      <c r="L304" s="204"/>
      <c r="M304" s="209"/>
      <c r="N304" s="210"/>
      <c r="O304" s="187"/>
      <c r="P304" s="135"/>
      <c r="R304" s="135"/>
      <c r="S304" s="189"/>
      <c r="T304" s="181"/>
    </row>
    <row r="305">
      <c r="J305" s="204"/>
      <c r="K305" s="205"/>
      <c r="L305" s="204"/>
      <c r="M305" s="209"/>
      <c r="N305" s="210"/>
      <c r="O305" s="187"/>
      <c r="P305" s="135"/>
      <c r="R305" s="135"/>
      <c r="S305" s="189"/>
      <c r="T305" s="181"/>
    </row>
    <row r="306">
      <c r="J306" s="204"/>
      <c r="K306" s="205"/>
      <c r="L306" s="204"/>
      <c r="M306" s="209"/>
      <c r="N306" s="210"/>
      <c r="O306" s="187"/>
      <c r="P306" s="135"/>
      <c r="R306" s="135"/>
      <c r="S306" s="189"/>
      <c r="T306" s="181"/>
    </row>
    <row r="307">
      <c r="J307" s="204"/>
      <c r="K307" s="205"/>
      <c r="L307" s="204"/>
      <c r="M307" s="209"/>
      <c r="N307" s="210"/>
      <c r="O307" s="187"/>
      <c r="P307" s="135"/>
      <c r="R307" s="135"/>
      <c r="S307" s="189"/>
      <c r="T307" s="181"/>
    </row>
    <row r="308">
      <c r="J308" s="204"/>
      <c r="K308" s="205"/>
      <c r="L308" s="204"/>
      <c r="M308" s="209"/>
      <c r="N308" s="210"/>
      <c r="O308" s="187"/>
      <c r="P308" s="135"/>
      <c r="R308" s="135"/>
      <c r="S308" s="189"/>
      <c r="T308" s="181"/>
    </row>
    <row r="309">
      <c r="J309" s="204"/>
      <c r="K309" s="205"/>
      <c r="L309" s="204"/>
      <c r="M309" s="209"/>
      <c r="N309" s="210"/>
      <c r="O309" s="187"/>
      <c r="P309" s="135"/>
      <c r="R309" s="135"/>
      <c r="S309" s="189"/>
      <c r="T309" s="181"/>
    </row>
    <row r="310">
      <c r="J310" s="204"/>
      <c r="K310" s="205"/>
      <c r="L310" s="204"/>
      <c r="M310" s="209"/>
      <c r="N310" s="210"/>
      <c r="O310" s="187"/>
      <c r="P310" s="135"/>
      <c r="R310" s="135"/>
      <c r="S310" s="189"/>
      <c r="T310" s="181"/>
    </row>
    <row r="311">
      <c r="J311" s="204"/>
      <c r="K311" s="205"/>
      <c r="L311" s="204"/>
      <c r="M311" s="209"/>
      <c r="N311" s="210"/>
      <c r="O311" s="187"/>
      <c r="P311" s="135"/>
      <c r="R311" s="135"/>
      <c r="S311" s="189"/>
      <c r="T311" s="181"/>
    </row>
    <row r="312">
      <c r="J312" s="204"/>
      <c r="K312" s="205"/>
      <c r="L312" s="204"/>
      <c r="M312" s="209"/>
      <c r="N312" s="210"/>
      <c r="O312" s="187"/>
      <c r="P312" s="135"/>
      <c r="R312" s="135"/>
      <c r="S312" s="189"/>
      <c r="T312" s="181"/>
    </row>
    <row r="313">
      <c r="J313" s="204"/>
      <c r="K313" s="205"/>
      <c r="L313" s="204"/>
      <c r="M313" s="209"/>
      <c r="N313" s="210"/>
      <c r="O313" s="187"/>
      <c r="P313" s="135"/>
      <c r="R313" s="135"/>
      <c r="S313" s="189"/>
      <c r="T313" s="181"/>
    </row>
    <row r="314">
      <c r="J314" s="204"/>
      <c r="K314" s="205"/>
      <c r="L314" s="204"/>
      <c r="M314" s="209"/>
      <c r="N314" s="210"/>
      <c r="O314" s="187"/>
      <c r="P314" s="135"/>
      <c r="R314" s="135"/>
      <c r="S314" s="189"/>
      <c r="T314" s="181"/>
    </row>
    <row r="315">
      <c r="J315" s="204"/>
      <c r="K315" s="205"/>
      <c r="L315" s="204"/>
      <c r="M315" s="209"/>
      <c r="N315" s="210"/>
      <c r="O315" s="187"/>
      <c r="P315" s="135"/>
      <c r="R315" s="135"/>
      <c r="S315" s="189"/>
      <c r="T315" s="181"/>
    </row>
    <row r="316">
      <c r="J316" s="204"/>
      <c r="K316" s="205"/>
      <c r="L316" s="204"/>
      <c r="M316" s="209"/>
      <c r="N316" s="210"/>
      <c r="O316" s="187"/>
      <c r="P316" s="135"/>
      <c r="R316" s="135"/>
      <c r="S316" s="189"/>
      <c r="T316" s="181"/>
    </row>
    <row r="317">
      <c r="J317" s="204"/>
      <c r="K317" s="205"/>
      <c r="L317" s="204"/>
      <c r="M317" s="209"/>
      <c r="N317" s="210"/>
      <c r="O317" s="187"/>
      <c r="P317" s="135"/>
      <c r="R317" s="135"/>
      <c r="S317" s="189"/>
      <c r="T317" s="181"/>
    </row>
    <row r="318">
      <c r="J318" s="204"/>
      <c r="K318" s="205"/>
      <c r="L318" s="204"/>
      <c r="M318" s="209"/>
      <c r="N318" s="210"/>
      <c r="O318" s="187"/>
      <c r="P318" s="135"/>
      <c r="R318" s="135"/>
      <c r="S318" s="189"/>
      <c r="T318" s="181"/>
    </row>
    <row r="319">
      <c r="J319" s="204"/>
      <c r="K319" s="205"/>
      <c r="L319" s="204"/>
      <c r="M319" s="209"/>
      <c r="N319" s="210"/>
      <c r="O319" s="187"/>
      <c r="P319" s="135"/>
      <c r="R319" s="135"/>
      <c r="S319" s="189"/>
      <c r="T319" s="181"/>
    </row>
    <row r="320">
      <c r="J320" s="204"/>
      <c r="K320" s="205"/>
      <c r="L320" s="204"/>
      <c r="M320" s="209"/>
      <c r="N320" s="210"/>
      <c r="O320" s="187"/>
      <c r="P320" s="135"/>
      <c r="R320" s="135"/>
      <c r="S320" s="189"/>
      <c r="T320" s="181"/>
    </row>
    <row r="321">
      <c r="J321" s="204"/>
      <c r="K321" s="205"/>
      <c r="L321" s="204"/>
      <c r="M321" s="209"/>
      <c r="N321" s="210"/>
      <c r="O321" s="187"/>
      <c r="P321" s="135"/>
      <c r="R321" s="135"/>
      <c r="S321" s="189"/>
      <c r="T321" s="181"/>
    </row>
    <row r="322">
      <c r="J322" s="204"/>
      <c r="K322" s="205"/>
      <c r="L322" s="204"/>
      <c r="M322" s="209"/>
      <c r="N322" s="210"/>
      <c r="O322" s="187"/>
      <c r="P322" s="135"/>
      <c r="R322" s="135"/>
      <c r="S322" s="189"/>
      <c r="T322" s="181"/>
    </row>
    <row r="323">
      <c r="J323" s="204"/>
      <c r="K323" s="205"/>
      <c r="L323" s="204"/>
      <c r="M323" s="209"/>
      <c r="N323" s="210"/>
      <c r="O323" s="187"/>
      <c r="P323" s="135"/>
      <c r="R323" s="135"/>
      <c r="S323" s="189"/>
      <c r="T323" s="181"/>
    </row>
    <row r="324">
      <c r="J324" s="204"/>
      <c r="K324" s="205"/>
      <c r="L324" s="204"/>
      <c r="M324" s="209"/>
      <c r="N324" s="210"/>
      <c r="O324" s="187"/>
      <c r="P324" s="135"/>
      <c r="R324" s="135"/>
      <c r="S324" s="189"/>
      <c r="T324" s="181"/>
    </row>
    <row r="325">
      <c r="J325" s="204"/>
      <c r="K325" s="205"/>
      <c r="L325" s="204"/>
      <c r="M325" s="209"/>
      <c r="N325" s="210"/>
      <c r="O325" s="187"/>
      <c r="P325" s="135"/>
      <c r="R325" s="135"/>
      <c r="S325" s="189"/>
      <c r="T325" s="181"/>
    </row>
    <row r="326">
      <c r="J326" s="204"/>
      <c r="K326" s="205"/>
      <c r="L326" s="204"/>
      <c r="M326" s="209"/>
      <c r="N326" s="210"/>
      <c r="O326" s="187"/>
      <c r="P326" s="135"/>
      <c r="R326" s="135"/>
      <c r="S326" s="189"/>
      <c r="T326" s="181"/>
    </row>
    <row r="327">
      <c r="J327" s="204"/>
      <c r="K327" s="205"/>
      <c r="L327" s="204"/>
      <c r="M327" s="209"/>
      <c r="N327" s="210"/>
      <c r="O327" s="187"/>
      <c r="P327" s="135"/>
      <c r="R327" s="135"/>
      <c r="S327" s="189"/>
      <c r="T327" s="181"/>
    </row>
    <row r="328">
      <c r="J328" s="204"/>
      <c r="K328" s="205"/>
      <c r="L328" s="204"/>
      <c r="M328" s="209"/>
      <c r="N328" s="210"/>
      <c r="O328" s="187"/>
      <c r="P328" s="135"/>
      <c r="R328" s="135"/>
      <c r="S328" s="189"/>
      <c r="T328" s="181"/>
    </row>
    <row r="329">
      <c r="J329" s="204"/>
      <c r="K329" s="205"/>
      <c r="L329" s="204"/>
      <c r="M329" s="209"/>
      <c r="N329" s="210"/>
      <c r="O329" s="187"/>
      <c r="P329" s="135"/>
      <c r="R329" s="135"/>
      <c r="S329" s="189"/>
      <c r="T329" s="181"/>
    </row>
    <row r="330">
      <c r="J330" s="204"/>
      <c r="K330" s="205"/>
      <c r="L330" s="204"/>
      <c r="M330" s="209"/>
      <c r="N330" s="210"/>
      <c r="O330" s="187"/>
      <c r="P330" s="135"/>
      <c r="R330" s="135"/>
      <c r="S330" s="189"/>
      <c r="T330" s="181"/>
    </row>
    <row r="331">
      <c r="J331" s="204"/>
      <c r="K331" s="205"/>
      <c r="L331" s="204"/>
      <c r="M331" s="209"/>
      <c r="N331" s="210"/>
      <c r="O331" s="187"/>
      <c r="P331" s="135"/>
      <c r="R331" s="135"/>
      <c r="S331" s="189"/>
      <c r="T331" s="181"/>
    </row>
    <row r="332">
      <c r="J332" s="204"/>
      <c r="K332" s="205"/>
      <c r="L332" s="204"/>
      <c r="M332" s="209"/>
      <c r="N332" s="210"/>
      <c r="O332" s="187"/>
      <c r="P332" s="135"/>
      <c r="R332" s="135"/>
      <c r="S332" s="189"/>
      <c r="T332" s="181"/>
    </row>
    <row r="333">
      <c r="J333" s="204"/>
      <c r="K333" s="205"/>
      <c r="L333" s="204"/>
      <c r="M333" s="209"/>
      <c r="N333" s="210"/>
      <c r="O333" s="187"/>
      <c r="P333" s="135"/>
      <c r="R333" s="135"/>
      <c r="S333" s="189"/>
      <c r="T333" s="181"/>
    </row>
    <row r="334">
      <c r="J334" s="204"/>
      <c r="K334" s="205"/>
      <c r="L334" s="204"/>
      <c r="M334" s="209"/>
      <c r="N334" s="210"/>
      <c r="O334" s="187"/>
      <c r="P334" s="135"/>
      <c r="R334" s="135"/>
      <c r="S334" s="189"/>
      <c r="T334" s="181"/>
    </row>
    <row r="335">
      <c r="J335" s="204"/>
      <c r="K335" s="205"/>
      <c r="L335" s="204"/>
      <c r="M335" s="209"/>
      <c r="N335" s="210"/>
      <c r="O335" s="187"/>
      <c r="P335" s="135"/>
      <c r="R335" s="135"/>
      <c r="S335" s="189"/>
      <c r="T335" s="181"/>
    </row>
    <row r="336">
      <c r="J336" s="204"/>
      <c r="K336" s="205"/>
      <c r="L336" s="204"/>
      <c r="M336" s="209"/>
      <c r="N336" s="210"/>
      <c r="O336" s="187"/>
      <c r="P336" s="135"/>
      <c r="R336" s="135"/>
      <c r="S336" s="189"/>
      <c r="T336" s="181"/>
    </row>
    <row r="337">
      <c r="J337" s="204"/>
      <c r="K337" s="205"/>
      <c r="L337" s="204"/>
      <c r="M337" s="209"/>
      <c r="N337" s="210"/>
      <c r="O337" s="187"/>
      <c r="P337" s="135"/>
      <c r="R337" s="135"/>
      <c r="S337" s="189"/>
      <c r="T337" s="181"/>
    </row>
    <row r="338">
      <c r="J338" s="204"/>
      <c r="K338" s="205"/>
      <c r="L338" s="204"/>
      <c r="M338" s="209"/>
      <c r="N338" s="210"/>
      <c r="O338" s="187"/>
      <c r="P338" s="135"/>
      <c r="R338" s="135"/>
      <c r="S338" s="189"/>
      <c r="T338" s="181"/>
    </row>
    <row r="339">
      <c r="J339" s="204"/>
      <c r="K339" s="205"/>
      <c r="L339" s="204"/>
      <c r="M339" s="209"/>
      <c r="N339" s="210"/>
      <c r="O339" s="187"/>
      <c r="P339" s="135"/>
      <c r="R339" s="135"/>
      <c r="S339" s="189"/>
      <c r="T339" s="181"/>
    </row>
    <row r="340">
      <c r="J340" s="204"/>
      <c r="K340" s="205"/>
      <c r="L340" s="204"/>
      <c r="M340" s="209"/>
      <c r="N340" s="210"/>
      <c r="O340" s="187"/>
      <c r="P340" s="135"/>
      <c r="R340" s="135"/>
      <c r="S340" s="189"/>
      <c r="T340" s="181"/>
    </row>
    <row r="341">
      <c r="J341" s="204"/>
      <c r="K341" s="205"/>
      <c r="L341" s="204"/>
      <c r="M341" s="209"/>
      <c r="N341" s="210"/>
      <c r="O341" s="187"/>
      <c r="P341" s="135"/>
      <c r="R341" s="135"/>
      <c r="S341" s="189"/>
      <c r="T341" s="181"/>
    </row>
    <row r="342">
      <c r="J342" s="204"/>
      <c r="K342" s="205"/>
      <c r="L342" s="204"/>
      <c r="M342" s="209"/>
      <c r="N342" s="210"/>
      <c r="O342" s="187"/>
      <c r="P342" s="135"/>
      <c r="R342" s="135"/>
      <c r="S342" s="189"/>
      <c r="T342" s="181"/>
    </row>
    <row r="343">
      <c r="J343" s="204"/>
      <c r="K343" s="205"/>
      <c r="L343" s="204"/>
      <c r="M343" s="209"/>
      <c r="N343" s="210"/>
      <c r="O343" s="187"/>
      <c r="P343" s="135"/>
      <c r="R343" s="135"/>
      <c r="S343" s="189"/>
      <c r="T343" s="181"/>
    </row>
    <row r="344">
      <c r="J344" s="204"/>
      <c r="K344" s="205"/>
      <c r="L344" s="204"/>
      <c r="M344" s="209"/>
      <c r="N344" s="210"/>
      <c r="O344" s="187"/>
      <c r="P344" s="135"/>
      <c r="R344" s="135"/>
      <c r="S344" s="189"/>
      <c r="T344" s="181"/>
    </row>
    <row r="345">
      <c r="J345" s="204"/>
      <c r="K345" s="205"/>
      <c r="L345" s="204"/>
      <c r="M345" s="209"/>
      <c r="N345" s="210"/>
      <c r="O345" s="187"/>
      <c r="P345" s="135"/>
      <c r="R345" s="135"/>
      <c r="S345" s="189"/>
      <c r="T345" s="181"/>
    </row>
    <row r="346">
      <c r="J346" s="204"/>
      <c r="K346" s="205"/>
      <c r="L346" s="204"/>
      <c r="M346" s="209"/>
      <c r="N346" s="210"/>
      <c r="O346" s="187"/>
      <c r="P346" s="135"/>
      <c r="R346" s="135"/>
      <c r="S346" s="189"/>
      <c r="T346" s="181"/>
    </row>
    <row r="347">
      <c r="J347" s="204"/>
      <c r="K347" s="205"/>
      <c r="L347" s="204"/>
      <c r="M347" s="209"/>
      <c r="N347" s="210"/>
      <c r="O347" s="187"/>
      <c r="P347" s="135"/>
      <c r="R347" s="135"/>
      <c r="S347" s="189"/>
      <c r="T347" s="181"/>
    </row>
    <row r="348">
      <c r="J348" s="204"/>
      <c r="K348" s="205"/>
      <c r="L348" s="204"/>
      <c r="M348" s="209"/>
      <c r="N348" s="210"/>
      <c r="O348" s="187"/>
      <c r="P348" s="135"/>
      <c r="R348" s="135"/>
      <c r="S348" s="189"/>
      <c r="T348" s="181"/>
    </row>
    <row r="349">
      <c r="J349" s="204"/>
      <c r="K349" s="205"/>
      <c r="L349" s="204"/>
      <c r="M349" s="209"/>
      <c r="N349" s="210"/>
      <c r="O349" s="187"/>
      <c r="P349" s="135"/>
      <c r="R349" s="135"/>
      <c r="S349" s="189"/>
      <c r="T349" s="181"/>
    </row>
    <row r="350">
      <c r="J350" s="204"/>
      <c r="K350" s="205"/>
      <c r="L350" s="204"/>
      <c r="M350" s="209"/>
      <c r="N350" s="210"/>
      <c r="O350" s="187"/>
      <c r="P350" s="135"/>
      <c r="R350" s="135"/>
      <c r="S350" s="189"/>
      <c r="T350" s="181"/>
    </row>
    <row r="351">
      <c r="J351" s="204"/>
      <c r="K351" s="205"/>
      <c r="L351" s="204"/>
      <c r="M351" s="209"/>
      <c r="N351" s="210"/>
      <c r="O351" s="187"/>
      <c r="P351" s="135"/>
      <c r="R351" s="135"/>
      <c r="S351" s="189"/>
      <c r="T351" s="181"/>
    </row>
    <row r="352">
      <c r="J352" s="204"/>
      <c r="K352" s="205"/>
      <c r="L352" s="204"/>
      <c r="M352" s="209"/>
      <c r="N352" s="210"/>
      <c r="O352" s="187"/>
      <c r="P352" s="135"/>
      <c r="R352" s="135"/>
      <c r="S352" s="189"/>
      <c r="T352" s="181"/>
    </row>
    <row r="353">
      <c r="J353" s="204"/>
      <c r="K353" s="205"/>
      <c r="L353" s="204"/>
      <c r="M353" s="209"/>
      <c r="N353" s="210"/>
      <c r="O353" s="187"/>
      <c r="P353" s="135"/>
      <c r="R353" s="135"/>
      <c r="S353" s="189"/>
      <c r="T353" s="181"/>
    </row>
    <row r="354">
      <c r="J354" s="204"/>
      <c r="K354" s="205"/>
      <c r="L354" s="204"/>
      <c r="M354" s="209"/>
      <c r="N354" s="210"/>
      <c r="O354" s="187"/>
      <c r="P354" s="135"/>
      <c r="R354" s="135"/>
      <c r="S354" s="189"/>
      <c r="T354" s="181"/>
    </row>
    <row r="355">
      <c r="J355" s="204"/>
      <c r="K355" s="205"/>
      <c r="L355" s="204"/>
      <c r="M355" s="209"/>
      <c r="N355" s="210"/>
      <c r="O355" s="187"/>
      <c r="P355" s="135"/>
      <c r="R355" s="135"/>
      <c r="S355" s="189"/>
      <c r="T355" s="181"/>
    </row>
    <row r="356">
      <c r="J356" s="204"/>
      <c r="K356" s="205"/>
      <c r="L356" s="204"/>
      <c r="M356" s="209"/>
      <c r="N356" s="210"/>
      <c r="O356" s="187"/>
      <c r="P356" s="135"/>
      <c r="R356" s="135"/>
      <c r="S356" s="189"/>
      <c r="T356" s="181"/>
    </row>
    <row r="357">
      <c r="J357" s="204"/>
      <c r="K357" s="205"/>
      <c r="L357" s="204"/>
      <c r="M357" s="209"/>
      <c r="N357" s="210"/>
      <c r="O357" s="187"/>
      <c r="P357" s="135"/>
      <c r="R357" s="135"/>
      <c r="S357" s="189"/>
      <c r="T357" s="181"/>
    </row>
    <row r="358">
      <c r="J358" s="204"/>
      <c r="K358" s="205"/>
      <c r="L358" s="204"/>
      <c r="M358" s="209"/>
      <c r="N358" s="210"/>
      <c r="O358" s="187"/>
      <c r="P358" s="135"/>
      <c r="R358" s="135"/>
      <c r="S358" s="189"/>
      <c r="T358" s="181"/>
    </row>
    <row r="359">
      <c r="J359" s="204"/>
      <c r="K359" s="205"/>
      <c r="L359" s="204"/>
      <c r="M359" s="209"/>
      <c r="N359" s="210"/>
      <c r="O359" s="187"/>
      <c r="P359" s="135"/>
      <c r="R359" s="135"/>
      <c r="S359" s="189"/>
      <c r="T359" s="181"/>
    </row>
    <row r="360">
      <c r="J360" s="204"/>
      <c r="K360" s="205"/>
      <c r="L360" s="204"/>
      <c r="M360" s="209"/>
      <c r="N360" s="210"/>
      <c r="O360" s="187"/>
      <c r="P360" s="135"/>
      <c r="R360" s="135"/>
      <c r="S360" s="189"/>
      <c r="T360" s="181"/>
    </row>
    <row r="361">
      <c r="J361" s="204"/>
      <c r="K361" s="205"/>
      <c r="L361" s="204"/>
      <c r="M361" s="209"/>
      <c r="N361" s="210"/>
      <c r="O361" s="187"/>
      <c r="P361" s="135"/>
      <c r="R361" s="135"/>
      <c r="S361" s="189"/>
      <c r="T361" s="181"/>
    </row>
    <row r="362">
      <c r="J362" s="204"/>
      <c r="K362" s="205"/>
      <c r="L362" s="204"/>
      <c r="M362" s="209"/>
      <c r="N362" s="210"/>
      <c r="O362" s="187"/>
      <c r="P362" s="135"/>
      <c r="R362" s="135"/>
      <c r="S362" s="189"/>
      <c r="T362" s="181"/>
    </row>
    <row r="363">
      <c r="J363" s="204"/>
      <c r="K363" s="205"/>
      <c r="L363" s="204"/>
      <c r="M363" s="209"/>
      <c r="N363" s="210"/>
      <c r="O363" s="187"/>
      <c r="P363" s="135"/>
      <c r="R363" s="135"/>
      <c r="S363" s="189"/>
      <c r="T363" s="181"/>
    </row>
    <row r="364">
      <c r="J364" s="204"/>
      <c r="K364" s="205"/>
      <c r="L364" s="204"/>
      <c r="M364" s="209"/>
      <c r="N364" s="210"/>
      <c r="O364" s="187"/>
      <c r="P364" s="135"/>
      <c r="R364" s="135"/>
      <c r="S364" s="189"/>
      <c r="T364" s="181"/>
    </row>
    <row r="365">
      <c r="J365" s="204"/>
      <c r="K365" s="205"/>
      <c r="L365" s="204"/>
      <c r="M365" s="209"/>
      <c r="N365" s="210"/>
      <c r="O365" s="187"/>
      <c r="P365" s="135"/>
      <c r="R365" s="135"/>
      <c r="S365" s="189"/>
      <c r="T365" s="181"/>
    </row>
    <row r="366">
      <c r="J366" s="204"/>
      <c r="K366" s="205"/>
      <c r="L366" s="204"/>
      <c r="M366" s="209"/>
      <c r="N366" s="210"/>
      <c r="O366" s="187"/>
      <c r="P366" s="135"/>
      <c r="R366" s="135"/>
      <c r="S366" s="189"/>
      <c r="T366" s="181"/>
    </row>
    <row r="367">
      <c r="J367" s="204"/>
      <c r="K367" s="205"/>
      <c r="L367" s="204"/>
      <c r="M367" s="209"/>
      <c r="N367" s="210"/>
      <c r="O367" s="187"/>
      <c r="P367" s="135"/>
      <c r="R367" s="135"/>
      <c r="S367" s="189"/>
      <c r="T367" s="181"/>
    </row>
    <row r="368">
      <c r="J368" s="204"/>
      <c r="K368" s="205"/>
      <c r="L368" s="204"/>
      <c r="M368" s="209"/>
      <c r="N368" s="210"/>
      <c r="O368" s="187"/>
      <c r="P368" s="135"/>
      <c r="R368" s="135"/>
      <c r="S368" s="189"/>
      <c r="T368" s="181"/>
    </row>
    <row r="369">
      <c r="J369" s="204"/>
      <c r="K369" s="205"/>
      <c r="L369" s="204"/>
      <c r="M369" s="209"/>
      <c r="N369" s="210"/>
      <c r="O369" s="187"/>
      <c r="P369" s="135"/>
      <c r="R369" s="135"/>
      <c r="S369" s="189"/>
      <c r="T369" s="181"/>
    </row>
    <row r="370">
      <c r="J370" s="204"/>
      <c r="K370" s="205"/>
      <c r="L370" s="204"/>
      <c r="M370" s="209"/>
      <c r="N370" s="210"/>
      <c r="O370" s="187"/>
      <c r="P370" s="135"/>
      <c r="R370" s="135"/>
      <c r="S370" s="189"/>
      <c r="T370" s="181"/>
    </row>
    <row r="371">
      <c r="J371" s="204"/>
      <c r="K371" s="205"/>
      <c r="L371" s="204"/>
      <c r="M371" s="209"/>
      <c r="N371" s="210"/>
      <c r="O371" s="187"/>
      <c r="P371" s="135"/>
      <c r="R371" s="135"/>
      <c r="S371" s="189"/>
      <c r="T371" s="181"/>
    </row>
    <row r="372">
      <c r="J372" s="204"/>
      <c r="K372" s="205"/>
      <c r="L372" s="204"/>
      <c r="M372" s="209"/>
      <c r="N372" s="210"/>
      <c r="O372" s="187"/>
      <c r="P372" s="135"/>
      <c r="R372" s="135"/>
      <c r="S372" s="189"/>
      <c r="T372" s="181"/>
    </row>
    <row r="373">
      <c r="J373" s="204"/>
      <c r="K373" s="205"/>
      <c r="L373" s="204"/>
      <c r="M373" s="209"/>
      <c r="N373" s="210"/>
      <c r="O373" s="187"/>
      <c r="P373" s="135"/>
      <c r="R373" s="135"/>
      <c r="S373" s="189"/>
      <c r="T373" s="181"/>
    </row>
    <row r="374">
      <c r="J374" s="204"/>
      <c r="K374" s="205"/>
      <c r="L374" s="204"/>
      <c r="M374" s="209"/>
      <c r="N374" s="210"/>
      <c r="O374" s="187"/>
      <c r="P374" s="135"/>
      <c r="R374" s="135"/>
      <c r="S374" s="189"/>
      <c r="T374" s="181"/>
    </row>
    <row r="375">
      <c r="J375" s="204"/>
      <c r="K375" s="205"/>
      <c r="L375" s="204"/>
      <c r="M375" s="209"/>
      <c r="N375" s="210"/>
      <c r="O375" s="187"/>
      <c r="P375" s="135"/>
      <c r="R375" s="135"/>
      <c r="S375" s="189"/>
      <c r="T375" s="181"/>
    </row>
    <row r="376">
      <c r="J376" s="204"/>
      <c r="K376" s="205"/>
      <c r="L376" s="204"/>
      <c r="M376" s="209"/>
      <c r="N376" s="210"/>
      <c r="O376" s="187"/>
      <c r="P376" s="135"/>
      <c r="R376" s="135"/>
      <c r="S376" s="189"/>
      <c r="T376" s="181"/>
    </row>
    <row r="377">
      <c r="J377" s="204"/>
      <c r="K377" s="205"/>
      <c r="L377" s="204"/>
      <c r="M377" s="209"/>
      <c r="N377" s="210"/>
      <c r="O377" s="187"/>
      <c r="P377" s="135"/>
      <c r="R377" s="135"/>
      <c r="S377" s="189"/>
      <c r="T377" s="181"/>
    </row>
    <row r="378">
      <c r="J378" s="204"/>
      <c r="K378" s="205"/>
      <c r="L378" s="204"/>
      <c r="M378" s="209"/>
      <c r="N378" s="210"/>
      <c r="O378" s="187"/>
      <c r="P378" s="135"/>
      <c r="R378" s="135"/>
      <c r="S378" s="189"/>
      <c r="T378" s="181"/>
    </row>
    <row r="379">
      <c r="J379" s="204"/>
      <c r="K379" s="205"/>
      <c r="L379" s="204"/>
      <c r="M379" s="209"/>
      <c r="N379" s="210"/>
      <c r="O379" s="187"/>
      <c r="P379" s="135"/>
      <c r="R379" s="135"/>
      <c r="S379" s="189"/>
      <c r="T379" s="181"/>
    </row>
    <row r="380">
      <c r="J380" s="204"/>
      <c r="K380" s="205"/>
      <c r="L380" s="204"/>
      <c r="M380" s="209"/>
      <c r="N380" s="210"/>
      <c r="O380" s="187"/>
      <c r="P380" s="135"/>
      <c r="R380" s="135"/>
      <c r="S380" s="189"/>
      <c r="T380" s="181"/>
    </row>
    <row r="381">
      <c r="J381" s="204"/>
      <c r="K381" s="205"/>
      <c r="L381" s="204"/>
      <c r="M381" s="209"/>
      <c r="N381" s="210"/>
      <c r="O381" s="187"/>
      <c r="P381" s="135"/>
      <c r="R381" s="135"/>
      <c r="S381" s="189"/>
      <c r="T381" s="181"/>
    </row>
    <row r="382">
      <c r="J382" s="204"/>
      <c r="K382" s="205"/>
      <c r="L382" s="204"/>
      <c r="M382" s="209"/>
      <c r="N382" s="210"/>
      <c r="O382" s="187"/>
      <c r="P382" s="135"/>
      <c r="R382" s="135"/>
      <c r="S382" s="189"/>
      <c r="T382" s="181"/>
    </row>
    <row r="383">
      <c r="J383" s="204"/>
      <c r="K383" s="205"/>
      <c r="L383" s="204"/>
      <c r="M383" s="209"/>
      <c r="N383" s="210"/>
      <c r="O383" s="187"/>
      <c r="P383" s="135"/>
      <c r="R383" s="135"/>
      <c r="S383" s="189"/>
      <c r="T383" s="181"/>
    </row>
    <row r="384">
      <c r="J384" s="204"/>
      <c r="K384" s="205"/>
      <c r="L384" s="204"/>
      <c r="M384" s="209"/>
      <c r="N384" s="210"/>
      <c r="O384" s="187"/>
      <c r="P384" s="135"/>
      <c r="R384" s="135"/>
      <c r="S384" s="189"/>
      <c r="T384" s="181"/>
    </row>
    <row r="385">
      <c r="J385" s="204"/>
      <c r="K385" s="205"/>
      <c r="L385" s="204"/>
      <c r="M385" s="209"/>
      <c r="N385" s="210"/>
      <c r="O385" s="187"/>
      <c r="P385" s="135"/>
      <c r="R385" s="135"/>
      <c r="S385" s="189"/>
      <c r="T385" s="181"/>
    </row>
    <row r="386">
      <c r="J386" s="204"/>
      <c r="K386" s="205"/>
      <c r="L386" s="204"/>
      <c r="M386" s="209"/>
      <c r="N386" s="210"/>
      <c r="O386" s="187"/>
      <c r="P386" s="135"/>
      <c r="R386" s="135"/>
      <c r="S386" s="189"/>
      <c r="T386" s="181"/>
    </row>
    <row r="387">
      <c r="J387" s="204"/>
      <c r="K387" s="205"/>
      <c r="L387" s="204"/>
      <c r="M387" s="209"/>
      <c r="N387" s="210"/>
      <c r="O387" s="187"/>
      <c r="P387" s="135"/>
      <c r="R387" s="135"/>
      <c r="S387" s="189"/>
      <c r="T387" s="181"/>
    </row>
    <row r="388">
      <c r="J388" s="204"/>
      <c r="K388" s="205"/>
      <c r="L388" s="204"/>
      <c r="M388" s="209"/>
      <c r="N388" s="210"/>
      <c r="O388" s="187"/>
      <c r="P388" s="135"/>
      <c r="R388" s="135"/>
      <c r="S388" s="189"/>
      <c r="T388" s="181"/>
    </row>
    <row r="389">
      <c r="J389" s="204"/>
      <c r="K389" s="205"/>
      <c r="L389" s="204"/>
      <c r="M389" s="209"/>
      <c r="N389" s="210"/>
      <c r="O389" s="187"/>
      <c r="P389" s="135"/>
      <c r="R389" s="135"/>
      <c r="S389" s="189"/>
      <c r="T389" s="181"/>
    </row>
    <row r="390">
      <c r="J390" s="204"/>
      <c r="K390" s="205"/>
      <c r="L390" s="204"/>
      <c r="M390" s="209"/>
      <c r="N390" s="210"/>
      <c r="O390" s="187"/>
      <c r="P390" s="135"/>
      <c r="R390" s="135"/>
      <c r="S390" s="189"/>
      <c r="T390" s="181"/>
    </row>
    <row r="391">
      <c r="J391" s="204"/>
      <c r="K391" s="205"/>
      <c r="L391" s="204"/>
      <c r="M391" s="209"/>
      <c r="N391" s="210"/>
      <c r="O391" s="187"/>
      <c r="P391" s="135"/>
      <c r="R391" s="135"/>
      <c r="S391" s="189"/>
      <c r="T391" s="181"/>
    </row>
    <row r="392">
      <c r="J392" s="204"/>
      <c r="K392" s="205"/>
      <c r="L392" s="204"/>
      <c r="M392" s="209"/>
      <c r="N392" s="210"/>
      <c r="O392" s="187"/>
      <c r="P392" s="135"/>
      <c r="R392" s="135"/>
      <c r="S392" s="189"/>
      <c r="T392" s="181"/>
    </row>
    <row r="393">
      <c r="J393" s="204"/>
      <c r="K393" s="205"/>
      <c r="L393" s="204"/>
      <c r="M393" s="209"/>
      <c r="N393" s="210"/>
      <c r="O393" s="187"/>
      <c r="P393" s="135"/>
      <c r="R393" s="135"/>
      <c r="S393" s="189"/>
      <c r="T393" s="181"/>
    </row>
    <row r="394">
      <c r="J394" s="204"/>
      <c r="K394" s="205"/>
      <c r="L394" s="204"/>
      <c r="M394" s="209"/>
      <c r="N394" s="210"/>
      <c r="O394" s="187"/>
      <c r="P394" s="135"/>
      <c r="R394" s="135"/>
      <c r="S394" s="189"/>
      <c r="T394" s="181"/>
    </row>
    <row r="395">
      <c r="J395" s="204"/>
      <c r="K395" s="205"/>
      <c r="L395" s="204"/>
      <c r="M395" s="209"/>
      <c r="N395" s="210"/>
      <c r="O395" s="187"/>
      <c r="P395" s="135"/>
      <c r="R395" s="135"/>
      <c r="S395" s="189"/>
      <c r="T395" s="181"/>
    </row>
    <row r="396">
      <c r="J396" s="204"/>
      <c r="K396" s="205"/>
      <c r="L396" s="204"/>
      <c r="M396" s="209"/>
      <c r="N396" s="210"/>
      <c r="O396" s="187"/>
      <c r="P396" s="135"/>
      <c r="R396" s="135"/>
      <c r="S396" s="189"/>
      <c r="T396" s="181"/>
    </row>
    <row r="397">
      <c r="J397" s="204"/>
      <c r="K397" s="205"/>
      <c r="L397" s="204"/>
      <c r="M397" s="209"/>
      <c r="N397" s="210"/>
      <c r="O397" s="187"/>
      <c r="P397" s="135"/>
      <c r="R397" s="135"/>
      <c r="S397" s="189"/>
      <c r="T397" s="181"/>
    </row>
    <row r="398">
      <c r="J398" s="204"/>
      <c r="K398" s="205"/>
      <c r="L398" s="204"/>
      <c r="M398" s="209"/>
      <c r="N398" s="210"/>
      <c r="O398" s="187"/>
      <c r="P398" s="135"/>
      <c r="R398" s="135"/>
      <c r="S398" s="189"/>
      <c r="T398" s="181"/>
    </row>
    <row r="399">
      <c r="J399" s="204"/>
      <c r="K399" s="205"/>
      <c r="L399" s="204"/>
      <c r="M399" s="209"/>
      <c r="N399" s="210"/>
      <c r="O399" s="187"/>
      <c r="P399" s="135"/>
      <c r="R399" s="135"/>
      <c r="S399" s="189"/>
      <c r="T399" s="181"/>
    </row>
    <row r="400">
      <c r="J400" s="204"/>
      <c r="K400" s="205"/>
      <c r="L400" s="204"/>
      <c r="M400" s="209"/>
      <c r="N400" s="210"/>
      <c r="O400" s="187"/>
      <c r="P400" s="135"/>
      <c r="R400" s="135"/>
      <c r="S400" s="189"/>
      <c r="T400" s="181"/>
    </row>
    <row r="401">
      <c r="J401" s="204"/>
      <c r="K401" s="205"/>
      <c r="L401" s="204"/>
      <c r="M401" s="209"/>
      <c r="N401" s="210"/>
      <c r="O401" s="187"/>
      <c r="P401" s="135"/>
      <c r="R401" s="135"/>
      <c r="S401" s="189"/>
      <c r="T401" s="181"/>
    </row>
    <row r="402">
      <c r="J402" s="204"/>
      <c r="K402" s="205"/>
      <c r="L402" s="204"/>
      <c r="M402" s="209"/>
      <c r="N402" s="210"/>
      <c r="O402" s="187"/>
      <c r="P402" s="135"/>
      <c r="R402" s="135"/>
      <c r="S402" s="189"/>
      <c r="T402" s="181"/>
    </row>
    <row r="403">
      <c r="J403" s="204"/>
      <c r="K403" s="205"/>
      <c r="L403" s="204"/>
      <c r="M403" s="209"/>
      <c r="N403" s="210"/>
      <c r="O403" s="187"/>
      <c r="P403" s="135"/>
      <c r="R403" s="135"/>
      <c r="S403" s="189"/>
      <c r="T403" s="181"/>
    </row>
    <row r="404">
      <c r="J404" s="204"/>
      <c r="K404" s="205"/>
      <c r="L404" s="204"/>
      <c r="M404" s="209"/>
      <c r="N404" s="210"/>
      <c r="O404" s="187"/>
      <c r="P404" s="135"/>
      <c r="R404" s="135"/>
      <c r="S404" s="189"/>
      <c r="T404" s="181"/>
    </row>
    <row r="405">
      <c r="J405" s="204"/>
      <c r="K405" s="205"/>
      <c r="L405" s="204"/>
      <c r="M405" s="209"/>
      <c r="N405" s="210"/>
      <c r="O405" s="187"/>
      <c r="P405" s="135"/>
      <c r="R405" s="135"/>
      <c r="S405" s="189"/>
      <c r="T405" s="181"/>
    </row>
    <row r="406">
      <c r="J406" s="204"/>
      <c r="K406" s="205"/>
      <c r="L406" s="204"/>
      <c r="M406" s="209"/>
      <c r="N406" s="210"/>
      <c r="O406" s="187"/>
      <c r="P406" s="135"/>
      <c r="R406" s="135"/>
      <c r="S406" s="189"/>
      <c r="T406" s="181"/>
    </row>
    <row r="407">
      <c r="J407" s="204"/>
      <c r="K407" s="205"/>
      <c r="L407" s="204"/>
      <c r="M407" s="209"/>
      <c r="N407" s="210"/>
      <c r="O407" s="187"/>
      <c r="P407" s="135"/>
      <c r="R407" s="135"/>
      <c r="S407" s="189"/>
      <c r="T407" s="181"/>
    </row>
    <row r="408">
      <c r="J408" s="204"/>
      <c r="K408" s="205"/>
      <c r="L408" s="204"/>
      <c r="M408" s="209"/>
      <c r="N408" s="210"/>
      <c r="O408" s="187"/>
      <c r="P408" s="135"/>
      <c r="R408" s="135"/>
      <c r="S408" s="189"/>
      <c r="T408" s="181"/>
    </row>
    <row r="409">
      <c r="J409" s="204"/>
      <c r="K409" s="205"/>
      <c r="L409" s="204"/>
      <c r="M409" s="209"/>
      <c r="N409" s="210"/>
      <c r="O409" s="187"/>
      <c r="P409" s="135"/>
      <c r="R409" s="135"/>
      <c r="S409" s="189"/>
      <c r="T409" s="181"/>
    </row>
    <row r="410">
      <c r="J410" s="204"/>
      <c r="K410" s="205"/>
      <c r="L410" s="204"/>
      <c r="M410" s="209"/>
      <c r="N410" s="210"/>
      <c r="O410" s="187"/>
      <c r="P410" s="135"/>
      <c r="R410" s="135"/>
      <c r="S410" s="189"/>
      <c r="T410" s="181"/>
    </row>
    <row r="411">
      <c r="J411" s="204"/>
      <c r="K411" s="205"/>
      <c r="L411" s="204"/>
      <c r="M411" s="209"/>
      <c r="N411" s="210"/>
      <c r="O411" s="187"/>
      <c r="P411" s="135"/>
      <c r="R411" s="135"/>
      <c r="S411" s="189"/>
      <c r="T411" s="181"/>
    </row>
    <row r="412">
      <c r="J412" s="204"/>
      <c r="K412" s="205"/>
      <c r="L412" s="204"/>
      <c r="M412" s="209"/>
      <c r="N412" s="210"/>
      <c r="O412" s="187"/>
      <c r="P412" s="135"/>
      <c r="R412" s="135"/>
      <c r="S412" s="189"/>
      <c r="T412" s="181"/>
    </row>
    <row r="413">
      <c r="J413" s="204"/>
      <c r="K413" s="205"/>
      <c r="L413" s="204"/>
      <c r="M413" s="209"/>
      <c r="N413" s="210"/>
      <c r="O413" s="187"/>
      <c r="P413" s="135"/>
      <c r="R413" s="135"/>
      <c r="S413" s="189"/>
      <c r="T413" s="181"/>
    </row>
    <row r="414">
      <c r="J414" s="204"/>
      <c r="K414" s="205"/>
      <c r="L414" s="204"/>
      <c r="M414" s="209"/>
      <c r="N414" s="210"/>
      <c r="O414" s="187"/>
      <c r="P414" s="135"/>
      <c r="R414" s="135"/>
      <c r="S414" s="189"/>
      <c r="T414" s="181"/>
    </row>
    <row r="415">
      <c r="J415" s="204"/>
      <c r="K415" s="205"/>
      <c r="L415" s="204"/>
      <c r="M415" s="209"/>
      <c r="N415" s="210"/>
      <c r="O415" s="187"/>
      <c r="P415" s="135"/>
      <c r="R415" s="135"/>
      <c r="S415" s="189"/>
      <c r="T415" s="181"/>
    </row>
    <row r="416">
      <c r="J416" s="204"/>
      <c r="K416" s="205"/>
      <c r="L416" s="204"/>
      <c r="M416" s="209"/>
      <c r="N416" s="210"/>
      <c r="O416" s="187"/>
      <c r="P416" s="135"/>
      <c r="R416" s="135"/>
      <c r="S416" s="189"/>
      <c r="T416" s="181"/>
    </row>
    <row r="417">
      <c r="J417" s="204"/>
      <c r="K417" s="205"/>
      <c r="L417" s="204"/>
      <c r="M417" s="209"/>
      <c r="N417" s="210"/>
      <c r="O417" s="187"/>
      <c r="P417" s="135"/>
      <c r="R417" s="135"/>
      <c r="S417" s="189"/>
      <c r="T417" s="181"/>
    </row>
    <row r="418">
      <c r="J418" s="204"/>
      <c r="K418" s="205"/>
      <c r="L418" s="204"/>
      <c r="M418" s="209"/>
      <c r="N418" s="210"/>
      <c r="O418" s="187"/>
      <c r="P418" s="135"/>
      <c r="R418" s="135"/>
      <c r="S418" s="189"/>
      <c r="T418" s="181"/>
    </row>
    <row r="419">
      <c r="J419" s="204"/>
      <c r="K419" s="205"/>
      <c r="L419" s="204"/>
      <c r="M419" s="209"/>
      <c r="N419" s="210"/>
      <c r="O419" s="187"/>
      <c r="P419" s="135"/>
      <c r="R419" s="135"/>
      <c r="S419" s="189"/>
      <c r="T419" s="181"/>
    </row>
    <row r="420">
      <c r="J420" s="204"/>
      <c r="K420" s="205"/>
      <c r="L420" s="204"/>
      <c r="M420" s="209"/>
      <c r="N420" s="210"/>
      <c r="O420" s="187"/>
      <c r="P420" s="135"/>
      <c r="R420" s="135"/>
      <c r="S420" s="189"/>
      <c r="T420" s="181"/>
    </row>
    <row r="421">
      <c r="J421" s="204"/>
      <c r="K421" s="205"/>
      <c r="L421" s="204"/>
      <c r="M421" s="209"/>
      <c r="N421" s="210"/>
      <c r="O421" s="187"/>
      <c r="P421" s="135"/>
      <c r="R421" s="135"/>
      <c r="S421" s="189"/>
      <c r="T421" s="181"/>
    </row>
    <row r="422">
      <c r="J422" s="204"/>
      <c r="K422" s="205"/>
      <c r="L422" s="204"/>
      <c r="M422" s="209"/>
      <c r="N422" s="210"/>
      <c r="O422" s="187"/>
      <c r="P422" s="135"/>
      <c r="R422" s="135"/>
      <c r="S422" s="189"/>
      <c r="T422" s="181"/>
    </row>
    <row r="423">
      <c r="J423" s="204"/>
      <c r="K423" s="205"/>
      <c r="L423" s="204"/>
      <c r="M423" s="209"/>
      <c r="N423" s="210"/>
      <c r="O423" s="187"/>
      <c r="P423" s="135"/>
      <c r="R423" s="135"/>
      <c r="S423" s="189"/>
      <c r="T423" s="181"/>
    </row>
    <row r="424">
      <c r="J424" s="204"/>
      <c r="K424" s="205"/>
      <c r="L424" s="204"/>
      <c r="M424" s="209"/>
      <c r="N424" s="210"/>
      <c r="O424" s="187"/>
      <c r="P424" s="135"/>
      <c r="R424" s="135"/>
      <c r="S424" s="189"/>
      <c r="T424" s="181"/>
    </row>
    <row r="425">
      <c r="J425" s="204"/>
      <c r="K425" s="205"/>
      <c r="L425" s="204"/>
      <c r="M425" s="209"/>
      <c r="N425" s="210"/>
      <c r="O425" s="187"/>
      <c r="P425" s="135"/>
      <c r="R425" s="135"/>
      <c r="S425" s="189"/>
      <c r="T425" s="181"/>
    </row>
    <row r="426">
      <c r="J426" s="204"/>
      <c r="K426" s="205"/>
      <c r="L426" s="204"/>
      <c r="M426" s="209"/>
      <c r="N426" s="210"/>
      <c r="O426" s="187"/>
      <c r="P426" s="135"/>
      <c r="R426" s="135"/>
      <c r="S426" s="189"/>
      <c r="T426" s="181"/>
    </row>
    <row r="427">
      <c r="J427" s="204"/>
      <c r="K427" s="205"/>
      <c r="L427" s="204"/>
      <c r="M427" s="209"/>
      <c r="N427" s="210"/>
      <c r="O427" s="187"/>
      <c r="P427" s="135"/>
      <c r="R427" s="135"/>
      <c r="S427" s="189"/>
      <c r="T427" s="181"/>
    </row>
    <row r="428">
      <c r="J428" s="204"/>
      <c r="K428" s="205"/>
      <c r="L428" s="204"/>
      <c r="M428" s="209"/>
      <c r="N428" s="210"/>
      <c r="O428" s="187"/>
      <c r="P428" s="135"/>
      <c r="R428" s="135"/>
      <c r="S428" s="189"/>
      <c r="T428" s="181"/>
    </row>
    <row r="429">
      <c r="J429" s="204"/>
      <c r="K429" s="205"/>
      <c r="L429" s="204"/>
      <c r="M429" s="209"/>
      <c r="N429" s="210"/>
      <c r="O429" s="187"/>
      <c r="P429" s="135"/>
      <c r="R429" s="135"/>
      <c r="S429" s="189"/>
      <c r="T429" s="181"/>
    </row>
    <row r="430">
      <c r="J430" s="204"/>
      <c r="K430" s="205"/>
      <c r="L430" s="204"/>
      <c r="M430" s="209"/>
      <c r="N430" s="210"/>
      <c r="O430" s="187"/>
      <c r="P430" s="135"/>
      <c r="R430" s="135"/>
      <c r="S430" s="189"/>
      <c r="T430" s="181"/>
    </row>
    <row r="431">
      <c r="J431" s="204"/>
      <c r="K431" s="205"/>
      <c r="L431" s="204"/>
      <c r="M431" s="209"/>
      <c r="N431" s="210"/>
      <c r="O431" s="187"/>
      <c r="P431" s="135"/>
      <c r="R431" s="135"/>
      <c r="S431" s="189"/>
      <c r="T431" s="181"/>
    </row>
    <row r="432">
      <c r="J432" s="204"/>
      <c r="K432" s="205"/>
      <c r="L432" s="204"/>
      <c r="M432" s="209"/>
      <c r="N432" s="210"/>
      <c r="O432" s="187"/>
      <c r="P432" s="135"/>
      <c r="R432" s="135"/>
      <c r="S432" s="189"/>
      <c r="T432" s="181"/>
    </row>
    <row r="433">
      <c r="J433" s="204"/>
      <c r="K433" s="205"/>
      <c r="L433" s="204"/>
      <c r="M433" s="209"/>
      <c r="N433" s="210"/>
      <c r="O433" s="187"/>
      <c r="P433" s="135"/>
      <c r="R433" s="135"/>
      <c r="S433" s="189"/>
      <c r="T433" s="181"/>
    </row>
    <row r="434">
      <c r="J434" s="204"/>
      <c r="K434" s="205"/>
      <c r="L434" s="204"/>
      <c r="M434" s="209"/>
      <c r="N434" s="210"/>
      <c r="O434" s="187"/>
      <c r="P434" s="135"/>
      <c r="R434" s="135"/>
      <c r="S434" s="189"/>
      <c r="T434" s="181"/>
    </row>
    <row r="435">
      <c r="J435" s="204"/>
      <c r="K435" s="205"/>
      <c r="L435" s="204"/>
      <c r="M435" s="209"/>
      <c r="N435" s="210"/>
      <c r="O435" s="187"/>
      <c r="P435" s="135"/>
      <c r="R435" s="135"/>
      <c r="S435" s="189"/>
      <c r="T435" s="181"/>
    </row>
    <row r="436">
      <c r="J436" s="204"/>
      <c r="K436" s="205"/>
      <c r="L436" s="204"/>
      <c r="M436" s="209"/>
      <c r="N436" s="210"/>
      <c r="O436" s="187"/>
      <c r="P436" s="135"/>
      <c r="R436" s="135"/>
      <c r="S436" s="189"/>
      <c r="T436" s="181"/>
    </row>
    <row r="437">
      <c r="J437" s="204"/>
      <c r="K437" s="205"/>
      <c r="L437" s="204"/>
      <c r="M437" s="209"/>
      <c r="N437" s="210"/>
      <c r="O437" s="187"/>
      <c r="P437" s="135"/>
      <c r="R437" s="135"/>
      <c r="S437" s="189"/>
      <c r="T437" s="181"/>
    </row>
    <row r="438">
      <c r="J438" s="204"/>
      <c r="K438" s="205"/>
      <c r="L438" s="204"/>
      <c r="M438" s="209"/>
      <c r="N438" s="210"/>
      <c r="O438" s="187"/>
      <c r="P438" s="135"/>
      <c r="R438" s="135"/>
      <c r="S438" s="189"/>
      <c r="T438" s="181"/>
    </row>
    <row r="439">
      <c r="J439" s="204"/>
      <c r="K439" s="205"/>
      <c r="L439" s="204"/>
      <c r="M439" s="209"/>
      <c r="N439" s="210"/>
      <c r="O439" s="187"/>
      <c r="P439" s="135"/>
      <c r="R439" s="135"/>
      <c r="S439" s="189"/>
      <c r="T439" s="181"/>
    </row>
    <row r="440">
      <c r="J440" s="204"/>
      <c r="K440" s="205"/>
      <c r="L440" s="204"/>
      <c r="M440" s="209"/>
      <c r="N440" s="210"/>
      <c r="O440" s="187"/>
      <c r="P440" s="135"/>
      <c r="R440" s="135"/>
      <c r="S440" s="189"/>
      <c r="T440" s="181"/>
    </row>
    <row r="441">
      <c r="J441" s="204"/>
      <c r="K441" s="205"/>
      <c r="L441" s="204"/>
      <c r="M441" s="209"/>
      <c r="N441" s="210"/>
      <c r="O441" s="187"/>
      <c r="P441" s="135"/>
      <c r="R441" s="135"/>
      <c r="S441" s="189"/>
      <c r="T441" s="181"/>
    </row>
    <row r="442">
      <c r="J442" s="204"/>
      <c r="K442" s="205"/>
      <c r="L442" s="204"/>
      <c r="M442" s="209"/>
      <c r="N442" s="210"/>
      <c r="O442" s="187"/>
      <c r="P442" s="135"/>
      <c r="R442" s="135"/>
      <c r="S442" s="189"/>
      <c r="T442" s="181"/>
    </row>
    <row r="443">
      <c r="J443" s="204"/>
      <c r="K443" s="205"/>
      <c r="L443" s="204"/>
      <c r="M443" s="209"/>
      <c r="N443" s="210"/>
      <c r="O443" s="187"/>
      <c r="P443" s="135"/>
      <c r="R443" s="135"/>
      <c r="S443" s="189"/>
      <c r="T443" s="181"/>
    </row>
    <row r="444">
      <c r="J444" s="204"/>
      <c r="K444" s="205"/>
      <c r="L444" s="204"/>
      <c r="M444" s="209"/>
      <c r="N444" s="210"/>
      <c r="O444" s="187"/>
      <c r="P444" s="135"/>
      <c r="R444" s="135"/>
      <c r="S444" s="189"/>
      <c r="T444" s="181"/>
    </row>
    <row r="445">
      <c r="J445" s="204"/>
      <c r="K445" s="205"/>
      <c r="L445" s="204"/>
      <c r="M445" s="209"/>
      <c r="N445" s="210"/>
      <c r="O445" s="187"/>
      <c r="P445" s="135"/>
      <c r="R445" s="135"/>
      <c r="S445" s="189"/>
      <c r="T445" s="181"/>
    </row>
    <row r="446">
      <c r="J446" s="204"/>
      <c r="K446" s="205"/>
      <c r="L446" s="204"/>
      <c r="M446" s="209"/>
      <c r="N446" s="210"/>
      <c r="O446" s="187"/>
      <c r="P446" s="135"/>
      <c r="R446" s="135"/>
      <c r="S446" s="189"/>
      <c r="T446" s="181"/>
    </row>
    <row r="447">
      <c r="J447" s="204"/>
      <c r="K447" s="205"/>
      <c r="L447" s="204"/>
      <c r="M447" s="209"/>
      <c r="N447" s="210"/>
      <c r="O447" s="187"/>
      <c r="P447" s="135"/>
      <c r="R447" s="135"/>
      <c r="S447" s="189"/>
      <c r="T447" s="181"/>
    </row>
    <row r="448">
      <c r="J448" s="204"/>
      <c r="K448" s="205"/>
      <c r="L448" s="204"/>
      <c r="M448" s="209"/>
      <c r="N448" s="210"/>
      <c r="O448" s="187"/>
      <c r="P448" s="135"/>
      <c r="R448" s="135"/>
      <c r="S448" s="189"/>
      <c r="T448" s="181"/>
    </row>
    <row r="449">
      <c r="J449" s="204"/>
      <c r="K449" s="205"/>
      <c r="L449" s="204"/>
      <c r="M449" s="209"/>
      <c r="N449" s="210"/>
      <c r="O449" s="187"/>
      <c r="P449" s="135"/>
      <c r="R449" s="135"/>
      <c r="S449" s="189"/>
      <c r="T449" s="181"/>
    </row>
    <row r="450">
      <c r="J450" s="204"/>
      <c r="K450" s="205"/>
      <c r="L450" s="204"/>
      <c r="M450" s="209"/>
      <c r="N450" s="210"/>
      <c r="O450" s="187"/>
      <c r="P450" s="135"/>
      <c r="R450" s="135"/>
      <c r="S450" s="189"/>
      <c r="T450" s="181"/>
    </row>
    <row r="451">
      <c r="J451" s="204"/>
      <c r="K451" s="205"/>
      <c r="L451" s="204"/>
      <c r="M451" s="209"/>
      <c r="N451" s="210"/>
      <c r="O451" s="187"/>
      <c r="P451" s="135"/>
      <c r="R451" s="135"/>
      <c r="S451" s="189"/>
      <c r="T451" s="181"/>
    </row>
    <row r="452">
      <c r="J452" s="204"/>
      <c r="K452" s="205"/>
      <c r="L452" s="204"/>
      <c r="M452" s="209"/>
      <c r="N452" s="210"/>
      <c r="O452" s="187"/>
      <c r="P452" s="135"/>
      <c r="R452" s="135"/>
      <c r="S452" s="189"/>
      <c r="T452" s="181"/>
    </row>
    <row r="453">
      <c r="J453" s="204"/>
      <c r="K453" s="205"/>
      <c r="L453" s="204"/>
      <c r="M453" s="209"/>
      <c r="N453" s="210"/>
      <c r="O453" s="187"/>
      <c r="P453" s="135"/>
      <c r="R453" s="135"/>
      <c r="S453" s="189"/>
      <c r="T453" s="181"/>
    </row>
    <row r="454">
      <c r="J454" s="204"/>
      <c r="K454" s="205"/>
      <c r="L454" s="204"/>
      <c r="M454" s="209"/>
      <c r="N454" s="210"/>
      <c r="O454" s="187"/>
      <c r="P454" s="135"/>
      <c r="R454" s="135"/>
      <c r="S454" s="189"/>
      <c r="T454" s="181"/>
    </row>
    <row r="455">
      <c r="J455" s="204"/>
      <c r="K455" s="205"/>
      <c r="L455" s="204"/>
      <c r="M455" s="209"/>
      <c r="N455" s="210"/>
      <c r="O455" s="187"/>
      <c r="P455" s="135"/>
      <c r="R455" s="135"/>
      <c r="S455" s="189"/>
      <c r="T455" s="181"/>
    </row>
    <row r="456">
      <c r="J456" s="204"/>
      <c r="K456" s="205"/>
      <c r="L456" s="204"/>
      <c r="M456" s="209"/>
      <c r="N456" s="210"/>
      <c r="O456" s="187"/>
      <c r="P456" s="135"/>
      <c r="R456" s="135"/>
      <c r="S456" s="189"/>
      <c r="T456" s="181"/>
    </row>
    <row r="457">
      <c r="J457" s="204"/>
      <c r="K457" s="205"/>
      <c r="L457" s="204"/>
      <c r="M457" s="209"/>
      <c r="N457" s="210"/>
      <c r="O457" s="187"/>
      <c r="P457" s="135"/>
      <c r="R457" s="135"/>
      <c r="S457" s="189"/>
      <c r="T457" s="181"/>
    </row>
    <row r="458">
      <c r="J458" s="204"/>
      <c r="K458" s="205"/>
      <c r="L458" s="204"/>
      <c r="M458" s="209"/>
      <c r="N458" s="210"/>
      <c r="O458" s="187"/>
      <c r="P458" s="135"/>
      <c r="R458" s="135"/>
      <c r="S458" s="189"/>
      <c r="T458" s="181"/>
    </row>
    <row r="459">
      <c r="J459" s="204"/>
      <c r="K459" s="205"/>
      <c r="L459" s="204"/>
      <c r="M459" s="209"/>
      <c r="N459" s="210"/>
      <c r="O459" s="187"/>
      <c r="P459" s="135"/>
      <c r="R459" s="135"/>
      <c r="S459" s="189"/>
      <c r="T459" s="181"/>
    </row>
    <row r="460">
      <c r="J460" s="204"/>
      <c r="K460" s="205"/>
      <c r="L460" s="204"/>
      <c r="M460" s="209"/>
      <c r="N460" s="210"/>
      <c r="O460" s="187"/>
      <c r="P460" s="135"/>
      <c r="R460" s="135"/>
      <c r="S460" s="189"/>
      <c r="T460" s="181"/>
    </row>
    <row r="461">
      <c r="J461" s="204"/>
      <c r="K461" s="205"/>
      <c r="L461" s="204"/>
      <c r="M461" s="209"/>
      <c r="N461" s="210"/>
      <c r="O461" s="187"/>
      <c r="P461" s="135"/>
      <c r="R461" s="135"/>
      <c r="S461" s="189"/>
      <c r="T461" s="181"/>
    </row>
    <row r="462">
      <c r="J462" s="204"/>
      <c r="K462" s="205"/>
      <c r="L462" s="204"/>
      <c r="M462" s="209"/>
      <c r="N462" s="210"/>
      <c r="O462" s="187"/>
      <c r="P462" s="135"/>
      <c r="R462" s="135"/>
      <c r="S462" s="189"/>
      <c r="T462" s="181"/>
    </row>
    <row r="463">
      <c r="J463" s="204"/>
      <c r="K463" s="205"/>
      <c r="L463" s="204"/>
      <c r="M463" s="209"/>
      <c r="N463" s="210"/>
      <c r="O463" s="187"/>
      <c r="P463" s="135"/>
      <c r="R463" s="135"/>
      <c r="S463" s="189"/>
      <c r="T463" s="181"/>
    </row>
    <row r="464">
      <c r="J464" s="204"/>
      <c r="K464" s="205"/>
      <c r="L464" s="204"/>
      <c r="M464" s="209"/>
      <c r="N464" s="210"/>
      <c r="O464" s="187"/>
      <c r="P464" s="135"/>
      <c r="R464" s="135"/>
      <c r="S464" s="189"/>
      <c r="T464" s="181"/>
    </row>
    <row r="465">
      <c r="J465" s="204"/>
      <c r="K465" s="205"/>
      <c r="L465" s="204"/>
      <c r="M465" s="209"/>
      <c r="N465" s="210"/>
      <c r="O465" s="187"/>
      <c r="P465" s="135"/>
      <c r="R465" s="135"/>
      <c r="S465" s="189"/>
      <c r="T465" s="181"/>
    </row>
    <row r="466">
      <c r="J466" s="204"/>
      <c r="K466" s="205"/>
      <c r="L466" s="204"/>
      <c r="M466" s="209"/>
      <c r="N466" s="210"/>
      <c r="O466" s="187"/>
      <c r="P466" s="135"/>
      <c r="R466" s="135"/>
      <c r="S466" s="189"/>
      <c r="T466" s="181"/>
    </row>
    <row r="467">
      <c r="J467" s="204"/>
      <c r="K467" s="205"/>
      <c r="L467" s="204"/>
      <c r="M467" s="209"/>
      <c r="N467" s="210"/>
      <c r="O467" s="187"/>
      <c r="P467" s="135"/>
      <c r="R467" s="135"/>
      <c r="S467" s="189"/>
      <c r="T467" s="181"/>
    </row>
    <row r="468">
      <c r="J468" s="204"/>
      <c r="K468" s="205"/>
      <c r="L468" s="204"/>
      <c r="M468" s="209"/>
      <c r="N468" s="210"/>
      <c r="O468" s="187"/>
      <c r="P468" s="135"/>
      <c r="R468" s="135"/>
      <c r="S468" s="189"/>
      <c r="T468" s="181"/>
    </row>
    <row r="469">
      <c r="J469" s="204"/>
      <c r="K469" s="205"/>
      <c r="L469" s="204"/>
      <c r="M469" s="209"/>
      <c r="N469" s="210"/>
      <c r="O469" s="187"/>
      <c r="P469" s="135"/>
      <c r="R469" s="135"/>
      <c r="S469" s="189"/>
      <c r="T469" s="181"/>
    </row>
    <row r="470">
      <c r="J470" s="204"/>
      <c r="K470" s="205"/>
      <c r="L470" s="204"/>
      <c r="M470" s="209"/>
      <c r="N470" s="210"/>
      <c r="O470" s="187"/>
      <c r="P470" s="135"/>
      <c r="R470" s="135"/>
      <c r="S470" s="189"/>
      <c r="T470" s="181"/>
    </row>
    <row r="471">
      <c r="J471" s="204"/>
      <c r="K471" s="205"/>
      <c r="L471" s="204"/>
      <c r="M471" s="209"/>
      <c r="N471" s="210"/>
      <c r="O471" s="187"/>
      <c r="P471" s="135"/>
      <c r="R471" s="135"/>
      <c r="S471" s="189"/>
      <c r="T471" s="181"/>
    </row>
    <row r="472">
      <c r="J472" s="204"/>
      <c r="K472" s="205"/>
      <c r="L472" s="204"/>
      <c r="M472" s="209"/>
      <c r="N472" s="210"/>
      <c r="O472" s="187"/>
      <c r="P472" s="135"/>
      <c r="R472" s="135"/>
      <c r="S472" s="189"/>
      <c r="T472" s="181"/>
    </row>
    <row r="473">
      <c r="J473" s="204"/>
      <c r="K473" s="205"/>
      <c r="L473" s="204"/>
      <c r="M473" s="209"/>
      <c r="N473" s="210"/>
      <c r="O473" s="187"/>
      <c r="P473" s="135"/>
      <c r="R473" s="135"/>
      <c r="S473" s="189"/>
      <c r="T473" s="181"/>
    </row>
    <row r="474">
      <c r="J474" s="204"/>
      <c r="K474" s="205"/>
      <c r="L474" s="204"/>
      <c r="M474" s="209"/>
      <c r="N474" s="210"/>
      <c r="O474" s="187"/>
      <c r="P474" s="135"/>
      <c r="R474" s="135"/>
      <c r="S474" s="189"/>
      <c r="T474" s="181"/>
    </row>
    <row r="475">
      <c r="J475" s="204"/>
      <c r="K475" s="205"/>
      <c r="L475" s="204"/>
      <c r="M475" s="209"/>
      <c r="N475" s="210"/>
      <c r="O475" s="187"/>
      <c r="P475" s="135"/>
      <c r="R475" s="135"/>
      <c r="S475" s="189"/>
      <c r="T475" s="181"/>
    </row>
    <row r="476">
      <c r="J476" s="204"/>
      <c r="K476" s="205"/>
      <c r="L476" s="204"/>
      <c r="M476" s="209"/>
      <c r="N476" s="210"/>
      <c r="O476" s="187"/>
      <c r="P476" s="135"/>
      <c r="R476" s="135"/>
      <c r="S476" s="189"/>
      <c r="T476" s="181"/>
    </row>
    <row r="477">
      <c r="J477" s="204"/>
      <c r="K477" s="205"/>
      <c r="L477" s="204"/>
      <c r="M477" s="209"/>
      <c r="N477" s="210"/>
      <c r="O477" s="187"/>
      <c r="P477" s="135"/>
      <c r="R477" s="135"/>
      <c r="S477" s="189"/>
      <c r="T477" s="181"/>
    </row>
    <row r="478">
      <c r="J478" s="204"/>
      <c r="K478" s="205"/>
      <c r="L478" s="204"/>
      <c r="M478" s="209"/>
      <c r="N478" s="210"/>
      <c r="O478" s="187"/>
      <c r="P478" s="135"/>
      <c r="R478" s="135"/>
      <c r="S478" s="189"/>
      <c r="T478" s="181"/>
    </row>
    <row r="479">
      <c r="J479" s="204"/>
      <c r="K479" s="205"/>
      <c r="L479" s="204"/>
      <c r="M479" s="209"/>
      <c r="N479" s="210"/>
      <c r="O479" s="187"/>
      <c r="P479" s="135"/>
      <c r="R479" s="135"/>
      <c r="S479" s="189"/>
      <c r="T479" s="181"/>
    </row>
    <row r="480">
      <c r="J480" s="204"/>
      <c r="K480" s="205"/>
      <c r="L480" s="204"/>
      <c r="M480" s="209"/>
      <c r="N480" s="210"/>
      <c r="O480" s="187"/>
      <c r="P480" s="135"/>
      <c r="R480" s="135"/>
      <c r="S480" s="189"/>
      <c r="T480" s="181"/>
    </row>
    <row r="481">
      <c r="J481" s="204"/>
      <c r="K481" s="205"/>
      <c r="L481" s="204"/>
      <c r="M481" s="209"/>
      <c r="N481" s="210"/>
      <c r="O481" s="187"/>
      <c r="P481" s="135"/>
      <c r="R481" s="135"/>
      <c r="S481" s="189"/>
      <c r="T481" s="181"/>
    </row>
    <row r="482">
      <c r="J482" s="204"/>
      <c r="K482" s="205"/>
      <c r="L482" s="204"/>
      <c r="M482" s="209"/>
      <c r="N482" s="210"/>
      <c r="O482" s="187"/>
      <c r="P482" s="135"/>
      <c r="R482" s="135"/>
      <c r="S482" s="189"/>
      <c r="T482" s="181"/>
    </row>
    <row r="483">
      <c r="J483" s="204"/>
      <c r="K483" s="205"/>
      <c r="L483" s="204"/>
      <c r="M483" s="209"/>
      <c r="N483" s="210"/>
      <c r="O483" s="187"/>
      <c r="P483" s="135"/>
      <c r="R483" s="135"/>
      <c r="S483" s="189"/>
      <c r="T483" s="181"/>
    </row>
    <row r="484">
      <c r="J484" s="204"/>
      <c r="K484" s="205"/>
      <c r="L484" s="204"/>
      <c r="M484" s="209"/>
      <c r="N484" s="210"/>
      <c r="O484" s="187"/>
      <c r="P484" s="135"/>
      <c r="R484" s="135"/>
      <c r="S484" s="189"/>
      <c r="T484" s="181"/>
    </row>
    <row r="485">
      <c r="J485" s="204"/>
      <c r="K485" s="205"/>
      <c r="L485" s="204"/>
      <c r="M485" s="209"/>
      <c r="N485" s="210"/>
      <c r="O485" s="187"/>
      <c r="P485" s="135"/>
      <c r="R485" s="135"/>
      <c r="S485" s="189"/>
      <c r="T485" s="181"/>
    </row>
    <row r="486">
      <c r="J486" s="204"/>
      <c r="K486" s="205"/>
      <c r="L486" s="204"/>
      <c r="M486" s="209"/>
      <c r="N486" s="210"/>
      <c r="O486" s="187"/>
      <c r="P486" s="135"/>
      <c r="R486" s="135"/>
      <c r="S486" s="189"/>
      <c r="T486" s="181"/>
    </row>
    <row r="487">
      <c r="J487" s="204"/>
      <c r="K487" s="205"/>
      <c r="L487" s="204"/>
      <c r="M487" s="209"/>
      <c r="N487" s="210"/>
      <c r="O487" s="187"/>
      <c r="P487" s="135"/>
      <c r="R487" s="135"/>
      <c r="S487" s="189"/>
      <c r="T487" s="181"/>
    </row>
    <row r="488">
      <c r="J488" s="204"/>
      <c r="K488" s="205"/>
      <c r="L488" s="204"/>
      <c r="M488" s="209"/>
      <c r="N488" s="210"/>
      <c r="O488" s="187"/>
      <c r="P488" s="135"/>
      <c r="R488" s="135"/>
      <c r="S488" s="189"/>
      <c r="T488" s="181"/>
    </row>
    <row r="489">
      <c r="J489" s="204"/>
      <c r="K489" s="205"/>
      <c r="L489" s="204"/>
      <c r="M489" s="209"/>
      <c r="N489" s="210"/>
      <c r="O489" s="187"/>
      <c r="P489" s="135"/>
      <c r="R489" s="135"/>
      <c r="S489" s="189"/>
      <c r="T489" s="181"/>
    </row>
    <row r="490">
      <c r="J490" s="204"/>
      <c r="K490" s="205"/>
      <c r="L490" s="204"/>
      <c r="M490" s="209"/>
      <c r="N490" s="210"/>
      <c r="O490" s="187"/>
      <c r="P490" s="135"/>
      <c r="R490" s="135"/>
      <c r="S490" s="189"/>
      <c r="T490" s="181"/>
    </row>
    <row r="491">
      <c r="J491" s="204"/>
      <c r="K491" s="205"/>
      <c r="L491" s="204"/>
      <c r="M491" s="209"/>
      <c r="N491" s="210"/>
      <c r="O491" s="187"/>
      <c r="P491" s="135"/>
      <c r="R491" s="135"/>
      <c r="S491" s="189"/>
      <c r="T491" s="181"/>
    </row>
    <row r="492">
      <c r="J492" s="204"/>
      <c r="K492" s="205"/>
      <c r="L492" s="204"/>
      <c r="M492" s="209"/>
      <c r="N492" s="210"/>
      <c r="O492" s="187"/>
      <c r="P492" s="135"/>
      <c r="R492" s="135"/>
      <c r="S492" s="189"/>
      <c r="T492" s="181"/>
    </row>
    <row r="493">
      <c r="J493" s="204"/>
      <c r="K493" s="205"/>
      <c r="L493" s="204"/>
      <c r="M493" s="209"/>
      <c r="N493" s="210"/>
      <c r="O493" s="187"/>
      <c r="P493" s="135"/>
      <c r="R493" s="135"/>
      <c r="S493" s="189"/>
      <c r="T493" s="181"/>
    </row>
    <row r="494">
      <c r="J494" s="204"/>
      <c r="K494" s="205"/>
      <c r="L494" s="204"/>
      <c r="M494" s="209"/>
      <c r="N494" s="210"/>
      <c r="O494" s="187"/>
      <c r="P494" s="135"/>
      <c r="R494" s="135"/>
      <c r="S494" s="189"/>
      <c r="T494" s="181"/>
    </row>
    <row r="495">
      <c r="J495" s="204"/>
      <c r="K495" s="205"/>
      <c r="L495" s="204"/>
      <c r="M495" s="209"/>
      <c r="N495" s="210"/>
      <c r="O495" s="187"/>
      <c r="P495" s="135"/>
      <c r="R495" s="135"/>
      <c r="S495" s="189"/>
      <c r="T495" s="181"/>
    </row>
    <row r="496">
      <c r="J496" s="204"/>
      <c r="K496" s="205"/>
      <c r="L496" s="204"/>
      <c r="M496" s="209"/>
      <c r="N496" s="210"/>
      <c r="O496" s="187"/>
      <c r="P496" s="135"/>
      <c r="R496" s="135"/>
      <c r="S496" s="189"/>
      <c r="T496" s="181"/>
    </row>
    <row r="497">
      <c r="J497" s="204"/>
      <c r="K497" s="205"/>
      <c r="L497" s="204"/>
      <c r="M497" s="209"/>
      <c r="N497" s="210"/>
      <c r="O497" s="187"/>
      <c r="P497" s="135"/>
      <c r="R497" s="135"/>
      <c r="S497" s="189"/>
      <c r="T497" s="181"/>
    </row>
    <row r="498">
      <c r="J498" s="204"/>
      <c r="K498" s="205"/>
      <c r="L498" s="204"/>
      <c r="M498" s="209"/>
      <c r="N498" s="210"/>
      <c r="O498" s="187"/>
      <c r="P498" s="135"/>
      <c r="R498" s="135"/>
      <c r="S498" s="189"/>
      <c r="T498" s="181"/>
    </row>
    <row r="499">
      <c r="J499" s="204"/>
      <c r="K499" s="205"/>
      <c r="L499" s="204"/>
      <c r="M499" s="209"/>
      <c r="N499" s="210"/>
      <c r="O499" s="187"/>
      <c r="P499" s="135"/>
      <c r="R499" s="135"/>
      <c r="S499" s="189"/>
      <c r="T499" s="181"/>
    </row>
    <row r="500">
      <c r="J500" s="204"/>
      <c r="K500" s="205"/>
      <c r="L500" s="204"/>
      <c r="M500" s="209"/>
      <c r="N500" s="210"/>
      <c r="O500" s="187"/>
      <c r="P500" s="135"/>
      <c r="R500" s="135"/>
      <c r="S500" s="189"/>
      <c r="T500" s="181"/>
    </row>
    <row r="501">
      <c r="J501" s="204"/>
      <c r="K501" s="205"/>
      <c r="L501" s="204"/>
      <c r="M501" s="209"/>
      <c r="N501" s="210"/>
      <c r="O501" s="187"/>
      <c r="P501" s="135"/>
      <c r="R501" s="135"/>
      <c r="S501" s="189"/>
      <c r="T501" s="181"/>
    </row>
    <row r="502">
      <c r="J502" s="204"/>
      <c r="K502" s="205"/>
      <c r="L502" s="204"/>
      <c r="M502" s="209"/>
      <c r="N502" s="210"/>
      <c r="O502" s="187"/>
      <c r="P502" s="135"/>
      <c r="R502" s="135"/>
      <c r="S502" s="189"/>
      <c r="T502" s="181"/>
    </row>
    <row r="503">
      <c r="J503" s="204"/>
      <c r="K503" s="205"/>
      <c r="L503" s="204"/>
      <c r="M503" s="209"/>
      <c r="N503" s="210"/>
      <c r="O503" s="187"/>
      <c r="P503" s="135"/>
      <c r="R503" s="135"/>
      <c r="S503" s="189"/>
      <c r="T503" s="181"/>
    </row>
    <row r="504">
      <c r="J504" s="204"/>
      <c r="K504" s="205"/>
      <c r="L504" s="204"/>
      <c r="M504" s="209"/>
      <c r="N504" s="210"/>
      <c r="O504" s="187"/>
      <c r="P504" s="135"/>
      <c r="R504" s="135"/>
      <c r="S504" s="189"/>
      <c r="T504" s="181"/>
    </row>
    <row r="505">
      <c r="J505" s="204"/>
      <c r="K505" s="205"/>
      <c r="L505" s="204"/>
      <c r="M505" s="209"/>
      <c r="N505" s="210"/>
      <c r="O505" s="187"/>
      <c r="P505" s="135"/>
      <c r="R505" s="135"/>
      <c r="S505" s="189"/>
      <c r="T505" s="181"/>
    </row>
    <row r="506">
      <c r="J506" s="204"/>
      <c r="K506" s="205"/>
      <c r="L506" s="204"/>
      <c r="M506" s="209"/>
      <c r="N506" s="210"/>
      <c r="O506" s="187"/>
      <c r="P506" s="135"/>
      <c r="R506" s="135"/>
      <c r="S506" s="189"/>
      <c r="T506" s="181"/>
    </row>
    <row r="507">
      <c r="J507" s="204"/>
      <c r="K507" s="205"/>
      <c r="L507" s="204"/>
      <c r="M507" s="209"/>
      <c r="N507" s="210"/>
      <c r="O507" s="187"/>
      <c r="P507" s="135"/>
      <c r="R507" s="135"/>
      <c r="S507" s="189"/>
      <c r="T507" s="181"/>
    </row>
    <row r="508">
      <c r="J508" s="204"/>
      <c r="K508" s="205"/>
      <c r="L508" s="204"/>
      <c r="M508" s="209"/>
      <c r="N508" s="210"/>
      <c r="O508" s="187"/>
      <c r="P508" s="135"/>
      <c r="R508" s="135"/>
      <c r="S508" s="189"/>
      <c r="T508" s="181"/>
    </row>
    <row r="509">
      <c r="J509" s="204"/>
      <c r="K509" s="205"/>
      <c r="L509" s="204"/>
      <c r="M509" s="209"/>
      <c r="N509" s="210"/>
      <c r="O509" s="187"/>
      <c r="P509" s="135"/>
      <c r="R509" s="135"/>
      <c r="S509" s="189"/>
      <c r="T509" s="181"/>
    </row>
    <row r="510">
      <c r="J510" s="204"/>
      <c r="K510" s="205"/>
      <c r="L510" s="204"/>
      <c r="M510" s="209"/>
      <c r="N510" s="210"/>
      <c r="O510" s="187"/>
      <c r="P510" s="135"/>
      <c r="R510" s="135"/>
      <c r="S510" s="189"/>
      <c r="T510" s="181"/>
    </row>
    <row r="511">
      <c r="J511" s="204"/>
      <c r="K511" s="205"/>
      <c r="L511" s="204"/>
      <c r="M511" s="209"/>
      <c r="N511" s="210"/>
      <c r="O511" s="187"/>
      <c r="P511" s="135"/>
      <c r="R511" s="135"/>
      <c r="S511" s="189"/>
      <c r="T511" s="181"/>
    </row>
    <row r="512">
      <c r="J512" s="204"/>
      <c r="K512" s="205"/>
      <c r="L512" s="204"/>
      <c r="M512" s="209"/>
      <c r="N512" s="210"/>
      <c r="O512" s="187"/>
      <c r="P512" s="135"/>
      <c r="R512" s="135"/>
      <c r="S512" s="189"/>
      <c r="T512" s="181"/>
    </row>
    <row r="513">
      <c r="J513" s="204"/>
      <c r="K513" s="205"/>
      <c r="L513" s="204"/>
      <c r="M513" s="209"/>
      <c r="N513" s="210"/>
      <c r="O513" s="187"/>
      <c r="P513" s="135"/>
      <c r="R513" s="135"/>
      <c r="S513" s="189"/>
      <c r="T513" s="181"/>
    </row>
    <row r="514">
      <c r="J514" s="204"/>
      <c r="K514" s="205"/>
      <c r="L514" s="204"/>
      <c r="M514" s="209"/>
      <c r="N514" s="210"/>
      <c r="O514" s="187"/>
      <c r="P514" s="135"/>
      <c r="R514" s="135"/>
      <c r="S514" s="189"/>
      <c r="T514" s="181"/>
    </row>
    <row r="515">
      <c r="J515" s="204"/>
      <c r="K515" s="205"/>
      <c r="L515" s="204"/>
      <c r="M515" s="209"/>
      <c r="N515" s="210"/>
      <c r="O515" s="187"/>
      <c r="P515" s="135"/>
      <c r="R515" s="135"/>
      <c r="S515" s="189"/>
      <c r="T515" s="181"/>
    </row>
    <row r="516">
      <c r="J516" s="204"/>
      <c r="K516" s="205"/>
      <c r="L516" s="204"/>
      <c r="M516" s="209"/>
      <c r="N516" s="210"/>
      <c r="O516" s="187"/>
      <c r="P516" s="135"/>
      <c r="R516" s="135"/>
      <c r="S516" s="189"/>
      <c r="T516" s="181"/>
    </row>
    <row r="517">
      <c r="J517" s="204"/>
      <c r="K517" s="205"/>
      <c r="L517" s="204"/>
      <c r="M517" s="209"/>
      <c r="N517" s="210"/>
      <c r="O517" s="187"/>
      <c r="P517" s="135"/>
      <c r="R517" s="135"/>
      <c r="S517" s="189"/>
      <c r="T517" s="181"/>
    </row>
    <row r="518">
      <c r="J518" s="204"/>
      <c r="K518" s="205"/>
      <c r="L518" s="204"/>
      <c r="M518" s="209"/>
      <c r="N518" s="210"/>
      <c r="O518" s="187"/>
      <c r="P518" s="135"/>
      <c r="R518" s="135"/>
      <c r="S518" s="189"/>
      <c r="T518" s="181"/>
    </row>
    <row r="519">
      <c r="J519" s="204"/>
      <c r="K519" s="205"/>
      <c r="L519" s="204"/>
      <c r="M519" s="209"/>
      <c r="N519" s="210"/>
      <c r="O519" s="187"/>
      <c r="P519" s="135"/>
      <c r="R519" s="135"/>
      <c r="S519" s="189"/>
      <c r="T519" s="181"/>
    </row>
    <row r="520">
      <c r="J520" s="204"/>
      <c r="K520" s="205"/>
      <c r="L520" s="204"/>
      <c r="M520" s="209"/>
      <c r="N520" s="210"/>
      <c r="O520" s="187"/>
      <c r="P520" s="135"/>
      <c r="R520" s="135"/>
      <c r="S520" s="189"/>
      <c r="T520" s="181"/>
    </row>
    <row r="521">
      <c r="J521" s="204"/>
      <c r="K521" s="205"/>
      <c r="L521" s="204"/>
      <c r="M521" s="209"/>
      <c r="N521" s="210"/>
      <c r="O521" s="187"/>
      <c r="P521" s="135"/>
      <c r="R521" s="135"/>
      <c r="S521" s="189"/>
      <c r="T521" s="181"/>
    </row>
    <row r="522">
      <c r="J522" s="204"/>
      <c r="K522" s="205"/>
      <c r="L522" s="204"/>
      <c r="M522" s="209"/>
      <c r="N522" s="210"/>
      <c r="O522" s="187"/>
      <c r="P522" s="135"/>
      <c r="R522" s="135"/>
      <c r="S522" s="189"/>
      <c r="T522" s="181"/>
    </row>
    <row r="523">
      <c r="J523" s="204"/>
      <c r="K523" s="205"/>
      <c r="L523" s="204"/>
      <c r="M523" s="209"/>
      <c r="N523" s="210"/>
      <c r="O523" s="187"/>
      <c r="P523" s="135"/>
      <c r="R523" s="135"/>
      <c r="S523" s="189"/>
      <c r="T523" s="181"/>
    </row>
    <row r="524">
      <c r="J524" s="204"/>
      <c r="K524" s="205"/>
      <c r="L524" s="204"/>
      <c r="M524" s="209"/>
      <c r="N524" s="210"/>
      <c r="O524" s="187"/>
      <c r="P524" s="135"/>
      <c r="R524" s="135"/>
      <c r="S524" s="189"/>
      <c r="T524" s="181"/>
    </row>
    <row r="525">
      <c r="J525" s="204"/>
      <c r="K525" s="205"/>
      <c r="L525" s="204"/>
      <c r="M525" s="209"/>
      <c r="N525" s="210"/>
      <c r="O525" s="187"/>
      <c r="P525" s="135"/>
      <c r="R525" s="135"/>
      <c r="S525" s="189"/>
      <c r="T525" s="181"/>
    </row>
    <row r="526">
      <c r="J526" s="204"/>
      <c r="K526" s="205"/>
      <c r="L526" s="204"/>
      <c r="M526" s="209"/>
      <c r="N526" s="210"/>
      <c r="O526" s="187"/>
      <c r="P526" s="135"/>
      <c r="R526" s="135"/>
      <c r="S526" s="189"/>
      <c r="T526" s="181"/>
    </row>
    <row r="527">
      <c r="J527" s="204"/>
      <c r="K527" s="205"/>
      <c r="L527" s="204"/>
      <c r="M527" s="209"/>
      <c r="N527" s="210"/>
      <c r="O527" s="187"/>
      <c r="P527" s="135"/>
      <c r="R527" s="135"/>
      <c r="S527" s="189"/>
      <c r="T527" s="181"/>
    </row>
    <row r="528">
      <c r="J528" s="204"/>
      <c r="K528" s="205"/>
      <c r="L528" s="204"/>
      <c r="M528" s="209"/>
      <c r="N528" s="210"/>
      <c r="O528" s="187"/>
      <c r="P528" s="135"/>
      <c r="R528" s="135"/>
      <c r="S528" s="189"/>
      <c r="T528" s="181"/>
    </row>
    <row r="529">
      <c r="J529" s="204"/>
      <c r="K529" s="205"/>
      <c r="L529" s="204"/>
      <c r="M529" s="209"/>
      <c r="N529" s="210"/>
      <c r="O529" s="187"/>
      <c r="P529" s="135"/>
      <c r="R529" s="135"/>
      <c r="S529" s="189"/>
      <c r="T529" s="181"/>
    </row>
    <row r="530">
      <c r="J530" s="204"/>
      <c r="K530" s="205"/>
      <c r="L530" s="204"/>
      <c r="M530" s="209"/>
      <c r="N530" s="210"/>
      <c r="O530" s="187"/>
      <c r="P530" s="135"/>
      <c r="R530" s="135"/>
      <c r="S530" s="189"/>
      <c r="T530" s="181"/>
    </row>
    <row r="531">
      <c r="J531" s="204"/>
      <c r="K531" s="205"/>
      <c r="L531" s="204"/>
      <c r="M531" s="209"/>
      <c r="N531" s="210"/>
      <c r="O531" s="187"/>
      <c r="P531" s="135"/>
      <c r="R531" s="135"/>
      <c r="S531" s="189"/>
      <c r="T531" s="181"/>
    </row>
    <row r="532">
      <c r="J532" s="204"/>
      <c r="K532" s="205"/>
      <c r="L532" s="204"/>
      <c r="M532" s="209"/>
      <c r="N532" s="210"/>
      <c r="O532" s="187"/>
      <c r="P532" s="135"/>
      <c r="R532" s="135"/>
      <c r="S532" s="189"/>
      <c r="T532" s="181"/>
    </row>
    <row r="533">
      <c r="J533" s="204"/>
      <c r="K533" s="205"/>
      <c r="L533" s="204"/>
      <c r="M533" s="209"/>
      <c r="N533" s="210"/>
      <c r="O533" s="187"/>
      <c r="P533" s="135"/>
      <c r="R533" s="135"/>
      <c r="S533" s="189"/>
      <c r="T533" s="181"/>
    </row>
    <row r="534">
      <c r="J534" s="204"/>
      <c r="K534" s="205"/>
      <c r="L534" s="204"/>
      <c r="M534" s="209"/>
      <c r="N534" s="210"/>
      <c r="O534" s="187"/>
      <c r="P534" s="135"/>
      <c r="R534" s="135"/>
      <c r="S534" s="189"/>
      <c r="T534" s="181"/>
    </row>
    <row r="535">
      <c r="J535" s="204"/>
      <c r="K535" s="205"/>
      <c r="L535" s="204"/>
      <c r="M535" s="209"/>
      <c r="N535" s="210"/>
      <c r="O535" s="187"/>
      <c r="P535" s="135"/>
      <c r="R535" s="135"/>
      <c r="S535" s="189"/>
      <c r="T535" s="181"/>
    </row>
    <row r="536">
      <c r="J536" s="204"/>
      <c r="K536" s="205"/>
      <c r="L536" s="204"/>
      <c r="M536" s="209"/>
      <c r="N536" s="210"/>
      <c r="O536" s="187"/>
      <c r="P536" s="135"/>
      <c r="R536" s="135"/>
      <c r="S536" s="189"/>
      <c r="T536" s="181"/>
    </row>
    <row r="537">
      <c r="J537" s="204"/>
      <c r="K537" s="205"/>
      <c r="L537" s="204"/>
      <c r="M537" s="209"/>
      <c r="N537" s="210"/>
      <c r="O537" s="187"/>
      <c r="P537" s="135"/>
      <c r="R537" s="135"/>
      <c r="S537" s="189"/>
      <c r="T537" s="181"/>
    </row>
    <row r="538">
      <c r="J538" s="204"/>
      <c r="K538" s="205"/>
      <c r="L538" s="204"/>
      <c r="M538" s="209"/>
      <c r="N538" s="210"/>
      <c r="O538" s="187"/>
      <c r="P538" s="135"/>
      <c r="R538" s="135"/>
      <c r="S538" s="189"/>
      <c r="T538" s="181"/>
    </row>
    <row r="539">
      <c r="J539" s="204"/>
      <c r="K539" s="205"/>
      <c r="L539" s="204"/>
      <c r="M539" s="209"/>
      <c r="N539" s="210"/>
      <c r="O539" s="187"/>
      <c r="P539" s="135"/>
      <c r="R539" s="135"/>
      <c r="S539" s="189"/>
      <c r="T539" s="181"/>
    </row>
    <row r="540">
      <c r="J540" s="204"/>
      <c r="K540" s="205"/>
      <c r="L540" s="204"/>
      <c r="M540" s="209"/>
      <c r="N540" s="210"/>
      <c r="O540" s="187"/>
      <c r="P540" s="135"/>
      <c r="R540" s="135"/>
      <c r="S540" s="189"/>
      <c r="T540" s="181"/>
    </row>
    <row r="541">
      <c r="J541" s="204"/>
      <c r="K541" s="205"/>
      <c r="L541" s="204"/>
      <c r="M541" s="209"/>
      <c r="N541" s="210"/>
      <c r="O541" s="187"/>
      <c r="P541" s="135"/>
      <c r="R541" s="135"/>
      <c r="S541" s="189"/>
      <c r="T541" s="181"/>
    </row>
    <row r="542">
      <c r="J542" s="204"/>
      <c r="K542" s="205"/>
      <c r="L542" s="204"/>
      <c r="M542" s="209"/>
      <c r="N542" s="210"/>
      <c r="O542" s="187"/>
      <c r="P542" s="135"/>
      <c r="R542" s="135"/>
      <c r="S542" s="189"/>
      <c r="T542" s="181"/>
    </row>
    <row r="543">
      <c r="J543" s="204"/>
      <c r="K543" s="205"/>
      <c r="L543" s="204"/>
      <c r="M543" s="209"/>
      <c r="N543" s="210"/>
      <c r="O543" s="187"/>
      <c r="P543" s="135"/>
      <c r="R543" s="135"/>
      <c r="S543" s="189"/>
      <c r="T543" s="181"/>
    </row>
    <row r="544">
      <c r="J544" s="204"/>
      <c r="K544" s="205"/>
      <c r="L544" s="204"/>
      <c r="M544" s="209"/>
      <c r="N544" s="210"/>
      <c r="O544" s="187"/>
      <c r="P544" s="135"/>
      <c r="R544" s="135"/>
      <c r="S544" s="189"/>
      <c r="T544" s="181"/>
    </row>
    <row r="545">
      <c r="J545" s="204"/>
      <c r="K545" s="205"/>
      <c r="L545" s="204"/>
      <c r="M545" s="209"/>
      <c r="N545" s="210"/>
      <c r="O545" s="187"/>
      <c r="P545" s="135"/>
      <c r="R545" s="135"/>
      <c r="S545" s="189"/>
      <c r="T545" s="181"/>
    </row>
    <row r="546">
      <c r="J546" s="204"/>
      <c r="K546" s="205"/>
      <c r="L546" s="204"/>
      <c r="M546" s="209"/>
      <c r="N546" s="210"/>
      <c r="O546" s="187"/>
      <c r="P546" s="135"/>
      <c r="R546" s="135"/>
      <c r="S546" s="189"/>
      <c r="T546" s="181"/>
    </row>
    <row r="547">
      <c r="J547" s="204"/>
      <c r="K547" s="205"/>
      <c r="L547" s="204"/>
      <c r="M547" s="209"/>
      <c r="N547" s="210"/>
      <c r="O547" s="187"/>
      <c r="P547" s="135"/>
      <c r="R547" s="135"/>
      <c r="S547" s="189"/>
      <c r="T547" s="181"/>
    </row>
    <row r="548">
      <c r="J548" s="204"/>
      <c r="K548" s="205"/>
      <c r="L548" s="204"/>
      <c r="M548" s="209"/>
      <c r="N548" s="210"/>
      <c r="O548" s="187"/>
      <c r="P548" s="135"/>
      <c r="R548" s="135"/>
      <c r="S548" s="189"/>
      <c r="T548" s="181"/>
    </row>
    <row r="549">
      <c r="J549" s="204"/>
      <c r="K549" s="205"/>
      <c r="L549" s="204"/>
      <c r="M549" s="209"/>
      <c r="N549" s="210"/>
      <c r="O549" s="187"/>
      <c r="P549" s="135"/>
      <c r="R549" s="135"/>
      <c r="S549" s="189"/>
      <c r="T549" s="181"/>
    </row>
    <row r="550">
      <c r="J550" s="204"/>
      <c r="K550" s="205"/>
      <c r="L550" s="204"/>
      <c r="M550" s="209"/>
      <c r="N550" s="210"/>
      <c r="O550" s="187"/>
      <c r="P550" s="135"/>
      <c r="R550" s="135"/>
      <c r="S550" s="189"/>
      <c r="T550" s="181"/>
    </row>
    <row r="551">
      <c r="J551" s="204"/>
      <c r="K551" s="205"/>
      <c r="L551" s="204"/>
      <c r="M551" s="209"/>
      <c r="N551" s="210"/>
      <c r="O551" s="187"/>
      <c r="P551" s="135"/>
      <c r="R551" s="135"/>
      <c r="S551" s="189"/>
      <c r="T551" s="181"/>
    </row>
    <row r="552">
      <c r="J552" s="204"/>
      <c r="K552" s="205"/>
      <c r="L552" s="204"/>
      <c r="M552" s="209"/>
      <c r="N552" s="210"/>
      <c r="O552" s="187"/>
      <c r="P552" s="135"/>
      <c r="R552" s="135"/>
      <c r="S552" s="189"/>
      <c r="T552" s="181"/>
    </row>
    <row r="553">
      <c r="J553" s="204"/>
      <c r="K553" s="205"/>
      <c r="L553" s="204"/>
      <c r="M553" s="209"/>
      <c r="N553" s="210"/>
      <c r="O553" s="187"/>
      <c r="P553" s="135"/>
      <c r="R553" s="135"/>
      <c r="S553" s="189"/>
      <c r="T553" s="181"/>
    </row>
    <row r="554">
      <c r="J554" s="204"/>
      <c r="K554" s="205"/>
      <c r="L554" s="204"/>
      <c r="M554" s="209"/>
      <c r="N554" s="210"/>
      <c r="O554" s="187"/>
      <c r="P554" s="135"/>
      <c r="R554" s="135"/>
      <c r="S554" s="189"/>
      <c r="T554" s="181"/>
    </row>
    <row r="555">
      <c r="J555" s="204"/>
      <c r="K555" s="205"/>
      <c r="L555" s="204"/>
      <c r="M555" s="209"/>
      <c r="N555" s="210"/>
      <c r="O555" s="187"/>
      <c r="P555" s="135"/>
      <c r="R555" s="135"/>
      <c r="S555" s="189"/>
      <c r="T555" s="181"/>
    </row>
    <row r="556">
      <c r="J556" s="204"/>
      <c r="K556" s="205"/>
      <c r="L556" s="204"/>
      <c r="M556" s="209"/>
      <c r="N556" s="210"/>
      <c r="O556" s="187"/>
      <c r="P556" s="135"/>
      <c r="R556" s="135"/>
      <c r="S556" s="189"/>
      <c r="T556" s="181"/>
    </row>
    <row r="557">
      <c r="J557" s="204"/>
      <c r="K557" s="205"/>
      <c r="L557" s="204"/>
      <c r="M557" s="209"/>
      <c r="N557" s="210"/>
      <c r="O557" s="187"/>
      <c r="P557" s="135"/>
      <c r="R557" s="135"/>
      <c r="S557" s="189"/>
      <c r="T557" s="181"/>
    </row>
    <row r="558">
      <c r="J558" s="204"/>
      <c r="K558" s="205"/>
      <c r="L558" s="204"/>
      <c r="M558" s="209"/>
      <c r="N558" s="210"/>
      <c r="O558" s="187"/>
      <c r="P558" s="135"/>
      <c r="R558" s="135"/>
      <c r="S558" s="189"/>
      <c r="T558" s="181"/>
    </row>
    <row r="559">
      <c r="J559" s="204"/>
      <c r="K559" s="205"/>
      <c r="L559" s="204"/>
      <c r="M559" s="209"/>
      <c r="N559" s="210"/>
      <c r="O559" s="187"/>
      <c r="P559" s="135"/>
      <c r="R559" s="135"/>
      <c r="S559" s="189"/>
      <c r="T559" s="181"/>
    </row>
    <row r="560">
      <c r="J560" s="204"/>
      <c r="K560" s="205"/>
      <c r="L560" s="204"/>
      <c r="M560" s="209"/>
      <c r="N560" s="210"/>
      <c r="O560" s="187"/>
      <c r="P560" s="135"/>
      <c r="R560" s="135"/>
      <c r="S560" s="189"/>
      <c r="T560" s="181"/>
    </row>
    <row r="561">
      <c r="J561" s="204"/>
      <c r="K561" s="205"/>
      <c r="L561" s="204"/>
      <c r="M561" s="209"/>
      <c r="N561" s="210"/>
      <c r="O561" s="187"/>
      <c r="P561" s="135"/>
      <c r="R561" s="135"/>
      <c r="S561" s="189"/>
      <c r="T561" s="181"/>
    </row>
    <row r="562">
      <c r="J562" s="204"/>
      <c r="K562" s="205"/>
      <c r="L562" s="204"/>
      <c r="M562" s="209"/>
      <c r="N562" s="210"/>
      <c r="O562" s="187"/>
      <c r="P562" s="135"/>
      <c r="R562" s="135"/>
      <c r="S562" s="189"/>
      <c r="T562" s="181"/>
    </row>
    <row r="563">
      <c r="J563" s="204"/>
      <c r="K563" s="205"/>
      <c r="L563" s="204"/>
      <c r="M563" s="209"/>
      <c r="N563" s="210"/>
      <c r="O563" s="187"/>
      <c r="P563" s="135"/>
      <c r="R563" s="135"/>
      <c r="S563" s="189"/>
      <c r="T563" s="181"/>
    </row>
    <row r="564">
      <c r="J564" s="204"/>
      <c r="K564" s="205"/>
      <c r="L564" s="204"/>
      <c r="M564" s="209"/>
      <c r="N564" s="210"/>
      <c r="O564" s="187"/>
      <c r="P564" s="135"/>
      <c r="R564" s="135"/>
      <c r="S564" s="189"/>
      <c r="T564" s="181"/>
    </row>
    <row r="565">
      <c r="J565" s="204"/>
      <c r="K565" s="205"/>
      <c r="L565" s="204"/>
      <c r="M565" s="209"/>
      <c r="N565" s="210"/>
      <c r="O565" s="187"/>
      <c r="P565" s="135"/>
      <c r="R565" s="135"/>
      <c r="S565" s="189"/>
      <c r="T565" s="181"/>
    </row>
    <row r="566">
      <c r="J566" s="204"/>
      <c r="K566" s="205"/>
      <c r="L566" s="204"/>
      <c r="M566" s="209"/>
      <c r="N566" s="210"/>
      <c r="O566" s="187"/>
      <c r="P566" s="135"/>
      <c r="R566" s="135"/>
      <c r="S566" s="189"/>
      <c r="T566" s="181"/>
    </row>
    <row r="567">
      <c r="J567" s="204"/>
      <c r="K567" s="205"/>
      <c r="L567" s="204"/>
      <c r="M567" s="209"/>
      <c r="N567" s="210"/>
      <c r="O567" s="187"/>
      <c r="P567" s="135"/>
      <c r="R567" s="135"/>
      <c r="S567" s="189"/>
      <c r="T567" s="181"/>
    </row>
    <row r="568">
      <c r="J568" s="204"/>
      <c r="K568" s="205"/>
      <c r="L568" s="204"/>
      <c r="M568" s="209"/>
      <c r="N568" s="210"/>
      <c r="O568" s="187"/>
      <c r="P568" s="135"/>
      <c r="R568" s="135"/>
      <c r="S568" s="189"/>
      <c r="T568" s="181"/>
    </row>
    <row r="569">
      <c r="J569" s="204"/>
      <c r="K569" s="205"/>
      <c r="L569" s="204"/>
      <c r="M569" s="209"/>
      <c r="N569" s="210"/>
      <c r="O569" s="187"/>
      <c r="P569" s="135"/>
      <c r="R569" s="135"/>
      <c r="S569" s="189"/>
      <c r="T569" s="181"/>
    </row>
    <row r="570">
      <c r="J570" s="204"/>
      <c r="K570" s="205"/>
      <c r="L570" s="204"/>
      <c r="M570" s="209"/>
      <c r="N570" s="210"/>
      <c r="O570" s="187"/>
      <c r="P570" s="135"/>
      <c r="R570" s="135"/>
      <c r="S570" s="189"/>
      <c r="T570" s="181"/>
    </row>
    <row r="571">
      <c r="J571" s="204"/>
      <c r="K571" s="205"/>
      <c r="L571" s="204"/>
      <c r="M571" s="209"/>
      <c r="N571" s="210"/>
      <c r="O571" s="187"/>
      <c r="P571" s="135"/>
      <c r="R571" s="135"/>
      <c r="S571" s="189"/>
      <c r="T571" s="181"/>
    </row>
    <row r="572">
      <c r="J572" s="204"/>
      <c r="K572" s="205"/>
      <c r="L572" s="204"/>
      <c r="M572" s="209"/>
      <c r="N572" s="210"/>
      <c r="O572" s="187"/>
      <c r="P572" s="135"/>
      <c r="R572" s="135"/>
      <c r="S572" s="189"/>
      <c r="T572" s="181"/>
    </row>
    <row r="573">
      <c r="J573" s="204"/>
      <c r="K573" s="205"/>
      <c r="L573" s="204"/>
      <c r="M573" s="209"/>
      <c r="N573" s="210"/>
      <c r="O573" s="187"/>
      <c r="P573" s="135"/>
      <c r="R573" s="135"/>
      <c r="S573" s="189"/>
      <c r="T573" s="181"/>
    </row>
    <row r="574">
      <c r="J574" s="204"/>
      <c r="K574" s="205"/>
      <c r="L574" s="204"/>
      <c r="M574" s="209"/>
      <c r="N574" s="210"/>
      <c r="O574" s="187"/>
      <c r="P574" s="135"/>
      <c r="R574" s="135"/>
      <c r="S574" s="189"/>
      <c r="T574" s="181"/>
    </row>
    <row r="575">
      <c r="J575" s="204"/>
      <c r="K575" s="205"/>
      <c r="L575" s="204"/>
      <c r="M575" s="209"/>
      <c r="N575" s="210"/>
      <c r="O575" s="187"/>
      <c r="P575" s="135"/>
      <c r="R575" s="135"/>
      <c r="S575" s="189"/>
      <c r="T575" s="181"/>
    </row>
    <row r="576">
      <c r="J576" s="204"/>
      <c r="K576" s="205"/>
      <c r="L576" s="204"/>
      <c r="M576" s="209"/>
      <c r="N576" s="210"/>
      <c r="O576" s="187"/>
      <c r="P576" s="135"/>
      <c r="R576" s="135"/>
      <c r="S576" s="189"/>
      <c r="T576" s="181"/>
    </row>
    <row r="577">
      <c r="J577" s="204"/>
      <c r="K577" s="205"/>
      <c r="L577" s="204"/>
      <c r="M577" s="209"/>
      <c r="N577" s="210"/>
      <c r="O577" s="187"/>
      <c r="P577" s="135"/>
      <c r="R577" s="135"/>
      <c r="S577" s="189"/>
      <c r="T577" s="181"/>
    </row>
    <row r="578">
      <c r="J578" s="204"/>
      <c r="K578" s="205"/>
      <c r="L578" s="204"/>
      <c r="M578" s="209"/>
      <c r="N578" s="210"/>
      <c r="O578" s="187"/>
      <c r="P578" s="135"/>
      <c r="R578" s="135"/>
      <c r="S578" s="189"/>
      <c r="T578" s="181"/>
    </row>
    <row r="579">
      <c r="J579" s="204"/>
      <c r="K579" s="205"/>
      <c r="L579" s="204"/>
      <c r="M579" s="209"/>
      <c r="N579" s="210"/>
      <c r="O579" s="187"/>
      <c r="P579" s="135"/>
      <c r="R579" s="135"/>
      <c r="S579" s="189"/>
      <c r="T579" s="181"/>
    </row>
    <row r="580">
      <c r="J580" s="204"/>
      <c r="K580" s="205"/>
      <c r="L580" s="204"/>
      <c r="M580" s="209"/>
      <c r="N580" s="210"/>
      <c r="O580" s="187"/>
      <c r="P580" s="135"/>
      <c r="R580" s="135"/>
      <c r="S580" s="189"/>
      <c r="T580" s="181"/>
    </row>
    <row r="581">
      <c r="J581" s="204"/>
      <c r="K581" s="205"/>
      <c r="L581" s="204"/>
      <c r="M581" s="209"/>
      <c r="N581" s="210"/>
      <c r="O581" s="187"/>
      <c r="P581" s="135"/>
      <c r="R581" s="135"/>
      <c r="S581" s="189"/>
      <c r="T581" s="181"/>
    </row>
    <row r="582">
      <c r="J582" s="204"/>
      <c r="K582" s="205"/>
      <c r="L582" s="204"/>
      <c r="M582" s="209"/>
      <c r="N582" s="210"/>
      <c r="O582" s="187"/>
      <c r="P582" s="135"/>
      <c r="R582" s="135"/>
      <c r="S582" s="189"/>
      <c r="T582" s="181"/>
    </row>
    <row r="583">
      <c r="J583" s="204"/>
      <c r="K583" s="205"/>
      <c r="L583" s="204"/>
      <c r="M583" s="209"/>
      <c r="N583" s="210"/>
      <c r="O583" s="187"/>
      <c r="P583" s="135"/>
      <c r="R583" s="135"/>
      <c r="S583" s="189"/>
      <c r="T583" s="181"/>
    </row>
    <row r="584">
      <c r="J584" s="204"/>
      <c r="K584" s="205"/>
      <c r="L584" s="204"/>
      <c r="M584" s="209"/>
      <c r="N584" s="210"/>
      <c r="O584" s="187"/>
      <c r="P584" s="135"/>
      <c r="R584" s="135"/>
      <c r="S584" s="189"/>
      <c r="T584" s="181"/>
    </row>
    <row r="585">
      <c r="J585" s="204"/>
      <c r="K585" s="205"/>
      <c r="L585" s="204"/>
      <c r="M585" s="209"/>
      <c r="N585" s="210"/>
      <c r="O585" s="187"/>
      <c r="P585" s="135"/>
      <c r="R585" s="135"/>
      <c r="S585" s="189"/>
      <c r="T585" s="181"/>
    </row>
    <row r="586">
      <c r="J586" s="204"/>
      <c r="K586" s="205"/>
      <c r="L586" s="204"/>
      <c r="M586" s="209"/>
      <c r="N586" s="210"/>
      <c r="O586" s="187"/>
      <c r="P586" s="135"/>
      <c r="R586" s="135"/>
      <c r="S586" s="189"/>
      <c r="T586" s="181"/>
    </row>
    <row r="587">
      <c r="J587" s="204"/>
      <c r="K587" s="205"/>
      <c r="L587" s="204"/>
      <c r="M587" s="209"/>
      <c r="N587" s="210"/>
      <c r="O587" s="187"/>
      <c r="P587" s="135"/>
      <c r="R587" s="135"/>
      <c r="S587" s="189"/>
      <c r="T587" s="181"/>
    </row>
    <row r="588">
      <c r="J588" s="204"/>
      <c r="K588" s="205"/>
      <c r="L588" s="204"/>
      <c r="M588" s="209"/>
      <c r="N588" s="210"/>
      <c r="O588" s="187"/>
      <c r="P588" s="135"/>
      <c r="R588" s="135"/>
      <c r="S588" s="189"/>
      <c r="T588" s="181"/>
    </row>
    <row r="589">
      <c r="J589" s="204"/>
      <c r="K589" s="205"/>
      <c r="L589" s="204"/>
      <c r="M589" s="209"/>
      <c r="N589" s="210"/>
      <c r="O589" s="187"/>
      <c r="P589" s="135"/>
      <c r="R589" s="135"/>
      <c r="S589" s="189"/>
      <c r="T589" s="181"/>
    </row>
    <row r="590">
      <c r="J590" s="204"/>
      <c r="K590" s="205"/>
      <c r="L590" s="204"/>
      <c r="M590" s="209"/>
      <c r="N590" s="210"/>
      <c r="O590" s="187"/>
      <c r="P590" s="135"/>
      <c r="R590" s="135"/>
      <c r="S590" s="189"/>
      <c r="T590" s="181"/>
    </row>
    <row r="591">
      <c r="J591" s="204"/>
      <c r="K591" s="205"/>
      <c r="L591" s="204"/>
      <c r="M591" s="209"/>
      <c r="N591" s="210"/>
      <c r="O591" s="187"/>
      <c r="P591" s="135"/>
      <c r="R591" s="135"/>
      <c r="S591" s="189"/>
      <c r="T591" s="181"/>
    </row>
    <row r="592">
      <c r="J592" s="204"/>
      <c r="K592" s="205"/>
      <c r="L592" s="204"/>
      <c r="M592" s="209"/>
      <c r="N592" s="210"/>
      <c r="O592" s="187"/>
      <c r="P592" s="135"/>
      <c r="R592" s="135"/>
      <c r="S592" s="189"/>
      <c r="T592" s="181"/>
    </row>
    <row r="593">
      <c r="J593" s="204"/>
      <c r="K593" s="205"/>
      <c r="L593" s="204"/>
      <c r="M593" s="209"/>
      <c r="N593" s="210"/>
      <c r="O593" s="187"/>
      <c r="P593" s="135"/>
      <c r="R593" s="135"/>
      <c r="S593" s="189"/>
      <c r="T593" s="181"/>
    </row>
    <row r="594">
      <c r="J594" s="204"/>
      <c r="K594" s="205"/>
      <c r="L594" s="204"/>
      <c r="M594" s="209"/>
      <c r="N594" s="210"/>
      <c r="O594" s="187"/>
      <c r="P594" s="135"/>
      <c r="R594" s="135"/>
      <c r="S594" s="189"/>
      <c r="T594" s="181"/>
    </row>
    <row r="595">
      <c r="J595" s="204"/>
      <c r="K595" s="205"/>
      <c r="L595" s="204"/>
      <c r="M595" s="209"/>
      <c r="N595" s="210"/>
      <c r="O595" s="187"/>
      <c r="P595" s="135"/>
      <c r="R595" s="135"/>
      <c r="S595" s="189"/>
      <c r="T595" s="181"/>
    </row>
    <row r="596">
      <c r="J596" s="204"/>
      <c r="K596" s="205"/>
      <c r="L596" s="204"/>
      <c r="M596" s="209"/>
      <c r="N596" s="210"/>
      <c r="O596" s="187"/>
      <c r="P596" s="135"/>
      <c r="R596" s="135"/>
      <c r="S596" s="189"/>
      <c r="T596" s="181"/>
    </row>
    <row r="597">
      <c r="J597" s="204"/>
      <c r="K597" s="205"/>
      <c r="L597" s="204"/>
      <c r="M597" s="209"/>
      <c r="N597" s="210"/>
      <c r="O597" s="187"/>
      <c r="P597" s="135"/>
      <c r="R597" s="135"/>
      <c r="S597" s="189"/>
      <c r="T597" s="181"/>
    </row>
    <row r="598">
      <c r="J598" s="204"/>
      <c r="K598" s="205"/>
      <c r="L598" s="204"/>
      <c r="M598" s="209"/>
      <c r="N598" s="210"/>
      <c r="O598" s="187"/>
      <c r="P598" s="135"/>
      <c r="R598" s="135"/>
      <c r="S598" s="189"/>
      <c r="T598" s="181"/>
    </row>
    <row r="599">
      <c r="J599" s="204"/>
      <c r="K599" s="205"/>
      <c r="L599" s="204"/>
      <c r="M599" s="209"/>
      <c r="N599" s="210"/>
      <c r="O599" s="187"/>
      <c r="P599" s="135"/>
      <c r="R599" s="135"/>
      <c r="S599" s="189"/>
      <c r="T599" s="181"/>
    </row>
    <row r="600">
      <c r="J600" s="204"/>
      <c r="K600" s="205"/>
      <c r="L600" s="204"/>
      <c r="M600" s="209"/>
      <c r="N600" s="210"/>
      <c r="O600" s="187"/>
      <c r="P600" s="135"/>
      <c r="R600" s="135"/>
      <c r="S600" s="189"/>
      <c r="T600" s="181"/>
    </row>
    <row r="601">
      <c r="J601" s="204"/>
      <c r="K601" s="205"/>
      <c r="L601" s="204"/>
      <c r="M601" s="209"/>
      <c r="N601" s="210"/>
      <c r="O601" s="187"/>
      <c r="P601" s="135"/>
      <c r="R601" s="135"/>
      <c r="S601" s="189"/>
      <c r="T601" s="181"/>
    </row>
    <row r="602">
      <c r="J602" s="204"/>
      <c r="K602" s="205"/>
      <c r="L602" s="204"/>
      <c r="M602" s="209"/>
      <c r="N602" s="210"/>
      <c r="O602" s="187"/>
      <c r="P602" s="135"/>
      <c r="R602" s="135"/>
      <c r="S602" s="189"/>
      <c r="T602" s="181"/>
    </row>
    <row r="603">
      <c r="J603" s="204"/>
      <c r="K603" s="205"/>
      <c r="L603" s="204"/>
      <c r="M603" s="209"/>
      <c r="N603" s="210"/>
      <c r="O603" s="187"/>
      <c r="P603" s="135"/>
      <c r="R603" s="135"/>
      <c r="S603" s="189"/>
      <c r="T603" s="181"/>
    </row>
    <row r="604">
      <c r="J604" s="204"/>
      <c r="K604" s="205"/>
      <c r="L604" s="204"/>
      <c r="M604" s="209"/>
      <c r="N604" s="210"/>
      <c r="O604" s="187"/>
      <c r="P604" s="135"/>
      <c r="R604" s="135"/>
      <c r="S604" s="189"/>
      <c r="T604" s="181"/>
    </row>
    <row r="605">
      <c r="J605" s="204"/>
      <c r="K605" s="205"/>
      <c r="L605" s="204"/>
      <c r="M605" s="209"/>
      <c r="N605" s="210"/>
      <c r="O605" s="187"/>
      <c r="P605" s="135"/>
      <c r="R605" s="135"/>
      <c r="S605" s="189"/>
      <c r="T605" s="181"/>
    </row>
    <row r="606">
      <c r="J606" s="204"/>
      <c r="K606" s="205"/>
      <c r="L606" s="204"/>
      <c r="M606" s="209"/>
      <c r="N606" s="210"/>
      <c r="O606" s="187"/>
      <c r="P606" s="135"/>
      <c r="R606" s="135"/>
      <c r="S606" s="189"/>
      <c r="T606" s="181"/>
    </row>
    <row r="607">
      <c r="J607" s="204"/>
      <c r="K607" s="205"/>
      <c r="L607" s="204"/>
      <c r="M607" s="209"/>
      <c r="N607" s="210"/>
      <c r="O607" s="187"/>
      <c r="P607" s="135"/>
      <c r="R607" s="135"/>
      <c r="S607" s="189"/>
      <c r="T607" s="181"/>
    </row>
    <row r="608">
      <c r="J608" s="204"/>
      <c r="K608" s="205"/>
      <c r="L608" s="204"/>
      <c r="M608" s="209"/>
      <c r="N608" s="210"/>
      <c r="O608" s="187"/>
      <c r="P608" s="135"/>
      <c r="R608" s="135"/>
      <c r="S608" s="189"/>
      <c r="T608" s="181"/>
    </row>
    <row r="609">
      <c r="J609" s="204"/>
      <c r="K609" s="205"/>
      <c r="L609" s="204"/>
      <c r="M609" s="209"/>
      <c r="N609" s="210"/>
      <c r="O609" s="187"/>
      <c r="P609" s="135"/>
      <c r="R609" s="135"/>
      <c r="S609" s="189"/>
      <c r="T609" s="181"/>
    </row>
    <row r="610">
      <c r="J610" s="204"/>
      <c r="K610" s="205"/>
      <c r="L610" s="204"/>
      <c r="M610" s="209"/>
      <c r="N610" s="210"/>
      <c r="O610" s="187"/>
      <c r="P610" s="135"/>
      <c r="R610" s="135"/>
      <c r="S610" s="189"/>
      <c r="T610" s="181"/>
    </row>
    <row r="611">
      <c r="J611" s="204"/>
      <c r="K611" s="205"/>
      <c r="L611" s="204"/>
      <c r="M611" s="209"/>
      <c r="N611" s="210"/>
      <c r="O611" s="187"/>
      <c r="P611" s="135"/>
      <c r="R611" s="135"/>
      <c r="S611" s="189"/>
      <c r="T611" s="181"/>
    </row>
    <row r="612">
      <c r="J612" s="204"/>
      <c r="K612" s="205"/>
      <c r="L612" s="204"/>
      <c r="M612" s="209"/>
      <c r="N612" s="210"/>
      <c r="O612" s="187"/>
      <c r="P612" s="135"/>
      <c r="R612" s="135"/>
      <c r="S612" s="189"/>
      <c r="T612" s="181"/>
    </row>
    <row r="613">
      <c r="J613" s="204"/>
      <c r="K613" s="205"/>
      <c r="L613" s="204"/>
      <c r="M613" s="209"/>
      <c r="N613" s="210"/>
      <c r="O613" s="187"/>
      <c r="P613" s="135"/>
      <c r="R613" s="135"/>
      <c r="S613" s="189"/>
      <c r="T613" s="181"/>
    </row>
    <row r="614">
      <c r="J614" s="204"/>
      <c r="K614" s="205"/>
      <c r="L614" s="204"/>
      <c r="M614" s="209"/>
      <c r="N614" s="210"/>
      <c r="O614" s="187"/>
      <c r="P614" s="135"/>
      <c r="R614" s="135"/>
      <c r="S614" s="189"/>
      <c r="T614" s="181"/>
    </row>
    <row r="615">
      <c r="J615" s="204"/>
      <c r="K615" s="205"/>
      <c r="L615" s="204"/>
      <c r="M615" s="209"/>
      <c r="N615" s="210"/>
      <c r="O615" s="187"/>
      <c r="P615" s="135"/>
      <c r="R615" s="135"/>
      <c r="S615" s="189"/>
      <c r="T615" s="181"/>
    </row>
    <row r="616">
      <c r="J616" s="204"/>
      <c r="K616" s="205"/>
      <c r="L616" s="204"/>
      <c r="M616" s="209"/>
      <c r="N616" s="210"/>
      <c r="O616" s="187"/>
      <c r="P616" s="135"/>
      <c r="R616" s="135"/>
      <c r="S616" s="189"/>
      <c r="T616" s="181"/>
    </row>
    <row r="617">
      <c r="J617" s="204"/>
      <c r="K617" s="205"/>
      <c r="L617" s="204"/>
      <c r="M617" s="209"/>
      <c r="N617" s="210"/>
      <c r="O617" s="187"/>
      <c r="P617" s="135"/>
      <c r="R617" s="135"/>
      <c r="S617" s="189"/>
      <c r="T617" s="181"/>
    </row>
    <row r="618">
      <c r="J618" s="204"/>
      <c r="K618" s="205"/>
      <c r="L618" s="204"/>
      <c r="M618" s="209"/>
      <c r="N618" s="210"/>
      <c r="O618" s="187"/>
      <c r="P618" s="135"/>
      <c r="R618" s="135"/>
      <c r="S618" s="189"/>
      <c r="T618" s="181"/>
    </row>
    <row r="619">
      <c r="J619" s="204"/>
      <c r="K619" s="205"/>
      <c r="L619" s="204"/>
      <c r="M619" s="209"/>
      <c r="N619" s="210"/>
      <c r="O619" s="187"/>
      <c r="P619" s="135"/>
      <c r="R619" s="135"/>
      <c r="S619" s="189"/>
      <c r="T619" s="181"/>
    </row>
    <row r="620">
      <c r="J620" s="204"/>
      <c r="K620" s="205"/>
      <c r="L620" s="204"/>
      <c r="M620" s="209"/>
      <c r="N620" s="210"/>
      <c r="O620" s="187"/>
      <c r="P620" s="135"/>
      <c r="R620" s="135"/>
      <c r="S620" s="189"/>
      <c r="T620" s="181"/>
    </row>
    <row r="621">
      <c r="J621" s="204"/>
      <c r="K621" s="205"/>
      <c r="L621" s="204"/>
      <c r="M621" s="209"/>
      <c r="N621" s="210"/>
      <c r="O621" s="187"/>
      <c r="P621" s="135"/>
      <c r="R621" s="135"/>
      <c r="S621" s="189"/>
      <c r="T621" s="181"/>
    </row>
    <row r="622">
      <c r="J622" s="204"/>
      <c r="K622" s="205"/>
      <c r="L622" s="204"/>
      <c r="M622" s="209"/>
      <c r="N622" s="210"/>
      <c r="O622" s="187"/>
      <c r="P622" s="135"/>
      <c r="R622" s="135"/>
      <c r="S622" s="189"/>
      <c r="T622" s="181"/>
    </row>
    <row r="623">
      <c r="J623" s="204"/>
      <c r="K623" s="205"/>
      <c r="L623" s="204"/>
      <c r="M623" s="209"/>
      <c r="N623" s="210"/>
      <c r="O623" s="187"/>
      <c r="P623" s="135"/>
      <c r="R623" s="135"/>
      <c r="S623" s="189"/>
      <c r="T623" s="181"/>
    </row>
    <row r="624">
      <c r="J624" s="204"/>
      <c r="K624" s="205"/>
      <c r="L624" s="204"/>
      <c r="M624" s="209"/>
      <c r="N624" s="210"/>
      <c r="O624" s="187"/>
      <c r="P624" s="135"/>
      <c r="R624" s="135"/>
      <c r="S624" s="189"/>
      <c r="T624" s="181"/>
    </row>
    <row r="625">
      <c r="J625" s="204"/>
      <c r="K625" s="205"/>
      <c r="L625" s="204"/>
      <c r="M625" s="209"/>
      <c r="N625" s="210"/>
      <c r="O625" s="187"/>
      <c r="P625" s="135"/>
      <c r="R625" s="135"/>
      <c r="S625" s="189"/>
      <c r="T625" s="181"/>
    </row>
    <row r="626">
      <c r="J626" s="204"/>
      <c r="K626" s="205"/>
      <c r="L626" s="204"/>
      <c r="M626" s="209"/>
      <c r="N626" s="210"/>
      <c r="O626" s="187"/>
      <c r="P626" s="135"/>
      <c r="R626" s="135"/>
      <c r="S626" s="189"/>
      <c r="T626" s="181"/>
    </row>
    <row r="627">
      <c r="J627" s="204"/>
      <c r="K627" s="205"/>
      <c r="L627" s="204"/>
      <c r="M627" s="209"/>
      <c r="N627" s="210"/>
      <c r="O627" s="187"/>
      <c r="P627" s="135"/>
      <c r="R627" s="135"/>
      <c r="S627" s="189"/>
      <c r="T627" s="181"/>
    </row>
    <row r="628">
      <c r="J628" s="204"/>
      <c r="K628" s="205"/>
      <c r="L628" s="204"/>
      <c r="M628" s="209"/>
      <c r="N628" s="210"/>
      <c r="O628" s="187"/>
      <c r="P628" s="135"/>
      <c r="R628" s="135"/>
      <c r="S628" s="189"/>
      <c r="T628" s="181"/>
    </row>
    <row r="629">
      <c r="J629" s="204"/>
      <c r="K629" s="205"/>
      <c r="L629" s="204"/>
      <c r="M629" s="209"/>
      <c r="N629" s="210"/>
      <c r="O629" s="187"/>
      <c r="P629" s="135"/>
      <c r="R629" s="135"/>
      <c r="S629" s="189"/>
      <c r="T629" s="181"/>
    </row>
    <row r="630">
      <c r="J630" s="204"/>
      <c r="K630" s="205"/>
      <c r="L630" s="204"/>
      <c r="M630" s="209"/>
      <c r="N630" s="210"/>
      <c r="O630" s="187"/>
      <c r="P630" s="135"/>
      <c r="R630" s="135"/>
      <c r="S630" s="189"/>
      <c r="T630" s="181"/>
    </row>
    <row r="631">
      <c r="J631" s="204"/>
      <c r="K631" s="205"/>
      <c r="L631" s="204"/>
      <c r="M631" s="209"/>
      <c r="N631" s="210"/>
      <c r="O631" s="187"/>
      <c r="P631" s="135"/>
      <c r="R631" s="135"/>
      <c r="S631" s="189"/>
      <c r="T631" s="181"/>
    </row>
    <row r="632">
      <c r="J632" s="204"/>
      <c r="K632" s="205"/>
      <c r="L632" s="204"/>
      <c r="M632" s="209"/>
      <c r="N632" s="210"/>
      <c r="O632" s="187"/>
      <c r="P632" s="135"/>
      <c r="R632" s="135"/>
      <c r="S632" s="189"/>
      <c r="T632" s="181"/>
    </row>
    <row r="633">
      <c r="J633" s="204"/>
      <c r="K633" s="205"/>
      <c r="L633" s="204"/>
      <c r="M633" s="209"/>
      <c r="N633" s="210"/>
      <c r="O633" s="187"/>
      <c r="P633" s="135"/>
      <c r="R633" s="135"/>
      <c r="S633" s="189"/>
      <c r="T633" s="181"/>
    </row>
    <row r="634">
      <c r="J634" s="204"/>
      <c r="K634" s="205"/>
      <c r="L634" s="204"/>
      <c r="M634" s="209"/>
      <c r="N634" s="210"/>
      <c r="O634" s="187"/>
      <c r="P634" s="135"/>
      <c r="R634" s="135"/>
      <c r="S634" s="189"/>
      <c r="T634" s="181"/>
    </row>
    <row r="635">
      <c r="J635" s="204"/>
      <c r="K635" s="205"/>
      <c r="L635" s="204"/>
      <c r="M635" s="209"/>
      <c r="N635" s="210"/>
      <c r="O635" s="187"/>
      <c r="P635" s="135"/>
      <c r="R635" s="135"/>
      <c r="S635" s="189"/>
      <c r="T635" s="181"/>
    </row>
    <row r="636">
      <c r="J636" s="204"/>
      <c r="K636" s="205"/>
      <c r="L636" s="204"/>
      <c r="M636" s="209"/>
      <c r="N636" s="210"/>
      <c r="O636" s="187"/>
      <c r="P636" s="135"/>
      <c r="R636" s="135"/>
      <c r="S636" s="189"/>
      <c r="T636" s="181"/>
    </row>
    <row r="637">
      <c r="J637" s="204"/>
      <c r="K637" s="205"/>
      <c r="L637" s="204"/>
      <c r="M637" s="209"/>
      <c r="N637" s="210"/>
      <c r="O637" s="187"/>
      <c r="P637" s="135"/>
      <c r="R637" s="135"/>
      <c r="S637" s="189"/>
      <c r="T637" s="181"/>
    </row>
    <row r="638">
      <c r="J638" s="204"/>
      <c r="K638" s="205"/>
      <c r="L638" s="204"/>
      <c r="M638" s="209"/>
      <c r="N638" s="210"/>
      <c r="O638" s="187"/>
      <c r="P638" s="135"/>
      <c r="R638" s="135"/>
      <c r="S638" s="189"/>
      <c r="T638" s="181"/>
    </row>
    <row r="639">
      <c r="J639" s="204"/>
      <c r="K639" s="205"/>
      <c r="L639" s="204"/>
      <c r="M639" s="209"/>
      <c r="N639" s="210"/>
      <c r="O639" s="187"/>
      <c r="P639" s="135"/>
      <c r="R639" s="135"/>
      <c r="S639" s="189"/>
      <c r="T639" s="181"/>
    </row>
    <row r="640">
      <c r="J640" s="204"/>
      <c r="K640" s="205"/>
      <c r="L640" s="204"/>
      <c r="M640" s="209"/>
      <c r="N640" s="210"/>
      <c r="O640" s="187"/>
      <c r="P640" s="135"/>
      <c r="R640" s="135"/>
      <c r="S640" s="189"/>
      <c r="T640" s="181"/>
    </row>
    <row r="641">
      <c r="J641" s="204"/>
      <c r="K641" s="205"/>
      <c r="L641" s="204"/>
      <c r="M641" s="209"/>
      <c r="N641" s="210"/>
      <c r="O641" s="187"/>
      <c r="P641" s="135"/>
      <c r="R641" s="135"/>
      <c r="S641" s="189"/>
      <c r="T641" s="181"/>
    </row>
    <row r="642">
      <c r="J642" s="204"/>
      <c r="K642" s="205"/>
      <c r="L642" s="204"/>
      <c r="M642" s="209"/>
      <c r="N642" s="210"/>
      <c r="O642" s="187"/>
      <c r="P642" s="135"/>
      <c r="R642" s="135"/>
      <c r="S642" s="189"/>
      <c r="T642" s="181"/>
    </row>
    <row r="643">
      <c r="J643" s="204"/>
      <c r="K643" s="205"/>
      <c r="L643" s="204"/>
      <c r="M643" s="209"/>
      <c r="N643" s="210"/>
      <c r="O643" s="187"/>
      <c r="P643" s="135"/>
      <c r="R643" s="135"/>
      <c r="S643" s="189"/>
      <c r="T643" s="181"/>
    </row>
    <row r="644">
      <c r="J644" s="204"/>
      <c r="K644" s="205"/>
      <c r="L644" s="204"/>
      <c r="M644" s="209"/>
      <c r="N644" s="210"/>
      <c r="O644" s="187"/>
      <c r="P644" s="135"/>
      <c r="R644" s="135"/>
      <c r="S644" s="189"/>
      <c r="T644" s="181"/>
    </row>
    <row r="645">
      <c r="J645" s="204"/>
      <c r="K645" s="205"/>
      <c r="L645" s="204"/>
      <c r="M645" s="209"/>
      <c r="N645" s="210"/>
      <c r="O645" s="187"/>
      <c r="P645" s="135"/>
      <c r="R645" s="135"/>
      <c r="S645" s="189"/>
      <c r="T645" s="181"/>
    </row>
    <row r="646">
      <c r="J646" s="204"/>
      <c r="K646" s="205"/>
      <c r="L646" s="204"/>
      <c r="M646" s="209"/>
      <c r="N646" s="210"/>
      <c r="O646" s="187"/>
      <c r="P646" s="135"/>
      <c r="R646" s="135"/>
      <c r="S646" s="189"/>
      <c r="T646" s="181"/>
    </row>
    <row r="647">
      <c r="J647" s="204"/>
      <c r="K647" s="205"/>
      <c r="L647" s="204"/>
      <c r="M647" s="209"/>
      <c r="N647" s="210"/>
      <c r="O647" s="187"/>
      <c r="P647" s="135"/>
      <c r="R647" s="135"/>
      <c r="S647" s="189"/>
      <c r="T647" s="181"/>
    </row>
    <row r="648">
      <c r="J648" s="204"/>
      <c r="K648" s="205"/>
      <c r="L648" s="204"/>
      <c r="M648" s="209"/>
      <c r="N648" s="210"/>
      <c r="O648" s="187"/>
      <c r="P648" s="135"/>
      <c r="R648" s="135"/>
      <c r="S648" s="189"/>
      <c r="T648" s="181"/>
    </row>
    <row r="649">
      <c r="J649" s="204"/>
      <c r="K649" s="205"/>
      <c r="L649" s="204"/>
      <c r="M649" s="209"/>
      <c r="N649" s="210"/>
      <c r="O649" s="187"/>
      <c r="P649" s="135"/>
      <c r="R649" s="135"/>
      <c r="S649" s="189"/>
      <c r="T649" s="181"/>
    </row>
    <row r="650">
      <c r="J650" s="204"/>
      <c r="K650" s="205"/>
      <c r="L650" s="204"/>
      <c r="M650" s="209"/>
      <c r="N650" s="210"/>
      <c r="O650" s="187"/>
      <c r="P650" s="135"/>
      <c r="R650" s="135"/>
      <c r="S650" s="189"/>
      <c r="T650" s="181"/>
    </row>
    <row r="651">
      <c r="J651" s="204"/>
      <c r="K651" s="205"/>
      <c r="L651" s="204"/>
      <c r="M651" s="209"/>
      <c r="N651" s="210"/>
      <c r="O651" s="187"/>
      <c r="P651" s="135"/>
      <c r="R651" s="135"/>
      <c r="S651" s="189"/>
      <c r="T651" s="181"/>
    </row>
    <row r="652">
      <c r="J652" s="204"/>
      <c r="K652" s="205"/>
      <c r="L652" s="204"/>
      <c r="M652" s="209"/>
      <c r="N652" s="210"/>
      <c r="O652" s="187"/>
      <c r="P652" s="135"/>
      <c r="R652" s="135"/>
      <c r="S652" s="189"/>
      <c r="T652" s="181"/>
    </row>
    <row r="653">
      <c r="J653" s="204"/>
      <c r="K653" s="205"/>
      <c r="L653" s="204"/>
      <c r="M653" s="209"/>
      <c r="N653" s="210"/>
      <c r="O653" s="187"/>
      <c r="P653" s="135"/>
      <c r="R653" s="135"/>
      <c r="S653" s="189"/>
      <c r="T653" s="181"/>
    </row>
    <row r="654">
      <c r="J654" s="204"/>
      <c r="K654" s="205"/>
      <c r="L654" s="204"/>
      <c r="M654" s="209"/>
      <c r="N654" s="210"/>
      <c r="O654" s="187"/>
      <c r="P654" s="135"/>
      <c r="R654" s="135"/>
      <c r="S654" s="189"/>
      <c r="T654" s="181"/>
    </row>
    <row r="655">
      <c r="J655" s="204"/>
      <c r="K655" s="205"/>
      <c r="L655" s="204"/>
      <c r="M655" s="209"/>
      <c r="N655" s="210"/>
      <c r="O655" s="187"/>
      <c r="P655" s="135"/>
      <c r="R655" s="135"/>
      <c r="S655" s="189"/>
      <c r="T655" s="181"/>
    </row>
    <row r="656">
      <c r="J656" s="204"/>
      <c r="K656" s="205"/>
      <c r="L656" s="204"/>
      <c r="M656" s="209"/>
      <c r="N656" s="210"/>
      <c r="O656" s="187"/>
      <c r="P656" s="135"/>
      <c r="R656" s="135"/>
      <c r="S656" s="189"/>
      <c r="T656" s="181"/>
    </row>
    <row r="657">
      <c r="J657" s="204"/>
      <c r="K657" s="205"/>
      <c r="L657" s="204"/>
      <c r="M657" s="209"/>
      <c r="N657" s="210"/>
      <c r="O657" s="187"/>
      <c r="P657" s="135"/>
      <c r="R657" s="135"/>
      <c r="S657" s="189"/>
      <c r="T657" s="181"/>
    </row>
    <row r="658">
      <c r="J658" s="204"/>
      <c r="K658" s="205"/>
      <c r="L658" s="204"/>
      <c r="M658" s="209"/>
      <c r="N658" s="210"/>
      <c r="O658" s="187"/>
      <c r="P658" s="135"/>
      <c r="R658" s="135"/>
      <c r="S658" s="189"/>
      <c r="T658" s="181"/>
    </row>
    <row r="659">
      <c r="J659" s="204"/>
      <c r="K659" s="205"/>
      <c r="L659" s="204"/>
      <c r="M659" s="209"/>
      <c r="N659" s="210"/>
      <c r="O659" s="187"/>
      <c r="P659" s="135"/>
      <c r="R659" s="135"/>
      <c r="S659" s="189"/>
      <c r="T659" s="181"/>
    </row>
    <row r="660">
      <c r="J660" s="204"/>
      <c r="K660" s="205"/>
      <c r="L660" s="204"/>
      <c r="M660" s="209"/>
      <c r="N660" s="210"/>
      <c r="O660" s="187"/>
      <c r="P660" s="135"/>
      <c r="R660" s="135"/>
      <c r="S660" s="189"/>
      <c r="T660" s="181"/>
    </row>
    <row r="661">
      <c r="J661" s="204"/>
      <c r="K661" s="205"/>
      <c r="L661" s="204"/>
      <c r="M661" s="209"/>
      <c r="N661" s="210"/>
      <c r="O661" s="187"/>
      <c r="P661" s="135"/>
      <c r="R661" s="135"/>
      <c r="S661" s="189"/>
      <c r="T661" s="181"/>
    </row>
    <row r="662">
      <c r="J662" s="204"/>
      <c r="K662" s="205"/>
      <c r="L662" s="204"/>
      <c r="M662" s="209"/>
      <c r="N662" s="210"/>
      <c r="O662" s="187"/>
      <c r="P662" s="135"/>
      <c r="R662" s="135"/>
      <c r="S662" s="189"/>
      <c r="T662" s="181"/>
    </row>
    <row r="663">
      <c r="J663" s="204"/>
      <c r="K663" s="205"/>
      <c r="L663" s="204"/>
      <c r="M663" s="209"/>
      <c r="N663" s="210"/>
      <c r="O663" s="187"/>
      <c r="P663" s="135"/>
      <c r="R663" s="135"/>
      <c r="S663" s="189"/>
      <c r="T663" s="181"/>
    </row>
    <row r="664">
      <c r="J664" s="204"/>
      <c r="K664" s="205"/>
      <c r="L664" s="204"/>
      <c r="M664" s="209"/>
      <c r="N664" s="210"/>
      <c r="O664" s="187"/>
      <c r="P664" s="135"/>
      <c r="R664" s="135"/>
      <c r="S664" s="189"/>
      <c r="T664" s="181"/>
    </row>
    <row r="665">
      <c r="J665" s="204"/>
      <c r="K665" s="205"/>
      <c r="L665" s="204"/>
      <c r="M665" s="209"/>
      <c r="N665" s="210"/>
      <c r="O665" s="187"/>
      <c r="P665" s="135"/>
      <c r="R665" s="135"/>
      <c r="S665" s="189"/>
      <c r="T665" s="181"/>
    </row>
    <row r="666">
      <c r="J666" s="204"/>
      <c r="K666" s="205"/>
      <c r="L666" s="204"/>
      <c r="M666" s="209"/>
      <c r="N666" s="210"/>
      <c r="O666" s="187"/>
      <c r="P666" s="135"/>
      <c r="R666" s="135"/>
      <c r="S666" s="189"/>
      <c r="T666" s="181"/>
    </row>
    <row r="667">
      <c r="J667" s="204"/>
      <c r="K667" s="205"/>
      <c r="L667" s="204"/>
      <c r="M667" s="209"/>
      <c r="N667" s="210"/>
      <c r="O667" s="187"/>
      <c r="P667" s="135"/>
      <c r="R667" s="135"/>
      <c r="S667" s="189"/>
      <c r="T667" s="181"/>
    </row>
    <row r="668">
      <c r="J668" s="204"/>
      <c r="K668" s="205"/>
      <c r="L668" s="204"/>
      <c r="M668" s="209"/>
      <c r="N668" s="210"/>
      <c r="O668" s="187"/>
      <c r="P668" s="135"/>
      <c r="R668" s="135"/>
      <c r="S668" s="189"/>
      <c r="T668" s="181"/>
    </row>
    <row r="669">
      <c r="J669" s="204"/>
      <c r="K669" s="205"/>
      <c r="L669" s="204"/>
      <c r="M669" s="209"/>
      <c r="N669" s="210"/>
      <c r="O669" s="187"/>
      <c r="P669" s="135"/>
      <c r="R669" s="135"/>
      <c r="S669" s="189"/>
      <c r="T669" s="181"/>
    </row>
    <row r="670">
      <c r="J670" s="204"/>
      <c r="K670" s="205"/>
      <c r="L670" s="204"/>
      <c r="M670" s="209"/>
      <c r="N670" s="210"/>
      <c r="O670" s="187"/>
      <c r="P670" s="135"/>
      <c r="R670" s="135"/>
      <c r="S670" s="189"/>
      <c r="T670" s="181"/>
    </row>
    <row r="671">
      <c r="J671" s="204"/>
      <c r="K671" s="205"/>
      <c r="L671" s="204"/>
      <c r="M671" s="209"/>
      <c r="N671" s="210"/>
      <c r="O671" s="187"/>
      <c r="P671" s="135"/>
      <c r="R671" s="135"/>
      <c r="S671" s="189"/>
      <c r="T671" s="181"/>
    </row>
    <row r="672">
      <c r="J672" s="204"/>
      <c r="K672" s="205"/>
      <c r="L672" s="204"/>
      <c r="M672" s="209"/>
      <c r="N672" s="210"/>
      <c r="O672" s="187"/>
      <c r="P672" s="135"/>
      <c r="R672" s="135"/>
      <c r="S672" s="189"/>
      <c r="T672" s="181"/>
    </row>
    <row r="673">
      <c r="J673" s="204"/>
      <c r="K673" s="205"/>
      <c r="L673" s="204"/>
      <c r="M673" s="209"/>
      <c r="N673" s="210"/>
      <c r="O673" s="187"/>
      <c r="P673" s="135"/>
      <c r="R673" s="135"/>
      <c r="S673" s="189"/>
      <c r="T673" s="181"/>
    </row>
    <row r="674">
      <c r="J674" s="204"/>
      <c r="K674" s="205"/>
      <c r="L674" s="204"/>
      <c r="M674" s="209"/>
      <c r="N674" s="210"/>
      <c r="O674" s="187"/>
      <c r="P674" s="135"/>
      <c r="R674" s="135"/>
      <c r="S674" s="189"/>
      <c r="T674" s="181"/>
    </row>
    <row r="675">
      <c r="J675" s="204"/>
      <c r="K675" s="205"/>
      <c r="L675" s="204"/>
      <c r="M675" s="209"/>
      <c r="N675" s="210"/>
      <c r="O675" s="187"/>
      <c r="P675" s="135"/>
      <c r="R675" s="135"/>
      <c r="S675" s="189"/>
      <c r="T675" s="181"/>
    </row>
    <row r="676">
      <c r="J676" s="204"/>
      <c r="K676" s="205"/>
      <c r="L676" s="204"/>
      <c r="M676" s="209"/>
      <c r="N676" s="210"/>
      <c r="O676" s="187"/>
      <c r="P676" s="135"/>
      <c r="R676" s="135"/>
      <c r="S676" s="189"/>
      <c r="T676" s="181"/>
    </row>
    <row r="677">
      <c r="J677" s="204"/>
      <c r="K677" s="205"/>
      <c r="L677" s="204"/>
      <c r="M677" s="209"/>
      <c r="N677" s="210"/>
      <c r="O677" s="187"/>
      <c r="P677" s="135"/>
      <c r="R677" s="135"/>
      <c r="S677" s="189"/>
      <c r="T677" s="181"/>
    </row>
    <row r="678">
      <c r="J678" s="204"/>
      <c r="K678" s="205"/>
      <c r="L678" s="204"/>
      <c r="M678" s="209"/>
      <c r="N678" s="210"/>
      <c r="O678" s="187"/>
      <c r="P678" s="135"/>
      <c r="R678" s="135"/>
      <c r="S678" s="189"/>
      <c r="T678" s="181"/>
    </row>
    <row r="679">
      <c r="J679" s="204"/>
      <c r="K679" s="205"/>
      <c r="L679" s="204"/>
      <c r="M679" s="209"/>
      <c r="N679" s="210"/>
      <c r="O679" s="187"/>
      <c r="P679" s="135"/>
      <c r="R679" s="135"/>
      <c r="S679" s="189"/>
      <c r="T679" s="181"/>
    </row>
    <row r="680">
      <c r="J680" s="204"/>
      <c r="K680" s="205"/>
      <c r="L680" s="204"/>
      <c r="M680" s="209"/>
      <c r="N680" s="210"/>
      <c r="O680" s="187"/>
      <c r="P680" s="135"/>
      <c r="R680" s="135"/>
      <c r="S680" s="189"/>
      <c r="T680" s="181"/>
    </row>
    <row r="681">
      <c r="J681" s="204"/>
      <c r="K681" s="205"/>
      <c r="L681" s="204"/>
      <c r="M681" s="209"/>
      <c r="N681" s="210"/>
      <c r="O681" s="187"/>
      <c r="P681" s="135"/>
      <c r="R681" s="135"/>
      <c r="S681" s="189"/>
      <c r="T681" s="181"/>
    </row>
    <row r="682">
      <c r="J682" s="204"/>
      <c r="K682" s="205"/>
      <c r="L682" s="204"/>
      <c r="M682" s="209"/>
      <c r="N682" s="210"/>
      <c r="O682" s="187"/>
      <c r="P682" s="135"/>
      <c r="R682" s="135"/>
      <c r="S682" s="189"/>
      <c r="T682" s="181"/>
    </row>
    <row r="683">
      <c r="J683" s="204"/>
      <c r="K683" s="205"/>
      <c r="L683" s="204"/>
      <c r="M683" s="209"/>
      <c r="N683" s="210"/>
      <c r="O683" s="187"/>
      <c r="P683" s="135"/>
      <c r="R683" s="135"/>
      <c r="S683" s="189"/>
      <c r="T683" s="181"/>
    </row>
    <row r="684">
      <c r="J684" s="204"/>
      <c r="K684" s="205"/>
      <c r="L684" s="204"/>
      <c r="M684" s="209"/>
      <c r="N684" s="210"/>
      <c r="O684" s="187"/>
      <c r="P684" s="135"/>
      <c r="R684" s="135"/>
      <c r="S684" s="189"/>
      <c r="T684" s="181"/>
    </row>
    <row r="685">
      <c r="J685" s="204"/>
      <c r="K685" s="205"/>
      <c r="L685" s="204"/>
      <c r="M685" s="209"/>
      <c r="N685" s="210"/>
      <c r="O685" s="187"/>
      <c r="P685" s="135"/>
      <c r="R685" s="135"/>
      <c r="S685" s="189"/>
      <c r="T685" s="181"/>
    </row>
    <row r="686">
      <c r="J686" s="204"/>
      <c r="K686" s="205"/>
      <c r="L686" s="204"/>
      <c r="M686" s="209"/>
      <c r="N686" s="210"/>
      <c r="O686" s="187"/>
      <c r="P686" s="135"/>
      <c r="R686" s="135"/>
      <c r="S686" s="189"/>
      <c r="T686" s="181"/>
    </row>
    <row r="687">
      <c r="J687" s="204"/>
      <c r="K687" s="205"/>
      <c r="L687" s="204"/>
      <c r="M687" s="209"/>
      <c r="N687" s="210"/>
      <c r="O687" s="187"/>
      <c r="P687" s="135"/>
      <c r="R687" s="135"/>
      <c r="S687" s="189"/>
      <c r="T687" s="181"/>
    </row>
    <row r="688">
      <c r="J688" s="204"/>
      <c r="K688" s="205"/>
      <c r="L688" s="204"/>
      <c r="M688" s="209"/>
      <c r="N688" s="210"/>
      <c r="O688" s="187"/>
      <c r="P688" s="135"/>
      <c r="R688" s="135"/>
      <c r="S688" s="189"/>
      <c r="T688" s="181"/>
    </row>
    <row r="689">
      <c r="J689" s="204"/>
      <c r="K689" s="205"/>
      <c r="L689" s="204"/>
      <c r="M689" s="209"/>
      <c r="N689" s="210"/>
      <c r="O689" s="187"/>
      <c r="P689" s="135"/>
      <c r="R689" s="135"/>
      <c r="S689" s="189"/>
      <c r="T689" s="181"/>
    </row>
    <row r="690">
      <c r="J690" s="204"/>
      <c r="K690" s="205"/>
      <c r="L690" s="204"/>
      <c r="M690" s="209"/>
      <c r="N690" s="210"/>
      <c r="O690" s="187"/>
      <c r="P690" s="135"/>
      <c r="R690" s="135"/>
      <c r="S690" s="189"/>
      <c r="T690" s="181"/>
    </row>
    <row r="691">
      <c r="J691" s="204"/>
      <c r="K691" s="205"/>
      <c r="L691" s="204"/>
      <c r="M691" s="209"/>
      <c r="N691" s="210"/>
      <c r="O691" s="187"/>
      <c r="P691" s="135"/>
      <c r="R691" s="135"/>
      <c r="S691" s="189"/>
      <c r="T691" s="181"/>
    </row>
    <row r="692">
      <c r="J692" s="204"/>
      <c r="K692" s="205"/>
      <c r="L692" s="204"/>
      <c r="M692" s="209"/>
      <c r="N692" s="210"/>
      <c r="O692" s="187"/>
      <c r="P692" s="135"/>
      <c r="R692" s="135"/>
      <c r="S692" s="189"/>
      <c r="T692" s="181"/>
    </row>
    <row r="693">
      <c r="J693" s="204"/>
      <c r="K693" s="205"/>
      <c r="L693" s="204"/>
      <c r="M693" s="209"/>
      <c r="N693" s="210"/>
      <c r="O693" s="187"/>
      <c r="P693" s="135"/>
      <c r="R693" s="135"/>
      <c r="S693" s="189"/>
      <c r="T693" s="181"/>
    </row>
    <row r="694">
      <c r="J694" s="204"/>
      <c r="K694" s="205"/>
      <c r="L694" s="204"/>
      <c r="M694" s="209"/>
      <c r="N694" s="210"/>
      <c r="O694" s="187"/>
      <c r="P694" s="135"/>
      <c r="R694" s="135"/>
      <c r="S694" s="189"/>
      <c r="T694" s="181"/>
    </row>
    <row r="695">
      <c r="J695" s="204"/>
      <c r="K695" s="205"/>
      <c r="L695" s="204"/>
      <c r="M695" s="209"/>
      <c r="N695" s="210"/>
      <c r="O695" s="187"/>
      <c r="P695" s="135"/>
      <c r="R695" s="135"/>
      <c r="S695" s="189"/>
      <c r="T695" s="181"/>
    </row>
    <row r="696">
      <c r="J696" s="204"/>
      <c r="K696" s="205"/>
      <c r="L696" s="204"/>
      <c r="M696" s="209"/>
      <c r="N696" s="210"/>
      <c r="O696" s="187"/>
      <c r="P696" s="135"/>
      <c r="R696" s="135"/>
      <c r="S696" s="189"/>
      <c r="T696" s="181"/>
    </row>
    <row r="697">
      <c r="J697" s="204"/>
      <c r="K697" s="205"/>
      <c r="L697" s="204"/>
      <c r="M697" s="209"/>
      <c r="N697" s="210"/>
      <c r="O697" s="187"/>
      <c r="P697" s="135"/>
      <c r="R697" s="135"/>
      <c r="S697" s="189"/>
      <c r="T697" s="181"/>
    </row>
    <row r="698">
      <c r="J698" s="204"/>
      <c r="K698" s="205"/>
      <c r="L698" s="204"/>
      <c r="M698" s="209"/>
      <c r="N698" s="210"/>
      <c r="O698" s="187"/>
      <c r="P698" s="135"/>
      <c r="R698" s="135"/>
      <c r="S698" s="189"/>
      <c r="T698" s="181"/>
    </row>
    <row r="699">
      <c r="J699" s="204"/>
      <c r="K699" s="205"/>
      <c r="L699" s="204"/>
      <c r="M699" s="209"/>
      <c r="N699" s="210"/>
      <c r="O699" s="187"/>
      <c r="P699" s="135"/>
      <c r="R699" s="135"/>
      <c r="S699" s="189"/>
      <c r="T699" s="181"/>
    </row>
    <row r="700">
      <c r="J700" s="204"/>
      <c r="K700" s="205"/>
      <c r="L700" s="204"/>
      <c r="M700" s="209"/>
      <c r="N700" s="210"/>
      <c r="O700" s="187"/>
      <c r="P700" s="135"/>
      <c r="R700" s="135"/>
      <c r="S700" s="189"/>
      <c r="T700" s="181"/>
    </row>
    <row r="701">
      <c r="J701" s="204"/>
      <c r="K701" s="205"/>
      <c r="L701" s="204"/>
      <c r="M701" s="209"/>
      <c r="N701" s="210"/>
      <c r="O701" s="187"/>
      <c r="P701" s="135"/>
      <c r="R701" s="135"/>
      <c r="S701" s="189"/>
      <c r="T701" s="181"/>
    </row>
    <row r="702">
      <c r="J702" s="204"/>
      <c r="K702" s="205"/>
      <c r="L702" s="204"/>
      <c r="M702" s="209"/>
      <c r="N702" s="210"/>
      <c r="O702" s="187"/>
      <c r="P702" s="135"/>
      <c r="R702" s="135"/>
      <c r="S702" s="189"/>
      <c r="T702" s="181"/>
    </row>
    <row r="703">
      <c r="J703" s="204"/>
      <c r="K703" s="205"/>
      <c r="L703" s="204"/>
      <c r="M703" s="209"/>
      <c r="N703" s="210"/>
      <c r="O703" s="187"/>
      <c r="P703" s="135"/>
      <c r="R703" s="135"/>
      <c r="S703" s="189"/>
      <c r="T703" s="181"/>
    </row>
    <row r="704">
      <c r="J704" s="204"/>
      <c r="K704" s="205"/>
      <c r="L704" s="204"/>
      <c r="M704" s="209"/>
      <c r="N704" s="210"/>
      <c r="O704" s="187"/>
      <c r="P704" s="135"/>
      <c r="R704" s="135"/>
      <c r="S704" s="189"/>
      <c r="T704" s="181"/>
    </row>
    <row r="705">
      <c r="J705" s="204"/>
      <c r="K705" s="205"/>
      <c r="L705" s="204"/>
      <c r="M705" s="209"/>
      <c r="N705" s="210"/>
      <c r="O705" s="187"/>
      <c r="P705" s="135"/>
      <c r="R705" s="135"/>
      <c r="S705" s="189"/>
      <c r="T705" s="181"/>
    </row>
    <row r="706">
      <c r="J706" s="204"/>
      <c r="K706" s="205"/>
      <c r="L706" s="204"/>
      <c r="M706" s="209"/>
      <c r="N706" s="210"/>
      <c r="O706" s="187"/>
      <c r="P706" s="135"/>
      <c r="R706" s="135"/>
      <c r="S706" s="189"/>
      <c r="T706" s="181"/>
    </row>
    <row r="707">
      <c r="J707" s="204"/>
      <c r="K707" s="205"/>
      <c r="L707" s="204"/>
      <c r="M707" s="209"/>
      <c r="N707" s="210"/>
      <c r="O707" s="187"/>
      <c r="P707" s="135"/>
      <c r="R707" s="135"/>
      <c r="S707" s="189"/>
      <c r="T707" s="181"/>
    </row>
    <row r="708">
      <c r="J708" s="204"/>
      <c r="K708" s="205"/>
      <c r="L708" s="204"/>
      <c r="M708" s="209"/>
      <c r="N708" s="210"/>
      <c r="O708" s="187"/>
      <c r="P708" s="135"/>
      <c r="R708" s="135"/>
      <c r="S708" s="189"/>
      <c r="T708" s="181"/>
    </row>
    <row r="709">
      <c r="J709" s="204"/>
      <c r="K709" s="205"/>
      <c r="L709" s="204"/>
      <c r="M709" s="209"/>
      <c r="N709" s="210"/>
      <c r="O709" s="187"/>
      <c r="P709" s="135"/>
      <c r="R709" s="135"/>
      <c r="S709" s="189"/>
      <c r="T709" s="181"/>
    </row>
    <row r="710">
      <c r="J710" s="204"/>
      <c r="K710" s="205"/>
      <c r="L710" s="204"/>
      <c r="M710" s="209"/>
      <c r="N710" s="210"/>
      <c r="O710" s="187"/>
      <c r="P710" s="135"/>
      <c r="R710" s="135"/>
      <c r="S710" s="189"/>
      <c r="T710" s="181"/>
    </row>
    <row r="711">
      <c r="J711" s="204"/>
      <c r="K711" s="205"/>
      <c r="L711" s="204"/>
      <c r="M711" s="209"/>
      <c r="N711" s="210"/>
      <c r="O711" s="187"/>
      <c r="P711" s="135"/>
      <c r="R711" s="135"/>
      <c r="S711" s="189"/>
      <c r="T711" s="181"/>
    </row>
    <row r="712">
      <c r="J712" s="204"/>
      <c r="K712" s="205"/>
      <c r="L712" s="204"/>
      <c r="M712" s="209"/>
      <c r="N712" s="210"/>
      <c r="O712" s="187"/>
      <c r="P712" s="135"/>
      <c r="R712" s="135"/>
      <c r="S712" s="189"/>
      <c r="T712" s="181"/>
    </row>
    <row r="713">
      <c r="J713" s="204"/>
      <c r="K713" s="205"/>
      <c r="L713" s="204"/>
      <c r="M713" s="209"/>
      <c r="N713" s="210"/>
      <c r="O713" s="187"/>
      <c r="P713" s="135"/>
      <c r="R713" s="135"/>
      <c r="S713" s="189"/>
      <c r="T713" s="181"/>
    </row>
    <row r="714">
      <c r="J714" s="204"/>
      <c r="K714" s="205"/>
      <c r="L714" s="204"/>
      <c r="M714" s="209"/>
      <c r="N714" s="210"/>
      <c r="O714" s="187"/>
      <c r="P714" s="135"/>
      <c r="R714" s="135"/>
      <c r="S714" s="189"/>
      <c r="T714" s="181"/>
    </row>
    <row r="715">
      <c r="J715" s="204"/>
      <c r="K715" s="205"/>
      <c r="L715" s="204"/>
      <c r="M715" s="209"/>
      <c r="N715" s="210"/>
      <c r="O715" s="187"/>
      <c r="P715" s="135"/>
      <c r="R715" s="135"/>
      <c r="S715" s="189"/>
      <c r="T715" s="181"/>
    </row>
    <row r="716">
      <c r="J716" s="204"/>
      <c r="K716" s="205"/>
      <c r="L716" s="204"/>
      <c r="M716" s="209"/>
      <c r="N716" s="210"/>
      <c r="O716" s="187"/>
      <c r="P716" s="135"/>
      <c r="R716" s="135"/>
      <c r="S716" s="189"/>
      <c r="T716" s="181"/>
    </row>
    <row r="717">
      <c r="J717" s="204"/>
      <c r="K717" s="205"/>
      <c r="L717" s="204"/>
      <c r="M717" s="209"/>
      <c r="N717" s="210"/>
      <c r="O717" s="187"/>
      <c r="P717" s="135"/>
      <c r="R717" s="135"/>
      <c r="S717" s="189"/>
      <c r="T717" s="181"/>
    </row>
    <row r="718">
      <c r="J718" s="204"/>
      <c r="K718" s="205"/>
      <c r="L718" s="204"/>
      <c r="M718" s="209"/>
      <c r="N718" s="210"/>
      <c r="O718" s="187"/>
      <c r="P718" s="135"/>
      <c r="R718" s="135"/>
      <c r="S718" s="189"/>
      <c r="T718" s="181"/>
    </row>
    <row r="719">
      <c r="J719" s="204"/>
      <c r="K719" s="205"/>
      <c r="L719" s="204"/>
      <c r="M719" s="209"/>
      <c r="N719" s="210"/>
      <c r="O719" s="187"/>
      <c r="P719" s="135"/>
      <c r="R719" s="135"/>
      <c r="S719" s="189"/>
      <c r="T719" s="181"/>
    </row>
    <row r="720">
      <c r="J720" s="204"/>
      <c r="K720" s="205"/>
      <c r="L720" s="204"/>
      <c r="M720" s="209"/>
      <c r="N720" s="210"/>
      <c r="O720" s="187"/>
      <c r="P720" s="135"/>
      <c r="R720" s="135"/>
      <c r="S720" s="189"/>
      <c r="T720" s="181"/>
    </row>
    <row r="721">
      <c r="J721" s="204"/>
      <c r="K721" s="205"/>
      <c r="L721" s="204"/>
      <c r="M721" s="209"/>
      <c r="N721" s="210"/>
      <c r="O721" s="187"/>
      <c r="P721" s="135"/>
      <c r="R721" s="135"/>
      <c r="S721" s="189"/>
      <c r="T721" s="181"/>
    </row>
    <row r="722">
      <c r="J722" s="204"/>
      <c r="K722" s="205"/>
      <c r="L722" s="204"/>
      <c r="M722" s="209"/>
      <c r="N722" s="210"/>
      <c r="O722" s="187"/>
      <c r="P722" s="135"/>
      <c r="R722" s="135"/>
      <c r="S722" s="189"/>
      <c r="T722" s="181"/>
    </row>
    <row r="723">
      <c r="J723" s="204"/>
      <c r="K723" s="205"/>
      <c r="L723" s="204"/>
      <c r="M723" s="209"/>
      <c r="N723" s="210"/>
      <c r="O723" s="187"/>
      <c r="P723" s="135"/>
      <c r="R723" s="135"/>
      <c r="S723" s="189"/>
      <c r="T723" s="181"/>
    </row>
    <row r="724">
      <c r="J724" s="204"/>
      <c r="K724" s="205"/>
      <c r="L724" s="204"/>
      <c r="M724" s="209"/>
      <c r="N724" s="210"/>
      <c r="O724" s="187"/>
      <c r="P724" s="135"/>
      <c r="R724" s="135"/>
      <c r="S724" s="189"/>
      <c r="T724" s="181"/>
    </row>
    <row r="725">
      <c r="J725" s="204"/>
      <c r="K725" s="205"/>
      <c r="L725" s="204"/>
      <c r="M725" s="209"/>
      <c r="N725" s="210"/>
      <c r="O725" s="187"/>
      <c r="P725" s="135"/>
      <c r="R725" s="135"/>
      <c r="S725" s="189"/>
      <c r="T725" s="181"/>
    </row>
    <row r="726">
      <c r="J726" s="204"/>
      <c r="K726" s="205"/>
      <c r="L726" s="204"/>
      <c r="M726" s="209"/>
      <c r="N726" s="210"/>
      <c r="O726" s="187"/>
      <c r="P726" s="135"/>
      <c r="R726" s="135"/>
      <c r="S726" s="189"/>
      <c r="T726" s="181"/>
    </row>
    <row r="727">
      <c r="J727" s="204"/>
      <c r="K727" s="205"/>
      <c r="L727" s="204"/>
      <c r="M727" s="209"/>
      <c r="N727" s="210"/>
      <c r="O727" s="187"/>
      <c r="P727" s="135"/>
      <c r="R727" s="135"/>
      <c r="S727" s="189"/>
      <c r="T727" s="181"/>
    </row>
    <row r="728">
      <c r="J728" s="204"/>
      <c r="K728" s="205"/>
      <c r="L728" s="204"/>
      <c r="M728" s="209"/>
      <c r="N728" s="210"/>
      <c r="O728" s="187"/>
      <c r="P728" s="135"/>
      <c r="R728" s="135"/>
      <c r="S728" s="189"/>
      <c r="T728" s="181"/>
    </row>
    <row r="729">
      <c r="J729" s="204"/>
      <c r="K729" s="205"/>
      <c r="L729" s="204"/>
      <c r="M729" s="209"/>
      <c r="N729" s="210"/>
      <c r="O729" s="187"/>
      <c r="P729" s="135"/>
      <c r="R729" s="135"/>
      <c r="S729" s="189"/>
      <c r="T729" s="181"/>
    </row>
    <row r="730">
      <c r="J730" s="204"/>
      <c r="K730" s="205"/>
      <c r="L730" s="204"/>
      <c r="M730" s="209"/>
      <c r="N730" s="210"/>
      <c r="O730" s="187"/>
      <c r="P730" s="135"/>
      <c r="R730" s="135"/>
      <c r="S730" s="189"/>
      <c r="T730" s="181"/>
    </row>
    <row r="731">
      <c r="J731" s="204"/>
      <c r="K731" s="205"/>
      <c r="L731" s="204"/>
      <c r="M731" s="209"/>
      <c r="N731" s="210"/>
      <c r="O731" s="187"/>
      <c r="P731" s="135"/>
      <c r="R731" s="135"/>
      <c r="S731" s="189"/>
      <c r="T731" s="181"/>
    </row>
    <row r="732">
      <c r="J732" s="204"/>
      <c r="K732" s="205"/>
      <c r="L732" s="204"/>
      <c r="M732" s="209"/>
      <c r="N732" s="210"/>
      <c r="O732" s="187"/>
      <c r="P732" s="135"/>
      <c r="R732" s="135"/>
      <c r="S732" s="189"/>
      <c r="T732" s="181"/>
    </row>
    <row r="733">
      <c r="J733" s="204"/>
      <c r="K733" s="205"/>
      <c r="L733" s="204"/>
      <c r="M733" s="209"/>
      <c r="N733" s="210"/>
      <c r="O733" s="187"/>
      <c r="P733" s="135"/>
      <c r="R733" s="135"/>
      <c r="S733" s="189"/>
      <c r="T733" s="181"/>
    </row>
    <row r="734">
      <c r="J734" s="204"/>
      <c r="K734" s="205"/>
      <c r="L734" s="204"/>
      <c r="M734" s="209"/>
      <c r="N734" s="210"/>
      <c r="O734" s="187"/>
      <c r="P734" s="135"/>
      <c r="R734" s="135"/>
      <c r="S734" s="189"/>
      <c r="T734" s="181"/>
    </row>
    <row r="735">
      <c r="J735" s="204"/>
      <c r="K735" s="205"/>
      <c r="L735" s="204"/>
      <c r="M735" s="209"/>
      <c r="N735" s="210"/>
      <c r="O735" s="187"/>
      <c r="P735" s="135"/>
      <c r="R735" s="135"/>
      <c r="S735" s="189"/>
      <c r="T735" s="181"/>
    </row>
    <row r="736">
      <c r="J736" s="204"/>
      <c r="K736" s="205"/>
      <c r="L736" s="204"/>
      <c r="M736" s="209"/>
      <c r="N736" s="210"/>
      <c r="O736" s="187"/>
      <c r="P736" s="135"/>
      <c r="R736" s="135"/>
      <c r="S736" s="189"/>
      <c r="T736" s="181"/>
    </row>
    <row r="737">
      <c r="J737" s="204"/>
      <c r="K737" s="205"/>
      <c r="L737" s="204"/>
      <c r="M737" s="209"/>
      <c r="N737" s="210"/>
      <c r="O737" s="187"/>
      <c r="P737" s="135"/>
      <c r="R737" s="135"/>
      <c r="S737" s="189"/>
      <c r="T737" s="181"/>
    </row>
    <row r="738">
      <c r="J738" s="204"/>
      <c r="K738" s="205"/>
      <c r="L738" s="204"/>
      <c r="M738" s="209"/>
      <c r="N738" s="210"/>
      <c r="O738" s="187"/>
      <c r="P738" s="135"/>
      <c r="R738" s="135"/>
      <c r="S738" s="189"/>
      <c r="T738" s="181"/>
    </row>
    <row r="739">
      <c r="J739" s="204"/>
      <c r="K739" s="205"/>
      <c r="L739" s="204"/>
      <c r="M739" s="209"/>
      <c r="N739" s="210"/>
      <c r="O739" s="187"/>
      <c r="P739" s="135"/>
      <c r="R739" s="135"/>
      <c r="S739" s="189"/>
      <c r="T739" s="181"/>
    </row>
    <row r="740">
      <c r="J740" s="204"/>
      <c r="K740" s="205"/>
      <c r="L740" s="204"/>
      <c r="M740" s="209"/>
      <c r="N740" s="210"/>
      <c r="O740" s="187"/>
      <c r="P740" s="135"/>
      <c r="R740" s="135"/>
      <c r="S740" s="189"/>
      <c r="T740" s="181"/>
    </row>
    <row r="741">
      <c r="J741" s="204"/>
      <c r="K741" s="205"/>
      <c r="L741" s="204"/>
      <c r="M741" s="209"/>
      <c r="N741" s="210"/>
      <c r="O741" s="187"/>
      <c r="P741" s="135"/>
      <c r="R741" s="135"/>
      <c r="S741" s="189"/>
      <c r="T741" s="181"/>
    </row>
    <row r="742">
      <c r="J742" s="204"/>
      <c r="K742" s="205"/>
      <c r="L742" s="204"/>
      <c r="M742" s="209"/>
      <c r="N742" s="210"/>
      <c r="O742" s="187"/>
      <c r="P742" s="135"/>
      <c r="R742" s="135"/>
      <c r="S742" s="189"/>
      <c r="T742" s="181"/>
    </row>
    <row r="743">
      <c r="J743" s="204"/>
      <c r="K743" s="205"/>
      <c r="L743" s="204"/>
      <c r="M743" s="209"/>
      <c r="N743" s="210"/>
      <c r="O743" s="187"/>
      <c r="P743" s="135"/>
      <c r="R743" s="135"/>
      <c r="S743" s="189"/>
      <c r="T743" s="181"/>
    </row>
    <row r="744">
      <c r="J744" s="204"/>
      <c r="K744" s="205"/>
      <c r="L744" s="204"/>
      <c r="M744" s="209"/>
      <c r="N744" s="210"/>
      <c r="O744" s="187"/>
      <c r="P744" s="135"/>
      <c r="R744" s="135"/>
      <c r="S744" s="189"/>
      <c r="T744" s="181"/>
    </row>
    <row r="745">
      <c r="J745" s="204"/>
      <c r="K745" s="205"/>
      <c r="L745" s="204"/>
      <c r="M745" s="209"/>
      <c r="N745" s="210"/>
      <c r="O745" s="187"/>
      <c r="P745" s="135"/>
      <c r="R745" s="135"/>
      <c r="S745" s="189"/>
      <c r="T745" s="181"/>
    </row>
    <row r="746">
      <c r="J746" s="204"/>
      <c r="K746" s="205"/>
      <c r="L746" s="204"/>
      <c r="M746" s="209"/>
      <c r="N746" s="210"/>
      <c r="O746" s="187"/>
      <c r="P746" s="135"/>
      <c r="R746" s="135"/>
      <c r="S746" s="189"/>
      <c r="T746" s="181"/>
    </row>
    <row r="747">
      <c r="J747" s="204"/>
      <c r="K747" s="205"/>
      <c r="L747" s="204"/>
      <c r="M747" s="209"/>
      <c r="N747" s="210"/>
      <c r="O747" s="187"/>
      <c r="P747" s="135"/>
      <c r="R747" s="135"/>
      <c r="S747" s="189"/>
      <c r="T747" s="181"/>
    </row>
    <row r="748">
      <c r="J748" s="204"/>
      <c r="K748" s="205"/>
      <c r="L748" s="204"/>
      <c r="M748" s="209"/>
      <c r="N748" s="210"/>
      <c r="O748" s="187"/>
      <c r="P748" s="135"/>
      <c r="R748" s="135"/>
      <c r="S748" s="189"/>
      <c r="T748" s="181"/>
    </row>
    <row r="749">
      <c r="J749" s="204"/>
      <c r="K749" s="205"/>
      <c r="L749" s="204"/>
      <c r="M749" s="209"/>
      <c r="N749" s="210"/>
      <c r="O749" s="187"/>
      <c r="P749" s="135"/>
      <c r="R749" s="135"/>
      <c r="S749" s="189"/>
      <c r="T749" s="181"/>
    </row>
    <row r="750">
      <c r="J750" s="204"/>
      <c r="K750" s="205"/>
      <c r="L750" s="204"/>
      <c r="M750" s="209"/>
      <c r="N750" s="210"/>
      <c r="O750" s="187"/>
      <c r="P750" s="135"/>
      <c r="R750" s="135"/>
      <c r="S750" s="189"/>
      <c r="T750" s="181"/>
    </row>
    <row r="751">
      <c r="J751" s="204"/>
      <c r="K751" s="205"/>
      <c r="L751" s="204"/>
      <c r="M751" s="209"/>
      <c r="N751" s="210"/>
      <c r="O751" s="187"/>
      <c r="P751" s="135"/>
      <c r="R751" s="135"/>
      <c r="S751" s="189"/>
      <c r="T751" s="181"/>
    </row>
    <row r="752">
      <c r="J752" s="204"/>
      <c r="K752" s="205"/>
      <c r="L752" s="204"/>
      <c r="M752" s="209"/>
      <c r="N752" s="210"/>
      <c r="O752" s="187"/>
      <c r="P752" s="135"/>
      <c r="R752" s="135"/>
      <c r="S752" s="189"/>
      <c r="T752" s="181"/>
    </row>
    <row r="753">
      <c r="J753" s="204"/>
      <c r="K753" s="205"/>
      <c r="L753" s="204"/>
      <c r="M753" s="209"/>
      <c r="N753" s="210"/>
      <c r="O753" s="187"/>
      <c r="P753" s="135"/>
      <c r="R753" s="135"/>
      <c r="S753" s="189"/>
      <c r="T753" s="181"/>
    </row>
    <row r="754">
      <c r="J754" s="204"/>
      <c r="K754" s="205"/>
      <c r="L754" s="204"/>
      <c r="M754" s="209"/>
      <c r="N754" s="210"/>
      <c r="O754" s="187"/>
      <c r="P754" s="135"/>
      <c r="R754" s="135"/>
      <c r="S754" s="189"/>
      <c r="T754" s="181"/>
    </row>
    <row r="755">
      <c r="J755" s="204"/>
      <c r="K755" s="205"/>
      <c r="L755" s="204"/>
      <c r="M755" s="209"/>
      <c r="N755" s="210"/>
      <c r="O755" s="187"/>
      <c r="P755" s="135"/>
      <c r="R755" s="135"/>
      <c r="S755" s="189"/>
      <c r="T755" s="181"/>
    </row>
    <row r="756">
      <c r="J756" s="204"/>
      <c r="K756" s="205"/>
      <c r="L756" s="204"/>
      <c r="M756" s="209"/>
      <c r="N756" s="210"/>
      <c r="O756" s="187"/>
      <c r="P756" s="135"/>
      <c r="R756" s="135"/>
      <c r="S756" s="189"/>
      <c r="T756" s="181"/>
    </row>
    <row r="757">
      <c r="J757" s="204"/>
      <c r="K757" s="205"/>
      <c r="L757" s="204"/>
      <c r="M757" s="209"/>
      <c r="N757" s="210"/>
      <c r="O757" s="187"/>
      <c r="P757" s="135"/>
      <c r="R757" s="135"/>
      <c r="S757" s="189"/>
      <c r="T757" s="181"/>
    </row>
    <row r="758">
      <c r="J758" s="204"/>
      <c r="K758" s="205"/>
      <c r="L758" s="204"/>
      <c r="M758" s="209"/>
      <c r="N758" s="210"/>
      <c r="O758" s="187"/>
      <c r="P758" s="135"/>
      <c r="R758" s="135"/>
      <c r="S758" s="189"/>
      <c r="T758" s="181"/>
    </row>
    <row r="759">
      <c r="J759" s="204"/>
      <c r="K759" s="205"/>
      <c r="L759" s="204"/>
      <c r="M759" s="209"/>
      <c r="N759" s="210"/>
      <c r="O759" s="187"/>
      <c r="P759" s="135"/>
      <c r="R759" s="135"/>
      <c r="S759" s="189"/>
      <c r="T759" s="181"/>
    </row>
    <row r="760">
      <c r="J760" s="204"/>
      <c r="K760" s="205"/>
      <c r="L760" s="204"/>
      <c r="M760" s="209"/>
      <c r="N760" s="210"/>
      <c r="O760" s="187"/>
      <c r="P760" s="135"/>
      <c r="R760" s="135"/>
      <c r="S760" s="189"/>
      <c r="T760" s="181"/>
    </row>
    <row r="761">
      <c r="J761" s="204"/>
      <c r="K761" s="205"/>
      <c r="L761" s="204"/>
      <c r="M761" s="209"/>
      <c r="N761" s="210"/>
      <c r="O761" s="187"/>
      <c r="P761" s="135"/>
      <c r="R761" s="135"/>
      <c r="S761" s="189"/>
      <c r="T761" s="181"/>
    </row>
    <row r="762">
      <c r="J762" s="204"/>
      <c r="K762" s="205"/>
      <c r="L762" s="204"/>
      <c r="M762" s="209"/>
      <c r="N762" s="210"/>
      <c r="O762" s="187"/>
      <c r="P762" s="135"/>
      <c r="R762" s="135"/>
      <c r="S762" s="189"/>
      <c r="T762" s="181"/>
    </row>
    <row r="763">
      <c r="J763" s="204"/>
      <c r="K763" s="205"/>
      <c r="L763" s="204"/>
      <c r="M763" s="209"/>
      <c r="N763" s="210"/>
      <c r="O763" s="187"/>
      <c r="P763" s="135"/>
      <c r="R763" s="135"/>
      <c r="S763" s="189"/>
      <c r="T763" s="181"/>
    </row>
    <row r="764">
      <c r="J764" s="204"/>
      <c r="K764" s="205"/>
      <c r="L764" s="204"/>
      <c r="M764" s="209"/>
      <c r="N764" s="210"/>
      <c r="O764" s="187"/>
      <c r="P764" s="135"/>
      <c r="R764" s="135"/>
      <c r="S764" s="189"/>
      <c r="T764" s="181"/>
    </row>
    <row r="765">
      <c r="J765" s="204"/>
      <c r="K765" s="205"/>
      <c r="L765" s="204"/>
      <c r="M765" s="209"/>
      <c r="N765" s="210"/>
      <c r="O765" s="187"/>
      <c r="P765" s="135"/>
      <c r="R765" s="135"/>
      <c r="S765" s="189"/>
      <c r="T765" s="181"/>
    </row>
    <row r="766">
      <c r="J766" s="204"/>
      <c r="K766" s="205"/>
      <c r="L766" s="204"/>
      <c r="M766" s="209"/>
      <c r="N766" s="210"/>
      <c r="O766" s="187"/>
      <c r="P766" s="135"/>
      <c r="R766" s="135"/>
      <c r="S766" s="189"/>
      <c r="T766" s="181"/>
    </row>
    <row r="767">
      <c r="J767" s="204"/>
      <c r="K767" s="205"/>
      <c r="L767" s="204"/>
      <c r="M767" s="209"/>
      <c r="N767" s="210"/>
      <c r="O767" s="187"/>
      <c r="P767" s="135"/>
      <c r="R767" s="135"/>
      <c r="S767" s="189"/>
      <c r="T767" s="181"/>
    </row>
    <row r="768">
      <c r="J768" s="204"/>
      <c r="K768" s="205"/>
      <c r="L768" s="204"/>
      <c r="M768" s="209"/>
      <c r="N768" s="210"/>
      <c r="O768" s="187"/>
      <c r="P768" s="135"/>
      <c r="R768" s="135"/>
      <c r="S768" s="189"/>
      <c r="T768" s="181"/>
    </row>
    <row r="769">
      <c r="J769" s="204"/>
      <c r="K769" s="205"/>
      <c r="L769" s="204"/>
      <c r="M769" s="209"/>
      <c r="N769" s="210"/>
      <c r="O769" s="187"/>
      <c r="P769" s="135"/>
      <c r="R769" s="135"/>
      <c r="S769" s="189"/>
      <c r="T769" s="181"/>
    </row>
    <row r="770">
      <c r="J770" s="204"/>
      <c r="K770" s="205"/>
      <c r="L770" s="204"/>
      <c r="M770" s="209"/>
      <c r="N770" s="210"/>
      <c r="O770" s="187"/>
      <c r="P770" s="135"/>
      <c r="R770" s="135"/>
      <c r="S770" s="189"/>
      <c r="T770" s="181"/>
    </row>
    <row r="771">
      <c r="J771" s="204"/>
      <c r="K771" s="205"/>
      <c r="L771" s="204"/>
      <c r="M771" s="209"/>
      <c r="N771" s="210"/>
      <c r="O771" s="187"/>
      <c r="P771" s="135"/>
      <c r="R771" s="135"/>
      <c r="S771" s="189"/>
      <c r="T771" s="181"/>
    </row>
    <row r="772">
      <c r="J772" s="204"/>
      <c r="K772" s="205"/>
      <c r="L772" s="204"/>
      <c r="M772" s="209"/>
      <c r="N772" s="210"/>
      <c r="O772" s="187"/>
      <c r="P772" s="135"/>
      <c r="R772" s="135"/>
      <c r="S772" s="189"/>
      <c r="T772" s="181"/>
    </row>
    <row r="773">
      <c r="J773" s="204"/>
      <c r="K773" s="205"/>
      <c r="L773" s="204"/>
      <c r="M773" s="209"/>
      <c r="N773" s="210"/>
      <c r="O773" s="187"/>
      <c r="P773" s="135"/>
      <c r="R773" s="135"/>
      <c r="S773" s="189"/>
      <c r="T773" s="181"/>
    </row>
    <row r="774">
      <c r="J774" s="204"/>
      <c r="K774" s="205"/>
      <c r="L774" s="204"/>
      <c r="M774" s="209"/>
      <c r="N774" s="210"/>
      <c r="O774" s="187"/>
      <c r="P774" s="135"/>
      <c r="R774" s="135"/>
      <c r="S774" s="189"/>
      <c r="T774" s="181"/>
    </row>
    <row r="775">
      <c r="J775" s="204"/>
      <c r="K775" s="205"/>
      <c r="L775" s="204"/>
      <c r="M775" s="209"/>
      <c r="N775" s="210"/>
      <c r="O775" s="187"/>
      <c r="P775" s="135"/>
      <c r="R775" s="135"/>
      <c r="S775" s="189"/>
      <c r="T775" s="181"/>
    </row>
    <row r="776">
      <c r="J776" s="204"/>
      <c r="K776" s="205"/>
      <c r="L776" s="204"/>
      <c r="M776" s="209"/>
      <c r="N776" s="210"/>
      <c r="O776" s="187"/>
      <c r="P776" s="135"/>
      <c r="R776" s="135"/>
      <c r="S776" s="189"/>
      <c r="T776" s="181"/>
    </row>
    <row r="777">
      <c r="J777" s="204"/>
      <c r="K777" s="205"/>
      <c r="L777" s="204"/>
      <c r="M777" s="209"/>
      <c r="N777" s="210"/>
      <c r="O777" s="187"/>
      <c r="P777" s="135"/>
      <c r="R777" s="135"/>
      <c r="S777" s="189"/>
      <c r="T777" s="181"/>
    </row>
    <row r="778">
      <c r="J778" s="204"/>
      <c r="K778" s="205"/>
      <c r="L778" s="204"/>
      <c r="M778" s="209"/>
      <c r="N778" s="210"/>
      <c r="O778" s="187"/>
      <c r="P778" s="135"/>
      <c r="R778" s="135"/>
      <c r="S778" s="189"/>
      <c r="T778" s="181"/>
    </row>
    <row r="779">
      <c r="J779" s="204"/>
      <c r="K779" s="205"/>
      <c r="L779" s="204"/>
      <c r="M779" s="209"/>
      <c r="N779" s="210"/>
      <c r="O779" s="187"/>
      <c r="P779" s="135"/>
      <c r="R779" s="135"/>
      <c r="S779" s="189"/>
      <c r="T779" s="181"/>
    </row>
    <row r="780">
      <c r="J780" s="204"/>
      <c r="K780" s="205"/>
      <c r="L780" s="204"/>
      <c r="M780" s="209"/>
      <c r="N780" s="210"/>
      <c r="O780" s="187"/>
      <c r="P780" s="135"/>
      <c r="R780" s="135"/>
      <c r="S780" s="189"/>
      <c r="T780" s="181"/>
    </row>
    <row r="781">
      <c r="J781" s="204"/>
      <c r="K781" s="205"/>
      <c r="L781" s="204"/>
      <c r="M781" s="209"/>
      <c r="N781" s="210"/>
      <c r="O781" s="187"/>
      <c r="P781" s="135"/>
      <c r="R781" s="135"/>
      <c r="S781" s="189"/>
      <c r="T781" s="181"/>
    </row>
    <row r="782">
      <c r="J782" s="204"/>
      <c r="K782" s="205"/>
      <c r="L782" s="204"/>
      <c r="M782" s="209"/>
      <c r="N782" s="210"/>
      <c r="O782" s="187"/>
      <c r="P782" s="135"/>
      <c r="R782" s="135"/>
      <c r="S782" s="189"/>
      <c r="T782" s="181"/>
    </row>
    <row r="783">
      <c r="J783" s="204"/>
      <c r="K783" s="205"/>
      <c r="L783" s="204"/>
      <c r="M783" s="209"/>
      <c r="N783" s="210"/>
      <c r="O783" s="187"/>
      <c r="P783" s="135"/>
      <c r="R783" s="135"/>
      <c r="S783" s="189"/>
      <c r="T783" s="181"/>
    </row>
    <row r="784">
      <c r="J784" s="204"/>
      <c r="K784" s="205"/>
      <c r="L784" s="204"/>
      <c r="M784" s="209"/>
      <c r="N784" s="210"/>
      <c r="O784" s="187"/>
      <c r="P784" s="135"/>
      <c r="R784" s="135"/>
      <c r="S784" s="189"/>
      <c r="T784" s="181"/>
    </row>
    <row r="785">
      <c r="J785" s="204"/>
      <c r="K785" s="205"/>
      <c r="L785" s="204"/>
      <c r="M785" s="209"/>
      <c r="N785" s="210"/>
      <c r="O785" s="187"/>
      <c r="P785" s="135"/>
      <c r="R785" s="135"/>
      <c r="S785" s="189"/>
      <c r="T785" s="181"/>
    </row>
    <row r="786">
      <c r="J786" s="204"/>
      <c r="K786" s="205"/>
      <c r="L786" s="204"/>
      <c r="M786" s="209"/>
      <c r="N786" s="210"/>
      <c r="O786" s="187"/>
      <c r="P786" s="135"/>
      <c r="R786" s="135"/>
      <c r="S786" s="189"/>
      <c r="T786" s="181"/>
    </row>
    <row r="787">
      <c r="J787" s="204"/>
      <c r="K787" s="205"/>
      <c r="L787" s="204"/>
      <c r="M787" s="209"/>
      <c r="N787" s="210"/>
      <c r="O787" s="187"/>
      <c r="P787" s="135"/>
      <c r="R787" s="135"/>
      <c r="S787" s="189"/>
      <c r="T787" s="181"/>
    </row>
    <row r="788">
      <c r="J788" s="204"/>
      <c r="K788" s="205"/>
      <c r="L788" s="204"/>
      <c r="M788" s="209"/>
      <c r="N788" s="210"/>
      <c r="O788" s="187"/>
      <c r="P788" s="135"/>
      <c r="R788" s="135"/>
      <c r="S788" s="189"/>
      <c r="T788" s="181"/>
    </row>
    <row r="789">
      <c r="J789" s="204"/>
      <c r="K789" s="205"/>
      <c r="L789" s="204"/>
      <c r="M789" s="209"/>
      <c r="N789" s="210"/>
      <c r="O789" s="187"/>
      <c r="P789" s="135"/>
      <c r="R789" s="135"/>
      <c r="S789" s="189"/>
      <c r="T789" s="181"/>
    </row>
    <row r="790">
      <c r="J790" s="204"/>
      <c r="K790" s="205"/>
      <c r="L790" s="204"/>
      <c r="M790" s="209"/>
      <c r="N790" s="210"/>
      <c r="O790" s="187"/>
      <c r="P790" s="135"/>
      <c r="R790" s="135"/>
      <c r="S790" s="189"/>
      <c r="T790" s="181"/>
    </row>
    <row r="791">
      <c r="J791" s="204"/>
      <c r="K791" s="205"/>
      <c r="L791" s="204"/>
      <c r="M791" s="209"/>
      <c r="N791" s="210"/>
      <c r="O791" s="187"/>
      <c r="P791" s="135"/>
      <c r="R791" s="135"/>
      <c r="S791" s="189"/>
      <c r="T791" s="181"/>
    </row>
    <row r="792">
      <c r="J792" s="204"/>
      <c r="K792" s="205"/>
      <c r="L792" s="204"/>
      <c r="M792" s="209"/>
      <c r="N792" s="210"/>
      <c r="O792" s="187"/>
      <c r="P792" s="135"/>
      <c r="R792" s="135"/>
      <c r="S792" s="189"/>
      <c r="T792" s="181"/>
    </row>
    <row r="793">
      <c r="J793" s="204"/>
      <c r="K793" s="205"/>
      <c r="L793" s="204"/>
      <c r="M793" s="209"/>
      <c r="N793" s="210"/>
      <c r="O793" s="187"/>
      <c r="P793" s="135"/>
      <c r="R793" s="135"/>
      <c r="S793" s="189"/>
      <c r="T793" s="181"/>
    </row>
    <row r="794">
      <c r="J794" s="204"/>
      <c r="K794" s="205"/>
      <c r="L794" s="204"/>
      <c r="M794" s="209"/>
      <c r="N794" s="210"/>
      <c r="O794" s="187"/>
      <c r="P794" s="135"/>
      <c r="R794" s="135"/>
      <c r="S794" s="189"/>
      <c r="T794" s="181"/>
    </row>
    <row r="795">
      <c r="J795" s="204"/>
      <c r="K795" s="205"/>
      <c r="L795" s="204"/>
      <c r="M795" s="209"/>
      <c r="N795" s="210"/>
      <c r="O795" s="187"/>
      <c r="P795" s="135"/>
      <c r="R795" s="135"/>
      <c r="S795" s="189"/>
      <c r="T795" s="181"/>
    </row>
    <row r="796">
      <c r="J796" s="204"/>
      <c r="K796" s="205"/>
      <c r="L796" s="204"/>
      <c r="M796" s="209"/>
      <c r="N796" s="210"/>
      <c r="O796" s="187"/>
      <c r="P796" s="135"/>
      <c r="R796" s="135"/>
      <c r="S796" s="189"/>
      <c r="T796" s="181"/>
    </row>
    <row r="797">
      <c r="J797" s="204"/>
      <c r="K797" s="205"/>
      <c r="L797" s="204"/>
      <c r="M797" s="209"/>
      <c r="N797" s="210"/>
      <c r="O797" s="187"/>
      <c r="P797" s="135"/>
      <c r="R797" s="135"/>
      <c r="S797" s="189"/>
      <c r="T797" s="181"/>
    </row>
    <row r="798">
      <c r="J798" s="204"/>
      <c r="K798" s="205"/>
      <c r="L798" s="204"/>
      <c r="M798" s="209"/>
      <c r="N798" s="210"/>
      <c r="O798" s="187"/>
      <c r="P798" s="135"/>
      <c r="R798" s="135"/>
      <c r="S798" s="189"/>
      <c r="T798" s="181"/>
    </row>
    <row r="799">
      <c r="J799" s="204"/>
      <c r="K799" s="205"/>
      <c r="L799" s="204"/>
      <c r="M799" s="209"/>
      <c r="N799" s="210"/>
      <c r="O799" s="187"/>
      <c r="P799" s="135"/>
      <c r="R799" s="135"/>
      <c r="S799" s="189"/>
      <c r="T799" s="181"/>
    </row>
    <row r="800">
      <c r="J800" s="204"/>
      <c r="K800" s="205"/>
      <c r="L800" s="204"/>
      <c r="M800" s="209"/>
      <c r="N800" s="210"/>
      <c r="O800" s="187"/>
      <c r="P800" s="135"/>
      <c r="R800" s="135"/>
      <c r="S800" s="189"/>
      <c r="T800" s="181"/>
    </row>
    <row r="801">
      <c r="J801" s="204"/>
      <c r="K801" s="205"/>
      <c r="L801" s="204"/>
      <c r="M801" s="209"/>
      <c r="N801" s="210"/>
      <c r="O801" s="187"/>
      <c r="P801" s="135"/>
      <c r="R801" s="135"/>
      <c r="S801" s="189"/>
      <c r="T801" s="181"/>
    </row>
    <row r="802">
      <c r="J802" s="204"/>
      <c r="K802" s="205"/>
      <c r="L802" s="204"/>
      <c r="M802" s="209"/>
      <c r="N802" s="210"/>
      <c r="O802" s="187"/>
      <c r="P802" s="135"/>
      <c r="R802" s="135"/>
      <c r="S802" s="189"/>
      <c r="T802" s="181"/>
    </row>
    <row r="803">
      <c r="J803" s="204"/>
      <c r="K803" s="205"/>
      <c r="L803" s="204"/>
      <c r="M803" s="209"/>
      <c r="N803" s="210"/>
      <c r="O803" s="187"/>
      <c r="P803" s="135"/>
      <c r="R803" s="135"/>
      <c r="S803" s="189"/>
      <c r="T803" s="181"/>
    </row>
    <row r="804">
      <c r="J804" s="204"/>
      <c r="K804" s="205"/>
      <c r="L804" s="204"/>
      <c r="M804" s="209"/>
      <c r="N804" s="210"/>
      <c r="O804" s="187"/>
      <c r="P804" s="135"/>
      <c r="R804" s="135"/>
      <c r="S804" s="189"/>
      <c r="T804" s="181"/>
    </row>
    <row r="805">
      <c r="J805" s="204"/>
      <c r="K805" s="205"/>
      <c r="L805" s="204"/>
      <c r="M805" s="209"/>
      <c r="N805" s="210"/>
      <c r="O805" s="187"/>
      <c r="P805" s="135"/>
      <c r="R805" s="135"/>
      <c r="S805" s="189"/>
      <c r="T805" s="181"/>
    </row>
    <row r="806">
      <c r="J806" s="204"/>
      <c r="K806" s="205"/>
      <c r="L806" s="204"/>
      <c r="M806" s="209"/>
      <c r="N806" s="210"/>
      <c r="O806" s="187"/>
      <c r="P806" s="135"/>
      <c r="R806" s="135"/>
      <c r="S806" s="189"/>
      <c r="T806" s="181"/>
    </row>
    <row r="807">
      <c r="J807" s="204"/>
      <c r="K807" s="205"/>
      <c r="L807" s="204"/>
      <c r="M807" s="209"/>
      <c r="N807" s="210"/>
      <c r="O807" s="187"/>
      <c r="P807" s="135"/>
      <c r="R807" s="135"/>
      <c r="S807" s="189"/>
      <c r="T807" s="181"/>
    </row>
    <row r="808">
      <c r="J808" s="204"/>
      <c r="K808" s="205"/>
      <c r="L808" s="204"/>
      <c r="M808" s="209"/>
      <c r="N808" s="210"/>
      <c r="O808" s="187"/>
      <c r="P808" s="135"/>
      <c r="R808" s="135"/>
      <c r="S808" s="189"/>
      <c r="T808" s="181"/>
    </row>
    <row r="809">
      <c r="J809" s="204"/>
      <c r="K809" s="205"/>
      <c r="L809" s="204"/>
      <c r="M809" s="209"/>
      <c r="N809" s="210"/>
      <c r="O809" s="187"/>
      <c r="P809" s="135"/>
      <c r="R809" s="135"/>
      <c r="S809" s="189"/>
      <c r="T809" s="181"/>
    </row>
    <row r="810">
      <c r="J810" s="204"/>
      <c r="K810" s="205"/>
      <c r="L810" s="204"/>
      <c r="M810" s="209"/>
      <c r="N810" s="210"/>
      <c r="O810" s="187"/>
      <c r="P810" s="135"/>
      <c r="R810" s="135"/>
      <c r="S810" s="189"/>
      <c r="T810" s="181"/>
    </row>
    <row r="811">
      <c r="J811" s="204"/>
      <c r="K811" s="205"/>
      <c r="L811" s="204"/>
      <c r="M811" s="209"/>
      <c r="N811" s="210"/>
      <c r="O811" s="187"/>
      <c r="P811" s="135"/>
      <c r="R811" s="135"/>
      <c r="S811" s="189"/>
      <c r="T811" s="181"/>
    </row>
    <row r="812">
      <c r="J812" s="204"/>
      <c r="K812" s="205"/>
      <c r="L812" s="204"/>
      <c r="M812" s="209"/>
      <c r="N812" s="210"/>
      <c r="O812" s="187"/>
      <c r="P812" s="135"/>
      <c r="R812" s="135"/>
      <c r="S812" s="189"/>
      <c r="T812" s="181"/>
    </row>
    <row r="813">
      <c r="J813" s="204"/>
      <c r="K813" s="205"/>
      <c r="L813" s="204"/>
      <c r="M813" s="209"/>
      <c r="N813" s="210"/>
      <c r="O813" s="187"/>
      <c r="P813" s="135"/>
      <c r="R813" s="135"/>
      <c r="S813" s="189"/>
      <c r="T813" s="181"/>
    </row>
    <row r="814">
      <c r="J814" s="204"/>
      <c r="K814" s="205"/>
      <c r="L814" s="204"/>
      <c r="M814" s="209"/>
      <c r="N814" s="210"/>
      <c r="O814" s="187"/>
      <c r="P814" s="135"/>
      <c r="R814" s="135"/>
      <c r="S814" s="189"/>
      <c r="T814" s="181"/>
    </row>
    <row r="815">
      <c r="J815" s="204"/>
      <c r="K815" s="205"/>
      <c r="L815" s="204"/>
      <c r="M815" s="209"/>
      <c r="N815" s="210"/>
      <c r="O815" s="187"/>
      <c r="P815" s="135"/>
      <c r="R815" s="135"/>
      <c r="S815" s="189"/>
      <c r="T815" s="181"/>
    </row>
    <row r="816">
      <c r="J816" s="204"/>
      <c r="K816" s="205"/>
      <c r="L816" s="204"/>
      <c r="M816" s="209"/>
      <c r="N816" s="210"/>
      <c r="O816" s="187"/>
      <c r="P816" s="135"/>
      <c r="R816" s="135"/>
      <c r="S816" s="189"/>
      <c r="T816" s="181"/>
    </row>
    <row r="817">
      <c r="J817" s="204"/>
      <c r="K817" s="205"/>
      <c r="L817" s="204"/>
      <c r="M817" s="209"/>
      <c r="N817" s="210"/>
      <c r="O817" s="187"/>
      <c r="P817" s="135"/>
      <c r="R817" s="135"/>
      <c r="S817" s="189"/>
      <c r="T817" s="181"/>
    </row>
    <row r="818">
      <c r="J818" s="204"/>
      <c r="K818" s="205"/>
      <c r="L818" s="204"/>
      <c r="M818" s="209"/>
      <c r="N818" s="210"/>
      <c r="O818" s="187"/>
      <c r="P818" s="135"/>
      <c r="R818" s="135"/>
      <c r="S818" s="189"/>
      <c r="T818" s="181"/>
    </row>
    <row r="819">
      <c r="J819" s="204"/>
      <c r="K819" s="205"/>
      <c r="L819" s="204"/>
      <c r="M819" s="209"/>
      <c r="N819" s="210"/>
      <c r="O819" s="187"/>
      <c r="P819" s="135"/>
      <c r="R819" s="135"/>
      <c r="S819" s="189"/>
      <c r="T819" s="181"/>
    </row>
    <row r="820">
      <c r="J820" s="204"/>
      <c r="K820" s="205"/>
      <c r="L820" s="204"/>
      <c r="M820" s="209"/>
      <c r="N820" s="210"/>
      <c r="O820" s="187"/>
      <c r="P820" s="135"/>
      <c r="R820" s="135"/>
      <c r="S820" s="189"/>
      <c r="T820" s="181"/>
    </row>
    <row r="821">
      <c r="J821" s="204"/>
      <c r="K821" s="205"/>
      <c r="L821" s="204"/>
      <c r="M821" s="209"/>
      <c r="N821" s="210"/>
      <c r="O821" s="187"/>
      <c r="P821" s="135"/>
      <c r="R821" s="135"/>
      <c r="S821" s="189"/>
      <c r="T821" s="181"/>
    </row>
    <row r="822">
      <c r="J822" s="204"/>
      <c r="K822" s="205"/>
      <c r="L822" s="204"/>
      <c r="M822" s="209"/>
      <c r="N822" s="210"/>
      <c r="O822" s="187"/>
      <c r="P822" s="135"/>
      <c r="R822" s="135"/>
      <c r="S822" s="189"/>
      <c r="T822" s="181"/>
    </row>
    <row r="823">
      <c r="J823" s="204"/>
      <c r="K823" s="205"/>
      <c r="L823" s="204"/>
      <c r="M823" s="209"/>
      <c r="N823" s="210"/>
      <c r="O823" s="187"/>
      <c r="P823" s="135"/>
      <c r="R823" s="135"/>
      <c r="S823" s="189"/>
      <c r="T823" s="181"/>
    </row>
    <row r="824">
      <c r="J824" s="204"/>
      <c r="K824" s="205"/>
      <c r="L824" s="204"/>
      <c r="M824" s="209"/>
      <c r="N824" s="210"/>
      <c r="O824" s="187"/>
      <c r="P824" s="135"/>
      <c r="R824" s="135"/>
      <c r="S824" s="189"/>
      <c r="T824" s="181"/>
    </row>
    <row r="825">
      <c r="J825" s="204"/>
      <c r="K825" s="205"/>
      <c r="L825" s="204"/>
      <c r="M825" s="209"/>
      <c r="N825" s="210"/>
      <c r="O825" s="187"/>
      <c r="P825" s="135"/>
      <c r="R825" s="135"/>
      <c r="S825" s="189"/>
      <c r="T825" s="181"/>
    </row>
    <row r="826">
      <c r="J826" s="204"/>
      <c r="K826" s="205"/>
      <c r="L826" s="204"/>
      <c r="M826" s="209"/>
      <c r="N826" s="210"/>
      <c r="O826" s="187"/>
      <c r="P826" s="135"/>
      <c r="R826" s="135"/>
      <c r="S826" s="189"/>
      <c r="T826" s="181"/>
    </row>
    <row r="827">
      <c r="J827" s="204"/>
      <c r="K827" s="205"/>
      <c r="L827" s="204"/>
      <c r="M827" s="209"/>
      <c r="N827" s="210"/>
      <c r="O827" s="187"/>
      <c r="P827" s="135"/>
      <c r="R827" s="135"/>
      <c r="S827" s="189"/>
      <c r="T827" s="181"/>
    </row>
    <row r="828">
      <c r="J828" s="204"/>
      <c r="K828" s="205"/>
      <c r="L828" s="204"/>
      <c r="M828" s="209"/>
      <c r="N828" s="210"/>
      <c r="O828" s="187"/>
      <c r="P828" s="135"/>
      <c r="R828" s="135"/>
      <c r="S828" s="189"/>
      <c r="T828" s="181"/>
    </row>
    <row r="829">
      <c r="J829" s="204"/>
      <c r="K829" s="205"/>
      <c r="L829" s="204"/>
      <c r="M829" s="209"/>
      <c r="N829" s="210"/>
      <c r="O829" s="187"/>
      <c r="P829" s="135"/>
      <c r="R829" s="135"/>
      <c r="S829" s="189"/>
      <c r="T829" s="181"/>
    </row>
    <row r="830">
      <c r="J830" s="204"/>
      <c r="K830" s="205"/>
      <c r="L830" s="204"/>
      <c r="M830" s="209"/>
      <c r="N830" s="210"/>
      <c r="O830" s="187"/>
      <c r="P830" s="135"/>
      <c r="R830" s="135"/>
      <c r="S830" s="189"/>
      <c r="T830" s="181"/>
    </row>
    <row r="831">
      <c r="J831" s="204"/>
      <c r="K831" s="205"/>
      <c r="L831" s="204"/>
      <c r="M831" s="209"/>
      <c r="N831" s="210"/>
      <c r="O831" s="187"/>
      <c r="P831" s="135"/>
      <c r="R831" s="135"/>
      <c r="S831" s="189"/>
      <c r="T831" s="181"/>
    </row>
    <row r="832">
      <c r="J832" s="204"/>
      <c r="K832" s="205"/>
      <c r="L832" s="204"/>
      <c r="M832" s="209"/>
      <c r="N832" s="210"/>
      <c r="O832" s="187"/>
      <c r="P832" s="135"/>
      <c r="R832" s="135"/>
      <c r="S832" s="189"/>
      <c r="T832" s="181"/>
    </row>
    <row r="833">
      <c r="J833" s="204"/>
      <c r="K833" s="205"/>
      <c r="L833" s="204"/>
      <c r="M833" s="209"/>
      <c r="N833" s="210"/>
      <c r="O833" s="187"/>
      <c r="P833" s="135"/>
      <c r="R833" s="135"/>
      <c r="S833" s="189"/>
      <c r="T833" s="181"/>
    </row>
    <row r="834">
      <c r="J834" s="204"/>
      <c r="K834" s="205"/>
      <c r="L834" s="204"/>
      <c r="M834" s="209"/>
      <c r="N834" s="210"/>
      <c r="O834" s="187"/>
      <c r="P834" s="135"/>
      <c r="R834" s="135"/>
      <c r="S834" s="189"/>
      <c r="T834" s="181"/>
    </row>
    <row r="835">
      <c r="J835" s="204"/>
      <c r="K835" s="205"/>
      <c r="L835" s="204"/>
      <c r="M835" s="209"/>
      <c r="N835" s="210"/>
      <c r="O835" s="187"/>
      <c r="P835" s="135"/>
      <c r="R835" s="135"/>
      <c r="S835" s="189"/>
      <c r="T835" s="181"/>
    </row>
    <row r="836">
      <c r="J836" s="204"/>
      <c r="K836" s="205"/>
      <c r="L836" s="204"/>
      <c r="M836" s="209"/>
      <c r="N836" s="210"/>
      <c r="O836" s="187"/>
      <c r="P836" s="135"/>
      <c r="R836" s="135"/>
      <c r="S836" s="189"/>
      <c r="T836" s="181"/>
    </row>
    <row r="837">
      <c r="J837" s="204"/>
      <c r="K837" s="205"/>
      <c r="L837" s="204"/>
      <c r="M837" s="209"/>
      <c r="N837" s="210"/>
      <c r="O837" s="187"/>
      <c r="P837" s="135"/>
      <c r="R837" s="135"/>
      <c r="S837" s="189"/>
      <c r="T837" s="181"/>
    </row>
    <row r="838">
      <c r="J838" s="204"/>
      <c r="K838" s="205"/>
      <c r="L838" s="204"/>
      <c r="M838" s="209"/>
      <c r="N838" s="210"/>
      <c r="O838" s="187"/>
      <c r="P838" s="135"/>
      <c r="R838" s="135"/>
      <c r="S838" s="189"/>
      <c r="T838" s="181"/>
    </row>
    <row r="839">
      <c r="J839" s="204"/>
      <c r="K839" s="205"/>
      <c r="L839" s="204"/>
      <c r="M839" s="209"/>
      <c r="N839" s="210"/>
      <c r="O839" s="187"/>
      <c r="P839" s="135"/>
      <c r="R839" s="135"/>
      <c r="S839" s="189"/>
      <c r="T839" s="181"/>
    </row>
    <row r="840">
      <c r="J840" s="204"/>
      <c r="K840" s="205"/>
      <c r="L840" s="204"/>
      <c r="M840" s="209"/>
      <c r="N840" s="210"/>
      <c r="O840" s="187"/>
      <c r="P840" s="135"/>
      <c r="R840" s="135"/>
      <c r="S840" s="189"/>
      <c r="T840" s="181"/>
    </row>
    <row r="841">
      <c r="J841" s="204"/>
      <c r="K841" s="205"/>
      <c r="L841" s="204"/>
      <c r="M841" s="209"/>
      <c r="N841" s="210"/>
      <c r="O841" s="187"/>
      <c r="P841" s="135"/>
      <c r="R841" s="135"/>
      <c r="S841" s="189"/>
      <c r="T841" s="181"/>
    </row>
    <row r="842">
      <c r="J842" s="204"/>
      <c r="K842" s="205"/>
      <c r="L842" s="204"/>
      <c r="M842" s="209"/>
      <c r="N842" s="210"/>
      <c r="O842" s="187"/>
      <c r="P842" s="135"/>
      <c r="R842" s="135"/>
      <c r="S842" s="189"/>
      <c r="T842" s="181"/>
    </row>
    <row r="843">
      <c r="J843" s="204"/>
      <c r="K843" s="205"/>
      <c r="L843" s="204"/>
      <c r="M843" s="209"/>
      <c r="N843" s="210"/>
      <c r="O843" s="187"/>
      <c r="P843" s="135"/>
      <c r="R843" s="135"/>
      <c r="S843" s="189"/>
      <c r="T843" s="181"/>
    </row>
    <row r="844">
      <c r="J844" s="204"/>
      <c r="K844" s="205"/>
      <c r="L844" s="204"/>
      <c r="M844" s="209"/>
      <c r="N844" s="210"/>
      <c r="O844" s="187"/>
      <c r="P844" s="135"/>
      <c r="R844" s="135"/>
      <c r="S844" s="189"/>
      <c r="T844" s="181"/>
    </row>
    <row r="845">
      <c r="J845" s="204"/>
      <c r="K845" s="205"/>
      <c r="L845" s="204"/>
      <c r="M845" s="209"/>
      <c r="N845" s="210"/>
      <c r="O845" s="187"/>
      <c r="P845" s="135"/>
      <c r="R845" s="135"/>
      <c r="S845" s="189"/>
      <c r="T845" s="181"/>
    </row>
    <row r="846">
      <c r="J846" s="204"/>
      <c r="K846" s="205"/>
      <c r="L846" s="204"/>
      <c r="M846" s="209"/>
      <c r="N846" s="210"/>
      <c r="O846" s="187"/>
      <c r="P846" s="135"/>
      <c r="R846" s="135"/>
      <c r="S846" s="189"/>
      <c r="T846" s="181"/>
    </row>
    <row r="847">
      <c r="J847" s="204"/>
      <c r="K847" s="205"/>
      <c r="L847" s="204"/>
      <c r="M847" s="209"/>
      <c r="N847" s="210"/>
      <c r="O847" s="187"/>
      <c r="P847" s="135"/>
      <c r="R847" s="135"/>
      <c r="S847" s="189"/>
      <c r="T847" s="181"/>
    </row>
    <row r="848">
      <c r="J848" s="204"/>
      <c r="K848" s="205"/>
      <c r="L848" s="204"/>
      <c r="M848" s="209"/>
      <c r="N848" s="210"/>
      <c r="O848" s="187"/>
      <c r="P848" s="135"/>
      <c r="R848" s="135"/>
      <c r="S848" s="189"/>
      <c r="T848" s="181"/>
    </row>
    <row r="849">
      <c r="J849" s="204"/>
      <c r="K849" s="205"/>
      <c r="L849" s="204"/>
      <c r="M849" s="209"/>
      <c r="N849" s="210"/>
      <c r="O849" s="187"/>
      <c r="P849" s="135"/>
      <c r="R849" s="135"/>
      <c r="S849" s="189"/>
      <c r="T849" s="181"/>
    </row>
    <row r="850">
      <c r="J850" s="204"/>
      <c r="K850" s="205"/>
      <c r="L850" s="204"/>
      <c r="M850" s="209"/>
      <c r="N850" s="210"/>
      <c r="O850" s="187"/>
      <c r="P850" s="135"/>
      <c r="R850" s="135"/>
      <c r="S850" s="189"/>
      <c r="T850" s="181"/>
    </row>
    <row r="851">
      <c r="J851" s="204"/>
      <c r="K851" s="205"/>
      <c r="L851" s="204"/>
      <c r="M851" s="209"/>
      <c r="N851" s="210"/>
      <c r="O851" s="187"/>
      <c r="P851" s="135"/>
      <c r="R851" s="135"/>
      <c r="S851" s="189"/>
      <c r="T851" s="181"/>
    </row>
    <row r="852">
      <c r="J852" s="204"/>
      <c r="K852" s="205"/>
      <c r="L852" s="204"/>
      <c r="M852" s="209"/>
      <c r="N852" s="210"/>
      <c r="O852" s="187"/>
      <c r="P852" s="135"/>
      <c r="R852" s="135"/>
      <c r="S852" s="189"/>
      <c r="T852" s="181"/>
    </row>
    <row r="853">
      <c r="J853" s="204"/>
      <c r="K853" s="205"/>
      <c r="L853" s="204"/>
      <c r="M853" s="209"/>
      <c r="N853" s="210"/>
      <c r="O853" s="187"/>
      <c r="P853" s="135"/>
      <c r="R853" s="135"/>
      <c r="S853" s="189"/>
      <c r="T853" s="181"/>
    </row>
    <row r="854">
      <c r="J854" s="204"/>
      <c r="K854" s="205"/>
      <c r="L854" s="204"/>
      <c r="M854" s="209"/>
      <c r="N854" s="210"/>
      <c r="O854" s="187"/>
      <c r="P854" s="135"/>
      <c r="R854" s="135"/>
      <c r="S854" s="189"/>
      <c r="T854" s="181"/>
    </row>
    <row r="855">
      <c r="J855" s="204"/>
      <c r="K855" s="205"/>
      <c r="L855" s="204"/>
      <c r="M855" s="209"/>
      <c r="N855" s="210"/>
      <c r="O855" s="187"/>
      <c r="P855" s="135"/>
      <c r="R855" s="135"/>
      <c r="S855" s="189"/>
      <c r="T855" s="181"/>
    </row>
    <row r="856">
      <c r="J856" s="204"/>
      <c r="K856" s="205"/>
      <c r="L856" s="204"/>
      <c r="M856" s="209"/>
      <c r="N856" s="210"/>
      <c r="O856" s="187"/>
      <c r="P856" s="135"/>
      <c r="R856" s="135"/>
      <c r="S856" s="189"/>
      <c r="T856" s="181"/>
    </row>
    <row r="857">
      <c r="J857" s="204"/>
      <c r="K857" s="205"/>
      <c r="L857" s="204"/>
      <c r="M857" s="209"/>
      <c r="N857" s="210"/>
      <c r="O857" s="187"/>
      <c r="P857" s="135"/>
      <c r="R857" s="135"/>
      <c r="S857" s="189"/>
      <c r="T857" s="181"/>
    </row>
    <row r="858">
      <c r="J858" s="204"/>
      <c r="K858" s="205"/>
      <c r="L858" s="204"/>
      <c r="M858" s="209"/>
      <c r="N858" s="210"/>
      <c r="O858" s="187"/>
      <c r="P858" s="135"/>
      <c r="R858" s="135"/>
      <c r="S858" s="189"/>
      <c r="T858" s="181"/>
    </row>
    <row r="859">
      <c r="J859" s="204"/>
      <c r="K859" s="205"/>
      <c r="L859" s="204"/>
      <c r="M859" s="209"/>
      <c r="N859" s="210"/>
      <c r="O859" s="187"/>
      <c r="P859" s="135"/>
      <c r="R859" s="135"/>
      <c r="S859" s="189"/>
      <c r="T859" s="181"/>
    </row>
    <row r="860">
      <c r="J860" s="204"/>
      <c r="K860" s="205"/>
      <c r="L860" s="204"/>
      <c r="M860" s="209"/>
      <c r="N860" s="210"/>
      <c r="O860" s="187"/>
      <c r="P860" s="135"/>
      <c r="R860" s="135"/>
      <c r="S860" s="189"/>
      <c r="T860" s="181"/>
    </row>
    <row r="861">
      <c r="J861" s="204"/>
      <c r="K861" s="205"/>
      <c r="L861" s="204"/>
      <c r="M861" s="209"/>
      <c r="N861" s="210"/>
      <c r="O861" s="187"/>
      <c r="P861" s="135"/>
      <c r="R861" s="135"/>
      <c r="S861" s="189"/>
      <c r="T861" s="181"/>
    </row>
    <row r="862">
      <c r="J862" s="204"/>
      <c r="K862" s="205"/>
      <c r="L862" s="204"/>
      <c r="M862" s="209"/>
      <c r="N862" s="210"/>
      <c r="O862" s="187"/>
      <c r="P862" s="135"/>
      <c r="R862" s="135"/>
      <c r="S862" s="189"/>
      <c r="T862" s="181"/>
    </row>
    <row r="863">
      <c r="J863" s="204"/>
      <c r="K863" s="205"/>
      <c r="L863" s="204"/>
      <c r="M863" s="209"/>
      <c r="N863" s="210"/>
      <c r="O863" s="187"/>
      <c r="P863" s="135"/>
      <c r="R863" s="135"/>
      <c r="S863" s="189"/>
      <c r="T863" s="181"/>
    </row>
    <row r="864">
      <c r="J864" s="204"/>
      <c r="K864" s="205"/>
      <c r="L864" s="204"/>
      <c r="M864" s="209"/>
      <c r="N864" s="210"/>
      <c r="O864" s="187"/>
      <c r="P864" s="135"/>
      <c r="R864" s="135"/>
      <c r="S864" s="189"/>
      <c r="T864" s="181"/>
    </row>
    <row r="865">
      <c r="J865" s="204"/>
      <c r="K865" s="205"/>
      <c r="L865" s="204"/>
      <c r="M865" s="209"/>
      <c r="N865" s="210"/>
      <c r="O865" s="187"/>
      <c r="P865" s="135"/>
      <c r="R865" s="135"/>
      <c r="S865" s="189"/>
      <c r="T865" s="181"/>
    </row>
    <row r="866">
      <c r="J866" s="204"/>
      <c r="K866" s="205"/>
      <c r="L866" s="204"/>
      <c r="M866" s="209"/>
      <c r="N866" s="210"/>
      <c r="O866" s="187"/>
      <c r="P866" s="135"/>
      <c r="R866" s="135"/>
      <c r="S866" s="189"/>
      <c r="T866" s="181"/>
    </row>
    <row r="867">
      <c r="J867" s="204"/>
      <c r="K867" s="205"/>
      <c r="L867" s="204"/>
      <c r="M867" s="209"/>
      <c r="N867" s="210"/>
      <c r="O867" s="187"/>
      <c r="P867" s="135"/>
      <c r="R867" s="135"/>
      <c r="S867" s="189"/>
      <c r="T867" s="181"/>
    </row>
    <row r="868">
      <c r="J868" s="204"/>
      <c r="K868" s="205"/>
      <c r="L868" s="204"/>
      <c r="M868" s="209"/>
      <c r="N868" s="210"/>
      <c r="O868" s="187"/>
      <c r="P868" s="135"/>
      <c r="R868" s="135"/>
      <c r="S868" s="189"/>
      <c r="T868" s="181"/>
    </row>
    <row r="869">
      <c r="J869" s="204"/>
      <c r="K869" s="205"/>
      <c r="L869" s="204"/>
      <c r="M869" s="209"/>
      <c r="N869" s="210"/>
      <c r="O869" s="187"/>
      <c r="P869" s="135"/>
      <c r="R869" s="135"/>
      <c r="S869" s="189"/>
      <c r="T869" s="181"/>
    </row>
    <row r="870">
      <c r="J870" s="204"/>
      <c r="K870" s="205"/>
      <c r="L870" s="204"/>
      <c r="M870" s="209"/>
      <c r="N870" s="210"/>
      <c r="O870" s="187"/>
      <c r="P870" s="135"/>
      <c r="R870" s="135"/>
      <c r="S870" s="189"/>
      <c r="T870" s="181"/>
    </row>
    <row r="871">
      <c r="J871" s="204"/>
      <c r="K871" s="205"/>
      <c r="L871" s="204"/>
      <c r="M871" s="209"/>
      <c r="N871" s="210"/>
      <c r="O871" s="187"/>
      <c r="P871" s="135"/>
      <c r="R871" s="135"/>
      <c r="S871" s="189"/>
      <c r="T871" s="181"/>
    </row>
    <row r="872">
      <c r="J872" s="204"/>
      <c r="K872" s="205"/>
      <c r="L872" s="204"/>
      <c r="M872" s="209"/>
      <c r="N872" s="210"/>
      <c r="O872" s="187"/>
      <c r="P872" s="135"/>
      <c r="R872" s="135"/>
      <c r="S872" s="189"/>
      <c r="T872" s="181"/>
    </row>
    <row r="873">
      <c r="J873" s="204"/>
      <c r="K873" s="205"/>
      <c r="L873" s="204"/>
      <c r="M873" s="209"/>
      <c r="N873" s="210"/>
      <c r="O873" s="187"/>
      <c r="P873" s="135"/>
      <c r="R873" s="135"/>
      <c r="S873" s="189"/>
      <c r="T873" s="181"/>
    </row>
    <row r="874">
      <c r="J874" s="204"/>
      <c r="K874" s="205"/>
      <c r="L874" s="204"/>
      <c r="M874" s="209"/>
      <c r="N874" s="210"/>
      <c r="O874" s="187"/>
      <c r="P874" s="135"/>
      <c r="R874" s="135"/>
      <c r="S874" s="189"/>
      <c r="T874" s="181"/>
    </row>
    <row r="875">
      <c r="J875" s="204"/>
      <c r="K875" s="205"/>
      <c r="L875" s="204"/>
      <c r="M875" s="209"/>
      <c r="N875" s="210"/>
      <c r="O875" s="187"/>
      <c r="P875" s="135"/>
      <c r="R875" s="135"/>
      <c r="S875" s="189"/>
      <c r="T875" s="181"/>
    </row>
    <row r="876">
      <c r="J876" s="204"/>
      <c r="K876" s="205"/>
      <c r="L876" s="204"/>
      <c r="M876" s="209"/>
      <c r="N876" s="210"/>
      <c r="O876" s="187"/>
      <c r="P876" s="135"/>
      <c r="R876" s="135"/>
      <c r="S876" s="189"/>
      <c r="T876" s="181"/>
    </row>
    <row r="877">
      <c r="J877" s="204"/>
      <c r="K877" s="205"/>
      <c r="L877" s="204"/>
      <c r="M877" s="209"/>
      <c r="N877" s="210"/>
      <c r="O877" s="187"/>
      <c r="P877" s="135"/>
      <c r="R877" s="135"/>
      <c r="S877" s="189"/>
      <c r="T877" s="181"/>
    </row>
    <row r="878">
      <c r="J878" s="204"/>
      <c r="K878" s="205"/>
      <c r="L878" s="204"/>
      <c r="M878" s="209"/>
      <c r="N878" s="210"/>
      <c r="O878" s="187"/>
      <c r="P878" s="135"/>
      <c r="R878" s="135"/>
      <c r="S878" s="189"/>
      <c r="T878" s="181"/>
    </row>
    <row r="879">
      <c r="J879" s="204"/>
      <c r="K879" s="205"/>
      <c r="L879" s="204"/>
      <c r="M879" s="209"/>
      <c r="N879" s="210"/>
      <c r="O879" s="187"/>
      <c r="P879" s="135"/>
      <c r="R879" s="135"/>
      <c r="S879" s="189"/>
      <c r="T879" s="181"/>
    </row>
    <row r="880">
      <c r="J880" s="204"/>
      <c r="K880" s="205"/>
      <c r="L880" s="204"/>
      <c r="M880" s="209"/>
      <c r="N880" s="210"/>
      <c r="O880" s="187"/>
      <c r="P880" s="135"/>
      <c r="R880" s="135"/>
      <c r="S880" s="189"/>
      <c r="T880" s="181"/>
    </row>
    <row r="881">
      <c r="J881" s="204"/>
      <c r="K881" s="205"/>
      <c r="L881" s="204"/>
      <c r="M881" s="209"/>
      <c r="N881" s="210"/>
      <c r="O881" s="187"/>
      <c r="P881" s="135"/>
      <c r="R881" s="135"/>
      <c r="S881" s="189"/>
      <c r="T881" s="181"/>
    </row>
    <row r="882">
      <c r="J882" s="204"/>
      <c r="K882" s="205"/>
      <c r="L882" s="204"/>
      <c r="M882" s="209"/>
      <c r="N882" s="210"/>
      <c r="O882" s="187"/>
      <c r="P882" s="135"/>
      <c r="R882" s="135"/>
      <c r="S882" s="189"/>
      <c r="T882" s="181"/>
    </row>
    <row r="883">
      <c r="J883" s="204"/>
      <c r="K883" s="205"/>
      <c r="L883" s="204"/>
      <c r="M883" s="209"/>
      <c r="N883" s="210"/>
      <c r="O883" s="187"/>
      <c r="P883" s="135"/>
      <c r="R883" s="135"/>
      <c r="S883" s="189"/>
      <c r="T883" s="181"/>
    </row>
    <row r="884">
      <c r="J884" s="204"/>
      <c r="K884" s="205"/>
      <c r="L884" s="204"/>
      <c r="M884" s="209"/>
      <c r="N884" s="210"/>
      <c r="O884" s="187"/>
      <c r="P884" s="135"/>
      <c r="R884" s="135"/>
      <c r="S884" s="189"/>
      <c r="T884" s="181"/>
    </row>
    <row r="885">
      <c r="J885" s="204"/>
      <c r="K885" s="205"/>
      <c r="L885" s="204"/>
      <c r="M885" s="209"/>
      <c r="N885" s="210"/>
      <c r="O885" s="187"/>
      <c r="P885" s="135"/>
      <c r="R885" s="135"/>
      <c r="S885" s="189"/>
      <c r="T885" s="181"/>
    </row>
    <row r="886">
      <c r="J886" s="204"/>
      <c r="K886" s="205"/>
      <c r="L886" s="204"/>
      <c r="M886" s="209"/>
      <c r="N886" s="210"/>
      <c r="O886" s="187"/>
      <c r="P886" s="135"/>
      <c r="R886" s="135"/>
      <c r="S886" s="189"/>
      <c r="T886" s="181"/>
    </row>
    <row r="887">
      <c r="J887" s="204"/>
      <c r="K887" s="205"/>
      <c r="L887" s="204"/>
      <c r="M887" s="209"/>
      <c r="N887" s="210"/>
      <c r="O887" s="187"/>
      <c r="P887" s="135"/>
      <c r="R887" s="135"/>
      <c r="S887" s="189"/>
      <c r="T887" s="181"/>
    </row>
    <row r="888">
      <c r="J888" s="204"/>
      <c r="K888" s="205"/>
      <c r="L888" s="204"/>
      <c r="M888" s="209"/>
      <c r="N888" s="210"/>
      <c r="O888" s="187"/>
      <c r="P888" s="135"/>
      <c r="R888" s="135"/>
      <c r="S888" s="189"/>
      <c r="T888" s="181"/>
    </row>
    <row r="889">
      <c r="J889" s="204"/>
      <c r="K889" s="205"/>
      <c r="L889" s="204"/>
      <c r="M889" s="209"/>
      <c r="N889" s="210"/>
      <c r="O889" s="187"/>
      <c r="P889" s="135"/>
      <c r="R889" s="135"/>
      <c r="S889" s="189"/>
      <c r="T889" s="181"/>
    </row>
    <row r="890">
      <c r="J890" s="204"/>
      <c r="K890" s="205"/>
      <c r="L890" s="204"/>
      <c r="M890" s="209"/>
      <c r="N890" s="210"/>
      <c r="O890" s="187"/>
      <c r="P890" s="135"/>
      <c r="R890" s="135"/>
      <c r="S890" s="189"/>
      <c r="T890" s="181"/>
    </row>
    <row r="891">
      <c r="J891" s="204"/>
      <c r="K891" s="205"/>
      <c r="L891" s="204"/>
      <c r="M891" s="209"/>
      <c r="N891" s="210"/>
      <c r="O891" s="187"/>
      <c r="P891" s="135"/>
      <c r="R891" s="135"/>
      <c r="S891" s="189"/>
      <c r="T891" s="181"/>
    </row>
    <row r="892">
      <c r="J892" s="204"/>
      <c r="K892" s="205"/>
      <c r="L892" s="204"/>
      <c r="M892" s="209"/>
      <c r="N892" s="210"/>
      <c r="O892" s="187"/>
      <c r="P892" s="135"/>
      <c r="R892" s="135"/>
      <c r="S892" s="189"/>
      <c r="T892" s="181"/>
    </row>
    <row r="893">
      <c r="J893" s="204"/>
      <c r="K893" s="205"/>
      <c r="L893" s="204"/>
      <c r="M893" s="209"/>
      <c r="N893" s="210"/>
      <c r="O893" s="187"/>
      <c r="P893" s="135"/>
      <c r="R893" s="135"/>
      <c r="S893" s="189"/>
      <c r="T893" s="181"/>
    </row>
    <row r="894">
      <c r="J894" s="204"/>
      <c r="K894" s="205"/>
      <c r="L894" s="204"/>
      <c r="M894" s="209"/>
      <c r="N894" s="210"/>
      <c r="O894" s="187"/>
      <c r="P894" s="135"/>
      <c r="R894" s="135"/>
      <c r="S894" s="189"/>
      <c r="T894" s="181"/>
    </row>
    <row r="895">
      <c r="J895" s="204"/>
      <c r="K895" s="205"/>
      <c r="L895" s="204"/>
      <c r="M895" s="209"/>
      <c r="N895" s="210"/>
      <c r="O895" s="187"/>
      <c r="P895" s="135"/>
      <c r="R895" s="135"/>
      <c r="S895" s="189"/>
      <c r="T895" s="181"/>
    </row>
    <row r="896">
      <c r="J896" s="204"/>
      <c r="K896" s="205"/>
      <c r="L896" s="204"/>
      <c r="M896" s="209"/>
      <c r="N896" s="210"/>
      <c r="O896" s="187"/>
      <c r="P896" s="135"/>
      <c r="R896" s="135"/>
      <c r="S896" s="189"/>
      <c r="T896" s="181"/>
    </row>
    <row r="897">
      <c r="J897" s="204"/>
      <c r="K897" s="205"/>
      <c r="L897" s="204"/>
      <c r="M897" s="209"/>
      <c r="N897" s="210"/>
      <c r="O897" s="187"/>
      <c r="P897" s="135"/>
      <c r="R897" s="135"/>
      <c r="S897" s="189"/>
      <c r="T897" s="181"/>
    </row>
    <row r="898">
      <c r="J898" s="204"/>
      <c r="K898" s="205"/>
      <c r="L898" s="204"/>
      <c r="M898" s="209"/>
      <c r="N898" s="210"/>
      <c r="O898" s="187"/>
      <c r="P898" s="135"/>
      <c r="R898" s="135"/>
      <c r="S898" s="189"/>
      <c r="T898" s="181"/>
    </row>
    <row r="899">
      <c r="J899" s="204"/>
      <c r="K899" s="205"/>
      <c r="L899" s="204"/>
      <c r="M899" s="209"/>
      <c r="N899" s="210"/>
      <c r="O899" s="187"/>
      <c r="P899" s="135"/>
      <c r="R899" s="135"/>
      <c r="S899" s="189"/>
      <c r="T899" s="181"/>
    </row>
    <row r="900">
      <c r="J900" s="204"/>
      <c r="K900" s="205"/>
      <c r="L900" s="204"/>
      <c r="M900" s="209"/>
      <c r="N900" s="210"/>
      <c r="O900" s="187"/>
      <c r="P900" s="135"/>
      <c r="R900" s="135"/>
      <c r="S900" s="189"/>
      <c r="T900" s="181"/>
    </row>
    <row r="901">
      <c r="J901" s="204"/>
      <c r="K901" s="205"/>
      <c r="L901" s="204"/>
      <c r="M901" s="209"/>
      <c r="N901" s="210"/>
      <c r="O901" s="187"/>
      <c r="P901" s="135"/>
      <c r="R901" s="135"/>
      <c r="S901" s="189"/>
      <c r="T901" s="181"/>
    </row>
    <row r="902">
      <c r="J902" s="204"/>
      <c r="K902" s="205"/>
      <c r="L902" s="204"/>
      <c r="M902" s="209"/>
      <c r="N902" s="210"/>
      <c r="O902" s="187"/>
      <c r="P902" s="135"/>
      <c r="R902" s="135"/>
      <c r="S902" s="189"/>
      <c r="T902" s="181"/>
    </row>
    <row r="903">
      <c r="J903" s="204"/>
      <c r="K903" s="205"/>
      <c r="L903" s="204"/>
      <c r="M903" s="209"/>
      <c r="N903" s="210"/>
      <c r="O903" s="187"/>
      <c r="P903" s="135"/>
      <c r="R903" s="135"/>
      <c r="S903" s="189"/>
      <c r="T903" s="181"/>
    </row>
    <row r="904">
      <c r="J904" s="204"/>
      <c r="K904" s="205"/>
      <c r="L904" s="204"/>
      <c r="M904" s="209"/>
      <c r="N904" s="210"/>
      <c r="O904" s="187"/>
      <c r="P904" s="135"/>
      <c r="R904" s="135"/>
      <c r="S904" s="189"/>
      <c r="T904" s="181"/>
    </row>
    <row r="905">
      <c r="J905" s="204"/>
      <c r="K905" s="205"/>
      <c r="L905" s="204"/>
      <c r="M905" s="209"/>
      <c r="N905" s="210"/>
      <c r="O905" s="187"/>
      <c r="P905" s="135"/>
      <c r="R905" s="135"/>
      <c r="S905" s="189"/>
      <c r="T905" s="181"/>
    </row>
    <row r="906">
      <c r="J906" s="204"/>
      <c r="K906" s="205"/>
      <c r="L906" s="204"/>
      <c r="M906" s="209"/>
      <c r="N906" s="210"/>
      <c r="O906" s="187"/>
      <c r="P906" s="135"/>
      <c r="R906" s="135"/>
      <c r="S906" s="189"/>
      <c r="T906" s="181"/>
    </row>
    <row r="907">
      <c r="J907" s="204"/>
      <c r="K907" s="205"/>
      <c r="L907" s="204"/>
      <c r="M907" s="209"/>
      <c r="N907" s="210"/>
      <c r="O907" s="187"/>
      <c r="P907" s="135"/>
      <c r="R907" s="135"/>
      <c r="S907" s="189"/>
      <c r="T907" s="181"/>
    </row>
    <row r="908">
      <c r="J908" s="204"/>
      <c r="K908" s="205"/>
      <c r="L908" s="204"/>
      <c r="M908" s="209"/>
      <c r="N908" s="210"/>
      <c r="O908" s="187"/>
      <c r="P908" s="135"/>
      <c r="R908" s="135"/>
      <c r="S908" s="189"/>
      <c r="T908" s="181"/>
    </row>
    <row r="909">
      <c r="J909" s="204"/>
      <c r="K909" s="205"/>
      <c r="L909" s="204"/>
      <c r="M909" s="209"/>
      <c r="N909" s="210"/>
      <c r="O909" s="187"/>
      <c r="P909" s="135"/>
      <c r="R909" s="135"/>
      <c r="S909" s="189"/>
      <c r="T909" s="181"/>
    </row>
    <row r="910">
      <c r="J910" s="204"/>
      <c r="K910" s="205"/>
      <c r="L910" s="204"/>
      <c r="M910" s="209"/>
      <c r="N910" s="210"/>
      <c r="O910" s="187"/>
      <c r="P910" s="135"/>
      <c r="R910" s="135"/>
      <c r="S910" s="189"/>
      <c r="T910" s="181"/>
    </row>
    <row r="911">
      <c r="J911" s="204"/>
      <c r="K911" s="205"/>
      <c r="L911" s="204"/>
      <c r="M911" s="209"/>
      <c r="N911" s="210"/>
      <c r="O911" s="187"/>
      <c r="P911" s="135"/>
      <c r="R911" s="135"/>
      <c r="S911" s="189"/>
      <c r="T911" s="181"/>
    </row>
    <row r="912">
      <c r="J912" s="204"/>
      <c r="K912" s="205"/>
      <c r="L912" s="204"/>
      <c r="M912" s="209"/>
      <c r="N912" s="210"/>
      <c r="O912" s="187"/>
      <c r="P912" s="135"/>
      <c r="R912" s="135"/>
      <c r="S912" s="189"/>
      <c r="T912" s="181"/>
    </row>
    <row r="913">
      <c r="J913" s="204"/>
      <c r="K913" s="205"/>
      <c r="L913" s="204"/>
      <c r="M913" s="209"/>
      <c r="N913" s="210"/>
      <c r="O913" s="187"/>
      <c r="P913" s="135"/>
      <c r="R913" s="135"/>
      <c r="S913" s="189"/>
      <c r="T913" s="181"/>
    </row>
    <row r="914">
      <c r="J914" s="204"/>
      <c r="K914" s="205"/>
      <c r="L914" s="204"/>
      <c r="M914" s="209"/>
      <c r="N914" s="210"/>
      <c r="O914" s="187"/>
      <c r="P914" s="135"/>
      <c r="R914" s="135"/>
      <c r="S914" s="189"/>
      <c r="T914" s="181"/>
    </row>
    <row r="915">
      <c r="J915" s="204"/>
      <c r="K915" s="205"/>
      <c r="L915" s="204"/>
      <c r="M915" s="209"/>
      <c r="N915" s="210"/>
      <c r="O915" s="187"/>
      <c r="P915" s="135"/>
      <c r="R915" s="135"/>
      <c r="S915" s="189"/>
      <c r="T915" s="181"/>
    </row>
    <row r="916">
      <c r="J916" s="204"/>
      <c r="K916" s="205"/>
      <c r="L916" s="204"/>
      <c r="M916" s="209"/>
      <c r="N916" s="210"/>
      <c r="O916" s="187"/>
      <c r="P916" s="135"/>
      <c r="R916" s="135"/>
      <c r="S916" s="189"/>
      <c r="T916" s="181"/>
    </row>
    <row r="917">
      <c r="J917" s="204"/>
      <c r="K917" s="205"/>
      <c r="L917" s="204"/>
      <c r="M917" s="209"/>
      <c r="N917" s="210"/>
      <c r="O917" s="187"/>
      <c r="P917" s="135"/>
      <c r="R917" s="135"/>
      <c r="S917" s="189"/>
      <c r="T917" s="181"/>
    </row>
    <row r="918">
      <c r="J918" s="204"/>
      <c r="K918" s="205"/>
      <c r="L918" s="204"/>
      <c r="M918" s="209"/>
      <c r="N918" s="210"/>
      <c r="O918" s="187"/>
      <c r="P918" s="135"/>
      <c r="R918" s="135"/>
      <c r="S918" s="189"/>
      <c r="T918" s="181"/>
    </row>
    <row r="919">
      <c r="J919" s="204"/>
      <c r="K919" s="205"/>
      <c r="L919" s="204"/>
      <c r="M919" s="209"/>
      <c r="N919" s="210"/>
      <c r="O919" s="187"/>
      <c r="P919" s="135"/>
      <c r="R919" s="135"/>
      <c r="S919" s="189"/>
      <c r="T919" s="181"/>
    </row>
    <row r="920">
      <c r="J920" s="204"/>
      <c r="K920" s="205"/>
      <c r="L920" s="204"/>
      <c r="M920" s="209"/>
      <c r="N920" s="210"/>
      <c r="O920" s="187"/>
      <c r="P920" s="135"/>
      <c r="R920" s="135"/>
      <c r="S920" s="189"/>
      <c r="T920" s="181"/>
    </row>
    <row r="921">
      <c r="J921" s="204"/>
      <c r="K921" s="205"/>
      <c r="L921" s="204"/>
      <c r="M921" s="209"/>
      <c r="N921" s="210"/>
      <c r="O921" s="187"/>
      <c r="P921" s="135"/>
      <c r="R921" s="135"/>
      <c r="S921" s="189"/>
      <c r="T921" s="181"/>
    </row>
    <row r="922">
      <c r="J922" s="204"/>
      <c r="K922" s="205"/>
      <c r="L922" s="204"/>
      <c r="M922" s="209"/>
      <c r="N922" s="210"/>
      <c r="O922" s="187"/>
      <c r="P922" s="135"/>
      <c r="R922" s="135"/>
      <c r="S922" s="189"/>
      <c r="T922" s="181"/>
    </row>
    <row r="923">
      <c r="J923" s="204"/>
      <c r="K923" s="205"/>
      <c r="L923" s="204"/>
      <c r="M923" s="209"/>
      <c r="N923" s="210"/>
      <c r="O923" s="187"/>
      <c r="P923" s="135"/>
      <c r="R923" s="135"/>
      <c r="S923" s="189"/>
      <c r="T923" s="181"/>
    </row>
    <row r="924">
      <c r="J924" s="204"/>
      <c r="K924" s="205"/>
      <c r="L924" s="204"/>
      <c r="M924" s="209"/>
      <c r="N924" s="210"/>
      <c r="O924" s="187"/>
      <c r="P924" s="135"/>
      <c r="R924" s="135"/>
      <c r="S924" s="189"/>
      <c r="T924" s="181"/>
    </row>
    <row r="925">
      <c r="J925" s="204"/>
      <c r="K925" s="205"/>
      <c r="L925" s="204"/>
      <c r="M925" s="209"/>
      <c r="N925" s="210"/>
      <c r="O925" s="187"/>
      <c r="P925" s="135"/>
      <c r="R925" s="135"/>
      <c r="S925" s="189"/>
      <c r="T925" s="181"/>
    </row>
    <row r="926">
      <c r="J926" s="204"/>
      <c r="K926" s="205"/>
      <c r="L926" s="204"/>
      <c r="M926" s="209"/>
      <c r="N926" s="210"/>
      <c r="O926" s="187"/>
      <c r="P926" s="135"/>
      <c r="R926" s="135"/>
      <c r="S926" s="189"/>
      <c r="T926" s="181"/>
    </row>
    <row r="927">
      <c r="J927" s="204"/>
      <c r="K927" s="205"/>
      <c r="L927" s="204"/>
      <c r="M927" s="209"/>
      <c r="N927" s="210"/>
      <c r="O927" s="187"/>
      <c r="P927" s="135"/>
      <c r="R927" s="135"/>
      <c r="S927" s="189"/>
      <c r="T927" s="181"/>
    </row>
    <row r="928">
      <c r="J928" s="204"/>
      <c r="K928" s="205"/>
      <c r="L928" s="204"/>
      <c r="M928" s="209"/>
      <c r="N928" s="210"/>
      <c r="O928" s="187"/>
      <c r="P928" s="135"/>
      <c r="R928" s="135"/>
      <c r="S928" s="189"/>
      <c r="T928" s="181"/>
    </row>
    <row r="929">
      <c r="J929" s="204"/>
      <c r="K929" s="205"/>
      <c r="L929" s="204"/>
      <c r="M929" s="209"/>
      <c r="N929" s="210"/>
      <c r="O929" s="187"/>
      <c r="P929" s="135"/>
      <c r="R929" s="135"/>
      <c r="S929" s="189"/>
      <c r="T929" s="181"/>
    </row>
    <row r="930">
      <c r="J930" s="204"/>
      <c r="K930" s="205"/>
      <c r="L930" s="204"/>
      <c r="M930" s="209"/>
      <c r="N930" s="210"/>
      <c r="O930" s="187"/>
      <c r="P930" s="135"/>
      <c r="R930" s="135"/>
      <c r="S930" s="189"/>
      <c r="T930" s="181"/>
    </row>
    <row r="931">
      <c r="J931" s="204"/>
      <c r="K931" s="205"/>
      <c r="L931" s="204"/>
      <c r="M931" s="209"/>
      <c r="N931" s="210"/>
      <c r="O931" s="187"/>
      <c r="P931" s="135"/>
      <c r="R931" s="135"/>
      <c r="S931" s="189"/>
      <c r="T931" s="181"/>
    </row>
    <row r="932">
      <c r="J932" s="204"/>
      <c r="K932" s="205"/>
      <c r="L932" s="204"/>
      <c r="M932" s="209"/>
      <c r="N932" s="210"/>
      <c r="O932" s="187"/>
      <c r="P932" s="135"/>
      <c r="R932" s="135"/>
      <c r="S932" s="189"/>
      <c r="T932" s="181"/>
    </row>
    <row r="933">
      <c r="J933" s="204"/>
      <c r="K933" s="205"/>
      <c r="L933" s="204"/>
      <c r="M933" s="209"/>
      <c r="N933" s="210"/>
      <c r="O933" s="187"/>
      <c r="P933" s="135"/>
      <c r="R933" s="135"/>
      <c r="S933" s="189"/>
      <c r="T933" s="181"/>
    </row>
    <row r="934">
      <c r="J934" s="204"/>
      <c r="K934" s="205"/>
      <c r="L934" s="204"/>
      <c r="M934" s="209"/>
      <c r="N934" s="210"/>
      <c r="O934" s="187"/>
      <c r="P934" s="135"/>
      <c r="R934" s="135"/>
      <c r="S934" s="189"/>
      <c r="T934" s="181"/>
    </row>
    <row r="935">
      <c r="J935" s="204"/>
      <c r="K935" s="205"/>
      <c r="L935" s="204"/>
      <c r="M935" s="209"/>
      <c r="N935" s="210"/>
      <c r="O935" s="187"/>
      <c r="P935" s="135"/>
      <c r="R935" s="135"/>
      <c r="S935" s="189"/>
      <c r="T935" s="181"/>
    </row>
    <row r="936">
      <c r="J936" s="204"/>
      <c r="K936" s="205"/>
      <c r="L936" s="204"/>
      <c r="M936" s="209"/>
      <c r="N936" s="210"/>
      <c r="O936" s="187"/>
      <c r="P936" s="135"/>
      <c r="R936" s="135"/>
      <c r="S936" s="189"/>
      <c r="T936" s="181"/>
    </row>
    <row r="937">
      <c r="J937" s="204"/>
      <c r="K937" s="205"/>
      <c r="L937" s="204"/>
      <c r="M937" s="209"/>
      <c r="N937" s="210"/>
      <c r="O937" s="187"/>
      <c r="P937" s="135"/>
      <c r="R937" s="135"/>
      <c r="S937" s="189"/>
      <c r="T937" s="181"/>
    </row>
    <row r="938">
      <c r="J938" s="204"/>
      <c r="K938" s="205"/>
      <c r="L938" s="204"/>
      <c r="M938" s="209"/>
      <c r="N938" s="210"/>
      <c r="O938" s="187"/>
      <c r="P938" s="135"/>
      <c r="R938" s="135"/>
      <c r="S938" s="189"/>
      <c r="T938" s="181"/>
    </row>
    <row r="939">
      <c r="J939" s="204"/>
      <c r="K939" s="205"/>
      <c r="L939" s="204"/>
      <c r="M939" s="209"/>
      <c r="N939" s="210"/>
      <c r="O939" s="187"/>
      <c r="P939" s="135"/>
      <c r="R939" s="135"/>
      <c r="S939" s="189"/>
      <c r="T939" s="181"/>
    </row>
    <row r="940">
      <c r="J940" s="204"/>
      <c r="K940" s="205"/>
      <c r="L940" s="204"/>
      <c r="M940" s="209"/>
      <c r="N940" s="210"/>
      <c r="O940" s="187"/>
      <c r="P940" s="135"/>
      <c r="R940" s="135"/>
      <c r="S940" s="189"/>
      <c r="T940" s="181"/>
    </row>
    <row r="941">
      <c r="J941" s="204"/>
      <c r="K941" s="205"/>
      <c r="L941" s="204"/>
      <c r="M941" s="209"/>
      <c r="N941" s="210"/>
      <c r="O941" s="187"/>
      <c r="P941" s="135"/>
      <c r="R941" s="135"/>
      <c r="S941" s="189"/>
      <c r="T941" s="181"/>
    </row>
    <row r="942">
      <c r="J942" s="204"/>
      <c r="K942" s="205"/>
      <c r="L942" s="204"/>
      <c r="M942" s="209"/>
      <c r="N942" s="210"/>
      <c r="O942" s="187"/>
      <c r="P942" s="135"/>
      <c r="R942" s="135"/>
      <c r="S942" s="189"/>
      <c r="T942" s="181"/>
    </row>
    <row r="943">
      <c r="J943" s="204"/>
      <c r="K943" s="205"/>
      <c r="L943" s="204"/>
      <c r="M943" s="209"/>
      <c r="N943" s="210"/>
      <c r="O943" s="187"/>
      <c r="P943" s="135"/>
      <c r="R943" s="135"/>
      <c r="S943" s="189"/>
      <c r="T943" s="181"/>
    </row>
    <row r="944">
      <c r="J944" s="204"/>
      <c r="K944" s="205"/>
      <c r="L944" s="204"/>
      <c r="M944" s="209"/>
      <c r="N944" s="210"/>
      <c r="O944" s="187"/>
      <c r="P944" s="135"/>
      <c r="R944" s="135"/>
      <c r="S944" s="189"/>
      <c r="T944" s="181"/>
    </row>
    <row r="945">
      <c r="J945" s="204"/>
      <c r="K945" s="205"/>
      <c r="L945" s="204"/>
      <c r="M945" s="209"/>
      <c r="N945" s="210"/>
      <c r="O945" s="187"/>
      <c r="P945" s="135"/>
      <c r="R945" s="135"/>
      <c r="S945" s="189"/>
      <c r="T945" s="181"/>
    </row>
    <row r="946">
      <c r="J946" s="204"/>
      <c r="K946" s="205"/>
      <c r="L946" s="204"/>
      <c r="M946" s="209"/>
      <c r="N946" s="210"/>
      <c r="O946" s="187"/>
      <c r="P946" s="135"/>
      <c r="R946" s="135"/>
      <c r="S946" s="189"/>
      <c r="T946" s="181"/>
    </row>
    <row r="947">
      <c r="J947" s="204"/>
      <c r="K947" s="205"/>
      <c r="L947" s="204"/>
      <c r="M947" s="209"/>
      <c r="N947" s="210"/>
      <c r="O947" s="187"/>
      <c r="P947" s="135"/>
      <c r="R947" s="135"/>
      <c r="S947" s="189"/>
      <c r="T947" s="181"/>
    </row>
    <row r="948">
      <c r="J948" s="204"/>
      <c r="K948" s="205"/>
      <c r="L948" s="204"/>
      <c r="M948" s="209"/>
      <c r="N948" s="210"/>
      <c r="O948" s="187"/>
      <c r="P948" s="135"/>
      <c r="R948" s="135"/>
      <c r="S948" s="189"/>
      <c r="T948" s="181"/>
    </row>
    <row r="949">
      <c r="J949" s="204"/>
      <c r="K949" s="205"/>
      <c r="L949" s="204"/>
      <c r="M949" s="209"/>
      <c r="N949" s="210"/>
      <c r="O949" s="187"/>
      <c r="P949" s="135"/>
      <c r="R949" s="135"/>
      <c r="S949" s="189"/>
      <c r="T949" s="181"/>
    </row>
    <row r="950">
      <c r="J950" s="204"/>
      <c r="K950" s="205"/>
      <c r="L950" s="204"/>
      <c r="M950" s="209"/>
      <c r="N950" s="210"/>
      <c r="O950" s="187"/>
      <c r="P950" s="135"/>
      <c r="R950" s="135"/>
      <c r="S950" s="189"/>
      <c r="T950" s="181"/>
    </row>
    <row r="951">
      <c r="J951" s="204"/>
      <c r="K951" s="205"/>
      <c r="L951" s="204"/>
      <c r="M951" s="209"/>
      <c r="N951" s="210"/>
      <c r="O951" s="187"/>
      <c r="P951" s="135"/>
      <c r="R951" s="135"/>
      <c r="S951" s="189"/>
      <c r="T951" s="181"/>
    </row>
    <row r="952">
      <c r="J952" s="204"/>
      <c r="K952" s="205"/>
      <c r="L952" s="204"/>
      <c r="M952" s="209"/>
      <c r="N952" s="210"/>
      <c r="O952" s="187"/>
      <c r="P952" s="135"/>
      <c r="R952" s="135"/>
      <c r="S952" s="189"/>
      <c r="T952" s="181"/>
    </row>
    <row r="953">
      <c r="J953" s="204"/>
      <c r="K953" s="205"/>
      <c r="L953" s="204"/>
      <c r="M953" s="209"/>
      <c r="N953" s="210"/>
      <c r="O953" s="187"/>
      <c r="P953" s="135"/>
      <c r="R953" s="135"/>
      <c r="S953" s="189"/>
      <c r="T953" s="181"/>
    </row>
    <row r="954">
      <c r="J954" s="204"/>
      <c r="K954" s="205"/>
      <c r="L954" s="204"/>
      <c r="M954" s="209"/>
      <c r="N954" s="210"/>
      <c r="O954" s="187"/>
      <c r="P954" s="135"/>
      <c r="R954" s="135"/>
      <c r="S954" s="189"/>
      <c r="T954" s="181"/>
    </row>
    <row r="955">
      <c r="J955" s="204"/>
      <c r="K955" s="205"/>
      <c r="L955" s="204"/>
      <c r="M955" s="209"/>
      <c r="N955" s="210"/>
      <c r="O955" s="187"/>
      <c r="P955" s="135"/>
      <c r="R955" s="135"/>
      <c r="S955" s="189"/>
      <c r="T955" s="181"/>
    </row>
    <row r="956">
      <c r="J956" s="204"/>
      <c r="K956" s="205"/>
      <c r="L956" s="204"/>
      <c r="M956" s="209"/>
      <c r="N956" s="210"/>
      <c r="O956" s="187"/>
      <c r="P956" s="135"/>
      <c r="R956" s="135"/>
      <c r="S956" s="189"/>
      <c r="T956" s="181"/>
    </row>
    <row r="957">
      <c r="J957" s="204"/>
      <c r="K957" s="205"/>
      <c r="L957" s="204"/>
      <c r="M957" s="209"/>
      <c r="N957" s="210"/>
      <c r="O957" s="187"/>
      <c r="P957" s="135"/>
      <c r="R957" s="135"/>
      <c r="S957" s="189"/>
      <c r="T957" s="181"/>
    </row>
    <row r="958">
      <c r="J958" s="204"/>
      <c r="K958" s="205"/>
      <c r="L958" s="204"/>
      <c r="M958" s="209"/>
      <c r="N958" s="210"/>
      <c r="O958" s="187"/>
      <c r="P958" s="135"/>
      <c r="R958" s="135"/>
      <c r="S958" s="189"/>
      <c r="T958" s="181"/>
    </row>
    <row r="959">
      <c r="J959" s="204"/>
      <c r="K959" s="205"/>
      <c r="L959" s="204"/>
      <c r="M959" s="209"/>
      <c r="N959" s="210"/>
      <c r="O959" s="187"/>
      <c r="P959" s="135"/>
      <c r="R959" s="135"/>
      <c r="S959" s="189"/>
      <c r="T959" s="181"/>
    </row>
    <row r="960">
      <c r="J960" s="204"/>
      <c r="K960" s="205"/>
      <c r="L960" s="204"/>
      <c r="M960" s="209"/>
      <c r="N960" s="210"/>
      <c r="O960" s="187"/>
      <c r="P960" s="135"/>
      <c r="R960" s="135"/>
      <c r="S960" s="189"/>
      <c r="T960" s="181"/>
    </row>
    <row r="961">
      <c r="J961" s="204"/>
      <c r="K961" s="205"/>
      <c r="L961" s="204"/>
      <c r="M961" s="209"/>
      <c r="N961" s="210"/>
      <c r="O961" s="187"/>
      <c r="P961" s="135"/>
      <c r="R961" s="135"/>
      <c r="S961" s="189"/>
      <c r="T961" s="181"/>
    </row>
    <row r="962">
      <c r="J962" s="204"/>
      <c r="K962" s="205"/>
      <c r="L962" s="204"/>
      <c r="M962" s="209"/>
      <c r="N962" s="210"/>
      <c r="O962" s="187"/>
      <c r="P962" s="135"/>
      <c r="R962" s="135"/>
      <c r="S962" s="189"/>
      <c r="T962" s="181"/>
    </row>
    <row r="963">
      <c r="J963" s="204"/>
      <c r="K963" s="205"/>
      <c r="L963" s="204"/>
      <c r="M963" s="209"/>
      <c r="N963" s="210"/>
      <c r="O963" s="187"/>
      <c r="P963" s="135"/>
      <c r="R963" s="135"/>
      <c r="S963" s="189"/>
      <c r="T963" s="181"/>
    </row>
    <row r="964">
      <c r="J964" s="204"/>
      <c r="K964" s="205"/>
      <c r="L964" s="204"/>
      <c r="M964" s="209"/>
      <c r="N964" s="210"/>
      <c r="O964" s="187"/>
      <c r="P964" s="135"/>
      <c r="R964" s="135"/>
      <c r="S964" s="189"/>
      <c r="T964" s="181"/>
    </row>
    <row r="965">
      <c r="J965" s="204"/>
      <c r="K965" s="205"/>
      <c r="L965" s="204"/>
      <c r="M965" s="209"/>
      <c r="N965" s="210"/>
      <c r="O965" s="187"/>
      <c r="P965" s="135"/>
      <c r="R965" s="135"/>
      <c r="S965" s="189"/>
      <c r="T965" s="181"/>
    </row>
    <row r="966">
      <c r="J966" s="204"/>
      <c r="K966" s="205"/>
      <c r="L966" s="204"/>
      <c r="M966" s="209"/>
      <c r="N966" s="210"/>
      <c r="O966" s="187"/>
      <c r="P966" s="135"/>
      <c r="R966" s="135"/>
      <c r="S966" s="189"/>
      <c r="T966" s="181"/>
    </row>
    <row r="967">
      <c r="J967" s="204"/>
      <c r="K967" s="205"/>
      <c r="L967" s="204"/>
      <c r="M967" s="209"/>
      <c r="N967" s="210"/>
      <c r="O967" s="187"/>
      <c r="P967" s="135"/>
      <c r="R967" s="135"/>
      <c r="S967" s="189"/>
      <c r="T967" s="181"/>
    </row>
    <row r="968">
      <c r="J968" s="204"/>
      <c r="K968" s="205"/>
      <c r="L968" s="204"/>
      <c r="M968" s="209"/>
      <c r="N968" s="210"/>
      <c r="O968" s="187"/>
      <c r="P968" s="135"/>
      <c r="R968" s="135"/>
      <c r="S968" s="189"/>
      <c r="T968" s="181"/>
    </row>
    <row r="969">
      <c r="J969" s="204"/>
      <c r="K969" s="205"/>
      <c r="L969" s="204"/>
      <c r="M969" s="209"/>
      <c r="N969" s="210"/>
      <c r="O969" s="187"/>
      <c r="P969" s="135"/>
      <c r="R969" s="135"/>
      <c r="S969" s="189"/>
      <c r="T969" s="181"/>
    </row>
    <row r="970">
      <c r="J970" s="204"/>
      <c r="K970" s="205"/>
      <c r="L970" s="204"/>
      <c r="M970" s="209"/>
      <c r="N970" s="210"/>
      <c r="O970" s="187"/>
      <c r="P970" s="135"/>
      <c r="R970" s="135"/>
      <c r="S970" s="189"/>
      <c r="T970" s="181"/>
    </row>
    <row r="971">
      <c r="J971" s="204"/>
      <c r="K971" s="205"/>
      <c r="L971" s="204"/>
      <c r="M971" s="209"/>
      <c r="N971" s="210"/>
      <c r="O971" s="187"/>
      <c r="P971" s="135"/>
      <c r="R971" s="135"/>
      <c r="S971" s="189"/>
      <c r="T971" s="181"/>
    </row>
    <row r="972">
      <c r="J972" s="204"/>
      <c r="K972" s="205"/>
      <c r="L972" s="204"/>
      <c r="M972" s="209"/>
      <c r="N972" s="210"/>
      <c r="O972" s="187"/>
      <c r="P972" s="135"/>
      <c r="R972" s="135"/>
      <c r="S972" s="189"/>
      <c r="T972" s="181"/>
    </row>
    <row r="973">
      <c r="J973" s="204"/>
      <c r="K973" s="205"/>
      <c r="L973" s="204"/>
      <c r="M973" s="209"/>
      <c r="N973" s="210"/>
      <c r="O973" s="187"/>
      <c r="P973" s="135"/>
      <c r="R973" s="135"/>
      <c r="S973" s="189"/>
      <c r="T973" s="181"/>
    </row>
    <row r="974">
      <c r="J974" s="204"/>
      <c r="K974" s="205"/>
      <c r="L974" s="204"/>
      <c r="M974" s="209"/>
      <c r="N974" s="210"/>
      <c r="O974" s="187"/>
      <c r="P974" s="135"/>
      <c r="R974" s="135"/>
      <c r="S974" s="189"/>
      <c r="T974" s="181"/>
    </row>
    <row r="975">
      <c r="J975" s="204"/>
      <c r="K975" s="205"/>
      <c r="L975" s="204"/>
      <c r="M975" s="209"/>
      <c r="N975" s="210"/>
      <c r="O975" s="187"/>
      <c r="P975" s="135"/>
      <c r="R975" s="135"/>
      <c r="S975" s="189"/>
      <c r="T975" s="181"/>
    </row>
    <row r="976">
      <c r="J976" s="204"/>
      <c r="K976" s="205"/>
      <c r="L976" s="204"/>
      <c r="M976" s="209"/>
      <c r="N976" s="210"/>
      <c r="O976" s="187"/>
      <c r="P976" s="135"/>
      <c r="R976" s="135"/>
      <c r="S976" s="189"/>
      <c r="T976" s="181"/>
    </row>
    <row r="977">
      <c r="J977" s="204"/>
      <c r="K977" s="205"/>
      <c r="L977" s="204"/>
      <c r="M977" s="209"/>
      <c r="N977" s="210"/>
      <c r="O977" s="187"/>
      <c r="P977" s="135"/>
      <c r="R977" s="135"/>
      <c r="S977" s="189"/>
      <c r="T977" s="181"/>
    </row>
    <row r="978">
      <c r="J978" s="204"/>
      <c r="K978" s="205"/>
      <c r="L978" s="204"/>
      <c r="M978" s="209"/>
      <c r="N978" s="210"/>
      <c r="O978" s="187"/>
      <c r="P978" s="135"/>
      <c r="R978" s="135"/>
      <c r="S978" s="189"/>
      <c r="T978" s="181"/>
    </row>
    <row r="979">
      <c r="J979" s="204"/>
      <c r="K979" s="205"/>
      <c r="L979" s="204"/>
      <c r="M979" s="209"/>
      <c r="N979" s="210"/>
      <c r="O979" s="187"/>
      <c r="P979" s="135"/>
      <c r="R979" s="135"/>
      <c r="S979" s="189"/>
      <c r="T979" s="181"/>
    </row>
    <row r="980">
      <c r="J980" s="204"/>
      <c r="K980" s="205"/>
      <c r="L980" s="204"/>
      <c r="M980" s="209"/>
      <c r="N980" s="210"/>
      <c r="O980" s="187"/>
      <c r="P980" s="135"/>
      <c r="R980" s="135"/>
      <c r="S980" s="189"/>
      <c r="T980" s="181"/>
    </row>
    <row r="981">
      <c r="J981" s="204"/>
      <c r="K981" s="205"/>
      <c r="L981" s="204"/>
      <c r="M981" s="209"/>
      <c r="N981" s="210"/>
      <c r="O981" s="187"/>
      <c r="P981" s="135"/>
      <c r="R981" s="135"/>
      <c r="S981" s="189"/>
      <c r="T981" s="181"/>
    </row>
    <row r="982">
      <c r="J982" s="204"/>
      <c r="K982" s="205"/>
      <c r="L982" s="204"/>
      <c r="M982" s="209"/>
      <c r="N982" s="210"/>
      <c r="O982" s="187"/>
      <c r="P982" s="135"/>
      <c r="R982" s="135"/>
      <c r="S982" s="189"/>
      <c r="T982" s="181"/>
    </row>
    <row r="983">
      <c r="J983" s="204"/>
      <c r="K983" s="205"/>
      <c r="L983" s="204"/>
      <c r="M983" s="209"/>
      <c r="N983" s="210"/>
      <c r="O983" s="187"/>
      <c r="P983" s="135"/>
      <c r="R983" s="135"/>
      <c r="S983" s="189"/>
      <c r="T983" s="181"/>
    </row>
    <row r="984">
      <c r="J984" s="204"/>
      <c r="K984" s="205"/>
      <c r="L984" s="204"/>
      <c r="M984" s="209"/>
      <c r="N984" s="210"/>
      <c r="O984" s="187"/>
      <c r="P984" s="135"/>
      <c r="R984" s="135"/>
      <c r="S984" s="189"/>
      <c r="T984" s="181"/>
    </row>
    <row r="985">
      <c r="J985" s="204"/>
      <c r="K985" s="205"/>
      <c r="L985" s="204"/>
      <c r="M985" s="209"/>
      <c r="N985" s="210"/>
      <c r="O985" s="187"/>
      <c r="P985" s="135"/>
      <c r="R985" s="135"/>
      <c r="S985" s="189"/>
      <c r="T985" s="181"/>
    </row>
    <row r="986">
      <c r="J986" s="204"/>
      <c r="K986" s="205"/>
      <c r="L986" s="204"/>
      <c r="M986" s="209"/>
      <c r="N986" s="210"/>
      <c r="O986" s="187"/>
      <c r="P986" s="135"/>
      <c r="R986" s="135"/>
      <c r="S986" s="189"/>
      <c r="T986" s="181"/>
    </row>
    <row r="987">
      <c r="J987" s="204"/>
      <c r="K987" s="205"/>
      <c r="L987" s="204"/>
      <c r="M987" s="209"/>
      <c r="N987" s="210"/>
      <c r="O987" s="187"/>
      <c r="P987" s="135"/>
      <c r="R987" s="135"/>
      <c r="S987" s="189"/>
      <c r="T987" s="181"/>
    </row>
    <row r="988">
      <c r="J988" s="204"/>
      <c r="K988" s="205"/>
      <c r="L988" s="204"/>
      <c r="M988" s="209"/>
      <c r="N988" s="210"/>
      <c r="O988" s="187"/>
      <c r="P988" s="135"/>
      <c r="R988" s="135"/>
      <c r="S988" s="189"/>
      <c r="T988" s="181"/>
    </row>
    <row r="989">
      <c r="J989" s="204"/>
      <c r="K989" s="205"/>
      <c r="L989" s="204"/>
      <c r="M989" s="209"/>
      <c r="N989" s="210"/>
      <c r="O989" s="187"/>
      <c r="P989" s="135"/>
      <c r="R989" s="135"/>
      <c r="S989" s="189"/>
      <c r="T989" s="181"/>
    </row>
    <row r="990">
      <c r="J990" s="204"/>
      <c r="K990" s="205"/>
      <c r="L990" s="204"/>
      <c r="M990" s="209"/>
      <c r="N990" s="210"/>
      <c r="O990" s="187"/>
      <c r="P990" s="135"/>
      <c r="R990" s="135"/>
      <c r="S990" s="189"/>
      <c r="T990" s="181"/>
    </row>
    <row r="991">
      <c r="J991" s="204"/>
      <c r="K991" s="205"/>
      <c r="L991" s="204"/>
      <c r="M991" s="209"/>
      <c r="N991" s="210"/>
      <c r="O991" s="187"/>
      <c r="P991" s="135"/>
      <c r="R991" s="135"/>
      <c r="S991" s="189"/>
      <c r="T991" s="181"/>
    </row>
    <row r="992">
      <c r="J992" s="204"/>
      <c r="K992" s="205"/>
      <c r="L992" s="204"/>
      <c r="M992" s="209"/>
      <c r="N992" s="210"/>
      <c r="O992" s="187"/>
      <c r="P992" s="135"/>
      <c r="R992" s="135"/>
      <c r="S992" s="189"/>
      <c r="T992" s="181"/>
    </row>
    <row r="993">
      <c r="J993" s="204"/>
      <c r="K993" s="205"/>
      <c r="L993" s="204"/>
      <c r="M993" s="209"/>
      <c r="N993" s="210"/>
      <c r="O993" s="187"/>
      <c r="P993" s="135"/>
      <c r="R993" s="135"/>
      <c r="S993" s="189"/>
      <c r="T993" s="181"/>
    </row>
    <row r="994">
      <c r="J994" s="204"/>
      <c r="K994" s="205"/>
      <c r="L994" s="204"/>
      <c r="M994" s="209"/>
      <c r="N994" s="210"/>
      <c r="O994" s="187"/>
      <c r="P994" s="135"/>
      <c r="R994" s="135"/>
      <c r="S994" s="189"/>
      <c r="T994" s="181"/>
    </row>
    <row r="995">
      <c r="J995" s="204"/>
      <c r="K995" s="205"/>
      <c r="L995" s="204"/>
      <c r="M995" s="209"/>
      <c r="N995" s="210"/>
      <c r="O995" s="187"/>
      <c r="P995" s="135"/>
      <c r="R995" s="135"/>
      <c r="S995" s="189"/>
      <c r="T995" s="181"/>
    </row>
    <row r="996">
      <c r="J996" s="204"/>
      <c r="K996" s="205"/>
      <c r="L996" s="204"/>
      <c r="M996" s="209"/>
      <c r="N996" s="210"/>
      <c r="O996" s="187"/>
      <c r="P996" s="135"/>
      <c r="R996" s="135"/>
      <c r="S996" s="189"/>
      <c r="T996" s="181"/>
    </row>
    <row r="997">
      <c r="J997" s="204"/>
      <c r="K997" s="205"/>
      <c r="L997" s="204"/>
      <c r="M997" s="209"/>
      <c r="N997" s="210"/>
      <c r="O997" s="187"/>
      <c r="P997" s="135"/>
      <c r="R997" s="135"/>
      <c r="S997" s="189"/>
      <c r="T997" s="181"/>
    </row>
    <row r="998">
      <c r="J998" s="204"/>
      <c r="K998" s="205"/>
      <c r="L998" s="204"/>
      <c r="M998" s="209"/>
      <c r="N998" s="210"/>
      <c r="O998" s="187"/>
      <c r="P998" s="135"/>
      <c r="R998" s="135"/>
      <c r="S998" s="189"/>
      <c r="T998" s="181"/>
    </row>
    <row r="999">
      <c r="J999" s="204"/>
      <c r="K999" s="205"/>
      <c r="L999" s="204"/>
      <c r="M999" s="209"/>
      <c r="N999" s="210"/>
      <c r="O999" s="187"/>
      <c r="P999" s="135"/>
      <c r="R999" s="135"/>
      <c r="S999" s="189"/>
      <c r="T999" s="181"/>
    </row>
    <row r="1000">
      <c r="J1000" s="204"/>
      <c r="K1000" s="205"/>
      <c r="L1000" s="204"/>
      <c r="M1000" s="209"/>
      <c r="N1000" s="210"/>
      <c r="O1000" s="187"/>
      <c r="P1000" s="135"/>
      <c r="R1000" s="135"/>
      <c r="S1000" s="189"/>
      <c r="T1000" s="181"/>
    </row>
    <row r="1001">
      <c r="J1001" s="204"/>
      <c r="K1001" s="205"/>
      <c r="L1001" s="204"/>
      <c r="M1001" s="209"/>
      <c r="N1001" s="210"/>
      <c r="O1001" s="187"/>
      <c r="P1001" s="135"/>
      <c r="R1001" s="135"/>
      <c r="S1001" s="189"/>
      <c r="T1001" s="181"/>
    </row>
    <row r="1002">
      <c r="J1002" s="204"/>
      <c r="K1002" s="205"/>
      <c r="L1002" s="204"/>
      <c r="M1002" s="209"/>
      <c r="N1002" s="210"/>
      <c r="O1002" s="187"/>
      <c r="P1002" s="135"/>
      <c r="R1002" s="135"/>
      <c r="S1002" s="189"/>
      <c r="T1002" s="181"/>
    </row>
  </sheetData>
  <autoFilter ref="$V$22:$W$26">
    <sortState ref="V22:W26">
      <sortCondition ref="V22:V26"/>
      <sortCondition ref="W22:W26"/>
    </sortState>
  </autoFilter>
  <dataValidations>
    <dataValidation type="list" allowBlank="1" showErrorMessage="1" sqref="AC27:AC36">
      <formula1>Parameter!$AB$27:$AB$36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7.63"/>
    <col customWidth="1" min="2" max="2" width="16.0"/>
    <col customWidth="1" min="3" max="3" width="28.75"/>
    <col customWidth="1" min="4" max="4" width="8.63"/>
    <col customWidth="1" min="5" max="8" width="3.88"/>
    <col customWidth="1" min="9" max="9" width="26.63"/>
    <col customWidth="1" min="10" max="10" width="12.63"/>
    <col customWidth="1" min="11" max="12" width="11.38"/>
    <col customWidth="1" min="13" max="13" width="13.0"/>
    <col customWidth="1" min="14" max="14" width="15.88"/>
    <col customWidth="1" min="15" max="15" width="8.88"/>
    <col customWidth="1" min="16" max="16" width="14.25"/>
    <col customWidth="1" min="17" max="66" width="2.63"/>
  </cols>
  <sheetData>
    <row r="1" ht="68.25" customHeight="1">
      <c r="A1" s="75"/>
      <c r="B1" s="75"/>
      <c r="C1" s="9"/>
      <c r="D1" s="8"/>
      <c r="E1" s="8"/>
      <c r="F1" s="8"/>
      <c r="G1" s="8"/>
      <c r="H1" s="8"/>
      <c r="I1" s="9"/>
      <c r="J1" s="10"/>
      <c r="K1" s="211"/>
      <c r="L1" s="211"/>
      <c r="M1" s="13"/>
      <c r="N1" s="16"/>
      <c r="O1" s="78"/>
      <c r="P1" s="16"/>
      <c r="Q1" s="212" t="str">
        <f t="array" ref="Q1">IFERROR(INDEX(Parameter!$G$2:$G$41,Q$5),)</f>
        <v>FG_WMC-004</v>
      </c>
      <c r="R1" s="212" t="str">
        <f t="array" ref="R1">IFERROR(INDEX(Parameter!$G$2:$G$41,R$5),)</f>
        <v>FG_WMC-005</v>
      </c>
      <c r="S1" s="212" t="str">
        <f t="array" ref="S1">IFERROR(INDEX(Parameter!$G$2:$G$41,S$5),)</f>
        <v>FG_WMC-006</v>
      </c>
      <c r="T1" s="212" t="str">
        <f t="array" ref="T1">IFERROR(INDEX(Parameter!$G$2:$G$41,T$5),)</f>
        <v>FG_WMC-007</v>
      </c>
      <c r="U1" s="212" t="str">
        <f t="array" ref="U1">IFERROR(INDEX(Parameter!$G$2:$G$41,U$5),)</f>
        <v>FG_WMC-009</v>
      </c>
      <c r="V1" s="212" t="str">
        <f t="array" ref="V1">IFERROR(INDEX(Parameter!$G$2:$G$41,V$5),)</f>
        <v>FG_WMC-0010</v>
      </c>
      <c r="W1" s="212" t="str">
        <f t="array" ref="W1">IFERROR(INDEX(Parameter!$G$2:$G$41,W$5),)</f>
        <v>FG_WMC-011</v>
      </c>
      <c r="X1" s="212" t="str">
        <f t="array" ref="X1">IFERROR(INDEX(Parameter!$G$2:$G$41,X$5),)</f>
        <v>FG_WMC-012</v>
      </c>
      <c r="Y1" s="212" t="str">
        <f t="array" ref="Y1">IFERROR(INDEX(Parameter!$G$2:$G$41,Y$5),)</f>
        <v>FG_WMC-014</v>
      </c>
      <c r="Z1" s="212" t="str">
        <f t="array" ref="Z1">IFERROR(INDEX(Parameter!$G$2:$G$41,Z$5),)</f>
        <v>FG_WMC-018</v>
      </c>
      <c r="AA1" s="212" t="str">
        <f t="array" ref="AA1">IFERROR(INDEX(Parameter!$G$2:$G$41,AA$5),)</f>
        <v>FG_WMC-024</v>
      </c>
      <c r="AB1" s="212" t="str">
        <f t="array" ref="AB1">IFERROR(INDEX(Parameter!$G$2:$G$41,AB$5),)</f>
        <v>FG_WMC-028</v>
      </c>
      <c r="AC1" s="212" t="str">
        <f t="array" ref="AC1">IFERROR(INDEX(Parameter!$G$2:$G$41,AC$5),)</f>
        <v>FG_WMC-036</v>
      </c>
      <c r="AD1" s="212" t="str">
        <f t="array" ref="AD1">IFERROR(INDEX(Parameter!$G$2:$G$41,AD$5),)</f>
        <v>FG_WMC-045</v>
      </c>
      <c r="AE1" s="212" t="str">
        <f t="array" ref="AE1">IFERROR(INDEX(Parameter!$G$2:$G$41,AE$5),)</f>
        <v>FG_WMC-047</v>
      </c>
      <c r="AF1" s="212" t="str">
        <f t="array" ref="AF1">IFERROR(INDEX(Parameter!$G$2:$G$41,AF$5),)</f>
        <v>FG_WMC-049</v>
      </c>
      <c r="AG1" s="212" t="str">
        <f t="array" ref="AG1">IFERROR(INDEX(Parameter!$G$2:$G$41,AG$5),)</f>
        <v>FG_WMC-055</v>
      </c>
      <c r="AH1" s="212" t="str">
        <f t="array" ref="AH1">IFERROR(INDEX(Parameter!$G$2:$G$41,AH$5),)</f>
        <v>FG_WMC-057</v>
      </c>
      <c r="AI1" s="212" t="str">
        <f t="array" ref="AI1">IFERROR(INDEX(Parameter!$G$2:$G$41,AI$5),)</f>
        <v>FG_WMC-059</v>
      </c>
      <c r="AJ1" s="212" t="str">
        <f t="array" ref="AJ1">IFERROR(INDEX(Parameter!$G$2:$G$41,AJ$5),)</f>
        <v>FG_WMC-060</v>
      </c>
      <c r="AK1" s="212" t="str">
        <f t="array" ref="AK1">IFERROR(INDEX(Parameter!$G$2:$G$41,AK$5),)</f>
        <v>FG_WMC-061</v>
      </c>
      <c r="AL1" s="212" t="str">
        <f t="array" ref="AL1">IFERROR(INDEX(Parameter!$G$2:$G$41,AL$5),)</f>
        <v>FG_WMC-063</v>
      </c>
      <c r="AM1" s="212" t="str">
        <f t="array" ref="AM1">IFERROR(INDEX(Parameter!$G$2:$G$41,AM$5),)</f>
        <v>FG_WMC-066</v>
      </c>
      <c r="AN1" s="212" t="str">
        <f t="array" ref="AN1">IFERROR(INDEX(Parameter!$G$2:$G$41,AN$5),)</f>
        <v>FG_WMC-065</v>
      </c>
      <c r="AO1" s="212" t="str">
        <f t="array" ref="AO1">IFERROR(INDEX(Parameter!$G$2:$G$41,AO$5),)</f>
        <v>FG_WMC-067</v>
      </c>
      <c r="AP1" s="212" t="str">
        <f t="array" ref="AP1">IFERROR(INDEX(Parameter!$G$2:$G$41,AP$5),)</f>
        <v>FG_WMC-068</v>
      </c>
      <c r="AQ1" s="212" t="str">
        <f t="array" ref="AQ1">IFERROR(INDEX(Parameter!$G$2:$G$41,AQ$5),)</f>
        <v>FG_WMC-073</v>
      </c>
      <c r="AR1" s="212" t="str">
        <f t="array" ref="AR1">IFERROR(INDEX(Parameter!$G$2:$G$41,AR$5),)</f>
        <v>FG_WMC-086</v>
      </c>
      <c r="AS1" s="212" t="str">
        <f t="array" ref="AS1">IFERROR(INDEX(Parameter!$G$2:$G$41,AS$5),)</f>
        <v>FG_WMC-078</v>
      </c>
      <c r="AT1" s="212" t="str">
        <f t="array" ref="AT1">IFERROR(INDEX(Parameter!$G$2:$G$41,AT$5),)</f>
        <v>FG_WMC-083</v>
      </c>
      <c r="AU1" s="212" t="str">
        <f t="array" ref="AU1">IFERROR(INDEX(Parameter!$G$2:$G$41,AU$5),)</f>
        <v>FG_WMC-084</v>
      </c>
      <c r="AV1" s="212" t="str">
        <f t="array" ref="AV1">IFERROR(INDEX(Parameter!$G$2:$G$41,AV$5),)</f>
        <v/>
      </c>
      <c r="AW1" s="212" t="str">
        <f t="array" ref="AW1">IFERROR(INDEX(Parameter!$G$2:$G$41,AW$5),)</f>
        <v/>
      </c>
      <c r="AX1" s="212" t="str">
        <f t="array" ref="AX1">IFERROR(INDEX(Parameter!$G$2:$G$41,AX$5),)</f>
        <v/>
      </c>
      <c r="AY1" s="212" t="str">
        <f t="array" ref="AY1">IFERROR(INDEX(Parameter!$G$2:$G$41,AY$5),)</f>
        <v>FG_</v>
      </c>
      <c r="AZ1" s="212" t="str">
        <f t="array" ref="AZ1">IFERROR(INDEX(Parameter!$G$2:$G$41,AZ$5),)</f>
        <v>FG_</v>
      </c>
      <c r="BA1" s="212" t="str">
        <f t="array" ref="BA1">IFERROR(INDEX(Parameter!$G$2:$G$41,BA$5),)</f>
        <v>FG_</v>
      </c>
      <c r="BB1" s="212" t="str">
        <f t="array" ref="BB1">IFERROR(INDEX(Parameter!$G$2:$G$41,BB$5),)</f>
        <v/>
      </c>
      <c r="BC1" s="212" t="str">
        <f t="array" ref="BC1">IFERROR(INDEX(Parameter!$G$2:$G$41,BC$5),)</f>
        <v/>
      </c>
      <c r="BD1" s="212" t="str">
        <f t="array" ref="BD1">IFERROR(INDEX(Parameter!$G$2:$G$41,BD$5),)</f>
        <v/>
      </c>
      <c r="BE1" s="212" t="str">
        <f t="array" ref="BE1">IFERROR(INDEX(Parameter!$G$2:$G$41,BE$5),)</f>
        <v/>
      </c>
      <c r="BF1" s="212" t="str">
        <f t="array" ref="BF1">IFERROR(INDEX(Parameter!$G$2:$G$41,BF$5),)</f>
        <v/>
      </c>
      <c r="BG1" s="212" t="str">
        <f t="array" ref="BG1">IFERROR(INDEX(Parameter!$G$2:$G$41,BG$5),)</f>
        <v/>
      </c>
      <c r="BH1" s="212" t="str">
        <f t="array" ref="BH1">IFERROR(INDEX(Parameter!$G$2:$G$41,BH$5),)</f>
        <v/>
      </c>
      <c r="BI1" s="212" t="str">
        <f t="array" ref="BI1">IFERROR(INDEX(Parameter!$G$2:$G$41,BI$5),)</f>
        <v/>
      </c>
      <c r="BJ1" s="212" t="str">
        <f t="array" ref="BJ1">IFERROR(INDEX(Parameter!$G$2:$G$41,BJ$5),)</f>
        <v/>
      </c>
      <c r="BK1" s="212" t="str">
        <f t="array" ref="BK1">IFERROR(INDEX(Parameter!$G$2:$G$41,BK$5),)</f>
        <v/>
      </c>
      <c r="BL1" s="212" t="str">
        <f t="array" ref="BL1">IFERROR(INDEX(Parameter!$G$2:$G$41,BL$5),)</f>
        <v/>
      </c>
      <c r="BM1" s="212" t="str">
        <f t="array" ref="BM1">IFERROR(INDEX(Parameter!$G$2:$G$41,BM$5),)</f>
        <v/>
      </c>
      <c r="BN1" s="212" t="str">
        <f t="array" ref="BN1">IFERROR(INDEX(Parameter!$G$2:$G$41,BN$5),)</f>
        <v/>
      </c>
    </row>
    <row r="2" ht="24.75" customHeight="1">
      <c r="A2" s="17"/>
      <c r="B2" s="213" t="s">
        <v>134</v>
      </c>
      <c r="C2" s="214"/>
      <c r="D2" s="8"/>
      <c r="E2" s="8"/>
      <c r="F2" s="8"/>
      <c r="G2" s="8"/>
      <c r="H2" s="8"/>
      <c r="I2" s="9"/>
      <c r="J2" s="10"/>
      <c r="K2" s="11"/>
      <c r="L2" s="215"/>
      <c r="M2" s="13"/>
      <c r="N2" s="14" t="s">
        <v>135</v>
      </c>
      <c r="O2" s="15">
        <f>Parameter!$Q$2*Parameter!$Q$3*Parameter!$Q$4</f>
        <v>7072</v>
      </c>
      <c r="P2" s="16"/>
      <c r="Q2" s="216" t="str">
        <f>IFERROR(__xludf.DUMMYFUNCTION("SPARKLINE(Q$3,{""charttype"",""column"";""ymin"",MIN($Q$3:$AZ$3);""ymax"",MAX($Q$3:$AZ$3);""color"",""blue""})"),"")</f>
        <v/>
      </c>
      <c r="R2" s="216" t="str">
        <f>IFERROR(__xludf.DUMMYFUNCTION("SPARKLINE(R$3,{""charttype"",""column"";""ymin"",MIN($Q$3:$AZ$3);""ymax"",MAX($Q$3:$AZ$3);""color"",""blue""})"),"")</f>
        <v/>
      </c>
      <c r="S2" s="216" t="str">
        <f>IFERROR(__xludf.DUMMYFUNCTION("SPARKLINE(S$3,{""charttype"",""column"";""ymin"",MIN($Q$3:$AZ$3);""ymax"",MAX($Q$3:$AZ$3);""color"",""blue""})"),"")</f>
        <v/>
      </c>
      <c r="T2" s="216" t="str">
        <f>IFERROR(__xludf.DUMMYFUNCTION("SPARKLINE(T$3,{""charttype"",""column"";""ymin"",MIN($Q$3:$AZ$3);""ymax"",MAX($Q$3:$AZ$3);""color"",""blue""})"),"")</f>
        <v/>
      </c>
      <c r="U2" s="216" t="str">
        <f>IFERROR(__xludf.DUMMYFUNCTION("SPARKLINE(U$3,{""charttype"",""column"";""ymin"",MIN($Q$3:$AZ$3);""ymax"",MAX($Q$3:$AZ$3);""color"",""blue""})"),"")</f>
        <v/>
      </c>
      <c r="V2" s="216" t="str">
        <f>IFERROR(__xludf.DUMMYFUNCTION("SPARKLINE(V$3,{""charttype"",""column"";""ymin"",MIN($Q$3:$AZ$3);""ymax"",MAX($Q$3:$AZ$3);""color"",""blue""})"),"")</f>
        <v/>
      </c>
      <c r="W2" s="216" t="str">
        <f>IFERROR(__xludf.DUMMYFUNCTION("SPARKLINE(W$3,{""charttype"",""column"";""ymin"",MIN($Q$3:$AZ$3);""ymax"",MAX($Q$3:$AZ$3);""color"",""blue""})"),"")</f>
        <v/>
      </c>
      <c r="X2" s="216" t="str">
        <f>IFERROR(__xludf.DUMMYFUNCTION("SPARKLINE(X$3,{""charttype"",""column"";""ymin"",MIN($Q$3:$AZ$3);""ymax"",MAX($Q$3:$AZ$3);""color"",""blue""})"),"")</f>
        <v/>
      </c>
      <c r="Y2" s="216" t="str">
        <f>IFERROR(__xludf.DUMMYFUNCTION("SPARKLINE(Y$3,{""charttype"",""column"";""ymin"",MIN($Q$3:$AZ$3);""ymax"",MAX($Q$3:$AZ$3);""color"",""blue""})"),"")</f>
        <v/>
      </c>
      <c r="Z2" s="216" t="str">
        <f>IFERROR(__xludf.DUMMYFUNCTION("SPARKLINE(Z$3,{""charttype"",""column"";""ymin"",MIN($Q$3:$AZ$3);""ymax"",MAX($Q$3:$AZ$3);""color"",""blue""})"),"")</f>
        <v/>
      </c>
      <c r="AA2" s="216" t="str">
        <f>IFERROR(__xludf.DUMMYFUNCTION("SPARKLINE(AA$3,{""charttype"",""column"";""ymin"",MIN($Q$3:$AZ$3);""ymax"",MAX($Q$3:$AZ$3);""color"",""blue""})"),"")</f>
        <v/>
      </c>
      <c r="AB2" s="216" t="str">
        <f>IFERROR(__xludf.DUMMYFUNCTION("SPARKLINE(AB$3,{""charttype"",""column"";""ymin"",MIN($Q$3:$AZ$3);""ymax"",MAX($Q$3:$AZ$3);""color"",""blue""})"),"")</f>
        <v/>
      </c>
      <c r="AC2" s="216" t="str">
        <f>IFERROR(__xludf.DUMMYFUNCTION("SPARKLINE(AC$3,{""charttype"",""column"";""ymin"",MIN($Q$3:$AZ$3);""ymax"",MAX($Q$3:$AZ$3);""color"",""blue""})"),"")</f>
        <v/>
      </c>
      <c r="AD2" s="216" t="str">
        <f>IFERROR(__xludf.DUMMYFUNCTION("SPARKLINE(AD$3,{""charttype"",""column"";""ymin"",MIN($Q$3:$AZ$3);""ymax"",MAX($Q$3:$AZ$3);""color"",""blue""})"),"")</f>
        <v/>
      </c>
      <c r="AE2" s="216" t="str">
        <f>IFERROR(__xludf.DUMMYFUNCTION("SPARKLINE(AE$3,{""charttype"",""column"";""ymin"",MIN($Q$3:$AZ$3);""ymax"",MAX($Q$3:$AZ$3);""color"",""blue""})"),"")</f>
        <v/>
      </c>
      <c r="AF2" s="216" t="str">
        <f>IFERROR(__xludf.DUMMYFUNCTION("SPARKLINE(AF$3,{""charttype"",""column"";""ymin"",MIN($Q$3:$AZ$3);""ymax"",MAX($Q$3:$AZ$3);""color"",""blue""})"),"")</f>
        <v/>
      </c>
      <c r="AG2" s="216" t="str">
        <f>IFERROR(__xludf.DUMMYFUNCTION("SPARKLINE(AG$3,{""charttype"",""column"";""ymin"",MIN($Q$3:$AZ$3);""ymax"",MAX($Q$3:$AZ$3);""color"",""blue""})"),"")</f>
        <v/>
      </c>
      <c r="AH2" s="216" t="str">
        <f>IFERROR(__xludf.DUMMYFUNCTION("SPARKLINE(AH$3,{""charttype"",""column"";""ymin"",MIN($Q$3:$AZ$3);""ymax"",MAX($Q$3:$AZ$3);""color"",""blue""})"),"")</f>
        <v/>
      </c>
      <c r="AI2" s="216" t="str">
        <f>IFERROR(__xludf.DUMMYFUNCTION("SPARKLINE(AI$3,{""charttype"",""column"";""ymin"",MIN($Q$3:$AZ$3);""ymax"",MAX($Q$3:$AZ$3);""color"",""blue""})"),"")</f>
        <v/>
      </c>
      <c r="AJ2" s="216" t="str">
        <f>IFERROR(__xludf.DUMMYFUNCTION("SPARKLINE(AJ$3,{""charttype"",""column"";""ymin"",MIN($Q$3:$AZ$3);""ymax"",MAX($Q$3:$AZ$3);""color"",""blue""})"),"")</f>
        <v/>
      </c>
      <c r="AK2" s="216" t="str">
        <f>IFERROR(__xludf.DUMMYFUNCTION("SPARKLINE(AK$3,{""charttype"",""column"";""ymin"",MIN($Q$3:$AZ$3);""ymax"",MAX($Q$3:$AZ$3);""color"",""blue""})"),"")</f>
        <v/>
      </c>
      <c r="AL2" s="216" t="str">
        <f>IFERROR(__xludf.DUMMYFUNCTION("SPARKLINE(AL$3,{""charttype"",""column"";""ymin"",MIN($Q$3:$AZ$3);""ymax"",MAX($Q$3:$AZ$3);""color"",""blue""})"),"")</f>
        <v/>
      </c>
      <c r="AM2" s="216" t="str">
        <f>IFERROR(__xludf.DUMMYFUNCTION("SPARKLINE(AM$3,{""charttype"",""column"";""ymin"",MIN($Q$3:$AZ$3);""ymax"",MAX($Q$3:$AZ$3);""color"",""blue""})"),"")</f>
        <v/>
      </c>
      <c r="AN2" s="216" t="str">
        <f>IFERROR(__xludf.DUMMYFUNCTION("SPARKLINE(AN$3,{""charttype"",""column"";""ymin"",MIN($Q$3:$AZ$3);""ymax"",MAX($Q$3:$AZ$3);""color"",""blue""})"),"")</f>
        <v/>
      </c>
      <c r="AO2" s="216" t="str">
        <f>IFERROR(__xludf.DUMMYFUNCTION("SPARKLINE(AO$3,{""charttype"",""column"";""ymin"",MIN($Q$3:$AZ$3);""ymax"",MAX($Q$3:$AZ$3);""color"",""blue""})"),"")</f>
        <v/>
      </c>
      <c r="AP2" s="216" t="str">
        <f>IFERROR(__xludf.DUMMYFUNCTION("SPARKLINE(AP$3,{""charttype"",""column"";""ymin"",MIN($Q$3:$AZ$3);""ymax"",MAX($Q$3:$AZ$3);""color"",""blue""})"),"")</f>
        <v/>
      </c>
      <c r="AQ2" s="216" t="str">
        <f>IFERROR(__xludf.DUMMYFUNCTION("SPARKLINE(AQ$3,{""charttype"",""column"";""ymin"",MIN($Q$3:$AZ$3);""ymax"",MAX($Q$3:$AZ$3);""color"",""blue""})"),"")</f>
        <v/>
      </c>
      <c r="AR2" s="216" t="str">
        <f>IFERROR(__xludf.DUMMYFUNCTION("SPARKLINE(AR$3,{""charttype"",""column"";""ymin"",MIN($Q$3:$AZ$3);""ymax"",MAX($Q$3:$AZ$3);""color"",""blue""})"),"")</f>
        <v/>
      </c>
      <c r="AS2" s="216" t="str">
        <f>IFERROR(__xludf.DUMMYFUNCTION("SPARKLINE(AS$3,{""charttype"",""column"";""ymin"",MIN($Q$3:$AZ$3);""ymax"",MAX($Q$3:$AZ$3);""color"",""blue""})"),"")</f>
        <v/>
      </c>
      <c r="AT2" s="216" t="str">
        <f>IFERROR(__xludf.DUMMYFUNCTION("SPARKLINE(AT$3,{""charttype"",""column"";""ymin"",MIN($Q$3:$AZ$3);""ymax"",MAX($Q$3:$AZ$3);""color"",""blue""})"),"")</f>
        <v/>
      </c>
      <c r="AU2" s="216" t="str">
        <f>IFERROR(__xludf.DUMMYFUNCTION("SPARKLINE(AU$3,{""charttype"",""column"";""ymin"",MIN($Q$3:$AZ$3);""ymax"",MAX($Q$3:$AZ$3);""color"",""blue""})"),"")</f>
        <v/>
      </c>
      <c r="AV2" s="216" t="str">
        <f>IFERROR(__xludf.DUMMYFUNCTION("SPARKLINE(AV$3,{""charttype"",""column"";""ymin"",MIN($Q$3:$AZ$3);""ymax"",MAX($Q$3:$AZ$3);""color"",""blue""})"),"")</f>
        <v/>
      </c>
      <c r="AW2" s="216" t="str">
        <f>IFERROR(__xludf.DUMMYFUNCTION("SPARKLINE(AW$3,{""charttype"",""column"";""ymin"",MIN($Q$3:$AZ$3);""ymax"",MAX($Q$3:$AZ$3);""color"",""blue""})"),"")</f>
        <v/>
      </c>
      <c r="AX2" s="216" t="str">
        <f>IFERROR(__xludf.DUMMYFUNCTION("SPARKLINE(AX$3,{""charttype"",""column"";""ymin"",MIN($Q$3:$AZ$3);""ymax"",MAX($Q$3:$AZ$3);""color"",""blue""})"),"")</f>
        <v/>
      </c>
      <c r="AY2" s="216" t="str">
        <f>IFERROR(__xludf.DUMMYFUNCTION("SPARKLINE(AY$3,{""charttype"",""column"";""ymin"",MIN($Q$3:$AZ$3);""ymax"",MAX($Q$3:$AZ$3);""color"",""blue""})"),"")</f>
        <v/>
      </c>
      <c r="AZ2" s="216" t="str">
        <f>IFERROR(__xludf.DUMMYFUNCTION("SPARKLINE(AZ$3,{""charttype"",""column"";""ymin"",MIN($Q$3:$AZ$3);""ymax"",MAX($Q$3:$AZ$3);""color"",""blue""})"),"")</f>
        <v/>
      </c>
      <c r="BA2" s="216" t="str">
        <f>IFERROR(__xludf.DUMMYFUNCTION("SPARKLINE(BA$3,{""charttype"",""column"";""ymin"",MIN($Q$3:$AZ$3);""ymax"",MAX($Q$3:$AZ$3);""color"",""blue""})"),"")</f>
        <v/>
      </c>
      <c r="BB2" s="216" t="str">
        <f>IFERROR(__xludf.DUMMYFUNCTION("SPARKLINE(BB$3,{""charttype"",""column"";""ymin"",MIN($Q$3:$AZ$3);""ymax"",MAX($Q$3:$AZ$3);""color"",""blue""})"),"")</f>
        <v/>
      </c>
      <c r="BC2" s="216" t="str">
        <f>IFERROR(__xludf.DUMMYFUNCTION("SPARKLINE(BC$3,{""charttype"",""column"";""ymin"",MIN($Q$3:$AZ$3);""ymax"",MAX($Q$3:$AZ$3);""color"",""blue""})"),"")</f>
        <v/>
      </c>
      <c r="BD2" s="216" t="str">
        <f>IFERROR(__xludf.DUMMYFUNCTION("SPARKLINE(BD$3,{""charttype"",""column"";""ymin"",MIN($Q$3:$AZ$3);""ymax"",MAX($Q$3:$AZ$3);""color"",""blue""})"),"")</f>
        <v/>
      </c>
      <c r="BE2" s="216" t="str">
        <f>IFERROR(__xludf.DUMMYFUNCTION("SPARKLINE(BE$3,{""charttype"",""column"";""ymin"",MIN($Q$3:$AZ$3);""ymax"",MAX($Q$3:$AZ$3);""color"",""blue""})"),"")</f>
        <v/>
      </c>
      <c r="BF2" s="216" t="str">
        <f>IFERROR(__xludf.DUMMYFUNCTION("SPARKLINE(BF$3,{""charttype"",""column"";""ymin"",MIN($Q$3:$AZ$3);""ymax"",MAX($Q$3:$AZ$3);""color"",""blue""})"),"")</f>
        <v/>
      </c>
      <c r="BG2" s="216" t="str">
        <f>IFERROR(__xludf.DUMMYFUNCTION("SPARKLINE(BG$3,{""charttype"",""column"";""ymin"",MIN($Q$3:$AZ$3);""ymax"",MAX($Q$3:$AZ$3);""color"",""blue""})"),"")</f>
        <v/>
      </c>
      <c r="BH2" s="216" t="str">
        <f>IFERROR(__xludf.DUMMYFUNCTION("SPARKLINE(BH$3,{""charttype"",""column"";""ymin"",MIN($Q$3:$AZ$3);""ymax"",MAX($Q$3:$AZ$3);""color"",""blue""})"),"")</f>
        <v/>
      </c>
      <c r="BI2" s="216" t="str">
        <f>IFERROR(__xludf.DUMMYFUNCTION("SPARKLINE(BI$3,{""charttype"",""column"";""ymin"",MIN($Q$3:$AZ$3);""ymax"",MAX($Q$3:$AZ$3);""color"",""blue""})"),"")</f>
        <v/>
      </c>
      <c r="BJ2" s="216" t="str">
        <f>IFERROR(__xludf.DUMMYFUNCTION("SPARKLINE(BJ$3,{""charttype"",""column"";""ymin"",MIN($Q$3:$AZ$3);""ymax"",MAX($Q$3:$AZ$3);""color"",""blue""})"),"")</f>
        <v/>
      </c>
      <c r="BK2" s="216" t="str">
        <f>IFERROR(__xludf.DUMMYFUNCTION("SPARKLINE(BK$3,{""charttype"",""column"";""ymin"",MIN($Q$3:$AZ$3);""ymax"",MAX($Q$3:$AZ$3);""color"",""blue""})"),"")</f>
        <v/>
      </c>
      <c r="BL2" s="216" t="str">
        <f>IFERROR(__xludf.DUMMYFUNCTION("SPARKLINE(BL$3,{""charttype"",""column"";""ymin"",MIN($Q$3:$AZ$3);""ymax"",MAX($Q$3:$AZ$3);""color"",""blue""})"),"")</f>
        <v/>
      </c>
      <c r="BM2" s="216" t="str">
        <f>IFERROR(__xludf.DUMMYFUNCTION("SPARKLINE(BM$3,{""charttype"",""column"";""ymin"",MIN($Q$3:$AZ$3);""ymax"",MAX($Q$3:$AZ$3);""color"",""blue""})"),"")</f>
        <v/>
      </c>
      <c r="BN2" s="216" t="str">
        <f>IFERROR(__xludf.DUMMYFUNCTION("SPARKLINE(BN$3,{""charttype"",""column"";""ymin"",MIN($Q$3:$AZ$3);""ymax"",MAX($Q$3:$AZ$3);""color"",""blue""})"),"")</f>
        <v/>
      </c>
    </row>
    <row r="3" ht="24.75" customHeight="1">
      <c r="A3" s="6"/>
      <c r="B3" s="17"/>
      <c r="C3" s="9"/>
      <c r="D3" s="115" t="s">
        <v>391</v>
      </c>
      <c r="E3" s="115" t="s">
        <v>392</v>
      </c>
      <c r="F3" s="115" t="s">
        <v>393</v>
      </c>
      <c r="G3" s="8"/>
      <c r="H3" s="8"/>
      <c r="I3" s="9"/>
      <c r="J3" s="10"/>
      <c r="K3" s="11"/>
      <c r="L3" s="11"/>
      <c r="M3" s="13"/>
      <c r="N3" s="14" t="s">
        <v>136</v>
      </c>
      <c r="O3" s="15">
        <f>SUM(O6:O304)</f>
        <v>0</v>
      </c>
      <c r="P3" s="21"/>
      <c r="Q3" s="22">
        <f t="shared" ref="Q3:BN3" si="1">SUMPRODUCT($M$6:$M$104,Q$6:Q$104)</f>
        <v>0</v>
      </c>
      <c r="R3" s="22">
        <f t="shared" si="1"/>
        <v>0</v>
      </c>
      <c r="S3" s="22">
        <f t="shared" si="1"/>
        <v>0</v>
      </c>
      <c r="T3" s="22">
        <f t="shared" si="1"/>
        <v>0</v>
      </c>
      <c r="U3" s="22">
        <f t="shared" si="1"/>
        <v>0</v>
      </c>
      <c r="V3" s="22">
        <f t="shared" si="1"/>
        <v>0</v>
      </c>
      <c r="W3" s="22">
        <f t="shared" si="1"/>
        <v>0</v>
      </c>
      <c r="X3" s="22">
        <f t="shared" si="1"/>
        <v>0</v>
      </c>
      <c r="Y3" s="22">
        <f t="shared" si="1"/>
        <v>0</v>
      </c>
      <c r="Z3" s="22">
        <f t="shared" si="1"/>
        <v>0</v>
      </c>
      <c r="AA3" s="22">
        <f t="shared" si="1"/>
        <v>0</v>
      </c>
      <c r="AB3" s="22">
        <f t="shared" si="1"/>
        <v>0</v>
      </c>
      <c r="AC3" s="22">
        <f t="shared" si="1"/>
        <v>0</v>
      </c>
      <c r="AD3" s="22">
        <f t="shared" si="1"/>
        <v>0</v>
      </c>
      <c r="AE3" s="22">
        <f t="shared" si="1"/>
        <v>0</v>
      </c>
      <c r="AF3" s="22">
        <f t="shared" si="1"/>
        <v>0</v>
      </c>
      <c r="AG3" s="22">
        <f t="shared" si="1"/>
        <v>0</v>
      </c>
      <c r="AH3" s="22">
        <f t="shared" si="1"/>
        <v>0</v>
      </c>
      <c r="AI3" s="22">
        <f t="shared" si="1"/>
        <v>0</v>
      </c>
      <c r="AJ3" s="22">
        <f t="shared" si="1"/>
        <v>0</v>
      </c>
      <c r="AK3" s="22">
        <f t="shared" si="1"/>
        <v>0</v>
      </c>
      <c r="AL3" s="22">
        <f t="shared" si="1"/>
        <v>0</v>
      </c>
      <c r="AM3" s="22">
        <f t="shared" si="1"/>
        <v>0</v>
      </c>
      <c r="AN3" s="22">
        <f t="shared" si="1"/>
        <v>0</v>
      </c>
      <c r="AO3" s="22">
        <f t="shared" si="1"/>
        <v>0</v>
      </c>
      <c r="AP3" s="22">
        <f t="shared" si="1"/>
        <v>0</v>
      </c>
      <c r="AQ3" s="22">
        <f t="shared" si="1"/>
        <v>0</v>
      </c>
      <c r="AR3" s="22">
        <f t="shared" si="1"/>
        <v>0</v>
      </c>
      <c r="AS3" s="22">
        <f t="shared" si="1"/>
        <v>0</v>
      </c>
      <c r="AT3" s="22">
        <f t="shared" si="1"/>
        <v>0</v>
      </c>
      <c r="AU3" s="22">
        <f t="shared" si="1"/>
        <v>0</v>
      </c>
      <c r="AV3" s="22">
        <f t="shared" si="1"/>
        <v>0</v>
      </c>
      <c r="AW3" s="22">
        <f t="shared" si="1"/>
        <v>0</v>
      </c>
      <c r="AX3" s="22">
        <f t="shared" si="1"/>
        <v>0</v>
      </c>
      <c r="AY3" s="22">
        <f t="shared" si="1"/>
        <v>0</v>
      </c>
      <c r="AZ3" s="22">
        <f t="shared" si="1"/>
        <v>0</v>
      </c>
      <c r="BA3" s="22">
        <f t="shared" si="1"/>
        <v>0</v>
      </c>
      <c r="BB3" s="22">
        <f t="shared" si="1"/>
        <v>0</v>
      </c>
      <c r="BC3" s="22">
        <f t="shared" si="1"/>
        <v>0</v>
      </c>
      <c r="BD3" s="22">
        <f t="shared" si="1"/>
        <v>0</v>
      </c>
      <c r="BE3" s="22">
        <f t="shared" si="1"/>
        <v>0</v>
      </c>
      <c r="BF3" s="22">
        <f t="shared" si="1"/>
        <v>0</v>
      </c>
      <c r="BG3" s="22">
        <f t="shared" si="1"/>
        <v>0</v>
      </c>
      <c r="BH3" s="22">
        <f t="shared" si="1"/>
        <v>0</v>
      </c>
      <c r="BI3" s="22">
        <f t="shared" si="1"/>
        <v>0</v>
      </c>
      <c r="BJ3" s="22">
        <f t="shared" si="1"/>
        <v>0</v>
      </c>
      <c r="BK3" s="22">
        <f t="shared" si="1"/>
        <v>0</v>
      </c>
      <c r="BL3" s="22">
        <f t="shared" si="1"/>
        <v>0</v>
      </c>
      <c r="BM3" s="22">
        <f t="shared" si="1"/>
        <v>0</v>
      </c>
      <c r="BN3" s="22">
        <f t="shared" si="1"/>
        <v>0</v>
      </c>
    </row>
    <row r="4" ht="35.25" customHeight="1">
      <c r="A4" s="17"/>
      <c r="B4" s="23"/>
      <c r="C4" s="9"/>
      <c r="D4" s="24" t="s">
        <v>3</v>
      </c>
      <c r="E4" s="24" t="s">
        <v>4</v>
      </c>
      <c r="F4" s="24" t="s">
        <v>5</v>
      </c>
      <c r="G4" s="24" t="s">
        <v>6</v>
      </c>
      <c r="H4" s="24" t="s">
        <v>8</v>
      </c>
      <c r="I4" s="9"/>
      <c r="J4" s="10"/>
      <c r="K4" s="25"/>
      <c r="L4" s="25"/>
      <c r="M4" s="13"/>
      <c r="N4" s="26" t="s">
        <v>137</v>
      </c>
      <c r="O4" s="27">
        <f>O3/O2</f>
        <v>0</v>
      </c>
      <c r="P4" s="17"/>
      <c r="Q4" s="212" t="str">
        <f t="array" ref="Q4">INDEX(Parameter!$H$2:$H$41,Q$5)</f>
        <v>บุญเลิศ</v>
      </c>
      <c r="R4" s="212" t="str">
        <f t="array" ref="R4">INDEX(Parameter!$H$2:$H$41,R$5)</f>
        <v>สมชาย</v>
      </c>
      <c r="S4" s="212" t="str">
        <f t="array" ref="S4">INDEX(Parameter!$H$2:$H$41,S$5)</f>
        <v>จักรพงศ์</v>
      </c>
      <c r="T4" s="212" t="str">
        <f t="array" ref="T4">INDEX(Parameter!$H$2:$H$41,T$5)</f>
        <v>ศรชัย</v>
      </c>
      <c r="U4" s="212" t="str">
        <f t="array" ref="U4">INDEX(Parameter!$H$2:$H$41,U$5)</f>
        <v>สนธญา</v>
      </c>
      <c r="V4" s="212" t="str">
        <f t="array" ref="V4">INDEX(Parameter!$H$2:$H$41,V$5)</f>
        <v>จุฬาวัลย์</v>
      </c>
      <c r="W4" s="212" t="str">
        <f t="array" ref="W4">INDEX(Parameter!$H$2:$H$41,W$5)</f>
        <v>เสาวลักษณ์</v>
      </c>
      <c r="X4" s="212" t="str">
        <f t="array" ref="X4">INDEX(Parameter!$H$2:$H$41,X$5)</f>
        <v>อัจฉรา</v>
      </c>
      <c r="Y4" s="212" t="str">
        <f t="array" ref="Y4">INDEX(Parameter!$H$2:$H$41,Y$5)</f>
        <v>มณีเนตร</v>
      </c>
      <c r="Z4" s="212" t="str">
        <f t="array" ref="Z4">INDEX(Parameter!$H$2:$H$41,Z$5)</f>
        <v>อานนท์</v>
      </c>
      <c r="AA4" s="212" t="str">
        <f t="array" ref="AA4">INDEX(Parameter!$H$2:$H$41,AA$5)</f>
        <v>สมชาย</v>
      </c>
      <c r="AB4" s="212" t="str">
        <f t="array" ref="AB4">INDEX(Parameter!$H$2:$H$41,AB$5)</f>
        <v>ณัฐพงศ์</v>
      </c>
      <c r="AC4" s="212" t="str">
        <f t="array" ref="AC4">INDEX(Parameter!$H$2:$H$41,AC$5)</f>
        <v>ทร</v>
      </c>
      <c r="AD4" s="212" t="str">
        <f t="array" ref="AD4">INDEX(Parameter!$H$2:$H$41,AD$5)</f>
        <v>นิภาพร</v>
      </c>
      <c r="AE4" s="212" t="str">
        <f t="array" ref="AE4">INDEX(Parameter!$H$2:$H$41,AE$5)</f>
        <v>อรพิณ</v>
      </c>
      <c r="AF4" s="212" t="str">
        <f t="array" ref="AF4">INDEX(Parameter!$H$2:$H$41,AF$5)</f>
        <v>สุนทรี</v>
      </c>
      <c r="AG4" s="212" t="str">
        <f t="array" ref="AG4">INDEX(Parameter!$H$2:$H$41,AG$5)</f>
        <v>สุชาติ</v>
      </c>
      <c r="AH4" s="212" t="str">
        <f t="array" ref="AH4">INDEX(Parameter!$H$2:$H$41,AH$5)</f>
        <v>ขวัญชัย</v>
      </c>
      <c r="AI4" s="212" t="str">
        <f t="array" ref="AI4">INDEX(Parameter!$H$2:$H$41,AI$5)</f>
        <v>ทศพล</v>
      </c>
      <c r="AJ4" s="212" t="str">
        <f t="array" ref="AJ4">INDEX(Parameter!$H$2:$H$41,AJ$5)</f>
        <v>จันจิรา</v>
      </c>
      <c r="AK4" s="212" t="str">
        <f t="array" ref="AK4">INDEX(Parameter!$H$2:$H$41,AK$5)</f>
        <v>เสริมพงศ์</v>
      </c>
      <c r="AL4" s="212" t="str">
        <f t="array" ref="AL4">INDEX(Parameter!$H$2:$H$41,AL$5)</f>
        <v>ศรีประไพร</v>
      </c>
      <c r="AM4" s="212" t="str">
        <f t="array" ref="AM4">INDEX(Parameter!$H$2:$H$41,AM$5)</f>
        <v>สมพงษ์</v>
      </c>
      <c r="AN4" s="212" t="str">
        <f t="array" ref="AN4">INDEX(Parameter!$H$2:$H$41,AN$5)</f>
        <v>คำศรี</v>
      </c>
      <c r="AO4" s="212" t="str">
        <f t="array" ref="AO4">INDEX(Parameter!$H$2:$H$41,AO$5)</f>
        <v>จิตติพัฒน์</v>
      </c>
      <c r="AP4" s="212" t="str">
        <f t="array" ref="AP4">INDEX(Parameter!$H$2:$H$41,AP$5)</f>
        <v>วิชัย</v>
      </c>
      <c r="AQ4" s="212" t="str">
        <f t="array" ref="AQ4">INDEX(Parameter!$H$2:$H$41,AQ$5)</f>
        <v>ชาญณรงค์</v>
      </c>
      <c r="AR4" s="212" t="str">
        <f t="array" ref="AR4">INDEX(Parameter!$H$2:$H$41,AR$5)</f>
        <v>Vanut</v>
      </c>
      <c r="AS4" s="212" t="str">
        <f t="array" ref="AS4">INDEX(Parameter!$H$2:$H$41,AS$5)</f>
        <v>SUCK</v>
      </c>
      <c r="AT4" s="212" t="str">
        <f t="array" ref="AT4">INDEX(Parameter!$H$2:$H$41,AT$5)</f>
        <v>ธาดา</v>
      </c>
      <c r="AU4" s="217" t="str">
        <f t="array" ref="AU4">INDEX(Parameter!$H$2:$H$41,AU$5)</f>
        <v>ไกรสิทธิ์</v>
      </c>
      <c r="AV4" s="217" t="str">
        <f t="array" ref="AV4">INDEX(Parameter!$H$2:$H$41,AV$5)</f>
        <v>ทีมนอกพงศกร</v>
      </c>
      <c r="AW4" s="217" t="str">
        <f t="array" ref="AW4">INDEX(Parameter!$H$2:$H$41,AW$5)</f>
        <v>ทีมนอกเบส</v>
      </c>
      <c r="AX4" s="217" t="str">
        <f t="array" ref="AX4">INDEX(Parameter!$H$2:$H$41,AX$5)</f>
        <v>ทีมนอกน้าป๋อง</v>
      </c>
      <c r="AY4" s="217" t="str">
        <f t="array" ref="AY4">INDEX(Parameter!$H$2:$H$41,AY$5)</f>
        <v/>
      </c>
      <c r="AZ4" s="217" t="str">
        <f t="array" ref="AZ4">INDEX(Parameter!$H$2:$H$41,AZ$5)</f>
        <v/>
      </c>
      <c r="BA4" s="217" t="str">
        <f t="array" ref="BA4">INDEX(Parameter!$H$2:$H$41,BA$5)</f>
        <v/>
      </c>
      <c r="BB4" s="217" t="str">
        <f t="array" ref="BB4">INDEX(Parameter!$H$2:$H$41,BB$5)</f>
        <v/>
      </c>
      <c r="BC4" s="217" t="str">
        <f t="array" ref="BC4">INDEX(Parameter!$H$2:$H$41,BC$5)</f>
        <v/>
      </c>
      <c r="BD4" s="217" t="str">
        <f t="array" ref="BD4">INDEX(Parameter!$H$2:$H$41,BD$5)</f>
        <v/>
      </c>
      <c r="BE4" s="217"/>
      <c r="BF4" s="217"/>
      <c r="BG4" s="217"/>
      <c r="BH4" s="217"/>
      <c r="BI4" s="217"/>
      <c r="BJ4" s="217"/>
      <c r="BK4" s="217"/>
      <c r="BL4" s="217"/>
      <c r="BM4" s="217"/>
      <c r="BN4" s="217"/>
    </row>
    <row r="5">
      <c r="A5" s="31" t="s">
        <v>141</v>
      </c>
      <c r="B5" s="218" t="s">
        <v>11</v>
      </c>
      <c r="C5" s="219" t="s">
        <v>12</v>
      </c>
      <c r="D5" s="34"/>
      <c r="E5" s="34"/>
      <c r="F5" s="34"/>
      <c r="G5" s="34"/>
      <c r="H5" s="34"/>
      <c r="I5" s="219" t="s">
        <v>13</v>
      </c>
      <c r="J5" s="220" t="s">
        <v>394</v>
      </c>
      <c r="K5" s="221" t="s">
        <v>395</v>
      </c>
      <c r="L5" s="221" t="s">
        <v>396</v>
      </c>
      <c r="M5" s="222" t="s">
        <v>397</v>
      </c>
      <c r="N5" s="38" t="s">
        <v>19</v>
      </c>
      <c r="O5" s="39" t="s">
        <v>20</v>
      </c>
      <c r="P5" s="40" t="s">
        <v>21</v>
      </c>
      <c r="Q5" s="41">
        <v>1.0</v>
      </c>
      <c r="R5" s="41">
        <v>2.0</v>
      </c>
      <c r="S5" s="41">
        <v>3.0</v>
      </c>
      <c r="T5" s="41">
        <v>4.0</v>
      </c>
      <c r="U5" s="41">
        <v>5.0</v>
      </c>
      <c r="V5" s="41">
        <v>6.0</v>
      </c>
      <c r="W5" s="41">
        <v>7.0</v>
      </c>
      <c r="X5" s="41">
        <v>8.0</v>
      </c>
      <c r="Y5" s="41">
        <v>9.0</v>
      </c>
      <c r="Z5" s="41">
        <v>10.0</v>
      </c>
      <c r="AA5" s="41">
        <v>11.0</v>
      </c>
      <c r="AB5" s="41">
        <v>12.0</v>
      </c>
      <c r="AC5" s="41">
        <v>13.0</v>
      </c>
      <c r="AD5" s="41">
        <v>14.0</v>
      </c>
      <c r="AE5" s="41">
        <v>15.0</v>
      </c>
      <c r="AF5" s="41">
        <v>16.0</v>
      </c>
      <c r="AG5" s="41">
        <v>17.0</v>
      </c>
      <c r="AH5" s="41">
        <v>18.0</v>
      </c>
      <c r="AI5" s="41">
        <v>19.0</v>
      </c>
      <c r="AJ5" s="41">
        <v>20.0</v>
      </c>
      <c r="AK5" s="41">
        <v>21.0</v>
      </c>
      <c r="AL5" s="41">
        <v>22.0</v>
      </c>
      <c r="AM5" s="41">
        <v>23.0</v>
      </c>
      <c r="AN5" s="41">
        <v>24.0</v>
      </c>
      <c r="AO5" s="41">
        <v>25.0</v>
      </c>
      <c r="AP5" s="41">
        <v>26.0</v>
      </c>
      <c r="AQ5" s="41">
        <v>27.0</v>
      </c>
      <c r="AR5" s="41">
        <v>28.0</v>
      </c>
      <c r="AS5" s="41">
        <v>29.0</v>
      </c>
      <c r="AT5" s="41">
        <v>30.0</v>
      </c>
      <c r="AU5" s="41">
        <v>31.0</v>
      </c>
      <c r="AV5" s="41">
        <v>32.0</v>
      </c>
      <c r="AW5" s="41">
        <v>33.0</v>
      </c>
      <c r="AX5" s="41">
        <v>34.0</v>
      </c>
      <c r="AY5" s="41">
        <v>35.0</v>
      </c>
      <c r="AZ5" s="41">
        <v>36.0</v>
      </c>
      <c r="BA5" s="41">
        <v>37.0</v>
      </c>
      <c r="BB5" s="41">
        <v>38.0</v>
      </c>
      <c r="BC5" s="41">
        <v>39.0</v>
      </c>
      <c r="BD5" s="41">
        <v>40.0</v>
      </c>
      <c r="BE5" s="41">
        <v>41.0</v>
      </c>
      <c r="BF5" s="41">
        <v>42.0</v>
      </c>
      <c r="BG5" s="41">
        <v>43.0</v>
      </c>
      <c r="BH5" s="41">
        <v>44.0</v>
      </c>
      <c r="BI5" s="41">
        <v>45.0</v>
      </c>
      <c r="BJ5" s="41">
        <v>46.0</v>
      </c>
      <c r="BK5" s="41">
        <v>47.0</v>
      </c>
      <c r="BL5" s="41">
        <v>48.0</v>
      </c>
      <c r="BM5" s="41">
        <v>49.0</v>
      </c>
      <c r="BN5" s="41">
        <v>50.0</v>
      </c>
    </row>
    <row r="6">
      <c r="A6" s="6">
        <v>1.0</v>
      </c>
      <c r="B6" s="43"/>
      <c r="C6" s="47"/>
      <c r="D6" s="45"/>
      <c r="E6" s="45"/>
      <c r="F6" s="45"/>
      <c r="G6" s="45"/>
      <c r="H6" s="45"/>
      <c r="I6" s="61"/>
      <c r="J6" s="48"/>
      <c r="K6" s="49"/>
      <c r="L6" s="49"/>
      <c r="M6" s="50"/>
      <c r="N6" s="51"/>
      <c r="O6" s="15"/>
      <c r="P6" s="14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</row>
    <row r="7">
      <c r="A7" s="6">
        <v>2.0</v>
      </c>
      <c r="B7" s="54"/>
      <c r="C7" s="47"/>
      <c r="D7" s="45"/>
      <c r="E7" s="45"/>
      <c r="F7" s="45"/>
      <c r="G7" s="45"/>
      <c r="H7" s="45"/>
      <c r="I7" s="61"/>
      <c r="J7" s="46"/>
      <c r="K7" s="49"/>
      <c r="L7" s="49"/>
      <c r="M7" s="50"/>
      <c r="N7" s="51"/>
      <c r="O7" s="15"/>
      <c r="P7" s="14"/>
      <c r="Q7" s="52"/>
      <c r="R7" s="55"/>
      <c r="S7" s="55"/>
      <c r="T7" s="52"/>
      <c r="U7" s="55"/>
      <c r="V7" s="52"/>
      <c r="W7" s="55"/>
      <c r="X7" s="52"/>
      <c r="Y7" s="52"/>
      <c r="Z7" s="55"/>
      <c r="AA7" s="55"/>
      <c r="AB7" s="52"/>
      <c r="AC7" s="55"/>
      <c r="AD7" s="55"/>
      <c r="AE7" s="55"/>
      <c r="AF7" s="52"/>
      <c r="AG7" s="52"/>
      <c r="AH7" s="55"/>
      <c r="AI7" s="55"/>
      <c r="AJ7" s="55"/>
      <c r="AK7" s="52"/>
      <c r="AL7" s="55"/>
      <c r="AM7" s="52"/>
      <c r="AN7" s="52"/>
      <c r="AO7" s="55"/>
      <c r="AP7" s="55"/>
      <c r="AQ7" s="55"/>
      <c r="AR7" s="52"/>
      <c r="AS7" s="55"/>
      <c r="AT7" s="52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</row>
    <row r="8">
      <c r="A8" s="6">
        <v>3.0</v>
      </c>
      <c r="B8" s="54"/>
      <c r="C8" s="47"/>
      <c r="D8" s="45"/>
      <c r="E8" s="45"/>
      <c r="F8" s="45"/>
      <c r="G8" s="45"/>
      <c r="H8" s="45"/>
      <c r="I8" s="61"/>
      <c r="J8" s="46"/>
      <c r="K8" s="49"/>
      <c r="L8" s="49"/>
      <c r="M8" s="50"/>
      <c r="N8" s="51"/>
      <c r="O8" s="15"/>
      <c r="P8" s="14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</row>
    <row r="9">
      <c r="A9" s="6">
        <v>4.0</v>
      </c>
      <c r="B9" s="54"/>
      <c r="C9" s="47"/>
      <c r="D9" s="45"/>
      <c r="E9" s="45"/>
      <c r="F9" s="45"/>
      <c r="G9" s="45"/>
      <c r="H9" s="45"/>
      <c r="I9" s="47"/>
      <c r="J9" s="46"/>
      <c r="K9" s="49"/>
      <c r="L9" s="49"/>
      <c r="M9" s="50"/>
      <c r="N9" s="51"/>
      <c r="O9" s="15"/>
      <c r="P9" s="14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</row>
    <row r="10">
      <c r="A10" s="6">
        <v>5.0</v>
      </c>
      <c r="B10" s="54"/>
      <c r="C10" s="47"/>
      <c r="D10" s="45"/>
      <c r="E10" s="45"/>
      <c r="F10" s="45"/>
      <c r="G10" s="45"/>
      <c r="H10" s="45"/>
      <c r="I10" s="47"/>
      <c r="J10" s="48"/>
      <c r="K10" s="49"/>
      <c r="L10" s="49"/>
      <c r="M10" s="50"/>
      <c r="N10" s="51"/>
      <c r="O10" s="15"/>
      <c r="P10" s="1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</row>
    <row r="11">
      <c r="A11" s="6">
        <v>6.0</v>
      </c>
      <c r="B11" s="54"/>
      <c r="C11" s="47"/>
      <c r="D11" s="45"/>
      <c r="E11" s="45"/>
      <c r="F11" s="45"/>
      <c r="G11" s="45"/>
      <c r="H11" s="45"/>
      <c r="I11" s="47"/>
      <c r="J11" s="48"/>
      <c r="K11" s="49"/>
      <c r="L11" s="49"/>
      <c r="M11" s="50"/>
      <c r="N11" s="51"/>
      <c r="O11" s="15"/>
      <c r="P11" s="1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</row>
    <row r="12">
      <c r="A12" s="6">
        <v>7.0</v>
      </c>
      <c r="B12" s="54"/>
      <c r="C12" s="61"/>
      <c r="D12" s="45"/>
      <c r="E12" s="45"/>
      <c r="F12" s="45"/>
      <c r="G12" s="45"/>
      <c r="H12" s="45"/>
      <c r="I12" s="61"/>
      <c r="J12" s="48"/>
      <c r="K12" s="49"/>
      <c r="L12" s="49"/>
      <c r="M12" s="50"/>
      <c r="N12" s="51"/>
      <c r="O12" s="15"/>
      <c r="P12" s="14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</row>
    <row r="13">
      <c r="A13" s="6">
        <v>8.0</v>
      </c>
      <c r="B13" s="54"/>
      <c r="C13" s="61"/>
      <c r="D13" s="45"/>
      <c r="E13" s="45"/>
      <c r="F13" s="45"/>
      <c r="G13" s="45"/>
      <c r="H13" s="45"/>
      <c r="I13" s="61"/>
      <c r="J13" s="48"/>
      <c r="K13" s="49"/>
      <c r="L13" s="49"/>
      <c r="M13" s="50"/>
      <c r="N13" s="51"/>
      <c r="O13" s="15"/>
      <c r="P13" s="16"/>
      <c r="Q13" s="52"/>
      <c r="R13" s="55"/>
      <c r="S13" s="55"/>
      <c r="T13" s="55"/>
      <c r="U13" s="55"/>
      <c r="V13" s="55"/>
      <c r="W13" s="55"/>
      <c r="X13" s="55"/>
      <c r="Y13" s="55"/>
      <c r="Z13" s="52"/>
      <c r="AA13" s="52"/>
      <c r="AB13" s="55"/>
      <c r="AC13" s="55"/>
      <c r="AD13" s="55"/>
      <c r="AE13" s="55"/>
      <c r="AF13" s="55"/>
      <c r="AG13" s="55"/>
      <c r="AH13" s="55"/>
      <c r="AI13" s="55"/>
      <c r="AJ13" s="55"/>
      <c r="AK13" s="52"/>
      <c r="AL13" s="52"/>
      <c r="AM13" s="55"/>
      <c r="AN13" s="55"/>
      <c r="AO13" s="55"/>
      <c r="AP13" s="55"/>
      <c r="AQ13" s="52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</row>
    <row r="14">
      <c r="A14" s="6">
        <v>9.0</v>
      </c>
      <c r="B14" s="54"/>
      <c r="C14" s="61"/>
      <c r="D14" s="45"/>
      <c r="E14" s="45"/>
      <c r="F14" s="45"/>
      <c r="G14" s="45"/>
      <c r="H14" s="45"/>
      <c r="I14" s="61"/>
      <c r="J14" s="48"/>
      <c r="K14" s="49"/>
      <c r="L14" s="49"/>
      <c r="M14" s="50"/>
      <c r="N14" s="51"/>
      <c r="O14" s="15"/>
      <c r="P14" s="16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</row>
    <row r="15">
      <c r="A15" s="6">
        <v>10.0</v>
      </c>
      <c r="B15" s="54"/>
      <c r="C15" s="61"/>
      <c r="D15" s="45"/>
      <c r="E15" s="45"/>
      <c r="F15" s="45"/>
      <c r="G15" s="45"/>
      <c r="H15" s="45"/>
      <c r="I15" s="61"/>
      <c r="J15" s="48"/>
      <c r="K15" s="49"/>
      <c r="L15" s="49"/>
      <c r="M15" s="50"/>
      <c r="N15" s="51"/>
      <c r="O15" s="15"/>
      <c r="P15" s="16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</row>
    <row r="16">
      <c r="A16" s="6">
        <v>11.0</v>
      </c>
      <c r="B16" s="54"/>
      <c r="C16" s="61"/>
      <c r="D16" s="45"/>
      <c r="E16" s="45"/>
      <c r="F16" s="45"/>
      <c r="G16" s="45"/>
      <c r="H16" s="45"/>
      <c r="I16" s="61"/>
      <c r="J16" s="48"/>
      <c r="K16" s="49"/>
      <c r="L16" s="49"/>
      <c r="M16" s="50"/>
      <c r="N16" s="51"/>
      <c r="O16" s="15"/>
      <c r="P16" s="16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</row>
    <row r="17">
      <c r="A17" s="6">
        <v>12.0</v>
      </c>
      <c r="B17" s="54"/>
      <c r="C17" s="61"/>
      <c r="D17" s="45"/>
      <c r="E17" s="45"/>
      <c r="F17" s="45"/>
      <c r="G17" s="45"/>
      <c r="H17" s="45"/>
      <c r="I17" s="61"/>
      <c r="J17" s="48"/>
      <c r="K17" s="49"/>
      <c r="L17" s="49"/>
      <c r="M17" s="50"/>
      <c r="N17" s="51"/>
      <c r="O17" s="15"/>
      <c r="P17" s="16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</row>
    <row r="18">
      <c r="A18" s="6">
        <v>13.0</v>
      </c>
      <c r="B18" s="54"/>
      <c r="C18" s="61"/>
      <c r="D18" s="45"/>
      <c r="E18" s="45"/>
      <c r="F18" s="45"/>
      <c r="G18" s="45"/>
      <c r="H18" s="45"/>
      <c r="I18" s="61"/>
      <c r="J18" s="48"/>
      <c r="K18" s="49"/>
      <c r="L18" s="49"/>
      <c r="M18" s="50"/>
      <c r="N18" s="51"/>
      <c r="O18" s="15"/>
      <c r="P18" s="16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</row>
    <row r="19">
      <c r="A19" s="6">
        <v>14.0</v>
      </c>
      <c r="B19" s="54"/>
      <c r="C19" s="61"/>
      <c r="D19" s="45"/>
      <c r="E19" s="45"/>
      <c r="F19" s="45"/>
      <c r="G19" s="45"/>
      <c r="H19" s="45"/>
      <c r="I19" s="61"/>
      <c r="J19" s="48"/>
      <c r="K19" s="49"/>
      <c r="L19" s="49"/>
      <c r="M19" s="50"/>
      <c r="N19" s="51"/>
      <c r="O19" s="15"/>
      <c r="P19" s="16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</row>
    <row r="20">
      <c r="A20" s="6">
        <v>15.0</v>
      </c>
      <c r="B20" s="54"/>
      <c r="C20" s="61"/>
      <c r="D20" s="45"/>
      <c r="E20" s="45"/>
      <c r="F20" s="45"/>
      <c r="G20" s="45"/>
      <c r="H20" s="45"/>
      <c r="I20" s="61"/>
      <c r="J20" s="48"/>
      <c r="K20" s="49"/>
      <c r="L20" s="49"/>
      <c r="M20" s="50"/>
      <c r="N20" s="51"/>
      <c r="O20" s="15"/>
      <c r="P20" s="16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</row>
    <row r="21">
      <c r="A21" s="6">
        <v>16.0</v>
      </c>
      <c r="B21" s="54"/>
      <c r="C21" s="61"/>
      <c r="D21" s="45"/>
      <c r="E21" s="45"/>
      <c r="F21" s="45"/>
      <c r="G21" s="45"/>
      <c r="H21" s="45"/>
      <c r="I21" s="61"/>
      <c r="J21" s="48"/>
      <c r="K21" s="49"/>
      <c r="L21" s="49"/>
      <c r="M21" s="50"/>
      <c r="N21" s="51"/>
      <c r="O21" s="15"/>
      <c r="P21" s="16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</row>
    <row r="22">
      <c r="A22" s="6">
        <v>17.0</v>
      </c>
      <c r="B22" s="54"/>
      <c r="C22" s="61"/>
      <c r="D22" s="45"/>
      <c r="E22" s="45"/>
      <c r="F22" s="45"/>
      <c r="G22" s="45"/>
      <c r="H22" s="45"/>
      <c r="I22" s="61"/>
      <c r="J22" s="48"/>
      <c r="K22" s="49"/>
      <c r="L22" s="49"/>
      <c r="M22" s="50"/>
      <c r="N22" s="58"/>
      <c r="O22" s="15"/>
      <c r="P22" s="16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</row>
    <row r="23">
      <c r="A23" s="6">
        <v>18.0</v>
      </c>
      <c r="B23" s="54"/>
      <c r="C23" s="61"/>
      <c r="D23" s="45"/>
      <c r="E23" s="45"/>
      <c r="F23" s="45"/>
      <c r="G23" s="45"/>
      <c r="H23" s="45"/>
      <c r="I23" s="61"/>
      <c r="J23" s="48"/>
      <c r="K23" s="49"/>
      <c r="L23" s="49"/>
      <c r="M23" s="50"/>
      <c r="N23" s="51"/>
      <c r="O23" s="15"/>
      <c r="P23" s="16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</row>
    <row r="24">
      <c r="A24" s="6">
        <v>19.0</v>
      </c>
      <c r="B24" s="54"/>
      <c r="C24" s="61"/>
      <c r="D24" s="45"/>
      <c r="E24" s="45"/>
      <c r="F24" s="45"/>
      <c r="G24" s="45"/>
      <c r="H24" s="45"/>
      <c r="I24" s="61"/>
      <c r="J24" s="48"/>
      <c r="K24" s="49"/>
      <c r="L24" s="49"/>
      <c r="M24" s="50"/>
      <c r="N24" s="51"/>
      <c r="O24" s="15"/>
      <c r="P24" s="16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</row>
    <row r="25">
      <c r="A25" s="6">
        <v>20.0</v>
      </c>
      <c r="B25" s="54"/>
      <c r="C25" s="61"/>
      <c r="D25" s="45"/>
      <c r="E25" s="45"/>
      <c r="F25" s="45"/>
      <c r="G25" s="45"/>
      <c r="H25" s="45"/>
      <c r="I25" s="61"/>
      <c r="J25" s="48"/>
      <c r="K25" s="49"/>
      <c r="L25" s="49"/>
      <c r="M25" s="50"/>
      <c r="N25" s="51"/>
      <c r="O25" s="15"/>
      <c r="P25" s="16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</row>
    <row r="26">
      <c r="A26" s="6">
        <v>21.0</v>
      </c>
      <c r="B26" s="54"/>
      <c r="C26" s="61"/>
      <c r="D26" s="45"/>
      <c r="E26" s="45"/>
      <c r="F26" s="45"/>
      <c r="G26" s="45"/>
      <c r="H26" s="45"/>
      <c r="I26" s="61"/>
      <c r="J26" s="48"/>
      <c r="K26" s="49"/>
      <c r="L26" s="49"/>
      <c r="M26" s="50"/>
      <c r="N26" s="51"/>
      <c r="O26" s="15"/>
      <c r="P26" s="16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</row>
    <row r="27">
      <c r="A27" s="6">
        <v>22.0</v>
      </c>
      <c r="B27" s="54"/>
      <c r="C27" s="61"/>
      <c r="D27" s="45"/>
      <c r="E27" s="45"/>
      <c r="F27" s="45"/>
      <c r="G27" s="45"/>
      <c r="H27" s="45"/>
      <c r="I27" s="61"/>
      <c r="J27" s="48"/>
      <c r="K27" s="49"/>
      <c r="L27" s="49"/>
      <c r="M27" s="50"/>
      <c r="N27" s="51"/>
      <c r="O27" s="15"/>
      <c r="P27" s="16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</row>
    <row r="28">
      <c r="A28" s="6">
        <v>23.0</v>
      </c>
      <c r="B28" s="54"/>
      <c r="C28" s="61"/>
      <c r="D28" s="45"/>
      <c r="E28" s="45"/>
      <c r="F28" s="45"/>
      <c r="G28" s="45"/>
      <c r="H28" s="45"/>
      <c r="I28" s="61"/>
      <c r="J28" s="48"/>
      <c r="K28" s="49"/>
      <c r="L28" s="49"/>
      <c r="M28" s="50"/>
      <c r="N28" s="51"/>
      <c r="O28" s="15"/>
      <c r="P28" s="16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</row>
    <row r="29">
      <c r="A29" s="6">
        <v>24.0</v>
      </c>
      <c r="B29" s="54"/>
      <c r="C29" s="61"/>
      <c r="D29" s="45"/>
      <c r="E29" s="45"/>
      <c r="F29" s="45"/>
      <c r="G29" s="45"/>
      <c r="H29" s="45"/>
      <c r="I29" s="61"/>
      <c r="J29" s="48"/>
      <c r="K29" s="49"/>
      <c r="L29" s="49"/>
      <c r="M29" s="50"/>
      <c r="N29" s="51"/>
      <c r="O29" s="15"/>
      <c r="P29" s="16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</row>
    <row r="30">
      <c r="A30" s="6">
        <v>25.0</v>
      </c>
      <c r="B30" s="54"/>
      <c r="C30" s="61"/>
      <c r="D30" s="45"/>
      <c r="E30" s="45"/>
      <c r="F30" s="45"/>
      <c r="G30" s="45"/>
      <c r="H30" s="45"/>
      <c r="I30" s="61"/>
      <c r="J30" s="48"/>
      <c r="K30" s="49"/>
      <c r="L30" s="49"/>
      <c r="M30" s="50"/>
      <c r="N30" s="51"/>
      <c r="O30" s="15"/>
      <c r="P30" s="16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</row>
    <row r="31">
      <c r="A31" s="6">
        <v>26.0</v>
      </c>
      <c r="B31" s="54"/>
      <c r="C31" s="61"/>
      <c r="D31" s="45"/>
      <c r="E31" s="45"/>
      <c r="F31" s="45"/>
      <c r="G31" s="45"/>
      <c r="H31" s="45"/>
      <c r="I31" s="61"/>
      <c r="J31" s="48"/>
      <c r="K31" s="49"/>
      <c r="L31" s="49"/>
      <c r="M31" s="50"/>
      <c r="N31" s="51"/>
      <c r="O31" s="15"/>
      <c r="P31" s="16"/>
      <c r="Q31" s="55"/>
      <c r="R31" s="55"/>
      <c r="S31" s="55"/>
      <c r="T31" s="55"/>
      <c r="U31" s="55"/>
      <c r="V31" s="55"/>
      <c r="W31" s="55"/>
      <c r="X31" s="55"/>
      <c r="Y31" s="55"/>
      <c r="Z31" s="52"/>
      <c r="AA31" s="52"/>
      <c r="AB31" s="55"/>
      <c r="AC31" s="55"/>
      <c r="AD31" s="55"/>
      <c r="AE31" s="55"/>
      <c r="AF31" s="55"/>
      <c r="AG31" s="55"/>
      <c r="AH31" s="55"/>
      <c r="AI31" s="52"/>
      <c r="AJ31" s="55"/>
      <c r="AK31" s="52"/>
      <c r="AL31" s="52"/>
      <c r="AM31" s="55"/>
      <c r="AN31" s="55"/>
      <c r="AO31" s="55"/>
      <c r="AP31" s="55"/>
      <c r="AQ31" s="52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</row>
    <row r="32">
      <c r="A32" s="6">
        <v>27.0</v>
      </c>
      <c r="B32" s="43"/>
      <c r="C32" s="61"/>
      <c r="D32" s="45"/>
      <c r="E32" s="45"/>
      <c r="F32" s="45"/>
      <c r="G32" s="45"/>
      <c r="H32" s="45"/>
      <c r="I32" s="47"/>
      <c r="J32" s="48"/>
      <c r="K32" s="49"/>
      <c r="L32" s="49"/>
      <c r="M32" s="50"/>
      <c r="N32" s="51"/>
      <c r="O32" s="15"/>
      <c r="P32" s="16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2"/>
      <c r="AE32" s="52"/>
      <c r="AF32" s="52"/>
      <c r="AG32" s="52"/>
      <c r="AH32" s="55"/>
      <c r="AI32" s="55"/>
      <c r="AJ32" s="55"/>
      <c r="AK32" s="55"/>
      <c r="AL32" s="55"/>
      <c r="AM32" s="55"/>
      <c r="AN32" s="52"/>
      <c r="AO32" s="52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</row>
    <row r="33">
      <c r="A33" s="6">
        <v>28.0</v>
      </c>
      <c r="B33" s="43"/>
      <c r="C33" s="61"/>
      <c r="D33" s="45"/>
      <c r="E33" s="45"/>
      <c r="F33" s="45"/>
      <c r="G33" s="45"/>
      <c r="H33" s="45"/>
      <c r="I33" s="61"/>
      <c r="J33" s="48"/>
      <c r="K33" s="49"/>
      <c r="L33" s="49"/>
      <c r="M33" s="50"/>
      <c r="N33" s="51"/>
      <c r="O33" s="15"/>
      <c r="P33" s="16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</row>
    <row r="34">
      <c r="A34" s="6">
        <v>29.0</v>
      </c>
      <c r="B34" s="43"/>
      <c r="C34" s="61"/>
      <c r="D34" s="45"/>
      <c r="E34" s="45"/>
      <c r="F34" s="45"/>
      <c r="G34" s="45"/>
      <c r="H34" s="45"/>
      <c r="I34" s="61"/>
      <c r="J34" s="48"/>
      <c r="K34" s="49"/>
      <c r="L34" s="49"/>
      <c r="M34" s="50"/>
      <c r="N34" s="51"/>
      <c r="O34" s="15"/>
      <c r="P34" s="16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</row>
    <row r="35">
      <c r="A35" s="6">
        <v>30.0</v>
      </c>
      <c r="B35" s="43"/>
      <c r="C35" s="61"/>
      <c r="D35" s="45"/>
      <c r="E35" s="45"/>
      <c r="F35" s="45"/>
      <c r="G35" s="45"/>
      <c r="H35" s="45"/>
      <c r="I35" s="61"/>
      <c r="J35" s="48"/>
      <c r="K35" s="49"/>
      <c r="L35" s="49"/>
      <c r="M35" s="50"/>
      <c r="N35" s="51"/>
      <c r="O35" s="15"/>
      <c r="P35" s="16"/>
      <c r="Q35" s="55"/>
      <c r="R35" s="55"/>
      <c r="S35" s="55"/>
      <c r="T35" s="55"/>
      <c r="U35" s="55"/>
      <c r="V35" s="52"/>
      <c r="W35" s="55"/>
      <c r="X35" s="52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2"/>
      <c r="AN35" s="55"/>
      <c r="AO35" s="52"/>
      <c r="AP35" s="55"/>
      <c r="AQ35" s="55"/>
      <c r="AR35" s="55"/>
      <c r="AS35" s="55"/>
      <c r="AT35" s="52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</row>
    <row r="36">
      <c r="A36" s="6">
        <v>31.0</v>
      </c>
      <c r="B36" s="43"/>
      <c r="C36" s="61"/>
      <c r="D36" s="45"/>
      <c r="E36" s="45"/>
      <c r="F36" s="45"/>
      <c r="G36" s="45"/>
      <c r="H36" s="45"/>
      <c r="I36" s="61"/>
      <c r="J36" s="48"/>
      <c r="K36" s="49"/>
      <c r="L36" s="49"/>
      <c r="M36" s="50"/>
      <c r="N36" s="51"/>
      <c r="O36" s="15"/>
      <c r="P36" s="16"/>
      <c r="Q36" s="52"/>
      <c r="R36" s="55"/>
      <c r="S36" s="52"/>
      <c r="T36" s="52"/>
      <c r="U36" s="52"/>
      <c r="V36" s="55"/>
      <c r="W36" s="52"/>
      <c r="X36" s="55"/>
      <c r="Y36" s="55"/>
      <c r="Z36" s="52"/>
      <c r="AA36" s="55"/>
      <c r="AB36" s="52"/>
      <c r="AC36" s="52"/>
      <c r="AD36" s="52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</row>
    <row r="37">
      <c r="A37" s="6">
        <v>32.0</v>
      </c>
      <c r="B37" s="43"/>
      <c r="C37" s="61"/>
      <c r="D37" s="45"/>
      <c r="E37" s="45"/>
      <c r="F37" s="45"/>
      <c r="G37" s="45"/>
      <c r="H37" s="45"/>
      <c r="I37" s="61"/>
      <c r="J37" s="48"/>
      <c r="K37" s="49"/>
      <c r="L37" s="49"/>
      <c r="M37" s="50"/>
      <c r="N37" s="51"/>
      <c r="O37" s="15"/>
      <c r="P37" s="16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</row>
    <row r="38">
      <c r="A38" s="6">
        <v>33.0</v>
      </c>
      <c r="B38" s="43"/>
      <c r="C38" s="61"/>
      <c r="D38" s="45"/>
      <c r="E38" s="45"/>
      <c r="F38" s="45"/>
      <c r="G38" s="45"/>
      <c r="H38" s="45"/>
      <c r="I38" s="61"/>
      <c r="J38" s="48"/>
      <c r="K38" s="49"/>
      <c r="L38" s="49"/>
      <c r="M38" s="50"/>
      <c r="N38" s="51"/>
      <c r="O38" s="15"/>
      <c r="P38" s="16"/>
      <c r="Q38" s="52"/>
      <c r="R38" s="55"/>
      <c r="S38" s="5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2"/>
      <c r="AE38" s="55"/>
      <c r="AF38" s="55"/>
      <c r="AG38" s="55"/>
      <c r="AH38" s="52"/>
      <c r="AI38" s="55"/>
      <c r="AJ38" s="55"/>
      <c r="AK38" s="55"/>
      <c r="AL38" s="55"/>
      <c r="AM38" s="55"/>
      <c r="AN38" s="55"/>
      <c r="AO38" s="52"/>
      <c r="AP38" s="52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</row>
    <row r="39">
      <c r="A39" s="6">
        <v>34.0</v>
      </c>
      <c r="B39" s="43"/>
      <c r="C39" s="61"/>
      <c r="D39" s="45"/>
      <c r="E39" s="45"/>
      <c r="F39" s="45"/>
      <c r="G39" s="45"/>
      <c r="H39" s="45"/>
      <c r="I39" s="61"/>
      <c r="J39" s="48"/>
      <c r="K39" s="49"/>
      <c r="L39" s="49"/>
      <c r="M39" s="50"/>
      <c r="N39" s="51"/>
      <c r="O39" s="15"/>
      <c r="P39" s="16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</row>
    <row r="40">
      <c r="A40" s="6">
        <v>35.0</v>
      </c>
      <c r="B40" s="43"/>
      <c r="C40" s="61"/>
      <c r="D40" s="45"/>
      <c r="E40" s="45"/>
      <c r="F40" s="45"/>
      <c r="G40" s="45"/>
      <c r="H40" s="45"/>
      <c r="I40" s="61"/>
      <c r="J40" s="48"/>
      <c r="K40" s="49"/>
      <c r="L40" s="49"/>
      <c r="M40" s="50"/>
      <c r="N40" s="51"/>
      <c r="O40" s="15"/>
      <c r="P40" s="16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</row>
    <row r="41">
      <c r="A41" s="6">
        <v>36.0</v>
      </c>
      <c r="B41" s="43"/>
      <c r="C41" s="61"/>
      <c r="D41" s="45"/>
      <c r="E41" s="45"/>
      <c r="F41" s="45"/>
      <c r="G41" s="45"/>
      <c r="H41" s="45"/>
      <c r="I41" s="61"/>
      <c r="J41" s="48"/>
      <c r="K41" s="49"/>
      <c r="L41" s="49"/>
      <c r="M41" s="50"/>
      <c r="N41" s="51"/>
      <c r="O41" s="15"/>
      <c r="P41" s="16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</row>
    <row r="42">
      <c r="A42" s="6">
        <v>37.0</v>
      </c>
      <c r="B42" s="43"/>
      <c r="C42" s="61"/>
      <c r="D42" s="45"/>
      <c r="E42" s="45"/>
      <c r="F42" s="45"/>
      <c r="G42" s="45"/>
      <c r="H42" s="45"/>
      <c r="I42" s="61"/>
      <c r="J42" s="48"/>
      <c r="K42" s="49"/>
      <c r="L42" s="49"/>
      <c r="M42" s="50"/>
      <c r="N42" s="51"/>
      <c r="O42" s="15"/>
      <c r="P42" s="16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</row>
    <row r="43">
      <c r="A43" s="6">
        <v>38.0</v>
      </c>
      <c r="B43" s="43"/>
      <c r="C43" s="61"/>
      <c r="D43" s="45"/>
      <c r="E43" s="45"/>
      <c r="F43" s="45"/>
      <c r="G43" s="45"/>
      <c r="H43" s="45"/>
      <c r="I43" s="61"/>
      <c r="J43" s="48"/>
      <c r="K43" s="49"/>
      <c r="L43" s="49"/>
      <c r="M43" s="50"/>
      <c r="N43" s="51"/>
      <c r="O43" s="15"/>
      <c r="P43" s="16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</row>
    <row r="44">
      <c r="A44" s="6">
        <v>39.0</v>
      </c>
      <c r="B44" s="43"/>
      <c r="C44" s="61"/>
      <c r="D44" s="45"/>
      <c r="E44" s="45"/>
      <c r="F44" s="45"/>
      <c r="G44" s="45"/>
      <c r="H44" s="45"/>
      <c r="I44" s="61"/>
      <c r="J44" s="48"/>
      <c r="K44" s="49"/>
      <c r="L44" s="49"/>
      <c r="M44" s="50"/>
      <c r="N44" s="51"/>
      <c r="O44" s="15"/>
      <c r="P44" s="16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</row>
    <row r="45">
      <c r="A45" s="6">
        <v>40.0</v>
      </c>
      <c r="B45" s="43"/>
      <c r="C45" s="61"/>
      <c r="D45" s="45"/>
      <c r="E45" s="45"/>
      <c r="F45" s="45"/>
      <c r="G45" s="45"/>
      <c r="H45" s="45"/>
      <c r="I45" s="61"/>
      <c r="J45" s="48"/>
      <c r="K45" s="49"/>
      <c r="L45" s="49"/>
      <c r="M45" s="50"/>
      <c r="N45" s="51"/>
      <c r="O45" s="15"/>
      <c r="P45" s="16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</row>
    <row r="46">
      <c r="A46" s="6">
        <v>41.0</v>
      </c>
      <c r="B46" s="43"/>
      <c r="C46" s="61"/>
      <c r="D46" s="45"/>
      <c r="E46" s="45"/>
      <c r="F46" s="45"/>
      <c r="G46" s="45"/>
      <c r="H46" s="45"/>
      <c r="I46" s="61"/>
      <c r="J46" s="48"/>
      <c r="K46" s="49"/>
      <c r="L46" s="49"/>
      <c r="M46" s="50"/>
      <c r="N46" s="51"/>
      <c r="O46" s="15"/>
      <c r="P46" s="16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</row>
    <row r="47">
      <c r="A47" s="6">
        <v>42.0</v>
      </c>
      <c r="B47" s="43"/>
      <c r="C47" s="61"/>
      <c r="D47" s="45"/>
      <c r="E47" s="45"/>
      <c r="F47" s="45"/>
      <c r="G47" s="45"/>
      <c r="H47" s="45"/>
      <c r="I47" s="61"/>
      <c r="J47" s="48"/>
      <c r="K47" s="49"/>
      <c r="L47" s="49"/>
      <c r="M47" s="50"/>
      <c r="N47" s="51"/>
      <c r="O47" s="15"/>
      <c r="P47" s="16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</row>
    <row r="48">
      <c r="A48" s="6">
        <v>43.0</v>
      </c>
      <c r="B48" s="43"/>
      <c r="C48" s="61"/>
      <c r="D48" s="45"/>
      <c r="E48" s="45"/>
      <c r="F48" s="45"/>
      <c r="G48" s="45"/>
      <c r="H48" s="45"/>
      <c r="I48" s="61"/>
      <c r="J48" s="48"/>
      <c r="K48" s="49"/>
      <c r="L48" s="49"/>
      <c r="M48" s="50"/>
      <c r="N48" s="51"/>
      <c r="O48" s="15"/>
      <c r="P48" s="16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</row>
    <row r="49">
      <c r="A49" s="6">
        <v>44.0</v>
      </c>
      <c r="B49" s="43"/>
      <c r="C49" s="61"/>
      <c r="D49" s="45"/>
      <c r="E49" s="45"/>
      <c r="F49" s="45"/>
      <c r="G49" s="45"/>
      <c r="H49" s="45"/>
      <c r="I49" s="61"/>
      <c r="J49" s="48"/>
      <c r="K49" s="49"/>
      <c r="L49" s="49"/>
      <c r="M49" s="50"/>
      <c r="N49" s="51"/>
      <c r="O49" s="15"/>
      <c r="P49" s="16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</row>
    <row r="50">
      <c r="A50" s="6">
        <v>45.0</v>
      </c>
      <c r="B50" s="43"/>
      <c r="C50" s="61"/>
      <c r="D50" s="45"/>
      <c r="E50" s="45"/>
      <c r="F50" s="45"/>
      <c r="G50" s="45"/>
      <c r="H50" s="45"/>
      <c r="I50" s="61"/>
      <c r="J50" s="48"/>
      <c r="K50" s="49"/>
      <c r="L50" s="49"/>
      <c r="M50" s="50"/>
      <c r="N50" s="51"/>
      <c r="O50" s="15"/>
      <c r="P50" s="16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</row>
    <row r="51">
      <c r="A51" s="6">
        <v>46.0</v>
      </c>
      <c r="B51" s="43"/>
      <c r="C51" s="61"/>
      <c r="D51" s="45"/>
      <c r="E51" s="45"/>
      <c r="F51" s="45"/>
      <c r="G51" s="45"/>
      <c r="H51" s="45"/>
      <c r="I51" s="61"/>
      <c r="J51" s="48"/>
      <c r="K51" s="49"/>
      <c r="L51" s="49"/>
      <c r="M51" s="50"/>
      <c r="N51" s="51"/>
      <c r="O51" s="15"/>
      <c r="P51" s="16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</row>
    <row r="52">
      <c r="A52" s="6">
        <v>47.0</v>
      </c>
      <c r="B52" s="43"/>
      <c r="C52" s="61"/>
      <c r="D52" s="45"/>
      <c r="E52" s="45"/>
      <c r="F52" s="45"/>
      <c r="G52" s="45"/>
      <c r="H52" s="45"/>
      <c r="I52" s="61"/>
      <c r="J52" s="48"/>
      <c r="K52" s="49"/>
      <c r="L52" s="49"/>
      <c r="M52" s="50"/>
      <c r="N52" s="51"/>
      <c r="O52" s="15"/>
      <c r="P52" s="16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</row>
    <row r="53">
      <c r="A53" s="6">
        <v>48.0</v>
      </c>
      <c r="B53" s="43"/>
      <c r="C53" s="61"/>
      <c r="D53" s="45"/>
      <c r="E53" s="45"/>
      <c r="F53" s="45"/>
      <c r="G53" s="45"/>
      <c r="H53" s="45"/>
      <c r="I53" s="61"/>
      <c r="J53" s="48"/>
      <c r="K53" s="49"/>
      <c r="L53" s="49"/>
      <c r="M53" s="50"/>
      <c r="N53" s="51"/>
      <c r="O53" s="15"/>
      <c r="P53" s="16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</row>
    <row r="54">
      <c r="A54" s="6">
        <v>49.0</v>
      </c>
      <c r="B54" s="43"/>
      <c r="C54" s="61"/>
      <c r="D54" s="45"/>
      <c r="E54" s="45"/>
      <c r="F54" s="45"/>
      <c r="G54" s="45"/>
      <c r="H54" s="45"/>
      <c r="I54" s="61"/>
      <c r="J54" s="48"/>
      <c r="K54" s="49"/>
      <c r="L54" s="49"/>
      <c r="M54" s="50"/>
      <c r="N54" s="51"/>
      <c r="O54" s="15"/>
      <c r="P54" s="16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</row>
    <row r="55">
      <c r="A55" s="6">
        <v>50.0</v>
      </c>
      <c r="B55" s="43"/>
      <c r="C55" s="61"/>
      <c r="D55" s="45"/>
      <c r="E55" s="45"/>
      <c r="F55" s="45"/>
      <c r="G55" s="45"/>
      <c r="H55" s="45"/>
      <c r="I55" s="61"/>
      <c r="J55" s="48"/>
      <c r="K55" s="49"/>
      <c r="L55" s="49"/>
      <c r="M55" s="50"/>
      <c r="N55" s="51"/>
      <c r="O55" s="15"/>
      <c r="P55" s="16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</row>
    <row r="56">
      <c r="A56" s="6">
        <v>51.0</v>
      </c>
      <c r="B56" s="43"/>
      <c r="C56" s="61"/>
      <c r="D56" s="45"/>
      <c r="E56" s="45"/>
      <c r="F56" s="45"/>
      <c r="G56" s="45"/>
      <c r="H56" s="45"/>
      <c r="I56" s="61"/>
      <c r="J56" s="48"/>
      <c r="K56" s="49"/>
      <c r="L56" s="49"/>
      <c r="M56" s="50"/>
      <c r="N56" s="51"/>
      <c r="O56" s="15"/>
      <c r="P56" s="16"/>
      <c r="Q56" s="55"/>
      <c r="R56" s="55"/>
      <c r="S56" s="52"/>
      <c r="T56" s="55"/>
      <c r="U56" s="55"/>
      <c r="V56" s="55"/>
      <c r="W56" s="55"/>
      <c r="X56" s="55"/>
      <c r="Y56" s="55"/>
      <c r="Z56" s="55"/>
      <c r="AA56" s="55"/>
      <c r="AB56" s="55"/>
      <c r="AC56" s="52"/>
      <c r="AD56" s="55"/>
      <c r="AE56" s="55"/>
      <c r="AF56" s="55"/>
      <c r="AG56" s="55"/>
      <c r="AH56" s="52"/>
      <c r="AI56" s="55"/>
      <c r="AJ56" s="55"/>
      <c r="AK56" s="55"/>
      <c r="AL56" s="55"/>
      <c r="AM56" s="55"/>
      <c r="AN56" s="52"/>
      <c r="AO56" s="52"/>
      <c r="AP56" s="52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</row>
    <row r="57">
      <c r="A57" s="6">
        <v>52.0</v>
      </c>
      <c r="B57" s="43"/>
      <c r="C57" s="61"/>
      <c r="D57" s="45"/>
      <c r="E57" s="45"/>
      <c r="F57" s="45"/>
      <c r="G57" s="45"/>
      <c r="H57" s="45"/>
      <c r="I57" s="61"/>
      <c r="J57" s="48"/>
      <c r="K57" s="49"/>
      <c r="L57" s="49"/>
      <c r="M57" s="50"/>
      <c r="N57" s="51"/>
      <c r="O57" s="15"/>
      <c r="P57" s="16"/>
      <c r="Q57" s="55"/>
      <c r="R57" s="55"/>
      <c r="S57" s="55"/>
      <c r="T57" s="52"/>
      <c r="U57" s="55"/>
      <c r="V57" s="52"/>
      <c r="W57" s="52"/>
      <c r="X57" s="55"/>
      <c r="Y57" s="52"/>
      <c r="Z57" s="55"/>
      <c r="AA57" s="55"/>
      <c r="AB57" s="52"/>
      <c r="AC57" s="55"/>
      <c r="AD57" s="52"/>
      <c r="AE57" s="55"/>
      <c r="AF57" s="55"/>
      <c r="AG57" s="55"/>
      <c r="AH57" s="55"/>
      <c r="AI57" s="55"/>
      <c r="AJ57" s="52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</row>
    <row r="58">
      <c r="A58" s="6">
        <v>53.0</v>
      </c>
      <c r="B58" s="43"/>
      <c r="C58" s="61"/>
      <c r="D58" s="45"/>
      <c r="E58" s="45"/>
      <c r="F58" s="45"/>
      <c r="G58" s="45"/>
      <c r="H58" s="45"/>
      <c r="I58" s="61"/>
      <c r="J58" s="48"/>
      <c r="K58" s="49"/>
      <c r="L58" s="49"/>
      <c r="M58" s="50"/>
      <c r="N58" s="51"/>
      <c r="O58" s="15"/>
      <c r="P58" s="16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</row>
    <row r="59">
      <c r="A59" s="6">
        <v>54.0</v>
      </c>
      <c r="B59" s="43"/>
      <c r="C59" s="61"/>
      <c r="D59" s="45"/>
      <c r="E59" s="45"/>
      <c r="F59" s="45"/>
      <c r="G59" s="45"/>
      <c r="H59" s="45"/>
      <c r="I59" s="61"/>
      <c r="J59" s="48"/>
      <c r="K59" s="49"/>
      <c r="L59" s="49"/>
      <c r="M59" s="50"/>
      <c r="N59" s="51"/>
      <c r="O59" s="15"/>
      <c r="P59" s="16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</row>
    <row r="60">
      <c r="A60" s="6">
        <v>55.0</v>
      </c>
      <c r="B60" s="43"/>
      <c r="C60" s="61"/>
      <c r="D60" s="45"/>
      <c r="E60" s="45"/>
      <c r="F60" s="45"/>
      <c r="G60" s="45"/>
      <c r="H60" s="45"/>
      <c r="I60" s="61"/>
      <c r="J60" s="48"/>
      <c r="K60" s="49"/>
      <c r="L60" s="49"/>
      <c r="M60" s="50"/>
      <c r="N60" s="51"/>
      <c r="O60" s="15"/>
      <c r="P60" s="16"/>
      <c r="Q60" s="55"/>
      <c r="R60" s="52"/>
      <c r="S60" s="52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</row>
    <row r="61">
      <c r="A61" s="6">
        <v>56.0</v>
      </c>
      <c r="B61" s="43"/>
      <c r="C61" s="61"/>
      <c r="D61" s="45"/>
      <c r="E61" s="45"/>
      <c r="F61" s="45"/>
      <c r="G61" s="45"/>
      <c r="H61" s="45"/>
      <c r="I61" s="61"/>
      <c r="J61" s="48"/>
      <c r="K61" s="49"/>
      <c r="L61" s="49"/>
      <c r="M61" s="50"/>
      <c r="N61" s="51"/>
      <c r="O61" s="15"/>
      <c r="P61" s="16"/>
      <c r="Q61" s="55"/>
      <c r="R61" s="55"/>
      <c r="S61" s="52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2"/>
      <c r="AE61" s="55"/>
      <c r="AF61" s="55"/>
      <c r="AG61" s="55"/>
      <c r="AH61" s="52"/>
      <c r="AI61" s="55"/>
      <c r="AJ61" s="55"/>
      <c r="AK61" s="55"/>
      <c r="AL61" s="55"/>
      <c r="AM61" s="55"/>
      <c r="AN61" s="55"/>
      <c r="AO61" s="55"/>
      <c r="AP61" s="52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</row>
    <row r="62">
      <c r="A62" s="6">
        <v>57.0</v>
      </c>
      <c r="B62" s="43"/>
      <c r="C62" s="61"/>
      <c r="D62" s="45"/>
      <c r="E62" s="45"/>
      <c r="F62" s="45"/>
      <c r="G62" s="45"/>
      <c r="H62" s="45"/>
      <c r="I62" s="61"/>
      <c r="J62" s="48"/>
      <c r="K62" s="49"/>
      <c r="L62" s="49"/>
      <c r="M62" s="50"/>
      <c r="N62" s="51"/>
      <c r="O62" s="15"/>
      <c r="P62" s="16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</row>
    <row r="63">
      <c r="A63" s="6">
        <v>58.0</v>
      </c>
      <c r="B63" s="43"/>
      <c r="C63" s="61"/>
      <c r="D63" s="45"/>
      <c r="E63" s="45"/>
      <c r="F63" s="45"/>
      <c r="G63" s="45"/>
      <c r="H63" s="45"/>
      <c r="I63" s="61"/>
      <c r="J63" s="48"/>
      <c r="K63" s="49"/>
      <c r="L63" s="49"/>
      <c r="M63" s="50"/>
      <c r="N63" s="58"/>
      <c r="O63" s="15"/>
      <c r="P63" s="16"/>
      <c r="Q63" s="52"/>
      <c r="R63" s="55"/>
      <c r="S63" s="55"/>
      <c r="T63" s="52"/>
      <c r="U63" s="52"/>
      <c r="V63" s="52"/>
      <c r="W63" s="52"/>
      <c r="X63" s="52"/>
      <c r="Y63" s="55"/>
      <c r="Z63" s="55"/>
      <c r="AA63" s="55"/>
      <c r="AB63" s="55"/>
      <c r="AC63" s="52"/>
      <c r="AD63" s="55"/>
      <c r="AE63" s="52"/>
      <c r="AF63" s="52"/>
      <c r="AG63" s="52"/>
      <c r="AH63" s="55"/>
      <c r="AI63" s="55"/>
      <c r="AJ63" s="55"/>
      <c r="AK63" s="55"/>
      <c r="AL63" s="55"/>
      <c r="AM63" s="52"/>
      <c r="AN63" s="52"/>
      <c r="AO63" s="52"/>
      <c r="AP63" s="55"/>
      <c r="AQ63" s="55"/>
      <c r="AR63" s="52"/>
      <c r="AS63" s="55"/>
      <c r="AT63" s="52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</row>
    <row r="64">
      <c r="A64" s="6">
        <v>59.0</v>
      </c>
      <c r="B64" s="43"/>
      <c r="C64" s="61"/>
      <c r="D64" s="45"/>
      <c r="E64" s="45"/>
      <c r="F64" s="45"/>
      <c r="G64" s="45"/>
      <c r="H64" s="45"/>
      <c r="I64" s="61"/>
      <c r="J64" s="48"/>
      <c r="K64" s="49"/>
      <c r="L64" s="49"/>
      <c r="M64" s="50"/>
      <c r="N64" s="51"/>
      <c r="O64" s="15"/>
      <c r="P64" s="16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</row>
    <row r="65">
      <c r="A65" s="6">
        <v>60.0</v>
      </c>
      <c r="B65" s="43"/>
      <c r="C65" s="61"/>
      <c r="D65" s="45"/>
      <c r="E65" s="45"/>
      <c r="F65" s="45"/>
      <c r="G65" s="45"/>
      <c r="H65" s="45"/>
      <c r="I65" s="61"/>
      <c r="J65" s="48"/>
      <c r="K65" s="49"/>
      <c r="L65" s="49"/>
      <c r="M65" s="50"/>
      <c r="N65" s="51"/>
      <c r="O65" s="15"/>
      <c r="P65" s="16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</row>
    <row r="66">
      <c r="A66" s="6">
        <v>61.0</v>
      </c>
      <c r="B66" s="43"/>
      <c r="C66" s="61"/>
      <c r="D66" s="45"/>
      <c r="E66" s="45"/>
      <c r="F66" s="45"/>
      <c r="G66" s="45"/>
      <c r="H66" s="45"/>
      <c r="I66" s="61"/>
      <c r="J66" s="48"/>
      <c r="K66" s="49"/>
      <c r="L66" s="49"/>
      <c r="M66" s="50"/>
      <c r="N66" s="51"/>
      <c r="O66" s="15"/>
      <c r="P66" s="16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</row>
    <row r="67">
      <c r="A67" s="6">
        <v>62.0</v>
      </c>
      <c r="B67" s="43"/>
      <c r="C67" s="61"/>
      <c r="D67" s="45"/>
      <c r="E67" s="45"/>
      <c r="F67" s="45"/>
      <c r="G67" s="45"/>
      <c r="H67" s="45"/>
      <c r="I67" s="61"/>
      <c r="J67" s="48"/>
      <c r="K67" s="49"/>
      <c r="L67" s="49"/>
      <c r="M67" s="50"/>
      <c r="N67" s="51"/>
      <c r="O67" s="15"/>
      <c r="P67" s="16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</row>
    <row r="68">
      <c r="A68" s="6">
        <v>63.0</v>
      </c>
      <c r="B68" s="43"/>
      <c r="C68" s="61"/>
      <c r="D68" s="45"/>
      <c r="E68" s="45"/>
      <c r="F68" s="45"/>
      <c r="G68" s="45"/>
      <c r="H68" s="45"/>
      <c r="I68" s="61"/>
      <c r="J68" s="48"/>
      <c r="K68" s="49"/>
      <c r="L68" s="49"/>
      <c r="M68" s="50"/>
      <c r="N68" s="51"/>
      <c r="O68" s="15"/>
      <c r="P68" s="16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</row>
    <row r="69">
      <c r="A69" s="6">
        <v>64.0</v>
      </c>
      <c r="B69" s="43"/>
      <c r="C69" s="61"/>
      <c r="D69" s="45"/>
      <c r="E69" s="45"/>
      <c r="F69" s="45"/>
      <c r="G69" s="45"/>
      <c r="H69" s="45"/>
      <c r="I69" s="61"/>
      <c r="J69" s="48"/>
      <c r="K69" s="49"/>
      <c r="L69" s="49"/>
      <c r="M69" s="50"/>
      <c r="N69" s="58"/>
      <c r="O69" s="15"/>
      <c r="P69" s="16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</row>
    <row r="70">
      <c r="A70" s="6">
        <v>65.0</v>
      </c>
      <c r="B70" s="43"/>
      <c r="C70" s="61"/>
      <c r="D70" s="45"/>
      <c r="E70" s="45"/>
      <c r="F70" s="45"/>
      <c r="G70" s="45"/>
      <c r="H70" s="45"/>
      <c r="I70" s="61"/>
      <c r="J70" s="48"/>
      <c r="K70" s="49"/>
      <c r="L70" s="49"/>
      <c r="M70" s="50"/>
      <c r="N70" s="58"/>
      <c r="O70" s="15"/>
      <c r="P70" s="16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</row>
    <row r="71">
      <c r="A71" s="6">
        <v>66.0</v>
      </c>
      <c r="B71" s="43"/>
      <c r="C71" s="61"/>
      <c r="D71" s="45"/>
      <c r="E71" s="45"/>
      <c r="F71" s="45"/>
      <c r="G71" s="45"/>
      <c r="H71" s="45"/>
      <c r="I71" s="61"/>
      <c r="J71" s="48"/>
      <c r="K71" s="49"/>
      <c r="L71" s="49"/>
      <c r="M71" s="50"/>
      <c r="N71" s="51"/>
      <c r="O71" s="15"/>
      <c r="P71" s="16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</row>
    <row r="72">
      <c r="A72" s="6">
        <v>67.0</v>
      </c>
      <c r="B72" s="43"/>
      <c r="C72" s="61"/>
      <c r="D72" s="45"/>
      <c r="E72" s="45"/>
      <c r="F72" s="45"/>
      <c r="G72" s="45"/>
      <c r="H72" s="45"/>
      <c r="I72" s="61"/>
      <c r="J72" s="48"/>
      <c r="K72" s="49"/>
      <c r="L72" s="49"/>
      <c r="M72" s="50"/>
      <c r="N72" s="51"/>
      <c r="O72" s="15"/>
      <c r="P72" s="16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</row>
    <row r="73">
      <c r="A73" s="6">
        <v>68.0</v>
      </c>
      <c r="B73" s="43"/>
      <c r="C73" s="61"/>
      <c r="D73" s="45"/>
      <c r="E73" s="45"/>
      <c r="F73" s="45"/>
      <c r="G73" s="45"/>
      <c r="H73" s="45"/>
      <c r="I73" s="61"/>
      <c r="J73" s="48"/>
      <c r="K73" s="49"/>
      <c r="L73" s="49"/>
      <c r="M73" s="50"/>
      <c r="N73" s="58"/>
      <c r="O73" s="15"/>
      <c r="P73" s="16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</row>
    <row r="74">
      <c r="A74" s="6">
        <v>69.0</v>
      </c>
      <c r="B74" s="43"/>
      <c r="C74" s="61"/>
      <c r="D74" s="45"/>
      <c r="E74" s="45"/>
      <c r="F74" s="45"/>
      <c r="G74" s="45"/>
      <c r="H74" s="45"/>
      <c r="I74" s="61"/>
      <c r="J74" s="48"/>
      <c r="K74" s="49"/>
      <c r="L74" s="49"/>
      <c r="M74" s="50"/>
      <c r="N74" s="58"/>
      <c r="O74" s="15"/>
      <c r="P74" s="16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</row>
    <row r="75">
      <c r="A75" s="6">
        <v>70.0</v>
      </c>
      <c r="B75" s="43"/>
      <c r="C75" s="61"/>
      <c r="D75" s="45"/>
      <c r="E75" s="45"/>
      <c r="F75" s="45"/>
      <c r="G75" s="45"/>
      <c r="H75" s="45"/>
      <c r="I75" s="61"/>
      <c r="J75" s="48"/>
      <c r="K75" s="49"/>
      <c r="L75" s="49"/>
      <c r="M75" s="50"/>
      <c r="N75" s="58"/>
      <c r="O75" s="15"/>
      <c r="P75" s="16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</row>
    <row r="76">
      <c r="A76" s="6">
        <v>71.0</v>
      </c>
      <c r="B76" s="43"/>
      <c r="C76" s="61"/>
      <c r="D76" s="45"/>
      <c r="E76" s="45"/>
      <c r="F76" s="45"/>
      <c r="G76" s="45"/>
      <c r="H76" s="45"/>
      <c r="I76" s="61"/>
      <c r="J76" s="48"/>
      <c r="K76" s="49"/>
      <c r="L76" s="49"/>
      <c r="M76" s="50"/>
      <c r="N76" s="58"/>
      <c r="O76" s="15"/>
      <c r="P76" s="16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</row>
    <row r="77">
      <c r="A77" s="6">
        <v>72.0</v>
      </c>
      <c r="B77" s="43"/>
      <c r="C77" s="61"/>
      <c r="D77" s="45"/>
      <c r="E77" s="45"/>
      <c r="F77" s="45"/>
      <c r="G77" s="45"/>
      <c r="H77" s="45"/>
      <c r="I77" s="61"/>
      <c r="J77" s="48"/>
      <c r="K77" s="49"/>
      <c r="L77" s="49"/>
      <c r="M77" s="50"/>
      <c r="N77" s="58"/>
      <c r="O77" s="15"/>
      <c r="P77" s="16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</row>
    <row r="78">
      <c r="A78" s="6">
        <v>73.0</v>
      </c>
      <c r="B78" s="43"/>
      <c r="C78" s="61"/>
      <c r="D78" s="45"/>
      <c r="E78" s="45"/>
      <c r="F78" s="45"/>
      <c r="G78" s="45"/>
      <c r="H78" s="45"/>
      <c r="I78" s="61"/>
      <c r="J78" s="48"/>
      <c r="K78" s="49"/>
      <c r="L78" s="49"/>
      <c r="M78" s="50"/>
      <c r="N78" s="51"/>
      <c r="O78" s="15"/>
      <c r="P78" s="16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</row>
    <row r="79">
      <c r="A79" s="6">
        <v>74.0</v>
      </c>
      <c r="B79" s="43"/>
      <c r="C79" s="61"/>
      <c r="D79" s="45"/>
      <c r="E79" s="45"/>
      <c r="F79" s="45"/>
      <c r="G79" s="45"/>
      <c r="H79" s="45"/>
      <c r="I79" s="61"/>
      <c r="J79" s="48"/>
      <c r="K79" s="49"/>
      <c r="L79" s="49"/>
      <c r="M79" s="50"/>
      <c r="N79" s="58"/>
      <c r="O79" s="15"/>
      <c r="P79" s="16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</row>
    <row r="80">
      <c r="A80" s="6">
        <v>75.0</v>
      </c>
      <c r="B80" s="43"/>
      <c r="C80" s="61"/>
      <c r="D80" s="45"/>
      <c r="E80" s="45"/>
      <c r="F80" s="45"/>
      <c r="G80" s="45"/>
      <c r="H80" s="45"/>
      <c r="I80" s="61"/>
      <c r="J80" s="48"/>
      <c r="K80" s="49"/>
      <c r="L80" s="49"/>
      <c r="M80" s="50"/>
      <c r="N80" s="58"/>
      <c r="O80" s="15"/>
      <c r="P80" s="16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</row>
    <row r="81">
      <c r="A81" s="6">
        <v>76.0</v>
      </c>
      <c r="B81" s="43"/>
      <c r="C81" s="61"/>
      <c r="D81" s="45"/>
      <c r="E81" s="45"/>
      <c r="F81" s="45"/>
      <c r="G81" s="45"/>
      <c r="H81" s="45"/>
      <c r="I81" s="61"/>
      <c r="J81" s="48"/>
      <c r="K81" s="49"/>
      <c r="L81" s="49"/>
      <c r="M81" s="50"/>
      <c r="N81" s="58"/>
      <c r="O81" s="15"/>
      <c r="P81" s="16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</row>
    <row r="82">
      <c r="A82" s="6">
        <v>77.0</v>
      </c>
      <c r="B82" s="43"/>
      <c r="C82" s="61"/>
      <c r="D82" s="45"/>
      <c r="E82" s="45"/>
      <c r="F82" s="45"/>
      <c r="G82" s="45"/>
      <c r="H82" s="45"/>
      <c r="I82" s="61"/>
      <c r="J82" s="48"/>
      <c r="K82" s="49"/>
      <c r="L82" s="49"/>
      <c r="M82" s="50"/>
      <c r="N82" s="51"/>
      <c r="O82" s="15"/>
      <c r="P82" s="16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</row>
    <row r="83">
      <c r="A83" s="6">
        <v>78.0</v>
      </c>
      <c r="B83" s="43"/>
      <c r="C83" s="61"/>
      <c r="D83" s="45"/>
      <c r="E83" s="45"/>
      <c r="F83" s="45"/>
      <c r="G83" s="45"/>
      <c r="H83" s="45"/>
      <c r="I83" s="61"/>
      <c r="J83" s="48"/>
      <c r="K83" s="49"/>
      <c r="L83" s="49"/>
      <c r="M83" s="50"/>
      <c r="N83" s="58"/>
      <c r="O83" s="15"/>
      <c r="P83" s="16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</row>
    <row r="84">
      <c r="A84" s="6">
        <v>79.0</v>
      </c>
      <c r="B84" s="43"/>
      <c r="C84" s="61"/>
      <c r="D84" s="45"/>
      <c r="E84" s="45"/>
      <c r="F84" s="45"/>
      <c r="G84" s="45"/>
      <c r="H84" s="45"/>
      <c r="I84" s="61"/>
      <c r="J84" s="48"/>
      <c r="K84" s="49"/>
      <c r="L84" s="49"/>
      <c r="M84" s="50"/>
      <c r="N84" s="51"/>
      <c r="O84" s="15"/>
      <c r="P84" s="16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</row>
    <row r="85">
      <c r="A85" s="6">
        <v>80.0</v>
      </c>
      <c r="B85" s="43"/>
      <c r="C85" s="61"/>
      <c r="D85" s="45"/>
      <c r="E85" s="45"/>
      <c r="F85" s="45"/>
      <c r="G85" s="45"/>
      <c r="H85" s="45"/>
      <c r="I85" s="61"/>
      <c r="J85" s="48"/>
      <c r="K85" s="49"/>
      <c r="L85" s="49"/>
      <c r="M85" s="50"/>
      <c r="N85" s="58"/>
      <c r="O85" s="15"/>
      <c r="P85" s="16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</row>
    <row r="86">
      <c r="A86" s="6">
        <v>82.0</v>
      </c>
      <c r="B86" s="43"/>
      <c r="C86" s="61"/>
      <c r="D86" s="45"/>
      <c r="E86" s="45"/>
      <c r="F86" s="45"/>
      <c r="G86" s="45"/>
      <c r="H86" s="45"/>
      <c r="I86" s="61"/>
      <c r="J86" s="48"/>
      <c r="K86" s="49"/>
      <c r="L86" s="49"/>
      <c r="M86" s="50"/>
      <c r="N86" s="51"/>
      <c r="O86" s="15"/>
      <c r="P86" s="16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</row>
    <row r="87">
      <c r="A87" s="6">
        <v>83.0</v>
      </c>
      <c r="B87" s="68"/>
      <c r="C87" s="61"/>
      <c r="D87" s="45"/>
      <c r="E87" s="45"/>
      <c r="F87" s="45"/>
      <c r="G87" s="45"/>
      <c r="H87" s="45"/>
      <c r="I87" s="61"/>
      <c r="J87" s="48"/>
      <c r="K87" s="49"/>
      <c r="L87" s="49"/>
      <c r="M87" s="50"/>
      <c r="N87" s="51"/>
      <c r="O87" s="15"/>
      <c r="P87" s="16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</row>
    <row r="88">
      <c r="A88" s="6">
        <v>84.0</v>
      </c>
      <c r="B88" s="43"/>
      <c r="C88" s="61"/>
      <c r="D88" s="45"/>
      <c r="E88" s="45"/>
      <c r="F88" s="45"/>
      <c r="G88" s="45"/>
      <c r="H88" s="45"/>
      <c r="I88" s="61"/>
      <c r="J88" s="48"/>
      <c r="K88" s="49"/>
      <c r="L88" s="49"/>
      <c r="M88" s="50"/>
      <c r="N88" s="51"/>
      <c r="O88" s="15"/>
      <c r="P88" s="16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</row>
    <row r="89">
      <c r="A89" s="6">
        <v>85.0</v>
      </c>
      <c r="B89" s="43"/>
      <c r="C89" s="61"/>
      <c r="D89" s="45"/>
      <c r="E89" s="45"/>
      <c r="F89" s="45"/>
      <c r="G89" s="45"/>
      <c r="H89" s="45"/>
      <c r="I89" s="61"/>
      <c r="J89" s="48"/>
      <c r="K89" s="49"/>
      <c r="L89" s="49"/>
      <c r="M89" s="50"/>
      <c r="N89" s="51"/>
      <c r="O89" s="15"/>
      <c r="P89" s="16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</row>
    <row r="90">
      <c r="A90" s="6">
        <v>86.0</v>
      </c>
      <c r="B90" s="68"/>
      <c r="C90" s="61"/>
      <c r="D90" s="45"/>
      <c r="E90" s="45"/>
      <c r="F90" s="45"/>
      <c r="G90" s="45"/>
      <c r="H90" s="45"/>
      <c r="I90" s="61"/>
      <c r="J90" s="48"/>
      <c r="K90" s="49"/>
      <c r="L90" s="49"/>
      <c r="M90" s="50"/>
      <c r="N90" s="51"/>
      <c r="O90" s="15"/>
      <c r="P90" s="16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</row>
    <row r="91">
      <c r="A91" s="6">
        <v>87.0</v>
      </c>
      <c r="B91" s="68"/>
      <c r="C91" s="61"/>
      <c r="D91" s="45"/>
      <c r="E91" s="45"/>
      <c r="F91" s="45"/>
      <c r="G91" s="45"/>
      <c r="H91" s="45"/>
      <c r="I91" s="61"/>
      <c r="J91" s="48"/>
      <c r="K91" s="49"/>
      <c r="L91" s="49"/>
      <c r="M91" s="50"/>
      <c r="N91" s="51"/>
      <c r="O91" s="15"/>
      <c r="P91" s="16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</row>
    <row r="92">
      <c r="A92" s="6">
        <v>88.0</v>
      </c>
      <c r="B92" s="43"/>
      <c r="C92" s="61"/>
      <c r="D92" s="45"/>
      <c r="E92" s="45"/>
      <c r="F92" s="45"/>
      <c r="G92" s="45"/>
      <c r="H92" s="45"/>
      <c r="I92" s="61"/>
      <c r="J92" s="48"/>
      <c r="K92" s="49"/>
      <c r="L92" s="49"/>
      <c r="M92" s="50"/>
      <c r="N92" s="51"/>
      <c r="O92" s="15"/>
      <c r="P92" s="16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</row>
    <row r="93">
      <c r="A93" s="6">
        <v>89.0</v>
      </c>
      <c r="B93" s="43"/>
      <c r="C93" s="61"/>
      <c r="D93" s="45"/>
      <c r="E93" s="45"/>
      <c r="F93" s="45"/>
      <c r="G93" s="45"/>
      <c r="H93" s="45"/>
      <c r="I93" s="61"/>
      <c r="J93" s="48"/>
      <c r="K93" s="49"/>
      <c r="L93" s="49"/>
      <c r="M93" s="50"/>
      <c r="N93" s="51"/>
      <c r="O93" s="15"/>
      <c r="P93" s="16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</row>
    <row r="94">
      <c r="A94" s="6">
        <v>90.0</v>
      </c>
      <c r="B94" s="43"/>
      <c r="C94" s="61"/>
      <c r="D94" s="45"/>
      <c r="E94" s="45"/>
      <c r="F94" s="45"/>
      <c r="G94" s="45"/>
      <c r="H94" s="45"/>
      <c r="I94" s="61"/>
      <c r="J94" s="48"/>
      <c r="K94" s="49"/>
      <c r="L94" s="49"/>
      <c r="M94" s="50"/>
      <c r="N94" s="51"/>
      <c r="O94" s="15"/>
      <c r="P94" s="16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</row>
    <row r="95">
      <c r="A95" s="6">
        <v>91.0</v>
      </c>
      <c r="B95" s="43"/>
      <c r="C95" s="61"/>
      <c r="D95" s="45"/>
      <c r="E95" s="45"/>
      <c r="F95" s="45"/>
      <c r="G95" s="45"/>
      <c r="H95" s="45"/>
      <c r="I95" s="61"/>
      <c r="J95" s="48"/>
      <c r="K95" s="49"/>
      <c r="L95" s="49"/>
      <c r="M95" s="50"/>
      <c r="N95" s="51"/>
      <c r="O95" s="15"/>
      <c r="P95" s="16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</row>
    <row r="96">
      <c r="A96" s="6">
        <v>92.0</v>
      </c>
      <c r="B96" s="43"/>
      <c r="C96" s="61"/>
      <c r="D96" s="45"/>
      <c r="E96" s="45"/>
      <c r="F96" s="45"/>
      <c r="G96" s="45"/>
      <c r="H96" s="45"/>
      <c r="I96" s="61"/>
      <c r="J96" s="48"/>
      <c r="K96" s="49"/>
      <c r="L96" s="49"/>
      <c r="M96" s="50"/>
      <c r="N96" s="51"/>
      <c r="O96" s="15"/>
      <c r="P96" s="16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</row>
    <row r="97">
      <c r="A97" s="6">
        <v>93.0</v>
      </c>
      <c r="B97" s="43"/>
      <c r="C97" s="61"/>
      <c r="D97" s="45"/>
      <c r="E97" s="45"/>
      <c r="F97" s="45"/>
      <c r="G97" s="45"/>
      <c r="H97" s="45"/>
      <c r="I97" s="61"/>
      <c r="J97" s="48"/>
      <c r="K97" s="49"/>
      <c r="L97" s="49"/>
      <c r="M97" s="50"/>
      <c r="N97" s="51"/>
      <c r="O97" s="15"/>
      <c r="P97" s="16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</row>
    <row r="98">
      <c r="A98" s="6">
        <v>94.0</v>
      </c>
      <c r="B98" s="43"/>
      <c r="C98" s="61"/>
      <c r="D98" s="45"/>
      <c r="E98" s="45"/>
      <c r="F98" s="45"/>
      <c r="G98" s="45"/>
      <c r="H98" s="45"/>
      <c r="I98" s="61"/>
      <c r="J98" s="48"/>
      <c r="K98" s="49"/>
      <c r="L98" s="49"/>
      <c r="M98" s="50"/>
      <c r="N98" s="51"/>
      <c r="O98" s="15"/>
      <c r="P98" s="16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</row>
    <row r="99">
      <c r="A99" s="6">
        <v>95.0</v>
      </c>
      <c r="B99" s="43"/>
      <c r="C99" s="61"/>
      <c r="D99" s="45"/>
      <c r="E99" s="45"/>
      <c r="F99" s="45"/>
      <c r="G99" s="45"/>
      <c r="H99" s="45"/>
      <c r="I99" s="61"/>
      <c r="J99" s="48"/>
      <c r="K99" s="49"/>
      <c r="L99" s="49"/>
      <c r="M99" s="50"/>
      <c r="N99" s="51"/>
      <c r="O99" s="15"/>
      <c r="P99" s="16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</row>
    <row r="100">
      <c r="A100" s="6">
        <v>96.0</v>
      </c>
      <c r="B100" s="68"/>
      <c r="C100" s="61"/>
      <c r="D100" s="45"/>
      <c r="E100" s="45"/>
      <c r="F100" s="45"/>
      <c r="G100" s="45"/>
      <c r="H100" s="45"/>
      <c r="I100" s="61"/>
      <c r="J100" s="48"/>
      <c r="K100" s="49"/>
      <c r="L100" s="49"/>
      <c r="M100" s="50"/>
      <c r="N100" s="51"/>
      <c r="O100" s="15"/>
      <c r="P100" s="16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</row>
    <row r="101">
      <c r="A101" s="6">
        <v>97.0</v>
      </c>
      <c r="B101" s="68"/>
      <c r="C101" s="61"/>
      <c r="D101" s="45"/>
      <c r="E101" s="45"/>
      <c r="F101" s="45"/>
      <c r="G101" s="45"/>
      <c r="H101" s="45"/>
      <c r="I101" s="61"/>
      <c r="J101" s="48"/>
      <c r="K101" s="49"/>
      <c r="L101" s="49"/>
      <c r="M101" s="50"/>
      <c r="N101" s="51"/>
      <c r="O101" s="15"/>
      <c r="P101" s="16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</row>
    <row r="102">
      <c r="A102" s="6">
        <v>98.0</v>
      </c>
      <c r="B102" s="43"/>
      <c r="C102" s="61"/>
      <c r="D102" s="45"/>
      <c r="E102" s="45"/>
      <c r="F102" s="45"/>
      <c r="G102" s="45"/>
      <c r="H102" s="45"/>
      <c r="I102" s="61"/>
      <c r="J102" s="48"/>
      <c r="K102" s="49"/>
      <c r="L102" s="49"/>
      <c r="M102" s="50"/>
      <c r="N102" s="51"/>
      <c r="O102" s="15"/>
      <c r="P102" s="16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</row>
    <row r="103">
      <c r="A103" s="6">
        <v>99.0</v>
      </c>
      <c r="B103" s="43"/>
      <c r="C103" s="61"/>
      <c r="D103" s="45"/>
      <c r="E103" s="45"/>
      <c r="F103" s="45"/>
      <c r="G103" s="45"/>
      <c r="H103" s="45"/>
      <c r="I103" s="61"/>
      <c r="J103" s="48"/>
      <c r="K103" s="49"/>
      <c r="L103" s="49"/>
      <c r="M103" s="50"/>
      <c r="N103" s="51"/>
      <c r="O103" s="15"/>
      <c r="P103" s="16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</row>
    <row r="104">
      <c r="A104" s="6">
        <v>100.0</v>
      </c>
      <c r="B104" s="43"/>
      <c r="C104" s="61"/>
      <c r="D104" s="45"/>
      <c r="E104" s="45"/>
      <c r="F104" s="45"/>
      <c r="G104" s="45"/>
      <c r="H104" s="45"/>
      <c r="I104" s="61"/>
      <c r="J104" s="48"/>
      <c r="K104" s="49"/>
      <c r="L104" s="49"/>
      <c r="M104" s="50"/>
      <c r="N104" s="51"/>
      <c r="O104" s="15"/>
      <c r="P104" s="14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</row>
    <row r="105">
      <c r="A105" s="6">
        <v>101.0</v>
      </c>
      <c r="B105" s="43"/>
      <c r="C105" s="61"/>
      <c r="D105" s="45"/>
      <c r="E105" s="45"/>
      <c r="F105" s="45"/>
      <c r="G105" s="45"/>
      <c r="H105" s="45"/>
      <c r="I105" s="61"/>
      <c r="J105" s="48"/>
      <c r="K105" s="49"/>
      <c r="L105" s="49"/>
      <c r="M105" s="50"/>
      <c r="N105" s="51"/>
      <c r="O105" s="15"/>
      <c r="P105" s="14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</row>
    <row r="106">
      <c r="A106" s="6">
        <v>102.0</v>
      </c>
      <c r="B106" s="43"/>
      <c r="C106" s="61"/>
      <c r="D106" s="45"/>
      <c r="E106" s="45"/>
      <c r="F106" s="45"/>
      <c r="G106" s="45"/>
      <c r="H106" s="45"/>
      <c r="I106" s="61"/>
      <c r="J106" s="48"/>
      <c r="K106" s="49"/>
      <c r="L106" s="49"/>
      <c r="M106" s="50"/>
      <c r="N106" s="51"/>
      <c r="O106" s="15"/>
      <c r="P106" s="14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</row>
    <row r="107">
      <c r="A107" s="6">
        <v>103.0</v>
      </c>
      <c r="B107" s="43"/>
      <c r="C107" s="61"/>
      <c r="D107" s="45"/>
      <c r="E107" s="45"/>
      <c r="F107" s="45"/>
      <c r="G107" s="45"/>
      <c r="H107" s="45"/>
      <c r="I107" s="61"/>
      <c r="J107" s="48"/>
      <c r="K107" s="49"/>
      <c r="L107" s="49"/>
      <c r="M107" s="50"/>
      <c r="N107" s="51"/>
      <c r="O107" s="15"/>
      <c r="P107" s="14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</row>
    <row r="108">
      <c r="A108" s="6">
        <v>104.0</v>
      </c>
      <c r="B108" s="43"/>
      <c r="C108" s="61"/>
      <c r="D108" s="45"/>
      <c r="E108" s="45"/>
      <c r="F108" s="45"/>
      <c r="G108" s="45"/>
      <c r="H108" s="45"/>
      <c r="I108" s="61"/>
      <c r="J108" s="48"/>
      <c r="K108" s="49"/>
      <c r="L108" s="49"/>
      <c r="M108" s="50"/>
      <c r="N108" s="51"/>
      <c r="O108" s="15"/>
      <c r="P108" s="14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</row>
    <row r="109">
      <c r="A109" s="6">
        <v>105.0</v>
      </c>
      <c r="B109" s="43"/>
      <c r="C109" s="61"/>
      <c r="D109" s="45"/>
      <c r="E109" s="45"/>
      <c r="F109" s="45"/>
      <c r="G109" s="45"/>
      <c r="H109" s="45"/>
      <c r="I109" s="61"/>
      <c r="J109" s="48"/>
      <c r="K109" s="49"/>
      <c r="L109" s="49"/>
      <c r="M109" s="50"/>
      <c r="N109" s="51"/>
      <c r="O109" s="15"/>
      <c r="P109" s="14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</row>
    <row r="110">
      <c r="A110" s="6">
        <v>106.0</v>
      </c>
      <c r="B110" s="43"/>
      <c r="C110" s="61"/>
      <c r="D110" s="45"/>
      <c r="E110" s="45"/>
      <c r="F110" s="45"/>
      <c r="G110" s="45"/>
      <c r="H110" s="45"/>
      <c r="I110" s="61"/>
      <c r="J110" s="48"/>
      <c r="K110" s="49"/>
      <c r="L110" s="49"/>
      <c r="M110" s="50"/>
      <c r="N110" s="51"/>
      <c r="O110" s="15"/>
      <c r="P110" s="14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</row>
    <row r="111">
      <c r="A111" s="6">
        <v>107.0</v>
      </c>
      <c r="B111" s="43"/>
      <c r="C111" s="61"/>
      <c r="D111" s="45"/>
      <c r="E111" s="45"/>
      <c r="F111" s="45"/>
      <c r="G111" s="45"/>
      <c r="H111" s="45"/>
      <c r="I111" s="61"/>
      <c r="J111" s="48"/>
      <c r="K111" s="49"/>
      <c r="L111" s="49"/>
      <c r="M111" s="50"/>
      <c r="N111" s="51"/>
      <c r="O111" s="15"/>
      <c r="P111" s="14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</row>
    <row r="112">
      <c r="A112" s="6">
        <v>108.0</v>
      </c>
      <c r="B112" s="43"/>
      <c r="C112" s="61"/>
      <c r="D112" s="45"/>
      <c r="E112" s="45"/>
      <c r="F112" s="45"/>
      <c r="G112" s="45"/>
      <c r="H112" s="45"/>
      <c r="I112" s="61"/>
      <c r="J112" s="48"/>
      <c r="K112" s="49"/>
      <c r="L112" s="49"/>
      <c r="M112" s="50"/>
      <c r="N112" s="51"/>
      <c r="O112" s="15"/>
      <c r="P112" s="14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</row>
    <row r="113">
      <c r="A113" s="6">
        <v>109.0</v>
      </c>
      <c r="B113" s="43"/>
      <c r="C113" s="61"/>
      <c r="D113" s="45"/>
      <c r="E113" s="45"/>
      <c r="F113" s="45"/>
      <c r="G113" s="45"/>
      <c r="H113" s="45"/>
      <c r="I113" s="61"/>
      <c r="J113" s="48"/>
      <c r="K113" s="49"/>
      <c r="L113" s="49"/>
      <c r="M113" s="50"/>
      <c r="N113" s="51"/>
      <c r="O113" s="15"/>
      <c r="P113" s="14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</row>
    <row r="114">
      <c r="A114" s="6">
        <v>110.0</v>
      </c>
      <c r="B114" s="43"/>
      <c r="C114" s="61"/>
      <c r="D114" s="45"/>
      <c r="E114" s="45"/>
      <c r="F114" s="45"/>
      <c r="G114" s="45"/>
      <c r="H114" s="45"/>
      <c r="I114" s="61"/>
      <c r="J114" s="48"/>
      <c r="K114" s="49"/>
      <c r="L114" s="49"/>
      <c r="M114" s="50"/>
      <c r="N114" s="51"/>
      <c r="O114" s="15"/>
      <c r="P114" s="14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</row>
    <row r="115">
      <c r="A115" s="6">
        <v>111.0</v>
      </c>
      <c r="B115" s="43"/>
      <c r="C115" s="61"/>
      <c r="D115" s="45"/>
      <c r="E115" s="45"/>
      <c r="F115" s="45"/>
      <c r="G115" s="45"/>
      <c r="H115" s="45"/>
      <c r="I115" s="61"/>
      <c r="J115" s="48"/>
      <c r="K115" s="49"/>
      <c r="L115" s="49"/>
      <c r="M115" s="50"/>
      <c r="N115" s="51"/>
      <c r="O115" s="15"/>
      <c r="P115" s="14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</row>
    <row r="116">
      <c r="A116" s="6">
        <v>112.0</v>
      </c>
      <c r="B116" s="43"/>
      <c r="C116" s="61"/>
      <c r="D116" s="45"/>
      <c r="E116" s="45"/>
      <c r="F116" s="45"/>
      <c r="G116" s="45"/>
      <c r="H116" s="45"/>
      <c r="I116" s="61"/>
      <c r="J116" s="48"/>
      <c r="K116" s="49"/>
      <c r="L116" s="49"/>
      <c r="M116" s="50"/>
      <c r="N116" s="51"/>
      <c r="O116" s="15"/>
      <c r="P116" s="14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</row>
    <row r="117">
      <c r="A117" s="6">
        <v>113.0</v>
      </c>
      <c r="B117" s="43"/>
      <c r="C117" s="61"/>
      <c r="D117" s="45"/>
      <c r="E117" s="45"/>
      <c r="F117" s="45"/>
      <c r="G117" s="45"/>
      <c r="H117" s="45"/>
      <c r="I117" s="61"/>
      <c r="J117" s="48"/>
      <c r="K117" s="49"/>
      <c r="L117" s="49"/>
      <c r="M117" s="50"/>
      <c r="N117" s="51"/>
      <c r="O117" s="15"/>
      <c r="P117" s="14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</row>
    <row r="118">
      <c r="A118" s="6">
        <v>114.0</v>
      </c>
      <c r="B118" s="43"/>
      <c r="C118" s="61"/>
      <c r="D118" s="45"/>
      <c r="E118" s="45"/>
      <c r="F118" s="45"/>
      <c r="G118" s="45"/>
      <c r="H118" s="45"/>
      <c r="I118" s="61"/>
      <c r="J118" s="48"/>
      <c r="K118" s="49"/>
      <c r="L118" s="49"/>
      <c r="M118" s="50"/>
      <c r="N118" s="51"/>
      <c r="O118" s="15"/>
      <c r="P118" s="14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</row>
    <row r="119">
      <c r="A119" s="6">
        <v>115.0</v>
      </c>
      <c r="B119" s="43"/>
      <c r="C119" s="61"/>
      <c r="D119" s="45"/>
      <c r="E119" s="45"/>
      <c r="F119" s="45"/>
      <c r="G119" s="45"/>
      <c r="H119" s="45"/>
      <c r="I119" s="61"/>
      <c r="J119" s="48"/>
      <c r="K119" s="49"/>
      <c r="L119" s="49"/>
      <c r="M119" s="50"/>
      <c r="N119" s="51"/>
      <c r="O119" s="15"/>
      <c r="P119" s="14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</row>
    <row r="120">
      <c r="A120" s="6">
        <v>116.0</v>
      </c>
      <c r="B120" s="43"/>
      <c r="C120" s="61"/>
      <c r="D120" s="45"/>
      <c r="E120" s="45"/>
      <c r="F120" s="45"/>
      <c r="G120" s="45"/>
      <c r="H120" s="45"/>
      <c r="I120" s="61"/>
      <c r="J120" s="48"/>
      <c r="K120" s="49"/>
      <c r="L120" s="49"/>
      <c r="M120" s="50"/>
      <c r="N120" s="51"/>
      <c r="O120" s="15"/>
      <c r="P120" s="14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</row>
    <row r="121">
      <c r="A121" s="6">
        <v>117.0</v>
      </c>
      <c r="B121" s="43"/>
      <c r="C121" s="61"/>
      <c r="D121" s="45"/>
      <c r="E121" s="45"/>
      <c r="F121" s="45"/>
      <c r="G121" s="45"/>
      <c r="H121" s="45"/>
      <c r="I121" s="61"/>
      <c r="J121" s="48"/>
      <c r="K121" s="49"/>
      <c r="L121" s="49"/>
      <c r="M121" s="50"/>
      <c r="N121" s="51"/>
      <c r="O121" s="15"/>
      <c r="P121" s="14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</row>
    <row r="122">
      <c r="A122" s="6">
        <v>118.0</v>
      </c>
      <c r="B122" s="43"/>
      <c r="C122" s="61"/>
      <c r="D122" s="45"/>
      <c r="E122" s="45"/>
      <c r="F122" s="45"/>
      <c r="G122" s="45"/>
      <c r="H122" s="45"/>
      <c r="I122" s="61"/>
      <c r="J122" s="48"/>
      <c r="K122" s="49"/>
      <c r="L122" s="49"/>
      <c r="M122" s="50"/>
      <c r="N122" s="51"/>
      <c r="O122" s="15"/>
      <c r="P122" s="14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</row>
    <row r="123">
      <c r="A123" s="6">
        <v>119.0</v>
      </c>
      <c r="B123" s="43"/>
      <c r="C123" s="61"/>
      <c r="D123" s="45"/>
      <c r="E123" s="45"/>
      <c r="F123" s="45"/>
      <c r="G123" s="45"/>
      <c r="H123" s="45"/>
      <c r="I123" s="61"/>
      <c r="J123" s="48"/>
      <c r="K123" s="49"/>
      <c r="L123" s="49"/>
      <c r="M123" s="50"/>
      <c r="N123" s="51"/>
      <c r="O123" s="15"/>
      <c r="P123" s="14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</row>
    <row r="124">
      <c r="A124" s="6">
        <v>120.0</v>
      </c>
      <c r="B124" s="43"/>
      <c r="C124" s="61"/>
      <c r="D124" s="45"/>
      <c r="E124" s="45"/>
      <c r="F124" s="45"/>
      <c r="G124" s="45"/>
      <c r="H124" s="45"/>
      <c r="I124" s="61"/>
      <c r="J124" s="48"/>
      <c r="K124" s="49"/>
      <c r="L124" s="49"/>
      <c r="M124" s="50"/>
      <c r="N124" s="51"/>
      <c r="O124" s="15"/>
      <c r="P124" s="14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</row>
    <row r="125">
      <c r="A125" s="6">
        <v>121.0</v>
      </c>
      <c r="B125" s="43"/>
      <c r="C125" s="61"/>
      <c r="D125" s="45"/>
      <c r="E125" s="45"/>
      <c r="F125" s="45"/>
      <c r="G125" s="45"/>
      <c r="H125" s="45"/>
      <c r="I125" s="61"/>
      <c r="J125" s="48"/>
      <c r="K125" s="49"/>
      <c r="L125" s="49"/>
      <c r="M125" s="50"/>
      <c r="N125" s="51"/>
      <c r="O125" s="15"/>
      <c r="P125" s="14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</row>
    <row r="126">
      <c r="A126" s="6">
        <v>122.0</v>
      </c>
      <c r="B126" s="43"/>
      <c r="C126" s="61"/>
      <c r="D126" s="45"/>
      <c r="E126" s="45"/>
      <c r="F126" s="45"/>
      <c r="G126" s="45"/>
      <c r="H126" s="45"/>
      <c r="I126" s="61"/>
      <c r="J126" s="48"/>
      <c r="K126" s="49"/>
      <c r="L126" s="49"/>
      <c r="M126" s="50"/>
      <c r="N126" s="51"/>
      <c r="O126" s="15"/>
      <c r="P126" s="14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</row>
    <row r="127">
      <c r="A127" s="6">
        <v>123.0</v>
      </c>
      <c r="B127" s="43"/>
      <c r="C127" s="61"/>
      <c r="D127" s="45"/>
      <c r="E127" s="45"/>
      <c r="F127" s="45"/>
      <c r="G127" s="45"/>
      <c r="H127" s="45"/>
      <c r="I127" s="61"/>
      <c r="J127" s="48"/>
      <c r="K127" s="49"/>
      <c r="L127" s="49"/>
      <c r="M127" s="50"/>
      <c r="N127" s="51"/>
      <c r="O127" s="15"/>
      <c r="P127" s="14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</row>
    <row r="128">
      <c r="A128" s="6">
        <v>124.0</v>
      </c>
      <c r="B128" s="43"/>
      <c r="C128" s="61"/>
      <c r="D128" s="45"/>
      <c r="E128" s="45"/>
      <c r="F128" s="45"/>
      <c r="G128" s="45"/>
      <c r="H128" s="45"/>
      <c r="I128" s="61"/>
      <c r="J128" s="48"/>
      <c r="K128" s="49"/>
      <c r="L128" s="49"/>
      <c r="M128" s="50"/>
      <c r="N128" s="51"/>
      <c r="O128" s="15"/>
      <c r="P128" s="14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</row>
    <row r="129">
      <c r="A129" s="6">
        <v>125.0</v>
      </c>
      <c r="B129" s="43"/>
      <c r="C129" s="61"/>
      <c r="D129" s="45"/>
      <c r="E129" s="45"/>
      <c r="F129" s="45"/>
      <c r="G129" s="45"/>
      <c r="H129" s="45"/>
      <c r="I129" s="61"/>
      <c r="J129" s="48"/>
      <c r="K129" s="49"/>
      <c r="L129" s="49"/>
      <c r="M129" s="50"/>
      <c r="N129" s="51"/>
      <c r="O129" s="15"/>
      <c r="P129" s="14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</row>
    <row r="130">
      <c r="A130" s="6">
        <v>126.0</v>
      </c>
      <c r="B130" s="43"/>
      <c r="C130" s="61"/>
      <c r="D130" s="45"/>
      <c r="E130" s="45"/>
      <c r="F130" s="45"/>
      <c r="G130" s="45"/>
      <c r="H130" s="45"/>
      <c r="I130" s="61"/>
      <c r="J130" s="48"/>
      <c r="K130" s="49"/>
      <c r="L130" s="49"/>
      <c r="M130" s="50"/>
      <c r="N130" s="51"/>
      <c r="O130" s="15"/>
      <c r="P130" s="14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</row>
    <row r="131">
      <c r="A131" s="6">
        <v>127.0</v>
      </c>
      <c r="B131" s="43"/>
      <c r="C131" s="61"/>
      <c r="D131" s="45"/>
      <c r="E131" s="45"/>
      <c r="F131" s="45"/>
      <c r="G131" s="45"/>
      <c r="H131" s="45"/>
      <c r="I131" s="61"/>
      <c r="J131" s="48"/>
      <c r="K131" s="49"/>
      <c r="L131" s="49"/>
      <c r="M131" s="50"/>
      <c r="N131" s="51"/>
      <c r="O131" s="15"/>
      <c r="P131" s="14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</row>
    <row r="132">
      <c r="A132" s="6">
        <v>128.0</v>
      </c>
      <c r="B132" s="43"/>
      <c r="C132" s="61"/>
      <c r="D132" s="45"/>
      <c r="E132" s="45"/>
      <c r="F132" s="45"/>
      <c r="G132" s="45"/>
      <c r="H132" s="45"/>
      <c r="I132" s="61"/>
      <c r="J132" s="48"/>
      <c r="K132" s="49"/>
      <c r="L132" s="49"/>
      <c r="M132" s="50"/>
      <c r="N132" s="51"/>
      <c r="O132" s="15"/>
      <c r="P132" s="14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</row>
    <row r="133">
      <c r="A133" s="6">
        <v>129.0</v>
      </c>
      <c r="B133" s="43"/>
      <c r="C133" s="61"/>
      <c r="D133" s="45"/>
      <c r="E133" s="45"/>
      <c r="F133" s="45"/>
      <c r="G133" s="45"/>
      <c r="H133" s="45"/>
      <c r="I133" s="61"/>
      <c r="J133" s="48"/>
      <c r="K133" s="49"/>
      <c r="L133" s="49"/>
      <c r="M133" s="50"/>
      <c r="N133" s="51"/>
      <c r="O133" s="15"/>
      <c r="P133" s="14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</row>
    <row r="134">
      <c r="A134" s="6">
        <v>130.0</v>
      </c>
      <c r="B134" s="43"/>
      <c r="C134" s="61"/>
      <c r="D134" s="45"/>
      <c r="E134" s="45"/>
      <c r="F134" s="45"/>
      <c r="G134" s="45"/>
      <c r="H134" s="45"/>
      <c r="I134" s="61"/>
      <c r="J134" s="48"/>
      <c r="K134" s="49"/>
      <c r="L134" s="49"/>
      <c r="M134" s="50"/>
      <c r="N134" s="51"/>
      <c r="O134" s="15"/>
      <c r="P134" s="14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</row>
    <row r="135">
      <c r="A135" s="6">
        <v>131.0</v>
      </c>
      <c r="B135" s="43"/>
      <c r="C135" s="61"/>
      <c r="D135" s="45"/>
      <c r="E135" s="45"/>
      <c r="F135" s="45"/>
      <c r="G135" s="45"/>
      <c r="H135" s="45"/>
      <c r="I135" s="61"/>
      <c r="J135" s="48"/>
      <c r="K135" s="49"/>
      <c r="L135" s="49"/>
      <c r="M135" s="50"/>
      <c r="N135" s="51"/>
      <c r="O135" s="15"/>
      <c r="P135" s="14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</row>
    <row r="136">
      <c r="A136" s="6">
        <v>132.0</v>
      </c>
      <c r="B136" s="43"/>
      <c r="C136" s="61"/>
      <c r="D136" s="45"/>
      <c r="E136" s="45"/>
      <c r="F136" s="45"/>
      <c r="G136" s="45"/>
      <c r="H136" s="45"/>
      <c r="I136" s="61"/>
      <c r="J136" s="48"/>
      <c r="K136" s="49"/>
      <c r="L136" s="49"/>
      <c r="M136" s="50"/>
      <c r="N136" s="51"/>
      <c r="O136" s="15"/>
      <c r="P136" s="14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</row>
    <row r="137">
      <c r="A137" s="6">
        <v>133.0</v>
      </c>
      <c r="B137" s="43"/>
      <c r="C137" s="61"/>
      <c r="D137" s="45"/>
      <c r="E137" s="45"/>
      <c r="F137" s="45"/>
      <c r="G137" s="45"/>
      <c r="H137" s="45"/>
      <c r="I137" s="61"/>
      <c r="J137" s="48"/>
      <c r="K137" s="49"/>
      <c r="L137" s="49"/>
      <c r="M137" s="50"/>
      <c r="N137" s="51"/>
      <c r="O137" s="15"/>
      <c r="P137" s="14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</row>
    <row r="138">
      <c r="A138" s="6">
        <v>134.0</v>
      </c>
      <c r="B138" s="43"/>
      <c r="C138" s="61"/>
      <c r="D138" s="45"/>
      <c r="E138" s="45"/>
      <c r="F138" s="45"/>
      <c r="G138" s="45"/>
      <c r="H138" s="45"/>
      <c r="I138" s="61"/>
      <c r="J138" s="48"/>
      <c r="K138" s="49"/>
      <c r="L138" s="49"/>
      <c r="M138" s="50"/>
      <c r="N138" s="51"/>
      <c r="O138" s="15"/>
      <c r="P138" s="14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</row>
    <row r="139">
      <c r="A139" s="6">
        <v>135.0</v>
      </c>
      <c r="B139" s="43"/>
      <c r="C139" s="61"/>
      <c r="D139" s="45"/>
      <c r="E139" s="45"/>
      <c r="F139" s="45"/>
      <c r="G139" s="45"/>
      <c r="H139" s="45"/>
      <c r="I139" s="61"/>
      <c r="J139" s="48"/>
      <c r="K139" s="49"/>
      <c r="L139" s="49"/>
      <c r="M139" s="50"/>
      <c r="N139" s="51"/>
      <c r="O139" s="15"/>
      <c r="P139" s="14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</row>
    <row r="140">
      <c r="A140" s="6">
        <v>136.0</v>
      </c>
      <c r="B140" s="43"/>
      <c r="C140" s="61"/>
      <c r="D140" s="45"/>
      <c r="E140" s="45"/>
      <c r="F140" s="45"/>
      <c r="G140" s="45"/>
      <c r="H140" s="45"/>
      <c r="I140" s="61"/>
      <c r="J140" s="48"/>
      <c r="K140" s="49"/>
      <c r="L140" s="49"/>
      <c r="M140" s="50"/>
      <c r="N140" s="51"/>
      <c r="O140" s="15"/>
      <c r="P140" s="14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</row>
    <row r="141">
      <c r="A141" s="6">
        <v>137.0</v>
      </c>
      <c r="B141" s="43"/>
      <c r="C141" s="61"/>
      <c r="D141" s="45"/>
      <c r="E141" s="45"/>
      <c r="F141" s="45"/>
      <c r="G141" s="45"/>
      <c r="H141" s="45"/>
      <c r="I141" s="61"/>
      <c r="J141" s="48"/>
      <c r="K141" s="49"/>
      <c r="L141" s="49"/>
      <c r="M141" s="50"/>
      <c r="N141" s="51"/>
      <c r="O141" s="15"/>
      <c r="P141" s="14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</row>
    <row r="142">
      <c r="A142" s="6">
        <v>138.0</v>
      </c>
      <c r="B142" s="43"/>
      <c r="C142" s="61"/>
      <c r="D142" s="45"/>
      <c r="E142" s="45"/>
      <c r="F142" s="45"/>
      <c r="G142" s="45"/>
      <c r="H142" s="45"/>
      <c r="I142" s="61"/>
      <c r="J142" s="48"/>
      <c r="K142" s="49"/>
      <c r="L142" s="49"/>
      <c r="M142" s="50"/>
      <c r="N142" s="51"/>
      <c r="O142" s="15"/>
      <c r="P142" s="14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</row>
    <row r="143">
      <c r="A143" s="6">
        <v>139.0</v>
      </c>
      <c r="B143" s="43"/>
      <c r="C143" s="61"/>
      <c r="D143" s="45"/>
      <c r="E143" s="45"/>
      <c r="F143" s="45"/>
      <c r="G143" s="45"/>
      <c r="H143" s="45"/>
      <c r="I143" s="61"/>
      <c r="J143" s="48"/>
      <c r="K143" s="49"/>
      <c r="L143" s="49"/>
      <c r="M143" s="50"/>
      <c r="N143" s="51"/>
      <c r="O143" s="15"/>
      <c r="P143" s="14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</row>
    <row r="144">
      <c r="A144" s="6">
        <v>140.0</v>
      </c>
      <c r="B144" s="43"/>
      <c r="C144" s="61"/>
      <c r="D144" s="45"/>
      <c r="E144" s="45"/>
      <c r="F144" s="45"/>
      <c r="G144" s="45"/>
      <c r="H144" s="45"/>
      <c r="I144" s="61"/>
      <c r="J144" s="48"/>
      <c r="K144" s="49"/>
      <c r="L144" s="49"/>
      <c r="M144" s="50"/>
      <c r="N144" s="51"/>
      <c r="O144" s="15"/>
      <c r="P144" s="14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</row>
    <row r="145">
      <c r="A145" s="6">
        <v>141.0</v>
      </c>
      <c r="B145" s="43"/>
      <c r="C145" s="61"/>
      <c r="D145" s="45"/>
      <c r="E145" s="45"/>
      <c r="F145" s="45"/>
      <c r="G145" s="45"/>
      <c r="H145" s="45"/>
      <c r="I145" s="61"/>
      <c r="J145" s="48"/>
      <c r="K145" s="49"/>
      <c r="L145" s="49"/>
      <c r="M145" s="50"/>
      <c r="N145" s="51"/>
      <c r="O145" s="15"/>
      <c r="P145" s="14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</row>
    <row r="146">
      <c r="A146" s="6">
        <v>142.0</v>
      </c>
      <c r="B146" s="43"/>
      <c r="C146" s="61"/>
      <c r="D146" s="45"/>
      <c r="E146" s="45"/>
      <c r="F146" s="45"/>
      <c r="G146" s="45"/>
      <c r="H146" s="45"/>
      <c r="I146" s="61"/>
      <c r="J146" s="48"/>
      <c r="K146" s="49"/>
      <c r="L146" s="49"/>
      <c r="M146" s="50"/>
      <c r="N146" s="51"/>
      <c r="O146" s="15"/>
      <c r="P146" s="14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</row>
    <row r="147">
      <c r="A147" s="6">
        <v>143.0</v>
      </c>
      <c r="B147" s="43"/>
      <c r="C147" s="61"/>
      <c r="D147" s="45"/>
      <c r="E147" s="45"/>
      <c r="F147" s="45"/>
      <c r="G147" s="45"/>
      <c r="H147" s="45"/>
      <c r="I147" s="61"/>
      <c r="J147" s="48"/>
      <c r="K147" s="49"/>
      <c r="L147" s="49"/>
      <c r="M147" s="50"/>
      <c r="N147" s="51"/>
      <c r="O147" s="15"/>
      <c r="P147" s="14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</row>
    <row r="148">
      <c r="A148" s="6">
        <v>144.0</v>
      </c>
      <c r="B148" s="43"/>
      <c r="C148" s="61"/>
      <c r="D148" s="45"/>
      <c r="E148" s="45"/>
      <c r="F148" s="45"/>
      <c r="G148" s="45"/>
      <c r="H148" s="45"/>
      <c r="I148" s="61"/>
      <c r="J148" s="48"/>
      <c r="K148" s="49"/>
      <c r="L148" s="49"/>
      <c r="M148" s="50"/>
      <c r="N148" s="51"/>
      <c r="O148" s="15"/>
      <c r="P148" s="14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</row>
    <row r="149">
      <c r="A149" s="6">
        <v>145.0</v>
      </c>
      <c r="B149" s="43"/>
      <c r="C149" s="61"/>
      <c r="D149" s="45"/>
      <c r="E149" s="45"/>
      <c r="F149" s="45"/>
      <c r="G149" s="45"/>
      <c r="H149" s="45"/>
      <c r="I149" s="61"/>
      <c r="J149" s="48"/>
      <c r="K149" s="49"/>
      <c r="L149" s="49"/>
      <c r="M149" s="50"/>
      <c r="N149" s="51"/>
      <c r="O149" s="15"/>
      <c r="P149" s="14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</row>
    <row r="150">
      <c r="A150" s="6">
        <v>146.0</v>
      </c>
      <c r="B150" s="43"/>
      <c r="C150" s="61"/>
      <c r="D150" s="45"/>
      <c r="E150" s="45"/>
      <c r="F150" s="45"/>
      <c r="G150" s="45"/>
      <c r="H150" s="45"/>
      <c r="I150" s="61"/>
      <c r="J150" s="48"/>
      <c r="K150" s="49"/>
      <c r="L150" s="49"/>
      <c r="M150" s="50"/>
      <c r="N150" s="51"/>
      <c r="O150" s="15"/>
      <c r="P150" s="14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</row>
    <row r="151">
      <c r="A151" s="6">
        <v>147.0</v>
      </c>
      <c r="B151" s="43"/>
      <c r="C151" s="61"/>
      <c r="D151" s="45"/>
      <c r="E151" s="45"/>
      <c r="F151" s="45"/>
      <c r="G151" s="45"/>
      <c r="H151" s="45"/>
      <c r="I151" s="61"/>
      <c r="J151" s="48"/>
      <c r="K151" s="49"/>
      <c r="L151" s="49"/>
      <c r="M151" s="50"/>
      <c r="N151" s="51"/>
      <c r="O151" s="15"/>
      <c r="P151" s="14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</row>
    <row r="152">
      <c r="A152" s="6">
        <v>148.0</v>
      </c>
      <c r="B152" s="43"/>
      <c r="C152" s="61"/>
      <c r="D152" s="45"/>
      <c r="E152" s="45"/>
      <c r="F152" s="45"/>
      <c r="G152" s="45"/>
      <c r="H152" s="45"/>
      <c r="I152" s="61"/>
      <c r="J152" s="48"/>
      <c r="K152" s="49"/>
      <c r="L152" s="49"/>
      <c r="M152" s="50"/>
      <c r="N152" s="51"/>
      <c r="O152" s="15"/>
      <c r="P152" s="14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</row>
    <row r="153">
      <c r="A153" s="6">
        <v>149.0</v>
      </c>
      <c r="B153" s="43"/>
      <c r="C153" s="61"/>
      <c r="D153" s="45"/>
      <c r="E153" s="45"/>
      <c r="F153" s="45"/>
      <c r="G153" s="45"/>
      <c r="H153" s="45"/>
      <c r="I153" s="61"/>
      <c r="J153" s="48"/>
      <c r="K153" s="49"/>
      <c r="L153" s="49"/>
      <c r="M153" s="50"/>
      <c r="N153" s="51"/>
      <c r="O153" s="15"/>
      <c r="P153" s="14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</row>
    <row r="154">
      <c r="A154" s="6">
        <v>150.0</v>
      </c>
      <c r="B154" s="43"/>
      <c r="C154" s="61"/>
      <c r="D154" s="45"/>
      <c r="E154" s="45"/>
      <c r="F154" s="45"/>
      <c r="G154" s="45"/>
      <c r="H154" s="45"/>
      <c r="I154" s="61"/>
      <c r="J154" s="48"/>
      <c r="K154" s="49"/>
      <c r="L154" s="49"/>
      <c r="M154" s="50"/>
      <c r="N154" s="51"/>
      <c r="O154" s="15"/>
      <c r="P154" s="14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</row>
    <row r="155">
      <c r="A155" s="6">
        <v>151.0</v>
      </c>
      <c r="B155" s="43"/>
      <c r="C155" s="61"/>
      <c r="D155" s="45"/>
      <c r="E155" s="45"/>
      <c r="F155" s="45"/>
      <c r="G155" s="45"/>
      <c r="H155" s="45"/>
      <c r="I155" s="61"/>
      <c r="J155" s="48"/>
      <c r="K155" s="49"/>
      <c r="L155" s="49"/>
      <c r="M155" s="50"/>
      <c r="N155" s="51"/>
      <c r="O155" s="15"/>
      <c r="P155" s="14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</row>
    <row r="156">
      <c r="A156" s="6">
        <v>152.0</v>
      </c>
      <c r="B156" s="43"/>
      <c r="C156" s="61"/>
      <c r="D156" s="45"/>
      <c r="E156" s="45"/>
      <c r="F156" s="45"/>
      <c r="G156" s="45"/>
      <c r="H156" s="45"/>
      <c r="I156" s="61"/>
      <c r="J156" s="48"/>
      <c r="K156" s="49"/>
      <c r="L156" s="49"/>
      <c r="M156" s="50"/>
      <c r="N156" s="51"/>
      <c r="O156" s="15"/>
      <c r="P156" s="14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</row>
    <row r="157">
      <c r="A157" s="6">
        <v>153.0</v>
      </c>
      <c r="B157" s="43"/>
      <c r="C157" s="61"/>
      <c r="D157" s="45"/>
      <c r="E157" s="45"/>
      <c r="F157" s="45"/>
      <c r="G157" s="45"/>
      <c r="H157" s="45"/>
      <c r="I157" s="61"/>
      <c r="J157" s="48"/>
      <c r="K157" s="49"/>
      <c r="L157" s="49"/>
      <c r="M157" s="50"/>
      <c r="N157" s="51"/>
      <c r="O157" s="15"/>
      <c r="P157" s="14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</row>
    <row r="158">
      <c r="A158" s="6">
        <v>154.0</v>
      </c>
      <c r="B158" s="43"/>
      <c r="C158" s="61"/>
      <c r="D158" s="45"/>
      <c r="E158" s="45"/>
      <c r="F158" s="45"/>
      <c r="G158" s="45"/>
      <c r="H158" s="45"/>
      <c r="I158" s="61"/>
      <c r="J158" s="48"/>
      <c r="K158" s="49"/>
      <c r="L158" s="49"/>
      <c r="M158" s="50"/>
      <c r="N158" s="51"/>
      <c r="O158" s="15"/>
      <c r="P158" s="14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</row>
    <row r="159">
      <c r="A159" s="6">
        <v>155.0</v>
      </c>
      <c r="B159" s="43"/>
      <c r="C159" s="61"/>
      <c r="D159" s="45"/>
      <c r="E159" s="45"/>
      <c r="F159" s="45"/>
      <c r="G159" s="45"/>
      <c r="H159" s="45"/>
      <c r="I159" s="61"/>
      <c r="J159" s="48"/>
      <c r="K159" s="49"/>
      <c r="L159" s="49"/>
      <c r="M159" s="50"/>
      <c r="N159" s="51"/>
      <c r="O159" s="15"/>
      <c r="P159" s="14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</row>
    <row r="160">
      <c r="A160" s="6">
        <v>156.0</v>
      </c>
      <c r="B160" s="43"/>
      <c r="C160" s="61"/>
      <c r="D160" s="45"/>
      <c r="E160" s="45"/>
      <c r="F160" s="45"/>
      <c r="G160" s="45"/>
      <c r="H160" s="45"/>
      <c r="I160" s="61"/>
      <c r="J160" s="48"/>
      <c r="K160" s="49"/>
      <c r="L160" s="49"/>
      <c r="M160" s="50"/>
      <c r="N160" s="51"/>
      <c r="O160" s="15"/>
      <c r="P160" s="14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</row>
    <row r="161">
      <c r="A161" s="6">
        <v>157.0</v>
      </c>
      <c r="B161" s="43"/>
      <c r="C161" s="61"/>
      <c r="D161" s="45"/>
      <c r="E161" s="45"/>
      <c r="F161" s="45"/>
      <c r="G161" s="45"/>
      <c r="H161" s="45"/>
      <c r="I161" s="61"/>
      <c r="J161" s="48"/>
      <c r="K161" s="49"/>
      <c r="L161" s="49"/>
      <c r="M161" s="50"/>
      <c r="N161" s="51"/>
      <c r="O161" s="15"/>
      <c r="P161" s="14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</row>
    <row r="162">
      <c r="A162" s="6">
        <v>158.0</v>
      </c>
      <c r="B162" s="43"/>
      <c r="C162" s="61"/>
      <c r="D162" s="45"/>
      <c r="E162" s="45"/>
      <c r="F162" s="45"/>
      <c r="G162" s="45"/>
      <c r="H162" s="45"/>
      <c r="I162" s="61"/>
      <c r="J162" s="48"/>
      <c r="K162" s="49"/>
      <c r="L162" s="49"/>
      <c r="M162" s="50"/>
      <c r="N162" s="51"/>
      <c r="O162" s="15"/>
      <c r="P162" s="14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</row>
    <row r="163">
      <c r="A163" s="6">
        <v>159.0</v>
      </c>
      <c r="B163" s="43"/>
      <c r="C163" s="61"/>
      <c r="D163" s="45"/>
      <c r="E163" s="45"/>
      <c r="F163" s="45"/>
      <c r="G163" s="45"/>
      <c r="H163" s="45"/>
      <c r="I163" s="61"/>
      <c r="J163" s="48"/>
      <c r="K163" s="49"/>
      <c r="L163" s="49"/>
      <c r="M163" s="50"/>
      <c r="N163" s="51"/>
      <c r="O163" s="15"/>
      <c r="P163" s="14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</row>
    <row r="164">
      <c r="A164" s="6">
        <v>160.0</v>
      </c>
      <c r="B164" s="43"/>
      <c r="C164" s="61"/>
      <c r="D164" s="45"/>
      <c r="E164" s="45"/>
      <c r="F164" s="45"/>
      <c r="G164" s="45"/>
      <c r="H164" s="45"/>
      <c r="I164" s="61"/>
      <c r="J164" s="48"/>
      <c r="K164" s="49"/>
      <c r="L164" s="49"/>
      <c r="M164" s="50"/>
      <c r="N164" s="51"/>
      <c r="O164" s="15"/>
      <c r="P164" s="14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</row>
    <row r="165">
      <c r="A165" s="6">
        <v>161.0</v>
      </c>
      <c r="B165" s="43"/>
      <c r="C165" s="61"/>
      <c r="D165" s="45"/>
      <c r="E165" s="45"/>
      <c r="F165" s="45"/>
      <c r="G165" s="45"/>
      <c r="H165" s="45"/>
      <c r="I165" s="61"/>
      <c r="J165" s="48"/>
      <c r="K165" s="49"/>
      <c r="L165" s="49"/>
      <c r="M165" s="50"/>
      <c r="N165" s="51"/>
      <c r="O165" s="15"/>
      <c r="P165" s="14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</row>
    <row r="166">
      <c r="A166" s="6">
        <v>162.0</v>
      </c>
      <c r="B166" s="43"/>
      <c r="C166" s="61"/>
      <c r="D166" s="45"/>
      <c r="E166" s="45"/>
      <c r="F166" s="45"/>
      <c r="G166" s="45"/>
      <c r="H166" s="45"/>
      <c r="I166" s="61"/>
      <c r="J166" s="48"/>
      <c r="K166" s="49"/>
      <c r="L166" s="49"/>
      <c r="M166" s="50"/>
      <c r="N166" s="51"/>
      <c r="O166" s="15"/>
      <c r="P166" s="14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</row>
    <row r="167">
      <c r="A167" s="6">
        <v>163.0</v>
      </c>
      <c r="B167" s="43"/>
      <c r="C167" s="61"/>
      <c r="D167" s="45"/>
      <c r="E167" s="45"/>
      <c r="F167" s="45"/>
      <c r="G167" s="45"/>
      <c r="H167" s="45"/>
      <c r="I167" s="61"/>
      <c r="J167" s="48"/>
      <c r="K167" s="49"/>
      <c r="L167" s="49"/>
      <c r="M167" s="50"/>
      <c r="N167" s="51"/>
      <c r="O167" s="15"/>
      <c r="P167" s="14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</row>
    <row r="168">
      <c r="A168" s="6">
        <v>164.0</v>
      </c>
      <c r="B168" s="43"/>
      <c r="C168" s="61"/>
      <c r="D168" s="45"/>
      <c r="E168" s="45"/>
      <c r="F168" s="45"/>
      <c r="G168" s="45"/>
      <c r="H168" s="45"/>
      <c r="I168" s="61"/>
      <c r="J168" s="48"/>
      <c r="K168" s="49"/>
      <c r="L168" s="49"/>
      <c r="M168" s="50"/>
      <c r="N168" s="51"/>
      <c r="O168" s="15"/>
      <c r="P168" s="14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</row>
    <row r="169">
      <c r="A169" s="6">
        <v>165.0</v>
      </c>
      <c r="B169" s="43"/>
      <c r="C169" s="61"/>
      <c r="D169" s="45"/>
      <c r="E169" s="45"/>
      <c r="F169" s="45"/>
      <c r="G169" s="45"/>
      <c r="H169" s="45"/>
      <c r="I169" s="61"/>
      <c r="J169" s="48"/>
      <c r="K169" s="49"/>
      <c r="L169" s="49"/>
      <c r="M169" s="50"/>
      <c r="N169" s="51"/>
      <c r="O169" s="15"/>
      <c r="P169" s="14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</row>
    <row r="170">
      <c r="A170" s="6">
        <v>166.0</v>
      </c>
      <c r="B170" s="43"/>
      <c r="C170" s="61"/>
      <c r="D170" s="45"/>
      <c r="E170" s="45"/>
      <c r="F170" s="45"/>
      <c r="G170" s="45"/>
      <c r="H170" s="45"/>
      <c r="I170" s="61"/>
      <c r="J170" s="48"/>
      <c r="K170" s="49"/>
      <c r="L170" s="49"/>
      <c r="M170" s="50"/>
      <c r="N170" s="51"/>
      <c r="O170" s="15"/>
      <c r="P170" s="14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</row>
    <row r="171">
      <c r="A171" s="6">
        <v>167.0</v>
      </c>
      <c r="B171" s="43"/>
      <c r="C171" s="61"/>
      <c r="D171" s="45"/>
      <c r="E171" s="45"/>
      <c r="F171" s="45"/>
      <c r="G171" s="45"/>
      <c r="H171" s="45"/>
      <c r="I171" s="61"/>
      <c r="J171" s="48"/>
      <c r="K171" s="49"/>
      <c r="L171" s="49"/>
      <c r="M171" s="50"/>
      <c r="N171" s="51"/>
      <c r="O171" s="15"/>
      <c r="P171" s="14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</row>
    <row r="172">
      <c r="A172" s="6">
        <v>168.0</v>
      </c>
      <c r="B172" s="43"/>
      <c r="C172" s="61"/>
      <c r="D172" s="45"/>
      <c r="E172" s="45"/>
      <c r="F172" s="45"/>
      <c r="G172" s="45"/>
      <c r="H172" s="45"/>
      <c r="I172" s="61"/>
      <c r="J172" s="48"/>
      <c r="K172" s="49"/>
      <c r="L172" s="49"/>
      <c r="M172" s="50"/>
      <c r="N172" s="51"/>
      <c r="O172" s="15"/>
      <c r="P172" s="14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</row>
    <row r="173">
      <c r="A173" s="6">
        <v>169.0</v>
      </c>
      <c r="B173" s="43"/>
      <c r="C173" s="61"/>
      <c r="D173" s="45"/>
      <c r="E173" s="45"/>
      <c r="F173" s="45"/>
      <c r="G173" s="45"/>
      <c r="H173" s="45"/>
      <c r="I173" s="61"/>
      <c r="J173" s="48"/>
      <c r="K173" s="49"/>
      <c r="L173" s="49"/>
      <c r="M173" s="50"/>
      <c r="N173" s="51"/>
      <c r="O173" s="15"/>
      <c r="P173" s="14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</row>
    <row r="174">
      <c r="A174" s="6">
        <v>170.0</v>
      </c>
      <c r="B174" s="43"/>
      <c r="C174" s="61"/>
      <c r="D174" s="45"/>
      <c r="E174" s="45"/>
      <c r="F174" s="45"/>
      <c r="G174" s="45"/>
      <c r="H174" s="45"/>
      <c r="I174" s="61"/>
      <c r="J174" s="48"/>
      <c r="K174" s="49"/>
      <c r="L174" s="49"/>
      <c r="M174" s="50"/>
      <c r="N174" s="51"/>
      <c r="O174" s="15"/>
      <c r="P174" s="14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</row>
    <row r="175">
      <c r="A175" s="6">
        <v>171.0</v>
      </c>
      <c r="B175" s="43"/>
      <c r="C175" s="61"/>
      <c r="D175" s="45"/>
      <c r="E175" s="45"/>
      <c r="F175" s="45"/>
      <c r="G175" s="45"/>
      <c r="H175" s="45"/>
      <c r="I175" s="61"/>
      <c r="J175" s="48"/>
      <c r="K175" s="49"/>
      <c r="L175" s="49"/>
      <c r="M175" s="50"/>
      <c r="N175" s="51"/>
      <c r="O175" s="15"/>
      <c r="P175" s="14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</row>
    <row r="176">
      <c r="A176" s="6">
        <v>172.0</v>
      </c>
      <c r="B176" s="43"/>
      <c r="C176" s="61"/>
      <c r="D176" s="45"/>
      <c r="E176" s="45"/>
      <c r="F176" s="45"/>
      <c r="G176" s="45"/>
      <c r="H176" s="45"/>
      <c r="I176" s="61"/>
      <c r="J176" s="48"/>
      <c r="K176" s="49"/>
      <c r="L176" s="49"/>
      <c r="M176" s="50"/>
      <c r="N176" s="51"/>
      <c r="O176" s="15"/>
      <c r="P176" s="14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</row>
    <row r="177">
      <c r="A177" s="6">
        <v>173.0</v>
      </c>
      <c r="B177" s="43"/>
      <c r="C177" s="61"/>
      <c r="D177" s="45"/>
      <c r="E177" s="45"/>
      <c r="F177" s="45"/>
      <c r="G177" s="45"/>
      <c r="H177" s="45"/>
      <c r="I177" s="61"/>
      <c r="J177" s="48"/>
      <c r="K177" s="49"/>
      <c r="L177" s="49"/>
      <c r="M177" s="50"/>
      <c r="N177" s="51"/>
      <c r="O177" s="15"/>
      <c r="P177" s="14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</row>
    <row r="178">
      <c r="A178" s="6">
        <v>174.0</v>
      </c>
      <c r="B178" s="43"/>
      <c r="C178" s="61"/>
      <c r="D178" s="45"/>
      <c r="E178" s="45"/>
      <c r="F178" s="45"/>
      <c r="G178" s="45"/>
      <c r="H178" s="45"/>
      <c r="I178" s="61"/>
      <c r="J178" s="48"/>
      <c r="K178" s="49"/>
      <c r="L178" s="49"/>
      <c r="M178" s="50"/>
      <c r="N178" s="51"/>
      <c r="O178" s="15"/>
      <c r="P178" s="14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</row>
    <row r="179">
      <c r="A179" s="6">
        <v>175.0</v>
      </c>
      <c r="B179" s="43"/>
      <c r="C179" s="61"/>
      <c r="D179" s="45"/>
      <c r="E179" s="45"/>
      <c r="F179" s="45"/>
      <c r="G179" s="45"/>
      <c r="H179" s="45"/>
      <c r="I179" s="61"/>
      <c r="J179" s="48"/>
      <c r="K179" s="49"/>
      <c r="L179" s="49"/>
      <c r="M179" s="50"/>
      <c r="N179" s="51"/>
      <c r="O179" s="15"/>
      <c r="P179" s="14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</row>
    <row r="180">
      <c r="A180" s="6">
        <v>176.0</v>
      </c>
      <c r="B180" s="43"/>
      <c r="C180" s="61"/>
      <c r="D180" s="45"/>
      <c r="E180" s="45"/>
      <c r="F180" s="45"/>
      <c r="G180" s="45"/>
      <c r="H180" s="45"/>
      <c r="I180" s="61"/>
      <c r="J180" s="48"/>
      <c r="K180" s="49"/>
      <c r="L180" s="49"/>
      <c r="M180" s="50"/>
      <c r="N180" s="51"/>
      <c r="O180" s="15"/>
      <c r="P180" s="14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</row>
    <row r="181">
      <c r="A181" s="6">
        <v>177.0</v>
      </c>
      <c r="B181" s="43"/>
      <c r="C181" s="61"/>
      <c r="D181" s="45"/>
      <c r="E181" s="45"/>
      <c r="F181" s="45"/>
      <c r="G181" s="45"/>
      <c r="H181" s="45"/>
      <c r="I181" s="61"/>
      <c r="J181" s="48"/>
      <c r="K181" s="49"/>
      <c r="L181" s="49"/>
      <c r="M181" s="50"/>
      <c r="N181" s="51"/>
      <c r="O181" s="15"/>
      <c r="P181" s="14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</row>
    <row r="182">
      <c r="A182" s="6">
        <v>178.0</v>
      </c>
      <c r="B182" s="43"/>
      <c r="C182" s="61"/>
      <c r="D182" s="45"/>
      <c r="E182" s="45"/>
      <c r="F182" s="45"/>
      <c r="G182" s="45"/>
      <c r="H182" s="45"/>
      <c r="I182" s="61"/>
      <c r="J182" s="48"/>
      <c r="K182" s="49"/>
      <c r="L182" s="49"/>
      <c r="M182" s="50"/>
      <c r="N182" s="51"/>
      <c r="O182" s="15"/>
      <c r="P182" s="14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</row>
    <row r="183">
      <c r="A183" s="6">
        <v>179.0</v>
      </c>
      <c r="B183" s="43"/>
      <c r="C183" s="61"/>
      <c r="D183" s="45"/>
      <c r="E183" s="45"/>
      <c r="F183" s="45"/>
      <c r="G183" s="45"/>
      <c r="H183" s="45"/>
      <c r="I183" s="61"/>
      <c r="J183" s="48"/>
      <c r="K183" s="49"/>
      <c r="L183" s="49"/>
      <c r="M183" s="50"/>
      <c r="N183" s="51"/>
      <c r="O183" s="15"/>
      <c r="P183" s="14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</row>
    <row r="184">
      <c r="A184" s="6">
        <v>180.0</v>
      </c>
      <c r="B184" s="43"/>
      <c r="C184" s="61"/>
      <c r="D184" s="45"/>
      <c r="E184" s="45"/>
      <c r="F184" s="45"/>
      <c r="G184" s="45"/>
      <c r="H184" s="45"/>
      <c r="I184" s="61"/>
      <c r="J184" s="48"/>
      <c r="K184" s="49"/>
      <c r="L184" s="49"/>
      <c r="M184" s="50"/>
      <c r="N184" s="51"/>
      <c r="O184" s="15"/>
      <c r="P184" s="14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</row>
    <row r="185">
      <c r="A185" s="6">
        <v>181.0</v>
      </c>
      <c r="B185" s="43"/>
      <c r="C185" s="61"/>
      <c r="D185" s="45"/>
      <c r="E185" s="45"/>
      <c r="F185" s="45"/>
      <c r="G185" s="45"/>
      <c r="H185" s="45"/>
      <c r="I185" s="61"/>
      <c r="J185" s="48"/>
      <c r="K185" s="49"/>
      <c r="L185" s="49"/>
      <c r="M185" s="50"/>
      <c r="N185" s="51"/>
      <c r="O185" s="15"/>
      <c r="P185" s="14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</row>
    <row r="186">
      <c r="A186" s="6">
        <v>182.0</v>
      </c>
      <c r="B186" s="43"/>
      <c r="C186" s="61"/>
      <c r="D186" s="45"/>
      <c r="E186" s="45"/>
      <c r="F186" s="45"/>
      <c r="G186" s="45"/>
      <c r="H186" s="45"/>
      <c r="I186" s="61"/>
      <c r="J186" s="48"/>
      <c r="K186" s="49"/>
      <c r="L186" s="49"/>
      <c r="M186" s="50"/>
      <c r="N186" s="51"/>
      <c r="O186" s="15"/>
      <c r="P186" s="14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</row>
    <row r="187">
      <c r="A187" s="6">
        <v>183.0</v>
      </c>
      <c r="B187" s="43"/>
      <c r="C187" s="61"/>
      <c r="D187" s="45"/>
      <c r="E187" s="45"/>
      <c r="F187" s="45"/>
      <c r="G187" s="45"/>
      <c r="H187" s="45"/>
      <c r="I187" s="61"/>
      <c r="J187" s="48"/>
      <c r="K187" s="49"/>
      <c r="L187" s="49"/>
      <c r="M187" s="50"/>
      <c r="N187" s="51"/>
      <c r="O187" s="15"/>
      <c r="P187" s="14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</row>
    <row r="188">
      <c r="A188" s="6">
        <v>184.0</v>
      </c>
      <c r="B188" s="43"/>
      <c r="C188" s="61"/>
      <c r="D188" s="45"/>
      <c r="E188" s="45"/>
      <c r="F188" s="45"/>
      <c r="G188" s="45"/>
      <c r="H188" s="45"/>
      <c r="I188" s="61"/>
      <c r="J188" s="48"/>
      <c r="K188" s="49"/>
      <c r="L188" s="49"/>
      <c r="M188" s="50"/>
      <c r="N188" s="51"/>
      <c r="O188" s="15"/>
      <c r="P188" s="14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</row>
    <row r="189">
      <c r="A189" s="6">
        <v>185.0</v>
      </c>
      <c r="B189" s="43"/>
      <c r="C189" s="61"/>
      <c r="D189" s="45"/>
      <c r="E189" s="45"/>
      <c r="F189" s="45"/>
      <c r="G189" s="45"/>
      <c r="H189" s="45"/>
      <c r="I189" s="61"/>
      <c r="J189" s="48"/>
      <c r="K189" s="49"/>
      <c r="L189" s="49"/>
      <c r="M189" s="50"/>
      <c r="N189" s="51"/>
      <c r="O189" s="15"/>
      <c r="P189" s="14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</row>
    <row r="190">
      <c r="A190" s="6">
        <v>186.0</v>
      </c>
      <c r="B190" s="43"/>
      <c r="C190" s="61"/>
      <c r="D190" s="45"/>
      <c r="E190" s="45"/>
      <c r="F190" s="45"/>
      <c r="G190" s="45"/>
      <c r="H190" s="45"/>
      <c r="I190" s="61"/>
      <c r="J190" s="48"/>
      <c r="K190" s="49"/>
      <c r="L190" s="49"/>
      <c r="M190" s="50"/>
      <c r="N190" s="51"/>
      <c r="O190" s="15"/>
      <c r="P190" s="14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</row>
    <row r="191">
      <c r="A191" s="6">
        <v>187.0</v>
      </c>
      <c r="B191" s="43"/>
      <c r="C191" s="61"/>
      <c r="D191" s="45"/>
      <c r="E191" s="45"/>
      <c r="F191" s="45"/>
      <c r="G191" s="45"/>
      <c r="H191" s="45"/>
      <c r="I191" s="61"/>
      <c r="J191" s="48"/>
      <c r="K191" s="49"/>
      <c r="L191" s="49"/>
      <c r="M191" s="50"/>
      <c r="N191" s="51"/>
      <c r="O191" s="15"/>
      <c r="P191" s="14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</row>
    <row r="192">
      <c r="A192" s="6">
        <v>188.0</v>
      </c>
      <c r="B192" s="43"/>
      <c r="C192" s="61"/>
      <c r="D192" s="45"/>
      <c r="E192" s="45"/>
      <c r="F192" s="45"/>
      <c r="G192" s="45"/>
      <c r="H192" s="45"/>
      <c r="I192" s="61"/>
      <c r="J192" s="48"/>
      <c r="K192" s="49"/>
      <c r="L192" s="49"/>
      <c r="M192" s="50"/>
      <c r="N192" s="51"/>
      <c r="O192" s="15"/>
      <c r="P192" s="14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</row>
    <row r="193">
      <c r="A193" s="6">
        <v>189.0</v>
      </c>
      <c r="B193" s="43"/>
      <c r="C193" s="61"/>
      <c r="D193" s="45"/>
      <c r="E193" s="45"/>
      <c r="F193" s="45"/>
      <c r="G193" s="45"/>
      <c r="H193" s="45"/>
      <c r="I193" s="61"/>
      <c r="J193" s="48"/>
      <c r="K193" s="49"/>
      <c r="L193" s="49"/>
      <c r="M193" s="50"/>
      <c r="N193" s="51"/>
      <c r="O193" s="15"/>
      <c r="P193" s="14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</row>
    <row r="194">
      <c r="A194" s="6">
        <v>190.0</v>
      </c>
      <c r="B194" s="43"/>
      <c r="C194" s="61"/>
      <c r="D194" s="45"/>
      <c r="E194" s="45"/>
      <c r="F194" s="45"/>
      <c r="G194" s="45"/>
      <c r="H194" s="45"/>
      <c r="I194" s="61"/>
      <c r="J194" s="48"/>
      <c r="K194" s="49"/>
      <c r="L194" s="49"/>
      <c r="M194" s="50"/>
      <c r="N194" s="51"/>
      <c r="O194" s="15"/>
      <c r="P194" s="14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</row>
    <row r="195">
      <c r="A195" s="6">
        <v>191.0</v>
      </c>
      <c r="B195" s="43"/>
      <c r="C195" s="61"/>
      <c r="D195" s="45"/>
      <c r="E195" s="45"/>
      <c r="F195" s="45"/>
      <c r="G195" s="45"/>
      <c r="H195" s="45"/>
      <c r="I195" s="61"/>
      <c r="J195" s="48"/>
      <c r="K195" s="49"/>
      <c r="L195" s="49"/>
      <c r="M195" s="50"/>
      <c r="N195" s="51"/>
      <c r="O195" s="15"/>
      <c r="P195" s="14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</row>
    <row r="196">
      <c r="A196" s="6">
        <v>192.0</v>
      </c>
      <c r="B196" s="43"/>
      <c r="C196" s="61"/>
      <c r="D196" s="45"/>
      <c r="E196" s="45"/>
      <c r="F196" s="45"/>
      <c r="G196" s="45"/>
      <c r="H196" s="45"/>
      <c r="I196" s="61"/>
      <c r="J196" s="48"/>
      <c r="K196" s="49"/>
      <c r="L196" s="49"/>
      <c r="M196" s="50"/>
      <c r="N196" s="51"/>
      <c r="O196" s="15"/>
      <c r="P196" s="14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</row>
    <row r="197">
      <c r="A197" s="6">
        <v>193.0</v>
      </c>
      <c r="B197" s="43"/>
      <c r="C197" s="61"/>
      <c r="D197" s="45"/>
      <c r="E197" s="45"/>
      <c r="F197" s="45"/>
      <c r="G197" s="45"/>
      <c r="H197" s="45"/>
      <c r="I197" s="61"/>
      <c r="J197" s="48"/>
      <c r="K197" s="49"/>
      <c r="L197" s="49"/>
      <c r="M197" s="50"/>
      <c r="N197" s="51"/>
      <c r="O197" s="15"/>
      <c r="P197" s="14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</row>
    <row r="198">
      <c r="A198" s="6">
        <v>194.0</v>
      </c>
      <c r="B198" s="43"/>
      <c r="C198" s="61"/>
      <c r="D198" s="45"/>
      <c r="E198" s="45"/>
      <c r="F198" s="45"/>
      <c r="G198" s="45"/>
      <c r="H198" s="45"/>
      <c r="I198" s="61"/>
      <c r="J198" s="48"/>
      <c r="K198" s="49"/>
      <c r="L198" s="49"/>
      <c r="M198" s="50"/>
      <c r="N198" s="51"/>
      <c r="O198" s="15"/>
      <c r="P198" s="14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</row>
    <row r="199">
      <c r="A199" s="6">
        <v>195.0</v>
      </c>
      <c r="B199" s="43"/>
      <c r="C199" s="61"/>
      <c r="D199" s="45"/>
      <c r="E199" s="45"/>
      <c r="F199" s="45"/>
      <c r="G199" s="45"/>
      <c r="H199" s="45"/>
      <c r="I199" s="61"/>
      <c r="J199" s="48"/>
      <c r="K199" s="49"/>
      <c r="L199" s="49"/>
      <c r="M199" s="50"/>
      <c r="N199" s="51"/>
      <c r="O199" s="15"/>
      <c r="P199" s="14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</row>
    <row r="200">
      <c r="A200" s="6">
        <v>196.0</v>
      </c>
      <c r="B200" s="43"/>
      <c r="C200" s="61"/>
      <c r="D200" s="45"/>
      <c r="E200" s="45"/>
      <c r="F200" s="45"/>
      <c r="G200" s="45"/>
      <c r="H200" s="45"/>
      <c r="I200" s="61"/>
      <c r="J200" s="48"/>
      <c r="K200" s="49"/>
      <c r="L200" s="49"/>
      <c r="M200" s="50"/>
      <c r="N200" s="51"/>
      <c r="O200" s="15"/>
      <c r="P200" s="14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</row>
    <row r="201">
      <c r="A201" s="6">
        <v>197.0</v>
      </c>
      <c r="B201" s="43"/>
      <c r="C201" s="61"/>
      <c r="D201" s="45"/>
      <c r="E201" s="45"/>
      <c r="F201" s="45"/>
      <c r="G201" s="45"/>
      <c r="H201" s="45"/>
      <c r="I201" s="61"/>
      <c r="J201" s="48"/>
      <c r="K201" s="49"/>
      <c r="L201" s="49"/>
      <c r="M201" s="50"/>
      <c r="N201" s="51"/>
      <c r="O201" s="15"/>
      <c r="P201" s="14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</row>
    <row r="202">
      <c r="A202" s="6">
        <v>198.0</v>
      </c>
      <c r="B202" s="43"/>
      <c r="C202" s="61"/>
      <c r="D202" s="45"/>
      <c r="E202" s="45"/>
      <c r="F202" s="45"/>
      <c r="G202" s="45"/>
      <c r="H202" s="45"/>
      <c r="I202" s="61"/>
      <c r="J202" s="48"/>
      <c r="K202" s="49"/>
      <c r="L202" s="49"/>
      <c r="M202" s="50"/>
      <c r="N202" s="51"/>
      <c r="O202" s="15"/>
      <c r="P202" s="14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</row>
    <row r="203">
      <c r="A203" s="6">
        <v>199.0</v>
      </c>
      <c r="B203" s="43"/>
      <c r="C203" s="61"/>
      <c r="D203" s="45"/>
      <c r="E203" s="45"/>
      <c r="F203" s="45"/>
      <c r="G203" s="45"/>
      <c r="H203" s="45"/>
      <c r="I203" s="61"/>
      <c r="J203" s="48"/>
      <c r="K203" s="49"/>
      <c r="L203" s="49"/>
      <c r="M203" s="50"/>
      <c r="N203" s="51"/>
      <c r="O203" s="15"/>
      <c r="P203" s="14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</row>
    <row r="204">
      <c r="A204" s="6">
        <v>200.0</v>
      </c>
      <c r="B204" s="43"/>
      <c r="C204" s="61"/>
      <c r="D204" s="45"/>
      <c r="E204" s="45"/>
      <c r="F204" s="45"/>
      <c r="G204" s="45"/>
      <c r="H204" s="45"/>
      <c r="I204" s="61"/>
      <c r="J204" s="48"/>
      <c r="K204" s="49"/>
      <c r="L204" s="49"/>
      <c r="M204" s="50"/>
      <c r="N204" s="51"/>
      <c r="O204" s="15"/>
      <c r="P204" s="14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</row>
    <row r="205">
      <c r="A205" s="6">
        <v>201.0</v>
      </c>
      <c r="B205" s="43"/>
      <c r="C205" s="61"/>
      <c r="D205" s="45"/>
      <c r="E205" s="45"/>
      <c r="F205" s="45"/>
      <c r="G205" s="45"/>
      <c r="H205" s="45"/>
      <c r="I205" s="61"/>
      <c r="J205" s="48"/>
      <c r="K205" s="49"/>
      <c r="L205" s="49"/>
      <c r="M205" s="50"/>
      <c r="N205" s="51"/>
      <c r="O205" s="15"/>
      <c r="P205" s="14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</row>
    <row r="206">
      <c r="A206" s="6">
        <v>202.0</v>
      </c>
      <c r="B206" s="43"/>
      <c r="C206" s="61"/>
      <c r="D206" s="45"/>
      <c r="E206" s="45"/>
      <c r="F206" s="45"/>
      <c r="G206" s="45"/>
      <c r="H206" s="45"/>
      <c r="I206" s="61"/>
      <c r="J206" s="48"/>
      <c r="K206" s="49"/>
      <c r="L206" s="49"/>
      <c r="M206" s="50"/>
      <c r="N206" s="51"/>
      <c r="O206" s="15"/>
      <c r="P206" s="14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</row>
    <row r="207">
      <c r="A207" s="6">
        <v>203.0</v>
      </c>
      <c r="B207" s="43"/>
      <c r="C207" s="61"/>
      <c r="D207" s="45"/>
      <c r="E207" s="45"/>
      <c r="F207" s="45"/>
      <c r="G207" s="45"/>
      <c r="H207" s="45"/>
      <c r="I207" s="61"/>
      <c r="J207" s="48"/>
      <c r="K207" s="49"/>
      <c r="L207" s="49"/>
      <c r="M207" s="50"/>
      <c r="N207" s="51"/>
      <c r="O207" s="15"/>
      <c r="P207" s="14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</row>
    <row r="208">
      <c r="A208" s="6">
        <v>204.0</v>
      </c>
      <c r="B208" s="43"/>
      <c r="C208" s="61"/>
      <c r="D208" s="45"/>
      <c r="E208" s="45"/>
      <c r="F208" s="45"/>
      <c r="G208" s="45"/>
      <c r="H208" s="45"/>
      <c r="I208" s="61"/>
      <c r="J208" s="48"/>
      <c r="K208" s="49"/>
      <c r="L208" s="49"/>
      <c r="M208" s="50"/>
      <c r="N208" s="51"/>
      <c r="O208" s="15"/>
      <c r="P208" s="14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</row>
    <row r="209">
      <c r="A209" s="6">
        <v>205.0</v>
      </c>
      <c r="B209" s="43"/>
      <c r="C209" s="61"/>
      <c r="D209" s="45"/>
      <c r="E209" s="45"/>
      <c r="F209" s="45"/>
      <c r="G209" s="45"/>
      <c r="H209" s="45"/>
      <c r="I209" s="61"/>
      <c r="J209" s="48"/>
      <c r="K209" s="49"/>
      <c r="L209" s="49"/>
      <c r="M209" s="50"/>
      <c r="N209" s="51"/>
      <c r="O209" s="15"/>
      <c r="P209" s="14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</row>
    <row r="210">
      <c r="A210" s="6">
        <v>206.0</v>
      </c>
      <c r="B210" s="43"/>
      <c r="C210" s="61"/>
      <c r="D210" s="45"/>
      <c r="E210" s="45"/>
      <c r="F210" s="45"/>
      <c r="G210" s="45"/>
      <c r="H210" s="45"/>
      <c r="I210" s="61"/>
      <c r="J210" s="48"/>
      <c r="K210" s="49"/>
      <c r="L210" s="49"/>
      <c r="M210" s="50"/>
      <c r="N210" s="51"/>
      <c r="O210" s="15"/>
      <c r="P210" s="14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</row>
    <row r="211">
      <c r="A211" s="6">
        <v>207.0</v>
      </c>
      <c r="B211" s="43"/>
      <c r="C211" s="61"/>
      <c r="D211" s="45"/>
      <c r="E211" s="45"/>
      <c r="F211" s="45"/>
      <c r="G211" s="45"/>
      <c r="H211" s="45"/>
      <c r="I211" s="61"/>
      <c r="J211" s="48"/>
      <c r="K211" s="49"/>
      <c r="L211" s="49"/>
      <c r="M211" s="50"/>
      <c r="N211" s="51"/>
      <c r="O211" s="15"/>
      <c r="P211" s="14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</row>
    <row r="212">
      <c r="A212" s="6">
        <v>208.0</v>
      </c>
      <c r="B212" s="43"/>
      <c r="C212" s="61"/>
      <c r="D212" s="45"/>
      <c r="E212" s="45"/>
      <c r="F212" s="45"/>
      <c r="G212" s="45"/>
      <c r="H212" s="45"/>
      <c r="I212" s="61"/>
      <c r="J212" s="48"/>
      <c r="K212" s="49"/>
      <c r="L212" s="49"/>
      <c r="M212" s="50"/>
      <c r="N212" s="51"/>
      <c r="O212" s="15"/>
      <c r="P212" s="14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</row>
    <row r="213">
      <c r="A213" s="6">
        <v>209.0</v>
      </c>
      <c r="B213" s="43"/>
      <c r="C213" s="61"/>
      <c r="D213" s="45"/>
      <c r="E213" s="45"/>
      <c r="F213" s="45"/>
      <c r="G213" s="45"/>
      <c r="H213" s="45"/>
      <c r="I213" s="61"/>
      <c r="J213" s="48"/>
      <c r="K213" s="49"/>
      <c r="L213" s="49"/>
      <c r="M213" s="50"/>
      <c r="N213" s="51"/>
      <c r="O213" s="15"/>
      <c r="P213" s="14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</row>
    <row r="214">
      <c r="A214" s="6">
        <v>210.0</v>
      </c>
      <c r="B214" s="43"/>
      <c r="C214" s="61"/>
      <c r="D214" s="45"/>
      <c r="E214" s="45"/>
      <c r="F214" s="45"/>
      <c r="G214" s="45"/>
      <c r="H214" s="45"/>
      <c r="I214" s="61"/>
      <c r="J214" s="48"/>
      <c r="K214" s="49"/>
      <c r="L214" s="49"/>
      <c r="M214" s="50"/>
      <c r="N214" s="51"/>
      <c r="O214" s="15"/>
      <c r="P214" s="14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</row>
    <row r="215">
      <c r="A215" s="6">
        <v>211.0</v>
      </c>
      <c r="B215" s="43"/>
      <c r="C215" s="61"/>
      <c r="D215" s="45"/>
      <c r="E215" s="45"/>
      <c r="F215" s="45"/>
      <c r="G215" s="45"/>
      <c r="H215" s="45"/>
      <c r="I215" s="61"/>
      <c r="J215" s="48"/>
      <c r="K215" s="49"/>
      <c r="L215" s="49"/>
      <c r="M215" s="50"/>
      <c r="N215" s="51"/>
      <c r="O215" s="15"/>
      <c r="P215" s="14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</row>
    <row r="216">
      <c r="A216" s="6">
        <v>212.0</v>
      </c>
      <c r="B216" s="43"/>
      <c r="C216" s="61"/>
      <c r="D216" s="45"/>
      <c r="E216" s="45"/>
      <c r="F216" s="45"/>
      <c r="G216" s="45"/>
      <c r="H216" s="45"/>
      <c r="I216" s="61"/>
      <c r="J216" s="48"/>
      <c r="K216" s="49"/>
      <c r="L216" s="49"/>
      <c r="M216" s="50"/>
      <c r="N216" s="51"/>
      <c r="O216" s="15"/>
      <c r="P216" s="14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</row>
    <row r="217">
      <c r="A217" s="6">
        <v>213.0</v>
      </c>
      <c r="B217" s="43"/>
      <c r="C217" s="61"/>
      <c r="D217" s="45"/>
      <c r="E217" s="45"/>
      <c r="F217" s="45"/>
      <c r="G217" s="45"/>
      <c r="H217" s="45"/>
      <c r="I217" s="61"/>
      <c r="J217" s="48"/>
      <c r="K217" s="49"/>
      <c r="L217" s="49"/>
      <c r="M217" s="50"/>
      <c r="N217" s="51"/>
      <c r="O217" s="15"/>
      <c r="P217" s="14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</row>
    <row r="218">
      <c r="A218" s="6">
        <v>214.0</v>
      </c>
      <c r="B218" s="43"/>
      <c r="C218" s="61"/>
      <c r="D218" s="45"/>
      <c r="E218" s="45"/>
      <c r="F218" s="45"/>
      <c r="G218" s="45"/>
      <c r="H218" s="45"/>
      <c r="I218" s="61"/>
      <c r="J218" s="48"/>
      <c r="K218" s="49"/>
      <c r="L218" s="49"/>
      <c r="M218" s="50"/>
      <c r="N218" s="51"/>
      <c r="O218" s="15"/>
      <c r="P218" s="14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</row>
    <row r="219">
      <c r="A219" s="6">
        <v>215.0</v>
      </c>
      <c r="B219" s="43"/>
      <c r="C219" s="61"/>
      <c r="D219" s="45"/>
      <c r="E219" s="45"/>
      <c r="F219" s="45"/>
      <c r="G219" s="45"/>
      <c r="H219" s="45"/>
      <c r="I219" s="61"/>
      <c r="J219" s="48"/>
      <c r="K219" s="49"/>
      <c r="L219" s="49"/>
      <c r="M219" s="50"/>
      <c r="N219" s="51"/>
      <c r="O219" s="15"/>
      <c r="P219" s="14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</row>
    <row r="220">
      <c r="A220" s="6">
        <v>216.0</v>
      </c>
      <c r="B220" s="43"/>
      <c r="C220" s="61"/>
      <c r="D220" s="45"/>
      <c r="E220" s="45"/>
      <c r="F220" s="45"/>
      <c r="G220" s="45"/>
      <c r="H220" s="45"/>
      <c r="I220" s="61"/>
      <c r="J220" s="48"/>
      <c r="K220" s="49"/>
      <c r="L220" s="49"/>
      <c r="M220" s="50"/>
      <c r="N220" s="51"/>
      <c r="O220" s="15"/>
      <c r="P220" s="14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</row>
    <row r="221">
      <c r="A221" s="6">
        <v>217.0</v>
      </c>
      <c r="B221" s="43"/>
      <c r="C221" s="61"/>
      <c r="D221" s="45"/>
      <c r="E221" s="45"/>
      <c r="F221" s="45"/>
      <c r="G221" s="45"/>
      <c r="H221" s="45"/>
      <c r="I221" s="61"/>
      <c r="J221" s="48"/>
      <c r="K221" s="49"/>
      <c r="L221" s="49"/>
      <c r="M221" s="50"/>
      <c r="N221" s="51"/>
      <c r="O221" s="15"/>
      <c r="P221" s="14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</row>
    <row r="222">
      <c r="A222" s="6">
        <v>218.0</v>
      </c>
      <c r="B222" s="43"/>
      <c r="C222" s="61"/>
      <c r="D222" s="45"/>
      <c r="E222" s="45"/>
      <c r="F222" s="45"/>
      <c r="G222" s="45"/>
      <c r="H222" s="45"/>
      <c r="I222" s="61"/>
      <c r="J222" s="48"/>
      <c r="K222" s="49"/>
      <c r="L222" s="49"/>
      <c r="M222" s="50"/>
      <c r="N222" s="51"/>
      <c r="O222" s="15"/>
      <c r="P222" s="14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</row>
    <row r="223">
      <c r="A223" s="6">
        <v>219.0</v>
      </c>
      <c r="B223" s="43"/>
      <c r="C223" s="61"/>
      <c r="D223" s="45"/>
      <c r="E223" s="45"/>
      <c r="F223" s="45"/>
      <c r="G223" s="45"/>
      <c r="H223" s="45"/>
      <c r="I223" s="61"/>
      <c r="J223" s="48"/>
      <c r="K223" s="49"/>
      <c r="L223" s="49"/>
      <c r="M223" s="50"/>
      <c r="N223" s="51"/>
      <c r="O223" s="15"/>
      <c r="P223" s="14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</row>
    <row r="224">
      <c r="A224" s="6">
        <v>220.0</v>
      </c>
      <c r="B224" s="43"/>
      <c r="C224" s="61"/>
      <c r="D224" s="45"/>
      <c r="E224" s="45"/>
      <c r="F224" s="45"/>
      <c r="G224" s="45"/>
      <c r="H224" s="45"/>
      <c r="I224" s="61"/>
      <c r="J224" s="48"/>
      <c r="K224" s="49"/>
      <c r="L224" s="49"/>
      <c r="M224" s="50"/>
      <c r="N224" s="51"/>
      <c r="O224" s="15"/>
      <c r="P224" s="14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</row>
    <row r="225">
      <c r="A225" s="6">
        <v>221.0</v>
      </c>
      <c r="B225" s="43"/>
      <c r="C225" s="61"/>
      <c r="D225" s="45"/>
      <c r="E225" s="45"/>
      <c r="F225" s="45"/>
      <c r="G225" s="45"/>
      <c r="H225" s="45"/>
      <c r="I225" s="61"/>
      <c r="J225" s="48"/>
      <c r="K225" s="49"/>
      <c r="L225" s="49"/>
      <c r="M225" s="50"/>
      <c r="N225" s="51"/>
      <c r="O225" s="15"/>
      <c r="P225" s="14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</row>
    <row r="226">
      <c r="A226" s="6">
        <v>222.0</v>
      </c>
      <c r="B226" s="43"/>
      <c r="C226" s="61"/>
      <c r="D226" s="45"/>
      <c r="E226" s="45"/>
      <c r="F226" s="45"/>
      <c r="G226" s="45"/>
      <c r="H226" s="45"/>
      <c r="I226" s="61"/>
      <c r="J226" s="48"/>
      <c r="K226" s="49"/>
      <c r="L226" s="49"/>
      <c r="M226" s="50"/>
      <c r="N226" s="51"/>
      <c r="O226" s="15"/>
      <c r="P226" s="14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</row>
    <row r="227">
      <c r="A227" s="6">
        <v>223.0</v>
      </c>
      <c r="B227" s="43"/>
      <c r="C227" s="61"/>
      <c r="D227" s="45"/>
      <c r="E227" s="45"/>
      <c r="F227" s="45"/>
      <c r="G227" s="45"/>
      <c r="H227" s="45"/>
      <c r="I227" s="61"/>
      <c r="J227" s="48"/>
      <c r="K227" s="49"/>
      <c r="L227" s="49"/>
      <c r="M227" s="50"/>
      <c r="N227" s="51"/>
      <c r="O227" s="15"/>
      <c r="P227" s="14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</row>
    <row r="228">
      <c r="A228" s="6">
        <v>224.0</v>
      </c>
      <c r="B228" s="43"/>
      <c r="C228" s="61"/>
      <c r="D228" s="45"/>
      <c r="E228" s="45"/>
      <c r="F228" s="45"/>
      <c r="G228" s="45"/>
      <c r="H228" s="45"/>
      <c r="I228" s="61"/>
      <c r="J228" s="48"/>
      <c r="K228" s="49"/>
      <c r="L228" s="49"/>
      <c r="M228" s="50"/>
      <c r="N228" s="51"/>
      <c r="O228" s="15"/>
      <c r="P228" s="14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</row>
    <row r="229">
      <c r="A229" s="6">
        <v>225.0</v>
      </c>
      <c r="B229" s="43"/>
      <c r="C229" s="61"/>
      <c r="D229" s="45"/>
      <c r="E229" s="45"/>
      <c r="F229" s="45"/>
      <c r="G229" s="45"/>
      <c r="H229" s="45"/>
      <c r="I229" s="61"/>
      <c r="J229" s="48"/>
      <c r="K229" s="49"/>
      <c r="L229" s="49"/>
      <c r="M229" s="50"/>
      <c r="N229" s="51"/>
      <c r="O229" s="15"/>
      <c r="P229" s="14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</row>
    <row r="230">
      <c r="A230" s="6">
        <v>226.0</v>
      </c>
      <c r="B230" s="43"/>
      <c r="C230" s="61"/>
      <c r="D230" s="45"/>
      <c r="E230" s="45"/>
      <c r="F230" s="45"/>
      <c r="G230" s="45"/>
      <c r="H230" s="45"/>
      <c r="I230" s="61"/>
      <c r="J230" s="48"/>
      <c r="K230" s="49"/>
      <c r="L230" s="49"/>
      <c r="M230" s="50"/>
      <c r="N230" s="51"/>
      <c r="O230" s="15"/>
      <c r="P230" s="14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</row>
    <row r="231">
      <c r="A231" s="6">
        <v>227.0</v>
      </c>
      <c r="B231" s="43"/>
      <c r="C231" s="61"/>
      <c r="D231" s="45"/>
      <c r="E231" s="45"/>
      <c r="F231" s="45"/>
      <c r="G231" s="45"/>
      <c r="H231" s="45"/>
      <c r="I231" s="61"/>
      <c r="J231" s="48"/>
      <c r="K231" s="49"/>
      <c r="L231" s="49"/>
      <c r="M231" s="50"/>
      <c r="N231" s="51"/>
      <c r="O231" s="15"/>
      <c r="P231" s="14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</row>
    <row r="232">
      <c r="A232" s="6">
        <v>228.0</v>
      </c>
      <c r="B232" s="43"/>
      <c r="C232" s="61"/>
      <c r="D232" s="45"/>
      <c r="E232" s="45"/>
      <c r="F232" s="45"/>
      <c r="G232" s="45"/>
      <c r="H232" s="45"/>
      <c r="I232" s="61"/>
      <c r="J232" s="48"/>
      <c r="K232" s="49"/>
      <c r="L232" s="49"/>
      <c r="M232" s="50"/>
      <c r="N232" s="51"/>
      <c r="O232" s="15"/>
      <c r="P232" s="14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</row>
    <row r="233">
      <c r="A233" s="6">
        <v>229.0</v>
      </c>
      <c r="B233" s="43"/>
      <c r="C233" s="61"/>
      <c r="D233" s="45"/>
      <c r="E233" s="45"/>
      <c r="F233" s="45"/>
      <c r="G233" s="45"/>
      <c r="H233" s="45"/>
      <c r="I233" s="61"/>
      <c r="J233" s="48"/>
      <c r="K233" s="49"/>
      <c r="L233" s="49"/>
      <c r="M233" s="50"/>
      <c r="N233" s="51"/>
      <c r="O233" s="15"/>
      <c r="P233" s="14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</row>
    <row r="234">
      <c r="A234" s="6">
        <v>230.0</v>
      </c>
      <c r="B234" s="43"/>
      <c r="C234" s="61"/>
      <c r="D234" s="45"/>
      <c r="E234" s="45"/>
      <c r="F234" s="45"/>
      <c r="G234" s="45"/>
      <c r="H234" s="45"/>
      <c r="I234" s="61"/>
      <c r="J234" s="48"/>
      <c r="K234" s="49"/>
      <c r="L234" s="49"/>
      <c r="M234" s="50"/>
      <c r="N234" s="51"/>
      <c r="O234" s="15"/>
      <c r="P234" s="14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</row>
    <row r="235">
      <c r="A235" s="6">
        <v>231.0</v>
      </c>
      <c r="B235" s="43"/>
      <c r="C235" s="61"/>
      <c r="D235" s="45"/>
      <c r="E235" s="45"/>
      <c r="F235" s="45"/>
      <c r="G235" s="45"/>
      <c r="H235" s="45"/>
      <c r="I235" s="61"/>
      <c r="J235" s="48"/>
      <c r="K235" s="49"/>
      <c r="L235" s="49"/>
      <c r="M235" s="50"/>
      <c r="N235" s="51"/>
      <c r="O235" s="15"/>
      <c r="P235" s="14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</row>
    <row r="236">
      <c r="A236" s="6">
        <v>232.0</v>
      </c>
      <c r="B236" s="43"/>
      <c r="C236" s="61"/>
      <c r="D236" s="45"/>
      <c r="E236" s="45"/>
      <c r="F236" s="45"/>
      <c r="G236" s="45"/>
      <c r="H236" s="45"/>
      <c r="I236" s="61"/>
      <c r="J236" s="48"/>
      <c r="K236" s="49"/>
      <c r="L236" s="49"/>
      <c r="M236" s="50"/>
      <c r="N236" s="51"/>
      <c r="O236" s="15"/>
      <c r="P236" s="14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</row>
    <row r="237">
      <c r="A237" s="6">
        <v>233.0</v>
      </c>
      <c r="B237" s="43"/>
      <c r="C237" s="61"/>
      <c r="D237" s="45"/>
      <c r="E237" s="45"/>
      <c r="F237" s="45"/>
      <c r="G237" s="45"/>
      <c r="H237" s="45"/>
      <c r="I237" s="61"/>
      <c r="J237" s="48"/>
      <c r="K237" s="49"/>
      <c r="L237" s="49"/>
      <c r="M237" s="50"/>
      <c r="N237" s="51"/>
      <c r="O237" s="15"/>
      <c r="P237" s="14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</row>
    <row r="238">
      <c r="A238" s="6">
        <v>234.0</v>
      </c>
      <c r="B238" s="43"/>
      <c r="C238" s="61"/>
      <c r="D238" s="45"/>
      <c r="E238" s="45"/>
      <c r="F238" s="45"/>
      <c r="G238" s="45"/>
      <c r="H238" s="45"/>
      <c r="I238" s="61"/>
      <c r="J238" s="48"/>
      <c r="K238" s="49"/>
      <c r="L238" s="49"/>
      <c r="M238" s="50"/>
      <c r="N238" s="51"/>
      <c r="O238" s="15"/>
      <c r="P238" s="14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</row>
    <row r="239">
      <c r="A239" s="6">
        <v>235.0</v>
      </c>
      <c r="B239" s="43"/>
      <c r="C239" s="61"/>
      <c r="D239" s="45"/>
      <c r="E239" s="45"/>
      <c r="F239" s="45"/>
      <c r="G239" s="45"/>
      <c r="H239" s="45"/>
      <c r="I239" s="61"/>
      <c r="J239" s="48"/>
      <c r="K239" s="49"/>
      <c r="L239" s="49"/>
      <c r="M239" s="50"/>
      <c r="N239" s="51"/>
      <c r="O239" s="15"/>
      <c r="P239" s="14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</row>
    <row r="240">
      <c r="A240" s="6">
        <v>236.0</v>
      </c>
      <c r="B240" s="43"/>
      <c r="C240" s="61"/>
      <c r="D240" s="45"/>
      <c r="E240" s="45"/>
      <c r="F240" s="45"/>
      <c r="G240" s="45"/>
      <c r="H240" s="45"/>
      <c r="I240" s="61"/>
      <c r="J240" s="48"/>
      <c r="K240" s="49"/>
      <c r="L240" s="49"/>
      <c r="M240" s="50"/>
      <c r="N240" s="51"/>
      <c r="O240" s="15"/>
      <c r="P240" s="14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</row>
    <row r="241">
      <c r="A241" s="6">
        <v>237.0</v>
      </c>
      <c r="B241" s="43"/>
      <c r="C241" s="61"/>
      <c r="D241" s="45"/>
      <c r="E241" s="45"/>
      <c r="F241" s="45"/>
      <c r="G241" s="45"/>
      <c r="H241" s="45"/>
      <c r="I241" s="61"/>
      <c r="J241" s="48"/>
      <c r="K241" s="49"/>
      <c r="L241" s="49"/>
      <c r="M241" s="50"/>
      <c r="N241" s="51"/>
      <c r="O241" s="15"/>
      <c r="P241" s="14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</row>
    <row r="242">
      <c r="A242" s="6">
        <v>238.0</v>
      </c>
      <c r="B242" s="43"/>
      <c r="C242" s="61"/>
      <c r="D242" s="45"/>
      <c r="E242" s="45"/>
      <c r="F242" s="45"/>
      <c r="G242" s="45"/>
      <c r="H242" s="45"/>
      <c r="I242" s="61"/>
      <c r="J242" s="48"/>
      <c r="K242" s="49"/>
      <c r="L242" s="49"/>
      <c r="M242" s="50"/>
      <c r="N242" s="51"/>
      <c r="O242" s="15"/>
      <c r="P242" s="14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</row>
    <row r="243">
      <c r="A243" s="6">
        <v>239.0</v>
      </c>
      <c r="B243" s="43"/>
      <c r="C243" s="61"/>
      <c r="D243" s="45"/>
      <c r="E243" s="45"/>
      <c r="F243" s="45"/>
      <c r="G243" s="45"/>
      <c r="H243" s="45"/>
      <c r="I243" s="61"/>
      <c r="J243" s="48"/>
      <c r="K243" s="49"/>
      <c r="L243" s="49"/>
      <c r="M243" s="50"/>
      <c r="N243" s="51"/>
      <c r="O243" s="15"/>
      <c r="P243" s="14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</row>
    <row r="244">
      <c r="A244" s="6">
        <v>240.0</v>
      </c>
      <c r="B244" s="43"/>
      <c r="C244" s="61"/>
      <c r="D244" s="45"/>
      <c r="E244" s="45"/>
      <c r="F244" s="45"/>
      <c r="G244" s="45"/>
      <c r="H244" s="45"/>
      <c r="I244" s="61"/>
      <c r="J244" s="48"/>
      <c r="K244" s="49"/>
      <c r="L244" s="49"/>
      <c r="M244" s="50"/>
      <c r="N244" s="51"/>
      <c r="O244" s="15"/>
      <c r="P244" s="14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</row>
    <row r="245">
      <c r="A245" s="6">
        <v>241.0</v>
      </c>
      <c r="B245" s="43"/>
      <c r="C245" s="61"/>
      <c r="D245" s="45"/>
      <c r="E245" s="45"/>
      <c r="F245" s="45"/>
      <c r="G245" s="45"/>
      <c r="H245" s="45"/>
      <c r="I245" s="61"/>
      <c r="J245" s="48"/>
      <c r="K245" s="49"/>
      <c r="L245" s="49"/>
      <c r="M245" s="50"/>
      <c r="N245" s="51"/>
      <c r="O245" s="15"/>
      <c r="P245" s="14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</row>
    <row r="246">
      <c r="A246" s="6">
        <v>242.0</v>
      </c>
      <c r="B246" s="43"/>
      <c r="C246" s="61"/>
      <c r="D246" s="45"/>
      <c r="E246" s="45"/>
      <c r="F246" s="45"/>
      <c r="G246" s="45"/>
      <c r="H246" s="45"/>
      <c r="I246" s="61"/>
      <c r="J246" s="48"/>
      <c r="K246" s="49"/>
      <c r="L246" s="49"/>
      <c r="M246" s="50"/>
      <c r="N246" s="51"/>
      <c r="O246" s="15"/>
      <c r="P246" s="14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</row>
    <row r="247">
      <c r="A247" s="6">
        <v>243.0</v>
      </c>
      <c r="B247" s="43"/>
      <c r="C247" s="61"/>
      <c r="D247" s="45"/>
      <c r="E247" s="45"/>
      <c r="F247" s="45"/>
      <c r="G247" s="45"/>
      <c r="H247" s="45"/>
      <c r="I247" s="61"/>
      <c r="J247" s="48"/>
      <c r="K247" s="49"/>
      <c r="L247" s="49"/>
      <c r="M247" s="50"/>
      <c r="N247" s="51"/>
      <c r="O247" s="15"/>
      <c r="P247" s="14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</row>
    <row r="248">
      <c r="A248" s="6">
        <v>244.0</v>
      </c>
      <c r="B248" s="43"/>
      <c r="C248" s="61"/>
      <c r="D248" s="45"/>
      <c r="E248" s="45"/>
      <c r="F248" s="45"/>
      <c r="G248" s="45"/>
      <c r="H248" s="45"/>
      <c r="I248" s="61"/>
      <c r="J248" s="48"/>
      <c r="K248" s="49"/>
      <c r="L248" s="49"/>
      <c r="M248" s="50"/>
      <c r="N248" s="51"/>
      <c r="O248" s="15"/>
      <c r="P248" s="14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</row>
    <row r="249">
      <c r="A249" s="6">
        <v>245.0</v>
      </c>
      <c r="B249" s="43"/>
      <c r="C249" s="61"/>
      <c r="D249" s="45"/>
      <c r="E249" s="45"/>
      <c r="F249" s="45"/>
      <c r="G249" s="45"/>
      <c r="H249" s="45"/>
      <c r="I249" s="61"/>
      <c r="J249" s="48"/>
      <c r="K249" s="49"/>
      <c r="L249" s="49"/>
      <c r="M249" s="50"/>
      <c r="N249" s="51"/>
      <c r="O249" s="15"/>
      <c r="P249" s="14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</row>
    <row r="250">
      <c r="A250" s="6">
        <v>246.0</v>
      </c>
      <c r="B250" s="43"/>
      <c r="C250" s="61"/>
      <c r="D250" s="45"/>
      <c r="E250" s="45"/>
      <c r="F250" s="45"/>
      <c r="G250" s="45"/>
      <c r="H250" s="45"/>
      <c r="I250" s="61"/>
      <c r="J250" s="48"/>
      <c r="K250" s="49"/>
      <c r="L250" s="49"/>
      <c r="M250" s="50"/>
      <c r="N250" s="51"/>
      <c r="O250" s="15"/>
      <c r="P250" s="14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</row>
    <row r="251">
      <c r="A251" s="6">
        <v>247.0</v>
      </c>
      <c r="B251" s="43"/>
      <c r="C251" s="61"/>
      <c r="D251" s="45"/>
      <c r="E251" s="45"/>
      <c r="F251" s="45"/>
      <c r="G251" s="45"/>
      <c r="H251" s="45"/>
      <c r="I251" s="61"/>
      <c r="J251" s="48"/>
      <c r="K251" s="49"/>
      <c r="L251" s="49"/>
      <c r="M251" s="50"/>
      <c r="N251" s="51"/>
      <c r="O251" s="15"/>
      <c r="P251" s="14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</row>
    <row r="252">
      <c r="A252" s="6">
        <v>248.0</v>
      </c>
      <c r="B252" s="43"/>
      <c r="C252" s="61"/>
      <c r="D252" s="45"/>
      <c r="E252" s="45"/>
      <c r="F252" s="45"/>
      <c r="G252" s="45"/>
      <c r="H252" s="45"/>
      <c r="I252" s="61"/>
      <c r="J252" s="48"/>
      <c r="K252" s="49"/>
      <c r="L252" s="49"/>
      <c r="M252" s="50"/>
      <c r="N252" s="51"/>
      <c r="O252" s="15"/>
      <c r="P252" s="14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</row>
    <row r="253">
      <c r="A253" s="6">
        <v>249.0</v>
      </c>
      <c r="B253" s="43"/>
      <c r="C253" s="61"/>
      <c r="D253" s="45"/>
      <c r="E253" s="45"/>
      <c r="F253" s="45"/>
      <c r="G253" s="45"/>
      <c r="H253" s="45"/>
      <c r="I253" s="61"/>
      <c r="J253" s="48"/>
      <c r="K253" s="49"/>
      <c r="L253" s="49"/>
      <c r="M253" s="50"/>
      <c r="N253" s="51"/>
      <c r="O253" s="15"/>
      <c r="P253" s="14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</row>
    <row r="254">
      <c r="A254" s="6">
        <v>250.0</v>
      </c>
      <c r="B254" s="43"/>
      <c r="C254" s="61"/>
      <c r="D254" s="45"/>
      <c r="E254" s="45"/>
      <c r="F254" s="45"/>
      <c r="G254" s="45"/>
      <c r="H254" s="45"/>
      <c r="I254" s="61"/>
      <c r="J254" s="48"/>
      <c r="K254" s="49"/>
      <c r="L254" s="49"/>
      <c r="M254" s="50"/>
      <c r="N254" s="51"/>
      <c r="O254" s="15"/>
      <c r="P254" s="14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</row>
    <row r="255">
      <c r="A255" s="6">
        <v>251.0</v>
      </c>
      <c r="B255" s="43"/>
      <c r="C255" s="61"/>
      <c r="D255" s="45"/>
      <c r="E255" s="45"/>
      <c r="F255" s="45"/>
      <c r="G255" s="45"/>
      <c r="H255" s="45"/>
      <c r="I255" s="61"/>
      <c r="J255" s="48"/>
      <c r="K255" s="49"/>
      <c r="L255" s="49"/>
      <c r="M255" s="50"/>
      <c r="N255" s="51"/>
      <c r="O255" s="15"/>
      <c r="P255" s="14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</row>
    <row r="256">
      <c r="A256" s="6">
        <v>252.0</v>
      </c>
      <c r="B256" s="43"/>
      <c r="C256" s="61"/>
      <c r="D256" s="45"/>
      <c r="E256" s="45"/>
      <c r="F256" s="45"/>
      <c r="G256" s="45"/>
      <c r="H256" s="45"/>
      <c r="I256" s="61"/>
      <c r="J256" s="48"/>
      <c r="K256" s="49"/>
      <c r="L256" s="49"/>
      <c r="M256" s="50"/>
      <c r="N256" s="51"/>
      <c r="O256" s="15"/>
      <c r="P256" s="14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</row>
    <row r="257">
      <c r="A257" s="6">
        <v>253.0</v>
      </c>
      <c r="B257" s="43"/>
      <c r="C257" s="61"/>
      <c r="D257" s="45"/>
      <c r="E257" s="45"/>
      <c r="F257" s="45"/>
      <c r="G257" s="45"/>
      <c r="H257" s="45"/>
      <c r="I257" s="61"/>
      <c r="J257" s="48"/>
      <c r="K257" s="49"/>
      <c r="L257" s="49"/>
      <c r="M257" s="50"/>
      <c r="N257" s="51"/>
      <c r="O257" s="15"/>
      <c r="P257" s="14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</row>
    <row r="258">
      <c r="A258" s="6">
        <v>254.0</v>
      </c>
      <c r="B258" s="43"/>
      <c r="C258" s="61"/>
      <c r="D258" s="45"/>
      <c r="E258" s="45"/>
      <c r="F258" s="45"/>
      <c r="G258" s="45"/>
      <c r="H258" s="45"/>
      <c r="I258" s="61"/>
      <c r="J258" s="48"/>
      <c r="K258" s="49"/>
      <c r="L258" s="49"/>
      <c r="M258" s="50"/>
      <c r="N258" s="51"/>
      <c r="O258" s="15"/>
      <c r="P258" s="14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</row>
    <row r="259">
      <c r="A259" s="6">
        <v>255.0</v>
      </c>
      <c r="B259" s="43"/>
      <c r="C259" s="61"/>
      <c r="D259" s="45"/>
      <c r="E259" s="45"/>
      <c r="F259" s="45"/>
      <c r="G259" s="45"/>
      <c r="H259" s="45"/>
      <c r="I259" s="61"/>
      <c r="J259" s="48"/>
      <c r="K259" s="49"/>
      <c r="L259" s="49"/>
      <c r="M259" s="50"/>
      <c r="N259" s="51"/>
      <c r="O259" s="15"/>
      <c r="P259" s="14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</row>
    <row r="260">
      <c r="A260" s="6">
        <v>256.0</v>
      </c>
      <c r="B260" s="43"/>
      <c r="C260" s="61"/>
      <c r="D260" s="45"/>
      <c r="E260" s="45"/>
      <c r="F260" s="45"/>
      <c r="G260" s="45"/>
      <c r="H260" s="45"/>
      <c r="I260" s="61"/>
      <c r="J260" s="48"/>
      <c r="K260" s="49"/>
      <c r="L260" s="49"/>
      <c r="M260" s="50"/>
      <c r="N260" s="51"/>
      <c r="O260" s="15"/>
      <c r="P260" s="14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</row>
    <row r="261">
      <c r="A261" s="6">
        <v>257.0</v>
      </c>
      <c r="B261" s="43"/>
      <c r="C261" s="61"/>
      <c r="D261" s="45"/>
      <c r="E261" s="45"/>
      <c r="F261" s="45"/>
      <c r="G261" s="45"/>
      <c r="H261" s="45"/>
      <c r="I261" s="61"/>
      <c r="J261" s="48"/>
      <c r="K261" s="49"/>
      <c r="L261" s="49"/>
      <c r="M261" s="50"/>
      <c r="N261" s="51"/>
      <c r="O261" s="15"/>
      <c r="P261" s="14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</row>
    <row r="262">
      <c r="A262" s="6">
        <v>258.0</v>
      </c>
      <c r="B262" s="43"/>
      <c r="C262" s="61"/>
      <c r="D262" s="45"/>
      <c r="E262" s="45"/>
      <c r="F262" s="45"/>
      <c r="G262" s="45"/>
      <c r="H262" s="45"/>
      <c r="I262" s="61"/>
      <c r="J262" s="48"/>
      <c r="K262" s="49"/>
      <c r="L262" s="49"/>
      <c r="M262" s="50"/>
      <c r="N262" s="51"/>
      <c r="O262" s="15"/>
      <c r="P262" s="14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</row>
    <row r="263">
      <c r="A263" s="6">
        <v>259.0</v>
      </c>
      <c r="B263" s="43"/>
      <c r="C263" s="61"/>
      <c r="D263" s="45"/>
      <c r="E263" s="45"/>
      <c r="F263" s="45"/>
      <c r="G263" s="45"/>
      <c r="H263" s="45"/>
      <c r="I263" s="61"/>
      <c r="J263" s="48"/>
      <c r="K263" s="49"/>
      <c r="L263" s="49"/>
      <c r="M263" s="50"/>
      <c r="N263" s="51"/>
      <c r="O263" s="15"/>
      <c r="P263" s="14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</row>
    <row r="264">
      <c r="A264" s="6">
        <v>260.0</v>
      </c>
      <c r="B264" s="43"/>
      <c r="C264" s="61"/>
      <c r="D264" s="45"/>
      <c r="E264" s="45"/>
      <c r="F264" s="45"/>
      <c r="G264" s="45"/>
      <c r="H264" s="45"/>
      <c r="I264" s="61"/>
      <c r="J264" s="48"/>
      <c r="K264" s="49"/>
      <c r="L264" s="49"/>
      <c r="M264" s="50"/>
      <c r="N264" s="51"/>
      <c r="O264" s="15"/>
      <c r="P264" s="14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</row>
    <row r="265">
      <c r="A265" s="6">
        <v>261.0</v>
      </c>
      <c r="B265" s="43"/>
      <c r="C265" s="61"/>
      <c r="D265" s="45"/>
      <c r="E265" s="45"/>
      <c r="F265" s="45"/>
      <c r="G265" s="45"/>
      <c r="H265" s="45"/>
      <c r="I265" s="61"/>
      <c r="J265" s="48"/>
      <c r="K265" s="49"/>
      <c r="L265" s="49"/>
      <c r="M265" s="50"/>
      <c r="N265" s="51"/>
      <c r="O265" s="15"/>
      <c r="P265" s="14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</row>
    <row r="266">
      <c r="A266" s="6">
        <v>262.0</v>
      </c>
      <c r="B266" s="43"/>
      <c r="C266" s="61"/>
      <c r="D266" s="45"/>
      <c r="E266" s="45"/>
      <c r="F266" s="45"/>
      <c r="G266" s="45"/>
      <c r="H266" s="45"/>
      <c r="I266" s="61"/>
      <c r="J266" s="48"/>
      <c r="K266" s="49"/>
      <c r="L266" s="49"/>
      <c r="M266" s="50"/>
      <c r="N266" s="51"/>
      <c r="O266" s="15"/>
      <c r="P266" s="14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</row>
    <row r="267">
      <c r="A267" s="6">
        <v>263.0</v>
      </c>
      <c r="B267" s="43"/>
      <c r="C267" s="61"/>
      <c r="D267" s="45"/>
      <c r="E267" s="45"/>
      <c r="F267" s="45"/>
      <c r="G267" s="45"/>
      <c r="H267" s="45"/>
      <c r="I267" s="61"/>
      <c r="J267" s="48"/>
      <c r="K267" s="49"/>
      <c r="L267" s="49"/>
      <c r="M267" s="50"/>
      <c r="N267" s="51"/>
      <c r="O267" s="15"/>
      <c r="P267" s="14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</row>
    <row r="268">
      <c r="A268" s="6">
        <v>264.0</v>
      </c>
      <c r="B268" s="43"/>
      <c r="C268" s="61"/>
      <c r="D268" s="45"/>
      <c r="E268" s="45"/>
      <c r="F268" s="45"/>
      <c r="G268" s="45"/>
      <c r="H268" s="45"/>
      <c r="I268" s="61"/>
      <c r="J268" s="48"/>
      <c r="K268" s="49"/>
      <c r="L268" s="49"/>
      <c r="M268" s="50"/>
      <c r="N268" s="51"/>
      <c r="O268" s="15"/>
      <c r="P268" s="14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</row>
    <row r="269">
      <c r="A269" s="6">
        <v>265.0</v>
      </c>
      <c r="B269" s="43"/>
      <c r="C269" s="61"/>
      <c r="D269" s="45"/>
      <c r="E269" s="45"/>
      <c r="F269" s="45"/>
      <c r="G269" s="45"/>
      <c r="H269" s="45"/>
      <c r="I269" s="61"/>
      <c r="J269" s="48"/>
      <c r="K269" s="49"/>
      <c r="L269" s="49"/>
      <c r="M269" s="50"/>
      <c r="N269" s="51"/>
      <c r="O269" s="15"/>
      <c r="P269" s="14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</row>
    <row r="270">
      <c r="A270" s="6">
        <v>266.0</v>
      </c>
      <c r="B270" s="43"/>
      <c r="C270" s="61"/>
      <c r="D270" s="45"/>
      <c r="E270" s="45"/>
      <c r="F270" s="45"/>
      <c r="G270" s="45"/>
      <c r="H270" s="45"/>
      <c r="I270" s="61"/>
      <c r="J270" s="48"/>
      <c r="K270" s="49"/>
      <c r="L270" s="49"/>
      <c r="M270" s="50"/>
      <c r="N270" s="51"/>
      <c r="O270" s="15"/>
      <c r="P270" s="14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</row>
    <row r="271">
      <c r="A271" s="6">
        <v>267.0</v>
      </c>
      <c r="B271" s="43"/>
      <c r="C271" s="61"/>
      <c r="D271" s="45"/>
      <c r="E271" s="45"/>
      <c r="F271" s="45"/>
      <c r="G271" s="45"/>
      <c r="H271" s="45"/>
      <c r="I271" s="61"/>
      <c r="J271" s="48"/>
      <c r="K271" s="49"/>
      <c r="L271" s="49"/>
      <c r="M271" s="50"/>
      <c r="N271" s="51"/>
      <c r="O271" s="15"/>
      <c r="P271" s="14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</row>
    <row r="272">
      <c r="A272" s="6">
        <v>268.0</v>
      </c>
      <c r="B272" s="43"/>
      <c r="C272" s="61"/>
      <c r="D272" s="45"/>
      <c r="E272" s="45"/>
      <c r="F272" s="45"/>
      <c r="G272" s="45"/>
      <c r="H272" s="45"/>
      <c r="I272" s="61"/>
      <c r="J272" s="48"/>
      <c r="K272" s="49"/>
      <c r="L272" s="49"/>
      <c r="M272" s="50"/>
      <c r="N272" s="51"/>
      <c r="O272" s="15"/>
      <c r="P272" s="14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</row>
    <row r="273">
      <c r="A273" s="6">
        <v>269.0</v>
      </c>
      <c r="B273" s="43"/>
      <c r="C273" s="61"/>
      <c r="D273" s="45"/>
      <c r="E273" s="45"/>
      <c r="F273" s="45"/>
      <c r="G273" s="45"/>
      <c r="H273" s="45"/>
      <c r="I273" s="61"/>
      <c r="J273" s="48"/>
      <c r="K273" s="49"/>
      <c r="L273" s="49"/>
      <c r="M273" s="50"/>
      <c r="N273" s="51"/>
      <c r="O273" s="15"/>
      <c r="P273" s="14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</row>
    <row r="274">
      <c r="A274" s="6">
        <v>270.0</v>
      </c>
      <c r="B274" s="43"/>
      <c r="C274" s="61"/>
      <c r="D274" s="45"/>
      <c r="E274" s="45"/>
      <c r="F274" s="45"/>
      <c r="G274" s="45"/>
      <c r="H274" s="45"/>
      <c r="I274" s="61"/>
      <c r="J274" s="48"/>
      <c r="K274" s="49"/>
      <c r="L274" s="49"/>
      <c r="M274" s="50"/>
      <c r="N274" s="51"/>
      <c r="O274" s="15"/>
      <c r="P274" s="14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</row>
    <row r="275">
      <c r="A275" s="6">
        <v>271.0</v>
      </c>
      <c r="B275" s="43"/>
      <c r="C275" s="61"/>
      <c r="D275" s="45"/>
      <c r="E275" s="45"/>
      <c r="F275" s="45"/>
      <c r="G275" s="45"/>
      <c r="H275" s="45"/>
      <c r="I275" s="61"/>
      <c r="J275" s="48"/>
      <c r="K275" s="49"/>
      <c r="L275" s="49"/>
      <c r="M275" s="50"/>
      <c r="N275" s="51"/>
      <c r="O275" s="15"/>
      <c r="P275" s="14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</row>
    <row r="276">
      <c r="A276" s="6">
        <v>272.0</v>
      </c>
      <c r="B276" s="43"/>
      <c r="C276" s="61"/>
      <c r="D276" s="45"/>
      <c r="E276" s="45"/>
      <c r="F276" s="45"/>
      <c r="G276" s="45"/>
      <c r="H276" s="45"/>
      <c r="I276" s="61"/>
      <c r="J276" s="48"/>
      <c r="K276" s="49"/>
      <c r="L276" s="49"/>
      <c r="M276" s="50"/>
      <c r="N276" s="51"/>
      <c r="O276" s="15"/>
      <c r="P276" s="14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</row>
    <row r="277">
      <c r="A277" s="6">
        <v>273.0</v>
      </c>
      <c r="B277" s="43"/>
      <c r="C277" s="61"/>
      <c r="D277" s="45"/>
      <c r="E277" s="45"/>
      <c r="F277" s="45"/>
      <c r="G277" s="45"/>
      <c r="H277" s="45"/>
      <c r="I277" s="61"/>
      <c r="J277" s="48"/>
      <c r="K277" s="49"/>
      <c r="L277" s="49"/>
      <c r="M277" s="50"/>
      <c r="N277" s="51"/>
      <c r="O277" s="15"/>
      <c r="P277" s="14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</row>
    <row r="278">
      <c r="A278" s="6">
        <v>274.0</v>
      </c>
      <c r="B278" s="43"/>
      <c r="C278" s="61"/>
      <c r="D278" s="45"/>
      <c r="E278" s="45"/>
      <c r="F278" s="45"/>
      <c r="G278" s="45"/>
      <c r="H278" s="45"/>
      <c r="I278" s="61"/>
      <c r="J278" s="48"/>
      <c r="K278" s="49"/>
      <c r="L278" s="49"/>
      <c r="M278" s="50"/>
      <c r="N278" s="51"/>
      <c r="O278" s="15"/>
      <c r="P278" s="14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</row>
    <row r="279">
      <c r="A279" s="6">
        <v>275.0</v>
      </c>
      <c r="B279" s="43"/>
      <c r="C279" s="61"/>
      <c r="D279" s="45"/>
      <c r="E279" s="45"/>
      <c r="F279" s="45"/>
      <c r="G279" s="45"/>
      <c r="H279" s="45"/>
      <c r="I279" s="61"/>
      <c r="J279" s="48"/>
      <c r="K279" s="49"/>
      <c r="L279" s="49"/>
      <c r="M279" s="50"/>
      <c r="N279" s="51"/>
      <c r="O279" s="15"/>
      <c r="P279" s="14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</row>
    <row r="280">
      <c r="A280" s="6">
        <v>276.0</v>
      </c>
      <c r="B280" s="43"/>
      <c r="C280" s="61"/>
      <c r="D280" s="45"/>
      <c r="E280" s="45"/>
      <c r="F280" s="45"/>
      <c r="G280" s="45"/>
      <c r="H280" s="45"/>
      <c r="I280" s="61"/>
      <c r="J280" s="48"/>
      <c r="K280" s="49"/>
      <c r="L280" s="49"/>
      <c r="M280" s="50"/>
      <c r="N280" s="51"/>
      <c r="O280" s="15"/>
      <c r="P280" s="14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</row>
    <row r="281">
      <c r="A281" s="6">
        <v>277.0</v>
      </c>
      <c r="B281" s="43"/>
      <c r="C281" s="61"/>
      <c r="D281" s="45"/>
      <c r="E281" s="45"/>
      <c r="F281" s="45"/>
      <c r="G281" s="45"/>
      <c r="H281" s="45"/>
      <c r="I281" s="61"/>
      <c r="J281" s="48"/>
      <c r="K281" s="49"/>
      <c r="L281" s="49"/>
      <c r="M281" s="50"/>
      <c r="N281" s="51"/>
      <c r="O281" s="15"/>
      <c r="P281" s="14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</row>
    <row r="282">
      <c r="A282" s="6">
        <v>278.0</v>
      </c>
      <c r="B282" s="43"/>
      <c r="C282" s="61"/>
      <c r="D282" s="45"/>
      <c r="E282" s="45"/>
      <c r="F282" s="45"/>
      <c r="G282" s="45"/>
      <c r="H282" s="45"/>
      <c r="I282" s="61"/>
      <c r="J282" s="48"/>
      <c r="K282" s="49"/>
      <c r="L282" s="49"/>
      <c r="M282" s="50"/>
      <c r="N282" s="51"/>
      <c r="O282" s="15"/>
      <c r="P282" s="14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</row>
    <row r="283">
      <c r="A283" s="6">
        <v>279.0</v>
      </c>
      <c r="B283" s="43"/>
      <c r="C283" s="61"/>
      <c r="D283" s="45"/>
      <c r="E283" s="45"/>
      <c r="F283" s="45"/>
      <c r="G283" s="45"/>
      <c r="H283" s="45"/>
      <c r="I283" s="61"/>
      <c r="J283" s="48"/>
      <c r="K283" s="49"/>
      <c r="L283" s="49"/>
      <c r="M283" s="50"/>
      <c r="N283" s="51"/>
      <c r="O283" s="15"/>
      <c r="P283" s="14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</row>
    <row r="284">
      <c r="A284" s="6">
        <v>280.0</v>
      </c>
      <c r="B284" s="43"/>
      <c r="C284" s="61"/>
      <c r="D284" s="45"/>
      <c r="E284" s="45"/>
      <c r="F284" s="45"/>
      <c r="G284" s="45"/>
      <c r="H284" s="45"/>
      <c r="I284" s="61"/>
      <c r="J284" s="48"/>
      <c r="K284" s="49"/>
      <c r="L284" s="49"/>
      <c r="M284" s="50"/>
      <c r="N284" s="51"/>
      <c r="O284" s="15"/>
      <c r="P284" s="14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</row>
    <row r="285">
      <c r="A285" s="6">
        <v>281.0</v>
      </c>
      <c r="B285" s="43"/>
      <c r="C285" s="61"/>
      <c r="D285" s="45"/>
      <c r="E285" s="45"/>
      <c r="F285" s="45"/>
      <c r="G285" s="45"/>
      <c r="H285" s="45"/>
      <c r="I285" s="61"/>
      <c r="J285" s="48"/>
      <c r="K285" s="49"/>
      <c r="L285" s="49"/>
      <c r="M285" s="50"/>
      <c r="N285" s="51"/>
      <c r="O285" s="15"/>
      <c r="P285" s="14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</row>
    <row r="286">
      <c r="A286" s="6">
        <v>282.0</v>
      </c>
      <c r="B286" s="43"/>
      <c r="C286" s="61"/>
      <c r="D286" s="45"/>
      <c r="E286" s="45"/>
      <c r="F286" s="45"/>
      <c r="G286" s="45"/>
      <c r="H286" s="45"/>
      <c r="I286" s="61"/>
      <c r="J286" s="48"/>
      <c r="K286" s="49"/>
      <c r="L286" s="49"/>
      <c r="M286" s="50"/>
      <c r="N286" s="51"/>
      <c r="O286" s="15"/>
      <c r="P286" s="14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</row>
    <row r="287">
      <c r="A287" s="6">
        <v>283.0</v>
      </c>
      <c r="B287" s="43"/>
      <c r="C287" s="61"/>
      <c r="D287" s="45"/>
      <c r="E287" s="45"/>
      <c r="F287" s="45"/>
      <c r="G287" s="45"/>
      <c r="H287" s="45"/>
      <c r="I287" s="61"/>
      <c r="J287" s="48"/>
      <c r="K287" s="49"/>
      <c r="L287" s="49"/>
      <c r="M287" s="50"/>
      <c r="N287" s="51"/>
      <c r="O287" s="15"/>
      <c r="P287" s="14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</row>
    <row r="288">
      <c r="A288" s="6">
        <v>284.0</v>
      </c>
      <c r="B288" s="43"/>
      <c r="C288" s="61"/>
      <c r="D288" s="45"/>
      <c r="E288" s="45"/>
      <c r="F288" s="45"/>
      <c r="G288" s="45"/>
      <c r="H288" s="45"/>
      <c r="I288" s="61"/>
      <c r="J288" s="48"/>
      <c r="K288" s="49"/>
      <c r="L288" s="49"/>
      <c r="M288" s="50"/>
      <c r="N288" s="51"/>
      <c r="O288" s="15"/>
      <c r="P288" s="14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</row>
    <row r="289">
      <c r="A289" s="6">
        <v>285.0</v>
      </c>
      <c r="B289" s="43"/>
      <c r="C289" s="61"/>
      <c r="D289" s="45"/>
      <c r="E289" s="45"/>
      <c r="F289" s="45"/>
      <c r="G289" s="45"/>
      <c r="H289" s="45"/>
      <c r="I289" s="61"/>
      <c r="J289" s="48"/>
      <c r="K289" s="49"/>
      <c r="L289" s="49"/>
      <c r="M289" s="50"/>
      <c r="N289" s="51"/>
      <c r="O289" s="15"/>
      <c r="P289" s="14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</row>
    <row r="290">
      <c r="A290" s="6">
        <v>286.0</v>
      </c>
      <c r="B290" s="43"/>
      <c r="C290" s="61"/>
      <c r="D290" s="45"/>
      <c r="E290" s="45"/>
      <c r="F290" s="45"/>
      <c r="G290" s="45"/>
      <c r="H290" s="45"/>
      <c r="I290" s="61"/>
      <c r="J290" s="48"/>
      <c r="K290" s="49"/>
      <c r="L290" s="49"/>
      <c r="M290" s="50"/>
      <c r="N290" s="51"/>
      <c r="O290" s="15"/>
      <c r="P290" s="14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</row>
    <row r="291">
      <c r="A291" s="6">
        <v>287.0</v>
      </c>
      <c r="B291" s="43"/>
      <c r="C291" s="61"/>
      <c r="D291" s="45"/>
      <c r="E291" s="45"/>
      <c r="F291" s="45"/>
      <c r="G291" s="45"/>
      <c r="H291" s="45"/>
      <c r="I291" s="61"/>
      <c r="J291" s="48"/>
      <c r="K291" s="49"/>
      <c r="L291" s="49"/>
      <c r="M291" s="50"/>
      <c r="N291" s="51"/>
      <c r="O291" s="15"/>
      <c r="P291" s="14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</row>
    <row r="292">
      <c r="A292" s="6">
        <v>288.0</v>
      </c>
      <c r="B292" s="43"/>
      <c r="C292" s="61"/>
      <c r="D292" s="45"/>
      <c r="E292" s="45"/>
      <c r="F292" s="45"/>
      <c r="G292" s="45"/>
      <c r="H292" s="45"/>
      <c r="I292" s="61"/>
      <c r="J292" s="48"/>
      <c r="K292" s="49"/>
      <c r="L292" s="49"/>
      <c r="M292" s="50"/>
      <c r="N292" s="51"/>
      <c r="O292" s="15"/>
      <c r="P292" s="14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</row>
    <row r="293">
      <c r="A293" s="6">
        <v>289.0</v>
      </c>
      <c r="B293" s="43"/>
      <c r="C293" s="61"/>
      <c r="D293" s="45"/>
      <c r="E293" s="45"/>
      <c r="F293" s="45"/>
      <c r="G293" s="45"/>
      <c r="H293" s="45"/>
      <c r="I293" s="61"/>
      <c r="J293" s="48"/>
      <c r="K293" s="49"/>
      <c r="L293" s="49"/>
      <c r="M293" s="50"/>
      <c r="N293" s="51"/>
      <c r="O293" s="15"/>
      <c r="P293" s="14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</row>
    <row r="294">
      <c r="A294" s="6">
        <v>290.0</v>
      </c>
      <c r="B294" s="43"/>
      <c r="C294" s="61"/>
      <c r="D294" s="45"/>
      <c r="E294" s="45"/>
      <c r="F294" s="45"/>
      <c r="G294" s="45"/>
      <c r="H294" s="45"/>
      <c r="I294" s="61"/>
      <c r="J294" s="48"/>
      <c r="K294" s="49"/>
      <c r="L294" s="49"/>
      <c r="M294" s="50"/>
      <c r="N294" s="51"/>
      <c r="O294" s="15"/>
      <c r="P294" s="14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</row>
    <row r="295">
      <c r="A295" s="6">
        <v>291.0</v>
      </c>
      <c r="B295" s="43"/>
      <c r="C295" s="61"/>
      <c r="D295" s="45"/>
      <c r="E295" s="45"/>
      <c r="F295" s="45"/>
      <c r="G295" s="45"/>
      <c r="H295" s="45"/>
      <c r="I295" s="61"/>
      <c r="J295" s="48"/>
      <c r="K295" s="49"/>
      <c r="L295" s="49"/>
      <c r="M295" s="50"/>
      <c r="N295" s="51"/>
      <c r="O295" s="15"/>
      <c r="P295" s="14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</row>
    <row r="296">
      <c r="A296" s="6">
        <v>292.0</v>
      </c>
      <c r="B296" s="43"/>
      <c r="C296" s="61"/>
      <c r="D296" s="45"/>
      <c r="E296" s="45"/>
      <c r="F296" s="45"/>
      <c r="G296" s="45"/>
      <c r="H296" s="45"/>
      <c r="I296" s="61"/>
      <c r="J296" s="48"/>
      <c r="K296" s="49"/>
      <c r="L296" s="49"/>
      <c r="M296" s="50"/>
      <c r="N296" s="51"/>
      <c r="O296" s="15"/>
      <c r="P296" s="14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</row>
    <row r="297">
      <c r="A297" s="6">
        <v>293.0</v>
      </c>
      <c r="B297" s="43"/>
      <c r="C297" s="61"/>
      <c r="D297" s="45"/>
      <c r="E297" s="45"/>
      <c r="F297" s="45"/>
      <c r="G297" s="45"/>
      <c r="H297" s="45"/>
      <c r="I297" s="61"/>
      <c r="J297" s="48"/>
      <c r="K297" s="49"/>
      <c r="L297" s="49"/>
      <c r="M297" s="50"/>
      <c r="N297" s="51"/>
      <c r="O297" s="15"/>
      <c r="P297" s="14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</row>
    <row r="298">
      <c r="A298" s="6">
        <v>294.0</v>
      </c>
      <c r="B298" s="43"/>
      <c r="C298" s="61"/>
      <c r="D298" s="45"/>
      <c r="E298" s="45"/>
      <c r="F298" s="45"/>
      <c r="G298" s="45"/>
      <c r="H298" s="45"/>
      <c r="I298" s="61"/>
      <c r="J298" s="48"/>
      <c r="K298" s="49"/>
      <c r="L298" s="49"/>
      <c r="M298" s="50"/>
      <c r="N298" s="51"/>
      <c r="O298" s="15"/>
      <c r="P298" s="14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</row>
    <row r="299">
      <c r="A299" s="6">
        <v>295.0</v>
      </c>
      <c r="B299" s="43"/>
      <c r="C299" s="61"/>
      <c r="D299" s="45"/>
      <c r="E299" s="45"/>
      <c r="F299" s="45"/>
      <c r="G299" s="45"/>
      <c r="H299" s="45"/>
      <c r="I299" s="61"/>
      <c r="J299" s="48"/>
      <c r="K299" s="49"/>
      <c r="L299" s="49"/>
      <c r="M299" s="50"/>
      <c r="N299" s="51"/>
      <c r="O299" s="15"/>
      <c r="P299" s="14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</row>
    <row r="300">
      <c r="A300" s="6">
        <v>296.0</v>
      </c>
      <c r="B300" s="43"/>
      <c r="C300" s="61"/>
      <c r="D300" s="45"/>
      <c r="E300" s="45"/>
      <c r="F300" s="45"/>
      <c r="G300" s="45"/>
      <c r="H300" s="45"/>
      <c r="I300" s="61"/>
      <c r="J300" s="48"/>
      <c r="K300" s="49"/>
      <c r="L300" s="49"/>
      <c r="M300" s="50"/>
      <c r="N300" s="51"/>
      <c r="O300" s="15"/>
      <c r="P300" s="14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</row>
    <row r="301">
      <c r="A301" s="6">
        <v>297.0</v>
      </c>
      <c r="B301" s="43"/>
      <c r="C301" s="61"/>
      <c r="D301" s="45"/>
      <c r="E301" s="45"/>
      <c r="F301" s="45"/>
      <c r="G301" s="45"/>
      <c r="H301" s="45"/>
      <c r="I301" s="61"/>
      <c r="J301" s="48"/>
      <c r="K301" s="49"/>
      <c r="L301" s="49"/>
      <c r="M301" s="50"/>
      <c r="N301" s="51"/>
      <c r="O301" s="15"/>
      <c r="P301" s="14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</row>
    <row r="302">
      <c r="A302" s="6">
        <v>298.0</v>
      </c>
      <c r="B302" s="43"/>
      <c r="C302" s="61"/>
      <c r="D302" s="45"/>
      <c r="E302" s="45"/>
      <c r="F302" s="45"/>
      <c r="G302" s="45"/>
      <c r="H302" s="45"/>
      <c r="I302" s="61"/>
      <c r="J302" s="48"/>
      <c r="K302" s="49"/>
      <c r="L302" s="49"/>
      <c r="M302" s="50"/>
      <c r="N302" s="51"/>
      <c r="O302" s="15"/>
      <c r="P302" s="14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</row>
    <row r="303">
      <c r="A303" s="6">
        <v>299.0</v>
      </c>
      <c r="B303" s="43"/>
      <c r="C303" s="61"/>
      <c r="D303" s="45"/>
      <c r="E303" s="45"/>
      <c r="F303" s="45"/>
      <c r="G303" s="45"/>
      <c r="H303" s="45"/>
      <c r="I303" s="61"/>
      <c r="J303" s="48"/>
      <c r="K303" s="49"/>
      <c r="L303" s="49"/>
      <c r="M303" s="50"/>
      <c r="N303" s="51"/>
      <c r="O303" s="15"/>
      <c r="P303" s="14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</row>
    <row r="304">
      <c r="A304" s="6">
        <v>300.0</v>
      </c>
      <c r="B304" s="43"/>
      <c r="C304" s="61"/>
      <c r="D304" s="45"/>
      <c r="E304" s="45"/>
      <c r="F304" s="45"/>
      <c r="G304" s="45"/>
      <c r="H304" s="45"/>
      <c r="I304" s="61"/>
      <c r="J304" s="48"/>
      <c r="K304" s="49"/>
      <c r="L304" s="49"/>
      <c r="M304" s="50"/>
      <c r="N304" s="51"/>
      <c r="O304" s="15"/>
      <c r="P304" s="14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</row>
    <row r="305">
      <c r="A305" s="6">
        <v>301.0</v>
      </c>
      <c r="B305" s="43"/>
      <c r="C305" s="61"/>
      <c r="D305" s="45"/>
      <c r="E305" s="45"/>
      <c r="F305" s="45"/>
      <c r="G305" s="45"/>
      <c r="H305" s="45"/>
      <c r="I305" s="61"/>
      <c r="J305" s="48"/>
      <c r="K305" s="49"/>
      <c r="L305" s="49"/>
      <c r="M305" s="50"/>
      <c r="N305" s="51"/>
      <c r="O305" s="15"/>
      <c r="P305" s="14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</row>
    <row r="306">
      <c r="A306" s="6">
        <v>302.0</v>
      </c>
      <c r="B306" s="43"/>
      <c r="C306" s="61"/>
      <c r="D306" s="45"/>
      <c r="E306" s="45"/>
      <c r="F306" s="45"/>
      <c r="G306" s="45"/>
      <c r="H306" s="45"/>
      <c r="I306" s="61"/>
      <c r="J306" s="48"/>
      <c r="K306" s="49"/>
      <c r="L306" s="49"/>
      <c r="M306" s="50"/>
      <c r="N306" s="51"/>
      <c r="O306" s="15"/>
      <c r="P306" s="14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</row>
    <row r="307">
      <c r="A307" s="6">
        <v>303.0</v>
      </c>
      <c r="B307" s="43"/>
      <c r="C307" s="61"/>
      <c r="D307" s="45"/>
      <c r="E307" s="45"/>
      <c r="F307" s="45"/>
      <c r="G307" s="45"/>
      <c r="H307" s="45"/>
      <c r="I307" s="61"/>
      <c r="J307" s="48"/>
      <c r="K307" s="49"/>
      <c r="L307" s="49"/>
      <c r="M307" s="50"/>
      <c r="N307" s="51"/>
      <c r="O307" s="15"/>
      <c r="P307" s="14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</row>
    <row r="308">
      <c r="A308" s="6">
        <v>304.0</v>
      </c>
      <c r="B308" s="43"/>
      <c r="C308" s="61"/>
      <c r="D308" s="45"/>
      <c r="E308" s="45"/>
      <c r="F308" s="45"/>
      <c r="G308" s="45"/>
      <c r="H308" s="45"/>
      <c r="I308" s="61"/>
      <c r="J308" s="48"/>
      <c r="K308" s="49"/>
      <c r="L308" s="49"/>
      <c r="M308" s="50"/>
      <c r="N308" s="51"/>
      <c r="O308" s="15"/>
      <c r="P308" s="14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</row>
    <row r="309">
      <c r="A309" s="6">
        <v>305.0</v>
      </c>
      <c r="B309" s="43"/>
      <c r="C309" s="61"/>
      <c r="D309" s="45"/>
      <c r="E309" s="45"/>
      <c r="F309" s="45"/>
      <c r="G309" s="45"/>
      <c r="H309" s="45"/>
      <c r="I309" s="61"/>
      <c r="J309" s="48"/>
      <c r="K309" s="49"/>
      <c r="L309" s="49"/>
      <c r="M309" s="50"/>
      <c r="N309" s="51"/>
      <c r="O309" s="15"/>
      <c r="P309" s="14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</row>
    <row r="310">
      <c r="A310" s="6">
        <v>306.0</v>
      </c>
      <c r="B310" s="43"/>
      <c r="C310" s="61"/>
      <c r="D310" s="45"/>
      <c r="E310" s="45"/>
      <c r="F310" s="45"/>
      <c r="G310" s="45"/>
      <c r="H310" s="45"/>
      <c r="I310" s="61"/>
      <c r="J310" s="48"/>
      <c r="K310" s="49"/>
      <c r="L310" s="49"/>
      <c r="M310" s="50"/>
      <c r="N310" s="51"/>
      <c r="O310" s="15"/>
      <c r="P310" s="14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</row>
    <row r="311">
      <c r="A311" s="6">
        <v>307.0</v>
      </c>
      <c r="B311" s="43"/>
      <c r="C311" s="61"/>
      <c r="D311" s="45"/>
      <c r="E311" s="45"/>
      <c r="F311" s="45"/>
      <c r="G311" s="45"/>
      <c r="H311" s="45"/>
      <c r="I311" s="61"/>
      <c r="J311" s="48"/>
      <c r="K311" s="49"/>
      <c r="L311" s="49"/>
      <c r="M311" s="50"/>
      <c r="N311" s="51"/>
      <c r="O311" s="15"/>
      <c r="P311" s="14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</row>
    <row r="312">
      <c r="A312" s="6">
        <v>308.0</v>
      </c>
      <c r="B312" s="43"/>
      <c r="C312" s="61"/>
      <c r="D312" s="45"/>
      <c r="E312" s="45"/>
      <c r="F312" s="45"/>
      <c r="G312" s="45"/>
      <c r="H312" s="45"/>
      <c r="I312" s="61"/>
      <c r="J312" s="48"/>
      <c r="K312" s="49"/>
      <c r="L312" s="49"/>
      <c r="M312" s="50"/>
      <c r="N312" s="51"/>
      <c r="O312" s="15"/>
      <c r="P312" s="14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</row>
    <row r="313">
      <c r="A313" s="6">
        <v>309.0</v>
      </c>
      <c r="B313" s="43"/>
      <c r="C313" s="61"/>
      <c r="D313" s="45"/>
      <c r="E313" s="45"/>
      <c r="F313" s="45"/>
      <c r="G313" s="45"/>
      <c r="H313" s="45"/>
      <c r="I313" s="61"/>
      <c r="J313" s="48"/>
      <c r="K313" s="49"/>
      <c r="L313" s="49"/>
      <c r="M313" s="50"/>
      <c r="N313" s="51"/>
      <c r="O313" s="15"/>
      <c r="P313" s="14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</row>
    <row r="314">
      <c r="A314" s="6">
        <v>310.0</v>
      </c>
      <c r="B314" s="43"/>
      <c r="C314" s="61"/>
      <c r="D314" s="45"/>
      <c r="E314" s="45"/>
      <c r="F314" s="45"/>
      <c r="G314" s="45"/>
      <c r="H314" s="45"/>
      <c r="I314" s="61"/>
      <c r="J314" s="48"/>
      <c r="K314" s="49"/>
      <c r="L314" s="49"/>
      <c r="M314" s="50"/>
      <c r="N314" s="51"/>
      <c r="O314" s="15"/>
      <c r="P314" s="14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</row>
    <row r="315">
      <c r="A315" s="6">
        <v>311.0</v>
      </c>
      <c r="B315" s="43"/>
      <c r="C315" s="61"/>
      <c r="D315" s="45"/>
      <c r="E315" s="45"/>
      <c r="F315" s="45"/>
      <c r="G315" s="45"/>
      <c r="H315" s="45"/>
      <c r="I315" s="61"/>
      <c r="J315" s="48"/>
      <c r="K315" s="49"/>
      <c r="L315" s="49"/>
      <c r="M315" s="50"/>
      <c r="N315" s="51"/>
      <c r="O315" s="15"/>
      <c r="P315" s="14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</row>
    <row r="316">
      <c r="A316" s="6">
        <v>312.0</v>
      </c>
      <c r="B316" s="43"/>
      <c r="C316" s="61"/>
      <c r="D316" s="45"/>
      <c r="E316" s="45"/>
      <c r="F316" s="45"/>
      <c r="G316" s="45"/>
      <c r="H316" s="45"/>
      <c r="I316" s="61"/>
      <c r="J316" s="48"/>
      <c r="K316" s="49"/>
      <c r="L316" s="49"/>
      <c r="M316" s="50"/>
      <c r="N316" s="51"/>
      <c r="O316" s="15"/>
      <c r="P316" s="14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</row>
    <row r="317">
      <c r="A317" s="6">
        <v>313.0</v>
      </c>
      <c r="B317" s="43"/>
      <c r="C317" s="61"/>
      <c r="D317" s="45"/>
      <c r="E317" s="45"/>
      <c r="F317" s="45"/>
      <c r="G317" s="45"/>
      <c r="H317" s="45"/>
      <c r="I317" s="61"/>
      <c r="J317" s="48"/>
      <c r="K317" s="49"/>
      <c r="L317" s="49"/>
      <c r="M317" s="50"/>
      <c r="N317" s="51"/>
      <c r="O317" s="15"/>
      <c r="P317" s="14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</row>
    <row r="318">
      <c r="A318" s="6">
        <v>314.0</v>
      </c>
      <c r="B318" s="43"/>
      <c r="C318" s="61"/>
      <c r="D318" s="45"/>
      <c r="E318" s="45"/>
      <c r="F318" s="45"/>
      <c r="G318" s="45"/>
      <c r="H318" s="45"/>
      <c r="I318" s="61"/>
      <c r="J318" s="48"/>
      <c r="K318" s="49"/>
      <c r="L318" s="49"/>
      <c r="M318" s="50"/>
      <c r="N318" s="51"/>
      <c r="O318" s="15"/>
      <c r="P318" s="14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</row>
    <row r="319">
      <c r="A319" s="6">
        <v>315.0</v>
      </c>
      <c r="B319" s="43"/>
      <c r="C319" s="61"/>
      <c r="D319" s="45"/>
      <c r="E319" s="45"/>
      <c r="F319" s="45"/>
      <c r="G319" s="45"/>
      <c r="H319" s="45"/>
      <c r="I319" s="61"/>
      <c r="J319" s="48"/>
      <c r="K319" s="49"/>
      <c r="L319" s="49"/>
      <c r="M319" s="50"/>
      <c r="N319" s="51"/>
      <c r="O319" s="15"/>
      <c r="P319" s="14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</row>
    <row r="320">
      <c r="A320" s="6">
        <v>316.0</v>
      </c>
      <c r="B320" s="43"/>
      <c r="C320" s="61"/>
      <c r="D320" s="45"/>
      <c r="E320" s="45"/>
      <c r="F320" s="45"/>
      <c r="G320" s="45"/>
      <c r="H320" s="45"/>
      <c r="I320" s="61"/>
      <c r="J320" s="48"/>
      <c r="K320" s="49"/>
      <c r="L320" s="49"/>
      <c r="M320" s="50"/>
      <c r="N320" s="51"/>
      <c r="O320" s="15"/>
      <c r="P320" s="14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</row>
    <row r="321">
      <c r="A321" s="6">
        <v>317.0</v>
      </c>
      <c r="B321" s="43"/>
      <c r="C321" s="61"/>
      <c r="D321" s="45"/>
      <c r="E321" s="45"/>
      <c r="F321" s="45"/>
      <c r="G321" s="45"/>
      <c r="H321" s="45"/>
      <c r="I321" s="61"/>
      <c r="J321" s="48"/>
      <c r="K321" s="49"/>
      <c r="L321" s="49"/>
      <c r="M321" s="50"/>
      <c r="N321" s="51"/>
      <c r="O321" s="15"/>
      <c r="P321" s="14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</row>
    <row r="322">
      <c r="A322" s="6">
        <v>318.0</v>
      </c>
      <c r="B322" s="43"/>
      <c r="C322" s="61"/>
      <c r="D322" s="45"/>
      <c r="E322" s="45"/>
      <c r="F322" s="45"/>
      <c r="G322" s="45"/>
      <c r="H322" s="45"/>
      <c r="I322" s="61"/>
      <c r="J322" s="48"/>
      <c r="K322" s="49"/>
      <c r="L322" s="49"/>
      <c r="M322" s="50"/>
      <c r="N322" s="51"/>
      <c r="O322" s="15"/>
      <c r="P322" s="14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</row>
    <row r="323">
      <c r="A323" s="6">
        <v>319.0</v>
      </c>
      <c r="B323" s="43"/>
      <c r="C323" s="61"/>
      <c r="D323" s="45"/>
      <c r="E323" s="45"/>
      <c r="F323" s="45"/>
      <c r="G323" s="45"/>
      <c r="H323" s="45"/>
      <c r="I323" s="61"/>
      <c r="J323" s="48"/>
      <c r="K323" s="49"/>
      <c r="L323" s="49"/>
      <c r="M323" s="50"/>
      <c r="N323" s="51"/>
      <c r="O323" s="15"/>
      <c r="P323" s="14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</row>
    <row r="324">
      <c r="A324" s="6">
        <v>320.0</v>
      </c>
      <c r="B324" s="43"/>
      <c r="C324" s="61"/>
      <c r="D324" s="45"/>
      <c r="E324" s="45"/>
      <c r="F324" s="45"/>
      <c r="G324" s="45"/>
      <c r="H324" s="45"/>
      <c r="I324" s="61"/>
      <c r="J324" s="48"/>
      <c r="K324" s="49"/>
      <c r="L324" s="49"/>
      <c r="M324" s="50"/>
      <c r="N324" s="51"/>
      <c r="O324" s="15"/>
      <c r="P324" s="14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</row>
    <row r="325">
      <c r="A325" s="6">
        <v>321.0</v>
      </c>
      <c r="B325" s="43"/>
      <c r="C325" s="61"/>
      <c r="D325" s="45"/>
      <c r="E325" s="45"/>
      <c r="F325" s="45"/>
      <c r="G325" s="45"/>
      <c r="H325" s="45"/>
      <c r="I325" s="61"/>
      <c r="J325" s="48"/>
      <c r="K325" s="49"/>
      <c r="L325" s="49"/>
      <c r="M325" s="50"/>
      <c r="N325" s="51"/>
      <c r="O325" s="15"/>
      <c r="P325" s="14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</row>
    <row r="326">
      <c r="A326" s="6">
        <v>322.0</v>
      </c>
      <c r="B326" s="43"/>
      <c r="C326" s="61"/>
      <c r="D326" s="45"/>
      <c r="E326" s="45"/>
      <c r="F326" s="45"/>
      <c r="G326" s="45"/>
      <c r="H326" s="45"/>
      <c r="I326" s="61"/>
      <c r="J326" s="48"/>
      <c r="K326" s="49"/>
      <c r="L326" s="49"/>
      <c r="M326" s="50"/>
      <c r="N326" s="51"/>
      <c r="O326" s="15"/>
      <c r="P326" s="14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</row>
    <row r="327">
      <c r="A327" s="6">
        <v>323.0</v>
      </c>
      <c r="B327" s="43"/>
      <c r="C327" s="61"/>
      <c r="D327" s="45"/>
      <c r="E327" s="45"/>
      <c r="F327" s="45"/>
      <c r="G327" s="45"/>
      <c r="H327" s="45"/>
      <c r="I327" s="61"/>
      <c r="J327" s="48"/>
      <c r="K327" s="49"/>
      <c r="L327" s="49"/>
      <c r="M327" s="50"/>
      <c r="N327" s="51"/>
      <c r="O327" s="15"/>
      <c r="P327" s="14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</row>
    <row r="328">
      <c r="A328" s="6">
        <v>324.0</v>
      </c>
      <c r="B328" s="43"/>
      <c r="C328" s="61"/>
      <c r="D328" s="45"/>
      <c r="E328" s="45"/>
      <c r="F328" s="45"/>
      <c r="G328" s="45"/>
      <c r="H328" s="45"/>
      <c r="I328" s="61"/>
      <c r="J328" s="48"/>
      <c r="K328" s="49"/>
      <c r="L328" s="49"/>
      <c r="M328" s="50"/>
      <c r="N328" s="51"/>
      <c r="O328" s="15"/>
      <c r="P328" s="14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</row>
    <row r="329">
      <c r="A329" s="6">
        <v>325.0</v>
      </c>
      <c r="B329" s="43"/>
      <c r="C329" s="61"/>
      <c r="D329" s="45"/>
      <c r="E329" s="45"/>
      <c r="F329" s="45"/>
      <c r="G329" s="45"/>
      <c r="H329" s="45"/>
      <c r="I329" s="61"/>
      <c r="J329" s="48"/>
      <c r="K329" s="49"/>
      <c r="L329" s="49"/>
      <c r="M329" s="50"/>
      <c r="N329" s="51"/>
      <c r="O329" s="15"/>
      <c r="P329" s="14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</row>
    <row r="330">
      <c r="A330" s="6">
        <v>326.0</v>
      </c>
      <c r="B330" s="43"/>
      <c r="C330" s="61"/>
      <c r="D330" s="45"/>
      <c r="E330" s="45"/>
      <c r="F330" s="45"/>
      <c r="G330" s="45"/>
      <c r="H330" s="45"/>
      <c r="I330" s="61"/>
      <c r="J330" s="48"/>
      <c r="K330" s="49"/>
      <c r="L330" s="49"/>
      <c r="M330" s="50"/>
      <c r="N330" s="51"/>
      <c r="O330" s="15"/>
      <c r="P330" s="14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</row>
    <row r="331">
      <c r="A331" s="6">
        <v>327.0</v>
      </c>
      <c r="B331" s="43"/>
      <c r="C331" s="61"/>
      <c r="D331" s="45"/>
      <c r="E331" s="45"/>
      <c r="F331" s="45"/>
      <c r="G331" s="45"/>
      <c r="H331" s="45"/>
      <c r="I331" s="61"/>
      <c r="J331" s="48"/>
      <c r="K331" s="49"/>
      <c r="L331" s="49"/>
      <c r="M331" s="50"/>
      <c r="N331" s="51"/>
      <c r="O331" s="15"/>
      <c r="P331" s="14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</row>
    <row r="332">
      <c r="A332" s="6">
        <v>328.0</v>
      </c>
      <c r="B332" s="43"/>
      <c r="C332" s="61"/>
      <c r="D332" s="45"/>
      <c r="E332" s="45"/>
      <c r="F332" s="45"/>
      <c r="G332" s="45"/>
      <c r="H332" s="45"/>
      <c r="I332" s="61"/>
      <c r="J332" s="48"/>
      <c r="K332" s="49"/>
      <c r="L332" s="49"/>
      <c r="M332" s="50"/>
      <c r="N332" s="51"/>
      <c r="O332" s="15"/>
      <c r="P332" s="14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</row>
    <row r="333">
      <c r="A333" s="6">
        <v>329.0</v>
      </c>
      <c r="B333" s="43"/>
      <c r="C333" s="61"/>
      <c r="D333" s="45"/>
      <c r="E333" s="45"/>
      <c r="F333" s="45"/>
      <c r="G333" s="45"/>
      <c r="H333" s="45"/>
      <c r="I333" s="61"/>
      <c r="J333" s="48"/>
      <c r="K333" s="49"/>
      <c r="L333" s="49"/>
      <c r="M333" s="50"/>
      <c r="N333" s="51"/>
      <c r="O333" s="15"/>
      <c r="P333" s="14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</row>
    <row r="334">
      <c r="A334" s="6">
        <v>330.0</v>
      </c>
      <c r="B334" s="43"/>
      <c r="C334" s="61"/>
      <c r="D334" s="45"/>
      <c r="E334" s="45"/>
      <c r="F334" s="45"/>
      <c r="G334" s="45"/>
      <c r="H334" s="45"/>
      <c r="I334" s="61"/>
      <c r="J334" s="48"/>
      <c r="K334" s="49"/>
      <c r="L334" s="49"/>
      <c r="M334" s="50"/>
      <c r="N334" s="51"/>
      <c r="O334" s="15"/>
      <c r="P334" s="14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</row>
    <row r="335">
      <c r="A335" s="6">
        <v>331.0</v>
      </c>
      <c r="B335" s="43"/>
      <c r="C335" s="61"/>
      <c r="D335" s="45"/>
      <c r="E335" s="45"/>
      <c r="F335" s="45"/>
      <c r="G335" s="45"/>
      <c r="H335" s="45"/>
      <c r="I335" s="61"/>
      <c r="J335" s="48"/>
      <c r="K335" s="49"/>
      <c r="L335" s="49"/>
      <c r="M335" s="50"/>
      <c r="N335" s="51"/>
      <c r="O335" s="15"/>
      <c r="P335" s="14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</row>
    <row r="336">
      <c r="A336" s="6">
        <v>332.0</v>
      </c>
      <c r="B336" s="43"/>
      <c r="C336" s="61"/>
      <c r="D336" s="45"/>
      <c r="E336" s="45"/>
      <c r="F336" s="45"/>
      <c r="G336" s="45"/>
      <c r="H336" s="45"/>
      <c r="I336" s="61"/>
      <c r="J336" s="48"/>
      <c r="K336" s="49"/>
      <c r="L336" s="49"/>
      <c r="M336" s="50"/>
      <c r="N336" s="51"/>
      <c r="O336" s="15"/>
      <c r="P336" s="14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</row>
    <row r="337">
      <c r="A337" s="6">
        <v>333.0</v>
      </c>
      <c r="B337" s="43"/>
      <c r="C337" s="61"/>
      <c r="D337" s="45"/>
      <c r="E337" s="45"/>
      <c r="F337" s="45"/>
      <c r="G337" s="45"/>
      <c r="H337" s="45"/>
      <c r="I337" s="61"/>
      <c r="J337" s="48"/>
      <c r="K337" s="49"/>
      <c r="L337" s="49"/>
      <c r="M337" s="50"/>
      <c r="N337" s="51"/>
      <c r="O337" s="15"/>
      <c r="P337" s="14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</row>
    <row r="338">
      <c r="A338" s="6">
        <v>334.0</v>
      </c>
      <c r="B338" s="43"/>
      <c r="C338" s="61"/>
      <c r="D338" s="45"/>
      <c r="E338" s="45"/>
      <c r="F338" s="45"/>
      <c r="G338" s="45"/>
      <c r="H338" s="45"/>
      <c r="I338" s="61"/>
      <c r="J338" s="48"/>
      <c r="K338" s="49"/>
      <c r="L338" s="49"/>
      <c r="M338" s="50"/>
      <c r="N338" s="51"/>
      <c r="O338" s="15"/>
      <c r="P338" s="14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</row>
    <row r="339">
      <c r="A339" s="6">
        <v>335.0</v>
      </c>
      <c r="B339" s="43"/>
      <c r="C339" s="61"/>
      <c r="D339" s="45"/>
      <c r="E339" s="45"/>
      <c r="F339" s="45"/>
      <c r="G339" s="45"/>
      <c r="H339" s="45"/>
      <c r="I339" s="61"/>
      <c r="J339" s="48"/>
      <c r="K339" s="49"/>
      <c r="L339" s="49"/>
      <c r="M339" s="50"/>
      <c r="N339" s="51"/>
      <c r="O339" s="15"/>
      <c r="P339" s="14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</row>
    <row r="340">
      <c r="A340" s="6">
        <v>336.0</v>
      </c>
      <c r="B340" s="43"/>
      <c r="C340" s="61"/>
      <c r="D340" s="45"/>
      <c r="E340" s="45"/>
      <c r="F340" s="45"/>
      <c r="G340" s="45"/>
      <c r="H340" s="45"/>
      <c r="I340" s="61"/>
      <c r="J340" s="48"/>
      <c r="K340" s="49"/>
      <c r="L340" s="49"/>
      <c r="M340" s="50"/>
      <c r="N340" s="51"/>
      <c r="O340" s="15"/>
      <c r="P340" s="14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</row>
    <row r="341">
      <c r="A341" s="6">
        <v>337.0</v>
      </c>
      <c r="B341" s="43"/>
      <c r="C341" s="61"/>
      <c r="D341" s="45"/>
      <c r="E341" s="45"/>
      <c r="F341" s="45"/>
      <c r="G341" s="45"/>
      <c r="H341" s="45"/>
      <c r="I341" s="61"/>
      <c r="J341" s="48"/>
      <c r="K341" s="49"/>
      <c r="L341" s="49"/>
      <c r="M341" s="50"/>
      <c r="N341" s="51"/>
      <c r="O341" s="15"/>
      <c r="P341" s="14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</row>
    <row r="342">
      <c r="A342" s="6">
        <v>338.0</v>
      </c>
      <c r="B342" s="43"/>
      <c r="C342" s="61"/>
      <c r="D342" s="45"/>
      <c r="E342" s="45"/>
      <c r="F342" s="45"/>
      <c r="G342" s="45"/>
      <c r="H342" s="45"/>
      <c r="I342" s="61"/>
      <c r="J342" s="48"/>
      <c r="K342" s="49"/>
      <c r="L342" s="49"/>
      <c r="M342" s="50"/>
      <c r="N342" s="51"/>
      <c r="O342" s="15"/>
      <c r="P342" s="14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</row>
    <row r="343">
      <c r="A343" s="6">
        <v>339.0</v>
      </c>
      <c r="B343" s="43"/>
      <c r="C343" s="61"/>
      <c r="D343" s="45"/>
      <c r="E343" s="45"/>
      <c r="F343" s="45"/>
      <c r="G343" s="45"/>
      <c r="H343" s="45"/>
      <c r="I343" s="61"/>
      <c r="J343" s="48"/>
      <c r="K343" s="49"/>
      <c r="L343" s="49"/>
      <c r="M343" s="50"/>
      <c r="N343" s="51"/>
      <c r="O343" s="15"/>
      <c r="P343" s="14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</row>
    <row r="344">
      <c r="A344" s="6">
        <v>340.0</v>
      </c>
      <c r="B344" s="43"/>
      <c r="C344" s="61"/>
      <c r="D344" s="45"/>
      <c r="E344" s="45"/>
      <c r="F344" s="45"/>
      <c r="G344" s="45"/>
      <c r="H344" s="45"/>
      <c r="I344" s="61"/>
      <c r="J344" s="48"/>
      <c r="K344" s="49"/>
      <c r="L344" s="49"/>
      <c r="M344" s="50"/>
      <c r="N344" s="51"/>
      <c r="O344" s="15"/>
      <c r="P344" s="14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</row>
    <row r="345">
      <c r="A345" s="6">
        <v>341.0</v>
      </c>
      <c r="B345" s="43"/>
      <c r="C345" s="61"/>
      <c r="D345" s="45"/>
      <c r="E345" s="45"/>
      <c r="F345" s="45"/>
      <c r="G345" s="45"/>
      <c r="H345" s="45"/>
      <c r="I345" s="61"/>
      <c r="J345" s="48"/>
      <c r="K345" s="49"/>
      <c r="L345" s="49"/>
      <c r="M345" s="50"/>
      <c r="N345" s="51"/>
      <c r="O345" s="15"/>
      <c r="P345" s="14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</row>
    <row r="346">
      <c r="A346" s="6">
        <v>342.0</v>
      </c>
      <c r="B346" s="43"/>
      <c r="C346" s="61"/>
      <c r="D346" s="45"/>
      <c r="E346" s="45"/>
      <c r="F346" s="45"/>
      <c r="G346" s="45"/>
      <c r="H346" s="45"/>
      <c r="I346" s="61"/>
      <c r="J346" s="48"/>
      <c r="K346" s="49"/>
      <c r="L346" s="49"/>
      <c r="M346" s="50"/>
      <c r="N346" s="51"/>
      <c r="O346" s="15"/>
      <c r="P346" s="14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</row>
    <row r="347">
      <c r="A347" s="6">
        <v>343.0</v>
      </c>
      <c r="B347" s="43"/>
      <c r="C347" s="61"/>
      <c r="D347" s="45"/>
      <c r="E347" s="45"/>
      <c r="F347" s="45"/>
      <c r="G347" s="45"/>
      <c r="H347" s="45"/>
      <c r="I347" s="61"/>
      <c r="J347" s="48"/>
      <c r="K347" s="49"/>
      <c r="L347" s="49"/>
      <c r="M347" s="50"/>
      <c r="N347" s="51"/>
      <c r="O347" s="15"/>
      <c r="P347" s="14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</row>
    <row r="348">
      <c r="A348" s="6">
        <v>344.0</v>
      </c>
      <c r="B348" s="43"/>
      <c r="C348" s="61"/>
      <c r="D348" s="45"/>
      <c r="E348" s="45"/>
      <c r="F348" s="45"/>
      <c r="G348" s="45"/>
      <c r="H348" s="45"/>
      <c r="I348" s="61"/>
      <c r="J348" s="48"/>
      <c r="K348" s="49"/>
      <c r="L348" s="49"/>
      <c r="M348" s="50"/>
      <c r="N348" s="51"/>
      <c r="O348" s="15"/>
      <c r="P348" s="14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</row>
    <row r="349">
      <c r="A349" s="6">
        <v>345.0</v>
      </c>
      <c r="B349" s="43"/>
      <c r="C349" s="61"/>
      <c r="D349" s="45"/>
      <c r="E349" s="45"/>
      <c r="F349" s="45"/>
      <c r="G349" s="45"/>
      <c r="H349" s="45"/>
      <c r="I349" s="61"/>
      <c r="J349" s="48"/>
      <c r="K349" s="49"/>
      <c r="L349" s="49"/>
      <c r="M349" s="50"/>
      <c r="N349" s="51"/>
      <c r="O349" s="15"/>
      <c r="P349" s="14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</row>
    <row r="350">
      <c r="A350" s="6">
        <v>346.0</v>
      </c>
      <c r="B350" s="43"/>
      <c r="C350" s="61"/>
      <c r="D350" s="45"/>
      <c r="E350" s="45"/>
      <c r="F350" s="45"/>
      <c r="G350" s="45"/>
      <c r="H350" s="45"/>
      <c r="I350" s="61"/>
      <c r="J350" s="48"/>
      <c r="K350" s="49"/>
      <c r="L350" s="49"/>
      <c r="M350" s="50"/>
      <c r="N350" s="51"/>
      <c r="O350" s="15"/>
      <c r="P350" s="14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</row>
    <row r="351">
      <c r="A351" s="6">
        <v>347.0</v>
      </c>
      <c r="B351" s="43"/>
      <c r="C351" s="61"/>
      <c r="D351" s="45"/>
      <c r="E351" s="45"/>
      <c r="F351" s="45"/>
      <c r="G351" s="45"/>
      <c r="H351" s="45"/>
      <c r="I351" s="61"/>
      <c r="J351" s="48"/>
      <c r="K351" s="49"/>
      <c r="L351" s="49"/>
      <c r="M351" s="50"/>
      <c r="N351" s="51"/>
      <c r="O351" s="15"/>
      <c r="P351" s="14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</row>
    <row r="352">
      <c r="A352" s="6">
        <v>348.0</v>
      </c>
      <c r="B352" s="43"/>
      <c r="C352" s="61"/>
      <c r="D352" s="45"/>
      <c r="E352" s="45"/>
      <c r="F352" s="45"/>
      <c r="G352" s="45"/>
      <c r="H352" s="45"/>
      <c r="I352" s="61"/>
      <c r="J352" s="48"/>
      <c r="K352" s="49"/>
      <c r="L352" s="49"/>
      <c r="M352" s="50"/>
      <c r="N352" s="51"/>
      <c r="O352" s="15"/>
      <c r="P352" s="14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</row>
    <row r="353">
      <c r="A353" s="6">
        <v>349.0</v>
      </c>
      <c r="B353" s="43"/>
      <c r="C353" s="61"/>
      <c r="D353" s="45"/>
      <c r="E353" s="45"/>
      <c r="F353" s="45"/>
      <c r="G353" s="45"/>
      <c r="H353" s="45"/>
      <c r="I353" s="61"/>
      <c r="J353" s="48"/>
      <c r="K353" s="49"/>
      <c r="L353" s="49"/>
      <c r="M353" s="50"/>
      <c r="N353" s="51"/>
      <c r="O353" s="15"/>
      <c r="P353" s="14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</row>
    <row r="354">
      <c r="A354" s="6">
        <v>350.0</v>
      </c>
      <c r="B354" s="43"/>
      <c r="C354" s="61"/>
      <c r="D354" s="45"/>
      <c r="E354" s="45"/>
      <c r="F354" s="45"/>
      <c r="G354" s="45"/>
      <c r="H354" s="45"/>
      <c r="I354" s="61"/>
      <c r="J354" s="48"/>
      <c r="K354" s="49"/>
      <c r="L354" s="49"/>
      <c r="M354" s="50"/>
      <c r="N354" s="51"/>
      <c r="O354" s="15"/>
      <c r="P354" s="14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</row>
    <row r="355">
      <c r="A355" s="6">
        <v>351.0</v>
      </c>
      <c r="B355" s="43"/>
      <c r="C355" s="61"/>
      <c r="D355" s="45"/>
      <c r="E355" s="45"/>
      <c r="F355" s="45"/>
      <c r="G355" s="45"/>
      <c r="H355" s="45"/>
      <c r="I355" s="61"/>
      <c r="J355" s="48"/>
      <c r="K355" s="49"/>
      <c r="L355" s="49"/>
      <c r="M355" s="50"/>
      <c r="N355" s="51"/>
      <c r="O355" s="15"/>
      <c r="P355" s="14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</row>
    <row r="356">
      <c r="A356" s="6">
        <v>352.0</v>
      </c>
      <c r="B356" s="43"/>
      <c r="C356" s="61"/>
      <c r="D356" s="45"/>
      <c r="E356" s="45"/>
      <c r="F356" s="45"/>
      <c r="G356" s="45"/>
      <c r="H356" s="45"/>
      <c r="I356" s="61"/>
      <c r="J356" s="48"/>
      <c r="K356" s="49"/>
      <c r="L356" s="49"/>
      <c r="M356" s="50"/>
      <c r="N356" s="51"/>
      <c r="O356" s="15"/>
      <c r="P356" s="14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</row>
    <row r="357">
      <c r="A357" s="6">
        <v>353.0</v>
      </c>
      <c r="B357" s="43"/>
      <c r="C357" s="61"/>
      <c r="D357" s="45"/>
      <c r="E357" s="45"/>
      <c r="F357" s="45"/>
      <c r="G357" s="45"/>
      <c r="H357" s="45"/>
      <c r="I357" s="61"/>
      <c r="J357" s="48"/>
      <c r="K357" s="49"/>
      <c r="L357" s="49"/>
      <c r="M357" s="50"/>
      <c r="N357" s="51"/>
      <c r="O357" s="15"/>
      <c r="P357" s="14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</row>
    <row r="358">
      <c r="A358" s="6">
        <v>354.0</v>
      </c>
      <c r="B358" s="43"/>
      <c r="C358" s="61"/>
      <c r="D358" s="45"/>
      <c r="E358" s="45"/>
      <c r="F358" s="45"/>
      <c r="G358" s="45"/>
      <c r="H358" s="45"/>
      <c r="I358" s="61"/>
      <c r="J358" s="48"/>
      <c r="K358" s="49"/>
      <c r="L358" s="49"/>
      <c r="M358" s="50"/>
      <c r="N358" s="51"/>
      <c r="O358" s="15"/>
      <c r="P358" s="14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</row>
    <row r="359">
      <c r="A359" s="6">
        <v>355.0</v>
      </c>
      <c r="B359" s="43"/>
      <c r="C359" s="61"/>
      <c r="D359" s="45"/>
      <c r="E359" s="45"/>
      <c r="F359" s="45"/>
      <c r="G359" s="45"/>
      <c r="H359" s="45"/>
      <c r="I359" s="61"/>
      <c r="J359" s="48"/>
      <c r="K359" s="49"/>
      <c r="L359" s="49"/>
      <c r="M359" s="50"/>
      <c r="N359" s="51"/>
      <c r="O359" s="15"/>
      <c r="P359" s="14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</row>
    <row r="360">
      <c r="A360" s="6">
        <v>356.0</v>
      </c>
      <c r="B360" s="43"/>
      <c r="C360" s="61"/>
      <c r="D360" s="45"/>
      <c r="E360" s="45"/>
      <c r="F360" s="45"/>
      <c r="G360" s="45"/>
      <c r="H360" s="45"/>
      <c r="I360" s="61"/>
      <c r="J360" s="48"/>
      <c r="K360" s="49"/>
      <c r="L360" s="49"/>
      <c r="M360" s="50"/>
      <c r="N360" s="51"/>
      <c r="O360" s="15"/>
      <c r="P360" s="14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</row>
    <row r="361">
      <c r="A361" s="6">
        <v>357.0</v>
      </c>
      <c r="B361" s="43"/>
      <c r="C361" s="61"/>
      <c r="D361" s="45"/>
      <c r="E361" s="45"/>
      <c r="F361" s="45"/>
      <c r="G361" s="45"/>
      <c r="H361" s="45"/>
      <c r="I361" s="61"/>
      <c r="J361" s="48"/>
      <c r="K361" s="49"/>
      <c r="L361" s="49"/>
      <c r="M361" s="50"/>
      <c r="N361" s="51"/>
      <c r="O361" s="15"/>
      <c r="P361" s="14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</row>
    <row r="362">
      <c r="A362" s="6">
        <v>358.0</v>
      </c>
      <c r="B362" s="43"/>
      <c r="C362" s="61"/>
      <c r="D362" s="45"/>
      <c r="E362" s="45"/>
      <c r="F362" s="45"/>
      <c r="G362" s="45"/>
      <c r="H362" s="45"/>
      <c r="I362" s="61"/>
      <c r="J362" s="48"/>
      <c r="K362" s="49"/>
      <c r="L362" s="49"/>
      <c r="M362" s="50"/>
      <c r="N362" s="51"/>
      <c r="O362" s="15"/>
      <c r="P362" s="14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</row>
    <row r="363">
      <c r="A363" s="6">
        <v>359.0</v>
      </c>
      <c r="B363" s="43"/>
      <c r="C363" s="61"/>
      <c r="D363" s="45"/>
      <c r="E363" s="45"/>
      <c r="F363" s="45"/>
      <c r="G363" s="45"/>
      <c r="H363" s="45"/>
      <c r="I363" s="61"/>
      <c r="J363" s="48"/>
      <c r="K363" s="49"/>
      <c r="L363" s="49"/>
      <c r="M363" s="50"/>
      <c r="N363" s="51"/>
      <c r="O363" s="15"/>
      <c r="P363" s="14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</row>
    <row r="364">
      <c r="A364" s="6">
        <v>360.0</v>
      </c>
      <c r="B364" s="43"/>
      <c r="C364" s="61"/>
      <c r="D364" s="45"/>
      <c r="E364" s="45"/>
      <c r="F364" s="45"/>
      <c r="G364" s="45"/>
      <c r="H364" s="45"/>
      <c r="I364" s="61"/>
      <c r="J364" s="48"/>
      <c r="K364" s="49"/>
      <c r="L364" s="49"/>
      <c r="M364" s="50"/>
      <c r="N364" s="51"/>
      <c r="O364" s="15"/>
      <c r="P364" s="14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</row>
    <row r="365">
      <c r="A365" s="6">
        <v>361.0</v>
      </c>
      <c r="B365" s="43"/>
      <c r="C365" s="61"/>
      <c r="D365" s="45"/>
      <c r="E365" s="45"/>
      <c r="F365" s="45"/>
      <c r="G365" s="45"/>
      <c r="H365" s="45"/>
      <c r="I365" s="61"/>
      <c r="J365" s="48"/>
      <c r="K365" s="49"/>
      <c r="L365" s="49"/>
      <c r="M365" s="50"/>
      <c r="N365" s="51"/>
      <c r="O365" s="15"/>
      <c r="P365" s="14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</row>
    <row r="366">
      <c r="A366" s="6">
        <v>362.0</v>
      </c>
      <c r="B366" s="43"/>
      <c r="C366" s="61"/>
      <c r="D366" s="45"/>
      <c r="E366" s="45"/>
      <c r="F366" s="45"/>
      <c r="G366" s="45"/>
      <c r="H366" s="45"/>
      <c r="I366" s="61"/>
      <c r="J366" s="48"/>
      <c r="K366" s="49"/>
      <c r="L366" s="49"/>
      <c r="M366" s="50"/>
      <c r="N366" s="51"/>
      <c r="O366" s="15"/>
      <c r="P366" s="14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</row>
    <row r="367">
      <c r="A367" s="6">
        <v>363.0</v>
      </c>
      <c r="B367" s="43"/>
      <c r="C367" s="61"/>
      <c r="D367" s="45"/>
      <c r="E367" s="45"/>
      <c r="F367" s="45"/>
      <c r="G367" s="45"/>
      <c r="H367" s="45"/>
      <c r="I367" s="61"/>
      <c r="J367" s="48"/>
      <c r="K367" s="49"/>
      <c r="L367" s="49"/>
      <c r="M367" s="50"/>
      <c r="N367" s="51"/>
      <c r="O367" s="15"/>
      <c r="P367" s="14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</row>
    <row r="368">
      <c r="A368" s="6">
        <v>364.0</v>
      </c>
      <c r="B368" s="43"/>
      <c r="C368" s="61"/>
      <c r="D368" s="45"/>
      <c r="E368" s="45"/>
      <c r="F368" s="45"/>
      <c r="G368" s="45"/>
      <c r="H368" s="45"/>
      <c r="I368" s="61"/>
      <c r="J368" s="48"/>
      <c r="K368" s="49"/>
      <c r="L368" s="49"/>
      <c r="M368" s="50"/>
      <c r="N368" s="51"/>
      <c r="O368" s="15"/>
      <c r="P368" s="14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</row>
    <row r="369">
      <c r="A369" s="6">
        <v>365.0</v>
      </c>
      <c r="B369" s="43"/>
      <c r="C369" s="61"/>
      <c r="D369" s="45"/>
      <c r="E369" s="45"/>
      <c r="F369" s="45"/>
      <c r="G369" s="45"/>
      <c r="H369" s="45"/>
      <c r="I369" s="61"/>
      <c r="J369" s="48"/>
      <c r="K369" s="49"/>
      <c r="L369" s="49"/>
      <c r="M369" s="50"/>
      <c r="N369" s="51"/>
      <c r="O369" s="15"/>
      <c r="P369" s="14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</row>
    <row r="370">
      <c r="A370" s="6">
        <v>366.0</v>
      </c>
      <c r="B370" s="43"/>
      <c r="C370" s="61"/>
      <c r="D370" s="45"/>
      <c r="E370" s="45"/>
      <c r="F370" s="45"/>
      <c r="G370" s="45"/>
      <c r="H370" s="45"/>
      <c r="I370" s="61"/>
      <c r="J370" s="48"/>
      <c r="K370" s="49"/>
      <c r="L370" s="49"/>
      <c r="M370" s="50"/>
      <c r="N370" s="51"/>
      <c r="O370" s="15"/>
      <c r="P370" s="14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</row>
    <row r="371">
      <c r="A371" s="6">
        <v>367.0</v>
      </c>
      <c r="B371" s="43"/>
      <c r="C371" s="61"/>
      <c r="D371" s="45"/>
      <c r="E371" s="45"/>
      <c r="F371" s="45"/>
      <c r="G371" s="45"/>
      <c r="H371" s="45"/>
      <c r="I371" s="61"/>
      <c r="J371" s="48"/>
      <c r="K371" s="49"/>
      <c r="L371" s="49"/>
      <c r="M371" s="50"/>
      <c r="N371" s="51"/>
      <c r="O371" s="15"/>
      <c r="P371" s="14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</row>
    <row r="372">
      <c r="A372" s="6">
        <v>368.0</v>
      </c>
      <c r="B372" s="43"/>
      <c r="C372" s="61"/>
      <c r="D372" s="45"/>
      <c r="E372" s="45"/>
      <c r="F372" s="45"/>
      <c r="G372" s="45"/>
      <c r="H372" s="45"/>
      <c r="I372" s="61"/>
      <c r="J372" s="48"/>
      <c r="K372" s="49"/>
      <c r="L372" s="49"/>
      <c r="M372" s="50"/>
      <c r="N372" s="51"/>
      <c r="O372" s="15"/>
      <c r="P372" s="14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</row>
    <row r="373">
      <c r="A373" s="6">
        <v>369.0</v>
      </c>
      <c r="B373" s="43"/>
      <c r="C373" s="61"/>
      <c r="D373" s="45"/>
      <c r="E373" s="45"/>
      <c r="F373" s="45"/>
      <c r="G373" s="45"/>
      <c r="H373" s="45"/>
      <c r="I373" s="61"/>
      <c r="J373" s="48"/>
      <c r="K373" s="49"/>
      <c r="L373" s="49"/>
      <c r="M373" s="50"/>
      <c r="N373" s="51"/>
      <c r="O373" s="15"/>
      <c r="P373" s="14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</row>
    <row r="374">
      <c r="A374" s="6">
        <v>370.0</v>
      </c>
      <c r="B374" s="43"/>
      <c r="C374" s="61"/>
      <c r="D374" s="45"/>
      <c r="E374" s="45"/>
      <c r="F374" s="45"/>
      <c r="G374" s="45"/>
      <c r="H374" s="45"/>
      <c r="I374" s="61"/>
      <c r="J374" s="48"/>
      <c r="K374" s="49"/>
      <c r="L374" s="49"/>
      <c r="M374" s="50"/>
      <c r="N374" s="51"/>
      <c r="O374" s="15"/>
      <c r="P374" s="14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</row>
    <row r="375">
      <c r="A375" s="6">
        <v>371.0</v>
      </c>
      <c r="B375" s="43"/>
      <c r="C375" s="61"/>
      <c r="D375" s="45"/>
      <c r="E375" s="45"/>
      <c r="F375" s="45"/>
      <c r="G375" s="45"/>
      <c r="H375" s="45"/>
      <c r="I375" s="61"/>
      <c r="J375" s="48"/>
      <c r="K375" s="49"/>
      <c r="L375" s="49"/>
      <c r="M375" s="50"/>
      <c r="N375" s="51"/>
      <c r="O375" s="15"/>
      <c r="P375" s="14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</row>
    <row r="376">
      <c r="A376" s="6">
        <v>372.0</v>
      </c>
      <c r="B376" s="43"/>
      <c r="C376" s="61"/>
      <c r="D376" s="45"/>
      <c r="E376" s="45"/>
      <c r="F376" s="45"/>
      <c r="G376" s="45"/>
      <c r="H376" s="45"/>
      <c r="I376" s="61"/>
      <c r="J376" s="48"/>
      <c r="K376" s="49"/>
      <c r="L376" s="49"/>
      <c r="M376" s="50"/>
      <c r="N376" s="51"/>
      <c r="O376" s="15"/>
      <c r="P376" s="14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</row>
    <row r="377">
      <c r="A377" s="6">
        <v>373.0</v>
      </c>
      <c r="B377" s="43"/>
      <c r="C377" s="61"/>
      <c r="D377" s="45"/>
      <c r="E377" s="45"/>
      <c r="F377" s="45"/>
      <c r="G377" s="45"/>
      <c r="H377" s="45"/>
      <c r="I377" s="61"/>
      <c r="J377" s="48"/>
      <c r="K377" s="49"/>
      <c r="L377" s="49"/>
      <c r="M377" s="50"/>
      <c r="N377" s="51"/>
      <c r="O377" s="15"/>
      <c r="P377" s="14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</row>
    <row r="378">
      <c r="A378" s="6">
        <v>374.0</v>
      </c>
      <c r="B378" s="43"/>
      <c r="C378" s="61"/>
      <c r="D378" s="45"/>
      <c r="E378" s="45"/>
      <c r="F378" s="45"/>
      <c r="G378" s="45"/>
      <c r="H378" s="45"/>
      <c r="I378" s="61"/>
      <c r="J378" s="48"/>
      <c r="K378" s="49"/>
      <c r="L378" s="49"/>
      <c r="M378" s="50"/>
      <c r="N378" s="51"/>
      <c r="O378" s="15"/>
      <c r="P378" s="14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</row>
    <row r="379">
      <c r="A379" s="6">
        <v>375.0</v>
      </c>
      <c r="B379" s="43"/>
      <c r="C379" s="61"/>
      <c r="D379" s="45"/>
      <c r="E379" s="45"/>
      <c r="F379" s="45"/>
      <c r="G379" s="45"/>
      <c r="H379" s="45"/>
      <c r="I379" s="61"/>
      <c r="J379" s="48"/>
      <c r="K379" s="49"/>
      <c r="L379" s="49"/>
      <c r="M379" s="50"/>
      <c r="N379" s="51"/>
      <c r="O379" s="15"/>
      <c r="P379" s="14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</row>
    <row r="380">
      <c r="A380" s="6">
        <v>376.0</v>
      </c>
      <c r="B380" s="43"/>
      <c r="C380" s="61"/>
      <c r="D380" s="45"/>
      <c r="E380" s="45"/>
      <c r="F380" s="45"/>
      <c r="G380" s="45"/>
      <c r="H380" s="45"/>
      <c r="I380" s="61"/>
      <c r="J380" s="48"/>
      <c r="K380" s="49"/>
      <c r="L380" s="49"/>
      <c r="M380" s="50"/>
      <c r="N380" s="51"/>
      <c r="O380" s="15"/>
      <c r="P380" s="14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</row>
    <row r="381">
      <c r="A381" s="6">
        <v>377.0</v>
      </c>
      <c r="B381" s="43"/>
      <c r="C381" s="61"/>
      <c r="D381" s="45"/>
      <c r="E381" s="45"/>
      <c r="F381" s="45"/>
      <c r="G381" s="45"/>
      <c r="H381" s="45"/>
      <c r="I381" s="61"/>
      <c r="J381" s="48"/>
      <c r="K381" s="49"/>
      <c r="L381" s="49"/>
      <c r="M381" s="50"/>
      <c r="N381" s="51"/>
      <c r="O381" s="15"/>
      <c r="P381" s="14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</row>
    <row r="382">
      <c r="A382" s="6">
        <v>378.0</v>
      </c>
      <c r="B382" s="43"/>
      <c r="C382" s="61"/>
      <c r="D382" s="45"/>
      <c r="E382" s="45"/>
      <c r="F382" s="45"/>
      <c r="G382" s="45"/>
      <c r="H382" s="45"/>
      <c r="I382" s="61"/>
      <c r="J382" s="48"/>
      <c r="K382" s="49"/>
      <c r="L382" s="49"/>
      <c r="M382" s="50"/>
      <c r="N382" s="51"/>
      <c r="O382" s="15"/>
      <c r="P382" s="14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</row>
    <row r="383">
      <c r="A383" s="6">
        <v>379.0</v>
      </c>
      <c r="B383" s="43"/>
      <c r="C383" s="61"/>
      <c r="D383" s="45"/>
      <c r="E383" s="45"/>
      <c r="F383" s="45"/>
      <c r="G383" s="45"/>
      <c r="H383" s="45"/>
      <c r="I383" s="61"/>
      <c r="J383" s="48"/>
      <c r="K383" s="49"/>
      <c r="L383" s="49"/>
      <c r="M383" s="50"/>
      <c r="N383" s="51"/>
      <c r="O383" s="15"/>
      <c r="P383" s="14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</row>
    <row r="384">
      <c r="A384" s="6">
        <v>380.0</v>
      </c>
      <c r="B384" s="43"/>
      <c r="C384" s="61"/>
      <c r="D384" s="45"/>
      <c r="E384" s="45"/>
      <c r="F384" s="45"/>
      <c r="G384" s="45"/>
      <c r="H384" s="45"/>
      <c r="I384" s="61"/>
      <c r="J384" s="48"/>
      <c r="K384" s="49"/>
      <c r="L384" s="49"/>
      <c r="M384" s="50"/>
      <c r="N384" s="51"/>
      <c r="O384" s="15"/>
      <c r="P384" s="14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</row>
    <row r="385">
      <c r="A385" s="6">
        <v>381.0</v>
      </c>
      <c r="B385" s="43"/>
      <c r="C385" s="61"/>
      <c r="D385" s="45"/>
      <c r="E385" s="45"/>
      <c r="F385" s="45"/>
      <c r="G385" s="45"/>
      <c r="H385" s="45"/>
      <c r="I385" s="61"/>
      <c r="J385" s="48"/>
      <c r="K385" s="49"/>
      <c r="L385" s="49"/>
      <c r="M385" s="50"/>
      <c r="N385" s="51"/>
      <c r="O385" s="15"/>
      <c r="P385" s="14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</row>
    <row r="386">
      <c r="A386" s="6">
        <v>382.0</v>
      </c>
      <c r="B386" s="43"/>
      <c r="C386" s="61"/>
      <c r="D386" s="45"/>
      <c r="E386" s="45"/>
      <c r="F386" s="45"/>
      <c r="G386" s="45"/>
      <c r="H386" s="45"/>
      <c r="I386" s="61"/>
      <c r="J386" s="48"/>
      <c r="K386" s="49"/>
      <c r="L386" s="49"/>
      <c r="M386" s="50"/>
      <c r="N386" s="51"/>
      <c r="O386" s="15"/>
      <c r="P386" s="14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</row>
    <row r="387">
      <c r="A387" s="6">
        <v>383.0</v>
      </c>
      <c r="B387" s="43"/>
      <c r="C387" s="61"/>
      <c r="D387" s="45"/>
      <c r="E387" s="45"/>
      <c r="F387" s="45"/>
      <c r="G387" s="45"/>
      <c r="H387" s="45"/>
      <c r="I387" s="61"/>
      <c r="J387" s="48"/>
      <c r="K387" s="49"/>
      <c r="L387" s="49"/>
      <c r="M387" s="50"/>
      <c r="N387" s="51"/>
      <c r="O387" s="15"/>
      <c r="P387" s="14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</row>
    <row r="388">
      <c r="A388" s="6">
        <v>384.0</v>
      </c>
      <c r="B388" s="43"/>
      <c r="C388" s="61"/>
      <c r="D388" s="45"/>
      <c r="E388" s="45"/>
      <c r="F388" s="45"/>
      <c r="G388" s="45"/>
      <c r="H388" s="45"/>
      <c r="I388" s="61"/>
      <c r="J388" s="48"/>
      <c r="K388" s="49"/>
      <c r="L388" s="49"/>
      <c r="M388" s="50"/>
      <c r="N388" s="51"/>
      <c r="O388" s="15"/>
      <c r="P388" s="14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</row>
    <row r="389">
      <c r="A389" s="6">
        <v>385.0</v>
      </c>
      <c r="B389" s="43"/>
      <c r="C389" s="61"/>
      <c r="D389" s="45"/>
      <c r="E389" s="45"/>
      <c r="F389" s="45"/>
      <c r="G389" s="45"/>
      <c r="H389" s="45"/>
      <c r="I389" s="61"/>
      <c r="J389" s="48"/>
      <c r="K389" s="49"/>
      <c r="L389" s="49"/>
      <c r="M389" s="50"/>
      <c r="N389" s="51"/>
      <c r="O389" s="15"/>
      <c r="P389" s="14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</row>
    <row r="390">
      <c r="A390" s="6">
        <v>386.0</v>
      </c>
      <c r="B390" s="43"/>
      <c r="C390" s="61"/>
      <c r="D390" s="45"/>
      <c r="E390" s="45"/>
      <c r="F390" s="45"/>
      <c r="G390" s="45"/>
      <c r="H390" s="45"/>
      <c r="I390" s="61"/>
      <c r="J390" s="48"/>
      <c r="K390" s="49"/>
      <c r="L390" s="49"/>
      <c r="M390" s="50"/>
      <c r="N390" s="51"/>
      <c r="O390" s="15"/>
      <c r="P390" s="14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</row>
    <row r="391">
      <c r="A391" s="6">
        <v>387.0</v>
      </c>
      <c r="B391" s="43"/>
      <c r="C391" s="61"/>
      <c r="D391" s="45"/>
      <c r="E391" s="45"/>
      <c r="F391" s="45"/>
      <c r="G391" s="45"/>
      <c r="H391" s="45"/>
      <c r="I391" s="61"/>
      <c r="J391" s="48"/>
      <c r="K391" s="49"/>
      <c r="L391" s="49"/>
      <c r="M391" s="50"/>
      <c r="N391" s="51"/>
      <c r="O391" s="15"/>
      <c r="P391" s="14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</row>
    <row r="392">
      <c r="A392" s="6">
        <v>388.0</v>
      </c>
      <c r="B392" s="43"/>
      <c r="C392" s="61"/>
      <c r="D392" s="45"/>
      <c r="E392" s="45"/>
      <c r="F392" s="45"/>
      <c r="G392" s="45"/>
      <c r="H392" s="45"/>
      <c r="I392" s="61"/>
      <c r="J392" s="48"/>
      <c r="K392" s="49"/>
      <c r="L392" s="49"/>
      <c r="M392" s="50"/>
      <c r="N392" s="51"/>
      <c r="O392" s="15"/>
      <c r="P392" s="14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</row>
    <row r="393">
      <c r="A393" s="6">
        <v>389.0</v>
      </c>
      <c r="B393" s="43"/>
      <c r="C393" s="61"/>
      <c r="D393" s="45"/>
      <c r="E393" s="45"/>
      <c r="F393" s="45"/>
      <c r="G393" s="45"/>
      <c r="H393" s="45"/>
      <c r="I393" s="61"/>
      <c r="J393" s="48"/>
      <c r="K393" s="49"/>
      <c r="L393" s="49"/>
      <c r="M393" s="50"/>
      <c r="N393" s="51"/>
      <c r="O393" s="15"/>
      <c r="P393" s="14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</row>
    <row r="394">
      <c r="A394" s="6">
        <v>390.0</v>
      </c>
      <c r="B394" s="43"/>
      <c r="C394" s="61"/>
      <c r="D394" s="45"/>
      <c r="E394" s="45"/>
      <c r="F394" s="45"/>
      <c r="G394" s="45"/>
      <c r="H394" s="45"/>
      <c r="I394" s="61"/>
      <c r="J394" s="48"/>
      <c r="K394" s="49"/>
      <c r="L394" s="49"/>
      <c r="M394" s="50"/>
      <c r="N394" s="51"/>
      <c r="O394" s="15"/>
      <c r="P394" s="14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</row>
    <row r="395">
      <c r="A395" s="6">
        <v>391.0</v>
      </c>
      <c r="B395" s="43"/>
      <c r="C395" s="61"/>
      <c r="D395" s="45"/>
      <c r="E395" s="45"/>
      <c r="F395" s="45"/>
      <c r="G395" s="45"/>
      <c r="H395" s="45"/>
      <c r="I395" s="61"/>
      <c r="J395" s="48"/>
      <c r="K395" s="49"/>
      <c r="L395" s="49"/>
      <c r="M395" s="50"/>
      <c r="N395" s="51"/>
      <c r="O395" s="15"/>
      <c r="P395" s="14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</row>
    <row r="396">
      <c r="A396" s="6">
        <v>392.0</v>
      </c>
      <c r="B396" s="43"/>
      <c r="C396" s="61"/>
      <c r="D396" s="45"/>
      <c r="E396" s="45"/>
      <c r="F396" s="45"/>
      <c r="G396" s="45"/>
      <c r="H396" s="45"/>
      <c r="I396" s="61"/>
      <c r="J396" s="48"/>
      <c r="K396" s="49"/>
      <c r="L396" s="49"/>
      <c r="M396" s="50"/>
      <c r="N396" s="51"/>
      <c r="O396" s="15"/>
      <c r="P396" s="14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</row>
    <row r="397">
      <c r="A397" s="6">
        <v>393.0</v>
      </c>
      <c r="B397" s="43"/>
      <c r="C397" s="61"/>
      <c r="D397" s="45"/>
      <c r="E397" s="45"/>
      <c r="F397" s="45"/>
      <c r="G397" s="45"/>
      <c r="H397" s="45"/>
      <c r="I397" s="61"/>
      <c r="J397" s="48"/>
      <c r="K397" s="49"/>
      <c r="L397" s="49"/>
      <c r="M397" s="50"/>
      <c r="N397" s="51"/>
      <c r="O397" s="15"/>
      <c r="P397" s="14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</row>
    <row r="398">
      <c r="A398" s="6">
        <v>394.0</v>
      </c>
      <c r="B398" s="43"/>
      <c r="C398" s="61"/>
      <c r="D398" s="45"/>
      <c r="E398" s="45"/>
      <c r="F398" s="45"/>
      <c r="G398" s="45"/>
      <c r="H398" s="45"/>
      <c r="I398" s="61"/>
      <c r="J398" s="48"/>
      <c r="K398" s="49"/>
      <c r="L398" s="49"/>
      <c r="M398" s="50"/>
      <c r="N398" s="51"/>
      <c r="O398" s="15"/>
      <c r="P398" s="14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</row>
    <row r="399">
      <c r="A399" s="6">
        <v>395.0</v>
      </c>
      <c r="B399" s="43"/>
      <c r="C399" s="61"/>
      <c r="D399" s="45"/>
      <c r="E399" s="45"/>
      <c r="F399" s="45"/>
      <c r="G399" s="45"/>
      <c r="H399" s="45"/>
      <c r="I399" s="61"/>
      <c r="J399" s="48"/>
      <c r="K399" s="49"/>
      <c r="L399" s="49"/>
      <c r="M399" s="50"/>
      <c r="N399" s="51"/>
      <c r="O399" s="15"/>
      <c r="P399" s="14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</row>
    <row r="400">
      <c r="A400" s="6">
        <v>396.0</v>
      </c>
      <c r="B400" s="43"/>
      <c r="C400" s="61"/>
      <c r="D400" s="45"/>
      <c r="E400" s="45"/>
      <c r="F400" s="45"/>
      <c r="G400" s="45"/>
      <c r="H400" s="45"/>
      <c r="I400" s="61"/>
      <c r="J400" s="48"/>
      <c r="K400" s="49"/>
      <c r="L400" s="49"/>
      <c r="M400" s="50"/>
      <c r="N400" s="51"/>
      <c r="O400" s="15"/>
      <c r="P400" s="14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</row>
    <row r="401">
      <c r="A401" s="6">
        <v>397.0</v>
      </c>
      <c r="B401" s="43"/>
      <c r="C401" s="61"/>
      <c r="D401" s="45"/>
      <c r="E401" s="45"/>
      <c r="F401" s="45"/>
      <c r="G401" s="45"/>
      <c r="H401" s="45"/>
      <c r="I401" s="61"/>
      <c r="J401" s="48"/>
      <c r="K401" s="49"/>
      <c r="L401" s="49"/>
      <c r="M401" s="50"/>
      <c r="N401" s="51"/>
      <c r="O401" s="15"/>
      <c r="P401" s="14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</row>
    <row r="402">
      <c r="A402" s="6">
        <v>398.0</v>
      </c>
      <c r="B402" s="43"/>
      <c r="C402" s="61"/>
      <c r="D402" s="45"/>
      <c r="E402" s="45"/>
      <c r="F402" s="45"/>
      <c r="G402" s="45"/>
      <c r="H402" s="45"/>
      <c r="I402" s="61"/>
      <c r="J402" s="48"/>
      <c r="K402" s="49"/>
      <c r="L402" s="49"/>
      <c r="M402" s="50"/>
      <c r="N402" s="51"/>
      <c r="O402" s="15"/>
      <c r="P402" s="14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</row>
    <row r="403">
      <c r="A403" s="6">
        <v>399.0</v>
      </c>
      <c r="B403" s="43"/>
      <c r="C403" s="61"/>
      <c r="D403" s="45"/>
      <c r="E403" s="45"/>
      <c r="F403" s="45"/>
      <c r="G403" s="45"/>
      <c r="H403" s="45"/>
      <c r="I403" s="61"/>
      <c r="J403" s="48"/>
      <c r="K403" s="49"/>
      <c r="L403" s="49"/>
      <c r="M403" s="50"/>
      <c r="N403" s="51"/>
      <c r="O403" s="15"/>
      <c r="P403" s="14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</row>
    <row r="404">
      <c r="A404" s="6">
        <v>400.0</v>
      </c>
      <c r="B404" s="43"/>
      <c r="C404" s="61"/>
      <c r="D404" s="45"/>
      <c r="E404" s="45"/>
      <c r="F404" s="45"/>
      <c r="G404" s="45"/>
      <c r="H404" s="45"/>
      <c r="I404" s="61"/>
      <c r="J404" s="48"/>
      <c r="K404" s="49"/>
      <c r="L404" s="49"/>
      <c r="M404" s="50"/>
      <c r="N404" s="51"/>
      <c r="O404" s="15"/>
      <c r="P404" s="14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</row>
    <row r="405">
      <c r="A405" s="6">
        <v>401.0</v>
      </c>
      <c r="B405" s="43"/>
      <c r="C405" s="61"/>
      <c r="D405" s="45"/>
      <c r="E405" s="45"/>
      <c r="F405" s="45"/>
      <c r="G405" s="45"/>
      <c r="H405" s="45"/>
      <c r="I405" s="61"/>
      <c r="J405" s="48"/>
      <c r="K405" s="49"/>
      <c r="L405" s="49"/>
      <c r="M405" s="50"/>
      <c r="N405" s="51"/>
      <c r="O405" s="15"/>
      <c r="P405" s="14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</row>
    <row r="406">
      <c r="A406" s="6">
        <v>402.0</v>
      </c>
      <c r="B406" s="43"/>
      <c r="C406" s="61"/>
      <c r="D406" s="45"/>
      <c r="E406" s="45"/>
      <c r="F406" s="45"/>
      <c r="G406" s="45"/>
      <c r="H406" s="45"/>
      <c r="I406" s="61"/>
      <c r="J406" s="48"/>
      <c r="K406" s="49"/>
      <c r="L406" s="49"/>
      <c r="M406" s="50"/>
      <c r="N406" s="51"/>
      <c r="O406" s="15"/>
      <c r="P406" s="14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</row>
    <row r="407">
      <c r="A407" s="6">
        <v>403.0</v>
      </c>
      <c r="B407" s="43"/>
      <c r="C407" s="61"/>
      <c r="D407" s="45"/>
      <c r="E407" s="45"/>
      <c r="F407" s="45"/>
      <c r="G407" s="45"/>
      <c r="H407" s="45"/>
      <c r="I407" s="61"/>
      <c r="J407" s="48"/>
      <c r="K407" s="49"/>
      <c r="L407" s="49"/>
      <c r="M407" s="50"/>
      <c r="N407" s="51"/>
      <c r="O407" s="15"/>
      <c r="P407" s="14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</row>
    <row r="408">
      <c r="A408" s="6">
        <v>404.0</v>
      </c>
      <c r="B408" s="43"/>
      <c r="C408" s="61"/>
      <c r="D408" s="45"/>
      <c r="E408" s="45"/>
      <c r="F408" s="45"/>
      <c r="G408" s="45"/>
      <c r="H408" s="45"/>
      <c r="I408" s="61"/>
      <c r="J408" s="48"/>
      <c r="K408" s="49"/>
      <c r="L408" s="49"/>
      <c r="M408" s="50"/>
      <c r="N408" s="51"/>
      <c r="O408" s="15"/>
      <c r="P408" s="14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</row>
    <row r="409">
      <c r="A409" s="6">
        <v>405.0</v>
      </c>
      <c r="B409" s="43"/>
      <c r="C409" s="61"/>
      <c r="D409" s="45"/>
      <c r="E409" s="45"/>
      <c r="F409" s="45"/>
      <c r="G409" s="45"/>
      <c r="H409" s="45"/>
      <c r="I409" s="61"/>
      <c r="J409" s="48"/>
      <c r="K409" s="49"/>
      <c r="L409" s="49"/>
      <c r="M409" s="50"/>
      <c r="N409" s="51"/>
      <c r="O409" s="15"/>
      <c r="P409" s="14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</row>
    <row r="410">
      <c r="A410" s="6">
        <v>406.0</v>
      </c>
      <c r="B410" s="43"/>
      <c r="C410" s="61"/>
      <c r="D410" s="45"/>
      <c r="E410" s="45"/>
      <c r="F410" s="45"/>
      <c r="G410" s="45"/>
      <c r="H410" s="45"/>
      <c r="I410" s="61"/>
      <c r="J410" s="48"/>
      <c r="K410" s="49"/>
      <c r="L410" s="49"/>
      <c r="M410" s="50"/>
      <c r="N410" s="51"/>
      <c r="O410" s="15"/>
      <c r="P410" s="14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</row>
    <row r="411">
      <c r="A411" s="6">
        <v>407.0</v>
      </c>
      <c r="B411" s="43"/>
      <c r="C411" s="61"/>
      <c r="D411" s="45"/>
      <c r="E411" s="45"/>
      <c r="F411" s="45"/>
      <c r="G411" s="45"/>
      <c r="H411" s="45"/>
      <c r="I411" s="61"/>
      <c r="J411" s="48"/>
      <c r="K411" s="49"/>
      <c r="L411" s="49"/>
      <c r="M411" s="50"/>
      <c r="N411" s="51"/>
      <c r="O411" s="15"/>
      <c r="P411" s="14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</row>
    <row r="412">
      <c r="A412" s="6">
        <v>408.0</v>
      </c>
      <c r="B412" s="43"/>
      <c r="C412" s="61"/>
      <c r="D412" s="45"/>
      <c r="E412" s="45"/>
      <c r="F412" s="45"/>
      <c r="G412" s="45"/>
      <c r="H412" s="45"/>
      <c r="I412" s="61"/>
      <c r="J412" s="48"/>
      <c r="K412" s="49"/>
      <c r="L412" s="49"/>
      <c r="M412" s="50"/>
      <c r="N412" s="51"/>
      <c r="O412" s="15"/>
      <c r="P412" s="14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</row>
    <row r="413">
      <c r="A413" s="6">
        <v>409.0</v>
      </c>
      <c r="B413" s="43"/>
      <c r="C413" s="61"/>
      <c r="D413" s="45"/>
      <c r="E413" s="45"/>
      <c r="F413" s="45"/>
      <c r="G413" s="45"/>
      <c r="H413" s="45"/>
      <c r="I413" s="61"/>
      <c r="J413" s="48"/>
      <c r="K413" s="49"/>
      <c r="L413" s="49"/>
      <c r="M413" s="50"/>
      <c r="N413" s="51"/>
      <c r="O413" s="15"/>
      <c r="P413" s="14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</row>
    <row r="414">
      <c r="A414" s="6">
        <v>410.0</v>
      </c>
      <c r="B414" s="43"/>
      <c r="C414" s="61"/>
      <c r="D414" s="45"/>
      <c r="E414" s="45"/>
      <c r="F414" s="45"/>
      <c r="G414" s="45"/>
      <c r="H414" s="45"/>
      <c r="I414" s="61"/>
      <c r="J414" s="48"/>
      <c r="K414" s="49"/>
      <c r="L414" s="49"/>
      <c r="M414" s="50"/>
      <c r="N414" s="51"/>
      <c r="O414" s="15"/>
      <c r="P414" s="14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</row>
    <row r="415">
      <c r="A415" s="6">
        <v>411.0</v>
      </c>
      <c r="B415" s="43"/>
      <c r="C415" s="61"/>
      <c r="D415" s="45"/>
      <c r="E415" s="45"/>
      <c r="F415" s="45"/>
      <c r="G415" s="45"/>
      <c r="H415" s="45"/>
      <c r="I415" s="61"/>
      <c r="J415" s="48"/>
      <c r="K415" s="49"/>
      <c r="L415" s="49"/>
      <c r="M415" s="50"/>
      <c r="N415" s="51"/>
      <c r="O415" s="15"/>
      <c r="P415" s="14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</row>
    <row r="416">
      <c r="A416" s="6">
        <v>412.0</v>
      </c>
      <c r="B416" s="43"/>
      <c r="C416" s="61"/>
      <c r="D416" s="45"/>
      <c r="E416" s="45"/>
      <c r="F416" s="45"/>
      <c r="G416" s="45"/>
      <c r="H416" s="45"/>
      <c r="I416" s="61"/>
      <c r="J416" s="48"/>
      <c r="K416" s="49"/>
      <c r="L416" s="49"/>
      <c r="M416" s="50"/>
      <c r="N416" s="51"/>
      <c r="O416" s="15"/>
      <c r="P416" s="14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</row>
    <row r="417">
      <c r="A417" s="6">
        <v>413.0</v>
      </c>
      <c r="B417" s="43"/>
      <c r="C417" s="61"/>
      <c r="D417" s="45"/>
      <c r="E417" s="45"/>
      <c r="F417" s="45"/>
      <c r="G417" s="45"/>
      <c r="H417" s="45"/>
      <c r="I417" s="61"/>
      <c r="J417" s="48"/>
      <c r="K417" s="49"/>
      <c r="L417" s="49"/>
      <c r="M417" s="50"/>
      <c r="N417" s="51"/>
      <c r="O417" s="15"/>
      <c r="P417" s="14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</row>
    <row r="418">
      <c r="A418" s="6">
        <v>414.0</v>
      </c>
      <c r="B418" s="43"/>
      <c r="C418" s="61"/>
      <c r="D418" s="45"/>
      <c r="E418" s="45"/>
      <c r="F418" s="45"/>
      <c r="G418" s="45"/>
      <c r="H418" s="45"/>
      <c r="I418" s="61"/>
      <c r="J418" s="48"/>
      <c r="K418" s="49"/>
      <c r="L418" s="49"/>
      <c r="M418" s="50"/>
      <c r="N418" s="51"/>
      <c r="O418" s="15"/>
      <c r="P418" s="14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</row>
    <row r="419">
      <c r="A419" s="6">
        <v>415.0</v>
      </c>
      <c r="B419" s="43"/>
      <c r="C419" s="61"/>
      <c r="D419" s="45"/>
      <c r="E419" s="45"/>
      <c r="F419" s="45"/>
      <c r="G419" s="45"/>
      <c r="H419" s="45"/>
      <c r="I419" s="61"/>
      <c r="J419" s="48"/>
      <c r="K419" s="49"/>
      <c r="L419" s="49"/>
      <c r="M419" s="50"/>
      <c r="N419" s="51"/>
      <c r="O419" s="15"/>
      <c r="P419" s="14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</row>
    <row r="420">
      <c r="A420" s="6">
        <v>416.0</v>
      </c>
      <c r="B420" s="43"/>
      <c r="C420" s="61"/>
      <c r="D420" s="45"/>
      <c r="E420" s="45"/>
      <c r="F420" s="45"/>
      <c r="G420" s="45"/>
      <c r="H420" s="45"/>
      <c r="I420" s="61"/>
      <c r="J420" s="48"/>
      <c r="K420" s="49"/>
      <c r="L420" s="49"/>
      <c r="M420" s="50"/>
      <c r="N420" s="51"/>
      <c r="O420" s="15"/>
      <c r="P420" s="14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</row>
    <row r="421">
      <c r="A421" s="6">
        <v>417.0</v>
      </c>
      <c r="B421" s="43"/>
      <c r="C421" s="61"/>
      <c r="D421" s="45"/>
      <c r="E421" s="45"/>
      <c r="F421" s="45"/>
      <c r="G421" s="45"/>
      <c r="H421" s="45"/>
      <c r="I421" s="61"/>
      <c r="J421" s="48"/>
      <c r="K421" s="49"/>
      <c r="L421" s="49"/>
      <c r="M421" s="50"/>
      <c r="N421" s="51"/>
      <c r="O421" s="15"/>
      <c r="P421" s="14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</row>
    <row r="422">
      <c r="A422" s="6">
        <v>418.0</v>
      </c>
      <c r="B422" s="43"/>
      <c r="C422" s="61"/>
      <c r="D422" s="45"/>
      <c r="E422" s="45"/>
      <c r="F422" s="45"/>
      <c r="G422" s="45"/>
      <c r="H422" s="45"/>
      <c r="I422" s="61"/>
      <c r="J422" s="48"/>
      <c r="K422" s="49"/>
      <c r="L422" s="49"/>
      <c r="M422" s="50"/>
      <c r="N422" s="51"/>
      <c r="O422" s="15"/>
      <c r="P422" s="14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</row>
    <row r="423">
      <c r="A423" s="6">
        <v>419.0</v>
      </c>
      <c r="B423" s="43"/>
      <c r="C423" s="61"/>
      <c r="D423" s="45"/>
      <c r="E423" s="45"/>
      <c r="F423" s="45"/>
      <c r="G423" s="45"/>
      <c r="H423" s="45"/>
      <c r="I423" s="61"/>
      <c r="J423" s="48"/>
      <c r="K423" s="49"/>
      <c r="L423" s="49"/>
      <c r="M423" s="50"/>
      <c r="N423" s="51"/>
      <c r="O423" s="15"/>
      <c r="P423" s="14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</row>
    <row r="424">
      <c r="A424" s="6">
        <v>420.0</v>
      </c>
      <c r="B424" s="43"/>
      <c r="C424" s="61"/>
      <c r="D424" s="45"/>
      <c r="E424" s="45"/>
      <c r="F424" s="45"/>
      <c r="G424" s="45"/>
      <c r="H424" s="45"/>
      <c r="I424" s="61"/>
      <c r="J424" s="48"/>
      <c r="K424" s="49"/>
      <c r="L424" s="49"/>
      <c r="M424" s="50"/>
      <c r="N424" s="51"/>
      <c r="O424" s="15"/>
      <c r="P424" s="14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</row>
    <row r="425">
      <c r="A425" s="6">
        <v>421.0</v>
      </c>
      <c r="B425" s="43"/>
      <c r="C425" s="61"/>
      <c r="D425" s="45"/>
      <c r="E425" s="45"/>
      <c r="F425" s="45"/>
      <c r="G425" s="45"/>
      <c r="H425" s="45"/>
      <c r="I425" s="61"/>
      <c r="J425" s="48"/>
      <c r="K425" s="49"/>
      <c r="L425" s="49"/>
      <c r="M425" s="50"/>
      <c r="N425" s="51"/>
      <c r="O425" s="15"/>
      <c r="P425" s="14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</row>
    <row r="426">
      <c r="A426" s="6">
        <v>422.0</v>
      </c>
      <c r="B426" s="43"/>
      <c r="C426" s="61"/>
      <c r="D426" s="45"/>
      <c r="E426" s="45"/>
      <c r="F426" s="45"/>
      <c r="G426" s="45"/>
      <c r="H426" s="45"/>
      <c r="I426" s="61"/>
      <c r="J426" s="48"/>
      <c r="K426" s="49"/>
      <c r="L426" s="49"/>
      <c r="M426" s="50"/>
      <c r="N426" s="51"/>
      <c r="O426" s="15"/>
      <c r="P426" s="14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</row>
    <row r="427">
      <c r="A427" s="6">
        <v>423.0</v>
      </c>
      <c r="B427" s="43"/>
      <c r="C427" s="61"/>
      <c r="D427" s="45"/>
      <c r="E427" s="45"/>
      <c r="F427" s="45"/>
      <c r="G427" s="45"/>
      <c r="H427" s="45"/>
      <c r="I427" s="61"/>
      <c r="J427" s="48"/>
      <c r="K427" s="49"/>
      <c r="L427" s="49"/>
      <c r="M427" s="50"/>
      <c r="N427" s="51"/>
      <c r="O427" s="15"/>
      <c r="P427" s="14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</row>
    <row r="428">
      <c r="A428" s="6">
        <v>424.0</v>
      </c>
      <c r="B428" s="43"/>
      <c r="C428" s="61"/>
      <c r="D428" s="45"/>
      <c r="E428" s="45"/>
      <c r="F428" s="45"/>
      <c r="G428" s="45"/>
      <c r="H428" s="45"/>
      <c r="I428" s="61"/>
      <c r="J428" s="48"/>
      <c r="K428" s="49"/>
      <c r="L428" s="49"/>
      <c r="M428" s="50"/>
      <c r="N428" s="51"/>
      <c r="O428" s="15"/>
      <c r="P428" s="14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</row>
    <row r="429">
      <c r="A429" s="6">
        <v>425.0</v>
      </c>
      <c r="B429" s="43"/>
      <c r="C429" s="61"/>
      <c r="D429" s="45"/>
      <c r="E429" s="45"/>
      <c r="F429" s="45"/>
      <c r="G429" s="45"/>
      <c r="H429" s="45"/>
      <c r="I429" s="61"/>
      <c r="J429" s="48"/>
      <c r="K429" s="49"/>
      <c r="L429" s="49"/>
      <c r="M429" s="50"/>
      <c r="N429" s="51"/>
      <c r="O429" s="15"/>
      <c r="P429" s="14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</row>
    <row r="430">
      <c r="A430" s="6">
        <v>426.0</v>
      </c>
      <c r="B430" s="43"/>
      <c r="C430" s="61"/>
      <c r="D430" s="45"/>
      <c r="E430" s="45"/>
      <c r="F430" s="45"/>
      <c r="G430" s="45"/>
      <c r="H430" s="45"/>
      <c r="I430" s="61"/>
      <c r="J430" s="48"/>
      <c r="K430" s="49"/>
      <c r="L430" s="49"/>
      <c r="M430" s="50"/>
      <c r="N430" s="51"/>
      <c r="O430" s="15"/>
      <c r="P430" s="14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</row>
    <row r="431">
      <c r="A431" s="6">
        <v>427.0</v>
      </c>
      <c r="B431" s="43"/>
      <c r="C431" s="61"/>
      <c r="D431" s="45"/>
      <c r="E431" s="45"/>
      <c r="F431" s="45"/>
      <c r="G431" s="45"/>
      <c r="H431" s="45"/>
      <c r="I431" s="61"/>
      <c r="J431" s="48"/>
      <c r="K431" s="49"/>
      <c r="L431" s="49"/>
      <c r="M431" s="50"/>
      <c r="N431" s="51"/>
      <c r="O431" s="15"/>
      <c r="P431" s="14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</row>
    <row r="432">
      <c r="A432" s="6">
        <v>428.0</v>
      </c>
      <c r="B432" s="43"/>
      <c r="C432" s="61"/>
      <c r="D432" s="45"/>
      <c r="E432" s="45"/>
      <c r="F432" s="45"/>
      <c r="G432" s="45"/>
      <c r="H432" s="45"/>
      <c r="I432" s="61"/>
      <c r="J432" s="48"/>
      <c r="K432" s="49"/>
      <c r="L432" s="49"/>
      <c r="M432" s="50"/>
      <c r="N432" s="51"/>
      <c r="O432" s="15"/>
      <c r="P432" s="14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</row>
    <row r="433">
      <c r="A433" s="6">
        <v>429.0</v>
      </c>
      <c r="B433" s="43"/>
      <c r="C433" s="61"/>
      <c r="D433" s="45"/>
      <c r="E433" s="45"/>
      <c r="F433" s="45"/>
      <c r="G433" s="45"/>
      <c r="H433" s="45"/>
      <c r="I433" s="61"/>
      <c r="J433" s="48"/>
      <c r="K433" s="49"/>
      <c r="L433" s="49"/>
      <c r="M433" s="50"/>
      <c r="N433" s="51"/>
      <c r="O433" s="15"/>
      <c r="P433" s="14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</row>
    <row r="434">
      <c r="A434" s="6">
        <v>430.0</v>
      </c>
      <c r="B434" s="43"/>
      <c r="C434" s="61"/>
      <c r="D434" s="45"/>
      <c r="E434" s="45"/>
      <c r="F434" s="45"/>
      <c r="G434" s="45"/>
      <c r="H434" s="45"/>
      <c r="I434" s="61"/>
      <c r="J434" s="48"/>
      <c r="K434" s="49"/>
      <c r="L434" s="49"/>
      <c r="M434" s="50"/>
      <c r="N434" s="51"/>
      <c r="O434" s="15"/>
      <c r="P434" s="14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</row>
    <row r="435">
      <c r="A435" s="6">
        <v>431.0</v>
      </c>
      <c r="B435" s="43"/>
      <c r="C435" s="61"/>
      <c r="D435" s="45"/>
      <c r="E435" s="45"/>
      <c r="F435" s="45"/>
      <c r="G435" s="45"/>
      <c r="H435" s="45"/>
      <c r="I435" s="61"/>
      <c r="J435" s="48"/>
      <c r="K435" s="49"/>
      <c r="L435" s="49"/>
      <c r="M435" s="50"/>
      <c r="N435" s="51"/>
      <c r="O435" s="15"/>
      <c r="P435" s="14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</row>
    <row r="436">
      <c r="A436" s="6">
        <v>432.0</v>
      </c>
      <c r="B436" s="43"/>
      <c r="C436" s="61"/>
      <c r="D436" s="45"/>
      <c r="E436" s="45"/>
      <c r="F436" s="45"/>
      <c r="G436" s="45"/>
      <c r="H436" s="45"/>
      <c r="I436" s="61"/>
      <c r="J436" s="48"/>
      <c r="K436" s="49"/>
      <c r="L436" s="49"/>
      <c r="M436" s="50"/>
      <c r="N436" s="51"/>
      <c r="O436" s="15"/>
      <c r="P436" s="14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</row>
    <row r="437">
      <c r="A437" s="6">
        <v>433.0</v>
      </c>
      <c r="B437" s="43"/>
      <c r="C437" s="61"/>
      <c r="D437" s="45"/>
      <c r="E437" s="45"/>
      <c r="F437" s="45"/>
      <c r="G437" s="45"/>
      <c r="H437" s="45"/>
      <c r="I437" s="61"/>
      <c r="J437" s="48"/>
      <c r="K437" s="49"/>
      <c r="L437" s="49"/>
      <c r="M437" s="50"/>
      <c r="N437" s="51"/>
      <c r="O437" s="15"/>
      <c r="P437" s="14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</row>
    <row r="438">
      <c r="A438" s="6">
        <v>434.0</v>
      </c>
      <c r="B438" s="43"/>
      <c r="C438" s="61"/>
      <c r="D438" s="45"/>
      <c r="E438" s="45"/>
      <c r="F438" s="45"/>
      <c r="G438" s="45"/>
      <c r="H438" s="45"/>
      <c r="I438" s="61"/>
      <c r="J438" s="48"/>
      <c r="K438" s="49"/>
      <c r="L438" s="49"/>
      <c r="M438" s="50"/>
      <c r="N438" s="51"/>
      <c r="O438" s="15"/>
      <c r="P438" s="14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</row>
    <row r="439">
      <c r="A439" s="6">
        <v>435.0</v>
      </c>
      <c r="B439" s="43"/>
      <c r="C439" s="61"/>
      <c r="D439" s="45"/>
      <c r="E439" s="45"/>
      <c r="F439" s="45"/>
      <c r="G439" s="45"/>
      <c r="H439" s="45"/>
      <c r="I439" s="61"/>
      <c r="J439" s="48"/>
      <c r="K439" s="49"/>
      <c r="L439" s="49"/>
      <c r="M439" s="50"/>
      <c r="N439" s="51"/>
      <c r="O439" s="15"/>
      <c r="P439" s="14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</row>
    <row r="440">
      <c r="A440" s="6">
        <v>436.0</v>
      </c>
      <c r="B440" s="43"/>
      <c r="C440" s="61"/>
      <c r="D440" s="45"/>
      <c r="E440" s="45"/>
      <c r="F440" s="45"/>
      <c r="G440" s="45"/>
      <c r="H440" s="45"/>
      <c r="I440" s="61"/>
      <c r="J440" s="48"/>
      <c r="K440" s="49"/>
      <c r="L440" s="49"/>
      <c r="M440" s="50"/>
      <c r="N440" s="51"/>
      <c r="O440" s="15"/>
      <c r="P440" s="14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</row>
    <row r="441">
      <c r="A441" s="6">
        <v>437.0</v>
      </c>
      <c r="B441" s="43"/>
      <c r="C441" s="61"/>
      <c r="D441" s="45"/>
      <c r="E441" s="45"/>
      <c r="F441" s="45"/>
      <c r="G441" s="45"/>
      <c r="H441" s="45"/>
      <c r="I441" s="61"/>
      <c r="J441" s="48"/>
      <c r="K441" s="49"/>
      <c r="L441" s="49"/>
      <c r="M441" s="50"/>
      <c r="N441" s="51"/>
      <c r="O441" s="15"/>
      <c r="P441" s="14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</row>
    <row r="442">
      <c r="A442" s="6">
        <v>438.0</v>
      </c>
      <c r="B442" s="43"/>
      <c r="C442" s="61"/>
      <c r="D442" s="45"/>
      <c r="E442" s="45"/>
      <c r="F442" s="45"/>
      <c r="G442" s="45"/>
      <c r="H442" s="45"/>
      <c r="I442" s="61"/>
      <c r="J442" s="48"/>
      <c r="K442" s="49"/>
      <c r="L442" s="49"/>
      <c r="M442" s="50"/>
      <c r="N442" s="51"/>
      <c r="O442" s="15"/>
      <c r="P442" s="14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</row>
    <row r="443">
      <c r="A443" s="6">
        <v>439.0</v>
      </c>
      <c r="B443" s="43"/>
      <c r="C443" s="61"/>
      <c r="D443" s="45"/>
      <c r="E443" s="45"/>
      <c r="F443" s="45"/>
      <c r="G443" s="45"/>
      <c r="H443" s="45"/>
      <c r="I443" s="61"/>
      <c r="J443" s="48"/>
      <c r="K443" s="49"/>
      <c r="L443" s="49"/>
      <c r="M443" s="50"/>
      <c r="N443" s="51"/>
      <c r="O443" s="15"/>
      <c r="P443" s="14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</row>
    <row r="444">
      <c r="A444" s="6">
        <v>440.0</v>
      </c>
      <c r="B444" s="43"/>
      <c r="C444" s="61"/>
      <c r="D444" s="45"/>
      <c r="E444" s="45"/>
      <c r="F444" s="45"/>
      <c r="G444" s="45"/>
      <c r="H444" s="45"/>
      <c r="I444" s="61"/>
      <c r="J444" s="48"/>
      <c r="K444" s="49"/>
      <c r="L444" s="49"/>
      <c r="M444" s="50"/>
      <c r="N444" s="51"/>
      <c r="O444" s="15"/>
      <c r="P444" s="14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</row>
    <row r="445">
      <c r="A445" s="6">
        <v>441.0</v>
      </c>
      <c r="B445" s="43"/>
      <c r="C445" s="61"/>
      <c r="D445" s="45"/>
      <c r="E445" s="45"/>
      <c r="F445" s="45"/>
      <c r="G445" s="45"/>
      <c r="H445" s="45"/>
      <c r="I445" s="61"/>
      <c r="J445" s="48"/>
      <c r="K445" s="49"/>
      <c r="L445" s="49"/>
      <c r="M445" s="50"/>
      <c r="N445" s="51"/>
      <c r="O445" s="15"/>
      <c r="P445" s="14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</row>
    <row r="446">
      <c r="A446" s="6">
        <v>442.0</v>
      </c>
      <c r="B446" s="43"/>
      <c r="C446" s="61"/>
      <c r="D446" s="45"/>
      <c r="E446" s="45"/>
      <c r="F446" s="45"/>
      <c r="G446" s="45"/>
      <c r="H446" s="45"/>
      <c r="I446" s="61"/>
      <c r="J446" s="48"/>
      <c r="K446" s="49"/>
      <c r="L446" s="49"/>
      <c r="M446" s="50"/>
      <c r="N446" s="51"/>
      <c r="O446" s="15"/>
      <c r="P446" s="14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</row>
    <row r="447">
      <c r="A447" s="6">
        <v>443.0</v>
      </c>
      <c r="B447" s="43"/>
      <c r="C447" s="61"/>
      <c r="D447" s="45"/>
      <c r="E447" s="45"/>
      <c r="F447" s="45"/>
      <c r="G447" s="45"/>
      <c r="H447" s="45"/>
      <c r="I447" s="61"/>
      <c r="J447" s="48"/>
      <c r="K447" s="49"/>
      <c r="L447" s="49"/>
      <c r="M447" s="50"/>
      <c r="N447" s="51"/>
      <c r="O447" s="15"/>
      <c r="P447" s="14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</row>
    <row r="448">
      <c r="A448" s="6">
        <v>444.0</v>
      </c>
      <c r="B448" s="43"/>
      <c r="C448" s="61"/>
      <c r="D448" s="45"/>
      <c r="E448" s="45"/>
      <c r="F448" s="45"/>
      <c r="G448" s="45"/>
      <c r="H448" s="45"/>
      <c r="I448" s="61"/>
      <c r="J448" s="48"/>
      <c r="K448" s="49"/>
      <c r="L448" s="49"/>
      <c r="M448" s="50"/>
      <c r="N448" s="51"/>
      <c r="O448" s="15"/>
      <c r="P448" s="14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</row>
    <row r="449">
      <c r="A449" s="6">
        <v>445.0</v>
      </c>
      <c r="B449" s="43"/>
      <c r="C449" s="61"/>
      <c r="D449" s="45"/>
      <c r="E449" s="45"/>
      <c r="F449" s="45"/>
      <c r="G449" s="45"/>
      <c r="H449" s="45"/>
      <c r="I449" s="61"/>
      <c r="J449" s="48"/>
      <c r="K449" s="49"/>
      <c r="L449" s="49"/>
      <c r="M449" s="50"/>
      <c r="N449" s="51"/>
      <c r="O449" s="15"/>
      <c r="P449" s="14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</row>
    <row r="450">
      <c r="A450" s="6">
        <v>446.0</v>
      </c>
      <c r="B450" s="43"/>
      <c r="C450" s="61"/>
      <c r="D450" s="45"/>
      <c r="E450" s="45"/>
      <c r="F450" s="45"/>
      <c r="G450" s="45"/>
      <c r="H450" s="45"/>
      <c r="I450" s="61"/>
      <c r="J450" s="48"/>
      <c r="K450" s="49"/>
      <c r="L450" s="49"/>
      <c r="M450" s="50"/>
      <c r="N450" s="51"/>
      <c r="O450" s="15"/>
      <c r="P450" s="14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</row>
    <row r="451">
      <c r="A451" s="6">
        <v>447.0</v>
      </c>
      <c r="B451" s="43"/>
      <c r="C451" s="61"/>
      <c r="D451" s="45"/>
      <c r="E451" s="45"/>
      <c r="F451" s="45"/>
      <c r="G451" s="45"/>
      <c r="H451" s="45"/>
      <c r="I451" s="61"/>
      <c r="J451" s="48"/>
      <c r="K451" s="49"/>
      <c r="L451" s="49"/>
      <c r="M451" s="50"/>
      <c r="N451" s="51"/>
      <c r="O451" s="15"/>
      <c r="P451" s="14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</row>
    <row r="452">
      <c r="A452" s="6">
        <v>448.0</v>
      </c>
      <c r="B452" s="43"/>
      <c r="C452" s="61"/>
      <c r="D452" s="45"/>
      <c r="E452" s="45"/>
      <c r="F452" s="45"/>
      <c r="G452" s="45"/>
      <c r="H452" s="45"/>
      <c r="I452" s="61"/>
      <c r="J452" s="48"/>
      <c r="K452" s="49"/>
      <c r="L452" s="49"/>
      <c r="M452" s="50"/>
      <c r="N452" s="51"/>
      <c r="O452" s="15"/>
      <c r="P452" s="14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</row>
    <row r="453">
      <c r="A453" s="6">
        <v>449.0</v>
      </c>
      <c r="B453" s="43"/>
      <c r="C453" s="61"/>
      <c r="D453" s="45"/>
      <c r="E453" s="45"/>
      <c r="F453" s="45"/>
      <c r="G453" s="45"/>
      <c r="H453" s="45"/>
      <c r="I453" s="61"/>
      <c r="J453" s="48"/>
      <c r="K453" s="49"/>
      <c r="L453" s="49"/>
      <c r="M453" s="50"/>
      <c r="N453" s="51"/>
      <c r="O453" s="15"/>
      <c r="P453" s="14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</row>
    <row r="454">
      <c r="A454" s="6">
        <v>450.0</v>
      </c>
      <c r="B454" s="43"/>
      <c r="C454" s="61"/>
      <c r="D454" s="45"/>
      <c r="E454" s="45"/>
      <c r="F454" s="45"/>
      <c r="G454" s="45"/>
      <c r="H454" s="45"/>
      <c r="I454" s="61"/>
      <c r="J454" s="48"/>
      <c r="K454" s="49"/>
      <c r="L454" s="49"/>
      <c r="M454" s="50"/>
      <c r="N454" s="51"/>
      <c r="O454" s="15"/>
      <c r="P454" s="14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</row>
    <row r="455">
      <c r="A455" s="6">
        <v>451.0</v>
      </c>
      <c r="B455" s="43"/>
      <c r="C455" s="61"/>
      <c r="D455" s="45"/>
      <c r="E455" s="45"/>
      <c r="F455" s="45"/>
      <c r="G455" s="45"/>
      <c r="H455" s="45"/>
      <c r="I455" s="61"/>
      <c r="J455" s="48"/>
      <c r="K455" s="49"/>
      <c r="L455" s="49"/>
      <c r="M455" s="50"/>
      <c r="N455" s="51"/>
      <c r="O455" s="15"/>
      <c r="P455" s="14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</row>
    <row r="456">
      <c r="A456" s="6">
        <v>452.0</v>
      </c>
      <c r="B456" s="43"/>
      <c r="C456" s="61"/>
      <c r="D456" s="45"/>
      <c r="E456" s="45"/>
      <c r="F456" s="45"/>
      <c r="G456" s="45"/>
      <c r="H456" s="45"/>
      <c r="I456" s="61"/>
      <c r="J456" s="48"/>
      <c r="K456" s="49"/>
      <c r="L456" s="49"/>
      <c r="M456" s="50"/>
      <c r="N456" s="51"/>
      <c r="O456" s="15"/>
      <c r="P456" s="14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</row>
    <row r="457">
      <c r="A457" s="6">
        <v>453.0</v>
      </c>
      <c r="B457" s="43"/>
      <c r="C457" s="61"/>
      <c r="D457" s="45"/>
      <c r="E457" s="45"/>
      <c r="F457" s="45"/>
      <c r="G457" s="45"/>
      <c r="H457" s="45"/>
      <c r="I457" s="61"/>
      <c r="J457" s="48"/>
      <c r="K457" s="49"/>
      <c r="L457" s="49"/>
      <c r="M457" s="50"/>
      <c r="N457" s="51"/>
      <c r="O457" s="15"/>
      <c r="P457" s="14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</row>
    <row r="458">
      <c r="A458" s="6">
        <v>454.0</v>
      </c>
      <c r="B458" s="43"/>
      <c r="C458" s="61"/>
      <c r="D458" s="45"/>
      <c r="E458" s="45"/>
      <c r="F458" s="45"/>
      <c r="G458" s="45"/>
      <c r="H458" s="45"/>
      <c r="I458" s="61"/>
      <c r="J458" s="48"/>
      <c r="K458" s="49"/>
      <c r="L458" s="49"/>
      <c r="M458" s="50"/>
      <c r="N458" s="51"/>
      <c r="O458" s="15"/>
      <c r="P458" s="14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</row>
    <row r="459">
      <c r="A459" s="6">
        <v>455.0</v>
      </c>
      <c r="B459" s="43"/>
      <c r="C459" s="61"/>
      <c r="D459" s="45"/>
      <c r="E459" s="45"/>
      <c r="F459" s="45"/>
      <c r="G459" s="45"/>
      <c r="H459" s="45"/>
      <c r="I459" s="61"/>
      <c r="J459" s="48"/>
      <c r="K459" s="49"/>
      <c r="L459" s="49"/>
      <c r="M459" s="50"/>
      <c r="N459" s="51"/>
      <c r="O459" s="15"/>
      <c r="P459" s="14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</row>
    <row r="460">
      <c r="A460" s="6">
        <v>456.0</v>
      </c>
      <c r="B460" s="43"/>
      <c r="C460" s="61"/>
      <c r="D460" s="45"/>
      <c r="E460" s="45"/>
      <c r="F460" s="45"/>
      <c r="G460" s="45"/>
      <c r="H460" s="45"/>
      <c r="I460" s="61"/>
      <c r="J460" s="48"/>
      <c r="K460" s="49"/>
      <c r="L460" s="49"/>
      <c r="M460" s="50"/>
      <c r="N460" s="51"/>
      <c r="O460" s="15"/>
      <c r="P460" s="14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</row>
    <row r="461">
      <c r="A461" s="6">
        <v>457.0</v>
      </c>
      <c r="B461" s="43"/>
      <c r="C461" s="61"/>
      <c r="D461" s="45"/>
      <c r="E461" s="45"/>
      <c r="F461" s="45"/>
      <c r="G461" s="45"/>
      <c r="H461" s="45"/>
      <c r="I461" s="61"/>
      <c r="J461" s="48"/>
      <c r="K461" s="49"/>
      <c r="L461" s="49"/>
      <c r="M461" s="50"/>
      <c r="N461" s="51"/>
      <c r="O461" s="15"/>
      <c r="P461" s="14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</row>
    <row r="462">
      <c r="A462" s="6">
        <v>458.0</v>
      </c>
      <c r="B462" s="43"/>
      <c r="C462" s="61"/>
      <c r="D462" s="45"/>
      <c r="E462" s="45"/>
      <c r="F462" s="45"/>
      <c r="G462" s="45"/>
      <c r="H462" s="45"/>
      <c r="I462" s="61"/>
      <c r="J462" s="48"/>
      <c r="K462" s="49"/>
      <c r="L462" s="49"/>
      <c r="M462" s="50"/>
      <c r="N462" s="51"/>
      <c r="O462" s="15"/>
      <c r="P462" s="14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</row>
    <row r="463">
      <c r="A463" s="6">
        <v>459.0</v>
      </c>
      <c r="B463" s="43"/>
      <c r="C463" s="61"/>
      <c r="D463" s="45"/>
      <c r="E463" s="45"/>
      <c r="F463" s="45"/>
      <c r="G463" s="45"/>
      <c r="H463" s="45"/>
      <c r="I463" s="61"/>
      <c r="J463" s="48"/>
      <c r="K463" s="49"/>
      <c r="L463" s="49"/>
      <c r="M463" s="50"/>
      <c r="N463" s="51"/>
      <c r="O463" s="15"/>
      <c r="P463" s="14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</row>
    <row r="464">
      <c r="A464" s="6">
        <v>460.0</v>
      </c>
      <c r="B464" s="43"/>
      <c r="C464" s="61"/>
      <c r="D464" s="45"/>
      <c r="E464" s="45"/>
      <c r="F464" s="45"/>
      <c r="G464" s="45"/>
      <c r="H464" s="45"/>
      <c r="I464" s="61"/>
      <c r="J464" s="48"/>
      <c r="K464" s="49"/>
      <c r="L464" s="49"/>
      <c r="M464" s="50"/>
      <c r="N464" s="51"/>
      <c r="O464" s="15"/>
      <c r="P464" s="14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</row>
    <row r="465">
      <c r="A465" s="6">
        <v>461.0</v>
      </c>
      <c r="B465" s="43"/>
      <c r="C465" s="61"/>
      <c r="D465" s="45"/>
      <c r="E465" s="45"/>
      <c r="F465" s="45"/>
      <c r="G465" s="45"/>
      <c r="H465" s="45"/>
      <c r="I465" s="61"/>
      <c r="J465" s="48"/>
      <c r="K465" s="49"/>
      <c r="L465" s="49"/>
      <c r="M465" s="50"/>
      <c r="N465" s="51"/>
      <c r="O465" s="15"/>
      <c r="P465" s="14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</row>
    <row r="466">
      <c r="A466" s="6">
        <v>462.0</v>
      </c>
      <c r="B466" s="43"/>
      <c r="C466" s="61"/>
      <c r="D466" s="45"/>
      <c r="E466" s="45"/>
      <c r="F466" s="45"/>
      <c r="G466" s="45"/>
      <c r="H466" s="45"/>
      <c r="I466" s="61"/>
      <c r="J466" s="48"/>
      <c r="K466" s="49"/>
      <c r="L466" s="49"/>
      <c r="M466" s="50"/>
      <c r="N466" s="51"/>
      <c r="O466" s="15"/>
      <c r="P466" s="14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</row>
    <row r="467">
      <c r="A467" s="6">
        <v>463.0</v>
      </c>
      <c r="B467" s="43"/>
      <c r="C467" s="61"/>
      <c r="D467" s="45"/>
      <c r="E467" s="45"/>
      <c r="F467" s="45"/>
      <c r="G467" s="45"/>
      <c r="H467" s="45"/>
      <c r="I467" s="61"/>
      <c r="J467" s="48"/>
      <c r="K467" s="49"/>
      <c r="L467" s="49"/>
      <c r="M467" s="50"/>
      <c r="N467" s="51"/>
      <c r="O467" s="15"/>
      <c r="P467" s="14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</row>
    <row r="468">
      <c r="A468" s="6">
        <v>464.0</v>
      </c>
      <c r="B468" s="43"/>
      <c r="C468" s="61"/>
      <c r="D468" s="45"/>
      <c r="E468" s="45"/>
      <c r="F468" s="45"/>
      <c r="G468" s="45"/>
      <c r="H468" s="45"/>
      <c r="I468" s="61"/>
      <c r="J468" s="48"/>
      <c r="K468" s="49"/>
      <c r="L468" s="49"/>
      <c r="M468" s="50"/>
      <c r="N468" s="51"/>
      <c r="O468" s="15"/>
      <c r="P468" s="14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</row>
    <row r="469">
      <c r="A469" s="6">
        <v>465.0</v>
      </c>
      <c r="B469" s="43"/>
      <c r="C469" s="61"/>
      <c r="D469" s="45"/>
      <c r="E469" s="45"/>
      <c r="F469" s="45"/>
      <c r="G469" s="45"/>
      <c r="H469" s="45"/>
      <c r="I469" s="61"/>
      <c r="J469" s="48"/>
      <c r="K469" s="49"/>
      <c r="L469" s="49"/>
      <c r="M469" s="50"/>
      <c r="N469" s="51"/>
      <c r="O469" s="15"/>
      <c r="P469" s="14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</row>
    <row r="470">
      <c r="A470" s="6">
        <v>466.0</v>
      </c>
      <c r="B470" s="43"/>
      <c r="C470" s="61"/>
      <c r="D470" s="45"/>
      <c r="E470" s="45"/>
      <c r="F470" s="45"/>
      <c r="G470" s="45"/>
      <c r="H470" s="45"/>
      <c r="I470" s="61"/>
      <c r="J470" s="48"/>
      <c r="K470" s="49"/>
      <c r="L470" s="49"/>
      <c r="M470" s="50"/>
      <c r="N470" s="51"/>
      <c r="O470" s="15"/>
      <c r="P470" s="14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</row>
    <row r="471">
      <c r="A471" s="6">
        <v>467.0</v>
      </c>
      <c r="B471" s="43"/>
      <c r="C471" s="61"/>
      <c r="D471" s="45"/>
      <c r="E471" s="45"/>
      <c r="F471" s="45"/>
      <c r="G471" s="45"/>
      <c r="H471" s="45"/>
      <c r="I471" s="61"/>
      <c r="J471" s="48"/>
      <c r="K471" s="49"/>
      <c r="L471" s="49"/>
      <c r="M471" s="50"/>
      <c r="N471" s="51"/>
      <c r="O471" s="15"/>
      <c r="P471" s="14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</row>
    <row r="472">
      <c r="A472" s="6">
        <v>468.0</v>
      </c>
      <c r="B472" s="43"/>
      <c r="C472" s="61"/>
      <c r="D472" s="45"/>
      <c r="E472" s="45"/>
      <c r="F472" s="45"/>
      <c r="G472" s="45"/>
      <c r="H472" s="45"/>
      <c r="I472" s="61"/>
      <c r="J472" s="48"/>
      <c r="K472" s="49"/>
      <c r="L472" s="49"/>
      <c r="M472" s="50"/>
      <c r="N472" s="51"/>
      <c r="O472" s="15"/>
      <c r="P472" s="14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</row>
    <row r="473">
      <c r="A473" s="6">
        <v>469.0</v>
      </c>
      <c r="B473" s="43"/>
      <c r="C473" s="61"/>
      <c r="D473" s="45"/>
      <c r="E473" s="45"/>
      <c r="F473" s="45"/>
      <c r="G473" s="45"/>
      <c r="H473" s="45"/>
      <c r="I473" s="61"/>
      <c r="J473" s="48"/>
      <c r="K473" s="49"/>
      <c r="L473" s="49"/>
      <c r="M473" s="50"/>
      <c r="N473" s="51"/>
      <c r="O473" s="15"/>
      <c r="P473" s="14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</row>
    <row r="474">
      <c r="A474" s="6">
        <v>470.0</v>
      </c>
      <c r="B474" s="43"/>
      <c r="C474" s="61"/>
      <c r="D474" s="45"/>
      <c r="E474" s="45"/>
      <c r="F474" s="45"/>
      <c r="G474" s="45"/>
      <c r="H474" s="45"/>
      <c r="I474" s="61"/>
      <c r="J474" s="48"/>
      <c r="K474" s="49"/>
      <c r="L474" s="49"/>
      <c r="M474" s="50"/>
      <c r="N474" s="51"/>
      <c r="O474" s="15"/>
      <c r="P474" s="14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</row>
    <row r="475">
      <c r="A475" s="6">
        <v>471.0</v>
      </c>
      <c r="B475" s="43"/>
      <c r="C475" s="61"/>
      <c r="D475" s="45"/>
      <c r="E475" s="45"/>
      <c r="F475" s="45"/>
      <c r="G475" s="45"/>
      <c r="H475" s="45"/>
      <c r="I475" s="61"/>
      <c r="J475" s="48"/>
      <c r="K475" s="49"/>
      <c r="L475" s="49"/>
      <c r="M475" s="50"/>
      <c r="N475" s="51"/>
      <c r="O475" s="15"/>
      <c r="P475" s="14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</row>
    <row r="476">
      <c r="A476" s="6">
        <v>472.0</v>
      </c>
      <c r="B476" s="43"/>
      <c r="C476" s="61"/>
      <c r="D476" s="45"/>
      <c r="E476" s="45"/>
      <c r="F476" s="45"/>
      <c r="G476" s="45"/>
      <c r="H476" s="45"/>
      <c r="I476" s="61"/>
      <c r="J476" s="48"/>
      <c r="K476" s="49"/>
      <c r="L476" s="49"/>
      <c r="M476" s="50"/>
      <c r="N476" s="51"/>
      <c r="O476" s="15"/>
      <c r="P476" s="14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</row>
    <row r="477">
      <c r="A477" s="6">
        <v>473.0</v>
      </c>
      <c r="B477" s="43"/>
      <c r="C477" s="61"/>
      <c r="D477" s="45"/>
      <c r="E477" s="45"/>
      <c r="F477" s="45"/>
      <c r="G477" s="45"/>
      <c r="H477" s="45"/>
      <c r="I477" s="61"/>
      <c r="J477" s="48"/>
      <c r="K477" s="49"/>
      <c r="L477" s="49"/>
      <c r="M477" s="50"/>
      <c r="N477" s="51"/>
      <c r="O477" s="15"/>
      <c r="P477" s="14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</row>
    <row r="478">
      <c r="A478" s="6">
        <v>474.0</v>
      </c>
      <c r="B478" s="43"/>
      <c r="C478" s="61"/>
      <c r="D478" s="45"/>
      <c r="E478" s="45"/>
      <c r="F478" s="45"/>
      <c r="G478" s="45"/>
      <c r="H478" s="45"/>
      <c r="I478" s="61"/>
      <c r="J478" s="48"/>
      <c r="K478" s="49"/>
      <c r="L478" s="49"/>
      <c r="M478" s="50"/>
      <c r="N478" s="51"/>
      <c r="O478" s="15"/>
      <c r="P478" s="14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</row>
    <row r="479">
      <c r="A479" s="6">
        <v>475.0</v>
      </c>
      <c r="B479" s="43"/>
      <c r="C479" s="61"/>
      <c r="D479" s="45"/>
      <c r="E479" s="45"/>
      <c r="F479" s="45"/>
      <c r="G479" s="45"/>
      <c r="H479" s="45"/>
      <c r="I479" s="61"/>
      <c r="J479" s="48"/>
      <c r="K479" s="49"/>
      <c r="L479" s="49"/>
      <c r="M479" s="50"/>
      <c r="N479" s="51"/>
      <c r="O479" s="15"/>
      <c r="P479" s="14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</row>
    <row r="480">
      <c r="A480" s="6">
        <v>476.0</v>
      </c>
      <c r="B480" s="43"/>
      <c r="C480" s="61"/>
      <c r="D480" s="45"/>
      <c r="E480" s="45"/>
      <c r="F480" s="45"/>
      <c r="G480" s="45"/>
      <c r="H480" s="45"/>
      <c r="I480" s="61"/>
      <c r="J480" s="48"/>
      <c r="K480" s="49"/>
      <c r="L480" s="49"/>
      <c r="M480" s="50"/>
      <c r="N480" s="51"/>
      <c r="O480" s="15"/>
      <c r="P480" s="14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</row>
    <row r="481">
      <c r="A481" s="6">
        <v>477.0</v>
      </c>
      <c r="B481" s="43"/>
      <c r="C481" s="61"/>
      <c r="D481" s="45"/>
      <c r="E481" s="45"/>
      <c r="F481" s="45"/>
      <c r="G481" s="45"/>
      <c r="H481" s="45"/>
      <c r="I481" s="61"/>
      <c r="J481" s="48"/>
      <c r="K481" s="49"/>
      <c r="L481" s="49"/>
      <c r="M481" s="50"/>
      <c r="N481" s="51"/>
      <c r="O481" s="15"/>
      <c r="P481" s="14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</row>
    <row r="482">
      <c r="A482" s="6">
        <v>478.0</v>
      </c>
      <c r="B482" s="43"/>
      <c r="C482" s="61"/>
      <c r="D482" s="45"/>
      <c r="E482" s="45"/>
      <c r="F482" s="45"/>
      <c r="G482" s="45"/>
      <c r="H482" s="45"/>
      <c r="I482" s="61"/>
      <c r="J482" s="48"/>
      <c r="K482" s="49"/>
      <c r="L482" s="49"/>
      <c r="M482" s="50"/>
      <c r="N482" s="51"/>
      <c r="O482" s="15"/>
      <c r="P482" s="14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</row>
    <row r="483">
      <c r="A483" s="6">
        <v>479.0</v>
      </c>
      <c r="B483" s="43"/>
      <c r="C483" s="61"/>
      <c r="D483" s="45"/>
      <c r="E483" s="45"/>
      <c r="F483" s="45"/>
      <c r="G483" s="45"/>
      <c r="H483" s="45"/>
      <c r="I483" s="61"/>
      <c r="J483" s="48"/>
      <c r="K483" s="49"/>
      <c r="L483" s="49"/>
      <c r="M483" s="50"/>
      <c r="N483" s="51"/>
      <c r="O483" s="15"/>
      <c r="P483" s="14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</row>
    <row r="484">
      <c r="A484" s="6">
        <v>480.0</v>
      </c>
      <c r="B484" s="43"/>
      <c r="C484" s="61"/>
      <c r="D484" s="45"/>
      <c r="E484" s="45"/>
      <c r="F484" s="45"/>
      <c r="G484" s="45"/>
      <c r="H484" s="45"/>
      <c r="I484" s="61"/>
      <c r="J484" s="48"/>
      <c r="K484" s="49"/>
      <c r="L484" s="49"/>
      <c r="M484" s="50"/>
      <c r="N484" s="51"/>
      <c r="O484" s="15"/>
      <c r="P484" s="14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</row>
    <row r="485">
      <c r="A485" s="6">
        <v>481.0</v>
      </c>
      <c r="B485" s="43"/>
      <c r="C485" s="61"/>
      <c r="D485" s="45"/>
      <c r="E485" s="45"/>
      <c r="F485" s="45"/>
      <c r="G485" s="45"/>
      <c r="H485" s="45"/>
      <c r="I485" s="61"/>
      <c r="J485" s="48"/>
      <c r="K485" s="49"/>
      <c r="L485" s="49"/>
      <c r="M485" s="50"/>
      <c r="N485" s="51"/>
      <c r="O485" s="15"/>
      <c r="P485" s="14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</row>
    <row r="486">
      <c r="A486" s="6">
        <v>482.0</v>
      </c>
      <c r="B486" s="43"/>
      <c r="C486" s="61"/>
      <c r="D486" s="45"/>
      <c r="E486" s="45"/>
      <c r="F486" s="45"/>
      <c r="G486" s="45"/>
      <c r="H486" s="45"/>
      <c r="I486" s="61"/>
      <c r="J486" s="48"/>
      <c r="K486" s="49"/>
      <c r="L486" s="49"/>
      <c r="M486" s="50"/>
      <c r="N486" s="51"/>
      <c r="O486" s="15"/>
      <c r="P486" s="14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</row>
    <row r="487">
      <c r="A487" s="6">
        <v>483.0</v>
      </c>
      <c r="B487" s="43"/>
      <c r="C487" s="61"/>
      <c r="D487" s="45"/>
      <c r="E487" s="45"/>
      <c r="F487" s="45"/>
      <c r="G487" s="45"/>
      <c r="H487" s="45"/>
      <c r="I487" s="61"/>
      <c r="J487" s="48"/>
      <c r="K487" s="49"/>
      <c r="L487" s="49"/>
      <c r="M487" s="50"/>
      <c r="N487" s="51"/>
      <c r="O487" s="15"/>
      <c r="P487" s="14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</row>
    <row r="488">
      <c r="A488" s="6">
        <v>484.0</v>
      </c>
      <c r="B488" s="43"/>
      <c r="C488" s="61"/>
      <c r="D488" s="45"/>
      <c r="E488" s="45"/>
      <c r="F488" s="45"/>
      <c r="G488" s="45"/>
      <c r="H488" s="45"/>
      <c r="I488" s="61"/>
      <c r="J488" s="48"/>
      <c r="K488" s="49"/>
      <c r="L488" s="49"/>
      <c r="M488" s="50"/>
      <c r="N488" s="51"/>
      <c r="O488" s="15"/>
      <c r="P488" s="14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</row>
    <row r="489">
      <c r="A489" s="6">
        <v>485.0</v>
      </c>
      <c r="B489" s="43"/>
      <c r="C489" s="61"/>
      <c r="D489" s="45"/>
      <c r="E489" s="45"/>
      <c r="F489" s="45"/>
      <c r="G489" s="45"/>
      <c r="H489" s="45"/>
      <c r="I489" s="61"/>
      <c r="J489" s="48"/>
      <c r="K489" s="49"/>
      <c r="L489" s="49"/>
      <c r="M489" s="50"/>
      <c r="N489" s="51"/>
      <c r="O489" s="15"/>
      <c r="P489" s="14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</row>
    <row r="490">
      <c r="A490" s="6">
        <v>486.0</v>
      </c>
      <c r="B490" s="43"/>
      <c r="C490" s="61"/>
      <c r="D490" s="45"/>
      <c r="E490" s="45"/>
      <c r="F490" s="45"/>
      <c r="G490" s="45"/>
      <c r="H490" s="45"/>
      <c r="I490" s="61"/>
      <c r="J490" s="48"/>
      <c r="K490" s="49"/>
      <c r="L490" s="49"/>
      <c r="M490" s="50"/>
      <c r="N490" s="51"/>
      <c r="O490" s="15"/>
      <c r="P490" s="14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</row>
    <row r="491">
      <c r="A491" s="6">
        <v>487.0</v>
      </c>
      <c r="B491" s="43"/>
      <c r="C491" s="61"/>
      <c r="D491" s="45"/>
      <c r="E491" s="45"/>
      <c r="F491" s="45"/>
      <c r="G491" s="45"/>
      <c r="H491" s="45"/>
      <c r="I491" s="61"/>
      <c r="J491" s="48"/>
      <c r="K491" s="49"/>
      <c r="L491" s="49"/>
      <c r="M491" s="50"/>
      <c r="N491" s="51"/>
      <c r="O491" s="15"/>
      <c r="P491" s="14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</row>
    <row r="492">
      <c r="A492" s="6">
        <v>488.0</v>
      </c>
      <c r="B492" s="43"/>
      <c r="C492" s="61"/>
      <c r="D492" s="45"/>
      <c r="E492" s="45"/>
      <c r="F492" s="45"/>
      <c r="G492" s="45"/>
      <c r="H492" s="45"/>
      <c r="I492" s="61"/>
      <c r="J492" s="48"/>
      <c r="K492" s="49"/>
      <c r="L492" s="49"/>
      <c r="M492" s="50"/>
      <c r="N492" s="51"/>
      <c r="O492" s="15"/>
      <c r="P492" s="14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</row>
    <row r="493">
      <c r="A493" s="6">
        <v>489.0</v>
      </c>
      <c r="B493" s="43"/>
      <c r="C493" s="61"/>
      <c r="D493" s="45"/>
      <c r="E493" s="45"/>
      <c r="F493" s="45"/>
      <c r="G493" s="45"/>
      <c r="H493" s="45"/>
      <c r="I493" s="61"/>
      <c r="J493" s="48"/>
      <c r="K493" s="49"/>
      <c r="L493" s="49"/>
      <c r="M493" s="50"/>
      <c r="N493" s="51"/>
      <c r="O493" s="15"/>
      <c r="P493" s="14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</row>
    <row r="494">
      <c r="A494" s="6">
        <v>490.0</v>
      </c>
      <c r="B494" s="43"/>
      <c r="C494" s="61"/>
      <c r="D494" s="45"/>
      <c r="E494" s="45"/>
      <c r="F494" s="45"/>
      <c r="G494" s="45"/>
      <c r="H494" s="45"/>
      <c r="I494" s="61"/>
      <c r="J494" s="48"/>
      <c r="K494" s="49"/>
      <c r="L494" s="49"/>
      <c r="M494" s="50"/>
      <c r="N494" s="51"/>
      <c r="O494" s="15"/>
      <c r="P494" s="14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</row>
    <row r="495">
      <c r="A495" s="6">
        <v>491.0</v>
      </c>
      <c r="B495" s="43"/>
      <c r="C495" s="61"/>
      <c r="D495" s="45"/>
      <c r="E495" s="45"/>
      <c r="F495" s="45"/>
      <c r="G495" s="45"/>
      <c r="H495" s="45"/>
      <c r="I495" s="61"/>
      <c r="J495" s="48"/>
      <c r="K495" s="49"/>
      <c r="L495" s="49"/>
      <c r="M495" s="50"/>
      <c r="N495" s="51"/>
      <c r="O495" s="15"/>
      <c r="P495" s="14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</row>
    <row r="496">
      <c r="A496" s="6">
        <v>492.0</v>
      </c>
      <c r="B496" s="43"/>
      <c r="C496" s="61"/>
      <c r="D496" s="45"/>
      <c r="E496" s="45"/>
      <c r="F496" s="45"/>
      <c r="G496" s="45"/>
      <c r="H496" s="45"/>
      <c r="I496" s="61"/>
      <c r="J496" s="48"/>
      <c r="K496" s="49"/>
      <c r="L496" s="49"/>
      <c r="M496" s="50"/>
      <c r="N496" s="51"/>
      <c r="O496" s="15"/>
      <c r="P496" s="14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</row>
    <row r="497">
      <c r="A497" s="6">
        <v>493.0</v>
      </c>
      <c r="B497" s="43"/>
      <c r="C497" s="61"/>
      <c r="D497" s="45"/>
      <c r="E497" s="45"/>
      <c r="F497" s="45"/>
      <c r="G497" s="45"/>
      <c r="H497" s="45"/>
      <c r="I497" s="61"/>
      <c r="J497" s="48"/>
      <c r="K497" s="49"/>
      <c r="L497" s="49"/>
      <c r="M497" s="50"/>
      <c r="N497" s="51"/>
      <c r="O497" s="15"/>
      <c r="P497" s="14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</row>
    <row r="498">
      <c r="A498" s="6">
        <v>494.0</v>
      </c>
      <c r="B498" s="43"/>
      <c r="C498" s="61"/>
      <c r="D498" s="45"/>
      <c r="E498" s="45"/>
      <c r="F498" s="45"/>
      <c r="G498" s="45"/>
      <c r="H498" s="45"/>
      <c r="I498" s="61"/>
      <c r="J498" s="48"/>
      <c r="K498" s="49"/>
      <c r="L498" s="49"/>
      <c r="M498" s="50"/>
      <c r="N498" s="51"/>
      <c r="O498" s="15"/>
      <c r="P498" s="14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</row>
    <row r="499">
      <c r="A499" s="6">
        <v>495.0</v>
      </c>
      <c r="B499" s="43"/>
      <c r="C499" s="61"/>
      <c r="D499" s="45"/>
      <c r="E499" s="45"/>
      <c r="F499" s="45"/>
      <c r="G499" s="45"/>
      <c r="H499" s="45"/>
      <c r="I499" s="61"/>
      <c r="J499" s="48"/>
      <c r="K499" s="49"/>
      <c r="L499" s="49"/>
      <c r="M499" s="50"/>
      <c r="N499" s="51"/>
      <c r="O499" s="15"/>
      <c r="P499" s="14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</row>
    <row r="500">
      <c r="A500" s="6">
        <v>496.0</v>
      </c>
      <c r="B500" s="43"/>
      <c r="C500" s="61"/>
      <c r="D500" s="45"/>
      <c r="E500" s="45"/>
      <c r="F500" s="45"/>
      <c r="G500" s="45"/>
      <c r="H500" s="45"/>
      <c r="I500" s="61"/>
      <c r="J500" s="48"/>
      <c r="K500" s="49"/>
      <c r="L500" s="49"/>
      <c r="M500" s="50"/>
      <c r="N500" s="51"/>
      <c r="O500" s="15"/>
      <c r="P500" s="14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</row>
    <row r="501">
      <c r="A501" s="6">
        <v>497.0</v>
      </c>
      <c r="B501" s="43"/>
      <c r="C501" s="61"/>
      <c r="D501" s="45"/>
      <c r="E501" s="45"/>
      <c r="F501" s="45"/>
      <c r="G501" s="45"/>
      <c r="H501" s="45"/>
      <c r="I501" s="61"/>
      <c r="J501" s="48"/>
      <c r="K501" s="49"/>
      <c r="L501" s="49"/>
      <c r="M501" s="50"/>
      <c r="N501" s="51"/>
      <c r="O501" s="15"/>
      <c r="P501" s="14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</row>
    <row r="502">
      <c r="A502" s="6">
        <v>498.0</v>
      </c>
      <c r="B502" s="43"/>
      <c r="C502" s="61"/>
      <c r="D502" s="45"/>
      <c r="E502" s="45"/>
      <c r="F502" s="45"/>
      <c r="G502" s="45"/>
      <c r="H502" s="45"/>
      <c r="I502" s="61"/>
      <c r="J502" s="48"/>
      <c r="K502" s="49"/>
      <c r="L502" s="49"/>
      <c r="M502" s="50"/>
      <c r="N502" s="51"/>
      <c r="O502" s="15"/>
      <c r="P502" s="14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</row>
    <row r="503">
      <c r="A503" s="6">
        <v>499.0</v>
      </c>
      <c r="B503" s="43"/>
      <c r="C503" s="61"/>
      <c r="D503" s="45"/>
      <c r="E503" s="45"/>
      <c r="F503" s="45"/>
      <c r="G503" s="45"/>
      <c r="H503" s="45"/>
      <c r="I503" s="61"/>
      <c r="J503" s="48"/>
      <c r="K503" s="49"/>
      <c r="L503" s="49"/>
      <c r="M503" s="50"/>
      <c r="N503" s="51"/>
      <c r="O503" s="15"/>
      <c r="P503" s="14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</row>
    <row r="504">
      <c r="A504" s="6">
        <v>500.0</v>
      </c>
      <c r="B504" s="43"/>
      <c r="C504" s="61"/>
      <c r="D504" s="45"/>
      <c r="E504" s="45"/>
      <c r="F504" s="45"/>
      <c r="G504" s="45"/>
      <c r="H504" s="45"/>
      <c r="I504" s="61"/>
      <c r="J504" s="48"/>
      <c r="K504" s="49"/>
      <c r="L504" s="49"/>
      <c r="M504" s="50"/>
      <c r="N504" s="51"/>
      <c r="O504" s="15"/>
      <c r="P504" s="14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</row>
    <row r="505">
      <c r="A505" s="6">
        <v>501.0</v>
      </c>
      <c r="B505" s="43"/>
      <c r="C505" s="61"/>
      <c r="D505" s="45"/>
      <c r="E505" s="45"/>
      <c r="F505" s="45"/>
      <c r="G505" s="45"/>
      <c r="H505" s="45"/>
      <c r="I505" s="61"/>
      <c r="J505" s="48"/>
      <c r="K505" s="49"/>
      <c r="L505" s="49"/>
      <c r="M505" s="50"/>
      <c r="N505" s="51"/>
      <c r="O505" s="15"/>
      <c r="P505" s="14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</row>
    <row r="506">
      <c r="A506" s="6">
        <v>502.0</v>
      </c>
      <c r="B506" s="43"/>
      <c r="C506" s="61"/>
      <c r="D506" s="45"/>
      <c r="E506" s="45"/>
      <c r="F506" s="45"/>
      <c r="G506" s="45"/>
      <c r="H506" s="45"/>
      <c r="I506" s="61"/>
      <c r="J506" s="48"/>
      <c r="K506" s="49"/>
      <c r="L506" s="49"/>
      <c r="M506" s="50"/>
      <c r="N506" s="51"/>
      <c r="O506" s="15"/>
      <c r="P506" s="14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</row>
    <row r="507">
      <c r="A507" s="6">
        <v>503.0</v>
      </c>
      <c r="B507" s="43"/>
      <c r="C507" s="61"/>
      <c r="D507" s="45"/>
      <c r="E507" s="45"/>
      <c r="F507" s="45"/>
      <c r="G507" s="45"/>
      <c r="H507" s="45"/>
      <c r="I507" s="61"/>
      <c r="J507" s="48"/>
      <c r="K507" s="49"/>
      <c r="L507" s="49"/>
      <c r="M507" s="50"/>
      <c r="N507" s="51"/>
      <c r="O507" s="15"/>
      <c r="P507" s="14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</row>
    <row r="508">
      <c r="A508" s="6">
        <v>504.0</v>
      </c>
      <c r="B508" s="43"/>
      <c r="C508" s="61"/>
      <c r="D508" s="45"/>
      <c r="E508" s="45"/>
      <c r="F508" s="45"/>
      <c r="G508" s="45"/>
      <c r="H508" s="45"/>
      <c r="I508" s="61"/>
      <c r="J508" s="48"/>
      <c r="K508" s="49"/>
      <c r="L508" s="49"/>
      <c r="M508" s="50"/>
      <c r="N508" s="51"/>
      <c r="O508" s="15"/>
      <c r="P508" s="14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</row>
    <row r="509">
      <c r="A509" s="6">
        <v>505.0</v>
      </c>
      <c r="B509" s="43"/>
      <c r="C509" s="61"/>
      <c r="D509" s="45"/>
      <c r="E509" s="45"/>
      <c r="F509" s="45"/>
      <c r="G509" s="45"/>
      <c r="H509" s="45"/>
      <c r="I509" s="61"/>
      <c r="J509" s="48"/>
      <c r="K509" s="49"/>
      <c r="L509" s="49"/>
      <c r="M509" s="50"/>
      <c r="N509" s="51"/>
      <c r="O509" s="15"/>
      <c r="P509" s="14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</row>
    <row r="510">
      <c r="A510" s="6">
        <v>506.0</v>
      </c>
      <c r="B510" s="43"/>
      <c r="C510" s="61"/>
      <c r="D510" s="45"/>
      <c r="E510" s="45"/>
      <c r="F510" s="45"/>
      <c r="G510" s="45"/>
      <c r="H510" s="45"/>
      <c r="I510" s="61"/>
      <c r="J510" s="48"/>
      <c r="K510" s="49"/>
      <c r="L510" s="49"/>
      <c r="M510" s="50"/>
      <c r="N510" s="51"/>
      <c r="O510" s="15"/>
      <c r="P510" s="14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</row>
    <row r="511">
      <c r="A511" s="6">
        <v>507.0</v>
      </c>
      <c r="B511" s="43"/>
      <c r="C511" s="61"/>
      <c r="D511" s="45"/>
      <c r="E511" s="45"/>
      <c r="F511" s="45"/>
      <c r="G511" s="45"/>
      <c r="H511" s="45"/>
      <c r="I511" s="61"/>
      <c r="J511" s="48"/>
      <c r="K511" s="49"/>
      <c r="L511" s="49"/>
      <c r="M511" s="50"/>
      <c r="N511" s="51"/>
      <c r="O511" s="15"/>
      <c r="P511" s="14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</row>
    <row r="512">
      <c r="A512" s="6">
        <v>508.0</v>
      </c>
      <c r="B512" s="43"/>
      <c r="C512" s="61"/>
      <c r="D512" s="45"/>
      <c r="E512" s="45"/>
      <c r="F512" s="45"/>
      <c r="G512" s="45"/>
      <c r="H512" s="45"/>
      <c r="I512" s="61"/>
      <c r="J512" s="48"/>
      <c r="K512" s="49"/>
      <c r="L512" s="49"/>
      <c r="M512" s="50"/>
      <c r="N512" s="51"/>
      <c r="O512" s="15"/>
      <c r="P512" s="14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</row>
    <row r="513">
      <c r="A513" s="6">
        <v>509.0</v>
      </c>
      <c r="B513" s="43"/>
      <c r="C513" s="61"/>
      <c r="D513" s="45"/>
      <c r="E513" s="45"/>
      <c r="F513" s="45"/>
      <c r="G513" s="45"/>
      <c r="H513" s="45"/>
      <c r="I513" s="61"/>
      <c r="J513" s="48"/>
      <c r="K513" s="49"/>
      <c r="L513" s="49"/>
      <c r="M513" s="50"/>
      <c r="N513" s="51"/>
      <c r="O513" s="15"/>
      <c r="P513" s="14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</row>
    <row r="514">
      <c r="A514" s="6">
        <v>510.0</v>
      </c>
      <c r="B514" s="43"/>
      <c r="C514" s="61"/>
      <c r="D514" s="45"/>
      <c r="E514" s="45"/>
      <c r="F514" s="45"/>
      <c r="G514" s="45"/>
      <c r="H514" s="45"/>
      <c r="I514" s="61"/>
      <c r="J514" s="48"/>
      <c r="K514" s="49"/>
      <c r="L514" s="49"/>
      <c r="M514" s="50"/>
      <c r="N514" s="51"/>
      <c r="O514" s="15"/>
      <c r="P514" s="14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</row>
    <row r="515">
      <c r="A515" s="6">
        <v>511.0</v>
      </c>
      <c r="B515" s="43"/>
      <c r="C515" s="61"/>
      <c r="D515" s="45"/>
      <c r="E515" s="45"/>
      <c r="F515" s="45"/>
      <c r="G515" s="45"/>
      <c r="H515" s="45"/>
      <c r="I515" s="61"/>
      <c r="J515" s="48"/>
      <c r="K515" s="49"/>
      <c r="L515" s="49"/>
      <c r="M515" s="50"/>
      <c r="N515" s="51"/>
      <c r="O515" s="15"/>
      <c r="P515" s="14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</row>
    <row r="516">
      <c r="A516" s="6">
        <v>512.0</v>
      </c>
      <c r="B516" s="43"/>
      <c r="C516" s="61"/>
      <c r="D516" s="45"/>
      <c r="E516" s="45"/>
      <c r="F516" s="45"/>
      <c r="G516" s="45"/>
      <c r="H516" s="45"/>
      <c r="I516" s="61"/>
      <c r="J516" s="48"/>
      <c r="K516" s="49"/>
      <c r="L516" s="49"/>
      <c r="M516" s="50"/>
      <c r="N516" s="51"/>
      <c r="O516" s="15"/>
      <c r="P516" s="14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</row>
    <row r="517">
      <c r="A517" s="6">
        <v>513.0</v>
      </c>
      <c r="B517" s="43"/>
      <c r="C517" s="61"/>
      <c r="D517" s="45"/>
      <c r="E517" s="45"/>
      <c r="F517" s="45"/>
      <c r="G517" s="45"/>
      <c r="H517" s="45"/>
      <c r="I517" s="61"/>
      <c r="J517" s="48"/>
      <c r="K517" s="49"/>
      <c r="L517" s="49"/>
      <c r="M517" s="50"/>
      <c r="N517" s="51"/>
      <c r="O517" s="15"/>
      <c r="P517" s="14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</row>
    <row r="518">
      <c r="A518" s="6">
        <v>514.0</v>
      </c>
      <c r="B518" s="43"/>
      <c r="C518" s="61"/>
      <c r="D518" s="45"/>
      <c r="E518" s="45"/>
      <c r="F518" s="45"/>
      <c r="G518" s="45"/>
      <c r="H518" s="45"/>
      <c r="I518" s="61"/>
      <c r="J518" s="48"/>
      <c r="K518" s="49"/>
      <c r="L518" s="49"/>
      <c r="M518" s="50"/>
      <c r="N518" s="51"/>
      <c r="O518" s="15"/>
      <c r="P518" s="14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</row>
    <row r="519">
      <c r="A519" s="6">
        <v>515.0</v>
      </c>
      <c r="B519" s="43"/>
      <c r="C519" s="61"/>
      <c r="D519" s="45"/>
      <c r="E519" s="45"/>
      <c r="F519" s="45"/>
      <c r="G519" s="45"/>
      <c r="H519" s="45"/>
      <c r="I519" s="61"/>
      <c r="J519" s="48"/>
      <c r="K519" s="49"/>
      <c r="L519" s="49"/>
      <c r="M519" s="50"/>
      <c r="N519" s="51"/>
      <c r="O519" s="15"/>
      <c r="P519" s="14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</row>
    <row r="520">
      <c r="A520" s="6">
        <v>516.0</v>
      </c>
      <c r="B520" s="43"/>
      <c r="C520" s="61"/>
      <c r="D520" s="45"/>
      <c r="E520" s="45"/>
      <c r="F520" s="45"/>
      <c r="G520" s="45"/>
      <c r="H520" s="45"/>
      <c r="I520" s="61"/>
      <c r="J520" s="48"/>
      <c r="K520" s="49"/>
      <c r="L520" s="49"/>
      <c r="M520" s="50"/>
      <c r="N520" s="51"/>
      <c r="O520" s="15"/>
      <c r="P520" s="14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</row>
    <row r="521">
      <c r="A521" s="6">
        <v>517.0</v>
      </c>
      <c r="B521" s="43"/>
      <c r="C521" s="61"/>
      <c r="D521" s="45"/>
      <c r="E521" s="45"/>
      <c r="F521" s="45"/>
      <c r="G521" s="45"/>
      <c r="H521" s="45"/>
      <c r="I521" s="61"/>
      <c r="J521" s="48"/>
      <c r="K521" s="49"/>
      <c r="L521" s="49"/>
      <c r="M521" s="50"/>
      <c r="N521" s="51"/>
      <c r="O521" s="15"/>
      <c r="P521" s="14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</row>
    <row r="522">
      <c r="A522" s="6">
        <v>518.0</v>
      </c>
      <c r="B522" s="43"/>
      <c r="C522" s="61"/>
      <c r="D522" s="45"/>
      <c r="E522" s="45"/>
      <c r="F522" s="45"/>
      <c r="G522" s="45"/>
      <c r="H522" s="45"/>
      <c r="I522" s="61"/>
      <c r="J522" s="48"/>
      <c r="K522" s="49"/>
      <c r="L522" s="49"/>
      <c r="M522" s="50"/>
      <c r="N522" s="51"/>
      <c r="O522" s="15"/>
      <c r="P522" s="14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</row>
    <row r="523">
      <c r="A523" s="6">
        <v>519.0</v>
      </c>
      <c r="B523" s="43"/>
      <c r="C523" s="61"/>
      <c r="D523" s="45"/>
      <c r="E523" s="45"/>
      <c r="F523" s="45"/>
      <c r="G523" s="45"/>
      <c r="H523" s="45"/>
      <c r="I523" s="61"/>
      <c r="J523" s="48"/>
      <c r="K523" s="49"/>
      <c r="L523" s="49"/>
      <c r="M523" s="50"/>
      <c r="N523" s="51"/>
      <c r="O523" s="15"/>
      <c r="P523" s="14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</row>
    <row r="524">
      <c r="A524" s="6">
        <v>520.0</v>
      </c>
      <c r="B524" s="43"/>
      <c r="C524" s="61"/>
      <c r="D524" s="45"/>
      <c r="E524" s="45"/>
      <c r="F524" s="45"/>
      <c r="G524" s="45"/>
      <c r="H524" s="45"/>
      <c r="I524" s="61"/>
      <c r="J524" s="48"/>
      <c r="K524" s="49"/>
      <c r="L524" s="49"/>
      <c r="M524" s="50"/>
      <c r="N524" s="51"/>
      <c r="O524" s="15"/>
      <c r="P524" s="14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</row>
    <row r="525">
      <c r="A525" s="6">
        <v>521.0</v>
      </c>
      <c r="B525" s="43"/>
      <c r="C525" s="61"/>
      <c r="D525" s="45"/>
      <c r="E525" s="45"/>
      <c r="F525" s="45"/>
      <c r="G525" s="45"/>
      <c r="H525" s="45"/>
      <c r="I525" s="61"/>
      <c r="J525" s="48"/>
      <c r="K525" s="49"/>
      <c r="L525" s="49"/>
      <c r="M525" s="50"/>
      <c r="N525" s="51"/>
      <c r="O525" s="15"/>
      <c r="P525" s="14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</row>
    <row r="526">
      <c r="A526" s="6">
        <v>522.0</v>
      </c>
      <c r="B526" s="43"/>
      <c r="C526" s="61"/>
      <c r="D526" s="45"/>
      <c r="E526" s="45"/>
      <c r="F526" s="45"/>
      <c r="G526" s="45"/>
      <c r="H526" s="45"/>
      <c r="I526" s="61"/>
      <c r="J526" s="48"/>
      <c r="K526" s="49"/>
      <c r="L526" s="49"/>
      <c r="M526" s="50"/>
      <c r="N526" s="51"/>
      <c r="O526" s="15"/>
      <c r="P526" s="14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</row>
    <row r="527">
      <c r="A527" s="6">
        <v>523.0</v>
      </c>
      <c r="B527" s="43"/>
      <c r="C527" s="61"/>
      <c r="D527" s="45"/>
      <c r="E527" s="45"/>
      <c r="F527" s="45"/>
      <c r="G527" s="45"/>
      <c r="H527" s="45"/>
      <c r="I527" s="61"/>
      <c r="J527" s="48"/>
      <c r="K527" s="49"/>
      <c r="L527" s="49"/>
      <c r="M527" s="50"/>
      <c r="N527" s="51"/>
      <c r="O527" s="15"/>
      <c r="P527" s="14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</row>
    <row r="528">
      <c r="A528" s="6">
        <v>524.0</v>
      </c>
      <c r="B528" s="43"/>
      <c r="C528" s="61"/>
      <c r="D528" s="45"/>
      <c r="E528" s="45"/>
      <c r="F528" s="45"/>
      <c r="G528" s="45"/>
      <c r="H528" s="45"/>
      <c r="I528" s="61"/>
      <c r="J528" s="48"/>
      <c r="K528" s="49"/>
      <c r="L528" s="49"/>
      <c r="M528" s="50"/>
      <c r="N528" s="51"/>
      <c r="O528" s="15"/>
      <c r="P528" s="14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</row>
    <row r="529">
      <c r="A529" s="6">
        <v>525.0</v>
      </c>
      <c r="B529" s="43"/>
      <c r="C529" s="61"/>
      <c r="D529" s="45"/>
      <c r="E529" s="45"/>
      <c r="F529" s="45"/>
      <c r="G529" s="45"/>
      <c r="H529" s="45"/>
      <c r="I529" s="61"/>
      <c r="J529" s="48"/>
      <c r="K529" s="49"/>
      <c r="L529" s="49"/>
      <c r="M529" s="50"/>
      <c r="N529" s="51"/>
      <c r="O529" s="15"/>
      <c r="P529" s="14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</row>
    <row r="530">
      <c r="A530" s="6">
        <v>526.0</v>
      </c>
      <c r="B530" s="43"/>
      <c r="C530" s="61"/>
      <c r="D530" s="45"/>
      <c r="E530" s="45"/>
      <c r="F530" s="45"/>
      <c r="G530" s="45"/>
      <c r="H530" s="45"/>
      <c r="I530" s="61"/>
      <c r="J530" s="48"/>
      <c r="K530" s="49"/>
      <c r="L530" s="49"/>
      <c r="M530" s="50"/>
      <c r="N530" s="51"/>
      <c r="O530" s="15"/>
      <c r="P530" s="14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</row>
    <row r="531">
      <c r="A531" s="6">
        <v>527.0</v>
      </c>
      <c r="B531" s="43"/>
      <c r="C531" s="61"/>
      <c r="D531" s="45"/>
      <c r="E531" s="45"/>
      <c r="F531" s="45"/>
      <c r="G531" s="45"/>
      <c r="H531" s="45"/>
      <c r="I531" s="61"/>
      <c r="J531" s="48"/>
      <c r="K531" s="49"/>
      <c r="L531" s="49"/>
      <c r="M531" s="50"/>
      <c r="N531" s="51"/>
      <c r="O531" s="15"/>
      <c r="P531" s="14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</row>
    <row r="532">
      <c r="A532" s="6">
        <v>528.0</v>
      </c>
      <c r="B532" s="43"/>
      <c r="C532" s="61"/>
      <c r="D532" s="45"/>
      <c r="E532" s="45"/>
      <c r="F532" s="45"/>
      <c r="G532" s="45"/>
      <c r="H532" s="45"/>
      <c r="I532" s="61"/>
      <c r="J532" s="48"/>
      <c r="K532" s="49"/>
      <c r="L532" s="49"/>
      <c r="M532" s="50"/>
      <c r="N532" s="51"/>
      <c r="O532" s="15"/>
      <c r="P532" s="14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</row>
    <row r="533">
      <c r="A533" s="6">
        <v>529.0</v>
      </c>
      <c r="B533" s="43"/>
      <c r="C533" s="61"/>
      <c r="D533" s="45"/>
      <c r="E533" s="45"/>
      <c r="F533" s="45"/>
      <c r="G533" s="45"/>
      <c r="H533" s="45"/>
      <c r="I533" s="61"/>
      <c r="J533" s="48"/>
      <c r="K533" s="49"/>
      <c r="L533" s="49"/>
      <c r="M533" s="50"/>
      <c r="N533" s="51"/>
      <c r="O533" s="15"/>
      <c r="P533" s="14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</row>
    <row r="534">
      <c r="A534" s="6">
        <v>530.0</v>
      </c>
      <c r="B534" s="43"/>
      <c r="C534" s="61"/>
      <c r="D534" s="45"/>
      <c r="E534" s="45"/>
      <c r="F534" s="45"/>
      <c r="G534" s="45"/>
      <c r="H534" s="45"/>
      <c r="I534" s="61"/>
      <c r="J534" s="48"/>
      <c r="K534" s="49"/>
      <c r="L534" s="49"/>
      <c r="M534" s="50"/>
      <c r="N534" s="51"/>
      <c r="O534" s="15"/>
      <c r="P534" s="14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</row>
    <row r="535">
      <c r="A535" s="6">
        <v>531.0</v>
      </c>
      <c r="B535" s="43"/>
      <c r="C535" s="61"/>
      <c r="D535" s="45"/>
      <c r="E535" s="45"/>
      <c r="F535" s="45"/>
      <c r="G535" s="45"/>
      <c r="H535" s="45"/>
      <c r="I535" s="61"/>
      <c r="J535" s="48"/>
      <c r="K535" s="49"/>
      <c r="L535" s="49"/>
      <c r="M535" s="50"/>
      <c r="N535" s="51"/>
      <c r="O535" s="15"/>
      <c r="P535" s="14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</row>
    <row r="536">
      <c r="A536" s="6">
        <v>532.0</v>
      </c>
      <c r="B536" s="43"/>
      <c r="C536" s="61"/>
      <c r="D536" s="45"/>
      <c r="E536" s="45"/>
      <c r="F536" s="45"/>
      <c r="G536" s="45"/>
      <c r="H536" s="45"/>
      <c r="I536" s="61"/>
      <c r="J536" s="48"/>
      <c r="K536" s="49"/>
      <c r="L536" s="49"/>
      <c r="M536" s="50"/>
      <c r="N536" s="51"/>
      <c r="O536" s="15"/>
      <c r="P536" s="14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</row>
    <row r="537">
      <c r="A537" s="6">
        <v>533.0</v>
      </c>
      <c r="B537" s="43"/>
      <c r="C537" s="61"/>
      <c r="D537" s="45"/>
      <c r="E537" s="45"/>
      <c r="F537" s="45"/>
      <c r="G537" s="45"/>
      <c r="H537" s="45"/>
      <c r="I537" s="61"/>
      <c r="J537" s="48"/>
      <c r="K537" s="49"/>
      <c r="L537" s="49"/>
      <c r="M537" s="50"/>
      <c r="N537" s="51"/>
      <c r="O537" s="15"/>
      <c r="P537" s="14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</row>
    <row r="538">
      <c r="A538" s="6">
        <v>534.0</v>
      </c>
      <c r="B538" s="43"/>
      <c r="C538" s="61"/>
      <c r="D538" s="45"/>
      <c r="E538" s="45"/>
      <c r="F538" s="45"/>
      <c r="G538" s="45"/>
      <c r="H538" s="45"/>
      <c r="I538" s="61"/>
      <c r="J538" s="48"/>
      <c r="K538" s="49"/>
      <c r="L538" s="49"/>
      <c r="M538" s="50"/>
      <c r="N538" s="51"/>
      <c r="O538" s="15"/>
      <c r="P538" s="14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</row>
    <row r="539">
      <c r="A539" s="6">
        <v>535.0</v>
      </c>
      <c r="B539" s="43"/>
      <c r="C539" s="61"/>
      <c r="D539" s="45"/>
      <c r="E539" s="45"/>
      <c r="F539" s="45"/>
      <c r="G539" s="45"/>
      <c r="H539" s="45"/>
      <c r="I539" s="61"/>
      <c r="J539" s="48"/>
      <c r="K539" s="49"/>
      <c r="L539" s="49"/>
      <c r="M539" s="50"/>
      <c r="N539" s="51"/>
      <c r="O539" s="15"/>
      <c r="P539" s="14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</row>
    <row r="540">
      <c r="A540" s="6">
        <v>536.0</v>
      </c>
      <c r="B540" s="43"/>
      <c r="C540" s="61"/>
      <c r="D540" s="45"/>
      <c r="E540" s="45"/>
      <c r="F540" s="45"/>
      <c r="G540" s="45"/>
      <c r="H540" s="45"/>
      <c r="I540" s="61"/>
      <c r="J540" s="48"/>
      <c r="K540" s="49"/>
      <c r="L540" s="49"/>
      <c r="M540" s="50"/>
      <c r="N540" s="51"/>
      <c r="O540" s="15"/>
      <c r="P540" s="14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</row>
    <row r="541">
      <c r="A541" s="6">
        <v>537.0</v>
      </c>
      <c r="B541" s="43"/>
      <c r="C541" s="61"/>
      <c r="D541" s="45"/>
      <c r="E541" s="45"/>
      <c r="F541" s="45"/>
      <c r="G541" s="45"/>
      <c r="H541" s="45"/>
      <c r="I541" s="61"/>
      <c r="J541" s="48"/>
      <c r="K541" s="49"/>
      <c r="L541" s="49"/>
      <c r="M541" s="50"/>
      <c r="N541" s="51"/>
      <c r="O541" s="15"/>
      <c r="P541" s="14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</row>
    <row r="542">
      <c r="A542" s="6">
        <v>538.0</v>
      </c>
      <c r="B542" s="43"/>
      <c r="C542" s="61"/>
      <c r="D542" s="45"/>
      <c r="E542" s="45"/>
      <c r="F542" s="45"/>
      <c r="G542" s="45"/>
      <c r="H542" s="45"/>
      <c r="I542" s="61"/>
      <c r="J542" s="48"/>
      <c r="K542" s="49"/>
      <c r="L542" s="49"/>
      <c r="M542" s="50"/>
      <c r="N542" s="51"/>
      <c r="O542" s="15"/>
      <c r="P542" s="14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</row>
    <row r="543">
      <c r="A543" s="6">
        <v>539.0</v>
      </c>
      <c r="B543" s="43"/>
      <c r="C543" s="61"/>
      <c r="D543" s="45"/>
      <c r="E543" s="45"/>
      <c r="F543" s="45"/>
      <c r="G543" s="45"/>
      <c r="H543" s="45"/>
      <c r="I543" s="61"/>
      <c r="J543" s="48"/>
      <c r="K543" s="49"/>
      <c r="L543" s="49"/>
      <c r="M543" s="50"/>
      <c r="N543" s="51"/>
      <c r="O543" s="15"/>
      <c r="P543" s="14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</row>
    <row r="544">
      <c r="A544" s="6">
        <v>540.0</v>
      </c>
      <c r="B544" s="43"/>
      <c r="C544" s="61"/>
      <c r="D544" s="45"/>
      <c r="E544" s="45"/>
      <c r="F544" s="45"/>
      <c r="G544" s="45"/>
      <c r="H544" s="45"/>
      <c r="I544" s="61"/>
      <c r="J544" s="48"/>
      <c r="K544" s="49"/>
      <c r="L544" s="49"/>
      <c r="M544" s="50"/>
      <c r="N544" s="51"/>
      <c r="O544" s="15"/>
      <c r="P544" s="14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</row>
    <row r="545">
      <c r="A545" s="6">
        <v>541.0</v>
      </c>
      <c r="B545" s="43"/>
      <c r="C545" s="61"/>
      <c r="D545" s="45"/>
      <c r="E545" s="45"/>
      <c r="F545" s="45"/>
      <c r="G545" s="45"/>
      <c r="H545" s="45"/>
      <c r="I545" s="61"/>
      <c r="J545" s="48"/>
      <c r="K545" s="49"/>
      <c r="L545" s="49"/>
      <c r="M545" s="50"/>
      <c r="N545" s="51"/>
      <c r="O545" s="15"/>
      <c r="P545" s="14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</row>
    <row r="546">
      <c r="A546" s="6">
        <v>542.0</v>
      </c>
      <c r="B546" s="43"/>
      <c r="C546" s="61"/>
      <c r="D546" s="45"/>
      <c r="E546" s="45"/>
      <c r="F546" s="45"/>
      <c r="G546" s="45"/>
      <c r="H546" s="45"/>
      <c r="I546" s="61"/>
      <c r="J546" s="48"/>
      <c r="K546" s="49"/>
      <c r="L546" s="49"/>
      <c r="M546" s="50"/>
      <c r="N546" s="51"/>
      <c r="O546" s="15"/>
      <c r="P546" s="14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</row>
    <row r="547">
      <c r="A547" s="6">
        <v>543.0</v>
      </c>
      <c r="B547" s="43"/>
      <c r="C547" s="61"/>
      <c r="D547" s="45"/>
      <c r="E547" s="45"/>
      <c r="F547" s="45"/>
      <c r="G547" s="45"/>
      <c r="H547" s="45"/>
      <c r="I547" s="61"/>
      <c r="J547" s="48"/>
      <c r="K547" s="49"/>
      <c r="L547" s="49"/>
      <c r="M547" s="50"/>
      <c r="N547" s="51"/>
      <c r="O547" s="15"/>
      <c r="P547" s="14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</row>
    <row r="548">
      <c r="A548" s="6">
        <v>544.0</v>
      </c>
      <c r="B548" s="43"/>
      <c r="C548" s="61"/>
      <c r="D548" s="45"/>
      <c r="E548" s="45"/>
      <c r="F548" s="45"/>
      <c r="G548" s="45"/>
      <c r="H548" s="45"/>
      <c r="I548" s="61"/>
      <c r="J548" s="48"/>
      <c r="K548" s="49"/>
      <c r="L548" s="49"/>
      <c r="M548" s="50"/>
      <c r="N548" s="51"/>
      <c r="O548" s="15"/>
      <c r="P548" s="14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</row>
    <row r="549">
      <c r="A549" s="6">
        <v>545.0</v>
      </c>
      <c r="B549" s="43"/>
      <c r="C549" s="61"/>
      <c r="D549" s="45"/>
      <c r="E549" s="45"/>
      <c r="F549" s="45"/>
      <c r="G549" s="45"/>
      <c r="H549" s="45"/>
      <c r="I549" s="61"/>
      <c r="J549" s="48"/>
      <c r="K549" s="49"/>
      <c r="L549" s="49"/>
      <c r="M549" s="50"/>
      <c r="N549" s="51"/>
      <c r="O549" s="15"/>
      <c r="P549" s="14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</row>
    <row r="550">
      <c r="A550" s="6">
        <v>546.0</v>
      </c>
      <c r="B550" s="43"/>
      <c r="C550" s="61"/>
      <c r="D550" s="45"/>
      <c r="E550" s="45"/>
      <c r="F550" s="45"/>
      <c r="G550" s="45"/>
      <c r="H550" s="45"/>
      <c r="I550" s="61"/>
      <c r="J550" s="48"/>
      <c r="K550" s="49"/>
      <c r="L550" s="49"/>
      <c r="M550" s="50"/>
      <c r="N550" s="51"/>
      <c r="O550" s="15"/>
      <c r="P550" s="14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</row>
    <row r="551">
      <c r="A551" s="6">
        <v>547.0</v>
      </c>
      <c r="B551" s="43"/>
      <c r="C551" s="61"/>
      <c r="D551" s="45"/>
      <c r="E551" s="45"/>
      <c r="F551" s="45"/>
      <c r="G551" s="45"/>
      <c r="H551" s="45"/>
      <c r="I551" s="61"/>
      <c r="J551" s="48"/>
      <c r="K551" s="49"/>
      <c r="L551" s="49"/>
      <c r="M551" s="50"/>
      <c r="N551" s="51"/>
      <c r="O551" s="15"/>
      <c r="P551" s="14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</row>
    <row r="552">
      <c r="A552" s="6">
        <v>548.0</v>
      </c>
      <c r="B552" s="43"/>
      <c r="C552" s="61"/>
      <c r="D552" s="45"/>
      <c r="E552" s="45"/>
      <c r="F552" s="45"/>
      <c r="G552" s="45"/>
      <c r="H552" s="45"/>
      <c r="I552" s="61"/>
      <c r="J552" s="48"/>
      <c r="K552" s="49"/>
      <c r="L552" s="49"/>
      <c r="M552" s="50"/>
      <c r="N552" s="51"/>
      <c r="O552" s="15"/>
      <c r="P552" s="14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</row>
    <row r="553">
      <c r="A553" s="6">
        <v>549.0</v>
      </c>
      <c r="B553" s="43"/>
      <c r="C553" s="61"/>
      <c r="D553" s="45"/>
      <c r="E553" s="45"/>
      <c r="F553" s="45"/>
      <c r="G553" s="45"/>
      <c r="H553" s="45"/>
      <c r="I553" s="61"/>
      <c r="J553" s="48"/>
      <c r="K553" s="49"/>
      <c r="L553" s="49"/>
      <c r="M553" s="50"/>
      <c r="N553" s="51"/>
      <c r="O553" s="15"/>
      <c r="P553" s="14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</row>
    <row r="554">
      <c r="A554" s="6">
        <v>550.0</v>
      </c>
      <c r="B554" s="43"/>
      <c r="C554" s="61"/>
      <c r="D554" s="45"/>
      <c r="E554" s="45"/>
      <c r="F554" s="45"/>
      <c r="G554" s="45"/>
      <c r="H554" s="45"/>
      <c r="I554" s="61"/>
      <c r="J554" s="48"/>
      <c r="K554" s="49"/>
      <c r="L554" s="49"/>
      <c r="M554" s="50"/>
      <c r="N554" s="51"/>
      <c r="O554" s="15"/>
      <c r="P554" s="14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</row>
    <row r="555">
      <c r="A555" s="6">
        <v>551.0</v>
      </c>
      <c r="B555" s="43"/>
      <c r="C555" s="61"/>
      <c r="D555" s="45"/>
      <c r="E555" s="45"/>
      <c r="F555" s="45"/>
      <c r="G555" s="45"/>
      <c r="H555" s="45"/>
      <c r="I555" s="61"/>
      <c r="J555" s="48"/>
      <c r="K555" s="49"/>
      <c r="L555" s="49"/>
      <c r="M555" s="50"/>
      <c r="N555" s="51"/>
      <c r="O555" s="15"/>
      <c r="P555" s="14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</row>
    <row r="556">
      <c r="A556" s="6">
        <v>552.0</v>
      </c>
      <c r="B556" s="43"/>
      <c r="C556" s="61"/>
      <c r="D556" s="45"/>
      <c r="E556" s="45"/>
      <c r="F556" s="45"/>
      <c r="G556" s="45"/>
      <c r="H556" s="45"/>
      <c r="I556" s="61"/>
      <c r="J556" s="48"/>
      <c r="K556" s="49"/>
      <c r="L556" s="49"/>
      <c r="M556" s="50"/>
      <c r="N556" s="51"/>
      <c r="O556" s="15"/>
      <c r="P556" s="14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</row>
    <row r="557">
      <c r="A557" s="6">
        <v>553.0</v>
      </c>
      <c r="B557" s="43"/>
      <c r="C557" s="61"/>
      <c r="D557" s="45"/>
      <c r="E557" s="45"/>
      <c r="F557" s="45"/>
      <c r="G557" s="45"/>
      <c r="H557" s="45"/>
      <c r="I557" s="61"/>
      <c r="J557" s="48"/>
      <c r="K557" s="49"/>
      <c r="L557" s="49"/>
      <c r="M557" s="50"/>
      <c r="N557" s="51"/>
      <c r="O557" s="15"/>
      <c r="P557" s="14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</row>
    <row r="558">
      <c r="A558" s="6">
        <v>554.0</v>
      </c>
      <c r="B558" s="43"/>
      <c r="C558" s="61"/>
      <c r="D558" s="45"/>
      <c r="E558" s="45"/>
      <c r="F558" s="45"/>
      <c r="G558" s="45"/>
      <c r="H558" s="45"/>
      <c r="I558" s="61"/>
      <c r="J558" s="48"/>
      <c r="K558" s="49"/>
      <c r="L558" s="49"/>
      <c r="M558" s="50"/>
      <c r="N558" s="51"/>
      <c r="O558" s="15"/>
      <c r="P558" s="14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</row>
    <row r="559">
      <c r="A559" s="6">
        <v>555.0</v>
      </c>
      <c r="B559" s="43"/>
      <c r="C559" s="61"/>
      <c r="D559" s="45"/>
      <c r="E559" s="45"/>
      <c r="F559" s="45"/>
      <c r="G559" s="45"/>
      <c r="H559" s="45"/>
      <c r="I559" s="61"/>
      <c r="J559" s="48"/>
      <c r="K559" s="49"/>
      <c r="L559" s="49"/>
      <c r="M559" s="50"/>
      <c r="N559" s="51"/>
      <c r="O559" s="15"/>
      <c r="P559" s="14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</row>
    <row r="560">
      <c r="A560" s="6">
        <v>556.0</v>
      </c>
      <c r="B560" s="43"/>
      <c r="C560" s="61"/>
      <c r="D560" s="45"/>
      <c r="E560" s="45"/>
      <c r="F560" s="45"/>
      <c r="G560" s="45"/>
      <c r="H560" s="45"/>
      <c r="I560" s="61"/>
      <c r="J560" s="48"/>
      <c r="K560" s="49"/>
      <c r="L560" s="49"/>
      <c r="M560" s="50"/>
      <c r="N560" s="51"/>
      <c r="O560" s="15"/>
      <c r="P560" s="14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</row>
    <row r="561">
      <c r="A561" s="6">
        <v>557.0</v>
      </c>
      <c r="B561" s="43"/>
      <c r="C561" s="61"/>
      <c r="D561" s="45"/>
      <c r="E561" s="45"/>
      <c r="F561" s="45"/>
      <c r="G561" s="45"/>
      <c r="H561" s="45"/>
      <c r="I561" s="61"/>
      <c r="J561" s="48"/>
      <c r="K561" s="49"/>
      <c r="L561" s="49"/>
      <c r="M561" s="50"/>
      <c r="N561" s="51"/>
      <c r="O561" s="15"/>
      <c r="P561" s="14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</row>
    <row r="562">
      <c r="A562" s="6">
        <v>558.0</v>
      </c>
      <c r="B562" s="43"/>
      <c r="C562" s="61"/>
      <c r="D562" s="45"/>
      <c r="E562" s="45"/>
      <c r="F562" s="45"/>
      <c r="G562" s="45"/>
      <c r="H562" s="45"/>
      <c r="I562" s="61"/>
      <c r="J562" s="48"/>
      <c r="K562" s="49"/>
      <c r="L562" s="49"/>
      <c r="M562" s="50"/>
      <c r="N562" s="51"/>
      <c r="O562" s="15"/>
      <c r="P562" s="14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</row>
    <row r="563">
      <c r="A563" s="6">
        <v>559.0</v>
      </c>
      <c r="B563" s="43"/>
      <c r="C563" s="61"/>
      <c r="D563" s="45"/>
      <c r="E563" s="45"/>
      <c r="F563" s="45"/>
      <c r="G563" s="45"/>
      <c r="H563" s="45"/>
      <c r="I563" s="61"/>
      <c r="J563" s="48"/>
      <c r="K563" s="49"/>
      <c r="L563" s="49"/>
      <c r="M563" s="50"/>
      <c r="N563" s="51"/>
      <c r="O563" s="15"/>
      <c r="P563" s="14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</row>
    <row r="564">
      <c r="A564" s="6">
        <v>560.0</v>
      </c>
      <c r="B564" s="43"/>
      <c r="C564" s="61"/>
      <c r="D564" s="45"/>
      <c r="E564" s="45"/>
      <c r="F564" s="45"/>
      <c r="G564" s="45"/>
      <c r="H564" s="45"/>
      <c r="I564" s="61"/>
      <c r="J564" s="48"/>
      <c r="K564" s="49"/>
      <c r="L564" s="49"/>
      <c r="M564" s="50"/>
      <c r="N564" s="51"/>
      <c r="O564" s="15"/>
      <c r="P564" s="14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</row>
    <row r="565">
      <c r="A565" s="6">
        <v>561.0</v>
      </c>
      <c r="B565" s="43"/>
      <c r="C565" s="61"/>
      <c r="D565" s="45"/>
      <c r="E565" s="45"/>
      <c r="F565" s="45"/>
      <c r="G565" s="45"/>
      <c r="H565" s="45"/>
      <c r="I565" s="61"/>
      <c r="J565" s="48"/>
      <c r="K565" s="49"/>
      <c r="L565" s="49"/>
      <c r="M565" s="50"/>
      <c r="N565" s="51"/>
      <c r="O565" s="15"/>
      <c r="P565" s="14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</row>
    <row r="566">
      <c r="A566" s="6">
        <v>562.0</v>
      </c>
      <c r="B566" s="43"/>
      <c r="C566" s="61"/>
      <c r="D566" s="45"/>
      <c r="E566" s="45"/>
      <c r="F566" s="45"/>
      <c r="G566" s="45"/>
      <c r="H566" s="45"/>
      <c r="I566" s="61"/>
      <c r="J566" s="48"/>
      <c r="K566" s="49"/>
      <c r="L566" s="49"/>
      <c r="M566" s="50"/>
      <c r="N566" s="51"/>
      <c r="O566" s="15"/>
      <c r="P566" s="14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</row>
    <row r="567">
      <c r="A567" s="6">
        <v>563.0</v>
      </c>
      <c r="B567" s="43"/>
      <c r="C567" s="61"/>
      <c r="D567" s="45"/>
      <c r="E567" s="45"/>
      <c r="F567" s="45"/>
      <c r="G567" s="45"/>
      <c r="H567" s="45"/>
      <c r="I567" s="61"/>
      <c r="J567" s="48"/>
      <c r="K567" s="49"/>
      <c r="L567" s="49"/>
      <c r="M567" s="50"/>
      <c r="N567" s="51"/>
      <c r="O567" s="15"/>
      <c r="P567" s="14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</row>
    <row r="568">
      <c r="A568" s="6">
        <v>564.0</v>
      </c>
      <c r="B568" s="43"/>
      <c r="C568" s="61"/>
      <c r="D568" s="45"/>
      <c r="E568" s="45"/>
      <c r="F568" s="45"/>
      <c r="G568" s="45"/>
      <c r="H568" s="45"/>
      <c r="I568" s="61"/>
      <c r="J568" s="48"/>
      <c r="K568" s="49"/>
      <c r="L568" s="49"/>
      <c r="M568" s="50"/>
      <c r="N568" s="51"/>
      <c r="O568" s="15"/>
      <c r="P568" s="14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</row>
    <row r="569">
      <c r="A569" s="6">
        <v>565.0</v>
      </c>
      <c r="B569" s="43"/>
      <c r="C569" s="61"/>
      <c r="D569" s="45"/>
      <c r="E569" s="45"/>
      <c r="F569" s="45"/>
      <c r="G569" s="45"/>
      <c r="H569" s="45"/>
      <c r="I569" s="61"/>
      <c r="J569" s="48"/>
      <c r="K569" s="49"/>
      <c r="L569" s="49"/>
      <c r="M569" s="50"/>
      <c r="N569" s="51"/>
      <c r="O569" s="15"/>
      <c r="P569" s="14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</row>
    <row r="570">
      <c r="A570" s="6">
        <v>566.0</v>
      </c>
      <c r="B570" s="43"/>
      <c r="C570" s="61"/>
      <c r="D570" s="45"/>
      <c r="E570" s="45"/>
      <c r="F570" s="45"/>
      <c r="G570" s="45"/>
      <c r="H570" s="45"/>
      <c r="I570" s="61"/>
      <c r="J570" s="48"/>
      <c r="K570" s="49"/>
      <c r="L570" s="49"/>
      <c r="M570" s="50"/>
      <c r="N570" s="51"/>
      <c r="O570" s="15"/>
      <c r="P570" s="14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</row>
    <row r="571">
      <c r="A571" s="6">
        <v>567.0</v>
      </c>
      <c r="B571" s="43"/>
      <c r="C571" s="61"/>
      <c r="D571" s="45"/>
      <c r="E571" s="45"/>
      <c r="F571" s="45"/>
      <c r="G571" s="45"/>
      <c r="H571" s="45"/>
      <c r="I571" s="61"/>
      <c r="J571" s="48"/>
      <c r="K571" s="49"/>
      <c r="L571" s="49"/>
      <c r="M571" s="50"/>
      <c r="N571" s="51"/>
      <c r="O571" s="15"/>
      <c r="P571" s="14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</row>
    <row r="572">
      <c r="A572" s="6">
        <v>568.0</v>
      </c>
      <c r="B572" s="43"/>
      <c r="C572" s="61"/>
      <c r="D572" s="45"/>
      <c r="E572" s="45"/>
      <c r="F572" s="45"/>
      <c r="G572" s="45"/>
      <c r="H572" s="45"/>
      <c r="I572" s="61"/>
      <c r="J572" s="48"/>
      <c r="K572" s="49"/>
      <c r="L572" s="49"/>
      <c r="M572" s="50"/>
      <c r="N572" s="51"/>
      <c r="O572" s="15"/>
      <c r="P572" s="14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</row>
    <row r="573">
      <c r="A573" s="6">
        <v>569.0</v>
      </c>
      <c r="B573" s="43"/>
      <c r="C573" s="61"/>
      <c r="D573" s="45"/>
      <c r="E573" s="45"/>
      <c r="F573" s="45"/>
      <c r="G573" s="45"/>
      <c r="H573" s="45"/>
      <c r="I573" s="61"/>
      <c r="J573" s="48"/>
      <c r="K573" s="49"/>
      <c r="L573" s="49"/>
      <c r="M573" s="50"/>
      <c r="N573" s="51"/>
      <c r="O573" s="15"/>
      <c r="P573" s="14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</row>
    <row r="574">
      <c r="A574" s="6">
        <v>570.0</v>
      </c>
      <c r="B574" s="43"/>
      <c r="C574" s="61"/>
      <c r="D574" s="45"/>
      <c r="E574" s="45"/>
      <c r="F574" s="45"/>
      <c r="G574" s="45"/>
      <c r="H574" s="45"/>
      <c r="I574" s="61"/>
      <c r="J574" s="48"/>
      <c r="K574" s="49"/>
      <c r="L574" s="49"/>
      <c r="M574" s="50"/>
      <c r="N574" s="51"/>
      <c r="O574" s="15"/>
      <c r="P574" s="14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</row>
    <row r="575">
      <c r="A575" s="6">
        <v>571.0</v>
      </c>
      <c r="B575" s="43"/>
      <c r="C575" s="61"/>
      <c r="D575" s="45"/>
      <c r="E575" s="45"/>
      <c r="F575" s="45"/>
      <c r="G575" s="45"/>
      <c r="H575" s="45"/>
      <c r="I575" s="61"/>
      <c r="J575" s="48"/>
      <c r="K575" s="49"/>
      <c r="L575" s="49"/>
      <c r="M575" s="50"/>
      <c r="N575" s="51"/>
      <c r="O575" s="15"/>
      <c r="P575" s="14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</row>
    <row r="576">
      <c r="A576" s="6">
        <v>572.0</v>
      </c>
      <c r="B576" s="43"/>
      <c r="C576" s="61"/>
      <c r="D576" s="45"/>
      <c r="E576" s="45"/>
      <c r="F576" s="45"/>
      <c r="G576" s="45"/>
      <c r="H576" s="45"/>
      <c r="I576" s="61"/>
      <c r="J576" s="48"/>
      <c r="K576" s="49"/>
      <c r="L576" s="49"/>
      <c r="M576" s="50"/>
      <c r="N576" s="51"/>
      <c r="O576" s="15"/>
      <c r="P576" s="14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</row>
    <row r="577">
      <c r="A577" s="6">
        <v>573.0</v>
      </c>
      <c r="B577" s="43"/>
      <c r="C577" s="61"/>
      <c r="D577" s="45"/>
      <c r="E577" s="45"/>
      <c r="F577" s="45"/>
      <c r="G577" s="45"/>
      <c r="H577" s="45"/>
      <c r="I577" s="61"/>
      <c r="J577" s="48"/>
      <c r="K577" s="49"/>
      <c r="L577" s="49"/>
      <c r="M577" s="50"/>
      <c r="N577" s="51"/>
      <c r="O577" s="15"/>
      <c r="P577" s="14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</row>
    <row r="578">
      <c r="A578" s="6">
        <v>574.0</v>
      </c>
      <c r="B578" s="43"/>
      <c r="C578" s="61"/>
      <c r="D578" s="45"/>
      <c r="E578" s="45"/>
      <c r="F578" s="45"/>
      <c r="G578" s="45"/>
      <c r="H578" s="45"/>
      <c r="I578" s="61"/>
      <c r="J578" s="48"/>
      <c r="K578" s="49"/>
      <c r="L578" s="49"/>
      <c r="M578" s="50"/>
      <c r="N578" s="51"/>
      <c r="O578" s="15"/>
      <c r="P578" s="14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</row>
    <row r="579">
      <c r="A579" s="6">
        <v>575.0</v>
      </c>
      <c r="B579" s="43"/>
      <c r="C579" s="61"/>
      <c r="D579" s="45"/>
      <c r="E579" s="45"/>
      <c r="F579" s="45"/>
      <c r="G579" s="45"/>
      <c r="H579" s="45"/>
      <c r="I579" s="61"/>
      <c r="J579" s="48"/>
      <c r="K579" s="49"/>
      <c r="L579" s="49"/>
      <c r="M579" s="50"/>
      <c r="N579" s="51"/>
      <c r="O579" s="15"/>
      <c r="P579" s="14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</row>
    <row r="580">
      <c r="A580" s="6">
        <v>576.0</v>
      </c>
      <c r="B580" s="43"/>
      <c r="C580" s="61"/>
      <c r="D580" s="45"/>
      <c r="E580" s="45"/>
      <c r="F580" s="45"/>
      <c r="G580" s="45"/>
      <c r="H580" s="45"/>
      <c r="I580" s="61"/>
      <c r="J580" s="48"/>
      <c r="K580" s="49"/>
      <c r="L580" s="49"/>
      <c r="M580" s="50"/>
      <c r="N580" s="51"/>
      <c r="O580" s="15"/>
      <c r="P580" s="14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</row>
    <row r="581">
      <c r="A581" s="6">
        <v>577.0</v>
      </c>
      <c r="B581" s="43"/>
      <c r="C581" s="61"/>
      <c r="D581" s="45"/>
      <c r="E581" s="45"/>
      <c r="F581" s="45"/>
      <c r="G581" s="45"/>
      <c r="H581" s="45"/>
      <c r="I581" s="61"/>
      <c r="J581" s="48"/>
      <c r="K581" s="49"/>
      <c r="L581" s="49"/>
      <c r="M581" s="50"/>
      <c r="N581" s="51"/>
      <c r="O581" s="15"/>
      <c r="P581" s="14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</row>
    <row r="582">
      <c r="A582" s="6">
        <v>578.0</v>
      </c>
      <c r="B582" s="43"/>
      <c r="C582" s="61"/>
      <c r="D582" s="45"/>
      <c r="E582" s="45"/>
      <c r="F582" s="45"/>
      <c r="G582" s="45"/>
      <c r="H582" s="45"/>
      <c r="I582" s="61"/>
      <c r="J582" s="48"/>
      <c r="K582" s="49"/>
      <c r="L582" s="49"/>
      <c r="M582" s="50"/>
      <c r="N582" s="51"/>
      <c r="O582" s="15"/>
      <c r="P582" s="14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</row>
    <row r="583">
      <c r="A583" s="6">
        <v>579.0</v>
      </c>
      <c r="B583" s="43"/>
      <c r="C583" s="61"/>
      <c r="D583" s="45"/>
      <c r="E583" s="45"/>
      <c r="F583" s="45"/>
      <c r="G583" s="45"/>
      <c r="H583" s="45"/>
      <c r="I583" s="61"/>
      <c r="J583" s="48"/>
      <c r="K583" s="49"/>
      <c r="L583" s="49"/>
      <c r="M583" s="50"/>
      <c r="N583" s="51"/>
      <c r="O583" s="15"/>
      <c r="P583" s="14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</row>
    <row r="584">
      <c r="A584" s="6">
        <v>580.0</v>
      </c>
      <c r="B584" s="43"/>
      <c r="C584" s="61"/>
      <c r="D584" s="45"/>
      <c r="E584" s="45"/>
      <c r="F584" s="45"/>
      <c r="G584" s="45"/>
      <c r="H584" s="45"/>
      <c r="I584" s="61"/>
      <c r="J584" s="48"/>
      <c r="K584" s="49"/>
      <c r="L584" s="49"/>
      <c r="M584" s="50"/>
      <c r="N584" s="51"/>
      <c r="O584" s="15"/>
      <c r="P584" s="14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</row>
    <row r="585">
      <c r="A585" s="6">
        <v>581.0</v>
      </c>
      <c r="B585" s="43"/>
      <c r="C585" s="61"/>
      <c r="D585" s="45"/>
      <c r="E585" s="45"/>
      <c r="F585" s="45"/>
      <c r="G585" s="45"/>
      <c r="H585" s="45"/>
      <c r="I585" s="61"/>
      <c r="J585" s="48"/>
      <c r="K585" s="49"/>
      <c r="L585" s="49"/>
      <c r="M585" s="50"/>
      <c r="N585" s="51"/>
      <c r="O585" s="15"/>
      <c r="P585" s="14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</row>
    <row r="586">
      <c r="A586" s="6">
        <v>582.0</v>
      </c>
      <c r="B586" s="43"/>
      <c r="C586" s="61"/>
      <c r="D586" s="45"/>
      <c r="E586" s="45"/>
      <c r="F586" s="45"/>
      <c r="G586" s="45"/>
      <c r="H586" s="45"/>
      <c r="I586" s="61"/>
      <c r="J586" s="48"/>
      <c r="K586" s="49"/>
      <c r="L586" s="49"/>
      <c r="M586" s="50"/>
      <c r="N586" s="51"/>
      <c r="O586" s="15"/>
      <c r="P586" s="14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</row>
    <row r="587">
      <c r="A587" s="6">
        <v>583.0</v>
      </c>
      <c r="B587" s="43"/>
      <c r="C587" s="61"/>
      <c r="D587" s="45"/>
      <c r="E587" s="45"/>
      <c r="F587" s="45"/>
      <c r="G587" s="45"/>
      <c r="H587" s="45"/>
      <c r="I587" s="61"/>
      <c r="J587" s="48"/>
      <c r="K587" s="49"/>
      <c r="L587" s="49"/>
      <c r="M587" s="50"/>
      <c r="N587" s="51"/>
      <c r="O587" s="15"/>
      <c r="P587" s="14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</row>
    <row r="588">
      <c r="A588" s="6">
        <v>584.0</v>
      </c>
      <c r="B588" s="43"/>
      <c r="C588" s="61"/>
      <c r="D588" s="45"/>
      <c r="E588" s="45"/>
      <c r="F588" s="45"/>
      <c r="G588" s="45"/>
      <c r="H588" s="45"/>
      <c r="I588" s="61"/>
      <c r="J588" s="48"/>
      <c r="K588" s="49"/>
      <c r="L588" s="49"/>
      <c r="M588" s="50"/>
      <c r="N588" s="51"/>
      <c r="O588" s="15"/>
      <c r="P588" s="14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</row>
    <row r="589">
      <c r="A589" s="6">
        <v>585.0</v>
      </c>
      <c r="B589" s="43"/>
      <c r="C589" s="61"/>
      <c r="D589" s="45"/>
      <c r="E589" s="45"/>
      <c r="F589" s="45"/>
      <c r="G589" s="45"/>
      <c r="H589" s="45"/>
      <c r="I589" s="61"/>
      <c r="J589" s="48"/>
      <c r="K589" s="49"/>
      <c r="L589" s="49"/>
      <c r="M589" s="50"/>
      <c r="N589" s="51"/>
      <c r="O589" s="15"/>
      <c r="P589" s="14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</row>
    <row r="590">
      <c r="A590" s="6">
        <v>586.0</v>
      </c>
      <c r="B590" s="43"/>
      <c r="C590" s="61"/>
      <c r="D590" s="45"/>
      <c r="E590" s="45"/>
      <c r="F590" s="45"/>
      <c r="G590" s="45"/>
      <c r="H590" s="45"/>
      <c r="I590" s="61"/>
      <c r="J590" s="48"/>
      <c r="K590" s="49"/>
      <c r="L590" s="49"/>
      <c r="M590" s="50"/>
      <c r="N590" s="51"/>
      <c r="O590" s="15"/>
      <c r="P590" s="14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</row>
    <row r="591">
      <c r="A591" s="6">
        <v>587.0</v>
      </c>
      <c r="B591" s="43"/>
      <c r="C591" s="61"/>
      <c r="D591" s="45"/>
      <c r="E591" s="45"/>
      <c r="F591" s="45"/>
      <c r="G591" s="45"/>
      <c r="H591" s="45"/>
      <c r="I591" s="61"/>
      <c r="J591" s="48"/>
      <c r="K591" s="49"/>
      <c r="L591" s="49"/>
      <c r="M591" s="50"/>
      <c r="N591" s="51"/>
      <c r="O591" s="15"/>
      <c r="P591" s="14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</row>
    <row r="592">
      <c r="A592" s="6">
        <v>588.0</v>
      </c>
      <c r="B592" s="43"/>
      <c r="C592" s="61"/>
      <c r="D592" s="45"/>
      <c r="E592" s="45"/>
      <c r="F592" s="45"/>
      <c r="G592" s="45"/>
      <c r="H592" s="45"/>
      <c r="I592" s="61"/>
      <c r="J592" s="48"/>
      <c r="K592" s="49"/>
      <c r="L592" s="49"/>
      <c r="M592" s="50"/>
      <c r="N592" s="51"/>
      <c r="O592" s="15"/>
      <c r="P592" s="14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</row>
    <row r="593">
      <c r="A593" s="6">
        <v>589.0</v>
      </c>
      <c r="B593" s="43"/>
      <c r="C593" s="61"/>
      <c r="D593" s="45"/>
      <c r="E593" s="45"/>
      <c r="F593" s="45"/>
      <c r="G593" s="45"/>
      <c r="H593" s="45"/>
      <c r="I593" s="61"/>
      <c r="J593" s="48"/>
      <c r="K593" s="49"/>
      <c r="L593" s="49"/>
      <c r="M593" s="50"/>
      <c r="N593" s="51"/>
      <c r="O593" s="15"/>
      <c r="P593" s="14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</row>
    <row r="594">
      <c r="A594" s="6">
        <v>590.0</v>
      </c>
      <c r="B594" s="43"/>
      <c r="C594" s="61"/>
      <c r="D594" s="45"/>
      <c r="E594" s="45"/>
      <c r="F594" s="45"/>
      <c r="G594" s="45"/>
      <c r="H594" s="45"/>
      <c r="I594" s="61"/>
      <c r="J594" s="48"/>
      <c r="K594" s="49"/>
      <c r="L594" s="49"/>
      <c r="M594" s="50"/>
      <c r="N594" s="51"/>
      <c r="O594" s="15"/>
      <c r="P594" s="14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</row>
    <row r="595">
      <c r="A595" s="6">
        <v>591.0</v>
      </c>
      <c r="B595" s="43"/>
      <c r="C595" s="61"/>
      <c r="D595" s="45"/>
      <c r="E595" s="45"/>
      <c r="F595" s="45"/>
      <c r="G595" s="45"/>
      <c r="H595" s="45"/>
      <c r="I595" s="61"/>
      <c r="J595" s="48"/>
      <c r="K595" s="49"/>
      <c r="L595" s="49"/>
      <c r="M595" s="50"/>
      <c r="N595" s="51"/>
      <c r="O595" s="15"/>
      <c r="P595" s="14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</row>
    <row r="596">
      <c r="A596" s="6">
        <v>592.0</v>
      </c>
      <c r="B596" s="43"/>
      <c r="C596" s="61"/>
      <c r="D596" s="45"/>
      <c r="E596" s="45"/>
      <c r="F596" s="45"/>
      <c r="G596" s="45"/>
      <c r="H596" s="45"/>
      <c r="I596" s="61"/>
      <c r="J596" s="48"/>
      <c r="K596" s="49"/>
      <c r="L596" s="49"/>
      <c r="M596" s="50"/>
      <c r="N596" s="51"/>
      <c r="O596" s="15"/>
      <c r="P596" s="14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</row>
    <row r="597">
      <c r="A597" s="6">
        <v>593.0</v>
      </c>
      <c r="B597" s="43"/>
      <c r="C597" s="61"/>
      <c r="D597" s="45"/>
      <c r="E597" s="45"/>
      <c r="F597" s="45"/>
      <c r="G597" s="45"/>
      <c r="H597" s="45"/>
      <c r="I597" s="61"/>
      <c r="J597" s="48"/>
      <c r="K597" s="49"/>
      <c r="L597" s="49"/>
      <c r="M597" s="50"/>
      <c r="N597" s="51"/>
      <c r="O597" s="15"/>
      <c r="P597" s="14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</row>
    <row r="598">
      <c r="A598" s="6">
        <v>594.0</v>
      </c>
      <c r="B598" s="43"/>
      <c r="C598" s="61"/>
      <c r="D598" s="45"/>
      <c r="E598" s="45"/>
      <c r="F598" s="45"/>
      <c r="G598" s="45"/>
      <c r="H598" s="45"/>
      <c r="I598" s="61"/>
      <c r="J598" s="48"/>
      <c r="K598" s="49"/>
      <c r="L598" s="49"/>
      <c r="M598" s="50"/>
      <c r="N598" s="51"/>
      <c r="O598" s="15"/>
      <c r="P598" s="14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</row>
    <row r="599">
      <c r="A599" s="6">
        <v>595.0</v>
      </c>
      <c r="B599" s="43"/>
      <c r="C599" s="61"/>
      <c r="D599" s="45"/>
      <c r="E599" s="45"/>
      <c r="F599" s="45"/>
      <c r="G599" s="45"/>
      <c r="H599" s="45"/>
      <c r="I599" s="61"/>
      <c r="J599" s="48"/>
      <c r="K599" s="49"/>
      <c r="L599" s="49"/>
      <c r="M599" s="50"/>
      <c r="N599" s="51"/>
      <c r="O599" s="15"/>
      <c r="P599" s="14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</row>
    <row r="600">
      <c r="A600" s="6">
        <v>596.0</v>
      </c>
      <c r="B600" s="43"/>
      <c r="C600" s="61"/>
      <c r="D600" s="45"/>
      <c r="E600" s="45"/>
      <c r="F600" s="45"/>
      <c r="G600" s="45"/>
      <c r="H600" s="45"/>
      <c r="I600" s="61"/>
      <c r="J600" s="48"/>
      <c r="K600" s="49"/>
      <c r="L600" s="49"/>
      <c r="M600" s="50"/>
      <c r="N600" s="51"/>
      <c r="O600" s="15"/>
      <c r="P600" s="14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</row>
    <row r="601">
      <c r="A601" s="6">
        <v>597.0</v>
      </c>
      <c r="B601" s="43"/>
      <c r="C601" s="61"/>
      <c r="D601" s="45"/>
      <c r="E601" s="45"/>
      <c r="F601" s="45"/>
      <c r="G601" s="45"/>
      <c r="H601" s="45"/>
      <c r="I601" s="61"/>
      <c r="J601" s="48"/>
      <c r="K601" s="49"/>
      <c r="L601" s="49"/>
      <c r="M601" s="50"/>
      <c r="N601" s="51"/>
      <c r="O601" s="15"/>
      <c r="P601" s="14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</row>
    <row r="602">
      <c r="A602" s="6">
        <v>598.0</v>
      </c>
      <c r="B602" s="43"/>
      <c r="C602" s="61"/>
      <c r="D602" s="45"/>
      <c r="E602" s="45"/>
      <c r="F602" s="45"/>
      <c r="G602" s="45"/>
      <c r="H602" s="45"/>
      <c r="I602" s="61"/>
      <c r="J602" s="48"/>
      <c r="K602" s="49"/>
      <c r="L602" s="49"/>
      <c r="M602" s="50"/>
      <c r="N602" s="51"/>
      <c r="O602" s="15"/>
      <c r="P602" s="14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</row>
    <row r="603">
      <c r="A603" s="6">
        <v>599.0</v>
      </c>
      <c r="B603" s="43"/>
      <c r="C603" s="61"/>
      <c r="D603" s="45"/>
      <c r="E603" s="45"/>
      <c r="F603" s="45"/>
      <c r="G603" s="45"/>
      <c r="H603" s="45"/>
      <c r="I603" s="61"/>
      <c r="J603" s="48"/>
      <c r="K603" s="49"/>
      <c r="L603" s="49"/>
      <c r="M603" s="50"/>
      <c r="N603" s="51"/>
      <c r="O603" s="15"/>
      <c r="P603" s="14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</row>
    <row r="604">
      <c r="A604" s="6">
        <v>600.0</v>
      </c>
      <c r="B604" s="43"/>
      <c r="C604" s="61"/>
      <c r="D604" s="45"/>
      <c r="E604" s="45"/>
      <c r="F604" s="45"/>
      <c r="G604" s="45"/>
      <c r="H604" s="45"/>
      <c r="I604" s="61"/>
      <c r="J604" s="48"/>
      <c r="K604" s="49"/>
      <c r="L604" s="49"/>
      <c r="M604" s="50"/>
      <c r="N604" s="51"/>
      <c r="O604" s="15"/>
      <c r="P604" s="14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</row>
    <row r="605">
      <c r="A605" s="6">
        <v>601.0</v>
      </c>
      <c r="B605" s="43"/>
      <c r="C605" s="61"/>
      <c r="D605" s="45"/>
      <c r="E605" s="45"/>
      <c r="F605" s="45"/>
      <c r="G605" s="45"/>
      <c r="H605" s="45"/>
      <c r="I605" s="61"/>
      <c r="J605" s="48"/>
      <c r="K605" s="49"/>
      <c r="L605" s="49"/>
      <c r="M605" s="50"/>
      <c r="N605" s="51"/>
      <c r="O605" s="15"/>
      <c r="P605" s="14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</row>
    <row r="606">
      <c r="A606" s="6">
        <v>602.0</v>
      </c>
      <c r="B606" s="43"/>
      <c r="C606" s="61"/>
      <c r="D606" s="45"/>
      <c r="E606" s="45"/>
      <c r="F606" s="45"/>
      <c r="G606" s="45"/>
      <c r="H606" s="45"/>
      <c r="I606" s="61"/>
      <c r="J606" s="48"/>
      <c r="K606" s="49"/>
      <c r="L606" s="49"/>
      <c r="M606" s="50"/>
      <c r="N606" s="51"/>
      <c r="O606" s="15"/>
      <c r="P606" s="14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</row>
    <row r="607">
      <c r="A607" s="6">
        <v>603.0</v>
      </c>
      <c r="B607" s="43"/>
      <c r="C607" s="61"/>
      <c r="D607" s="45"/>
      <c r="E607" s="45"/>
      <c r="F607" s="45"/>
      <c r="G607" s="45"/>
      <c r="H607" s="45"/>
      <c r="I607" s="61"/>
      <c r="J607" s="48"/>
      <c r="K607" s="49"/>
      <c r="L607" s="49"/>
      <c r="M607" s="50"/>
      <c r="N607" s="51"/>
      <c r="O607" s="15"/>
      <c r="P607" s="14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</row>
    <row r="608">
      <c r="A608" s="6">
        <v>604.0</v>
      </c>
      <c r="B608" s="43"/>
      <c r="C608" s="61"/>
      <c r="D608" s="45"/>
      <c r="E608" s="45"/>
      <c r="F608" s="45"/>
      <c r="G608" s="45"/>
      <c r="H608" s="45"/>
      <c r="I608" s="61"/>
      <c r="J608" s="48"/>
      <c r="K608" s="49"/>
      <c r="L608" s="49"/>
      <c r="M608" s="50"/>
      <c r="N608" s="51"/>
      <c r="O608" s="15"/>
      <c r="P608" s="14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</row>
    <row r="609">
      <c r="A609" s="6">
        <v>605.0</v>
      </c>
      <c r="B609" s="43"/>
      <c r="C609" s="61"/>
      <c r="D609" s="45"/>
      <c r="E609" s="45"/>
      <c r="F609" s="45"/>
      <c r="G609" s="45"/>
      <c r="H609" s="45"/>
      <c r="I609" s="61"/>
      <c r="J609" s="48"/>
      <c r="K609" s="49"/>
      <c r="L609" s="49"/>
      <c r="M609" s="50"/>
      <c r="N609" s="51"/>
      <c r="O609" s="15"/>
      <c r="P609" s="14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</row>
    <row r="610">
      <c r="A610" s="6">
        <v>606.0</v>
      </c>
      <c r="B610" s="43"/>
      <c r="C610" s="61"/>
      <c r="D610" s="45"/>
      <c r="E610" s="45"/>
      <c r="F610" s="45"/>
      <c r="G610" s="45"/>
      <c r="H610" s="45"/>
      <c r="I610" s="61"/>
      <c r="J610" s="48"/>
      <c r="K610" s="49"/>
      <c r="L610" s="49"/>
      <c r="M610" s="50"/>
      <c r="N610" s="51"/>
      <c r="O610" s="15"/>
      <c r="P610" s="14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</row>
    <row r="611">
      <c r="A611" s="6">
        <v>607.0</v>
      </c>
      <c r="B611" s="43"/>
      <c r="C611" s="61"/>
      <c r="D611" s="45"/>
      <c r="E611" s="45"/>
      <c r="F611" s="45"/>
      <c r="G611" s="45"/>
      <c r="H611" s="45"/>
      <c r="I611" s="61"/>
      <c r="J611" s="48"/>
      <c r="K611" s="49"/>
      <c r="L611" s="49"/>
      <c r="M611" s="50"/>
      <c r="N611" s="51"/>
      <c r="O611" s="15"/>
      <c r="P611" s="14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</row>
    <row r="612">
      <c r="A612" s="6">
        <v>608.0</v>
      </c>
      <c r="B612" s="43"/>
      <c r="C612" s="61"/>
      <c r="D612" s="45"/>
      <c r="E612" s="45"/>
      <c r="F612" s="45"/>
      <c r="G612" s="45"/>
      <c r="H612" s="45"/>
      <c r="I612" s="61"/>
      <c r="J612" s="48"/>
      <c r="K612" s="49"/>
      <c r="L612" s="49"/>
      <c r="M612" s="50"/>
      <c r="N612" s="51"/>
      <c r="O612" s="15"/>
      <c r="P612" s="14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</row>
    <row r="613">
      <c r="A613" s="6">
        <v>609.0</v>
      </c>
      <c r="B613" s="43"/>
      <c r="C613" s="61"/>
      <c r="D613" s="45"/>
      <c r="E613" s="45"/>
      <c r="F613" s="45"/>
      <c r="G613" s="45"/>
      <c r="H613" s="45"/>
      <c r="I613" s="61"/>
      <c r="J613" s="48"/>
      <c r="K613" s="49"/>
      <c r="L613" s="49"/>
      <c r="M613" s="50"/>
      <c r="N613" s="51"/>
      <c r="O613" s="15"/>
      <c r="P613" s="14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</row>
    <row r="614">
      <c r="A614" s="6">
        <v>610.0</v>
      </c>
      <c r="B614" s="43"/>
      <c r="C614" s="61"/>
      <c r="D614" s="45"/>
      <c r="E614" s="45"/>
      <c r="F614" s="45"/>
      <c r="G614" s="45"/>
      <c r="H614" s="45"/>
      <c r="I614" s="61"/>
      <c r="J614" s="48"/>
      <c r="K614" s="49"/>
      <c r="L614" s="49"/>
      <c r="M614" s="50"/>
      <c r="N614" s="51"/>
      <c r="O614" s="15"/>
      <c r="P614" s="14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</row>
    <row r="615">
      <c r="A615" s="6">
        <v>611.0</v>
      </c>
      <c r="B615" s="43"/>
      <c r="C615" s="61"/>
      <c r="D615" s="45"/>
      <c r="E615" s="45"/>
      <c r="F615" s="45"/>
      <c r="G615" s="45"/>
      <c r="H615" s="45"/>
      <c r="I615" s="61"/>
      <c r="J615" s="48"/>
      <c r="K615" s="49"/>
      <c r="L615" s="49"/>
      <c r="M615" s="50"/>
      <c r="N615" s="51"/>
      <c r="O615" s="15"/>
      <c r="P615" s="14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</row>
    <row r="616">
      <c r="A616" s="6">
        <v>612.0</v>
      </c>
      <c r="B616" s="43"/>
      <c r="C616" s="61"/>
      <c r="D616" s="45"/>
      <c r="E616" s="45"/>
      <c r="F616" s="45"/>
      <c r="G616" s="45"/>
      <c r="H616" s="45"/>
      <c r="I616" s="61"/>
      <c r="J616" s="48"/>
      <c r="K616" s="49"/>
      <c r="L616" s="49"/>
      <c r="M616" s="50"/>
      <c r="N616" s="51"/>
      <c r="O616" s="15"/>
      <c r="P616" s="14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</row>
    <row r="617">
      <c r="A617" s="6">
        <v>613.0</v>
      </c>
      <c r="B617" s="43"/>
      <c r="C617" s="61"/>
      <c r="D617" s="45"/>
      <c r="E617" s="45"/>
      <c r="F617" s="45"/>
      <c r="G617" s="45"/>
      <c r="H617" s="45"/>
      <c r="I617" s="61"/>
      <c r="J617" s="48"/>
      <c r="K617" s="49"/>
      <c r="L617" s="49"/>
      <c r="M617" s="50"/>
      <c r="N617" s="51"/>
      <c r="O617" s="15"/>
      <c r="P617" s="14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</row>
    <row r="618">
      <c r="A618" s="6">
        <v>614.0</v>
      </c>
      <c r="B618" s="43"/>
      <c r="C618" s="61"/>
      <c r="D618" s="45"/>
      <c r="E618" s="45"/>
      <c r="F618" s="45"/>
      <c r="G618" s="45"/>
      <c r="H618" s="45"/>
      <c r="I618" s="61"/>
      <c r="J618" s="48"/>
      <c r="K618" s="49"/>
      <c r="L618" s="49"/>
      <c r="M618" s="50"/>
      <c r="N618" s="51"/>
      <c r="O618" s="15"/>
      <c r="P618" s="14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</row>
    <row r="619">
      <c r="A619" s="6">
        <v>615.0</v>
      </c>
      <c r="B619" s="43"/>
      <c r="C619" s="61"/>
      <c r="D619" s="45"/>
      <c r="E619" s="45"/>
      <c r="F619" s="45"/>
      <c r="G619" s="45"/>
      <c r="H619" s="45"/>
      <c r="I619" s="61"/>
      <c r="J619" s="48"/>
      <c r="K619" s="49"/>
      <c r="L619" s="49"/>
      <c r="M619" s="50"/>
      <c r="N619" s="51"/>
      <c r="O619" s="15"/>
      <c r="P619" s="14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</row>
    <row r="620">
      <c r="A620" s="6">
        <v>616.0</v>
      </c>
      <c r="B620" s="43"/>
      <c r="C620" s="61"/>
      <c r="D620" s="45"/>
      <c r="E620" s="45"/>
      <c r="F620" s="45"/>
      <c r="G620" s="45"/>
      <c r="H620" s="45"/>
      <c r="I620" s="61"/>
      <c r="J620" s="48"/>
      <c r="K620" s="49"/>
      <c r="L620" s="49"/>
      <c r="M620" s="50"/>
      <c r="N620" s="51"/>
      <c r="O620" s="15"/>
      <c r="P620" s="14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</row>
    <row r="621">
      <c r="A621" s="6">
        <v>617.0</v>
      </c>
      <c r="B621" s="43"/>
      <c r="C621" s="61"/>
      <c r="D621" s="45"/>
      <c r="E621" s="45"/>
      <c r="F621" s="45"/>
      <c r="G621" s="45"/>
      <c r="H621" s="45"/>
      <c r="I621" s="61"/>
      <c r="J621" s="48"/>
      <c r="K621" s="49"/>
      <c r="L621" s="49"/>
      <c r="M621" s="50"/>
      <c r="N621" s="51"/>
      <c r="O621" s="15"/>
      <c r="P621" s="14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</row>
    <row r="622">
      <c r="A622" s="6">
        <v>618.0</v>
      </c>
      <c r="B622" s="43"/>
      <c r="C622" s="61"/>
      <c r="D622" s="45"/>
      <c r="E622" s="45"/>
      <c r="F622" s="45"/>
      <c r="G622" s="45"/>
      <c r="H622" s="45"/>
      <c r="I622" s="61"/>
      <c r="J622" s="48"/>
      <c r="K622" s="49"/>
      <c r="L622" s="49"/>
      <c r="M622" s="50"/>
      <c r="N622" s="51"/>
      <c r="O622" s="15"/>
      <c r="P622" s="14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</row>
    <row r="623">
      <c r="A623" s="6">
        <v>619.0</v>
      </c>
      <c r="B623" s="43"/>
      <c r="C623" s="61"/>
      <c r="D623" s="45"/>
      <c r="E623" s="45"/>
      <c r="F623" s="45"/>
      <c r="G623" s="45"/>
      <c r="H623" s="45"/>
      <c r="I623" s="61"/>
      <c r="J623" s="48"/>
      <c r="K623" s="49"/>
      <c r="L623" s="49"/>
      <c r="M623" s="50"/>
      <c r="N623" s="51"/>
      <c r="O623" s="15"/>
      <c r="P623" s="14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</row>
    <row r="624">
      <c r="A624" s="6">
        <v>620.0</v>
      </c>
      <c r="B624" s="43"/>
      <c r="C624" s="61"/>
      <c r="D624" s="45"/>
      <c r="E624" s="45"/>
      <c r="F624" s="45"/>
      <c r="G624" s="45"/>
      <c r="H624" s="45"/>
      <c r="I624" s="61"/>
      <c r="J624" s="48"/>
      <c r="K624" s="49"/>
      <c r="L624" s="49"/>
      <c r="M624" s="50"/>
      <c r="N624" s="51"/>
      <c r="O624" s="15"/>
      <c r="P624" s="14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</row>
    <row r="625">
      <c r="A625" s="6">
        <v>621.0</v>
      </c>
      <c r="B625" s="43"/>
      <c r="C625" s="61"/>
      <c r="D625" s="45"/>
      <c r="E625" s="45"/>
      <c r="F625" s="45"/>
      <c r="G625" s="45"/>
      <c r="H625" s="45"/>
      <c r="I625" s="61"/>
      <c r="J625" s="48"/>
      <c r="K625" s="49"/>
      <c r="L625" s="49"/>
      <c r="M625" s="50"/>
      <c r="N625" s="51"/>
      <c r="O625" s="15"/>
      <c r="P625" s="14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</row>
    <row r="626">
      <c r="A626" s="6">
        <v>622.0</v>
      </c>
      <c r="B626" s="43"/>
      <c r="C626" s="61"/>
      <c r="D626" s="45"/>
      <c r="E626" s="45"/>
      <c r="F626" s="45"/>
      <c r="G626" s="45"/>
      <c r="H626" s="45"/>
      <c r="I626" s="61"/>
      <c r="J626" s="48"/>
      <c r="K626" s="49"/>
      <c r="L626" s="49"/>
      <c r="M626" s="50"/>
      <c r="N626" s="51"/>
      <c r="O626" s="15"/>
      <c r="P626" s="14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</row>
    <row r="627">
      <c r="A627" s="6">
        <v>623.0</v>
      </c>
      <c r="B627" s="43"/>
      <c r="C627" s="61"/>
      <c r="D627" s="45"/>
      <c r="E627" s="45"/>
      <c r="F627" s="45"/>
      <c r="G627" s="45"/>
      <c r="H627" s="45"/>
      <c r="I627" s="61"/>
      <c r="J627" s="48"/>
      <c r="K627" s="49"/>
      <c r="L627" s="49"/>
      <c r="M627" s="50"/>
      <c r="N627" s="51"/>
      <c r="O627" s="15"/>
      <c r="P627" s="14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</row>
    <row r="628">
      <c r="A628" s="6">
        <v>624.0</v>
      </c>
      <c r="B628" s="43"/>
      <c r="C628" s="61"/>
      <c r="D628" s="45"/>
      <c r="E628" s="45"/>
      <c r="F628" s="45"/>
      <c r="G628" s="45"/>
      <c r="H628" s="45"/>
      <c r="I628" s="61"/>
      <c r="J628" s="48"/>
      <c r="K628" s="49"/>
      <c r="L628" s="49"/>
      <c r="M628" s="50"/>
      <c r="N628" s="51"/>
      <c r="O628" s="15"/>
      <c r="P628" s="14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</row>
    <row r="629">
      <c r="A629" s="6">
        <v>625.0</v>
      </c>
      <c r="B629" s="43"/>
      <c r="C629" s="61"/>
      <c r="D629" s="45"/>
      <c r="E629" s="45"/>
      <c r="F629" s="45"/>
      <c r="G629" s="45"/>
      <c r="H629" s="45"/>
      <c r="I629" s="61"/>
      <c r="J629" s="48"/>
      <c r="K629" s="49"/>
      <c r="L629" s="49"/>
      <c r="M629" s="50"/>
      <c r="N629" s="51"/>
      <c r="O629" s="15"/>
      <c r="P629" s="14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</row>
    <row r="630">
      <c r="A630" s="6">
        <v>626.0</v>
      </c>
      <c r="B630" s="43"/>
      <c r="C630" s="61"/>
      <c r="D630" s="45"/>
      <c r="E630" s="45"/>
      <c r="F630" s="45"/>
      <c r="G630" s="45"/>
      <c r="H630" s="45"/>
      <c r="I630" s="61"/>
      <c r="J630" s="48"/>
      <c r="K630" s="49"/>
      <c r="L630" s="49"/>
      <c r="M630" s="50"/>
      <c r="N630" s="51"/>
      <c r="O630" s="15"/>
      <c r="P630" s="14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</row>
    <row r="631">
      <c r="A631" s="6">
        <v>627.0</v>
      </c>
      <c r="B631" s="43"/>
      <c r="C631" s="61"/>
      <c r="D631" s="45"/>
      <c r="E631" s="45"/>
      <c r="F631" s="45"/>
      <c r="G631" s="45"/>
      <c r="H631" s="45"/>
      <c r="I631" s="61"/>
      <c r="J631" s="48"/>
      <c r="K631" s="49"/>
      <c r="L631" s="49"/>
      <c r="M631" s="50"/>
      <c r="N631" s="51"/>
      <c r="O631" s="15"/>
      <c r="P631" s="14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</row>
    <row r="632">
      <c r="A632" s="6">
        <v>628.0</v>
      </c>
      <c r="B632" s="43"/>
      <c r="C632" s="61"/>
      <c r="D632" s="45"/>
      <c r="E632" s="45"/>
      <c r="F632" s="45"/>
      <c r="G632" s="45"/>
      <c r="H632" s="45"/>
      <c r="I632" s="61"/>
      <c r="J632" s="48"/>
      <c r="K632" s="49"/>
      <c r="L632" s="49"/>
      <c r="M632" s="50"/>
      <c r="N632" s="51"/>
      <c r="O632" s="15"/>
      <c r="P632" s="14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</row>
    <row r="633">
      <c r="A633" s="6">
        <v>629.0</v>
      </c>
      <c r="B633" s="43"/>
      <c r="C633" s="61"/>
      <c r="D633" s="45"/>
      <c r="E633" s="45"/>
      <c r="F633" s="45"/>
      <c r="G633" s="45"/>
      <c r="H633" s="45"/>
      <c r="I633" s="61"/>
      <c r="J633" s="48"/>
      <c r="K633" s="49"/>
      <c r="L633" s="49"/>
      <c r="M633" s="50"/>
      <c r="N633" s="51"/>
      <c r="O633" s="15"/>
      <c r="P633" s="14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</row>
    <row r="634">
      <c r="A634" s="6">
        <v>630.0</v>
      </c>
      <c r="B634" s="43"/>
      <c r="C634" s="61"/>
      <c r="D634" s="45"/>
      <c r="E634" s="45"/>
      <c r="F634" s="45"/>
      <c r="G634" s="45"/>
      <c r="H634" s="45"/>
      <c r="I634" s="61"/>
      <c r="J634" s="48"/>
      <c r="K634" s="49"/>
      <c r="L634" s="49"/>
      <c r="M634" s="50"/>
      <c r="N634" s="51"/>
      <c r="O634" s="15"/>
      <c r="P634" s="14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</row>
    <row r="635">
      <c r="A635" s="6">
        <v>631.0</v>
      </c>
      <c r="B635" s="43"/>
      <c r="C635" s="61"/>
      <c r="D635" s="45"/>
      <c r="E635" s="45"/>
      <c r="F635" s="45"/>
      <c r="G635" s="45"/>
      <c r="H635" s="45"/>
      <c r="I635" s="61"/>
      <c r="J635" s="48"/>
      <c r="K635" s="49"/>
      <c r="L635" s="49"/>
      <c r="M635" s="50"/>
      <c r="N635" s="51"/>
      <c r="O635" s="15"/>
      <c r="P635" s="14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</row>
    <row r="636">
      <c r="A636" s="6">
        <v>632.0</v>
      </c>
      <c r="B636" s="43"/>
      <c r="C636" s="61"/>
      <c r="D636" s="45"/>
      <c r="E636" s="45"/>
      <c r="F636" s="45"/>
      <c r="G636" s="45"/>
      <c r="H636" s="45"/>
      <c r="I636" s="61"/>
      <c r="J636" s="48"/>
      <c r="K636" s="49"/>
      <c r="L636" s="49"/>
      <c r="M636" s="50"/>
      <c r="N636" s="51"/>
      <c r="O636" s="15"/>
      <c r="P636" s="14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</row>
    <row r="637">
      <c r="A637" s="6">
        <v>633.0</v>
      </c>
      <c r="B637" s="43"/>
      <c r="C637" s="61"/>
      <c r="D637" s="45"/>
      <c r="E637" s="45"/>
      <c r="F637" s="45"/>
      <c r="G637" s="45"/>
      <c r="H637" s="45"/>
      <c r="I637" s="61"/>
      <c r="J637" s="48"/>
      <c r="K637" s="49"/>
      <c r="L637" s="49"/>
      <c r="M637" s="50"/>
      <c r="N637" s="51"/>
      <c r="O637" s="15"/>
      <c r="P637" s="14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</row>
    <row r="638">
      <c r="A638" s="6">
        <v>634.0</v>
      </c>
      <c r="B638" s="43"/>
      <c r="C638" s="61"/>
      <c r="D638" s="45"/>
      <c r="E638" s="45"/>
      <c r="F638" s="45"/>
      <c r="G638" s="45"/>
      <c r="H638" s="45"/>
      <c r="I638" s="61"/>
      <c r="J638" s="48"/>
      <c r="K638" s="49"/>
      <c r="L638" s="49"/>
      <c r="M638" s="50"/>
      <c r="N638" s="51"/>
      <c r="O638" s="15"/>
      <c r="P638" s="14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</row>
    <row r="639">
      <c r="A639" s="6">
        <v>635.0</v>
      </c>
      <c r="B639" s="43"/>
      <c r="C639" s="61"/>
      <c r="D639" s="45"/>
      <c r="E639" s="45"/>
      <c r="F639" s="45"/>
      <c r="G639" s="45"/>
      <c r="H639" s="45"/>
      <c r="I639" s="61"/>
      <c r="J639" s="48"/>
      <c r="K639" s="49"/>
      <c r="L639" s="49"/>
      <c r="M639" s="50"/>
      <c r="N639" s="51"/>
      <c r="O639" s="15"/>
      <c r="P639" s="14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</row>
    <row r="640">
      <c r="A640" s="6">
        <v>636.0</v>
      </c>
      <c r="B640" s="43"/>
      <c r="C640" s="61"/>
      <c r="D640" s="45"/>
      <c r="E640" s="45"/>
      <c r="F640" s="45"/>
      <c r="G640" s="45"/>
      <c r="H640" s="45"/>
      <c r="I640" s="61"/>
      <c r="J640" s="48"/>
      <c r="K640" s="49"/>
      <c r="L640" s="49"/>
      <c r="M640" s="50"/>
      <c r="N640" s="51"/>
      <c r="O640" s="15"/>
      <c r="P640" s="14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</row>
    <row r="641">
      <c r="A641" s="6">
        <v>637.0</v>
      </c>
      <c r="B641" s="43"/>
      <c r="C641" s="61"/>
      <c r="D641" s="45"/>
      <c r="E641" s="45"/>
      <c r="F641" s="45"/>
      <c r="G641" s="45"/>
      <c r="H641" s="45"/>
      <c r="I641" s="61"/>
      <c r="J641" s="48"/>
      <c r="K641" s="49"/>
      <c r="L641" s="49"/>
      <c r="M641" s="50"/>
      <c r="N641" s="51"/>
      <c r="O641" s="15"/>
      <c r="P641" s="14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</row>
    <row r="642">
      <c r="A642" s="6">
        <v>638.0</v>
      </c>
      <c r="B642" s="43"/>
      <c r="C642" s="61"/>
      <c r="D642" s="45"/>
      <c r="E642" s="45"/>
      <c r="F642" s="45"/>
      <c r="G642" s="45"/>
      <c r="H642" s="45"/>
      <c r="I642" s="61"/>
      <c r="J642" s="48"/>
      <c r="K642" s="49"/>
      <c r="L642" s="49"/>
      <c r="M642" s="50"/>
      <c r="N642" s="51"/>
      <c r="O642" s="15"/>
      <c r="P642" s="14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</row>
    <row r="643">
      <c r="A643" s="6">
        <v>639.0</v>
      </c>
      <c r="B643" s="43"/>
      <c r="C643" s="61"/>
      <c r="D643" s="45"/>
      <c r="E643" s="45"/>
      <c r="F643" s="45"/>
      <c r="G643" s="45"/>
      <c r="H643" s="45"/>
      <c r="I643" s="61"/>
      <c r="J643" s="48"/>
      <c r="K643" s="49"/>
      <c r="L643" s="49"/>
      <c r="M643" s="50"/>
      <c r="N643" s="51"/>
      <c r="O643" s="15"/>
      <c r="P643" s="14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</row>
    <row r="644">
      <c r="A644" s="6">
        <v>640.0</v>
      </c>
      <c r="B644" s="43"/>
      <c r="C644" s="61"/>
      <c r="D644" s="45"/>
      <c r="E644" s="45"/>
      <c r="F644" s="45"/>
      <c r="G644" s="45"/>
      <c r="H644" s="45"/>
      <c r="I644" s="61"/>
      <c r="J644" s="48"/>
      <c r="K644" s="49"/>
      <c r="L644" s="49"/>
      <c r="M644" s="50"/>
      <c r="N644" s="51"/>
      <c r="O644" s="15"/>
      <c r="P644" s="14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</row>
    <row r="645">
      <c r="A645" s="6">
        <v>641.0</v>
      </c>
      <c r="B645" s="43"/>
      <c r="C645" s="61"/>
      <c r="D645" s="45"/>
      <c r="E645" s="45"/>
      <c r="F645" s="45"/>
      <c r="G645" s="45"/>
      <c r="H645" s="45"/>
      <c r="I645" s="61"/>
      <c r="J645" s="48"/>
      <c r="K645" s="49"/>
      <c r="L645" s="49"/>
      <c r="M645" s="50"/>
      <c r="N645" s="51"/>
      <c r="O645" s="15"/>
      <c r="P645" s="14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</row>
    <row r="646">
      <c r="A646" s="6">
        <v>642.0</v>
      </c>
      <c r="B646" s="43"/>
      <c r="C646" s="61"/>
      <c r="D646" s="45"/>
      <c r="E646" s="45"/>
      <c r="F646" s="45"/>
      <c r="G646" s="45"/>
      <c r="H646" s="45"/>
      <c r="I646" s="61"/>
      <c r="J646" s="48"/>
      <c r="K646" s="49"/>
      <c r="L646" s="49"/>
      <c r="M646" s="50"/>
      <c r="N646" s="51"/>
      <c r="O646" s="15"/>
      <c r="P646" s="14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</row>
    <row r="647">
      <c r="A647" s="6">
        <v>643.0</v>
      </c>
      <c r="B647" s="43"/>
      <c r="C647" s="61"/>
      <c r="D647" s="45"/>
      <c r="E647" s="45"/>
      <c r="F647" s="45"/>
      <c r="G647" s="45"/>
      <c r="H647" s="45"/>
      <c r="I647" s="61"/>
      <c r="J647" s="48"/>
      <c r="K647" s="49"/>
      <c r="L647" s="49"/>
      <c r="M647" s="50"/>
      <c r="N647" s="51"/>
      <c r="O647" s="15"/>
      <c r="P647" s="14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</row>
    <row r="648">
      <c r="A648" s="6">
        <v>644.0</v>
      </c>
      <c r="B648" s="43"/>
      <c r="C648" s="61"/>
      <c r="D648" s="45"/>
      <c r="E648" s="45"/>
      <c r="F648" s="45"/>
      <c r="G648" s="45"/>
      <c r="H648" s="45"/>
      <c r="I648" s="61"/>
      <c r="J648" s="48"/>
      <c r="K648" s="49"/>
      <c r="L648" s="49"/>
      <c r="M648" s="50"/>
      <c r="N648" s="51"/>
      <c r="O648" s="15"/>
      <c r="P648" s="14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</row>
    <row r="649">
      <c r="A649" s="6">
        <v>645.0</v>
      </c>
      <c r="B649" s="43"/>
      <c r="C649" s="61"/>
      <c r="D649" s="45"/>
      <c r="E649" s="45"/>
      <c r="F649" s="45"/>
      <c r="G649" s="45"/>
      <c r="H649" s="45"/>
      <c r="I649" s="61"/>
      <c r="J649" s="48"/>
      <c r="K649" s="49"/>
      <c r="L649" s="49"/>
      <c r="M649" s="50"/>
      <c r="N649" s="51"/>
      <c r="O649" s="15"/>
      <c r="P649" s="14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</row>
    <row r="650">
      <c r="A650" s="6">
        <v>646.0</v>
      </c>
      <c r="B650" s="43"/>
      <c r="C650" s="61"/>
      <c r="D650" s="45"/>
      <c r="E650" s="45"/>
      <c r="F650" s="45"/>
      <c r="G650" s="45"/>
      <c r="H650" s="45"/>
      <c r="I650" s="61"/>
      <c r="J650" s="48"/>
      <c r="K650" s="49"/>
      <c r="L650" s="49"/>
      <c r="M650" s="50"/>
      <c r="N650" s="51"/>
      <c r="O650" s="15"/>
      <c r="P650" s="14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</row>
    <row r="651">
      <c r="A651" s="6">
        <v>647.0</v>
      </c>
      <c r="B651" s="43"/>
      <c r="C651" s="61"/>
      <c r="D651" s="45"/>
      <c r="E651" s="45"/>
      <c r="F651" s="45"/>
      <c r="G651" s="45"/>
      <c r="H651" s="45"/>
      <c r="I651" s="61"/>
      <c r="J651" s="48"/>
      <c r="K651" s="49"/>
      <c r="L651" s="49"/>
      <c r="M651" s="50"/>
      <c r="N651" s="51"/>
      <c r="O651" s="15"/>
      <c r="P651" s="14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</row>
    <row r="652">
      <c r="A652" s="6">
        <v>648.0</v>
      </c>
      <c r="B652" s="43"/>
      <c r="C652" s="61"/>
      <c r="D652" s="45"/>
      <c r="E652" s="45"/>
      <c r="F652" s="45"/>
      <c r="G652" s="45"/>
      <c r="H652" s="45"/>
      <c r="I652" s="61"/>
      <c r="J652" s="48"/>
      <c r="K652" s="49"/>
      <c r="L652" s="49"/>
      <c r="M652" s="50"/>
      <c r="N652" s="51"/>
      <c r="O652" s="15"/>
      <c r="P652" s="14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</row>
    <row r="653">
      <c r="A653" s="6">
        <v>649.0</v>
      </c>
      <c r="B653" s="43"/>
      <c r="C653" s="61"/>
      <c r="D653" s="45"/>
      <c r="E653" s="45"/>
      <c r="F653" s="45"/>
      <c r="G653" s="45"/>
      <c r="H653" s="45"/>
      <c r="I653" s="61"/>
      <c r="J653" s="48"/>
      <c r="K653" s="49"/>
      <c r="L653" s="49"/>
      <c r="M653" s="50"/>
      <c r="N653" s="51"/>
      <c r="O653" s="15"/>
      <c r="P653" s="14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</row>
    <row r="654">
      <c r="A654" s="6">
        <v>650.0</v>
      </c>
      <c r="B654" s="43"/>
      <c r="C654" s="61"/>
      <c r="D654" s="45"/>
      <c r="E654" s="45"/>
      <c r="F654" s="45"/>
      <c r="G654" s="45"/>
      <c r="H654" s="45"/>
      <c r="I654" s="61"/>
      <c r="J654" s="48"/>
      <c r="K654" s="49"/>
      <c r="L654" s="49"/>
      <c r="M654" s="50"/>
      <c r="N654" s="51"/>
      <c r="O654" s="15"/>
      <c r="P654" s="14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</row>
    <row r="655">
      <c r="A655" s="6">
        <v>651.0</v>
      </c>
      <c r="B655" s="43"/>
      <c r="C655" s="61"/>
      <c r="D655" s="45"/>
      <c r="E655" s="45"/>
      <c r="F655" s="45"/>
      <c r="G655" s="45"/>
      <c r="H655" s="45"/>
      <c r="I655" s="61"/>
      <c r="J655" s="48"/>
      <c r="K655" s="49"/>
      <c r="L655" s="49"/>
      <c r="M655" s="50"/>
      <c r="N655" s="51"/>
      <c r="O655" s="15"/>
      <c r="P655" s="14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</row>
    <row r="656">
      <c r="A656" s="6">
        <v>652.0</v>
      </c>
      <c r="B656" s="43"/>
      <c r="C656" s="61"/>
      <c r="D656" s="45"/>
      <c r="E656" s="45"/>
      <c r="F656" s="45"/>
      <c r="G656" s="45"/>
      <c r="H656" s="45"/>
      <c r="I656" s="61"/>
      <c r="J656" s="48"/>
      <c r="K656" s="49"/>
      <c r="L656" s="49"/>
      <c r="M656" s="50"/>
      <c r="N656" s="51"/>
      <c r="O656" s="15"/>
      <c r="P656" s="14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</row>
    <row r="657">
      <c r="A657" s="6">
        <v>653.0</v>
      </c>
      <c r="B657" s="43"/>
      <c r="C657" s="61"/>
      <c r="D657" s="45"/>
      <c r="E657" s="45"/>
      <c r="F657" s="45"/>
      <c r="G657" s="45"/>
      <c r="H657" s="45"/>
      <c r="I657" s="61"/>
      <c r="J657" s="48"/>
      <c r="K657" s="49"/>
      <c r="L657" s="49"/>
      <c r="M657" s="50"/>
      <c r="N657" s="51"/>
      <c r="O657" s="15"/>
      <c r="P657" s="14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</row>
    <row r="658">
      <c r="A658" s="6">
        <v>654.0</v>
      </c>
      <c r="B658" s="43"/>
      <c r="C658" s="61"/>
      <c r="D658" s="45"/>
      <c r="E658" s="45"/>
      <c r="F658" s="45"/>
      <c r="G658" s="45"/>
      <c r="H658" s="45"/>
      <c r="I658" s="61"/>
      <c r="J658" s="48"/>
      <c r="K658" s="49"/>
      <c r="L658" s="49"/>
      <c r="M658" s="50"/>
      <c r="N658" s="51"/>
      <c r="O658" s="15"/>
      <c r="P658" s="14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</row>
    <row r="659">
      <c r="A659" s="6">
        <v>655.0</v>
      </c>
      <c r="B659" s="43"/>
      <c r="C659" s="61"/>
      <c r="D659" s="45"/>
      <c r="E659" s="45"/>
      <c r="F659" s="45"/>
      <c r="G659" s="45"/>
      <c r="H659" s="45"/>
      <c r="I659" s="61"/>
      <c r="J659" s="48"/>
      <c r="K659" s="49"/>
      <c r="L659" s="49"/>
      <c r="M659" s="50"/>
      <c r="N659" s="51"/>
      <c r="O659" s="15"/>
      <c r="P659" s="14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</row>
    <row r="660">
      <c r="A660" s="6">
        <v>656.0</v>
      </c>
      <c r="B660" s="43"/>
      <c r="C660" s="61"/>
      <c r="D660" s="45"/>
      <c r="E660" s="45"/>
      <c r="F660" s="45"/>
      <c r="G660" s="45"/>
      <c r="H660" s="45"/>
      <c r="I660" s="61"/>
      <c r="J660" s="48"/>
      <c r="K660" s="49"/>
      <c r="L660" s="49"/>
      <c r="M660" s="50"/>
      <c r="N660" s="51"/>
      <c r="O660" s="15"/>
      <c r="P660" s="14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</row>
    <row r="661">
      <c r="A661" s="6">
        <v>657.0</v>
      </c>
      <c r="B661" s="43"/>
      <c r="C661" s="61"/>
      <c r="D661" s="45"/>
      <c r="E661" s="45"/>
      <c r="F661" s="45"/>
      <c r="G661" s="45"/>
      <c r="H661" s="45"/>
      <c r="I661" s="61"/>
      <c r="J661" s="48"/>
      <c r="K661" s="49"/>
      <c r="L661" s="49"/>
      <c r="M661" s="50"/>
      <c r="N661" s="51"/>
      <c r="O661" s="15"/>
      <c r="P661" s="14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</row>
    <row r="662">
      <c r="A662" s="6">
        <v>658.0</v>
      </c>
      <c r="B662" s="43"/>
      <c r="C662" s="61"/>
      <c r="D662" s="45"/>
      <c r="E662" s="45"/>
      <c r="F662" s="45"/>
      <c r="G662" s="45"/>
      <c r="H662" s="45"/>
      <c r="I662" s="61"/>
      <c r="J662" s="48"/>
      <c r="K662" s="49"/>
      <c r="L662" s="49"/>
      <c r="M662" s="50"/>
      <c r="N662" s="51"/>
      <c r="O662" s="15"/>
      <c r="P662" s="14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</row>
    <row r="663">
      <c r="A663" s="6">
        <v>659.0</v>
      </c>
      <c r="B663" s="43"/>
      <c r="C663" s="61"/>
      <c r="D663" s="45"/>
      <c r="E663" s="45"/>
      <c r="F663" s="45"/>
      <c r="G663" s="45"/>
      <c r="H663" s="45"/>
      <c r="I663" s="61"/>
      <c r="J663" s="48"/>
      <c r="K663" s="49"/>
      <c r="L663" s="49"/>
      <c r="M663" s="50"/>
      <c r="N663" s="51"/>
      <c r="O663" s="15"/>
      <c r="P663" s="14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</row>
    <row r="664">
      <c r="A664" s="6">
        <v>660.0</v>
      </c>
      <c r="B664" s="43"/>
      <c r="C664" s="61"/>
      <c r="D664" s="45"/>
      <c r="E664" s="45"/>
      <c r="F664" s="45"/>
      <c r="G664" s="45"/>
      <c r="H664" s="45"/>
      <c r="I664" s="61"/>
      <c r="J664" s="48"/>
      <c r="K664" s="49"/>
      <c r="L664" s="49"/>
      <c r="M664" s="50"/>
      <c r="N664" s="51"/>
      <c r="O664" s="15"/>
      <c r="P664" s="14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</row>
    <row r="665">
      <c r="A665" s="6">
        <v>661.0</v>
      </c>
      <c r="B665" s="43"/>
      <c r="C665" s="61"/>
      <c r="D665" s="45"/>
      <c r="E665" s="45"/>
      <c r="F665" s="45"/>
      <c r="G665" s="45"/>
      <c r="H665" s="45"/>
      <c r="I665" s="61"/>
      <c r="J665" s="48"/>
      <c r="K665" s="49"/>
      <c r="L665" s="49"/>
      <c r="M665" s="50"/>
      <c r="N665" s="51"/>
      <c r="O665" s="15"/>
      <c r="P665" s="14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</row>
    <row r="666">
      <c r="A666" s="6">
        <v>662.0</v>
      </c>
      <c r="B666" s="43"/>
      <c r="C666" s="61"/>
      <c r="D666" s="45"/>
      <c r="E666" s="45"/>
      <c r="F666" s="45"/>
      <c r="G666" s="45"/>
      <c r="H666" s="45"/>
      <c r="I666" s="61"/>
      <c r="J666" s="48"/>
      <c r="K666" s="49"/>
      <c r="L666" s="49"/>
      <c r="M666" s="50"/>
      <c r="N666" s="51"/>
      <c r="O666" s="15"/>
      <c r="P666" s="14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</row>
    <row r="667">
      <c r="A667" s="6">
        <v>663.0</v>
      </c>
      <c r="B667" s="43"/>
      <c r="C667" s="61"/>
      <c r="D667" s="45"/>
      <c r="E667" s="45"/>
      <c r="F667" s="45"/>
      <c r="G667" s="45"/>
      <c r="H667" s="45"/>
      <c r="I667" s="61"/>
      <c r="J667" s="48"/>
      <c r="K667" s="49"/>
      <c r="L667" s="49"/>
      <c r="M667" s="50"/>
      <c r="N667" s="51"/>
      <c r="O667" s="15"/>
      <c r="P667" s="14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</row>
    <row r="668">
      <c r="A668" s="6">
        <v>664.0</v>
      </c>
      <c r="B668" s="43"/>
      <c r="C668" s="61"/>
      <c r="D668" s="45"/>
      <c r="E668" s="45"/>
      <c r="F668" s="45"/>
      <c r="G668" s="45"/>
      <c r="H668" s="45"/>
      <c r="I668" s="61"/>
      <c r="J668" s="48"/>
      <c r="K668" s="49"/>
      <c r="L668" s="49"/>
      <c r="M668" s="50"/>
      <c r="N668" s="51"/>
      <c r="O668" s="15"/>
      <c r="P668" s="14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</row>
    <row r="669">
      <c r="A669" s="6">
        <v>665.0</v>
      </c>
      <c r="B669" s="43"/>
      <c r="C669" s="61"/>
      <c r="D669" s="45"/>
      <c r="E669" s="45"/>
      <c r="F669" s="45"/>
      <c r="G669" s="45"/>
      <c r="H669" s="45"/>
      <c r="I669" s="61"/>
      <c r="J669" s="48"/>
      <c r="K669" s="49"/>
      <c r="L669" s="49"/>
      <c r="M669" s="50"/>
      <c r="N669" s="51"/>
      <c r="O669" s="15"/>
      <c r="P669" s="14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</row>
    <row r="670">
      <c r="A670" s="6">
        <v>666.0</v>
      </c>
      <c r="B670" s="43"/>
      <c r="C670" s="61"/>
      <c r="D670" s="45"/>
      <c r="E670" s="45"/>
      <c r="F670" s="45"/>
      <c r="G670" s="45"/>
      <c r="H670" s="45"/>
      <c r="I670" s="61"/>
      <c r="J670" s="48"/>
      <c r="K670" s="49"/>
      <c r="L670" s="49"/>
      <c r="M670" s="50"/>
      <c r="N670" s="51"/>
      <c r="O670" s="15"/>
      <c r="P670" s="14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</row>
    <row r="671">
      <c r="A671" s="6">
        <v>667.0</v>
      </c>
      <c r="B671" s="43"/>
      <c r="C671" s="61"/>
      <c r="D671" s="45"/>
      <c r="E671" s="45"/>
      <c r="F671" s="45"/>
      <c r="G671" s="45"/>
      <c r="H671" s="45"/>
      <c r="I671" s="61"/>
      <c r="J671" s="48"/>
      <c r="K671" s="49"/>
      <c r="L671" s="49"/>
      <c r="M671" s="50"/>
      <c r="N671" s="51"/>
      <c r="O671" s="15"/>
      <c r="P671" s="14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</row>
    <row r="672">
      <c r="A672" s="6">
        <v>668.0</v>
      </c>
      <c r="B672" s="43"/>
      <c r="C672" s="61"/>
      <c r="D672" s="45"/>
      <c r="E672" s="45"/>
      <c r="F672" s="45"/>
      <c r="G672" s="45"/>
      <c r="H672" s="45"/>
      <c r="I672" s="61"/>
      <c r="J672" s="48"/>
      <c r="K672" s="49"/>
      <c r="L672" s="49"/>
      <c r="M672" s="50"/>
      <c r="N672" s="51"/>
      <c r="O672" s="15"/>
      <c r="P672" s="14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</row>
    <row r="673">
      <c r="A673" s="6">
        <v>669.0</v>
      </c>
      <c r="B673" s="43"/>
      <c r="C673" s="61"/>
      <c r="D673" s="45"/>
      <c r="E673" s="45"/>
      <c r="F673" s="45"/>
      <c r="G673" s="45"/>
      <c r="H673" s="45"/>
      <c r="I673" s="61"/>
      <c r="J673" s="48"/>
      <c r="K673" s="49"/>
      <c r="L673" s="49"/>
      <c r="M673" s="50"/>
      <c r="N673" s="51"/>
      <c r="O673" s="15"/>
      <c r="P673" s="14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</row>
    <row r="674">
      <c r="A674" s="6">
        <v>670.0</v>
      </c>
      <c r="B674" s="43"/>
      <c r="C674" s="61"/>
      <c r="D674" s="45"/>
      <c r="E674" s="45"/>
      <c r="F674" s="45"/>
      <c r="G674" s="45"/>
      <c r="H674" s="45"/>
      <c r="I674" s="61"/>
      <c r="J674" s="48"/>
      <c r="K674" s="49"/>
      <c r="L674" s="49"/>
      <c r="M674" s="50"/>
      <c r="N674" s="51"/>
      <c r="O674" s="15"/>
      <c r="P674" s="14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</row>
    <row r="675">
      <c r="A675" s="6">
        <v>671.0</v>
      </c>
      <c r="B675" s="43"/>
      <c r="C675" s="61"/>
      <c r="D675" s="45"/>
      <c r="E675" s="45"/>
      <c r="F675" s="45"/>
      <c r="G675" s="45"/>
      <c r="H675" s="45"/>
      <c r="I675" s="61"/>
      <c r="J675" s="48"/>
      <c r="K675" s="49"/>
      <c r="L675" s="49"/>
      <c r="M675" s="50"/>
      <c r="N675" s="51"/>
      <c r="O675" s="15"/>
      <c r="P675" s="14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</row>
    <row r="676">
      <c r="A676" s="6">
        <v>672.0</v>
      </c>
      <c r="B676" s="43"/>
      <c r="C676" s="61"/>
      <c r="D676" s="45"/>
      <c r="E676" s="45"/>
      <c r="F676" s="45"/>
      <c r="G676" s="45"/>
      <c r="H676" s="45"/>
      <c r="I676" s="61"/>
      <c r="J676" s="48"/>
      <c r="K676" s="49"/>
      <c r="L676" s="49"/>
      <c r="M676" s="50"/>
      <c r="N676" s="51"/>
      <c r="O676" s="15"/>
      <c r="P676" s="14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</row>
    <row r="677">
      <c r="A677" s="6">
        <v>673.0</v>
      </c>
      <c r="B677" s="43"/>
      <c r="C677" s="61"/>
      <c r="D677" s="45"/>
      <c r="E677" s="45"/>
      <c r="F677" s="45"/>
      <c r="G677" s="45"/>
      <c r="H677" s="45"/>
      <c r="I677" s="61"/>
      <c r="J677" s="48"/>
      <c r="K677" s="49"/>
      <c r="L677" s="49"/>
      <c r="M677" s="50"/>
      <c r="N677" s="51"/>
      <c r="O677" s="15"/>
      <c r="P677" s="14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</row>
    <row r="678">
      <c r="A678" s="6">
        <v>674.0</v>
      </c>
      <c r="B678" s="43"/>
      <c r="C678" s="61"/>
      <c r="D678" s="45"/>
      <c r="E678" s="45"/>
      <c r="F678" s="45"/>
      <c r="G678" s="45"/>
      <c r="H678" s="45"/>
      <c r="I678" s="61"/>
      <c r="J678" s="48"/>
      <c r="K678" s="49"/>
      <c r="L678" s="49"/>
      <c r="M678" s="50"/>
      <c r="N678" s="51"/>
      <c r="O678" s="15"/>
      <c r="P678" s="14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</row>
    <row r="679">
      <c r="A679" s="6">
        <v>675.0</v>
      </c>
      <c r="B679" s="43"/>
      <c r="C679" s="61"/>
      <c r="D679" s="45"/>
      <c r="E679" s="45"/>
      <c r="F679" s="45"/>
      <c r="G679" s="45"/>
      <c r="H679" s="45"/>
      <c r="I679" s="61"/>
      <c r="J679" s="48"/>
      <c r="K679" s="49"/>
      <c r="L679" s="49"/>
      <c r="M679" s="50"/>
      <c r="N679" s="51"/>
      <c r="O679" s="15"/>
      <c r="P679" s="14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</row>
    <row r="680">
      <c r="A680" s="6">
        <v>676.0</v>
      </c>
      <c r="B680" s="43"/>
      <c r="C680" s="61"/>
      <c r="D680" s="45"/>
      <c r="E680" s="45"/>
      <c r="F680" s="45"/>
      <c r="G680" s="45"/>
      <c r="H680" s="45"/>
      <c r="I680" s="61"/>
      <c r="J680" s="48"/>
      <c r="K680" s="49"/>
      <c r="L680" s="49"/>
      <c r="M680" s="50"/>
      <c r="N680" s="51"/>
      <c r="O680" s="15"/>
      <c r="P680" s="14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</row>
    <row r="681">
      <c r="A681" s="6">
        <v>677.0</v>
      </c>
      <c r="B681" s="43"/>
      <c r="C681" s="61"/>
      <c r="D681" s="45"/>
      <c r="E681" s="45"/>
      <c r="F681" s="45"/>
      <c r="G681" s="45"/>
      <c r="H681" s="45"/>
      <c r="I681" s="61"/>
      <c r="J681" s="48"/>
      <c r="K681" s="49"/>
      <c r="L681" s="49"/>
      <c r="M681" s="50"/>
      <c r="N681" s="51"/>
      <c r="O681" s="15"/>
      <c r="P681" s="14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</row>
    <row r="682">
      <c r="A682" s="6">
        <v>678.0</v>
      </c>
      <c r="B682" s="43"/>
      <c r="C682" s="61"/>
      <c r="D682" s="45"/>
      <c r="E682" s="45"/>
      <c r="F682" s="45"/>
      <c r="G682" s="45"/>
      <c r="H682" s="45"/>
      <c r="I682" s="61"/>
      <c r="J682" s="48"/>
      <c r="K682" s="49"/>
      <c r="L682" s="49"/>
      <c r="M682" s="50"/>
      <c r="N682" s="51"/>
      <c r="O682" s="15"/>
      <c r="P682" s="14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</row>
    <row r="683">
      <c r="A683" s="6">
        <v>679.0</v>
      </c>
      <c r="B683" s="43"/>
      <c r="C683" s="61"/>
      <c r="D683" s="45"/>
      <c r="E683" s="45"/>
      <c r="F683" s="45"/>
      <c r="G683" s="45"/>
      <c r="H683" s="45"/>
      <c r="I683" s="61"/>
      <c r="J683" s="48"/>
      <c r="K683" s="49"/>
      <c r="L683" s="49"/>
      <c r="M683" s="50"/>
      <c r="N683" s="51"/>
      <c r="O683" s="15"/>
      <c r="P683" s="14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</row>
    <row r="684">
      <c r="A684" s="6">
        <v>680.0</v>
      </c>
      <c r="B684" s="43"/>
      <c r="C684" s="61"/>
      <c r="D684" s="45"/>
      <c r="E684" s="45"/>
      <c r="F684" s="45"/>
      <c r="G684" s="45"/>
      <c r="H684" s="45"/>
      <c r="I684" s="61"/>
      <c r="J684" s="48"/>
      <c r="K684" s="49"/>
      <c r="L684" s="49"/>
      <c r="M684" s="50"/>
      <c r="N684" s="51"/>
      <c r="O684" s="15"/>
      <c r="P684" s="14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</row>
    <row r="685">
      <c r="A685" s="6">
        <v>681.0</v>
      </c>
      <c r="B685" s="43"/>
      <c r="C685" s="61"/>
      <c r="D685" s="45"/>
      <c r="E685" s="45"/>
      <c r="F685" s="45"/>
      <c r="G685" s="45"/>
      <c r="H685" s="45"/>
      <c r="I685" s="61"/>
      <c r="J685" s="48"/>
      <c r="K685" s="49"/>
      <c r="L685" s="49"/>
      <c r="M685" s="50"/>
      <c r="N685" s="51"/>
      <c r="O685" s="15"/>
      <c r="P685" s="14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</row>
    <row r="686">
      <c r="A686" s="6">
        <v>682.0</v>
      </c>
      <c r="B686" s="43"/>
      <c r="C686" s="61"/>
      <c r="D686" s="45"/>
      <c r="E686" s="45"/>
      <c r="F686" s="45"/>
      <c r="G686" s="45"/>
      <c r="H686" s="45"/>
      <c r="I686" s="61"/>
      <c r="J686" s="48"/>
      <c r="K686" s="49"/>
      <c r="L686" s="49"/>
      <c r="M686" s="50"/>
      <c r="N686" s="51"/>
      <c r="O686" s="15"/>
      <c r="P686" s="14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</row>
    <row r="687">
      <c r="A687" s="6">
        <v>683.0</v>
      </c>
      <c r="B687" s="43"/>
      <c r="C687" s="61"/>
      <c r="D687" s="45"/>
      <c r="E687" s="45"/>
      <c r="F687" s="45"/>
      <c r="G687" s="45"/>
      <c r="H687" s="45"/>
      <c r="I687" s="61"/>
      <c r="J687" s="48"/>
      <c r="K687" s="49"/>
      <c r="L687" s="49"/>
      <c r="M687" s="50"/>
      <c r="N687" s="51"/>
      <c r="O687" s="15"/>
      <c r="P687" s="14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</row>
    <row r="688">
      <c r="A688" s="6">
        <v>684.0</v>
      </c>
      <c r="B688" s="43"/>
      <c r="C688" s="61"/>
      <c r="D688" s="45"/>
      <c r="E688" s="45"/>
      <c r="F688" s="45"/>
      <c r="G688" s="45"/>
      <c r="H688" s="45"/>
      <c r="I688" s="61"/>
      <c r="J688" s="48"/>
      <c r="K688" s="49"/>
      <c r="L688" s="49"/>
      <c r="M688" s="50"/>
      <c r="N688" s="51"/>
      <c r="O688" s="15"/>
      <c r="P688" s="14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</row>
    <row r="689">
      <c r="A689" s="6">
        <v>685.0</v>
      </c>
      <c r="B689" s="43"/>
      <c r="C689" s="61"/>
      <c r="D689" s="45"/>
      <c r="E689" s="45"/>
      <c r="F689" s="45"/>
      <c r="G689" s="45"/>
      <c r="H689" s="45"/>
      <c r="I689" s="61"/>
      <c r="J689" s="48"/>
      <c r="K689" s="49"/>
      <c r="L689" s="49"/>
      <c r="M689" s="50"/>
      <c r="N689" s="51"/>
      <c r="O689" s="15"/>
      <c r="P689" s="14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</row>
    <row r="690">
      <c r="A690" s="6">
        <v>686.0</v>
      </c>
      <c r="B690" s="43"/>
      <c r="C690" s="61"/>
      <c r="D690" s="45"/>
      <c r="E690" s="45"/>
      <c r="F690" s="45"/>
      <c r="G690" s="45"/>
      <c r="H690" s="45"/>
      <c r="I690" s="61"/>
      <c r="J690" s="48"/>
      <c r="K690" s="49"/>
      <c r="L690" s="49"/>
      <c r="M690" s="50"/>
      <c r="N690" s="51"/>
      <c r="O690" s="15"/>
      <c r="P690" s="14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</row>
    <row r="691">
      <c r="A691" s="6">
        <v>687.0</v>
      </c>
      <c r="B691" s="43"/>
      <c r="C691" s="61"/>
      <c r="D691" s="45"/>
      <c r="E691" s="45"/>
      <c r="F691" s="45"/>
      <c r="G691" s="45"/>
      <c r="H691" s="45"/>
      <c r="I691" s="61"/>
      <c r="J691" s="48"/>
      <c r="K691" s="49"/>
      <c r="L691" s="49"/>
      <c r="M691" s="50"/>
      <c r="N691" s="51"/>
      <c r="O691" s="15"/>
      <c r="P691" s="14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</row>
    <row r="692">
      <c r="A692" s="6">
        <v>688.0</v>
      </c>
      <c r="B692" s="43"/>
      <c r="C692" s="61"/>
      <c r="D692" s="45"/>
      <c r="E692" s="45"/>
      <c r="F692" s="45"/>
      <c r="G692" s="45"/>
      <c r="H692" s="45"/>
      <c r="I692" s="61"/>
      <c r="J692" s="48"/>
      <c r="K692" s="49"/>
      <c r="L692" s="49"/>
      <c r="M692" s="50"/>
      <c r="N692" s="51"/>
      <c r="O692" s="15"/>
      <c r="P692" s="14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</row>
    <row r="693">
      <c r="A693" s="6">
        <v>689.0</v>
      </c>
      <c r="B693" s="43"/>
      <c r="C693" s="61"/>
      <c r="D693" s="45"/>
      <c r="E693" s="45"/>
      <c r="F693" s="45"/>
      <c r="G693" s="45"/>
      <c r="H693" s="45"/>
      <c r="I693" s="61"/>
      <c r="J693" s="48"/>
      <c r="K693" s="49"/>
      <c r="L693" s="49"/>
      <c r="M693" s="50"/>
      <c r="N693" s="51"/>
      <c r="O693" s="15"/>
      <c r="P693" s="14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</row>
    <row r="694">
      <c r="A694" s="6">
        <v>690.0</v>
      </c>
      <c r="B694" s="43"/>
      <c r="C694" s="61"/>
      <c r="D694" s="45"/>
      <c r="E694" s="45"/>
      <c r="F694" s="45"/>
      <c r="G694" s="45"/>
      <c r="H694" s="45"/>
      <c r="I694" s="61"/>
      <c r="J694" s="48"/>
      <c r="K694" s="49"/>
      <c r="L694" s="49"/>
      <c r="M694" s="50"/>
      <c r="N694" s="51"/>
      <c r="O694" s="15"/>
      <c r="P694" s="14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</row>
    <row r="695">
      <c r="A695" s="6">
        <v>691.0</v>
      </c>
      <c r="B695" s="43"/>
      <c r="C695" s="61"/>
      <c r="D695" s="45"/>
      <c r="E695" s="45"/>
      <c r="F695" s="45"/>
      <c r="G695" s="45"/>
      <c r="H695" s="45"/>
      <c r="I695" s="61"/>
      <c r="J695" s="48"/>
      <c r="K695" s="49"/>
      <c r="L695" s="49"/>
      <c r="M695" s="50"/>
      <c r="N695" s="51"/>
      <c r="O695" s="15"/>
      <c r="P695" s="14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</row>
    <row r="696">
      <c r="A696" s="6">
        <v>692.0</v>
      </c>
      <c r="B696" s="43"/>
      <c r="C696" s="61"/>
      <c r="D696" s="45"/>
      <c r="E696" s="45"/>
      <c r="F696" s="45"/>
      <c r="G696" s="45"/>
      <c r="H696" s="45"/>
      <c r="I696" s="61"/>
      <c r="J696" s="48"/>
      <c r="K696" s="49"/>
      <c r="L696" s="49"/>
      <c r="M696" s="50"/>
      <c r="N696" s="51"/>
      <c r="O696" s="15"/>
      <c r="P696" s="14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</row>
    <row r="697">
      <c r="A697" s="6">
        <v>693.0</v>
      </c>
      <c r="B697" s="43"/>
      <c r="C697" s="61"/>
      <c r="D697" s="45"/>
      <c r="E697" s="45"/>
      <c r="F697" s="45"/>
      <c r="G697" s="45"/>
      <c r="H697" s="45"/>
      <c r="I697" s="61"/>
      <c r="J697" s="48"/>
      <c r="K697" s="49"/>
      <c r="L697" s="49"/>
      <c r="M697" s="50"/>
      <c r="N697" s="51"/>
      <c r="O697" s="15"/>
      <c r="P697" s="14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</row>
    <row r="698">
      <c r="A698" s="6">
        <v>694.0</v>
      </c>
      <c r="B698" s="43"/>
      <c r="C698" s="61"/>
      <c r="D698" s="45"/>
      <c r="E698" s="45"/>
      <c r="F698" s="45"/>
      <c r="G698" s="45"/>
      <c r="H698" s="45"/>
      <c r="I698" s="61"/>
      <c r="J698" s="48"/>
      <c r="K698" s="49"/>
      <c r="L698" s="49"/>
      <c r="M698" s="50"/>
      <c r="N698" s="51"/>
      <c r="O698" s="15"/>
      <c r="P698" s="14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</row>
    <row r="699">
      <c r="A699" s="6">
        <v>695.0</v>
      </c>
      <c r="B699" s="43"/>
      <c r="C699" s="61"/>
      <c r="D699" s="45"/>
      <c r="E699" s="45"/>
      <c r="F699" s="45"/>
      <c r="G699" s="45"/>
      <c r="H699" s="45"/>
      <c r="I699" s="61"/>
      <c r="J699" s="48"/>
      <c r="K699" s="49"/>
      <c r="L699" s="49"/>
      <c r="M699" s="50"/>
      <c r="N699" s="51"/>
      <c r="O699" s="15"/>
      <c r="P699" s="14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</row>
    <row r="700">
      <c r="A700" s="6">
        <v>696.0</v>
      </c>
      <c r="B700" s="43"/>
      <c r="C700" s="61"/>
      <c r="D700" s="45"/>
      <c r="E700" s="45"/>
      <c r="F700" s="45"/>
      <c r="G700" s="45"/>
      <c r="H700" s="45"/>
      <c r="I700" s="61"/>
      <c r="J700" s="48"/>
      <c r="K700" s="49"/>
      <c r="L700" s="49"/>
      <c r="M700" s="50"/>
      <c r="N700" s="51"/>
      <c r="O700" s="15"/>
      <c r="P700" s="14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</row>
    <row r="701">
      <c r="A701" s="6">
        <v>697.0</v>
      </c>
      <c r="B701" s="43"/>
      <c r="C701" s="61"/>
      <c r="D701" s="45"/>
      <c r="E701" s="45"/>
      <c r="F701" s="45"/>
      <c r="G701" s="45"/>
      <c r="H701" s="45"/>
      <c r="I701" s="61"/>
      <c r="J701" s="48"/>
      <c r="K701" s="49"/>
      <c r="L701" s="49"/>
      <c r="M701" s="50"/>
      <c r="N701" s="51"/>
      <c r="O701" s="15"/>
      <c r="P701" s="14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</row>
    <row r="702">
      <c r="A702" s="6">
        <v>698.0</v>
      </c>
      <c r="B702" s="43"/>
      <c r="C702" s="61"/>
      <c r="D702" s="45"/>
      <c r="E702" s="45"/>
      <c r="F702" s="45"/>
      <c r="G702" s="45"/>
      <c r="H702" s="45"/>
      <c r="I702" s="61"/>
      <c r="J702" s="48"/>
      <c r="K702" s="49"/>
      <c r="L702" s="49"/>
      <c r="M702" s="50"/>
      <c r="N702" s="51"/>
      <c r="O702" s="15"/>
      <c r="P702" s="14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</row>
    <row r="703">
      <c r="A703" s="6">
        <v>699.0</v>
      </c>
      <c r="B703" s="43"/>
      <c r="C703" s="61"/>
      <c r="D703" s="45"/>
      <c r="E703" s="45"/>
      <c r="F703" s="45"/>
      <c r="G703" s="45"/>
      <c r="H703" s="45"/>
      <c r="I703" s="61"/>
      <c r="J703" s="48"/>
      <c r="K703" s="49"/>
      <c r="L703" s="49"/>
      <c r="M703" s="50"/>
      <c r="N703" s="51"/>
      <c r="O703" s="15"/>
      <c r="P703" s="14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</row>
    <row r="704">
      <c r="A704" s="6">
        <v>700.0</v>
      </c>
      <c r="B704" s="43"/>
      <c r="C704" s="61"/>
      <c r="D704" s="45"/>
      <c r="E704" s="45"/>
      <c r="F704" s="45"/>
      <c r="G704" s="45"/>
      <c r="H704" s="45"/>
      <c r="I704" s="61"/>
      <c r="J704" s="48"/>
      <c r="K704" s="49"/>
      <c r="L704" s="49"/>
      <c r="M704" s="50"/>
      <c r="N704" s="51"/>
      <c r="O704" s="15"/>
      <c r="P704" s="14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</row>
    <row r="705">
      <c r="A705" s="6">
        <v>701.0</v>
      </c>
      <c r="B705" s="43"/>
      <c r="C705" s="61"/>
      <c r="D705" s="45"/>
      <c r="E705" s="45"/>
      <c r="F705" s="45"/>
      <c r="G705" s="45"/>
      <c r="H705" s="45"/>
      <c r="I705" s="61"/>
      <c r="J705" s="48"/>
      <c r="K705" s="49"/>
      <c r="L705" s="49"/>
      <c r="M705" s="50"/>
      <c r="N705" s="51"/>
      <c r="O705" s="15"/>
      <c r="P705" s="14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</row>
    <row r="706">
      <c r="A706" s="6">
        <v>702.0</v>
      </c>
      <c r="B706" s="43"/>
      <c r="C706" s="61"/>
      <c r="D706" s="45"/>
      <c r="E706" s="45"/>
      <c r="F706" s="45"/>
      <c r="G706" s="45"/>
      <c r="H706" s="45"/>
      <c r="I706" s="61"/>
      <c r="J706" s="48"/>
      <c r="K706" s="49"/>
      <c r="L706" s="49"/>
      <c r="M706" s="50"/>
      <c r="N706" s="51"/>
      <c r="O706" s="15"/>
      <c r="P706" s="14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</row>
    <row r="707">
      <c r="A707" s="6">
        <v>703.0</v>
      </c>
      <c r="B707" s="43"/>
      <c r="C707" s="61"/>
      <c r="D707" s="45"/>
      <c r="E707" s="45"/>
      <c r="F707" s="45"/>
      <c r="G707" s="45"/>
      <c r="H707" s="45"/>
      <c r="I707" s="61"/>
      <c r="J707" s="48"/>
      <c r="K707" s="49"/>
      <c r="L707" s="49"/>
      <c r="M707" s="50"/>
      <c r="N707" s="51"/>
      <c r="O707" s="15"/>
      <c r="P707" s="14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</row>
    <row r="708">
      <c r="A708" s="6">
        <v>704.0</v>
      </c>
      <c r="B708" s="43"/>
      <c r="C708" s="61"/>
      <c r="D708" s="45"/>
      <c r="E708" s="45"/>
      <c r="F708" s="45"/>
      <c r="G708" s="45"/>
      <c r="H708" s="45"/>
      <c r="I708" s="61"/>
      <c r="J708" s="48"/>
      <c r="K708" s="49"/>
      <c r="L708" s="49"/>
      <c r="M708" s="50"/>
      <c r="N708" s="51"/>
      <c r="O708" s="15"/>
      <c r="P708" s="14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</row>
    <row r="709">
      <c r="A709" s="6">
        <v>705.0</v>
      </c>
      <c r="B709" s="43"/>
      <c r="C709" s="61"/>
      <c r="D709" s="45"/>
      <c r="E709" s="45"/>
      <c r="F709" s="45"/>
      <c r="G709" s="45"/>
      <c r="H709" s="45"/>
      <c r="I709" s="61"/>
      <c r="J709" s="48"/>
      <c r="K709" s="49"/>
      <c r="L709" s="49"/>
      <c r="M709" s="50"/>
      <c r="N709" s="51"/>
      <c r="O709" s="15"/>
      <c r="P709" s="14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</row>
    <row r="710">
      <c r="A710" s="6">
        <v>706.0</v>
      </c>
      <c r="B710" s="43"/>
      <c r="C710" s="61"/>
      <c r="D710" s="45"/>
      <c r="E710" s="45"/>
      <c r="F710" s="45"/>
      <c r="G710" s="45"/>
      <c r="H710" s="45"/>
      <c r="I710" s="61"/>
      <c r="J710" s="48"/>
      <c r="K710" s="49"/>
      <c r="L710" s="49"/>
      <c r="M710" s="50"/>
      <c r="N710" s="51"/>
      <c r="O710" s="15"/>
      <c r="P710" s="14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</row>
    <row r="711">
      <c r="A711" s="6">
        <v>707.0</v>
      </c>
      <c r="B711" s="43"/>
      <c r="C711" s="61"/>
      <c r="D711" s="45"/>
      <c r="E711" s="45"/>
      <c r="F711" s="45"/>
      <c r="G711" s="45"/>
      <c r="H711" s="45"/>
      <c r="I711" s="61"/>
      <c r="J711" s="48"/>
      <c r="K711" s="49"/>
      <c r="L711" s="49"/>
      <c r="M711" s="50"/>
      <c r="N711" s="51"/>
      <c r="O711" s="15"/>
      <c r="P711" s="14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</row>
    <row r="712">
      <c r="A712" s="6">
        <v>708.0</v>
      </c>
      <c r="B712" s="43"/>
      <c r="C712" s="61"/>
      <c r="D712" s="45"/>
      <c r="E712" s="45"/>
      <c r="F712" s="45"/>
      <c r="G712" s="45"/>
      <c r="H712" s="45"/>
      <c r="I712" s="61"/>
      <c r="J712" s="48"/>
      <c r="K712" s="49"/>
      <c r="L712" s="49"/>
      <c r="M712" s="50"/>
      <c r="N712" s="51"/>
      <c r="O712" s="15"/>
      <c r="P712" s="14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</row>
    <row r="713">
      <c r="A713" s="6">
        <v>709.0</v>
      </c>
      <c r="B713" s="43"/>
      <c r="C713" s="61"/>
      <c r="D713" s="45"/>
      <c r="E713" s="45"/>
      <c r="F713" s="45"/>
      <c r="G713" s="45"/>
      <c r="H713" s="45"/>
      <c r="I713" s="61"/>
      <c r="J713" s="48"/>
      <c r="K713" s="49"/>
      <c r="L713" s="49"/>
      <c r="M713" s="50"/>
      <c r="N713" s="51"/>
      <c r="O713" s="15"/>
      <c r="P713" s="14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</row>
    <row r="714">
      <c r="A714" s="6">
        <v>710.0</v>
      </c>
      <c r="B714" s="43"/>
      <c r="C714" s="61"/>
      <c r="D714" s="45"/>
      <c r="E714" s="45"/>
      <c r="F714" s="45"/>
      <c r="G714" s="45"/>
      <c r="H714" s="45"/>
      <c r="I714" s="61"/>
      <c r="J714" s="48"/>
      <c r="K714" s="49"/>
      <c r="L714" s="49"/>
      <c r="M714" s="50"/>
      <c r="N714" s="51"/>
      <c r="O714" s="15"/>
      <c r="P714" s="14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</row>
    <row r="715">
      <c r="A715" s="6">
        <v>711.0</v>
      </c>
      <c r="B715" s="43"/>
      <c r="C715" s="61"/>
      <c r="D715" s="45"/>
      <c r="E715" s="45"/>
      <c r="F715" s="45"/>
      <c r="G715" s="45"/>
      <c r="H715" s="45"/>
      <c r="I715" s="61"/>
      <c r="J715" s="48"/>
      <c r="K715" s="49"/>
      <c r="L715" s="49"/>
      <c r="M715" s="50"/>
      <c r="N715" s="51"/>
      <c r="O715" s="15"/>
      <c r="P715" s="14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</row>
    <row r="716">
      <c r="A716" s="6">
        <v>712.0</v>
      </c>
      <c r="B716" s="43"/>
      <c r="C716" s="61"/>
      <c r="D716" s="45"/>
      <c r="E716" s="45"/>
      <c r="F716" s="45"/>
      <c r="G716" s="45"/>
      <c r="H716" s="45"/>
      <c r="I716" s="61"/>
      <c r="J716" s="48"/>
      <c r="K716" s="49"/>
      <c r="L716" s="49"/>
      <c r="M716" s="50"/>
      <c r="N716" s="51"/>
      <c r="O716" s="15"/>
      <c r="P716" s="14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</row>
    <row r="717">
      <c r="A717" s="6">
        <v>713.0</v>
      </c>
      <c r="B717" s="43"/>
      <c r="C717" s="61"/>
      <c r="D717" s="45"/>
      <c r="E717" s="45"/>
      <c r="F717" s="45"/>
      <c r="G717" s="45"/>
      <c r="H717" s="45"/>
      <c r="I717" s="61"/>
      <c r="J717" s="48"/>
      <c r="K717" s="49"/>
      <c r="L717" s="49"/>
      <c r="M717" s="50"/>
      <c r="N717" s="51"/>
      <c r="O717" s="15"/>
      <c r="P717" s="14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</row>
    <row r="718">
      <c r="A718" s="6">
        <v>714.0</v>
      </c>
      <c r="B718" s="43"/>
      <c r="C718" s="61"/>
      <c r="D718" s="45"/>
      <c r="E718" s="45"/>
      <c r="F718" s="45"/>
      <c r="G718" s="45"/>
      <c r="H718" s="45"/>
      <c r="I718" s="61"/>
      <c r="J718" s="48"/>
      <c r="K718" s="49"/>
      <c r="L718" s="49"/>
      <c r="M718" s="50"/>
      <c r="N718" s="51"/>
      <c r="O718" s="15"/>
      <c r="P718" s="14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</row>
    <row r="719">
      <c r="A719" s="6">
        <v>715.0</v>
      </c>
      <c r="B719" s="43"/>
      <c r="C719" s="61"/>
      <c r="D719" s="45"/>
      <c r="E719" s="45"/>
      <c r="F719" s="45"/>
      <c r="G719" s="45"/>
      <c r="H719" s="45"/>
      <c r="I719" s="61"/>
      <c r="J719" s="48"/>
      <c r="K719" s="49"/>
      <c r="L719" s="49"/>
      <c r="M719" s="50"/>
      <c r="N719" s="51"/>
      <c r="O719" s="15"/>
      <c r="P719" s="14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</row>
    <row r="720">
      <c r="A720" s="6">
        <v>716.0</v>
      </c>
      <c r="B720" s="43"/>
      <c r="C720" s="61"/>
      <c r="D720" s="45"/>
      <c r="E720" s="45"/>
      <c r="F720" s="45"/>
      <c r="G720" s="45"/>
      <c r="H720" s="45"/>
      <c r="I720" s="61"/>
      <c r="J720" s="48"/>
      <c r="K720" s="49"/>
      <c r="L720" s="49"/>
      <c r="M720" s="50"/>
      <c r="N720" s="51"/>
      <c r="O720" s="15"/>
      <c r="P720" s="14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</row>
    <row r="721">
      <c r="A721" s="6">
        <v>717.0</v>
      </c>
      <c r="B721" s="43"/>
      <c r="C721" s="61"/>
      <c r="D721" s="45"/>
      <c r="E721" s="45"/>
      <c r="F721" s="45"/>
      <c r="G721" s="45"/>
      <c r="H721" s="45"/>
      <c r="I721" s="61"/>
      <c r="J721" s="48"/>
      <c r="K721" s="49"/>
      <c r="L721" s="49"/>
      <c r="M721" s="50"/>
      <c r="N721" s="51"/>
      <c r="O721" s="15"/>
      <c r="P721" s="14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</row>
    <row r="722">
      <c r="A722" s="6">
        <v>718.0</v>
      </c>
      <c r="B722" s="43"/>
      <c r="C722" s="61"/>
      <c r="D722" s="45"/>
      <c r="E722" s="45"/>
      <c r="F722" s="45"/>
      <c r="G722" s="45"/>
      <c r="H722" s="45"/>
      <c r="I722" s="61"/>
      <c r="J722" s="48"/>
      <c r="K722" s="49"/>
      <c r="L722" s="49"/>
      <c r="M722" s="50"/>
      <c r="N722" s="51"/>
      <c r="O722" s="15"/>
      <c r="P722" s="14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</row>
    <row r="723">
      <c r="A723" s="6">
        <v>719.0</v>
      </c>
      <c r="B723" s="43"/>
      <c r="C723" s="61"/>
      <c r="D723" s="45"/>
      <c r="E723" s="45"/>
      <c r="F723" s="45"/>
      <c r="G723" s="45"/>
      <c r="H723" s="45"/>
      <c r="I723" s="61"/>
      <c r="J723" s="48"/>
      <c r="K723" s="49"/>
      <c r="L723" s="49"/>
      <c r="M723" s="50"/>
      <c r="N723" s="51"/>
      <c r="O723" s="15"/>
      <c r="P723" s="14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</row>
    <row r="724">
      <c r="A724" s="6">
        <v>720.0</v>
      </c>
      <c r="B724" s="43"/>
      <c r="C724" s="61"/>
      <c r="D724" s="45"/>
      <c r="E724" s="45"/>
      <c r="F724" s="45"/>
      <c r="G724" s="45"/>
      <c r="H724" s="45"/>
      <c r="I724" s="61"/>
      <c r="J724" s="48"/>
      <c r="K724" s="49"/>
      <c r="L724" s="49"/>
      <c r="M724" s="50"/>
      <c r="N724" s="51"/>
      <c r="O724" s="15"/>
      <c r="P724" s="14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</row>
    <row r="725">
      <c r="A725" s="6">
        <v>721.0</v>
      </c>
      <c r="B725" s="43"/>
      <c r="C725" s="61"/>
      <c r="D725" s="45"/>
      <c r="E725" s="45"/>
      <c r="F725" s="45"/>
      <c r="G725" s="45"/>
      <c r="H725" s="45"/>
      <c r="I725" s="61"/>
      <c r="J725" s="48"/>
      <c r="K725" s="49"/>
      <c r="L725" s="49"/>
      <c r="M725" s="50"/>
      <c r="N725" s="51"/>
      <c r="O725" s="15"/>
      <c r="P725" s="14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</row>
    <row r="726">
      <c r="A726" s="6">
        <v>722.0</v>
      </c>
      <c r="B726" s="43"/>
      <c r="C726" s="61"/>
      <c r="D726" s="45"/>
      <c r="E726" s="45"/>
      <c r="F726" s="45"/>
      <c r="G726" s="45"/>
      <c r="H726" s="45"/>
      <c r="I726" s="61"/>
      <c r="J726" s="48"/>
      <c r="K726" s="49"/>
      <c r="L726" s="49"/>
      <c r="M726" s="50"/>
      <c r="N726" s="51"/>
      <c r="O726" s="15"/>
      <c r="P726" s="14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</row>
    <row r="727">
      <c r="A727" s="6">
        <v>723.0</v>
      </c>
      <c r="B727" s="43"/>
      <c r="C727" s="61"/>
      <c r="D727" s="45"/>
      <c r="E727" s="45"/>
      <c r="F727" s="45"/>
      <c r="G727" s="45"/>
      <c r="H727" s="45"/>
      <c r="I727" s="61"/>
      <c r="J727" s="48"/>
      <c r="K727" s="49"/>
      <c r="L727" s="49"/>
      <c r="M727" s="50"/>
      <c r="N727" s="51"/>
      <c r="O727" s="15"/>
      <c r="P727" s="14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</row>
    <row r="728">
      <c r="A728" s="6">
        <v>724.0</v>
      </c>
      <c r="B728" s="43"/>
      <c r="C728" s="61"/>
      <c r="D728" s="45"/>
      <c r="E728" s="45"/>
      <c r="F728" s="45"/>
      <c r="G728" s="45"/>
      <c r="H728" s="45"/>
      <c r="I728" s="61"/>
      <c r="J728" s="48"/>
      <c r="K728" s="49"/>
      <c r="L728" s="49"/>
      <c r="M728" s="50"/>
      <c r="N728" s="51"/>
      <c r="O728" s="15"/>
      <c r="P728" s="14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</row>
    <row r="729">
      <c r="A729" s="6">
        <v>725.0</v>
      </c>
      <c r="B729" s="43"/>
      <c r="C729" s="61"/>
      <c r="D729" s="45"/>
      <c r="E729" s="45"/>
      <c r="F729" s="45"/>
      <c r="G729" s="45"/>
      <c r="H729" s="45"/>
      <c r="I729" s="61"/>
      <c r="J729" s="48"/>
      <c r="K729" s="49"/>
      <c r="L729" s="49"/>
      <c r="M729" s="50"/>
      <c r="N729" s="51"/>
      <c r="O729" s="15"/>
      <c r="P729" s="14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</row>
    <row r="730">
      <c r="A730" s="6">
        <v>726.0</v>
      </c>
      <c r="B730" s="43"/>
      <c r="C730" s="61"/>
      <c r="D730" s="45"/>
      <c r="E730" s="45"/>
      <c r="F730" s="45"/>
      <c r="G730" s="45"/>
      <c r="H730" s="45"/>
      <c r="I730" s="61"/>
      <c r="J730" s="48"/>
      <c r="K730" s="49"/>
      <c r="L730" s="49"/>
      <c r="M730" s="50"/>
      <c r="N730" s="51"/>
      <c r="O730" s="15"/>
      <c r="P730" s="14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</row>
    <row r="731">
      <c r="A731" s="6">
        <v>727.0</v>
      </c>
      <c r="B731" s="43"/>
      <c r="C731" s="61"/>
      <c r="D731" s="45"/>
      <c r="E731" s="45"/>
      <c r="F731" s="45"/>
      <c r="G731" s="45"/>
      <c r="H731" s="45"/>
      <c r="I731" s="61"/>
      <c r="J731" s="48"/>
      <c r="K731" s="49"/>
      <c r="L731" s="49"/>
      <c r="M731" s="50"/>
      <c r="N731" s="51"/>
      <c r="O731" s="15"/>
      <c r="P731" s="14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</row>
    <row r="732">
      <c r="A732" s="6">
        <v>728.0</v>
      </c>
      <c r="B732" s="43"/>
      <c r="C732" s="61"/>
      <c r="D732" s="45"/>
      <c r="E732" s="45"/>
      <c r="F732" s="45"/>
      <c r="G732" s="45"/>
      <c r="H732" s="45"/>
      <c r="I732" s="61"/>
      <c r="J732" s="48"/>
      <c r="K732" s="49"/>
      <c r="L732" s="49"/>
      <c r="M732" s="50"/>
      <c r="N732" s="51"/>
      <c r="O732" s="15"/>
      <c r="P732" s="14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</row>
    <row r="733">
      <c r="A733" s="6">
        <v>729.0</v>
      </c>
      <c r="B733" s="43"/>
      <c r="C733" s="61"/>
      <c r="D733" s="45"/>
      <c r="E733" s="45"/>
      <c r="F733" s="45"/>
      <c r="G733" s="45"/>
      <c r="H733" s="45"/>
      <c r="I733" s="61"/>
      <c r="J733" s="48"/>
      <c r="K733" s="49"/>
      <c r="L733" s="49"/>
      <c r="M733" s="50"/>
      <c r="N733" s="51"/>
      <c r="O733" s="15"/>
      <c r="P733" s="14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</row>
    <row r="734">
      <c r="A734" s="6">
        <v>730.0</v>
      </c>
      <c r="B734" s="43"/>
      <c r="C734" s="61"/>
      <c r="D734" s="45"/>
      <c r="E734" s="45"/>
      <c r="F734" s="45"/>
      <c r="G734" s="45"/>
      <c r="H734" s="45"/>
      <c r="I734" s="61"/>
      <c r="J734" s="48"/>
      <c r="K734" s="49"/>
      <c r="L734" s="49"/>
      <c r="M734" s="50"/>
      <c r="N734" s="51"/>
      <c r="O734" s="15"/>
      <c r="P734" s="14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</row>
    <row r="735">
      <c r="A735" s="6">
        <v>731.0</v>
      </c>
      <c r="B735" s="43"/>
      <c r="C735" s="61"/>
      <c r="D735" s="45"/>
      <c r="E735" s="45"/>
      <c r="F735" s="45"/>
      <c r="G735" s="45"/>
      <c r="H735" s="45"/>
      <c r="I735" s="61"/>
      <c r="J735" s="48"/>
      <c r="K735" s="49"/>
      <c r="L735" s="49"/>
      <c r="M735" s="50"/>
      <c r="N735" s="51"/>
      <c r="O735" s="15"/>
      <c r="P735" s="14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</row>
    <row r="736">
      <c r="A736" s="6">
        <v>732.0</v>
      </c>
      <c r="B736" s="43"/>
      <c r="C736" s="61"/>
      <c r="D736" s="45"/>
      <c r="E736" s="45"/>
      <c r="F736" s="45"/>
      <c r="G736" s="45"/>
      <c r="H736" s="45"/>
      <c r="I736" s="61"/>
      <c r="J736" s="48"/>
      <c r="K736" s="49"/>
      <c r="L736" s="49"/>
      <c r="M736" s="50"/>
      <c r="N736" s="51"/>
      <c r="O736" s="15"/>
      <c r="P736" s="14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</row>
    <row r="737">
      <c r="A737" s="6">
        <v>733.0</v>
      </c>
      <c r="B737" s="43"/>
      <c r="C737" s="61"/>
      <c r="D737" s="45"/>
      <c r="E737" s="45"/>
      <c r="F737" s="45"/>
      <c r="G737" s="45"/>
      <c r="H737" s="45"/>
      <c r="I737" s="61"/>
      <c r="J737" s="48"/>
      <c r="K737" s="49"/>
      <c r="L737" s="49"/>
      <c r="M737" s="50"/>
      <c r="N737" s="51"/>
      <c r="O737" s="15"/>
      <c r="P737" s="14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</row>
    <row r="738">
      <c r="A738" s="6">
        <v>734.0</v>
      </c>
      <c r="B738" s="43"/>
      <c r="C738" s="61"/>
      <c r="D738" s="45"/>
      <c r="E738" s="45"/>
      <c r="F738" s="45"/>
      <c r="G738" s="45"/>
      <c r="H738" s="45"/>
      <c r="I738" s="61"/>
      <c r="J738" s="48"/>
      <c r="K738" s="49"/>
      <c r="L738" s="49"/>
      <c r="M738" s="50"/>
      <c r="N738" s="51"/>
      <c r="O738" s="15"/>
      <c r="P738" s="14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</row>
    <row r="739">
      <c r="A739" s="6">
        <v>735.0</v>
      </c>
      <c r="B739" s="43"/>
      <c r="C739" s="61"/>
      <c r="D739" s="45"/>
      <c r="E739" s="45"/>
      <c r="F739" s="45"/>
      <c r="G739" s="45"/>
      <c r="H739" s="45"/>
      <c r="I739" s="61"/>
      <c r="J739" s="48"/>
      <c r="K739" s="49"/>
      <c r="L739" s="49"/>
      <c r="M739" s="50"/>
      <c r="N739" s="51"/>
      <c r="O739" s="15"/>
      <c r="P739" s="14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</row>
    <row r="740">
      <c r="A740" s="6">
        <v>736.0</v>
      </c>
      <c r="B740" s="43"/>
      <c r="C740" s="61"/>
      <c r="D740" s="45"/>
      <c r="E740" s="45"/>
      <c r="F740" s="45"/>
      <c r="G740" s="45"/>
      <c r="H740" s="45"/>
      <c r="I740" s="61"/>
      <c r="J740" s="48"/>
      <c r="K740" s="49"/>
      <c r="L740" s="49"/>
      <c r="M740" s="50"/>
      <c r="N740" s="51"/>
      <c r="O740" s="15"/>
      <c r="P740" s="14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</row>
    <row r="741">
      <c r="A741" s="6">
        <v>737.0</v>
      </c>
      <c r="B741" s="43"/>
      <c r="C741" s="61"/>
      <c r="D741" s="45"/>
      <c r="E741" s="45"/>
      <c r="F741" s="45"/>
      <c r="G741" s="45"/>
      <c r="H741" s="45"/>
      <c r="I741" s="61"/>
      <c r="J741" s="48"/>
      <c r="K741" s="49"/>
      <c r="L741" s="49"/>
      <c r="M741" s="50"/>
      <c r="N741" s="51"/>
      <c r="O741" s="15"/>
      <c r="P741" s="14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</row>
    <row r="742">
      <c r="A742" s="6">
        <v>738.0</v>
      </c>
      <c r="B742" s="43"/>
      <c r="C742" s="61"/>
      <c r="D742" s="45"/>
      <c r="E742" s="45"/>
      <c r="F742" s="45"/>
      <c r="G742" s="45"/>
      <c r="H742" s="45"/>
      <c r="I742" s="61"/>
      <c r="J742" s="48"/>
      <c r="K742" s="49"/>
      <c r="L742" s="49"/>
      <c r="M742" s="50"/>
      <c r="N742" s="51"/>
      <c r="O742" s="15"/>
      <c r="P742" s="14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</row>
    <row r="743">
      <c r="A743" s="6">
        <v>739.0</v>
      </c>
      <c r="B743" s="43"/>
      <c r="C743" s="61"/>
      <c r="D743" s="45"/>
      <c r="E743" s="45"/>
      <c r="F743" s="45"/>
      <c r="G743" s="45"/>
      <c r="H743" s="45"/>
      <c r="I743" s="61"/>
      <c r="J743" s="48"/>
      <c r="K743" s="49"/>
      <c r="L743" s="49"/>
      <c r="M743" s="50"/>
      <c r="N743" s="51"/>
      <c r="O743" s="15"/>
      <c r="P743" s="14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</row>
    <row r="744">
      <c r="A744" s="6">
        <v>740.0</v>
      </c>
      <c r="B744" s="43"/>
      <c r="C744" s="61"/>
      <c r="D744" s="45"/>
      <c r="E744" s="45"/>
      <c r="F744" s="45"/>
      <c r="G744" s="45"/>
      <c r="H744" s="45"/>
      <c r="I744" s="61"/>
      <c r="J744" s="48"/>
      <c r="K744" s="49"/>
      <c r="L744" s="49"/>
      <c r="M744" s="50"/>
      <c r="N744" s="51"/>
      <c r="O744" s="15"/>
      <c r="P744" s="14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</row>
    <row r="745">
      <c r="A745" s="6">
        <v>741.0</v>
      </c>
      <c r="B745" s="43"/>
      <c r="C745" s="61"/>
      <c r="D745" s="45"/>
      <c r="E745" s="45"/>
      <c r="F745" s="45"/>
      <c r="G745" s="45"/>
      <c r="H745" s="45"/>
      <c r="I745" s="61"/>
      <c r="J745" s="48"/>
      <c r="K745" s="49"/>
      <c r="L745" s="49"/>
      <c r="M745" s="50"/>
      <c r="N745" s="51"/>
      <c r="O745" s="15"/>
      <c r="P745" s="14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</row>
    <row r="746">
      <c r="A746" s="6">
        <v>742.0</v>
      </c>
      <c r="B746" s="43"/>
      <c r="C746" s="61"/>
      <c r="D746" s="45"/>
      <c r="E746" s="45"/>
      <c r="F746" s="45"/>
      <c r="G746" s="45"/>
      <c r="H746" s="45"/>
      <c r="I746" s="61"/>
      <c r="J746" s="48"/>
      <c r="K746" s="49"/>
      <c r="L746" s="49"/>
      <c r="M746" s="50"/>
      <c r="N746" s="51"/>
      <c r="O746" s="15"/>
      <c r="P746" s="14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</row>
    <row r="747">
      <c r="A747" s="6">
        <v>743.0</v>
      </c>
      <c r="B747" s="43"/>
      <c r="C747" s="61"/>
      <c r="D747" s="45"/>
      <c r="E747" s="45"/>
      <c r="F747" s="45"/>
      <c r="G747" s="45"/>
      <c r="H747" s="45"/>
      <c r="I747" s="61"/>
      <c r="J747" s="48"/>
      <c r="K747" s="49"/>
      <c r="L747" s="49"/>
      <c r="M747" s="50"/>
      <c r="N747" s="51"/>
      <c r="O747" s="15"/>
      <c r="P747" s="14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</row>
    <row r="748">
      <c r="A748" s="6">
        <v>744.0</v>
      </c>
      <c r="B748" s="43"/>
      <c r="C748" s="61"/>
      <c r="D748" s="45"/>
      <c r="E748" s="45"/>
      <c r="F748" s="45"/>
      <c r="G748" s="45"/>
      <c r="H748" s="45"/>
      <c r="I748" s="61"/>
      <c r="J748" s="48"/>
      <c r="K748" s="49"/>
      <c r="L748" s="49"/>
      <c r="M748" s="50"/>
      <c r="N748" s="51"/>
      <c r="O748" s="15"/>
      <c r="P748" s="14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</row>
    <row r="749">
      <c r="A749" s="6">
        <v>745.0</v>
      </c>
      <c r="B749" s="43"/>
      <c r="C749" s="61"/>
      <c r="D749" s="45"/>
      <c r="E749" s="45"/>
      <c r="F749" s="45"/>
      <c r="G749" s="45"/>
      <c r="H749" s="45"/>
      <c r="I749" s="61"/>
      <c r="J749" s="48"/>
      <c r="K749" s="49"/>
      <c r="L749" s="49"/>
      <c r="M749" s="50"/>
      <c r="N749" s="51"/>
      <c r="O749" s="15"/>
      <c r="P749" s="14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</row>
    <row r="750">
      <c r="A750" s="6">
        <v>746.0</v>
      </c>
      <c r="B750" s="43"/>
      <c r="C750" s="61"/>
      <c r="D750" s="45"/>
      <c r="E750" s="45"/>
      <c r="F750" s="45"/>
      <c r="G750" s="45"/>
      <c r="H750" s="45"/>
      <c r="I750" s="61"/>
      <c r="J750" s="48"/>
      <c r="K750" s="49"/>
      <c r="L750" s="49"/>
      <c r="M750" s="50"/>
      <c r="N750" s="51"/>
      <c r="O750" s="15"/>
      <c r="P750" s="14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</row>
    <row r="751">
      <c r="A751" s="6">
        <v>747.0</v>
      </c>
      <c r="B751" s="43"/>
      <c r="C751" s="61"/>
      <c r="D751" s="45"/>
      <c r="E751" s="45"/>
      <c r="F751" s="45"/>
      <c r="G751" s="45"/>
      <c r="H751" s="45"/>
      <c r="I751" s="61"/>
      <c r="J751" s="48"/>
      <c r="K751" s="49"/>
      <c r="L751" s="49"/>
      <c r="M751" s="50"/>
      <c r="N751" s="51"/>
      <c r="O751" s="15"/>
      <c r="P751" s="14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</row>
    <row r="752">
      <c r="A752" s="6">
        <v>748.0</v>
      </c>
      <c r="B752" s="43"/>
      <c r="C752" s="61"/>
      <c r="D752" s="45"/>
      <c r="E752" s="45"/>
      <c r="F752" s="45"/>
      <c r="G752" s="45"/>
      <c r="H752" s="45"/>
      <c r="I752" s="61"/>
      <c r="J752" s="48"/>
      <c r="K752" s="49"/>
      <c r="L752" s="49"/>
      <c r="M752" s="50"/>
      <c r="N752" s="51"/>
      <c r="O752" s="15"/>
      <c r="P752" s="14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</row>
    <row r="753">
      <c r="A753" s="6">
        <v>749.0</v>
      </c>
      <c r="B753" s="43"/>
      <c r="C753" s="61"/>
      <c r="D753" s="45"/>
      <c r="E753" s="45"/>
      <c r="F753" s="45"/>
      <c r="G753" s="45"/>
      <c r="H753" s="45"/>
      <c r="I753" s="61"/>
      <c r="J753" s="48"/>
      <c r="K753" s="49"/>
      <c r="L753" s="49"/>
      <c r="M753" s="50"/>
      <c r="N753" s="51"/>
      <c r="O753" s="15"/>
      <c r="P753" s="14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</row>
    <row r="754">
      <c r="A754" s="6">
        <v>750.0</v>
      </c>
      <c r="B754" s="43"/>
      <c r="C754" s="61"/>
      <c r="D754" s="45"/>
      <c r="E754" s="45"/>
      <c r="F754" s="45"/>
      <c r="G754" s="45"/>
      <c r="H754" s="45"/>
      <c r="I754" s="61"/>
      <c r="J754" s="48"/>
      <c r="K754" s="49"/>
      <c r="L754" s="49"/>
      <c r="M754" s="50"/>
      <c r="N754" s="51"/>
      <c r="O754" s="15"/>
      <c r="P754" s="14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</row>
    <row r="755">
      <c r="A755" s="6">
        <v>751.0</v>
      </c>
      <c r="B755" s="43"/>
      <c r="C755" s="61"/>
      <c r="D755" s="45"/>
      <c r="E755" s="45"/>
      <c r="F755" s="45"/>
      <c r="G755" s="45"/>
      <c r="H755" s="45"/>
      <c r="I755" s="61"/>
      <c r="J755" s="48"/>
      <c r="K755" s="49"/>
      <c r="L755" s="49"/>
      <c r="M755" s="50"/>
      <c r="N755" s="51"/>
      <c r="O755" s="15"/>
      <c r="P755" s="14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</row>
    <row r="756">
      <c r="A756" s="6">
        <v>752.0</v>
      </c>
      <c r="B756" s="43"/>
      <c r="C756" s="61"/>
      <c r="D756" s="45"/>
      <c r="E756" s="45"/>
      <c r="F756" s="45"/>
      <c r="G756" s="45"/>
      <c r="H756" s="45"/>
      <c r="I756" s="61"/>
      <c r="J756" s="48"/>
      <c r="K756" s="49"/>
      <c r="L756" s="49"/>
      <c r="M756" s="50"/>
      <c r="N756" s="51"/>
      <c r="O756" s="15"/>
      <c r="P756" s="14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</row>
    <row r="757">
      <c r="A757" s="6">
        <v>753.0</v>
      </c>
      <c r="B757" s="43"/>
      <c r="C757" s="61"/>
      <c r="D757" s="45"/>
      <c r="E757" s="45"/>
      <c r="F757" s="45"/>
      <c r="G757" s="45"/>
      <c r="H757" s="45"/>
      <c r="I757" s="61"/>
      <c r="J757" s="48"/>
      <c r="K757" s="49"/>
      <c r="L757" s="49"/>
      <c r="M757" s="50"/>
      <c r="N757" s="51"/>
      <c r="O757" s="15"/>
      <c r="P757" s="14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</row>
    <row r="758">
      <c r="A758" s="6">
        <v>754.0</v>
      </c>
      <c r="B758" s="43"/>
      <c r="C758" s="61"/>
      <c r="D758" s="45"/>
      <c r="E758" s="45"/>
      <c r="F758" s="45"/>
      <c r="G758" s="45"/>
      <c r="H758" s="45"/>
      <c r="I758" s="61"/>
      <c r="J758" s="48"/>
      <c r="K758" s="49"/>
      <c r="L758" s="49"/>
      <c r="M758" s="50"/>
      <c r="N758" s="51"/>
      <c r="O758" s="15"/>
      <c r="P758" s="14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</row>
    <row r="759">
      <c r="A759" s="6">
        <v>755.0</v>
      </c>
      <c r="B759" s="43"/>
      <c r="C759" s="61"/>
      <c r="D759" s="45"/>
      <c r="E759" s="45"/>
      <c r="F759" s="45"/>
      <c r="G759" s="45"/>
      <c r="H759" s="45"/>
      <c r="I759" s="61"/>
      <c r="J759" s="48"/>
      <c r="K759" s="49"/>
      <c r="L759" s="49"/>
      <c r="M759" s="50"/>
      <c r="N759" s="51"/>
      <c r="O759" s="15"/>
      <c r="P759" s="14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</row>
    <row r="760">
      <c r="A760" s="6">
        <v>756.0</v>
      </c>
      <c r="B760" s="43"/>
      <c r="C760" s="61"/>
      <c r="D760" s="45"/>
      <c r="E760" s="45"/>
      <c r="F760" s="45"/>
      <c r="G760" s="45"/>
      <c r="H760" s="45"/>
      <c r="I760" s="61"/>
      <c r="J760" s="48"/>
      <c r="K760" s="49"/>
      <c r="L760" s="49"/>
      <c r="M760" s="50"/>
      <c r="N760" s="51"/>
      <c r="O760" s="15"/>
      <c r="P760" s="14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</row>
    <row r="761">
      <c r="A761" s="6">
        <v>757.0</v>
      </c>
      <c r="B761" s="43"/>
      <c r="C761" s="61"/>
      <c r="D761" s="45"/>
      <c r="E761" s="45"/>
      <c r="F761" s="45"/>
      <c r="G761" s="45"/>
      <c r="H761" s="45"/>
      <c r="I761" s="61"/>
      <c r="J761" s="48"/>
      <c r="K761" s="49"/>
      <c r="L761" s="49"/>
      <c r="M761" s="50"/>
      <c r="N761" s="51"/>
      <c r="O761" s="15"/>
      <c r="P761" s="14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</row>
    <row r="762">
      <c r="A762" s="6">
        <v>758.0</v>
      </c>
      <c r="B762" s="43"/>
      <c r="C762" s="61"/>
      <c r="D762" s="45"/>
      <c r="E762" s="45"/>
      <c r="F762" s="45"/>
      <c r="G762" s="45"/>
      <c r="H762" s="45"/>
      <c r="I762" s="61"/>
      <c r="J762" s="48"/>
      <c r="K762" s="49"/>
      <c r="L762" s="49"/>
      <c r="M762" s="50"/>
      <c r="N762" s="51"/>
      <c r="O762" s="15"/>
      <c r="P762" s="14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</row>
    <row r="763">
      <c r="A763" s="6">
        <v>759.0</v>
      </c>
      <c r="B763" s="43"/>
      <c r="C763" s="61"/>
      <c r="D763" s="45"/>
      <c r="E763" s="45"/>
      <c r="F763" s="45"/>
      <c r="G763" s="45"/>
      <c r="H763" s="45"/>
      <c r="I763" s="61"/>
      <c r="J763" s="48"/>
      <c r="K763" s="49"/>
      <c r="L763" s="49"/>
      <c r="M763" s="50"/>
      <c r="N763" s="51"/>
      <c r="O763" s="15"/>
      <c r="P763" s="14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</row>
    <row r="764">
      <c r="A764" s="6">
        <v>760.0</v>
      </c>
      <c r="B764" s="43"/>
      <c r="C764" s="61"/>
      <c r="D764" s="45"/>
      <c r="E764" s="45"/>
      <c r="F764" s="45"/>
      <c r="G764" s="45"/>
      <c r="H764" s="45"/>
      <c r="I764" s="61"/>
      <c r="J764" s="48"/>
      <c r="K764" s="49"/>
      <c r="L764" s="49"/>
      <c r="M764" s="50"/>
      <c r="N764" s="51"/>
      <c r="O764" s="15"/>
      <c r="P764" s="14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</row>
    <row r="765">
      <c r="A765" s="6">
        <v>761.0</v>
      </c>
      <c r="B765" s="43"/>
      <c r="C765" s="61"/>
      <c r="D765" s="45"/>
      <c r="E765" s="45"/>
      <c r="F765" s="45"/>
      <c r="G765" s="45"/>
      <c r="H765" s="45"/>
      <c r="I765" s="61"/>
      <c r="J765" s="48"/>
      <c r="K765" s="49"/>
      <c r="L765" s="49"/>
      <c r="M765" s="50"/>
      <c r="N765" s="51"/>
      <c r="O765" s="15"/>
      <c r="P765" s="14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</row>
    <row r="766">
      <c r="A766" s="6">
        <v>762.0</v>
      </c>
      <c r="B766" s="43"/>
      <c r="C766" s="61"/>
      <c r="D766" s="45"/>
      <c r="E766" s="45"/>
      <c r="F766" s="45"/>
      <c r="G766" s="45"/>
      <c r="H766" s="45"/>
      <c r="I766" s="61"/>
      <c r="J766" s="48"/>
      <c r="K766" s="49"/>
      <c r="L766" s="49"/>
      <c r="M766" s="50"/>
      <c r="N766" s="51"/>
      <c r="O766" s="15"/>
      <c r="P766" s="14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</row>
    <row r="767">
      <c r="A767" s="6">
        <v>763.0</v>
      </c>
      <c r="B767" s="43"/>
      <c r="C767" s="61"/>
      <c r="D767" s="45"/>
      <c r="E767" s="45"/>
      <c r="F767" s="45"/>
      <c r="G767" s="45"/>
      <c r="H767" s="45"/>
      <c r="I767" s="61"/>
      <c r="J767" s="48"/>
      <c r="K767" s="49"/>
      <c r="L767" s="49"/>
      <c r="M767" s="50"/>
      <c r="N767" s="51"/>
      <c r="O767" s="15"/>
      <c r="P767" s="14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</row>
    <row r="768">
      <c r="A768" s="6">
        <v>764.0</v>
      </c>
      <c r="B768" s="43"/>
      <c r="C768" s="61"/>
      <c r="D768" s="45"/>
      <c r="E768" s="45"/>
      <c r="F768" s="45"/>
      <c r="G768" s="45"/>
      <c r="H768" s="45"/>
      <c r="I768" s="61"/>
      <c r="J768" s="48"/>
      <c r="K768" s="49"/>
      <c r="L768" s="49"/>
      <c r="M768" s="50"/>
      <c r="N768" s="51"/>
      <c r="O768" s="15"/>
      <c r="P768" s="14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</row>
    <row r="769">
      <c r="A769" s="6">
        <v>765.0</v>
      </c>
      <c r="B769" s="43"/>
      <c r="C769" s="61"/>
      <c r="D769" s="45"/>
      <c r="E769" s="45"/>
      <c r="F769" s="45"/>
      <c r="G769" s="45"/>
      <c r="H769" s="45"/>
      <c r="I769" s="61"/>
      <c r="J769" s="48"/>
      <c r="K769" s="49"/>
      <c r="L769" s="49"/>
      <c r="M769" s="50"/>
      <c r="N769" s="51"/>
      <c r="O769" s="15"/>
      <c r="P769" s="14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</row>
    <row r="770">
      <c r="A770" s="6">
        <v>766.0</v>
      </c>
      <c r="B770" s="43"/>
      <c r="C770" s="61"/>
      <c r="D770" s="45"/>
      <c r="E770" s="45"/>
      <c r="F770" s="45"/>
      <c r="G770" s="45"/>
      <c r="H770" s="45"/>
      <c r="I770" s="61"/>
      <c r="J770" s="48"/>
      <c r="K770" s="49"/>
      <c r="L770" s="49"/>
      <c r="M770" s="50"/>
      <c r="N770" s="51"/>
      <c r="O770" s="15"/>
      <c r="P770" s="14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</row>
    <row r="771">
      <c r="A771" s="6">
        <v>767.0</v>
      </c>
      <c r="B771" s="43"/>
      <c r="C771" s="61"/>
      <c r="D771" s="45"/>
      <c r="E771" s="45"/>
      <c r="F771" s="45"/>
      <c r="G771" s="45"/>
      <c r="H771" s="45"/>
      <c r="I771" s="61"/>
      <c r="J771" s="48"/>
      <c r="K771" s="49"/>
      <c r="L771" s="49"/>
      <c r="M771" s="50"/>
      <c r="N771" s="51"/>
      <c r="O771" s="15"/>
      <c r="P771" s="14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</row>
    <row r="772">
      <c r="A772" s="6">
        <v>768.0</v>
      </c>
      <c r="B772" s="43"/>
      <c r="C772" s="61"/>
      <c r="D772" s="45"/>
      <c r="E772" s="45"/>
      <c r="F772" s="45"/>
      <c r="G772" s="45"/>
      <c r="H772" s="45"/>
      <c r="I772" s="61"/>
      <c r="J772" s="48"/>
      <c r="K772" s="49"/>
      <c r="L772" s="49"/>
      <c r="M772" s="50"/>
      <c r="N772" s="51"/>
      <c r="O772" s="15"/>
      <c r="P772" s="14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</row>
    <row r="773">
      <c r="A773" s="6">
        <v>769.0</v>
      </c>
      <c r="B773" s="43"/>
      <c r="C773" s="61"/>
      <c r="D773" s="45"/>
      <c r="E773" s="45"/>
      <c r="F773" s="45"/>
      <c r="G773" s="45"/>
      <c r="H773" s="45"/>
      <c r="I773" s="61"/>
      <c r="J773" s="48"/>
      <c r="K773" s="49"/>
      <c r="L773" s="49"/>
      <c r="M773" s="50"/>
      <c r="N773" s="51"/>
      <c r="O773" s="15"/>
      <c r="P773" s="14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</row>
    <row r="774">
      <c r="A774" s="6">
        <v>770.0</v>
      </c>
      <c r="B774" s="43"/>
      <c r="C774" s="61"/>
      <c r="D774" s="45"/>
      <c r="E774" s="45"/>
      <c r="F774" s="45"/>
      <c r="G774" s="45"/>
      <c r="H774" s="45"/>
      <c r="I774" s="61"/>
      <c r="J774" s="48"/>
      <c r="K774" s="49"/>
      <c r="L774" s="49"/>
      <c r="M774" s="50"/>
      <c r="N774" s="51"/>
      <c r="O774" s="15"/>
      <c r="P774" s="14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</row>
    <row r="775">
      <c r="A775" s="6">
        <v>771.0</v>
      </c>
      <c r="B775" s="43"/>
      <c r="C775" s="61"/>
      <c r="D775" s="45"/>
      <c r="E775" s="45"/>
      <c r="F775" s="45"/>
      <c r="G775" s="45"/>
      <c r="H775" s="45"/>
      <c r="I775" s="61"/>
      <c r="J775" s="48"/>
      <c r="K775" s="49"/>
      <c r="L775" s="49"/>
      <c r="M775" s="50"/>
      <c r="N775" s="51"/>
      <c r="O775" s="15"/>
      <c r="P775" s="14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</row>
    <row r="776">
      <c r="A776" s="6">
        <v>772.0</v>
      </c>
      <c r="B776" s="43"/>
      <c r="C776" s="61"/>
      <c r="D776" s="45"/>
      <c r="E776" s="45"/>
      <c r="F776" s="45"/>
      <c r="G776" s="45"/>
      <c r="H776" s="45"/>
      <c r="I776" s="61"/>
      <c r="J776" s="48"/>
      <c r="K776" s="49"/>
      <c r="L776" s="49"/>
      <c r="M776" s="50"/>
      <c r="N776" s="51"/>
      <c r="O776" s="15"/>
      <c r="P776" s="14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</row>
    <row r="777">
      <c r="A777" s="6">
        <v>773.0</v>
      </c>
      <c r="B777" s="43"/>
      <c r="C777" s="61"/>
      <c r="D777" s="45"/>
      <c r="E777" s="45"/>
      <c r="F777" s="45"/>
      <c r="G777" s="45"/>
      <c r="H777" s="45"/>
      <c r="I777" s="61"/>
      <c r="J777" s="48"/>
      <c r="K777" s="49"/>
      <c r="L777" s="49"/>
      <c r="M777" s="50"/>
      <c r="N777" s="51"/>
      <c r="O777" s="15"/>
      <c r="P777" s="14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</row>
    <row r="778">
      <c r="A778" s="6">
        <v>774.0</v>
      </c>
      <c r="B778" s="43"/>
      <c r="C778" s="61"/>
      <c r="D778" s="45"/>
      <c r="E778" s="45"/>
      <c r="F778" s="45"/>
      <c r="G778" s="45"/>
      <c r="H778" s="45"/>
      <c r="I778" s="61"/>
      <c r="J778" s="48"/>
      <c r="K778" s="49"/>
      <c r="L778" s="49"/>
      <c r="M778" s="50"/>
      <c r="N778" s="51"/>
      <c r="O778" s="15"/>
      <c r="P778" s="14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</row>
    <row r="779">
      <c r="A779" s="6">
        <v>775.0</v>
      </c>
      <c r="B779" s="43"/>
      <c r="C779" s="61"/>
      <c r="D779" s="45"/>
      <c r="E779" s="45"/>
      <c r="F779" s="45"/>
      <c r="G779" s="45"/>
      <c r="H779" s="45"/>
      <c r="I779" s="61"/>
      <c r="J779" s="48"/>
      <c r="K779" s="49"/>
      <c r="L779" s="49"/>
      <c r="M779" s="50"/>
      <c r="N779" s="51"/>
      <c r="O779" s="15"/>
      <c r="P779" s="14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</row>
    <row r="780">
      <c r="A780" s="6">
        <v>776.0</v>
      </c>
      <c r="B780" s="43"/>
      <c r="C780" s="61"/>
      <c r="D780" s="45"/>
      <c r="E780" s="45"/>
      <c r="F780" s="45"/>
      <c r="G780" s="45"/>
      <c r="H780" s="45"/>
      <c r="I780" s="61"/>
      <c r="J780" s="48"/>
      <c r="K780" s="49"/>
      <c r="L780" s="49"/>
      <c r="M780" s="50"/>
      <c r="N780" s="51"/>
      <c r="O780" s="15"/>
      <c r="P780" s="14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</row>
    <row r="781">
      <c r="A781" s="6">
        <v>777.0</v>
      </c>
      <c r="B781" s="43"/>
      <c r="C781" s="61"/>
      <c r="D781" s="45"/>
      <c r="E781" s="45"/>
      <c r="F781" s="45"/>
      <c r="G781" s="45"/>
      <c r="H781" s="45"/>
      <c r="I781" s="61"/>
      <c r="J781" s="48"/>
      <c r="K781" s="49"/>
      <c r="L781" s="49"/>
      <c r="M781" s="50"/>
      <c r="N781" s="51"/>
      <c r="O781" s="15"/>
      <c r="P781" s="14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</row>
    <row r="782">
      <c r="A782" s="6">
        <v>778.0</v>
      </c>
      <c r="B782" s="43"/>
      <c r="C782" s="61"/>
      <c r="D782" s="45"/>
      <c r="E782" s="45"/>
      <c r="F782" s="45"/>
      <c r="G782" s="45"/>
      <c r="H782" s="45"/>
      <c r="I782" s="61"/>
      <c r="J782" s="48"/>
      <c r="K782" s="49"/>
      <c r="L782" s="49"/>
      <c r="M782" s="50"/>
      <c r="N782" s="51"/>
      <c r="O782" s="15"/>
      <c r="P782" s="14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</row>
    <row r="783">
      <c r="A783" s="6">
        <v>779.0</v>
      </c>
      <c r="B783" s="43"/>
      <c r="C783" s="61"/>
      <c r="D783" s="45"/>
      <c r="E783" s="45"/>
      <c r="F783" s="45"/>
      <c r="G783" s="45"/>
      <c r="H783" s="45"/>
      <c r="I783" s="61"/>
      <c r="J783" s="48"/>
      <c r="K783" s="49"/>
      <c r="L783" s="49"/>
      <c r="M783" s="50"/>
      <c r="N783" s="51"/>
      <c r="O783" s="15"/>
      <c r="P783" s="14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</row>
    <row r="784">
      <c r="A784" s="6">
        <v>780.0</v>
      </c>
      <c r="B784" s="43"/>
      <c r="C784" s="61"/>
      <c r="D784" s="45"/>
      <c r="E784" s="45"/>
      <c r="F784" s="45"/>
      <c r="G784" s="45"/>
      <c r="H784" s="45"/>
      <c r="I784" s="61"/>
      <c r="J784" s="48"/>
      <c r="K784" s="49"/>
      <c r="L784" s="49"/>
      <c r="M784" s="50"/>
      <c r="N784" s="51"/>
      <c r="O784" s="15"/>
      <c r="P784" s="14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</row>
    <row r="785">
      <c r="A785" s="6">
        <v>781.0</v>
      </c>
      <c r="B785" s="43"/>
      <c r="C785" s="61"/>
      <c r="D785" s="45"/>
      <c r="E785" s="45"/>
      <c r="F785" s="45"/>
      <c r="G785" s="45"/>
      <c r="H785" s="45"/>
      <c r="I785" s="61"/>
      <c r="J785" s="48"/>
      <c r="K785" s="49"/>
      <c r="L785" s="49"/>
      <c r="M785" s="50"/>
      <c r="N785" s="51"/>
      <c r="O785" s="15"/>
      <c r="P785" s="14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</row>
    <row r="786">
      <c r="A786" s="6">
        <v>782.0</v>
      </c>
      <c r="B786" s="43"/>
      <c r="C786" s="61"/>
      <c r="D786" s="45"/>
      <c r="E786" s="45"/>
      <c r="F786" s="45"/>
      <c r="G786" s="45"/>
      <c r="H786" s="45"/>
      <c r="I786" s="61"/>
      <c r="J786" s="48"/>
      <c r="K786" s="49"/>
      <c r="L786" s="49"/>
      <c r="M786" s="50"/>
      <c r="N786" s="51"/>
      <c r="O786" s="15"/>
      <c r="P786" s="14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</row>
    <row r="787">
      <c r="A787" s="6">
        <v>783.0</v>
      </c>
      <c r="B787" s="43"/>
      <c r="C787" s="61"/>
      <c r="D787" s="45"/>
      <c r="E787" s="45"/>
      <c r="F787" s="45"/>
      <c r="G787" s="45"/>
      <c r="H787" s="45"/>
      <c r="I787" s="61"/>
      <c r="J787" s="48"/>
      <c r="K787" s="49"/>
      <c r="L787" s="49"/>
      <c r="M787" s="50"/>
      <c r="N787" s="51"/>
      <c r="O787" s="15"/>
      <c r="P787" s="14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</row>
    <row r="788">
      <c r="A788" s="6">
        <v>784.0</v>
      </c>
      <c r="B788" s="43"/>
      <c r="C788" s="61"/>
      <c r="D788" s="45"/>
      <c r="E788" s="45"/>
      <c r="F788" s="45"/>
      <c r="G788" s="45"/>
      <c r="H788" s="45"/>
      <c r="I788" s="61"/>
      <c r="J788" s="48"/>
      <c r="K788" s="49"/>
      <c r="L788" s="49"/>
      <c r="M788" s="50"/>
      <c r="N788" s="51"/>
      <c r="O788" s="15"/>
      <c r="P788" s="14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</row>
    <row r="789">
      <c r="A789" s="6">
        <v>785.0</v>
      </c>
      <c r="B789" s="43"/>
      <c r="C789" s="61"/>
      <c r="D789" s="45"/>
      <c r="E789" s="45"/>
      <c r="F789" s="45"/>
      <c r="G789" s="45"/>
      <c r="H789" s="45"/>
      <c r="I789" s="61"/>
      <c r="J789" s="48"/>
      <c r="K789" s="49"/>
      <c r="L789" s="49"/>
      <c r="M789" s="50"/>
      <c r="N789" s="51"/>
      <c r="O789" s="15"/>
      <c r="P789" s="14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</row>
    <row r="790">
      <c r="A790" s="6">
        <v>786.0</v>
      </c>
      <c r="B790" s="43"/>
      <c r="C790" s="61"/>
      <c r="D790" s="45"/>
      <c r="E790" s="45"/>
      <c r="F790" s="45"/>
      <c r="G790" s="45"/>
      <c r="H790" s="45"/>
      <c r="I790" s="61"/>
      <c r="J790" s="48"/>
      <c r="K790" s="49"/>
      <c r="L790" s="49"/>
      <c r="M790" s="50"/>
      <c r="N790" s="51"/>
      <c r="O790" s="15"/>
      <c r="P790" s="14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</row>
    <row r="791">
      <c r="A791" s="6">
        <v>787.0</v>
      </c>
      <c r="B791" s="43"/>
      <c r="C791" s="61"/>
      <c r="D791" s="45"/>
      <c r="E791" s="45"/>
      <c r="F791" s="45"/>
      <c r="G791" s="45"/>
      <c r="H791" s="45"/>
      <c r="I791" s="61"/>
      <c r="J791" s="48"/>
      <c r="K791" s="49"/>
      <c r="L791" s="49"/>
      <c r="M791" s="50"/>
      <c r="N791" s="51"/>
      <c r="O791" s="15"/>
      <c r="P791" s="14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</row>
    <row r="792">
      <c r="A792" s="6">
        <v>788.0</v>
      </c>
      <c r="B792" s="43"/>
      <c r="C792" s="61"/>
      <c r="D792" s="45"/>
      <c r="E792" s="45"/>
      <c r="F792" s="45"/>
      <c r="G792" s="45"/>
      <c r="H792" s="45"/>
      <c r="I792" s="61"/>
      <c r="J792" s="48"/>
      <c r="K792" s="49"/>
      <c r="L792" s="49"/>
      <c r="M792" s="50"/>
      <c r="N792" s="51"/>
      <c r="O792" s="15"/>
      <c r="P792" s="14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</row>
    <row r="793">
      <c r="A793" s="6">
        <v>789.0</v>
      </c>
      <c r="B793" s="43"/>
      <c r="C793" s="61"/>
      <c r="D793" s="45"/>
      <c r="E793" s="45"/>
      <c r="F793" s="45"/>
      <c r="G793" s="45"/>
      <c r="H793" s="45"/>
      <c r="I793" s="61"/>
      <c r="J793" s="48"/>
      <c r="K793" s="49"/>
      <c r="L793" s="49"/>
      <c r="M793" s="50"/>
      <c r="N793" s="51"/>
      <c r="O793" s="15"/>
      <c r="P793" s="14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</row>
    <row r="794">
      <c r="A794" s="6">
        <v>790.0</v>
      </c>
      <c r="B794" s="43"/>
      <c r="C794" s="61"/>
      <c r="D794" s="45"/>
      <c r="E794" s="45"/>
      <c r="F794" s="45"/>
      <c r="G794" s="45"/>
      <c r="H794" s="45"/>
      <c r="I794" s="61"/>
      <c r="J794" s="48"/>
      <c r="K794" s="49"/>
      <c r="L794" s="49"/>
      <c r="M794" s="50"/>
      <c r="N794" s="51"/>
      <c r="O794" s="15"/>
      <c r="P794" s="14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</row>
    <row r="795">
      <c r="A795" s="6">
        <v>791.0</v>
      </c>
      <c r="B795" s="43"/>
      <c r="C795" s="61"/>
      <c r="D795" s="45"/>
      <c r="E795" s="45"/>
      <c r="F795" s="45"/>
      <c r="G795" s="45"/>
      <c r="H795" s="45"/>
      <c r="I795" s="61"/>
      <c r="J795" s="48"/>
      <c r="K795" s="49"/>
      <c r="L795" s="49"/>
      <c r="M795" s="50"/>
      <c r="N795" s="51"/>
      <c r="O795" s="15"/>
      <c r="P795" s="14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</row>
    <row r="796">
      <c r="A796" s="6">
        <v>792.0</v>
      </c>
      <c r="B796" s="43"/>
      <c r="C796" s="61"/>
      <c r="D796" s="45"/>
      <c r="E796" s="45"/>
      <c r="F796" s="45"/>
      <c r="G796" s="45"/>
      <c r="H796" s="45"/>
      <c r="I796" s="61"/>
      <c r="J796" s="48"/>
      <c r="K796" s="49"/>
      <c r="L796" s="49"/>
      <c r="M796" s="50"/>
      <c r="N796" s="51"/>
      <c r="O796" s="15"/>
      <c r="P796" s="14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</row>
    <row r="797">
      <c r="A797" s="6">
        <v>793.0</v>
      </c>
      <c r="B797" s="43"/>
      <c r="C797" s="61"/>
      <c r="D797" s="45"/>
      <c r="E797" s="45"/>
      <c r="F797" s="45"/>
      <c r="G797" s="45"/>
      <c r="H797" s="45"/>
      <c r="I797" s="61"/>
      <c r="J797" s="48"/>
      <c r="K797" s="49"/>
      <c r="L797" s="49"/>
      <c r="M797" s="50"/>
      <c r="N797" s="51"/>
      <c r="O797" s="15"/>
      <c r="P797" s="14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</row>
    <row r="798">
      <c r="A798" s="6">
        <v>794.0</v>
      </c>
      <c r="B798" s="43"/>
      <c r="C798" s="61"/>
      <c r="D798" s="45"/>
      <c r="E798" s="45"/>
      <c r="F798" s="45"/>
      <c r="G798" s="45"/>
      <c r="H798" s="45"/>
      <c r="I798" s="61"/>
      <c r="J798" s="48"/>
      <c r="K798" s="49"/>
      <c r="L798" s="49"/>
      <c r="M798" s="50"/>
      <c r="N798" s="51"/>
      <c r="O798" s="15"/>
      <c r="P798" s="14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</row>
    <row r="799">
      <c r="A799" s="6">
        <v>795.0</v>
      </c>
      <c r="B799" s="43"/>
      <c r="C799" s="61"/>
      <c r="D799" s="45"/>
      <c r="E799" s="45"/>
      <c r="F799" s="45"/>
      <c r="G799" s="45"/>
      <c r="H799" s="45"/>
      <c r="I799" s="61"/>
      <c r="J799" s="48"/>
      <c r="K799" s="49"/>
      <c r="L799" s="49"/>
      <c r="M799" s="50"/>
      <c r="N799" s="51"/>
      <c r="O799" s="15"/>
      <c r="P799" s="14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</row>
    <row r="800">
      <c r="A800" s="6">
        <v>796.0</v>
      </c>
      <c r="B800" s="43"/>
      <c r="C800" s="61"/>
      <c r="D800" s="45"/>
      <c r="E800" s="45"/>
      <c r="F800" s="45"/>
      <c r="G800" s="45"/>
      <c r="H800" s="45"/>
      <c r="I800" s="61"/>
      <c r="J800" s="48"/>
      <c r="K800" s="49"/>
      <c r="L800" s="49"/>
      <c r="M800" s="50"/>
      <c r="N800" s="51"/>
      <c r="O800" s="15"/>
      <c r="P800" s="14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</row>
    <row r="801">
      <c r="A801" s="6">
        <v>797.0</v>
      </c>
      <c r="B801" s="43"/>
      <c r="C801" s="61"/>
      <c r="D801" s="45"/>
      <c r="E801" s="45"/>
      <c r="F801" s="45"/>
      <c r="G801" s="45"/>
      <c r="H801" s="45"/>
      <c r="I801" s="61"/>
      <c r="J801" s="48"/>
      <c r="K801" s="49"/>
      <c r="L801" s="49"/>
      <c r="M801" s="50"/>
      <c r="N801" s="51"/>
      <c r="O801" s="15"/>
      <c r="P801" s="14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</row>
    <row r="802">
      <c r="A802" s="6">
        <v>798.0</v>
      </c>
      <c r="B802" s="43"/>
      <c r="C802" s="61"/>
      <c r="D802" s="45"/>
      <c r="E802" s="45"/>
      <c r="F802" s="45"/>
      <c r="G802" s="45"/>
      <c r="H802" s="45"/>
      <c r="I802" s="61"/>
      <c r="J802" s="48"/>
      <c r="K802" s="49"/>
      <c r="L802" s="49"/>
      <c r="M802" s="50"/>
      <c r="N802" s="51"/>
      <c r="O802" s="15"/>
      <c r="P802" s="14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</row>
    <row r="803">
      <c r="A803" s="6">
        <v>799.0</v>
      </c>
      <c r="B803" s="43"/>
      <c r="C803" s="61"/>
      <c r="D803" s="45"/>
      <c r="E803" s="45"/>
      <c r="F803" s="45"/>
      <c r="G803" s="45"/>
      <c r="H803" s="45"/>
      <c r="I803" s="61"/>
      <c r="J803" s="48"/>
      <c r="K803" s="49"/>
      <c r="L803" s="49"/>
      <c r="M803" s="50"/>
      <c r="N803" s="51"/>
      <c r="O803" s="15"/>
      <c r="P803" s="14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</row>
    <row r="804">
      <c r="A804" s="6">
        <v>800.0</v>
      </c>
      <c r="B804" s="43"/>
      <c r="C804" s="61"/>
      <c r="D804" s="45"/>
      <c r="E804" s="45"/>
      <c r="F804" s="45"/>
      <c r="G804" s="45"/>
      <c r="H804" s="45"/>
      <c r="I804" s="61"/>
      <c r="J804" s="48"/>
      <c r="K804" s="49"/>
      <c r="L804" s="49"/>
      <c r="M804" s="50"/>
      <c r="N804" s="51"/>
      <c r="O804" s="15"/>
      <c r="P804" s="14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</row>
    <row r="805">
      <c r="A805" s="6">
        <v>801.0</v>
      </c>
      <c r="B805" s="43"/>
      <c r="C805" s="61"/>
      <c r="D805" s="45"/>
      <c r="E805" s="45"/>
      <c r="F805" s="45"/>
      <c r="G805" s="45"/>
      <c r="H805" s="45"/>
      <c r="I805" s="61"/>
      <c r="J805" s="48"/>
      <c r="K805" s="49"/>
      <c r="L805" s="49"/>
      <c r="M805" s="50"/>
      <c r="N805" s="51"/>
      <c r="O805" s="15"/>
      <c r="P805" s="14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</row>
    <row r="806">
      <c r="A806" s="6">
        <v>802.0</v>
      </c>
      <c r="B806" s="43"/>
      <c r="C806" s="61"/>
      <c r="D806" s="45"/>
      <c r="E806" s="45"/>
      <c r="F806" s="45"/>
      <c r="G806" s="45"/>
      <c r="H806" s="45"/>
      <c r="I806" s="61"/>
      <c r="J806" s="48"/>
      <c r="K806" s="49"/>
      <c r="L806" s="49"/>
      <c r="M806" s="50"/>
      <c r="N806" s="51"/>
      <c r="O806" s="15"/>
      <c r="P806" s="14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</row>
    <row r="807">
      <c r="A807" s="6">
        <v>803.0</v>
      </c>
      <c r="B807" s="43"/>
      <c r="C807" s="61"/>
      <c r="D807" s="45"/>
      <c r="E807" s="45"/>
      <c r="F807" s="45"/>
      <c r="G807" s="45"/>
      <c r="H807" s="45"/>
      <c r="I807" s="61"/>
      <c r="J807" s="48"/>
      <c r="K807" s="49"/>
      <c r="L807" s="49"/>
      <c r="M807" s="50"/>
      <c r="N807" s="51"/>
      <c r="O807" s="15"/>
      <c r="P807" s="14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</row>
    <row r="808">
      <c r="A808" s="6">
        <v>804.0</v>
      </c>
      <c r="B808" s="43"/>
      <c r="C808" s="61"/>
      <c r="D808" s="45"/>
      <c r="E808" s="45"/>
      <c r="F808" s="45"/>
      <c r="G808" s="45"/>
      <c r="H808" s="45"/>
      <c r="I808" s="61"/>
      <c r="J808" s="48"/>
      <c r="K808" s="49"/>
      <c r="L808" s="49"/>
      <c r="M808" s="50"/>
      <c r="N808" s="51"/>
      <c r="O808" s="15"/>
      <c r="P808" s="14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</row>
    <row r="809">
      <c r="A809" s="6">
        <v>805.0</v>
      </c>
      <c r="B809" s="43"/>
      <c r="C809" s="61"/>
      <c r="D809" s="45"/>
      <c r="E809" s="45"/>
      <c r="F809" s="45"/>
      <c r="G809" s="45"/>
      <c r="H809" s="45"/>
      <c r="I809" s="61"/>
      <c r="J809" s="48"/>
      <c r="K809" s="49"/>
      <c r="L809" s="49"/>
      <c r="M809" s="50"/>
      <c r="N809" s="51"/>
      <c r="O809" s="15"/>
      <c r="P809" s="14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</row>
    <row r="810">
      <c r="A810" s="6">
        <v>806.0</v>
      </c>
      <c r="B810" s="43"/>
      <c r="C810" s="61"/>
      <c r="D810" s="45"/>
      <c r="E810" s="45"/>
      <c r="F810" s="45"/>
      <c r="G810" s="45"/>
      <c r="H810" s="45"/>
      <c r="I810" s="61"/>
      <c r="J810" s="48"/>
      <c r="K810" s="49"/>
      <c r="L810" s="49"/>
      <c r="M810" s="50"/>
      <c r="N810" s="51"/>
      <c r="O810" s="15"/>
      <c r="P810" s="14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</row>
    <row r="811">
      <c r="A811" s="6">
        <v>807.0</v>
      </c>
      <c r="B811" s="43"/>
      <c r="C811" s="61"/>
      <c r="D811" s="45"/>
      <c r="E811" s="45"/>
      <c r="F811" s="45"/>
      <c r="G811" s="45"/>
      <c r="H811" s="45"/>
      <c r="I811" s="61"/>
      <c r="J811" s="48"/>
      <c r="K811" s="49"/>
      <c r="L811" s="49"/>
      <c r="M811" s="50"/>
      <c r="N811" s="51"/>
      <c r="O811" s="15"/>
      <c r="P811" s="14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</row>
    <row r="812">
      <c r="A812" s="6">
        <v>808.0</v>
      </c>
      <c r="B812" s="43"/>
      <c r="C812" s="61"/>
      <c r="D812" s="45"/>
      <c r="E812" s="45"/>
      <c r="F812" s="45"/>
      <c r="G812" s="45"/>
      <c r="H812" s="45"/>
      <c r="I812" s="61"/>
      <c r="J812" s="48"/>
      <c r="K812" s="49"/>
      <c r="L812" s="49"/>
      <c r="M812" s="50"/>
      <c r="N812" s="51"/>
      <c r="O812" s="15"/>
      <c r="P812" s="14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</row>
    <row r="813">
      <c r="A813" s="6">
        <v>809.0</v>
      </c>
      <c r="B813" s="43"/>
      <c r="C813" s="61"/>
      <c r="D813" s="45"/>
      <c r="E813" s="45"/>
      <c r="F813" s="45"/>
      <c r="G813" s="45"/>
      <c r="H813" s="45"/>
      <c r="I813" s="61"/>
      <c r="J813" s="48"/>
      <c r="K813" s="49"/>
      <c r="L813" s="49"/>
      <c r="M813" s="50"/>
      <c r="N813" s="51"/>
      <c r="O813" s="15"/>
      <c r="P813" s="14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</row>
    <row r="814">
      <c r="A814" s="6">
        <v>810.0</v>
      </c>
      <c r="B814" s="43"/>
      <c r="C814" s="61"/>
      <c r="D814" s="45"/>
      <c r="E814" s="45"/>
      <c r="F814" s="45"/>
      <c r="G814" s="45"/>
      <c r="H814" s="45"/>
      <c r="I814" s="61"/>
      <c r="J814" s="48"/>
      <c r="K814" s="49"/>
      <c r="L814" s="49"/>
      <c r="M814" s="50"/>
      <c r="N814" s="51"/>
      <c r="O814" s="15"/>
      <c r="P814" s="14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</row>
    <row r="815">
      <c r="A815" s="6">
        <v>811.0</v>
      </c>
      <c r="B815" s="43"/>
      <c r="C815" s="61"/>
      <c r="D815" s="45"/>
      <c r="E815" s="45"/>
      <c r="F815" s="45"/>
      <c r="G815" s="45"/>
      <c r="H815" s="45"/>
      <c r="I815" s="61"/>
      <c r="J815" s="48"/>
      <c r="K815" s="49"/>
      <c r="L815" s="49"/>
      <c r="M815" s="50"/>
      <c r="N815" s="51"/>
      <c r="O815" s="15"/>
      <c r="P815" s="14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</row>
    <row r="816">
      <c r="A816" s="6">
        <v>812.0</v>
      </c>
      <c r="B816" s="43"/>
      <c r="C816" s="61"/>
      <c r="D816" s="45"/>
      <c r="E816" s="45"/>
      <c r="F816" s="45"/>
      <c r="G816" s="45"/>
      <c r="H816" s="45"/>
      <c r="I816" s="61"/>
      <c r="J816" s="48"/>
      <c r="K816" s="49"/>
      <c r="L816" s="49"/>
      <c r="M816" s="50"/>
      <c r="N816" s="51"/>
      <c r="O816" s="15"/>
      <c r="P816" s="14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</row>
    <row r="817">
      <c r="A817" s="6">
        <v>813.0</v>
      </c>
      <c r="B817" s="43"/>
      <c r="C817" s="61"/>
      <c r="D817" s="45"/>
      <c r="E817" s="45"/>
      <c r="F817" s="45"/>
      <c r="G817" s="45"/>
      <c r="H817" s="45"/>
      <c r="I817" s="61"/>
      <c r="J817" s="48"/>
      <c r="K817" s="49"/>
      <c r="L817" s="49"/>
      <c r="M817" s="50"/>
      <c r="N817" s="51"/>
      <c r="O817" s="15"/>
      <c r="P817" s="14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</row>
    <row r="818">
      <c r="A818" s="6">
        <v>814.0</v>
      </c>
      <c r="B818" s="43"/>
      <c r="C818" s="61"/>
      <c r="D818" s="45"/>
      <c r="E818" s="45"/>
      <c r="F818" s="45"/>
      <c r="G818" s="45"/>
      <c r="H818" s="45"/>
      <c r="I818" s="61"/>
      <c r="J818" s="48"/>
      <c r="K818" s="49"/>
      <c r="L818" s="49"/>
      <c r="M818" s="50"/>
      <c r="N818" s="51"/>
      <c r="O818" s="15"/>
      <c r="P818" s="14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</row>
    <row r="819">
      <c r="A819" s="6">
        <v>815.0</v>
      </c>
      <c r="B819" s="43"/>
      <c r="C819" s="61"/>
      <c r="D819" s="45"/>
      <c r="E819" s="45"/>
      <c r="F819" s="45"/>
      <c r="G819" s="45"/>
      <c r="H819" s="45"/>
      <c r="I819" s="61"/>
      <c r="J819" s="48"/>
      <c r="K819" s="49"/>
      <c r="L819" s="49"/>
      <c r="M819" s="50"/>
      <c r="N819" s="51"/>
      <c r="O819" s="15"/>
      <c r="P819" s="14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</row>
    <row r="820">
      <c r="A820" s="6">
        <v>816.0</v>
      </c>
      <c r="B820" s="43"/>
      <c r="C820" s="61"/>
      <c r="D820" s="45"/>
      <c r="E820" s="45"/>
      <c r="F820" s="45"/>
      <c r="G820" s="45"/>
      <c r="H820" s="45"/>
      <c r="I820" s="61"/>
      <c r="J820" s="48"/>
      <c r="K820" s="49"/>
      <c r="L820" s="49"/>
      <c r="M820" s="50"/>
      <c r="N820" s="51"/>
      <c r="O820" s="15"/>
      <c r="P820" s="14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</row>
    <row r="821">
      <c r="A821" s="6">
        <v>817.0</v>
      </c>
      <c r="B821" s="43"/>
      <c r="C821" s="61"/>
      <c r="D821" s="45"/>
      <c r="E821" s="45"/>
      <c r="F821" s="45"/>
      <c r="G821" s="45"/>
      <c r="H821" s="45"/>
      <c r="I821" s="61"/>
      <c r="J821" s="48"/>
      <c r="K821" s="49"/>
      <c r="L821" s="49"/>
      <c r="M821" s="50"/>
      <c r="N821" s="51"/>
      <c r="O821" s="15"/>
      <c r="P821" s="14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</row>
    <row r="822">
      <c r="A822" s="6">
        <v>818.0</v>
      </c>
      <c r="B822" s="43"/>
      <c r="C822" s="61"/>
      <c r="D822" s="45"/>
      <c r="E822" s="45"/>
      <c r="F822" s="45"/>
      <c r="G822" s="45"/>
      <c r="H822" s="45"/>
      <c r="I822" s="61"/>
      <c r="J822" s="48"/>
      <c r="K822" s="49"/>
      <c r="L822" s="49"/>
      <c r="M822" s="50"/>
      <c r="N822" s="51"/>
      <c r="O822" s="15"/>
      <c r="P822" s="14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</row>
    <row r="823">
      <c r="A823" s="6">
        <v>819.0</v>
      </c>
      <c r="B823" s="43"/>
      <c r="C823" s="61"/>
      <c r="D823" s="45"/>
      <c r="E823" s="45"/>
      <c r="F823" s="45"/>
      <c r="G823" s="45"/>
      <c r="H823" s="45"/>
      <c r="I823" s="61"/>
      <c r="J823" s="48"/>
      <c r="K823" s="49"/>
      <c r="L823" s="49"/>
      <c r="M823" s="50"/>
      <c r="N823" s="51"/>
      <c r="O823" s="15"/>
      <c r="P823" s="14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</row>
    <row r="824">
      <c r="A824" s="6">
        <v>820.0</v>
      </c>
      <c r="B824" s="43"/>
      <c r="C824" s="61"/>
      <c r="D824" s="45"/>
      <c r="E824" s="45"/>
      <c r="F824" s="45"/>
      <c r="G824" s="45"/>
      <c r="H824" s="45"/>
      <c r="I824" s="61"/>
      <c r="J824" s="48"/>
      <c r="K824" s="49"/>
      <c r="L824" s="49"/>
      <c r="M824" s="50"/>
      <c r="N824" s="51"/>
      <c r="O824" s="15"/>
      <c r="P824" s="14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</row>
    <row r="825">
      <c r="A825" s="6">
        <v>821.0</v>
      </c>
      <c r="B825" s="43"/>
      <c r="C825" s="61"/>
      <c r="D825" s="45"/>
      <c r="E825" s="45"/>
      <c r="F825" s="45"/>
      <c r="G825" s="45"/>
      <c r="H825" s="45"/>
      <c r="I825" s="61"/>
      <c r="J825" s="48"/>
      <c r="K825" s="49"/>
      <c r="L825" s="49"/>
      <c r="M825" s="50"/>
      <c r="N825" s="51"/>
      <c r="O825" s="15"/>
      <c r="P825" s="14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</row>
    <row r="826">
      <c r="A826" s="6">
        <v>822.0</v>
      </c>
      <c r="B826" s="43"/>
      <c r="C826" s="61"/>
      <c r="D826" s="45"/>
      <c r="E826" s="45"/>
      <c r="F826" s="45"/>
      <c r="G826" s="45"/>
      <c r="H826" s="45"/>
      <c r="I826" s="61"/>
      <c r="J826" s="48"/>
      <c r="K826" s="49"/>
      <c r="L826" s="49"/>
      <c r="M826" s="50"/>
      <c r="N826" s="51"/>
      <c r="O826" s="15"/>
      <c r="P826" s="14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</row>
    <row r="827">
      <c r="A827" s="6">
        <v>823.0</v>
      </c>
      <c r="B827" s="43"/>
      <c r="C827" s="61"/>
      <c r="D827" s="45"/>
      <c r="E827" s="45"/>
      <c r="F827" s="45"/>
      <c r="G827" s="45"/>
      <c r="H827" s="45"/>
      <c r="I827" s="61"/>
      <c r="J827" s="48"/>
      <c r="K827" s="49"/>
      <c r="L827" s="49"/>
      <c r="M827" s="50"/>
      <c r="N827" s="51"/>
      <c r="O827" s="15"/>
      <c r="P827" s="14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</row>
    <row r="828">
      <c r="A828" s="6">
        <v>824.0</v>
      </c>
      <c r="B828" s="43"/>
      <c r="C828" s="61"/>
      <c r="D828" s="45"/>
      <c r="E828" s="45"/>
      <c r="F828" s="45"/>
      <c r="G828" s="45"/>
      <c r="H828" s="45"/>
      <c r="I828" s="61"/>
      <c r="J828" s="48"/>
      <c r="K828" s="49"/>
      <c r="L828" s="49"/>
      <c r="M828" s="50"/>
      <c r="N828" s="51"/>
      <c r="O828" s="15"/>
      <c r="P828" s="14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</row>
    <row r="829">
      <c r="A829" s="6">
        <v>825.0</v>
      </c>
      <c r="B829" s="43"/>
      <c r="C829" s="61"/>
      <c r="D829" s="45"/>
      <c r="E829" s="45"/>
      <c r="F829" s="45"/>
      <c r="G829" s="45"/>
      <c r="H829" s="45"/>
      <c r="I829" s="61"/>
      <c r="J829" s="48"/>
      <c r="K829" s="49"/>
      <c r="L829" s="49"/>
      <c r="M829" s="50"/>
      <c r="N829" s="51"/>
      <c r="O829" s="15"/>
      <c r="P829" s="14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</row>
    <row r="830">
      <c r="A830" s="6">
        <v>826.0</v>
      </c>
      <c r="B830" s="43"/>
      <c r="C830" s="61"/>
      <c r="D830" s="45"/>
      <c r="E830" s="45"/>
      <c r="F830" s="45"/>
      <c r="G830" s="45"/>
      <c r="H830" s="45"/>
      <c r="I830" s="61"/>
      <c r="J830" s="48"/>
      <c r="K830" s="49"/>
      <c r="L830" s="49"/>
      <c r="M830" s="50"/>
      <c r="N830" s="51"/>
      <c r="O830" s="15"/>
      <c r="P830" s="14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</row>
    <row r="831">
      <c r="A831" s="6">
        <v>827.0</v>
      </c>
      <c r="B831" s="43"/>
      <c r="C831" s="61"/>
      <c r="D831" s="45"/>
      <c r="E831" s="45"/>
      <c r="F831" s="45"/>
      <c r="G831" s="45"/>
      <c r="H831" s="45"/>
      <c r="I831" s="61"/>
      <c r="J831" s="48"/>
      <c r="K831" s="49"/>
      <c r="L831" s="49"/>
      <c r="M831" s="50"/>
      <c r="N831" s="51"/>
      <c r="O831" s="15"/>
      <c r="P831" s="14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</row>
    <row r="832">
      <c r="A832" s="6">
        <v>828.0</v>
      </c>
      <c r="B832" s="43"/>
      <c r="C832" s="61"/>
      <c r="D832" s="45"/>
      <c r="E832" s="45"/>
      <c r="F832" s="45"/>
      <c r="G832" s="45"/>
      <c r="H832" s="45"/>
      <c r="I832" s="61"/>
      <c r="J832" s="48"/>
      <c r="K832" s="49"/>
      <c r="L832" s="49"/>
      <c r="M832" s="50"/>
      <c r="N832" s="51"/>
      <c r="O832" s="15"/>
      <c r="P832" s="14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</row>
    <row r="833">
      <c r="A833" s="6">
        <v>829.0</v>
      </c>
      <c r="B833" s="43"/>
      <c r="C833" s="61"/>
      <c r="D833" s="45"/>
      <c r="E833" s="45"/>
      <c r="F833" s="45"/>
      <c r="G833" s="45"/>
      <c r="H833" s="45"/>
      <c r="I833" s="61"/>
      <c r="J833" s="48"/>
      <c r="K833" s="49"/>
      <c r="L833" s="49"/>
      <c r="M833" s="50"/>
      <c r="N833" s="51"/>
      <c r="O833" s="15"/>
      <c r="P833" s="14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</row>
    <row r="834">
      <c r="A834" s="6">
        <v>830.0</v>
      </c>
      <c r="B834" s="43"/>
      <c r="C834" s="61"/>
      <c r="D834" s="45"/>
      <c r="E834" s="45"/>
      <c r="F834" s="45"/>
      <c r="G834" s="45"/>
      <c r="H834" s="45"/>
      <c r="I834" s="61"/>
      <c r="J834" s="48"/>
      <c r="K834" s="49"/>
      <c r="L834" s="49"/>
      <c r="M834" s="50"/>
      <c r="N834" s="51"/>
      <c r="O834" s="15"/>
      <c r="P834" s="14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</row>
    <row r="835">
      <c r="A835" s="6">
        <v>831.0</v>
      </c>
      <c r="B835" s="43"/>
      <c r="C835" s="61"/>
      <c r="D835" s="45"/>
      <c r="E835" s="45"/>
      <c r="F835" s="45"/>
      <c r="G835" s="45"/>
      <c r="H835" s="45"/>
      <c r="I835" s="61"/>
      <c r="J835" s="48"/>
      <c r="K835" s="49"/>
      <c r="L835" s="49"/>
      <c r="M835" s="50"/>
      <c r="N835" s="51"/>
      <c r="O835" s="15"/>
      <c r="P835" s="14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</row>
    <row r="836">
      <c r="A836" s="6">
        <v>832.0</v>
      </c>
      <c r="B836" s="43"/>
      <c r="C836" s="61"/>
      <c r="D836" s="45"/>
      <c r="E836" s="45"/>
      <c r="F836" s="45"/>
      <c r="G836" s="45"/>
      <c r="H836" s="45"/>
      <c r="I836" s="61"/>
      <c r="J836" s="48"/>
      <c r="K836" s="49"/>
      <c r="L836" s="49"/>
      <c r="M836" s="50"/>
      <c r="N836" s="51"/>
      <c r="O836" s="15"/>
      <c r="P836" s="14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</row>
    <row r="837">
      <c r="A837" s="6">
        <v>833.0</v>
      </c>
      <c r="B837" s="43"/>
      <c r="C837" s="61"/>
      <c r="D837" s="45"/>
      <c r="E837" s="45"/>
      <c r="F837" s="45"/>
      <c r="G837" s="45"/>
      <c r="H837" s="45"/>
      <c r="I837" s="61"/>
      <c r="J837" s="48"/>
      <c r="K837" s="49"/>
      <c r="L837" s="49"/>
      <c r="M837" s="50"/>
      <c r="N837" s="51"/>
      <c r="O837" s="15"/>
      <c r="P837" s="14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</row>
    <row r="838">
      <c r="A838" s="6">
        <v>834.0</v>
      </c>
      <c r="B838" s="43"/>
      <c r="C838" s="61"/>
      <c r="D838" s="45"/>
      <c r="E838" s="45"/>
      <c r="F838" s="45"/>
      <c r="G838" s="45"/>
      <c r="H838" s="45"/>
      <c r="I838" s="61"/>
      <c r="J838" s="48"/>
      <c r="K838" s="49"/>
      <c r="L838" s="49"/>
      <c r="M838" s="50"/>
      <c r="N838" s="51"/>
      <c r="O838" s="15"/>
      <c r="P838" s="14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</row>
    <row r="839">
      <c r="A839" s="6">
        <v>835.0</v>
      </c>
      <c r="B839" s="43"/>
      <c r="C839" s="61"/>
      <c r="D839" s="45"/>
      <c r="E839" s="45"/>
      <c r="F839" s="45"/>
      <c r="G839" s="45"/>
      <c r="H839" s="45"/>
      <c r="I839" s="61"/>
      <c r="J839" s="48"/>
      <c r="K839" s="49"/>
      <c r="L839" s="49"/>
      <c r="M839" s="50"/>
      <c r="N839" s="51"/>
      <c r="O839" s="15"/>
      <c r="P839" s="14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</row>
    <row r="840">
      <c r="A840" s="6">
        <v>836.0</v>
      </c>
      <c r="B840" s="43"/>
      <c r="C840" s="61"/>
      <c r="D840" s="45"/>
      <c r="E840" s="45"/>
      <c r="F840" s="45"/>
      <c r="G840" s="45"/>
      <c r="H840" s="45"/>
      <c r="I840" s="61"/>
      <c r="J840" s="48"/>
      <c r="K840" s="49"/>
      <c r="L840" s="49"/>
      <c r="M840" s="50"/>
      <c r="N840" s="51"/>
      <c r="O840" s="15"/>
      <c r="P840" s="14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</row>
    <row r="841">
      <c r="A841" s="6">
        <v>837.0</v>
      </c>
      <c r="B841" s="43"/>
      <c r="C841" s="61"/>
      <c r="D841" s="45"/>
      <c r="E841" s="45"/>
      <c r="F841" s="45"/>
      <c r="G841" s="45"/>
      <c r="H841" s="45"/>
      <c r="I841" s="61"/>
      <c r="J841" s="48"/>
      <c r="K841" s="49"/>
      <c r="L841" s="49"/>
      <c r="M841" s="50"/>
      <c r="N841" s="51"/>
      <c r="O841" s="15"/>
      <c r="P841" s="14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</row>
    <row r="842">
      <c r="A842" s="6">
        <v>838.0</v>
      </c>
      <c r="B842" s="43"/>
      <c r="C842" s="61"/>
      <c r="D842" s="45"/>
      <c r="E842" s="45"/>
      <c r="F842" s="45"/>
      <c r="G842" s="45"/>
      <c r="H842" s="45"/>
      <c r="I842" s="61"/>
      <c r="J842" s="48"/>
      <c r="K842" s="49"/>
      <c r="L842" s="49"/>
      <c r="M842" s="50"/>
      <c r="N842" s="51"/>
      <c r="O842" s="15"/>
      <c r="P842" s="14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</row>
    <row r="843">
      <c r="A843" s="6">
        <v>839.0</v>
      </c>
      <c r="B843" s="43"/>
      <c r="C843" s="61"/>
      <c r="D843" s="45"/>
      <c r="E843" s="45"/>
      <c r="F843" s="45"/>
      <c r="G843" s="45"/>
      <c r="H843" s="45"/>
      <c r="I843" s="61"/>
      <c r="J843" s="48"/>
      <c r="K843" s="49"/>
      <c r="L843" s="49"/>
      <c r="M843" s="50"/>
      <c r="N843" s="51"/>
      <c r="O843" s="15"/>
      <c r="P843" s="14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</row>
    <row r="844">
      <c r="A844" s="6">
        <v>840.0</v>
      </c>
      <c r="B844" s="43"/>
      <c r="C844" s="61"/>
      <c r="D844" s="45"/>
      <c r="E844" s="45"/>
      <c r="F844" s="45"/>
      <c r="G844" s="45"/>
      <c r="H844" s="45"/>
      <c r="I844" s="61"/>
      <c r="J844" s="48"/>
      <c r="K844" s="49"/>
      <c r="L844" s="49"/>
      <c r="M844" s="50"/>
      <c r="N844" s="51"/>
      <c r="O844" s="15"/>
      <c r="P844" s="14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</row>
    <row r="845">
      <c r="A845" s="6">
        <v>841.0</v>
      </c>
      <c r="B845" s="43"/>
      <c r="C845" s="61"/>
      <c r="D845" s="45"/>
      <c r="E845" s="45"/>
      <c r="F845" s="45"/>
      <c r="G845" s="45"/>
      <c r="H845" s="45"/>
      <c r="I845" s="61"/>
      <c r="J845" s="48"/>
      <c r="K845" s="49"/>
      <c r="L845" s="49"/>
      <c r="M845" s="50"/>
      <c r="N845" s="51"/>
      <c r="O845" s="15"/>
      <c r="P845" s="14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</row>
    <row r="846">
      <c r="A846" s="6">
        <v>842.0</v>
      </c>
      <c r="B846" s="43"/>
      <c r="C846" s="61"/>
      <c r="D846" s="45"/>
      <c r="E846" s="45"/>
      <c r="F846" s="45"/>
      <c r="G846" s="45"/>
      <c r="H846" s="45"/>
      <c r="I846" s="61"/>
      <c r="J846" s="48"/>
      <c r="K846" s="49"/>
      <c r="L846" s="49"/>
      <c r="M846" s="50"/>
      <c r="N846" s="51"/>
      <c r="O846" s="15"/>
      <c r="P846" s="14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</row>
    <row r="847">
      <c r="A847" s="6">
        <v>843.0</v>
      </c>
      <c r="B847" s="43"/>
      <c r="C847" s="61"/>
      <c r="D847" s="45"/>
      <c r="E847" s="45"/>
      <c r="F847" s="45"/>
      <c r="G847" s="45"/>
      <c r="H847" s="45"/>
      <c r="I847" s="61"/>
      <c r="J847" s="48"/>
      <c r="K847" s="49"/>
      <c r="L847" s="49"/>
      <c r="M847" s="50"/>
      <c r="N847" s="51"/>
      <c r="O847" s="15"/>
      <c r="P847" s="14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</row>
    <row r="848">
      <c r="A848" s="6">
        <v>844.0</v>
      </c>
      <c r="B848" s="43"/>
      <c r="C848" s="61"/>
      <c r="D848" s="45"/>
      <c r="E848" s="45"/>
      <c r="F848" s="45"/>
      <c r="G848" s="45"/>
      <c r="H848" s="45"/>
      <c r="I848" s="61"/>
      <c r="J848" s="48"/>
      <c r="K848" s="49"/>
      <c r="L848" s="49"/>
      <c r="M848" s="50"/>
      <c r="N848" s="51"/>
      <c r="O848" s="15"/>
      <c r="P848" s="14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</row>
    <row r="849">
      <c r="A849" s="6">
        <v>845.0</v>
      </c>
      <c r="B849" s="43"/>
      <c r="C849" s="61"/>
      <c r="D849" s="45"/>
      <c r="E849" s="45"/>
      <c r="F849" s="45"/>
      <c r="G849" s="45"/>
      <c r="H849" s="45"/>
      <c r="I849" s="61"/>
      <c r="J849" s="48"/>
      <c r="K849" s="49"/>
      <c r="L849" s="49"/>
      <c r="M849" s="50"/>
      <c r="N849" s="51"/>
      <c r="O849" s="15"/>
      <c r="P849" s="14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</row>
    <row r="850">
      <c r="A850" s="6">
        <v>846.0</v>
      </c>
      <c r="B850" s="43"/>
      <c r="C850" s="61"/>
      <c r="D850" s="45"/>
      <c r="E850" s="45"/>
      <c r="F850" s="45"/>
      <c r="G850" s="45"/>
      <c r="H850" s="45"/>
      <c r="I850" s="61"/>
      <c r="J850" s="48"/>
      <c r="K850" s="49"/>
      <c r="L850" s="49"/>
      <c r="M850" s="50"/>
      <c r="N850" s="51"/>
      <c r="O850" s="15"/>
      <c r="P850" s="14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</row>
    <row r="851">
      <c r="A851" s="6">
        <v>847.0</v>
      </c>
      <c r="B851" s="43"/>
      <c r="C851" s="61"/>
      <c r="D851" s="45"/>
      <c r="E851" s="45"/>
      <c r="F851" s="45"/>
      <c r="G851" s="45"/>
      <c r="H851" s="45"/>
      <c r="I851" s="61"/>
      <c r="J851" s="48"/>
      <c r="K851" s="49"/>
      <c r="L851" s="49"/>
      <c r="M851" s="50"/>
      <c r="N851" s="51"/>
      <c r="O851" s="15"/>
      <c r="P851" s="14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</row>
    <row r="852">
      <c r="A852" s="6">
        <v>848.0</v>
      </c>
      <c r="B852" s="43"/>
      <c r="C852" s="61"/>
      <c r="D852" s="45"/>
      <c r="E852" s="45"/>
      <c r="F852" s="45"/>
      <c r="G852" s="45"/>
      <c r="H852" s="45"/>
      <c r="I852" s="61"/>
      <c r="J852" s="48"/>
      <c r="K852" s="49"/>
      <c r="L852" s="49"/>
      <c r="M852" s="50"/>
      <c r="N852" s="51"/>
      <c r="O852" s="15"/>
      <c r="P852" s="14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</row>
    <row r="853">
      <c r="A853" s="6">
        <v>849.0</v>
      </c>
      <c r="B853" s="43"/>
      <c r="C853" s="61"/>
      <c r="D853" s="45"/>
      <c r="E853" s="45"/>
      <c r="F853" s="45"/>
      <c r="G853" s="45"/>
      <c r="H853" s="45"/>
      <c r="I853" s="61"/>
      <c r="J853" s="48"/>
      <c r="K853" s="49"/>
      <c r="L853" s="49"/>
      <c r="M853" s="50"/>
      <c r="N853" s="51"/>
      <c r="O853" s="15"/>
      <c r="P853" s="14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</row>
    <row r="854">
      <c r="A854" s="6">
        <v>850.0</v>
      </c>
      <c r="B854" s="43"/>
      <c r="C854" s="61"/>
      <c r="D854" s="45"/>
      <c r="E854" s="45"/>
      <c r="F854" s="45"/>
      <c r="G854" s="45"/>
      <c r="H854" s="45"/>
      <c r="I854" s="61"/>
      <c r="J854" s="48"/>
      <c r="K854" s="49"/>
      <c r="L854" s="49"/>
      <c r="M854" s="50"/>
      <c r="N854" s="51"/>
      <c r="O854" s="15"/>
      <c r="P854" s="14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</row>
    <row r="855">
      <c r="A855" s="6">
        <v>851.0</v>
      </c>
      <c r="B855" s="43"/>
      <c r="C855" s="61"/>
      <c r="D855" s="45"/>
      <c r="E855" s="45"/>
      <c r="F855" s="45"/>
      <c r="G855" s="45"/>
      <c r="H855" s="45"/>
      <c r="I855" s="61"/>
      <c r="J855" s="48"/>
      <c r="K855" s="49"/>
      <c r="L855" s="49"/>
      <c r="M855" s="50"/>
      <c r="N855" s="51"/>
      <c r="O855" s="15"/>
      <c r="P855" s="14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</row>
    <row r="856">
      <c r="A856" s="6">
        <v>852.0</v>
      </c>
      <c r="B856" s="43"/>
      <c r="C856" s="61"/>
      <c r="D856" s="45"/>
      <c r="E856" s="45"/>
      <c r="F856" s="45"/>
      <c r="G856" s="45"/>
      <c r="H856" s="45"/>
      <c r="I856" s="61"/>
      <c r="J856" s="48"/>
      <c r="K856" s="49"/>
      <c r="L856" s="49"/>
      <c r="M856" s="50"/>
      <c r="N856" s="51"/>
      <c r="O856" s="15"/>
      <c r="P856" s="14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</row>
    <row r="857">
      <c r="A857" s="6">
        <v>853.0</v>
      </c>
      <c r="B857" s="43"/>
      <c r="C857" s="61"/>
      <c r="D857" s="45"/>
      <c r="E857" s="45"/>
      <c r="F857" s="45"/>
      <c r="G857" s="45"/>
      <c r="H857" s="45"/>
      <c r="I857" s="61"/>
      <c r="J857" s="48"/>
      <c r="K857" s="49"/>
      <c r="L857" s="49"/>
      <c r="M857" s="50"/>
      <c r="N857" s="51"/>
      <c r="O857" s="15"/>
      <c r="P857" s="14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</row>
    <row r="858">
      <c r="A858" s="6">
        <v>854.0</v>
      </c>
      <c r="B858" s="43"/>
      <c r="C858" s="61"/>
      <c r="D858" s="45"/>
      <c r="E858" s="45"/>
      <c r="F858" s="45"/>
      <c r="G858" s="45"/>
      <c r="H858" s="45"/>
      <c r="I858" s="61"/>
      <c r="J858" s="48"/>
      <c r="K858" s="49"/>
      <c r="L858" s="49"/>
      <c r="M858" s="50"/>
      <c r="N858" s="51"/>
      <c r="O858" s="15"/>
      <c r="P858" s="14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</row>
    <row r="859">
      <c r="A859" s="6">
        <v>855.0</v>
      </c>
      <c r="B859" s="43"/>
      <c r="C859" s="61"/>
      <c r="D859" s="45"/>
      <c r="E859" s="45"/>
      <c r="F859" s="45"/>
      <c r="G859" s="45"/>
      <c r="H859" s="45"/>
      <c r="I859" s="61"/>
      <c r="J859" s="48"/>
      <c r="K859" s="49"/>
      <c r="L859" s="49"/>
      <c r="M859" s="50"/>
      <c r="N859" s="51"/>
      <c r="O859" s="15"/>
      <c r="P859" s="14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</row>
    <row r="860">
      <c r="A860" s="6">
        <v>856.0</v>
      </c>
      <c r="B860" s="43"/>
      <c r="C860" s="61"/>
      <c r="D860" s="45"/>
      <c r="E860" s="45"/>
      <c r="F860" s="45"/>
      <c r="G860" s="45"/>
      <c r="H860" s="45"/>
      <c r="I860" s="61"/>
      <c r="J860" s="48"/>
      <c r="K860" s="49"/>
      <c r="L860" s="49"/>
      <c r="M860" s="50"/>
      <c r="N860" s="51"/>
      <c r="O860" s="15"/>
      <c r="P860" s="14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</row>
    <row r="861">
      <c r="A861" s="6">
        <v>857.0</v>
      </c>
      <c r="B861" s="43"/>
      <c r="C861" s="61"/>
      <c r="D861" s="45"/>
      <c r="E861" s="45"/>
      <c r="F861" s="45"/>
      <c r="G861" s="45"/>
      <c r="H861" s="45"/>
      <c r="I861" s="61"/>
      <c r="J861" s="48"/>
      <c r="K861" s="49"/>
      <c r="L861" s="49"/>
      <c r="M861" s="50"/>
      <c r="N861" s="51"/>
      <c r="O861" s="15"/>
      <c r="P861" s="14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</row>
    <row r="862">
      <c r="A862" s="6">
        <v>858.0</v>
      </c>
      <c r="B862" s="43"/>
      <c r="C862" s="61"/>
      <c r="D862" s="45"/>
      <c r="E862" s="45"/>
      <c r="F862" s="45"/>
      <c r="G862" s="45"/>
      <c r="H862" s="45"/>
      <c r="I862" s="61"/>
      <c r="J862" s="48"/>
      <c r="K862" s="49"/>
      <c r="L862" s="49"/>
      <c r="M862" s="50"/>
      <c r="N862" s="51"/>
      <c r="O862" s="15"/>
      <c r="P862" s="14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</row>
    <row r="863">
      <c r="A863" s="6">
        <v>859.0</v>
      </c>
      <c r="B863" s="43"/>
      <c r="C863" s="61"/>
      <c r="D863" s="45"/>
      <c r="E863" s="45"/>
      <c r="F863" s="45"/>
      <c r="G863" s="45"/>
      <c r="H863" s="45"/>
      <c r="I863" s="61"/>
      <c r="J863" s="48"/>
      <c r="K863" s="49"/>
      <c r="L863" s="49"/>
      <c r="M863" s="50"/>
      <c r="N863" s="51"/>
      <c r="O863" s="15"/>
      <c r="P863" s="14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</row>
    <row r="864">
      <c r="A864" s="6">
        <v>860.0</v>
      </c>
      <c r="B864" s="43"/>
      <c r="C864" s="61"/>
      <c r="D864" s="45"/>
      <c r="E864" s="45"/>
      <c r="F864" s="45"/>
      <c r="G864" s="45"/>
      <c r="H864" s="45"/>
      <c r="I864" s="61"/>
      <c r="J864" s="48"/>
      <c r="K864" s="49"/>
      <c r="L864" s="49"/>
      <c r="M864" s="50"/>
      <c r="N864" s="51"/>
      <c r="O864" s="15"/>
      <c r="P864" s="14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</row>
    <row r="865">
      <c r="A865" s="6">
        <v>861.0</v>
      </c>
      <c r="B865" s="43"/>
      <c r="C865" s="61"/>
      <c r="D865" s="45"/>
      <c r="E865" s="45"/>
      <c r="F865" s="45"/>
      <c r="G865" s="45"/>
      <c r="H865" s="45"/>
      <c r="I865" s="61"/>
      <c r="J865" s="48"/>
      <c r="K865" s="49"/>
      <c r="L865" s="49"/>
      <c r="M865" s="50"/>
      <c r="N865" s="51"/>
      <c r="O865" s="15"/>
      <c r="P865" s="14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</row>
    <row r="866">
      <c r="A866" s="6">
        <v>862.0</v>
      </c>
      <c r="B866" s="43"/>
      <c r="C866" s="61"/>
      <c r="D866" s="45"/>
      <c r="E866" s="45"/>
      <c r="F866" s="45"/>
      <c r="G866" s="45"/>
      <c r="H866" s="45"/>
      <c r="I866" s="61"/>
      <c r="J866" s="48"/>
      <c r="K866" s="49"/>
      <c r="L866" s="49"/>
      <c r="M866" s="50"/>
      <c r="N866" s="51"/>
      <c r="O866" s="15"/>
      <c r="P866" s="14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</row>
    <row r="867">
      <c r="A867" s="6">
        <v>863.0</v>
      </c>
      <c r="B867" s="43"/>
      <c r="C867" s="61"/>
      <c r="D867" s="45"/>
      <c r="E867" s="45"/>
      <c r="F867" s="45"/>
      <c r="G867" s="45"/>
      <c r="H867" s="45"/>
      <c r="I867" s="61"/>
      <c r="J867" s="48"/>
      <c r="K867" s="49"/>
      <c r="L867" s="49"/>
      <c r="M867" s="50"/>
      <c r="N867" s="51"/>
      <c r="O867" s="15"/>
      <c r="P867" s="14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</row>
    <row r="868">
      <c r="A868" s="6">
        <v>864.0</v>
      </c>
      <c r="B868" s="43"/>
      <c r="C868" s="61"/>
      <c r="D868" s="45"/>
      <c r="E868" s="45"/>
      <c r="F868" s="45"/>
      <c r="G868" s="45"/>
      <c r="H868" s="45"/>
      <c r="I868" s="61"/>
      <c r="J868" s="48"/>
      <c r="K868" s="49"/>
      <c r="L868" s="49"/>
      <c r="M868" s="50"/>
      <c r="N868" s="51"/>
      <c r="O868" s="15"/>
      <c r="P868" s="14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</row>
    <row r="869">
      <c r="A869" s="6">
        <v>865.0</v>
      </c>
      <c r="B869" s="43"/>
      <c r="C869" s="61"/>
      <c r="D869" s="45"/>
      <c r="E869" s="45"/>
      <c r="F869" s="45"/>
      <c r="G869" s="45"/>
      <c r="H869" s="45"/>
      <c r="I869" s="61"/>
      <c r="J869" s="48"/>
      <c r="K869" s="49"/>
      <c r="L869" s="49"/>
      <c r="M869" s="50"/>
      <c r="N869" s="51"/>
      <c r="O869" s="15"/>
      <c r="P869" s="14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</row>
    <row r="870">
      <c r="A870" s="6">
        <v>866.0</v>
      </c>
      <c r="B870" s="43"/>
      <c r="C870" s="61"/>
      <c r="D870" s="45"/>
      <c r="E870" s="45"/>
      <c r="F870" s="45"/>
      <c r="G870" s="45"/>
      <c r="H870" s="45"/>
      <c r="I870" s="61"/>
      <c r="J870" s="48"/>
      <c r="K870" s="49"/>
      <c r="L870" s="49"/>
      <c r="M870" s="50"/>
      <c r="N870" s="51"/>
      <c r="O870" s="15"/>
      <c r="P870" s="14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</row>
    <row r="871">
      <c r="A871" s="6">
        <v>867.0</v>
      </c>
      <c r="B871" s="43"/>
      <c r="C871" s="61"/>
      <c r="D871" s="45"/>
      <c r="E871" s="45"/>
      <c r="F871" s="45"/>
      <c r="G871" s="45"/>
      <c r="H871" s="45"/>
      <c r="I871" s="61"/>
      <c r="J871" s="48"/>
      <c r="K871" s="49"/>
      <c r="L871" s="49"/>
      <c r="M871" s="50"/>
      <c r="N871" s="51"/>
      <c r="O871" s="15"/>
      <c r="P871" s="14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</row>
    <row r="872">
      <c r="A872" s="6">
        <v>868.0</v>
      </c>
      <c r="B872" s="43"/>
      <c r="C872" s="61"/>
      <c r="D872" s="45"/>
      <c r="E872" s="45"/>
      <c r="F872" s="45"/>
      <c r="G872" s="45"/>
      <c r="H872" s="45"/>
      <c r="I872" s="61"/>
      <c r="J872" s="48"/>
      <c r="K872" s="49"/>
      <c r="L872" s="49"/>
      <c r="M872" s="50"/>
      <c r="N872" s="51"/>
      <c r="O872" s="15"/>
      <c r="P872" s="14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</row>
    <row r="873">
      <c r="A873" s="6">
        <v>869.0</v>
      </c>
      <c r="B873" s="43"/>
      <c r="C873" s="61"/>
      <c r="D873" s="45"/>
      <c r="E873" s="45"/>
      <c r="F873" s="45"/>
      <c r="G873" s="45"/>
      <c r="H873" s="45"/>
      <c r="I873" s="61"/>
      <c r="J873" s="48"/>
      <c r="K873" s="49"/>
      <c r="L873" s="49"/>
      <c r="M873" s="50"/>
      <c r="N873" s="51"/>
      <c r="O873" s="15"/>
      <c r="P873" s="14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</row>
    <row r="874">
      <c r="A874" s="6">
        <v>870.0</v>
      </c>
      <c r="B874" s="43"/>
      <c r="C874" s="61"/>
      <c r="D874" s="45"/>
      <c r="E874" s="45"/>
      <c r="F874" s="45"/>
      <c r="G874" s="45"/>
      <c r="H874" s="45"/>
      <c r="I874" s="61"/>
      <c r="J874" s="48"/>
      <c r="K874" s="49"/>
      <c r="L874" s="49"/>
      <c r="M874" s="50"/>
      <c r="N874" s="51"/>
      <c r="O874" s="15"/>
      <c r="P874" s="14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</row>
    <row r="875">
      <c r="A875" s="6">
        <v>871.0</v>
      </c>
      <c r="B875" s="43"/>
      <c r="C875" s="61"/>
      <c r="D875" s="45"/>
      <c r="E875" s="45"/>
      <c r="F875" s="45"/>
      <c r="G875" s="45"/>
      <c r="H875" s="45"/>
      <c r="I875" s="61"/>
      <c r="J875" s="48"/>
      <c r="K875" s="49"/>
      <c r="L875" s="49"/>
      <c r="M875" s="50"/>
      <c r="N875" s="51"/>
      <c r="O875" s="15"/>
      <c r="P875" s="14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</row>
    <row r="876">
      <c r="A876" s="6">
        <v>872.0</v>
      </c>
      <c r="B876" s="43"/>
      <c r="C876" s="61"/>
      <c r="D876" s="45"/>
      <c r="E876" s="45"/>
      <c r="F876" s="45"/>
      <c r="G876" s="45"/>
      <c r="H876" s="45"/>
      <c r="I876" s="61"/>
      <c r="J876" s="48"/>
      <c r="K876" s="49"/>
      <c r="L876" s="49"/>
      <c r="M876" s="50"/>
      <c r="N876" s="51"/>
      <c r="O876" s="15"/>
      <c r="P876" s="14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</row>
    <row r="877">
      <c r="A877" s="6">
        <v>873.0</v>
      </c>
      <c r="B877" s="43"/>
      <c r="C877" s="61"/>
      <c r="D877" s="45"/>
      <c r="E877" s="45"/>
      <c r="F877" s="45"/>
      <c r="G877" s="45"/>
      <c r="H877" s="45"/>
      <c r="I877" s="61"/>
      <c r="J877" s="48"/>
      <c r="K877" s="49"/>
      <c r="L877" s="49"/>
      <c r="M877" s="50"/>
      <c r="N877" s="51"/>
      <c r="O877" s="15"/>
      <c r="P877" s="14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</row>
    <row r="878">
      <c r="A878" s="6">
        <v>874.0</v>
      </c>
      <c r="B878" s="43"/>
      <c r="C878" s="61"/>
      <c r="D878" s="45"/>
      <c r="E878" s="45"/>
      <c r="F878" s="45"/>
      <c r="G878" s="45"/>
      <c r="H878" s="45"/>
      <c r="I878" s="61"/>
      <c r="J878" s="48"/>
      <c r="K878" s="49"/>
      <c r="L878" s="49"/>
      <c r="M878" s="50"/>
      <c r="N878" s="51"/>
      <c r="O878" s="15"/>
      <c r="P878" s="14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</row>
    <row r="879">
      <c r="A879" s="6">
        <v>875.0</v>
      </c>
      <c r="B879" s="43"/>
      <c r="C879" s="61"/>
      <c r="D879" s="45"/>
      <c r="E879" s="45"/>
      <c r="F879" s="45"/>
      <c r="G879" s="45"/>
      <c r="H879" s="45"/>
      <c r="I879" s="61"/>
      <c r="J879" s="48"/>
      <c r="K879" s="49"/>
      <c r="L879" s="49"/>
      <c r="M879" s="50"/>
      <c r="N879" s="51"/>
      <c r="O879" s="15"/>
      <c r="P879" s="14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</row>
    <row r="880">
      <c r="A880" s="6">
        <v>876.0</v>
      </c>
      <c r="B880" s="43"/>
      <c r="C880" s="61"/>
      <c r="D880" s="45"/>
      <c r="E880" s="45"/>
      <c r="F880" s="45"/>
      <c r="G880" s="45"/>
      <c r="H880" s="45"/>
      <c r="I880" s="61"/>
      <c r="J880" s="48"/>
      <c r="K880" s="49"/>
      <c r="L880" s="49"/>
      <c r="M880" s="50"/>
      <c r="N880" s="51"/>
      <c r="O880" s="15"/>
      <c r="P880" s="14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</row>
    <row r="881">
      <c r="A881" s="6">
        <v>877.0</v>
      </c>
      <c r="B881" s="43"/>
      <c r="C881" s="61"/>
      <c r="D881" s="45"/>
      <c r="E881" s="45"/>
      <c r="F881" s="45"/>
      <c r="G881" s="45"/>
      <c r="H881" s="45"/>
      <c r="I881" s="61"/>
      <c r="J881" s="48"/>
      <c r="K881" s="49"/>
      <c r="L881" s="49"/>
      <c r="M881" s="50"/>
      <c r="N881" s="51"/>
      <c r="O881" s="15"/>
      <c r="P881" s="14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</row>
    <row r="882">
      <c r="A882" s="6">
        <v>878.0</v>
      </c>
      <c r="B882" s="43"/>
      <c r="C882" s="61"/>
      <c r="D882" s="45"/>
      <c r="E882" s="45"/>
      <c r="F882" s="45"/>
      <c r="G882" s="45"/>
      <c r="H882" s="45"/>
      <c r="I882" s="61"/>
      <c r="J882" s="48"/>
      <c r="K882" s="49"/>
      <c r="L882" s="49"/>
      <c r="M882" s="50"/>
      <c r="N882" s="51"/>
      <c r="O882" s="15"/>
      <c r="P882" s="14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</row>
    <row r="883">
      <c r="A883" s="6">
        <v>879.0</v>
      </c>
      <c r="B883" s="43"/>
      <c r="C883" s="61"/>
      <c r="D883" s="45"/>
      <c r="E883" s="45"/>
      <c r="F883" s="45"/>
      <c r="G883" s="45"/>
      <c r="H883" s="45"/>
      <c r="I883" s="61"/>
      <c r="J883" s="48"/>
      <c r="K883" s="49"/>
      <c r="L883" s="49"/>
      <c r="M883" s="50"/>
      <c r="N883" s="51"/>
      <c r="O883" s="15"/>
      <c r="P883" s="14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</row>
    <row r="884">
      <c r="A884" s="6">
        <v>880.0</v>
      </c>
      <c r="B884" s="43"/>
      <c r="C884" s="61"/>
      <c r="D884" s="45"/>
      <c r="E884" s="45"/>
      <c r="F884" s="45"/>
      <c r="G884" s="45"/>
      <c r="H884" s="45"/>
      <c r="I884" s="61"/>
      <c r="J884" s="48"/>
      <c r="K884" s="49"/>
      <c r="L884" s="49"/>
      <c r="M884" s="50"/>
      <c r="N884" s="51"/>
      <c r="O884" s="15"/>
      <c r="P884" s="14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</row>
    <row r="885">
      <c r="A885" s="6">
        <v>881.0</v>
      </c>
      <c r="B885" s="43"/>
      <c r="C885" s="61"/>
      <c r="D885" s="45"/>
      <c r="E885" s="45"/>
      <c r="F885" s="45"/>
      <c r="G885" s="45"/>
      <c r="H885" s="45"/>
      <c r="I885" s="61"/>
      <c r="J885" s="48"/>
      <c r="K885" s="49"/>
      <c r="L885" s="49"/>
      <c r="M885" s="50"/>
      <c r="N885" s="51"/>
      <c r="O885" s="15"/>
      <c r="P885" s="14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</row>
    <row r="886">
      <c r="A886" s="6">
        <v>882.0</v>
      </c>
      <c r="B886" s="43"/>
      <c r="C886" s="61"/>
      <c r="D886" s="45"/>
      <c r="E886" s="45"/>
      <c r="F886" s="45"/>
      <c r="G886" s="45"/>
      <c r="H886" s="45"/>
      <c r="I886" s="61"/>
      <c r="J886" s="48"/>
      <c r="K886" s="49"/>
      <c r="L886" s="49"/>
      <c r="M886" s="50"/>
      <c r="N886" s="51"/>
      <c r="O886" s="15"/>
      <c r="P886" s="14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</row>
    <row r="887">
      <c r="A887" s="6">
        <v>883.0</v>
      </c>
      <c r="B887" s="43"/>
      <c r="C887" s="61"/>
      <c r="D887" s="45"/>
      <c r="E887" s="45"/>
      <c r="F887" s="45"/>
      <c r="G887" s="45"/>
      <c r="H887" s="45"/>
      <c r="I887" s="61"/>
      <c r="J887" s="48"/>
      <c r="K887" s="49"/>
      <c r="L887" s="49"/>
      <c r="M887" s="50"/>
      <c r="N887" s="51"/>
      <c r="O887" s="15"/>
      <c r="P887" s="14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</row>
    <row r="888">
      <c r="A888" s="6">
        <v>884.0</v>
      </c>
      <c r="B888" s="43"/>
      <c r="C888" s="61"/>
      <c r="D888" s="45"/>
      <c r="E888" s="45"/>
      <c r="F888" s="45"/>
      <c r="G888" s="45"/>
      <c r="H888" s="45"/>
      <c r="I888" s="61"/>
      <c r="J888" s="48"/>
      <c r="K888" s="49"/>
      <c r="L888" s="49"/>
      <c r="M888" s="50"/>
      <c r="N888" s="51"/>
      <c r="O888" s="15"/>
      <c r="P888" s="14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</row>
    <row r="889">
      <c r="A889" s="6">
        <v>885.0</v>
      </c>
      <c r="B889" s="43"/>
      <c r="C889" s="61"/>
      <c r="D889" s="45"/>
      <c r="E889" s="45"/>
      <c r="F889" s="45"/>
      <c r="G889" s="45"/>
      <c r="H889" s="45"/>
      <c r="I889" s="61"/>
      <c r="J889" s="48"/>
      <c r="K889" s="49"/>
      <c r="L889" s="49"/>
      <c r="M889" s="50"/>
      <c r="N889" s="51"/>
      <c r="O889" s="15"/>
      <c r="P889" s="14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</row>
    <row r="890">
      <c r="A890" s="6">
        <v>886.0</v>
      </c>
      <c r="B890" s="43"/>
      <c r="C890" s="61"/>
      <c r="D890" s="45"/>
      <c r="E890" s="45"/>
      <c r="F890" s="45"/>
      <c r="G890" s="45"/>
      <c r="H890" s="45"/>
      <c r="I890" s="61"/>
      <c r="J890" s="48"/>
      <c r="K890" s="49"/>
      <c r="L890" s="49"/>
      <c r="M890" s="50"/>
      <c r="N890" s="51"/>
      <c r="O890" s="15"/>
      <c r="P890" s="14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</row>
    <row r="891">
      <c r="A891" s="6">
        <v>887.0</v>
      </c>
      <c r="B891" s="43"/>
      <c r="C891" s="61"/>
      <c r="D891" s="45"/>
      <c r="E891" s="45"/>
      <c r="F891" s="45"/>
      <c r="G891" s="45"/>
      <c r="H891" s="45"/>
      <c r="I891" s="61"/>
      <c r="J891" s="48"/>
      <c r="K891" s="49"/>
      <c r="L891" s="49"/>
      <c r="M891" s="50"/>
      <c r="N891" s="51"/>
      <c r="O891" s="15"/>
      <c r="P891" s="14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</row>
    <row r="892">
      <c r="A892" s="6">
        <v>888.0</v>
      </c>
      <c r="B892" s="43"/>
      <c r="C892" s="61"/>
      <c r="D892" s="45"/>
      <c r="E892" s="45"/>
      <c r="F892" s="45"/>
      <c r="G892" s="45"/>
      <c r="H892" s="45"/>
      <c r="I892" s="61"/>
      <c r="J892" s="48"/>
      <c r="K892" s="49"/>
      <c r="L892" s="49"/>
      <c r="M892" s="50"/>
      <c r="N892" s="51"/>
      <c r="O892" s="15"/>
      <c r="P892" s="14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</row>
    <row r="893">
      <c r="A893" s="6">
        <v>889.0</v>
      </c>
      <c r="B893" s="43"/>
      <c r="C893" s="61"/>
      <c r="D893" s="45"/>
      <c r="E893" s="45"/>
      <c r="F893" s="45"/>
      <c r="G893" s="45"/>
      <c r="H893" s="45"/>
      <c r="I893" s="61"/>
      <c r="J893" s="48"/>
      <c r="K893" s="49"/>
      <c r="L893" s="49"/>
      <c r="M893" s="50"/>
      <c r="N893" s="51"/>
      <c r="O893" s="15"/>
      <c r="P893" s="14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</row>
    <row r="894">
      <c r="A894" s="6">
        <v>890.0</v>
      </c>
      <c r="B894" s="43"/>
      <c r="C894" s="61"/>
      <c r="D894" s="45"/>
      <c r="E894" s="45"/>
      <c r="F894" s="45"/>
      <c r="G894" s="45"/>
      <c r="H894" s="45"/>
      <c r="I894" s="61"/>
      <c r="J894" s="48"/>
      <c r="K894" s="49"/>
      <c r="L894" s="49"/>
      <c r="M894" s="50"/>
      <c r="N894" s="51"/>
      <c r="O894" s="15"/>
      <c r="P894" s="14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</row>
    <row r="895">
      <c r="A895" s="6">
        <v>891.0</v>
      </c>
      <c r="B895" s="43"/>
      <c r="C895" s="61"/>
      <c r="D895" s="45"/>
      <c r="E895" s="45"/>
      <c r="F895" s="45"/>
      <c r="G895" s="45"/>
      <c r="H895" s="45"/>
      <c r="I895" s="61"/>
      <c r="J895" s="48"/>
      <c r="K895" s="49"/>
      <c r="L895" s="49"/>
      <c r="M895" s="50"/>
      <c r="N895" s="51"/>
      <c r="O895" s="15"/>
      <c r="P895" s="14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</row>
    <row r="896">
      <c r="A896" s="6">
        <v>892.0</v>
      </c>
      <c r="B896" s="43"/>
      <c r="C896" s="61"/>
      <c r="D896" s="45"/>
      <c r="E896" s="45"/>
      <c r="F896" s="45"/>
      <c r="G896" s="45"/>
      <c r="H896" s="45"/>
      <c r="I896" s="61"/>
      <c r="J896" s="48"/>
      <c r="K896" s="49"/>
      <c r="L896" s="49"/>
      <c r="M896" s="50"/>
      <c r="N896" s="51"/>
      <c r="O896" s="15"/>
      <c r="P896" s="14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</row>
    <row r="897">
      <c r="A897" s="6">
        <v>893.0</v>
      </c>
      <c r="B897" s="43"/>
      <c r="C897" s="61"/>
      <c r="D897" s="45"/>
      <c r="E897" s="45"/>
      <c r="F897" s="45"/>
      <c r="G897" s="45"/>
      <c r="H897" s="45"/>
      <c r="I897" s="61"/>
      <c r="J897" s="48"/>
      <c r="K897" s="49"/>
      <c r="L897" s="49"/>
      <c r="M897" s="50"/>
      <c r="N897" s="51"/>
      <c r="O897" s="15"/>
      <c r="P897" s="14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</row>
    <row r="898">
      <c r="A898" s="6">
        <v>894.0</v>
      </c>
      <c r="B898" s="43"/>
      <c r="C898" s="61"/>
      <c r="D898" s="45"/>
      <c r="E898" s="45"/>
      <c r="F898" s="45"/>
      <c r="G898" s="45"/>
      <c r="H898" s="45"/>
      <c r="I898" s="61"/>
      <c r="J898" s="48"/>
      <c r="K898" s="49"/>
      <c r="L898" s="49"/>
      <c r="M898" s="50"/>
      <c r="N898" s="51"/>
      <c r="O898" s="15"/>
      <c r="P898" s="14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</row>
    <row r="899">
      <c r="A899" s="6">
        <v>895.0</v>
      </c>
      <c r="B899" s="43"/>
      <c r="C899" s="61"/>
      <c r="D899" s="45"/>
      <c r="E899" s="45"/>
      <c r="F899" s="45"/>
      <c r="G899" s="45"/>
      <c r="H899" s="45"/>
      <c r="I899" s="61"/>
      <c r="J899" s="48"/>
      <c r="K899" s="49"/>
      <c r="L899" s="49"/>
      <c r="M899" s="50"/>
      <c r="N899" s="51"/>
      <c r="O899" s="15"/>
      <c r="P899" s="14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</row>
    <row r="900">
      <c r="A900" s="6">
        <v>896.0</v>
      </c>
      <c r="B900" s="43"/>
      <c r="C900" s="61"/>
      <c r="D900" s="45"/>
      <c r="E900" s="45"/>
      <c r="F900" s="45"/>
      <c r="G900" s="45"/>
      <c r="H900" s="45"/>
      <c r="I900" s="61"/>
      <c r="J900" s="48"/>
      <c r="K900" s="49"/>
      <c r="L900" s="49"/>
      <c r="M900" s="50"/>
      <c r="N900" s="51"/>
      <c r="O900" s="15"/>
      <c r="P900" s="14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</row>
    <row r="901">
      <c r="A901" s="6">
        <v>897.0</v>
      </c>
      <c r="B901" s="43"/>
      <c r="C901" s="61"/>
      <c r="D901" s="45"/>
      <c r="E901" s="45"/>
      <c r="F901" s="45"/>
      <c r="G901" s="45"/>
      <c r="H901" s="45"/>
      <c r="I901" s="61"/>
      <c r="J901" s="48"/>
      <c r="K901" s="49"/>
      <c r="L901" s="49"/>
      <c r="M901" s="50"/>
      <c r="N901" s="51"/>
      <c r="O901" s="15"/>
      <c r="P901" s="14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</row>
    <row r="902">
      <c r="A902" s="6">
        <v>898.0</v>
      </c>
      <c r="B902" s="43"/>
      <c r="C902" s="61"/>
      <c r="D902" s="45"/>
      <c r="E902" s="45"/>
      <c r="F902" s="45"/>
      <c r="G902" s="45"/>
      <c r="H902" s="45"/>
      <c r="I902" s="61"/>
      <c r="J902" s="48"/>
      <c r="K902" s="49"/>
      <c r="L902" s="49"/>
      <c r="M902" s="50"/>
      <c r="N902" s="51"/>
      <c r="O902" s="15"/>
      <c r="P902" s="14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</row>
    <row r="903">
      <c r="A903" s="6">
        <v>899.0</v>
      </c>
      <c r="B903" s="43"/>
      <c r="C903" s="61"/>
      <c r="D903" s="45"/>
      <c r="E903" s="45"/>
      <c r="F903" s="45"/>
      <c r="G903" s="45"/>
      <c r="H903" s="45"/>
      <c r="I903" s="61"/>
      <c r="J903" s="48"/>
      <c r="K903" s="49"/>
      <c r="L903" s="49"/>
      <c r="M903" s="50"/>
      <c r="N903" s="51"/>
      <c r="O903" s="15"/>
      <c r="P903" s="14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</row>
    <row r="904">
      <c r="A904" s="6">
        <v>900.0</v>
      </c>
      <c r="B904" s="43"/>
      <c r="C904" s="61"/>
      <c r="D904" s="45"/>
      <c r="E904" s="45"/>
      <c r="F904" s="45"/>
      <c r="G904" s="45"/>
      <c r="H904" s="45"/>
      <c r="I904" s="61"/>
      <c r="J904" s="48"/>
      <c r="K904" s="49"/>
      <c r="L904" s="49"/>
      <c r="M904" s="50"/>
      <c r="N904" s="51"/>
      <c r="O904" s="15"/>
      <c r="P904" s="14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</row>
    <row r="905">
      <c r="A905" s="6">
        <v>901.0</v>
      </c>
      <c r="B905" s="43"/>
      <c r="C905" s="61"/>
      <c r="D905" s="45"/>
      <c r="E905" s="45"/>
      <c r="F905" s="45"/>
      <c r="G905" s="45"/>
      <c r="H905" s="45"/>
      <c r="I905" s="61"/>
      <c r="J905" s="48"/>
      <c r="K905" s="49"/>
      <c r="L905" s="49"/>
      <c r="M905" s="50"/>
      <c r="N905" s="51"/>
      <c r="O905" s="15"/>
      <c r="P905" s="14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</row>
    <row r="906">
      <c r="A906" s="6">
        <v>902.0</v>
      </c>
      <c r="B906" s="43"/>
      <c r="C906" s="61"/>
      <c r="D906" s="45"/>
      <c r="E906" s="45"/>
      <c r="F906" s="45"/>
      <c r="G906" s="45"/>
      <c r="H906" s="45"/>
      <c r="I906" s="61"/>
      <c r="J906" s="48"/>
      <c r="K906" s="49"/>
      <c r="L906" s="49"/>
      <c r="M906" s="50"/>
      <c r="N906" s="51"/>
      <c r="O906" s="15"/>
      <c r="P906" s="14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</row>
    <row r="907">
      <c r="A907" s="6">
        <v>903.0</v>
      </c>
      <c r="B907" s="43"/>
      <c r="C907" s="61"/>
      <c r="D907" s="45"/>
      <c r="E907" s="45"/>
      <c r="F907" s="45"/>
      <c r="G907" s="45"/>
      <c r="H907" s="45"/>
      <c r="I907" s="61"/>
      <c r="J907" s="48"/>
      <c r="K907" s="49"/>
      <c r="L907" s="49"/>
      <c r="M907" s="50"/>
      <c r="N907" s="51"/>
      <c r="O907" s="15"/>
      <c r="P907" s="14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</row>
    <row r="908">
      <c r="A908" s="6">
        <v>904.0</v>
      </c>
      <c r="B908" s="43"/>
      <c r="C908" s="61"/>
      <c r="D908" s="45"/>
      <c r="E908" s="45"/>
      <c r="F908" s="45"/>
      <c r="G908" s="45"/>
      <c r="H908" s="45"/>
      <c r="I908" s="61"/>
      <c r="J908" s="48"/>
      <c r="K908" s="49"/>
      <c r="L908" s="49"/>
      <c r="M908" s="50"/>
      <c r="N908" s="51"/>
      <c r="O908" s="15"/>
      <c r="P908" s="14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</row>
    <row r="909">
      <c r="A909" s="6">
        <v>905.0</v>
      </c>
      <c r="B909" s="43"/>
      <c r="C909" s="61"/>
      <c r="D909" s="45"/>
      <c r="E909" s="45"/>
      <c r="F909" s="45"/>
      <c r="G909" s="45"/>
      <c r="H909" s="45"/>
      <c r="I909" s="61"/>
      <c r="J909" s="48"/>
      <c r="K909" s="49"/>
      <c r="L909" s="49"/>
      <c r="M909" s="50"/>
      <c r="N909" s="51"/>
      <c r="O909" s="15"/>
      <c r="P909" s="14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</row>
    <row r="910">
      <c r="A910" s="6">
        <v>906.0</v>
      </c>
      <c r="B910" s="43"/>
      <c r="C910" s="61"/>
      <c r="D910" s="45"/>
      <c r="E910" s="45"/>
      <c r="F910" s="45"/>
      <c r="G910" s="45"/>
      <c r="H910" s="45"/>
      <c r="I910" s="61"/>
      <c r="J910" s="48"/>
      <c r="K910" s="49"/>
      <c r="L910" s="49"/>
      <c r="M910" s="50"/>
      <c r="N910" s="51"/>
      <c r="O910" s="15"/>
      <c r="P910" s="14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</row>
    <row r="911">
      <c r="A911" s="6">
        <v>907.0</v>
      </c>
      <c r="B911" s="43"/>
      <c r="C911" s="61"/>
      <c r="D911" s="45"/>
      <c r="E911" s="45"/>
      <c r="F911" s="45"/>
      <c r="G911" s="45"/>
      <c r="H911" s="45"/>
      <c r="I911" s="61"/>
      <c r="J911" s="48"/>
      <c r="K911" s="49"/>
      <c r="L911" s="49"/>
      <c r="M911" s="50"/>
      <c r="N911" s="51"/>
      <c r="O911" s="15"/>
      <c r="P911" s="14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</row>
    <row r="912">
      <c r="A912" s="6">
        <v>908.0</v>
      </c>
      <c r="B912" s="43"/>
      <c r="C912" s="61"/>
      <c r="D912" s="45"/>
      <c r="E912" s="45"/>
      <c r="F912" s="45"/>
      <c r="G912" s="45"/>
      <c r="H912" s="45"/>
      <c r="I912" s="61"/>
      <c r="J912" s="48"/>
      <c r="K912" s="49"/>
      <c r="L912" s="49"/>
      <c r="M912" s="50"/>
      <c r="N912" s="51"/>
      <c r="O912" s="15"/>
      <c r="P912" s="14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</row>
    <row r="913">
      <c r="A913" s="6">
        <v>909.0</v>
      </c>
      <c r="B913" s="43"/>
      <c r="C913" s="61"/>
      <c r="D913" s="45"/>
      <c r="E913" s="45"/>
      <c r="F913" s="45"/>
      <c r="G913" s="45"/>
      <c r="H913" s="45"/>
      <c r="I913" s="61"/>
      <c r="J913" s="48"/>
      <c r="K913" s="49"/>
      <c r="L913" s="49"/>
      <c r="M913" s="50"/>
      <c r="N913" s="51"/>
      <c r="O913" s="15"/>
      <c r="P913" s="14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</row>
    <row r="914">
      <c r="A914" s="6">
        <v>910.0</v>
      </c>
      <c r="B914" s="43"/>
      <c r="C914" s="61"/>
      <c r="D914" s="45"/>
      <c r="E914" s="45"/>
      <c r="F914" s="45"/>
      <c r="G914" s="45"/>
      <c r="H914" s="45"/>
      <c r="I914" s="61"/>
      <c r="J914" s="48"/>
      <c r="K914" s="49"/>
      <c r="L914" s="49"/>
      <c r="M914" s="50"/>
      <c r="N914" s="51"/>
      <c r="O914" s="15"/>
      <c r="P914" s="14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</row>
    <row r="915">
      <c r="A915" s="6">
        <v>911.0</v>
      </c>
      <c r="B915" s="43"/>
      <c r="C915" s="61"/>
      <c r="D915" s="45"/>
      <c r="E915" s="45"/>
      <c r="F915" s="45"/>
      <c r="G915" s="45"/>
      <c r="H915" s="45"/>
      <c r="I915" s="61"/>
      <c r="J915" s="48"/>
      <c r="K915" s="49"/>
      <c r="L915" s="49"/>
      <c r="M915" s="50"/>
      <c r="N915" s="51"/>
      <c r="O915" s="15"/>
      <c r="P915" s="14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</row>
    <row r="916">
      <c r="A916" s="6">
        <v>912.0</v>
      </c>
      <c r="B916" s="43"/>
      <c r="C916" s="61"/>
      <c r="D916" s="45"/>
      <c r="E916" s="45"/>
      <c r="F916" s="45"/>
      <c r="G916" s="45"/>
      <c r="H916" s="45"/>
      <c r="I916" s="61"/>
      <c r="J916" s="48"/>
      <c r="K916" s="49"/>
      <c r="L916" s="49"/>
      <c r="M916" s="50"/>
      <c r="N916" s="51"/>
      <c r="O916" s="15"/>
      <c r="P916" s="14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</row>
    <row r="917">
      <c r="A917" s="6">
        <v>913.0</v>
      </c>
      <c r="B917" s="43"/>
      <c r="C917" s="61"/>
      <c r="D917" s="45"/>
      <c r="E917" s="45"/>
      <c r="F917" s="45"/>
      <c r="G917" s="45"/>
      <c r="H917" s="45"/>
      <c r="I917" s="61"/>
      <c r="J917" s="48"/>
      <c r="K917" s="49"/>
      <c r="L917" s="49"/>
      <c r="M917" s="50"/>
      <c r="N917" s="51"/>
      <c r="O917" s="15"/>
      <c r="P917" s="14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</row>
    <row r="918">
      <c r="A918" s="6">
        <v>914.0</v>
      </c>
      <c r="B918" s="43"/>
      <c r="C918" s="61"/>
      <c r="D918" s="45"/>
      <c r="E918" s="45"/>
      <c r="F918" s="45"/>
      <c r="G918" s="45"/>
      <c r="H918" s="45"/>
      <c r="I918" s="61"/>
      <c r="J918" s="48"/>
      <c r="K918" s="49"/>
      <c r="L918" s="49"/>
      <c r="M918" s="50"/>
      <c r="N918" s="51"/>
      <c r="O918" s="15"/>
      <c r="P918" s="14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</row>
    <row r="919">
      <c r="A919" s="6">
        <v>915.0</v>
      </c>
      <c r="B919" s="43"/>
      <c r="C919" s="61"/>
      <c r="D919" s="45"/>
      <c r="E919" s="45"/>
      <c r="F919" s="45"/>
      <c r="G919" s="45"/>
      <c r="H919" s="45"/>
      <c r="I919" s="61"/>
      <c r="J919" s="48"/>
      <c r="K919" s="49"/>
      <c r="L919" s="49"/>
      <c r="M919" s="50"/>
      <c r="N919" s="51"/>
      <c r="O919" s="15"/>
      <c r="P919" s="14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</row>
    <row r="920">
      <c r="A920" s="6">
        <v>916.0</v>
      </c>
      <c r="B920" s="43"/>
      <c r="C920" s="61"/>
      <c r="D920" s="45"/>
      <c r="E920" s="45"/>
      <c r="F920" s="45"/>
      <c r="G920" s="45"/>
      <c r="H920" s="45"/>
      <c r="I920" s="61"/>
      <c r="J920" s="48"/>
      <c r="K920" s="49"/>
      <c r="L920" s="49"/>
      <c r="M920" s="50"/>
      <c r="N920" s="51"/>
      <c r="O920" s="15"/>
      <c r="P920" s="14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</row>
    <row r="921">
      <c r="A921" s="6">
        <v>917.0</v>
      </c>
      <c r="B921" s="43"/>
      <c r="C921" s="61"/>
      <c r="D921" s="45"/>
      <c r="E921" s="45"/>
      <c r="F921" s="45"/>
      <c r="G921" s="45"/>
      <c r="H921" s="45"/>
      <c r="I921" s="61"/>
      <c r="J921" s="48"/>
      <c r="K921" s="49"/>
      <c r="L921" s="49"/>
      <c r="M921" s="50"/>
      <c r="N921" s="51"/>
      <c r="O921" s="15"/>
      <c r="P921" s="14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</row>
    <row r="922">
      <c r="A922" s="6">
        <v>918.0</v>
      </c>
      <c r="B922" s="43"/>
      <c r="C922" s="61"/>
      <c r="D922" s="45"/>
      <c r="E922" s="45"/>
      <c r="F922" s="45"/>
      <c r="G922" s="45"/>
      <c r="H922" s="45"/>
      <c r="I922" s="61"/>
      <c r="J922" s="48"/>
      <c r="K922" s="49"/>
      <c r="L922" s="49"/>
      <c r="M922" s="50"/>
      <c r="N922" s="51"/>
      <c r="O922" s="15"/>
      <c r="P922" s="14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</row>
    <row r="923">
      <c r="A923" s="6">
        <v>919.0</v>
      </c>
      <c r="B923" s="43"/>
      <c r="C923" s="61"/>
      <c r="D923" s="45"/>
      <c r="E923" s="45"/>
      <c r="F923" s="45"/>
      <c r="G923" s="45"/>
      <c r="H923" s="45"/>
      <c r="I923" s="61"/>
      <c r="J923" s="48"/>
      <c r="K923" s="49"/>
      <c r="L923" s="49"/>
      <c r="M923" s="50"/>
      <c r="N923" s="51"/>
      <c r="O923" s="15"/>
      <c r="P923" s="14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</row>
    <row r="924">
      <c r="A924" s="6">
        <v>920.0</v>
      </c>
      <c r="B924" s="43"/>
      <c r="C924" s="61"/>
      <c r="D924" s="45"/>
      <c r="E924" s="45"/>
      <c r="F924" s="45"/>
      <c r="G924" s="45"/>
      <c r="H924" s="45"/>
      <c r="I924" s="61"/>
      <c r="J924" s="48"/>
      <c r="K924" s="49"/>
      <c r="L924" s="49"/>
      <c r="M924" s="50"/>
      <c r="N924" s="51"/>
      <c r="O924" s="15"/>
      <c r="P924" s="14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</row>
    <row r="925">
      <c r="A925" s="6">
        <v>921.0</v>
      </c>
      <c r="B925" s="43"/>
      <c r="C925" s="61"/>
      <c r="D925" s="45"/>
      <c r="E925" s="45"/>
      <c r="F925" s="45"/>
      <c r="G925" s="45"/>
      <c r="H925" s="45"/>
      <c r="I925" s="61"/>
      <c r="J925" s="48"/>
      <c r="K925" s="49"/>
      <c r="L925" s="49"/>
      <c r="M925" s="50"/>
      <c r="N925" s="51"/>
      <c r="O925" s="15"/>
      <c r="P925" s="14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</row>
    <row r="926">
      <c r="A926" s="6">
        <v>922.0</v>
      </c>
      <c r="B926" s="43"/>
      <c r="C926" s="61"/>
      <c r="D926" s="45"/>
      <c r="E926" s="45"/>
      <c r="F926" s="45"/>
      <c r="G926" s="45"/>
      <c r="H926" s="45"/>
      <c r="I926" s="61"/>
      <c r="J926" s="48"/>
      <c r="K926" s="49"/>
      <c r="L926" s="49"/>
      <c r="M926" s="50"/>
      <c r="N926" s="51"/>
      <c r="O926" s="15"/>
      <c r="P926" s="14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</row>
    <row r="927">
      <c r="A927" s="6">
        <v>923.0</v>
      </c>
      <c r="B927" s="43"/>
      <c r="C927" s="61"/>
      <c r="D927" s="45"/>
      <c r="E927" s="45"/>
      <c r="F927" s="45"/>
      <c r="G927" s="45"/>
      <c r="H927" s="45"/>
      <c r="I927" s="61"/>
      <c r="J927" s="48"/>
      <c r="K927" s="49"/>
      <c r="L927" s="49"/>
      <c r="M927" s="50"/>
      <c r="N927" s="51"/>
      <c r="O927" s="15"/>
      <c r="P927" s="14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</row>
    <row r="928">
      <c r="A928" s="6">
        <v>924.0</v>
      </c>
      <c r="B928" s="43"/>
      <c r="C928" s="61"/>
      <c r="D928" s="45"/>
      <c r="E928" s="45"/>
      <c r="F928" s="45"/>
      <c r="G928" s="45"/>
      <c r="H928" s="45"/>
      <c r="I928" s="61"/>
      <c r="J928" s="48"/>
      <c r="K928" s="49"/>
      <c r="L928" s="49"/>
      <c r="M928" s="50"/>
      <c r="N928" s="51"/>
      <c r="O928" s="15"/>
      <c r="P928" s="14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</row>
    <row r="929">
      <c r="A929" s="6">
        <v>925.0</v>
      </c>
      <c r="B929" s="43"/>
      <c r="C929" s="61"/>
      <c r="D929" s="45"/>
      <c r="E929" s="45"/>
      <c r="F929" s="45"/>
      <c r="G929" s="45"/>
      <c r="H929" s="45"/>
      <c r="I929" s="61"/>
      <c r="J929" s="48"/>
      <c r="K929" s="49"/>
      <c r="L929" s="49"/>
      <c r="M929" s="50"/>
      <c r="N929" s="51"/>
      <c r="O929" s="15"/>
      <c r="P929" s="14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</row>
    <row r="930">
      <c r="A930" s="6">
        <v>926.0</v>
      </c>
      <c r="B930" s="43"/>
      <c r="C930" s="61"/>
      <c r="D930" s="45"/>
      <c r="E930" s="45"/>
      <c r="F930" s="45"/>
      <c r="G930" s="45"/>
      <c r="H930" s="45"/>
      <c r="I930" s="61"/>
      <c r="J930" s="48"/>
      <c r="K930" s="49"/>
      <c r="L930" s="49"/>
      <c r="M930" s="50"/>
      <c r="N930" s="51"/>
      <c r="O930" s="15"/>
      <c r="P930" s="14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</row>
    <row r="931">
      <c r="A931" s="6">
        <v>927.0</v>
      </c>
      <c r="B931" s="43"/>
      <c r="C931" s="61"/>
      <c r="D931" s="45"/>
      <c r="E931" s="45"/>
      <c r="F931" s="45"/>
      <c r="G931" s="45"/>
      <c r="H931" s="45"/>
      <c r="I931" s="61"/>
      <c r="J931" s="48"/>
      <c r="K931" s="49"/>
      <c r="L931" s="49"/>
      <c r="M931" s="50"/>
      <c r="N931" s="51"/>
      <c r="O931" s="15"/>
      <c r="P931" s="14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</row>
    <row r="932">
      <c r="A932" s="6">
        <v>928.0</v>
      </c>
      <c r="B932" s="43"/>
      <c r="C932" s="61"/>
      <c r="D932" s="45"/>
      <c r="E932" s="45"/>
      <c r="F932" s="45"/>
      <c r="G932" s="45"/>
      <c r="H932" s="45"/>
      <c r="I932" s="61"/>
      <c r="J932" s="48"/>
      <c r="K932" s="49"/>
      <c r="L932" s="49"/>
      <c r="M932" s="50"/>
      <c r="N932" s="51"/>
      <c r="O932" s="15"/>
      <c r="P932" s="14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</row>
    <row r="933">
      <c r="A933" s="6">
        <v>929.0</v>
      </c>
      <c r="B933" s="43"/>
      <c r="C933" s="61"/>
      <c r="D933" s="45"/>
      <c r="E933" s="45"/>
      <c r="F933" s="45"/>
      <c r="G933" s="45"/>
      <c r="H933" s="45"/>
      <c r="I933" s="61"/>
      <c r="J933" s="48"/>
      <c r="K933" s="49"/>
      <c r="L933" s="49"/>
      <c r="M933" s="50"/>
      <c r="N933" s="51"/>
      <c r="O933" s="15"/>
      <c r="P933" s="14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</row>
    <row r="934">
      <c r="A934" s="6">
        <v>930.0</v>
      </c>
      <c r="B934" s="43"/>
      <c r="C934" s="61"/>
      <c r="D934" s="45"/>
      <c r="E934" s="45"/>
      <c r="F934" s="45"/>
      <c r="G934" s="45"/>
      <c r="H934" s="45"/>
      <c r="I934" s="61"/>
      <c r="J934" s="48"/>
      <c r="K934" s="49"/>
      <c r="L934" s="49"/>
      <c r="M934" s="50"/>
      <c r="N934" s="51"/>
      <c r="O934" s="15"/>
      <c r="P934" s="14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</row>
    <row r="935">
      <c r="A935" s="6">
        <v>931.0</v>
      </c>
      <c r="B935" s="43"/>
      <c r="C935" s="61"/>
      <c r="D935" s="45"/>
      <c r="E935" s="45"/>
      <c r="F935" s="45"/>
      <c r="G935" s="45"/>
      <c r="H935" s="45"/>
      <c r="I935" s="61"/>
      <c r="J935" s="48"/>
      <c r="K935" s="49"/>
      <c r="L935" s="49"/>
      <c r="M935" s="50"/>
      <c r="N935" s="51"/>
      <c r="O935" s="15"/>
      <c r="P935" s="14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</row>
    <row r="936">
      <c r="A936" s="6">
        <v>932.0</v>
      </c>
      <c r="B936" s="43"/>
      <c r="C936" s="61"/>
      <c r="D936" s="45"/>
      <c r="E936" s="45"/>
      <c r="F936" s="45"/>
      <c r="G936" s="45"/>
      <c r="H936" s="45"/>
      <c r="I936" s="61"/>
      <c r="J936" s="48"/>
      <c r="K936" s="49"/>
      <c r="L936" s="49"/>
      <c r="M936" s="50"/>
      <c r="N936" s="51"/>
      <c r="O936" s="15"/>
      <c r="P936" s="14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</row>
    <row r="937">
      <c r="A937" s="6">
        <v>933.0</v>
      </c>
      <c r="B937" s="43"/>
      <c r="C937" s="61"/>
      <c r="D937" s="45"/>
      <c r="E937" s="45"/>
      <c r="F937" s="45"/>
      <c r="G937" s="45"/>
      <c r="H937" s="45"/>
      <c r="I937" s="61"/>
      <c r="J937" s="48"/>
      <c r="K937" s="49"/>
      <c r="L937" s="49"/>
      <c r="M937" s="50"/>
      <c r="N937" s="51"/>
      <c r="O937" s="15"/>
      <c r="P937" s="14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</row>
    <row r="938">
      <c r="A938" s="6">
        <v>934.0</v>
      </c>
      <c r="B938" s="43"/>
      <c r="C938" s="61"/>
      <c r="D938" s="45"/>
      <c r="E938" s="45"/>
      <c r="F938" s="45"/>
      <c r="G938" s="45"/>
      <c r="H938" s="45"/>
      <c r="I938" s="61"/>
      <c r="J938" s="48"/>
      <c r="K938" s="49"/>
      <c r="L938" s="49"/>
      <c r="M938" s="50"/>
      <c r="N938" s="51"/>
      <c r="O938" s="15"/>
      <c r="P938" s="14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</row>
    <row r="939">
      <c r="A939" s="6">
        <v>935.0</v>
      </c>
      <c r="B939" s="43"/>
      <c r="C939" s="61"/>
      <c r="D939" s="45"/>
      <c r="E939" s="45"/>
      <c r="F939" s="45"/>
      <c r="G939" s="45"/>
      <c r="H939" s="45"/>
      <c r="I939" s="61"/>
      <c r="J939" s="48"/>
      <c r="K939" s="49"/>
      <c r="L939" s="49"/>
      <c r="M939" s="50"/>
      <c r="N939" s="51"/>
      <c r="O939" s="15"/>
      <c r="P939" s="14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</row>
    <row r="940">
      <c r="A940" s="6">
        <v>936.0</v>
      </c>
      <c r="B940" s="43"/>
      <c r="C940" s="61"/>
      <c r="D940" s="45"/>
      <c r="E940" s="45"/>
      <c r="F940" s="45"/>
      <c r="G940" s="45"/>
      <c r="H940" s="45"/>
      <c r="I940" s="61"/>
      <c r="J940" s="48"/>
      <c r="K940" s="49"/>
      <c r="L940" s="49"/>
      <c r="M940" s="50"/>
      <c r="N940" s="51"/>
      <c r="O940" s="15"/>
      <c r="P940" s="14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</row>
    <row r="941">
      <c r="A941" s="6">
        <v>937.0</v>
      </c>
      <c r="B941" s="43"/>
      <c r="C941" s="61"/>
      <c r="D941" s="45"/>
      <c r="E941" s="45"/>
      <c r="F941" s="45"/>
      <c r="G941" s="45"/>
      <c r="H941" s="45"/>
      <c r="I941" s="61"/>
      <c r="J941" s="48"/>
      <c r="K941" s="49"/>
      <c r="L941" s="49"/>
      <c r="M941" s="50"/>
      <c r="N941" s="51"/>
      <c r="O941" s="15"/>
      <c r="P941" s="14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</row>
    <row r="942">
      <c r="A942" s="6">
        <v>938.0</v>
      </c>
      <c r="B942" s="43"/>
      <c r="C942" s="61"/>
      <c r="D942" s="45"/>
      <c r="E942" s="45"/>
      <c r="F942" s="45"/>
      <c r="G942" s="45"/>
      <c r="H942" s="45"/>
      <c r="I942" s="61"/>
      <c r="J942" s="48"/>
      <c r="K942" s="49"/>
      <c r="L942" s="49"/>
      <c r="M942" s="50"/>
      <c r="N942" s="51"/>
      <c r="O942" s="15"/>
      <c r="P942" s="14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</row>
    <row r="943">
      <c r="A943" s="6">
        <v>939.0</v>
      </c>
      <c r="B943" s="43"/>
      <c r="C943" s="61"/>
      <c r="D943" s="45"/>
      <c r="E943" s="45"/>
      <c r="F943" s="45"/>
      <c r="G943" s="45"/>
      <c r="H943" s="45"/>
      <c r="I943" s="61"/>
      <c r="J943" s="48"/>
      <c r="K943" s="49"/>
      <c r="L943" s="49"/>
      <c r="M943" s="50"/>
      <c r="N943" s="51"/>
      <c r="O943" s="15"/>
      <c r="P943" s="14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</row>
    <row r="944">
      <c r="A944" s="6">
        <v>940.0</v>
      </c>
      <c r="B944" s="43"/>
      <c r="C944" s="61"/>
      <c r="D944" s="45"/>
      <c r="E944" s="45"/>
      <c r="F944" s="45"/>
      <c r="G944" s="45"/>
      <c r="H944" s="45"/>
      <c r="I944" s="61"/>
      <c r="J944" s="48"/>
      <c r="K944" s="49"/>
      <c r="L944" s="49"/>
      <c r="M944" s="50"/>
      <c r="N944" s="51"/>
      <c r="O944" s="15"/>
      <c r="P944" s="14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</row>
    <row r="945">
      <c r="A945" s="6">
        <v>941.0</v>
      </c>
      <c r="B945" s="43"/>
      <c r="C945" s="61"/>
      <c r="D945" s="45"/>
      <c r="E945" s="45"/>
      <c r="F945" s="45"/>
      <c r="G945" s="45"/>
      <c r="H945" s="45"/>
      <c r="I945" s="61"/>
      <c r="J945" s="48"/>
      <c r="K945" s="49"/>
      <c r="L945" s="49"/>
      <c r="M945" s="50"/>
      <c r="N945" s="51"/>
      <c r="O945" s="15"/>
      <c r="P945" s="14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</row>
    <row r="946">
      <c r="A946" s="6">
        <v>942.0</v>
      </c>
      <c r="B946" s="43"/>
      <c r="C946" s="61"/>
      <c r="D946" s="45"/>
      <c r="E946" s="45"/>
      <c r="F946" s="45"/>
      <c r="G946" s="45"/>
      <c r="H946" s="45"/>
      <c r="I946" s="61"/>
      <c r="J946" s="48"/>
      <c r="K946" s="49"/>
      <c r="L946" s="49"/>
      <c r="M946" s="50"/>
      <c r="N946" s="51"/>
      <c r="O946" s="15"/>
      <c r="P946" s="14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</row>
    <row r="947">
      <c r="A947" s="6">
        <v>943.0</v>
      </c>
      <c r="B947" s="43"/>
      <c r="C947" s="61"/>
      <c r="D947" s="45"/>
      <c r="E947" s="45"/>
      <c r="F947" s="45"/>
      <c r="G947" s="45"/>
      <c r="H947" s="45"/>
      <c r="I947" s="61"/>
      <c r="J947" s="48"/>
      <c r="K947" s="49"/>
      <c r="L947" s="49"/>
      <c r="M947" s="50"/>
      <c r="N947" s="51"/>
      <c r="O947" s="15"/>
      <c r="P947" s="14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</row>
    <row r="948">
      <c r="A948" s="6">
        <v>944.0</v>
      </c>
      <c r="B948" s="43"/>
      <c r="C948" s="61"/>
      <c r="D948" s="45"/>
      <c r="E948" s="45"/>
      <c r="F948" s="45"/>
      <c r="G948" s="45"/>
      <c r="H948" s="45"/>
      <c r="I948" s="61"/>
      <c r="J948" s="48"/>
      <c r="K948" s="49"/>
      <c r="L948" s="49"/>
      <c r="M948" s="50"/>
      <c r="N948" s="51"/>
      <c r="O948" s="15"/>
      <c r="P948" s="14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</row>
    <row r="949">
      <c r="A949" s="6">
        <v>945.0</v>
      </c>
      <c r="B949" s="43"/>
      <c r="C949" s="61"/>
      <c r="D949" s="45"/>
      <c r="E949" s="45"/>
      <c r="F949" s="45"/>
      <c r="G949" s="45"/>
      <c r="H949" s="45"/>
      <c r="I949" s="61"/>
      <c r="J949" s="48"/>
      <c r="K949" s="49"/>
      <c r="L949" s="49"/>
      <c r="M949" s="50"/>
      <c r="N949" s="51"/>
      <c r="O949" s="15"/>
      <c r="P949" s="14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</row>
    <row r="950">
      <c r="A950" s="6">
        <v>946.0</v>
      </c>
      <c r="B950" s="43"/>
      <c r="C950" s="61"/>
      <c r="D950" s="45"/>
      <c r="E950" s="45"/>
      <c r="F950" s="45"/>
      <c r="G950" s="45"/>
      <c r="H950" s="45"/>
      <c r="I950" s="61"/>
      <c r="J950" s="48"/>
      <c r="K950" s="49"/>
      <c r="L950" s="49"/>
      <c r="M950" s="50"/>
      <c r="N950" s="51"/>
      <c r="O950" s="15"/>
      <c r="P950" s="14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</row>
    <row r="951">
      <c r="A951" s="6">
        <v>947.0</v>
      </c>
      <c r="B951" s="43"/>
      <c r="C951" s="61"/>
      <c r="D951" s="45"/>
      <c r="E951" s="45"/>
      <c r="F951" s="45"/>
      <c r="G951" s="45"/>
      <c r="H951" s="45"/>
      <c r="I951" s="61"/>
      <c r="J951" s="48"/>
      <c r="K951" s="49"/>
      <c r="L951" s="49"/>
      <c r="M951" s="50"/>
      <c r="N951" s="51"/>
      <c r="O951" s="15"/>
      <c r="P951" s="14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</row>
    <row r="952">
      <c r="A952" s="6">
        <v>948.0</v>
      </c>
      <c r="B952" s="43"/>
      <c r="C952" s="61"/>
      <c r="D952" s="45"/>
      <c r="E952" s="45"/>
      <c r="F952" s="45"/>
      <c r="G952" s="45"/>
      <c r="H952" s="45"/>
      <c r="I952" s="61"/>
      <c r="J952" s="48"/>
      <c r="K952" s="49"/>
      <c r="L952" s="49"/>
      <c r="M952" s="50"/>
      <c r="N952" s="51"/>
      <c r="O952" s="15"/>
      <c r="P952" s="14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</row>
    <row r="953">
      <c r="A953" s="6">
        <v>949.0</v>
      </c>
      <c r="B953" s="43"/>
      <c r="C953" s="61"/>
      <c r="D953" s="45"/>
      <c r="E953" s="45"/>
      <c r="F953" s="45"/>
      <c r="G953" s="45"/>
      <c r="H953" s="45"/>
      <c r="I953" s="61"/>
      <c r="J953" s="48"/>
      <c r="K953" s="49"/>
      <c r="L953" s="49"/>
      <c r="M953" s="50"/>
      <c r="N953" s="51"/>
      <c r="O953" s="15"/>
      <c r="P953" s="14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</row>
    <row r="954">
      <c r="A954" s="6">
        <v>950.0</v>
      </c>
      <c r="B954" s="43"/>
      <c r="C954" s="61"/>
      <c r="D954" s="45"/>
      <c r="E954" s="45"/>
      <c r="F954" s="45"/>
      <c r="G954" s="45"/>
      <c r="H954" s="45"/>
      <c r="I954" s="61"/>
      <c r="J954" s="48"/>
      <c r="K954" s="49"/>
      <c r="L954" s="49"/>
      <c r="M954" s="50"/>
      <c r="N954" s="51"/>
      <c r="O954" s="15"/>
      <c r="P954" s="14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</row>
    <row r="955">
      <c r="A955" s="6">
        <v>951.0</v>
      </c>
      <c r="B955" s="43"/>
      <c r="C955" s="61"/>
      <c r="D955" s="45"/>
      <c r="E955" s="45"/>
      <c r="F955" s="45"/>
      <c r="G955" s="45"/>
      <c r="H955" s="45"/>
      <c r="I955" s="61"/>
      <c r="J955" s="48"/>
      <c r="K955" s="49"/>
      <c r="L955" s="49"/>
      <c r="M955" s="50"/>
      <c r="N955" s="51"/>
      <c r="O955" s="15"/>
      <c r="P955" s="14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</row>
    <row r="956">
      <c r="A956" s="6">
        <v>952.0</v>
      </c>
      <c r="B956" s="43"/>
      <c r="C956" s="61"/>
      <c r="D956" s="45"/>
      <c r="E956" s="45"/>
      <c r="F956" s="45"/>
      <c r="G956" s="45"/>
      <c r="H956" s="45"/>
      <c r="I956" s="61"/>
      <c r="J956" s="48"/>
      <c r="K956" s="49"/>
      <c r="L956" s="49"/>
      <c r="M956" s="50"/>
      <c r="N956" s="51"/>
      <c r="O956" s="15"/>
      <c r="P956" s="14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</row>
    <row r="957">
      <c r="A957" s="6">
        <v>953.0</v>
      </c>
      <c r="B957" s="43"/>
      <c r="C957" s="61"/>
      <c r="D957" s="45"/>
      <c r="E957" s="45"/>
      <c r="F957" s="45"/>
      <c r="G957" s="45"/>
      <c r="H957" s="45"/>
      <c r="I957" s="61"/>
      <c r="J957" s="48"/>
      <c r="K957" s="49"/>
      <c r="L957" s="49"/>
      <c r="M957" s="50"/>
      <c r="N957" s="51"/>
      <c r="O957" s="15"/>
      <c r="P957" s="14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</row>
    <row r="958">
      <c r="A958" s="6">
        <v>954.0</v>
      </c>
      <c r="B958" s="43"/>
      <c r="C958" s="61"/>
      <c r="D958" s="45"/>
      <c r="E958" s="45"/>
      <c r="F958" s="45"/>
      <c r="G958" s="45"/>
      <c r="H958" s="45"/>
      <c r="I958" s="61"/>
      <c r="J958" s="48"/>
      <c r="K958" s="49"/>
      <c r="L958" s="49"/>
      <c r="M958" s="50"/>
      <c r="N958" s="51"/>
      <c r="O958" s="15"/>
      <c r="P958" s="14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</row>
    <row r="959">
      <c r="A959" s="6">
        <v>955.0</v>
      </c>
      <c r="B959" s="43"/>
      <c r="C959" s="61"/>
      <c r="D959" s="45"/>
      <c r="E959" s="45"/>
      <c r="F959" s="45"/>
      <c r="G959" s="45"/>
      <c r="H959" s="45"/>
      <c r="I959" s="61"/>
      <c r="J959" s="48"/>
      <c r="K959" s="49"/>
      <c r="L959" s="49"/>
      <c r="M959" s="50"/>
      <c r="N959" s="51"/>
      <c r="O959" s="15"/>
      <c r="P959" s="14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</row>
    <row r="960">
      <c r="A960" s="6">
        <v>956.0</v>
      </c>
      <c r="B960" s="43"/>
      <c r="C960" s="61"/>
      <c r="D960" s="45"/>
      <c r="E960" s="45"/>
      <c r="F960" s="45"/>
      <c r="G960" s="45"/>
      <c r="H960" s="45"/>
      <c r="I960" s="61"/>
      <c r="J960" s="48"/>
      <c r="K960" s="49"/>
      <c r="L960" s="49"/>
      <c r="M960" s="50"/>
      <c r="N960" s="51"/>
      <c r="O960" s="15"/>
      <c r="P960" s="14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</row>
    <row r="961">
      <c r="A961" s="6">
        <v>957.0</v>
      </c>
      <c r="B961" s="43"/>
      <c r="C961" s="61"/>
      <c r="D961" s="45"/>
      <c r="E961" s="45"/>
      <c r="F961" s="45"/>
      <c r="G961" s="45"/>
      <c r="H961" s="45"/>
      <c r="I961" s="61"/>
      <c r="J961" s="48"/>
      <c r="K961" s="49"/>
      <c r="L961" s="49"/>
      <c r="M961" s="50"/>
      <c r="N961" s="51"/>
      <c r="O961" s="15"/>
      <c r="P961" s="14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</row>
    <row r="962">
      <c r="A962" s="6">
        <v>958.0</v>
      </c>
      <c r="B962" s="43"/>
      <c r="C962" s="61"/>
      <c r="D962" s="45"/>
      <c r="E962" s="45"/>
      <c r="F962" s="45"/>
      <c r="G962" s="45"/>
      <c r="H962" s="45"/>
      <c r="I962" s="61"/>
      <c r="J962" s="48"/>
      <c r="K962" s="49"/>
      <c r="L962" s="49"/>
      <c r="M962" s="50"/>
      <c r="N962" s="51"/>
      <c r="O962" s="15"/>
      <c r="P962" s="14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</row>
    <row r="963">
      <c r="A963" s="6">
        <v>959.0</v>
      </c>
      <c r="B963" s="43"/>
      <c r="C963" s="61"/>
      <c r="D963" s="45"/>
      <c r="E963" s="45"/>
      <c r="F963" s="45"/>
      <c r="G963" s="45"/>
      <c r="H963" s="45"/>
      <c r="I963" s="61"/>
      <c r="J963" s="48"/>
      <c r="K963" s="49"/>
      <c r="L963" s="49"/>
      <c r="M963" s="50"/>
      <c r="N963" s="51"/>
      <c r="O963" s="15"/>
      <c r="P963" s="14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</row>
    <row r="964">
      <c r="A964" s="6">
        <v>960.0</v>
      </c>
      <c r="B964" s="43"/>
      <c r="C964" s="61"/>
      <c r="D964" s="45"/>
      <c r="E964" s="45"/>
      <c r="F964" s="45"/>
      <c r="G964" s="45"/>
      <c r="H964" s="45"/>
      <c r="I964" s="61"/>
      <c r="J964" s="48"/>
      <c r="K964" s="49"/>
      <c r="L964" s="49"/>
      <c r="M964" s="50"/>
      <c r="N964" s="51"/>
      <c r="O964" s="15"/>
      <c r="P964" s="14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</row>
    <row r="965">
      <c r="A965" s="6">
        <v>961.0</v>
      </c>
      <c r="B965" s="43"/>
      <c r="C965" s="61"/>
      <c r="D965" s="45"/>
      <c r="E965" s="45"/>
      <c r="F965" s="45"/>
      <c r="G965" s="45"/>
      <c r="H965" s="45"/>
      <c r="I965" s="61"/>
      <c r="J965" s="48"/>
      <c r="K965" s="49"/>
      <c r="L965" s="49"/>
      <c r="M965" s="50"/>
      <c r="N965" s="51"/>
      <c r="O965" s="15"/>
      <c r="P965" s="14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</row>
    <row r="966">
      <c r="A966" s="6">
        <v>962.0</v>
      </c>
      <c r="B966" s="43"/>
      <c r="C966" s="61"/>
      <c r="D966" s="45"/>
      <c r="E966" s="45"/>
      <c r="F966" s="45"/>
      <c r="G966" s="45"/>
      <c r="H966" s="45"/>
      <c r="I966" s="61"/>
      <c r="J966" s="48"/>
      <c r="K966" s="49"/>
      <c r="L966" s="49"/>
      <c r="M966" s="50"/>
      <c r="N966" s="51"/>
      <c r="O966" s="15"/>
      <c r="P966" s="14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</row>
    <row r="967">
      <c r="A967" s="6">
        <v>963.0</v>
      </c>
      <c r="B967" s="43"/>
      <c r="C967" s="61"/>
      <c r="D967" s="45"/>
      <c r="E967" s="45"/>
      <c r="F967" s="45"/>
      <c r="G967" s="45"/>
      <c r="H967" s="45"/>
      <c r="I967" s="61"/>
      <c r="J967" s="48"/>
      <c r="K967" s="49"/>
      <c r="L967" s="49"/>
      <c r="M967" s="50"/>
      <c r="N967" s="51"/>
      <c r="O967" s="15"/>
      <c r="P967" s="14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</row>
    <row r="968">
      <c r="A968" s="6">
        <v>964.0</v>
      </c>
      <c r="B968" s="43"/>
      <c r="C968" s="61"/>
      <c r="D968" s="45"/>
      <c r="E968" s="45"/>
      <c r="F968" s="45"/>
      <c r="G968" s="45"/>
      <c r="H968" s="45"/>
      <c r="I968" s="61"/>
      <c r="J968" s="48"/>
      <c r="K968" s="49"/>
      <c r="L968" s="49"/>
      <c r="M968" s="50"/>
      <c r="N968" s="51"/>
      <c r="O968" s="15"/>
      <c r="P968" s="14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</row>
    <row r="969">
      <c r="A969" s="6">
        <v>965.0</v>
      </c>
      <c r="B969" s="43"/>
      <c r="C969" s="61"/>
      <c r="D969" s="45"/>
      <c r="E969" s="45"/>
      <c r="F969" s="45"/>
      <c r="G969" s="45"/>
      <c r="H969" s="45"/>
      <c r="I969" s="61"/>
      <c r="J969" s="48"/>
      <c r="K969" s="49"/>
      <c r="L969" s="49"/>
      <c r="M969" s="50"/>
      <c r="N969" s="51"/>
      <c r="O969" s="15"/>
      <c r="P969" s="14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</row>
    <row r="970">
      <c r="A970" s="6">
        <v>966.0</v>
      </c>
      <c r="B970" s="43"/>
      <c r="C970" s="61"/>
      <c r="D970" s="45"/>
      <c r="E970" s="45"/>
      <c r="F970" s="45"/>
      <c r="G970" s="45"/>
      <c r="H970" s="45"/>
      <c r="I970" s="61"/>
      <c r="J970" s="48"/>
      <c r="K970" s="49"/>
      <c r="L970" s="49"/>
      <c r="M970" s="50"/>
      <c r="N970" s="51"/>
      <c r="O970" s="15"/>
      <c r="P970" s="14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</row>
    <row r="971">
      <c r="A971" s="6">
        <v>967.0</v>
      </c>
      <c r="B971" s="43"/>
      <c r="C971" s="61"/>
      <c r="D971" s="45"/>
      <c r="E971" s="45"/>
      <c r="F971" s="45"/>
      <c r="G971" s="45"/>
      <c r="H971" s="45"/>
      <c r="I971" s="61"/>
      <c r="J971" s="48"/>
      <c r="K971" s="49"/>
      <c r="L971" s="49"/>
      <c r="M971" s="50"/>
      <c r="N971" s="51"/>
      <c r="O971" s="15"/>
      <c r="P971" s="14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</row>
    <row r="972">
      <c r="A972" s="6">
        <v>968.0</v>
      </c>
      <c r="B972" s="43"/>
      <c r="C972" s="61"/>
      <c r="D972" s="45"/>
      <c r="E972" s="45"/>
      <c r="F972" s="45"/>
      <c r="G972" s="45"/>
      <c r="H972" s="45"/>
      <c r="I972" s="61"/>
      <c r="J972" s="48"/>
      <c r="K972" s="49"/>
      <c r="L972" s="49"/>
      <c r="M972" s="50"/>
      <c r="N972" s="51"/>
      <c r="O972" s="15"/>
      <c r="P972" s="14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</row>
    <row r="973">
      <c r="A973" s="6">
        <v>969.0</v>
      </c>
      <c r="B973" s="43"/>
      <c r="C973" s="61"/>
      <c r="D973" s="45"/>
      <c r="E973" s="45"/>
      <c r="F973" s="45"/>
      <c r="G973" s="45"/>
      <c r="H973" s="45"/>
      <c r="I973" s="61"/>
      <c r="J973" s="48"/>
      <c r="K973" s="49"/>
      <c r="L973" s="49"/>
      <c r="M973" s="50"/>
      <c r="N973" s="51"/>
      <c r="O973" s="15"/>
      <c r="P973" s="14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</row>
    <row r="974">
      <c r="A974" s="6">
        <v>970.0</v>
      </c>
      <c r="B974" s="43"/>
      <c r="C974" s="61"/>
      <c r="D974" s="45"/>
      <c r="E974" s="45"/>
      <c r="F974" s="45"/>
      <c r="G974" s="45"/>
      <c r="H974" s="45"/>
      <c r="I974" s="61"/>
      <c r="J974" s="48"/>
      <c r="K974" s="49"/>
      <c r="L974" s="49"/>
      <c r="M974" s="50"/>
      <c r="N974" s="51"/>
      <c r="O974" s="15"/>
      <c r="P974" s="14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</row>
    <row r="975">
      <c r="A975" s="6">
        <v>971.0</v>
      </c>
      <c r="B975" s="43"/>
      <c r="C975" s="61"/>
      <c r="D975" s="45"/>
      <c r="E975" s="45"/>
      <c r="F975" s="45"/>
      <c r="G975" s="45"/>
      <c r="H975" s="45"/>
      <c r="I975" s="61"/>
      <c r="J975" s="48"/>
      <c r="K975" s="49"/>
      <c r="L975" s="49"/>
      <c r="M975" s="50"/>
      <c r="N975" s="51"/>
      <c r="O975" s="15"/>
      <c r="P975" s="14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</row>
    <row r="976">
      <c r="A976" s="6">
        <v>972.0</v>
      </c>
      <c r="B976" s="43"/>
      <c r="C976" s="61"/>
      <c r="D976" s="45"/>
      <c r="E976" s="45"/>
      <c r="F976" s="45"/>
      <c r="G976" s="45"/>
      <c r="H976" s="45"/>
      <c r="I976" s="61"/>
      <c r="J976" s="48"/>
      <c r="K976" s="49"/>
      <c r="L976" s="49"/>
      <c r="M976" s="50"/>
      <c r="N976" s="51"/>
      <c r="O976" s="15"/>
      <c r="P976" s="14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</row>
    <row r="977">
      <c r="A977" s="6">
        <v>973.0</v>
      </c>
      <c r="B977" s="43"/>
      <c r="C977" s="61"/>
      <c r="D977" s="45"/>
      <c r="E977" s="45"/>
      <c r="F977" s="45"/>
      <c r="G977" s="45"/>
      <c r="H977" s="45"/>
      <c r="I977" s="61"/>
      <c r="J977" s="48"/>
      <c r="K977" s="49"/>
      <c r="L977" s="49"/>
      <c r="M977" s="50"/>
      <c r="N977" s="51"/>
      <c r="O977" s="15"/>
      <c r="P977" s="14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</row>
    <row r="978">
      <c r="A978" s="6">
        <v>974.0</v>
      </c>
      <c r="B978" s="43"/>
      <c r="C978" s="61"/>
      <c r="D978" s="45"/>
      <c r="E978" s="45"/>
      <c r="F978" s="45"/>
      <c r="G978" s="45"/>
      <c r="H978" s="45"/>
      <c r="I978" s="61"/>
      <c r="J978" s="48"/>
      <c r="K978" s="49"/>
      <c r="L978" s="49"/>
      <c r="M978" s="50"/>
      <c r="N978" s="51"/>
      <c r="O978" s="15"/>
      <c r="P978" s="14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</row>
    <row r="979">
      <c r="A979" s="6">
        <v>975.0</v>
      </c>
      <c r="B979" s="43"/>
      <c r="C979" s="61"/>
      <c r="D979" s="45"/>
      <c r="E979" s="45"/>
      <c r="F979" s="45"/>
      <c r="G979" s="45"/>
      <c r="H979" s="45"/>
      <c r="I979" s="61"/>
      <c r="J979" s="48"/>
      <c r="K979" s="49"/>
      <c r="L979" s="49"/>
      <c r="M979" s="50"/>
      <c r="N979" s="51"/>
      <c r="O979" s="15"/>
      <c r="P979" s="14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</row>
    <row r="980">
      <c r="A980" s="6">
        <v>976.0</v>
      </c>
      <c r="B980" s="43"/>
      <c r="C980" s="61"/>
      <c r="D980" s="45"/>
      <c r="E980" s="45"/>
      <c r="F980" s="45"/>
      <c r="G980" s="45"/>
      <c r="H980" s="45"/>
      <c r="I980" s="61"/>
      <c r="J980" s="48"/>
      <c r="K980" s="49"/>
      <c r="L980" s="49"/>
      <c r="M980" s="50"/>
      <c r="N980" s="51"/>
      <c r="O980" s="15"/>
      <c r="P980" s="14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</row>
    <row r="981">
      <c r="A981" s="6">
        <v>977.0</v>
      </c>
      <c r="B981" s="43"/>
      <c r="C981" s="61"/>
      <c r="D981" s="45"/>
      <c r="E981" s="45"/>
      <c r="F981" s="45"/>
      <c r="G981" s="45"/>
      <c r="H981" s="45"/>
      <c r="I981" s="61"/>
      <c r="J981" s="48"/>
      <c r="K981" s="49"/>
      <c r="L981" s="49"/>
      <c r="M981" s="50"/>
      <c r="N981" s="51"/>
      <c r="O981" s="15"/>
      <c r="P981" s="14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</row>
    <row r="982">
      <c r="A982" s="6">
        <v>978.0</v>
      </c>
      <c r="B982" s="43"/>
      <c r="C982" s="61"/>
      <c r="D982" s="45"/>
      <c r="E982" s="45"/>
      <c r="F982" s="45"/>
      <c r="G982" s="45"/>
      <c r="H982" s="45"/>
      <c r="I982" s="61"/>
      <c r="J982" s="48"/>
      <c r="K982" s="49"/>
      <c r="L982" s="49"/>
      <c r="M982" s="50"/>
      <c r="N982" s="51"/>
      <c r="O982" s="15"/>
      <c r="P982" s="14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</row>
    <row r="983">
      <c r="A983" s="6">
        <v>979.0</v>
      </c>
      <c r="B983" s="43"/>
      <c r="C983" s="61"/>
      <c r="D983" s="45"/>
      <c r="E983" s="45"/>
      <c r="F983" s="45"/>
      <c r="G983" s="45"/>
      <c r="H983" s="45"/>
      <c r="I983" s="61"/>
      <c r="J983" s="48"/>
      <c r="K983" s="49"/>
      <c r="L983" s="49"/>
      <c r="M983" s="50"/>
      <c r="N983" s="51"/>
      <c r="O983" s="15"/>
      <c r="P983" s="14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</row>
    <row r="984">
      <c r="A984" s="6">
        <v>980.0</v>
      </c>
      <c r="B984" s="43"/>
      <c r="C984" s="61"/>
      <c r="D984" s="45"/>
      <c r="E984" s="45"/>
      <c r="F984" s="45"/>
      <c r="G984" s="45"/>
      <c r="H984" s="45"/>
      <c r="I984" s="61"/>
      <c r="J984" s="48"/>
      <c r="K984" s="49"/>
      <c r="L984" s="49"/>
      <c r="M984" s="50"/>
      <c r="N984" s="51"/>
      <c r="O984" s="15"/>
      <c r="P984" s="14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</row>
    <row r="985">
      <c r="A985" s="6">
        <v>981.0</v>
      </c>
      <c r="B985" s="43"/>
      <c r="C985" s="61"/>
      <c r="D985" s="45"/>
      <c r="E985" s="45"/>
      <c r="F985" s="45"/>
      <c r="G985" s="45"/>
      <c r="H985" s="45"/>
      <c r="I985" s="61"/>
      <c r="J985" s="48"/>
      <c r="K985" s="49"/>
      <c r="L985" s="49"/>
      <c r="M985" s="50"/>
      <c r="N985" s="51"/>
      <c r="O985" s="15"/>
      <c r="P985" s="14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</row>
    <row r="986">
      <c r="A986" s="6">
        <v>982.0</v>
      </c>
      <c r="B986" s="43"/>
      <c r="C986" s="61"/>
      <c r="D986" s="45"/>
      <c r="E986" s="45"/>
      <c r="F986" s="45"/>
      <c r="G986" s="45"/>
      <c r="H986" s="45"/>
      <c r="I986" s="61"/>
      <c r="J986" s="48"/>
      <c r="K986" s="49"/>
      <c r="L986" s="49"/>
      <c r="M986" s="50"/>
      <c r="N986" s="51"/>
      <c r="O986" s="15"/>
      <c r="P986" s="14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</row>
    <row r="987">
      <c r="A987" s="6">
        <v>983.0</v>
      </c>
      <c r="B987" s="43"/>
      <c r="C987" s="61"/>
      <c r="D987" s="45"/>
      <c r="E987" s="45"/>
      <c r="F987" s="45"/>
      <c r="G987" s="45"/>
      <c r="H987" s="45"/>
      <c r="I987" s="61"/>
      <c r="J987" s="48"/>
      <c r="K987" s="49"/>
      <c r="L987" s="49"/>
      <c r="M987" s="50"/>
      <c r="N987" s="51"/>
      <c r="O987" s="15"/>
      <c r="P987" s="14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</row>
    <row r="988">
      <c r="A988" s="6">
        <v>984.0</v>
      </c>
      <c r="B988" s="43"/>
      <c r="C988" s="61"/>
      <c r="D988" s="45"/>
      <c r="E988" s="45"/>
      <c r="F988" s="45"/>
      <c r="G988" s="45"/>
      <c r="H988" s="45"/>
      <c r="I988" s="61"/>
      <c r="J988" s="48"/>
      <c r="K988" s="49"/>
      <c r="L988" s="49"/>
      <c r="M988" s="50"/>
      <c r="N988" s="51"/>
      <c r="O988" s="15"/>
      <c r="P988" s="14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</row>
    <row r="989">
      <c r="A989" s="6">
        <v>985.0</v>
      </c>
      <c r="B989" s="43"/>
      <c r="C989" s="61"/>
      <c r="D989" s="45"/>
      <c r="E989" s="45"/>
      <c r="F989" s="45"/>
      <c r="G989" s="45"/>
      <c r="H989" s="45"/>
      <c r="I989" s="61"/>
      <c r="J989" s="48"/>
      <c r="K989" s="49"/>
      <c r="L989" s="49"/>
      <c r="M989" s="50"/>
      <c r="N989" s="51"/>
      <c r="O989" s="15"/>
      <c r="P989" s="14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</row>
    <row r="990">
      <c r="A990" s="6">
        <v>986.0</v>
      </c>
      <c r="B990" s="43"/>
      <c r="C990" s="61"/>
      <c r="D990" s="45"/>
      <c r="E990" s="45"/>
      <c r="F990" s="45"/>
      <c r="G990" s="45"/>
      <c r="H990" s="45"/>
      <c r="I990" s="61"/>
      <c r="J990" s="48"/>
      <c r="K990" s="49"/>
      <c r="L990" s="49"/>
      <c r="M990" s="50"/>
      <c r="N990" s="51"/>
      <c r="O990" s="15"/>
      <c r="P990" s="14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</row>
    <row r="991">
      <c r="A991" s="6">
        <v>987.0</v>
      </c>
      <c r="B991" s="43"/>
      <c r="C991" s="61"/>
      <c r="D991" s="45"/>
      <c r="E991" s="45"/>
      <c r="F991" s="45"/>
      <c r="G991" s="45"/>
      <c r="H991" s="45"/>
      <c r="I991" s="61"/>
      <c r="J991" s="48"/>
      <c r="K991" s="49"/>
      <c r="L991" s="49"/>
      <c r="M991" s="50"/>
      <c r="N991" s="51"/>
      <c r="O991" s="15"/>
      <c r="P991" s="14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</row>
    <row r="992">
      <c r="A992" s="6">
        <v>988.0</v>
      </c>
      <c r="B992" s="43"/>
      <c r="C992" s="61"/>
      <c r="D992" s="45"/>
      <c r="E992" s="45"/>
      <c r="F992" s="45"/>
      <c r="G992" s="45"/>
      <c r="H992" s="45"/>
      <c r="I992" s="61"/>
      <c r="J992" s="48"/>
      <c r="K992" s="49"/>
      <c r="L992" s="49"/>
      <c r="M992" s="50"/>
      <c r="N992" s="51"/>
      <c r="O992" s="15"/>
      <c r="P992" s="14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</row>
    <row r="993">
      <c r="A993" s="6">
        <v>989.0</v>
      </c>
      <c r="B993" s="43"/>
      <c r="C993" s="61"/>
      <c r="D993" s="45"/>
      <c r="E993" s="45"/>
      <c r="F993" s="45"/>
      <c r="G993" s="45"/>
      <c r="H993" s="45"/>
      <c r="I993" s="61"/>
      <c r="J993" s="48"/>
      <c r="K993" s="49"/>
      <c r="L993" s="49"/>
      <c r="M993" s="50"/>
      <c r="N993" s="51"/>
      <c r="O993" s="15"/>
      <c r="P993" s="14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</row>
    <row r="994">
      <c r="A994" s="6">
        <v>990.0</v>
      </c>
      <c r="B994" s="43"/>
      <c r="C994" s="61"/>
      <c r="D994" s="45"/>
      <c r="E994" s="45"/>
      <c r="F994" s="45"/>
      <c r="G994" s="45"/>
      <c r="H994" s="45"/>
      <c r="I994" s="61"/>
      <c r="J994" s="48"/>
      <c r="K994" s="49"/>
      <c r="L994" s="49"/>
      <c r="M994" s="50"/>
      <c r="N994" s="51"/>
      <c r="O994" s="15"/>
      <c r="P994" s="14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</row>
    <row r="995">
      <c r="A995" s="6">
        <v>991.0</v>
      </c>
      <c r="B995" s="43"/>
      <c r="C995" s="61"/>
      <c r="D995" s="45"/>
      <c r="E995" s="45"/>
      <c r="F995" s="45"/>
      <c r="G995" s="45"/>
      <c r="H995" s="45"/>
      <c r="I995" s="61"/>
      <c r="J995" s="48"/>
      <c r="K995" s="49"/>
      <c r="L995" s="49"/>
      <c r="M995" s="50"/>
      <c r="N995" s="51"/>
      <c r="O995" s="15"/>
      <c r="P995" s="14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</row>
    <row r="996">
      <c r="A996" s="6">
        <v>992.0</v>
      </c>
      <c r="B996" s="43"/>
      <c r="C996" s="61"/>
      <c r="D996" s="45"/>
      <c r="E996" s="45"/>
      <c r="F996" s="45"/>
      <c r="G996" s="45"/>
      <c r="H996" s="45"/>
      <c r="I996" s="61"/>
      <c r="J996" s="48"/>
      <c r="K996" s="49"/>
      <c r="L996" s="49"/>
      <c r="M996" s="50"/>
      <c r="N996" s="51"/>
      <c r="O996" s="15"/>
      <c r="P996" s="14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</row>
    <row r="997">
      <c r="A997" s="6">
        <v>993.0</v>
      </c>
      <c r="B997" s="43"/>
      <c r="C997" s="61"/>
      <c r="D997" s="45"/>
      <c r="E997" s="45"/>
      <c r="F997" s="45"/>
      <c r="G997" s="45"/>
      <c r="H997" s="45"/>
      <c r="I997" s="61"/>
      <c r="J997" s="48"/>
      <c r="K997" s="49"/>
      <c r="L997" s="49"/>
      <c r="M997" s="50"/>
      <c r="N997" s="51"/>
      <c r="O997" s="15"/>
      <c r="P997" s="14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</row>
    <row r="998">
      <c r="A998" s="6">
        <v>994.0</v>
      </c>
      <c r="B998" s="43"/>
      <c r="C998" s="61"/>
      <c r="D998" s="45"/>
      <c r="E998" s="45"/>
      <c r="F998" s="45"/>
      <c r="G998" s="45"/>
      <c r="H998" s="45"/>
      <c r="I998" s="61"/>
      <c r="J998" s="48"/>
      <c r="K998" s="49"/>
      <c r="L998" s="49"/>
      <c r="M998" s="50"/>
      <c r="N998" s="51"/>
      <c r="O998" s="15"/>
      <c r="P998" s="14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</row>
    <row r="999">
      <c r="A999" s="6">
        <v>995.0</v>
      </c>
      <c r="B999" s="43"/>
      <c r="C999" s="61"/>
      <c r="D999" s="45"/>
      <c r="E999" s="45"/>
      <c r="F999" s="45"/>
      <c r="G999" s="45"/>
      <c r="H999" s="45"/>
      <c r="I999" s="61"/>
      <c r="J999" s="48"/>
      <c r="K999" s="49"/>
      <c r="L999" s="49"/>
      <c r="M999" s="50"/>
      <c r="N999" s="51"/>
      <c r="O999" s="15"/>
      <c r="P999" s="14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</row>
    <row r="1000">
      <c r="A1000" s="6">
        <v>996.0</v>
      </c>
      <c r="B1000" s="43"/>
      <c r="C1000" s="61"/>
      <c r="D1000" s="45"/>
      <c r="E1000" s="45"/>
      <c r="F1000" s="45"/>
      <c r="G1000" s="45"/>
      <c r="H1000" s="45"/>
      <c r="I1000" s="61"/>
      <c r="J1000" s="48"/>
      <c r="K1000" s="49"/>
      <c r="L1000" s="49"/>
      <c r="M1000" s="50"/>
      <c r="N1000" s="51"/>
      <c r="O1000" s="15"/>
      <c r="P1000" s="14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</row>
    <row r="1001">
      <c r="A1001" s="6">
        <v>997.0</v>
      </c>
      <c r="B1001" s="43"/>
      <c r="C1001" s="61"/>
      <c r="D1001" s="45"/>
      <c r="E1001" s="45"/>
      <c r="F1001" s="45"/>
      <c r="G1001" s="45"/>
      <c r="H1001" s="45"/>
      <c r="I1001" s="61"/>
      <c r="J1001" s="48"/>
      <c r="K1001" s="49"/>
      <c r="L1001" s="49"/>
      <c r="M1001" s="50"/>
      <c r="N1001" s="51"/>
      <c r="O1001" s="15"/>
      <c r="P1001" s="14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</row>
    <row r="1002">
      <c r="A1002" s="6">
        <v>998.0</v>
      </c>
      <c r="B1002" s="43"/>
      <c r="C1002" s="61"/>
      <c r="D1002" s="45"/>
      <c r="E1002" s="45"/>
      <c r="F1002" s="45"/>
      <c r="G1002" s="45"/>
      <c r="H1002" s="45"/>
      <c r="I1002" s="61"/>
      <c r="J1002" s="48"/>
      <c r="K1002" s="49"/>
      <c r="L1002" s="49"/>
      <c r="M1002" s="50"/>
      <c r="N1002" s="51"/>
      <c r="O1002" s="15"/>
      <c r="P1002" s="14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</row>
    <row r="1003">
      <c r="A1003" s="6">
        <v>999.0</v>
      </c>
      <c r="B1003" s="43"/>
      <c r="C1003" s="61"/>
      <c r="D1003" s="45"/>
      <c r="E1003" s="45"/>
      <c r="F1003" s="45"/>
      <c r="G1003" s="45"/>
      <c r="H1003" s="45"/>
      <c r="I1003" s="61"/>
      <c r="J1003" s="48"/>
      <c r="K1003" s="49"/>
      <c r="L1003" s="49"/>
      <c r="M1003" s="50"/>
      <c r="N1003" s="51"/>
      <c r="O1003" s="15"/>
      <c r="P1003" s="14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</row>
    <row r="1004">
      <c r="A1004" s="6">
        <v>1000.0</v>
      </c>
      <c r="B1004" s="43"/>
      <c r="C1004" s="61"/>
      <c r="D1004" s="45"/>
      <c r="E1004" s="45"/>
      <c r="F1004" s="45"/>
      <c r="G1004" s="45"/>
      <c r="H1004" s="45"/>
      <c r="I1004" s="61"/>
      <c r="J1004" s="48"/>
      <c r="K1004" s="49"/>
      <c r="L1004" s="49"/>
      <c r="M1004" s="50"/>
      <c r="N1004" s="51"/>
      <c r="O1004" s="15"/>
      <c r="P1004" s="14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</row>
    <row r="1005">
      <c r="A1005" s="6"/>
      <c r="B1005" s="120"/>
      <c r="C1005" s="223"/>
      <c r="D1005" s="224"/>
      <c r="E1005" s="224"/>
      <c r="F1005" s="224"/>
      <c r="G1005" s="224"/>
      <c r="H1005" s="224"/>
      <c r="I1005" s="223"/>
      <c r="J1005" s="189"/>
      <c r="K1005" s="49"/>
      <c r="L1005" s="49"/>
      <c r="M1005" s="50"/>
      <c r="N1005" s="225"/>
      <c r="O1005" s="15"/>
      <c r="P1005" s="14"/>
      <c r="Q1005" s="226"/>
      <c r="R1005" s="226"/>
      <c r="S1005" s="226"/>
      <c r="T1005" s="226"/>
      <c r="U1005" s="226"/>
      <c r="V1005" s="226"/>
      <c r="W1005" s="226"/>
      <c r="X1005" s="226"/>
      <c r="Y1005" s="226"/>
      <c r="Z1005" s="226"/>
      <c r="AA1005" s="226"/>
      <c r="AB1005" s="226"/>
      <c r="AC1005" s="226"/>
      <c r="AD1005" s="226"/>
      <c r="AE1005" s="226"/>
      <c r="AF1005" s="226"/>
      <c r="AG1005" s="226"/>
      <c r="AH1005" s="226"/>
      <c r="AI1005" s="226"/>
      <c r="AJ1005" s="226"/>
      <c r="AK1005" s="226"/>
      <c r="AL1005" s="226"/>
      <c r="AM1005" s="226"/>
      <c r="AN1005" s="226"/>
      <c r="AO1005" s="226"/>
      <c r="AP1005" s="226"/>
      <c r="AQ1005" s="226"/>
      <c r="AR1005" s="226"/>
      <c r="AS1005" s="226"/>
      <c r="AT1005" s="226"/>
      <c r="AU1005" s="226"/>
      <c r="AV1005" s="226"/>
      <c r="AW1005" s="226"/>
      <c r="AX1005" s="226"/>
      <c r="AY1005" s="226"/>
      <c r="AZ1005" s="226"/>
      <c r="BA1005" s="226"/>
      <c r="BB1005" s="226"/>
      <c r="BC1005" s="226"/>
      <c r="BD1005" s="226"/>
      <c r="BE1005" s="226"/>
      <c r="BF1005" s="226"/>
      <c r="BG1005" s="226"/>
      <c r="BH1005" s="226"/>
      <c r="BI1005" s="226"/>
      <c r="BJ1005" s="226"/>
      <c r="BK1005" s="226"/>
      <c r="BL1005" s="226"/>
      <c r="BM1005" s="226"/>
      <c r="BN1005" s="226"/>
    </row>
    <row r="1006">
      <c r="A1006" s="6"/>
      <c r="B1006" s="120"/>
      <c r="C1006" s="223"/>
      <c r="D1006" s="224"/>
      <c r="E1006" s="224"/>
      <c r="F1006" s="224"/>
      <c r="G1006" s="224"/>
      <c r="H1006" s="224"/>
      <c r="I1006" s="223"/>
      <c r="J1006" s="189"/>
      <c r="K1006" s="49"/>
      <c r="L1006" s="49"/>
      <c r="M1006" s="50"/>
      <c r="N1006" s="225"/>
      <c r="O1006" s="15"/>
      <c r="P1006" s="14"/>
      <c r="Q1006" s="226"/>
      <c r="R1006" s="226"/>
      <c r="S1006" s="226"/>
      <c r="T1006" s="226"/>
      <c r="U1006" s="226"/>
      <c r="V1006" s="226"/>
      <c r="W1006" s="226"/>
      <c r="X1006" s="226"/>
      <c r="Y1006" s="226"/>
      <c r="Z1006" s="226"/>
      <c r="AA1006" s="226"/>
      <c r="AB1006" s="226"/>
      <c r="AC1006" s="226"/>
      <c r="AD1006" s="226"/>
      <c r="AE1006" s="226"/>
      <c r="AF1006" s="226"/>
      <c r="AG1006" s="226"/>
      <c r="AH1006" s="226"/>
      <c r="AI1006" s="226"/>
      <c r="AJ1006" s="226"/>
      <c r="AK1006" s="226"/>
      <c r="AL1006" s="226"/>
      <c r="AM1006" s="226"/>
      <c r="AN1006" s="226"/>
      <c r="AO1006" s="226"/>
      <c r="AP1006" s="226"/>
      <c r="AQ1006" s="226"/>
      <c r="AR1006" s="226"/>
      <c r="AS1006" s="226"/>
      <c r="AT1006" s="226"/>
      <c r="AU1006" s="226"/>
      <c r="AV1006" s="226"/>
      <c r="AW1006" s="226"/>
      <c r="AX1006" s="226"/>
      <c r="AY1006" s="226"/>
      <c r="AZ1006" s="226"/>
      <c r="BA1006" s="226"/>
      <c r="BB1006" s="226"/>
      <c r="BC1006" s="226"/>
      <c r="BD1006" s="226"/>
      <c r="BE1006" s="226"/>
      <c r="BF1006" s="226"/>
      <c r="BG1006" s="226"/>
      <c r="BH1006" s="226"/>
      <c r="BI1006" s="226"/>
      <c r="BJ1006" s="226"/>
      <c r="BK1006" s="226"/>
      <c r="BL1006" s="226"/>
      <c r="BM1006" s="226"/>
      <c r="BN1006" s="226"/>
    </row>
    <row r="1007">
      <c r="A1007" s="183"/>
      <c r="B1007" s="183"/>
      <c r="C1007" s="155"/>
      <c r="D1007" s="227"/>
      <c r="E1007" s="227"/>
      <c r="F1007" s="227"/>
      <c r="G1007" s="227"/>
      <c r="H1007" s="227"/>
      <c r="I1007" s="155"/>
      <c r="J1007" s="132"/>
      <c r="K1007" s="228"/>
      <c r="L1007" s="228"/>
      <c r="M1007" s="229"/>
      <c r="N1007" s="230"/>
      <c r="O1007" s="231"/>
      <c r="P1007" s="230"/>
      <c r="Q1007" s="183"/>
      <c r="R1007" s="183"/>
      <c r="S1007" s="183"/>
      <c r="T1007" s="183"/>
      <c r="U1007" s="183"/>
      <c r="V1007" s="183"/>
      <c r="W1007" s="183"/>
      <c r="X1007" s="183"/>
      <c r="Y1007" s="183"/>
      <c r="Z1007" s="183"/>
      <c r="AA1007" s="183"/>
      <c r="AB1007" s="183"/>
      <c r="AC1007" s="183"/>
      <c r="AD1007" s="183"/>
      <c r="AE1007" s="183"/>
      <c r="AF1007" s="183"/>
      <c r="AG1007" s="183"/>
      <c r="AH1007" s="183"/>
      <c r="AI1007" s="183"/>
      <c r="AJ1007" s="183"/>
      <c r="AK1007" s="183"/>
      <c r="AL1007" s="183"/>
      <c r="AM1007" s="183"/>
      <c r="AN1007" s="183"/>
      <c r="AO1007" s="183"/>
      <c r="AP1007" s="183"/>
      <c r="AQ1007" s="183"/>
      <c r="AR1007" s="183"/>
      <c r="AS1007" s="183"/>
      <c r="AT1007" s="183"/>
      <c r="AU1007" s="183"/>
      <c r="AV1007" s="183"/>
      <c r="AW1007" s="183"/>
      <c r="AX1007" s="183"/>
      <c r="AY1007" s="183"/>
      <c r="AZ1007" s="183"/>
      <c r="BA1007" s="183"/>
      <c r="BB1007" s="183"/>
      <c r="BC1007" s="183"/>
      <c r="BD1007" s="183"/>
      <c r="BE1007" s="183"/>
      <c r="BF1007" s="183"/>
      <c r="BG1007" s="183"/>
      <c r="BH1007" s="183"/>
      <c r="BI1007" s="183"/>
      <c r="BJ1007" s="183"/>
      <c r="BK1007" s="183"/>
      <c r="BL1007" s="183"/>
      <c r="BM1007" s="183"/>
      <c r="BN1007" s="183"/>
    </row>
    <row r="1008">
      <c r="A1008" s="183"/>
      <c r="B1008" s="183"/>
      <c r="C1008" s="155"/>
      <c r="D1008" s="227"/>
      <c r="E1008" s="227"/>
      <c r="F1008" s="227"/>
      <c r="G1008" s="227"/>
      <c r="H1008" s="227"/>
      <c r="I1008" s="155"/>
      <c r="J1008" s="132"/>
      <c r="K1008" s="228"/>
      <c r="L1008" s="228"/>
      <c r="M1008" s="229"/>
      <c r="N1008" s="230"/>
      <c r="O1008" s="231"/>
      <c r="P1008" s="230"/>
      <c r="Q1008" s="183"/>
      <c r="R1008" s="183"/>
      <c r="S1008" s="183"/>
      <c r="T1008" s="183"/>
      <c r="U1008" s="183"/>
      <c r="V1008" s="183"/>
      <c r="W1008" s="183"/>
      <c r="X1008" s="183"/>
      <c r="Y1008" s="183"/>
      <c r="Z1008" s="183"/>
      <c r="AA1008" s="183"/>
      <c r="AB1008" s="183"/>
      <c r="AC1008" s="183"/>
      <c r="AD1008" s="183"/>
      <c r="AE1008" s="183"/>
      <c r="AF1008" s="183"/>
      <c r="AG1008" s="183"/>
      <c r="AH1008" s="183"/>
      <c r="AI1008" s="183"/>
      <c r="AJ1008" s="183"/>
      <c r="AK1008" s="183"/>
      <c r="AL1008" s="183"/>
      <c r="AM1008" s="183"/>
      <c r="AN1008" s="183"/>
      <c r="AO1008" s="183"/>
      <c r="AP1008" s="183"/>
      <c r="AQ1008" s="183"/>
      <c r="AR1008" s="183"/>
      <c r="AS1008" s="183"/>
      <c r="AT1008" s="183"/>
      <c r="AU1008" s="183"/>
      <c r="AV1008" s="183"/>
      <c r="AW1008" s="183"/>
      <c r="AX1008" s="183"/>
      <c r="AY1008" s="183"/>
      <c r="AZ1008" s="183"/>
      <c r="BA1008" s="183"/>
      <c r="BB1008" s="183"/>
      <c r="BC1008" s="183"/>
      <c r="BD1008" s="183"/>
      <c r="BE1008" s="183"/>
      <c r="BF1008" s="183"/>
      <c r="BG1008" s="183"/>
      <c r="BH1008" s="183"/>
      <c r="BI1008" s="183"/>
      <c r="BJ1008" s="183"/>
      <c r="BK1008" s="183"/>
      <c r="BL1008" s="183"/>
      <c r="BM1008" s="183"/>
      <c r="BN1008" s="183"/>
    </row>
    <row r="1009">
      <c r="A1009" s="183"/>
      <c r="B1009" s="183"/>
      <c r="C1009" s="155"/>
      <c r="D1009" s="227"/>
      <c r="E1009" s="227"/>
      <c r="F1009" s="227"/>
      <c r="G1009" s="227"/>
      <c r="H1009" s="227"/>
      <c r="I1009" s="155"/>
      <c r="J1009" s="132"/>
      <c r="K1009" s="228"/>
      <c r="L1009" s="228"/>
      <c r="M1009" s="229"/>
      <c r="N1009" s="230"/>
      <c r="O1009" s="231"/>
      <c r="P1009" s="230"/>
      <c r="Q1009" s="183"/>
      <c r="R1009" s="183"/>
      <c r="S1009" s="183"/>
      <c r="T1009" s="183"/>
      <c r="U1009" s="183"/>
      <c r="V1009" s="183"/>
      <c r="W1009" s="183"/>
      <c r="X1009" s="183"/>
      <c r="Y1009" s="183"/>
      <c r="Z1009" s="183"/>
      <c r="AA1009" s="183"/>
      <c r="AB1009" s="183"/>
      <c r="AC1009" s="183"/>
      <c r="AD1009" s="183"/>
      <c r="AE1009" s="183"/>
      <c r="AF1009" s="183"/>
      <c r="AG1009" s="183"/>
      <c r="AH1009" s="183"/>
      <c r="AI1009" s="183"/>
      <c r="AJ1009" s="183"/>
      <c r="AK1009" s="183"/>
      <c r="AL1009" s="183"/>
      <c r="AM1009" s="183"/>
      <c r="AN1009" s="183"/>
      <c r="AO1009" s="183"/>
      <c r="AP1009" s="183"/>
      <c r="AQ1009" s="183"/>
      <c r="AR1009" s="183"/>
      <c r="AS1009" s="183"/>
      <c r="AT1009" s="183"/>
      <c r="AU1009" s="183"/>
      <c r="AV1009" s="183"/>
      <c r="AW1009" s="183"/>
      <c r="AX1009" s="183"/>
      <c r="AY1009" s="183"/>
      <c r="AZ1009" s="183"/>
      <c r="BA1009" s="183"/>
      <c r="BB1009" s="183"/>
      <c r="BC1009" s="183"/>
      <c r="BD1009" s="183"/>
      <c r="BE1009" s="183"/>
      <c r="BF1009" s="183"/>
      <c r="BG1009" s="183"/>
      <c r="BH1009" s="183"/>
      <c r="BI1009" s="183"/>
      <c r="BJ1009" s="183"/>
      <c r="BK1009" s="183"/>
      <c r="BL1009" s="183"/>
      <c r="BM1009" s="183"/>
      <c r="BN1009" s="183"/>
    </row>
    <row r="1010">
      <c r="A1010" s="183"/>
      <c r="B1010" s="183"/>
      <c r="C1010" s="155"/>
      <c r="D1010" s="227"/>
      <c r="E1010" s="227"/>
      <c r="F1010" s="227"/>
      <c r="G1010" s="227"/>
      <c r="H1010" s="227"/>
      <c r="I1010" s="155"/>
      <c r="J1010" s="132"/>
      <c r="K1010" s="228"/>
      <c r="L1010" s="228"/>
      <c r="M1010" s="229"/>
      <c r="N1010" s="230"/>
      <c r="O1010" s="231"/>
      <c r="P1010" s="230"/>
      <c r="Q1010" s="183"/>
      <c r="R1010" s="183"/>
      <c r="S1010" s="183"/>
      <c r="T1010" s="183"/>
      <c r="U1010" s="183"/>
      <c r="V1010" s="183"/>
      <c r="W1010" s="183"/>
      <c r="X1010" s="183"/>
      <c r="Y1010" s="183"/>
      <c r="Z1010" s="183"/>
      <c r="AA1010" s="183"/>
      <c r="AB1010" s="183"/>
      <c r="AC1010" s="183"/>
      <c r="AD1010" s="183"/>
      <c r="AE1010" s="183"/>
      <c r="AF1010" s="183"/>
      <c r="AG1010" s="183"/>
      <c r="AH1010" s="183"/>
      <c r="AI1010" s="183"/>
      <c r="AJ1010" s="183"/>
      <c r="AK1010" s="183"/>
      <c r="AL1010" s="183"/>
      <c r="AM1010" s="183"/>
      <c r="AN1010" s="183"/>
      <c r="AO1010" s="183"/>
      <c r="AP1010" s="183"/>
      <c r="AQ1010" s="183"/>
      <c r="AR1010" s="183"/>
      <c r="AS1010" s="183"/>
      <c r="AT1010" s="183"/>
      <c r="AU1010" s="183"/>
      <c r="AV1010" s="183"/>
      <c r="AW1010" s="183"/>
      <c r="AX1010" s="183"/>
      <c r="AY1010" s="183"/>
      <c r="AZ1010" s="183"/>
      <c r="BA1010" s="183"/>
      <c r="BB1010" s="183"/>
      <c r="BC1010" s="183"/>
      <c r="BD1010" s="183"/>
      <c r="BE1010" s="183"/>
      <c r="BF1010" s="183"/>
      <c r="BG1010" s="183"/>
      <c r="BH1010" s="183"/>
      <c r="BI1010" s="183"/>
      <c r="BJ1010" s="183"/>
      <c r="BK1010" s="183"/>
      <c r="BL1010" s="183"/>
      <c r="BM1010" s="183"/>
      <c r="BN1010" s="183"/>
    </row>
    <row r="1011">
      <c r="A1011" s="183"/>
      <c r="B1011" s="183"/>
      <c r="C1011" s="155"/>
      <c r="D1011" s="227"/>
      <c r="E1011" s="227"/>
      <c r="F1011" s="227"/>
      <c r="G1011" s="227"/>
      <c r="H1011" s="227"/>
      <c r="I1011" s="155"/>
      <c r="J1011" s="132"/>
      <c r="K1011" s="228"/>
      <c r="L1011" s="228"/>
      <c r="M1011" s="229"/>
      <c r="N1011" s="230"/>
      <c r="O1011" s="231"/>
      <c r="P1011" s="230"/>
      <c r="Q1011" s="183"/>
      <c r="R1011" s="183"/>
      <c r="S1011" s="183"/>
      <c r="T1011" s="183"/>
      <c r="U1011" s="183"/>
      <c r="V1011" s="183"/>
      <c r="W1011" s="183"/>
      <c r="X1011" s="183"/>
      <c r="Y1011" s="183"/>
      <c r="Z1011" s="183"/>
      <c r="AA1011" s="183"/>
      <c r="AB1011" s="183"/>
      <c r="AC1011" s="183"/>
      <c r="AD1011" s="183"/>
      <c r="AE1011" s="183"/>
      <c r="AF1011" s="183"/>
      <c r="AG1011" s="183"/>
      <c r="AH1011" s="183"/>
      <c r="AI1011" s="183"/>
      <c r="AJ1011" s="183"/>
      <c r="AK1011" s="183"/>
      <c r="AL1011" s="183"/>
      <c r="AM1011" s="183"/>
      <c r="AN1011" s="183"/>
      <c r="AO1011" s="183"/>
      <c r="AP1011" s="183"/>
      <c r="AQ1011" s="183"/>
      <c r="AR1011" s="183"/>
      <c r="AS1011" s="183"/>
      <c r="AT1011" s="183"/>
      <c r="AU1011" s="183"/>
      <c r="AV1011" s="183"/>
      <c r="AW1011" s="183"/>
      <c r="AX1011" s="183"/>
      <c r="AY1011" s="183"/>
      <c r="AZ1011" s="183"/>
      <c r="BA1011" s="183"/>
      <c r="BB1011" s="183"/>
      <c r="BC1011" s="183"/>
      <c r="BD1011" s="183"/>
      <c r="BE1011" s="183"/>
      <c r="BF1011" s="183"/>
      <c r="BG1011" s="183"/>
      <c r="BH1011" s="183"/>
      <c r="BI1011" s="183"/>
      <c r="BJ1011" s="183"/>
      <c r="BK1011" s="183"/>
      <c r="BL1011" s="183"/>
      <c r="BM1011" s="183"/>
      <c r="BN1011" s="183"/>
    </row>
    <row r="1012">
      <c r="A1012" s="183"/>
      <c r="B1012" s="183"/>
      <c r="C1012" s="155"/>
      <c r="D1012" s="227"/>
      <c r="E1012" s="227"/>
      <c r="F1012" s="227"/>
      <c r="G1012" s="227"/>
      <c r="H1012" s="227"/>
      <c r="I1012" s="155"/>
      <c r="J1012" s="132"/>
      <c r="K1012" s="228"/>
      <c r="L1012" s="228"/>
      <c r="M1012" s="229"/>
      <c r="N1012" s="230"/>
      <c r="O1012" s="231"/>
      <c r="P1012" s="230"/>
      <c r="Q1012" s="183"/>
      <c r="R1012" s="183"/>
      <c r="S1012" s="183"/>
      <c r="T1012" s="183"/>
      <c r="U1012" s="183"/>
      <c r="V1012" s="183"/>
      <c r="W1012" s="183"/>
      <c r="X1012" s="183"/>
      <c r="Y1012" s="183"/>
      <c r="Z1012" s="183"/>
      <c r="AA1012" s="183"/>
      <c r="AB1012" s="183"/>
      <c r="AC1012" s="183"/>
      <c r="AD1012" s="183"/>
      <c r="AE1012" s="183"/>
      <c r="AF1012" s="183"/>
      <c r="AG1012" s="183"/>
      <c r="AH1012" s="183"/>
      <c r="AI1012" s="183"/>
      <c r="AJ1012" s="183"/>
      <c r="AK1012" s="183"/>
      <c r="AL1012" s="183"/>
      <c r="AM1012" s="183"/>
      <c r="AN1012" s="183"/>
      <c r="AO1012" s="183"/>
      <c r="AP1012" s="183"/>
      <c r="AQ1012" s="183"/>
      <c r="AR1012" s="183"/>
      <c r="AS1012" s="183"/>
      <c r="AT1012" s="183"/>
      <c r="AU1012" s="183"/>
      <c r="AV1012" s="183"/>
      <c r="AW1012" s="183"/>
      <c r="AX1012" s="183"/>
      <c r="AY1012" s="183"/>
      <c r="AZ1012" s="183"/>
      <c r="BA1012" s="183"/>
      <c r="BB1012" s="183"/>
      <c r="BC1012" s="183"/>
      <c r="BD1012" s="183"/>
      <c r="BE1012" s="183"/>
      <c r="BF1012" s="183"/>
      <c r="BG1012" s="183"/>
      <c r="BH1012" s="183"/>
      <c r="BI1012" s="183"/>
      <c r="BJ1012" s="183"/>
      <c r="BK1012" s="183"/>
      <c r="BL1012" s="183"/>
      <c r="BM1012" s="183"/>
      <c r="BN1012" s="183"/>
    </row>
    <row r="1013">
      <c r="A1013" s="183"/>
      <c r="B1013" s="183"/>
      <c r="C1013" s="155"/>
      <c r="D1013" s="227"/>
      <c r="E1013" s="227"/>
      <c r="F1013" s="227"/>
      <c r="G1013" s="227"/>
      <c r="H1013" s="227"/>
      <c r="I1013" s="155"/>
      <c r="J1013" s="132"/>
      <c r="K1013" s="228"/>
      <c r="L1013" s="228"/>
      <c r="M1013" s="229"/>
      <c r="N1013" s="230"/>
      <c r="O1013" s="231"/>
      <c r="P1013" s="230"/>
      <c r="Q1013" s="183"/>
      <c r="R1013" s="183"/>
      <c r="S1013" s="183"/>
      <c r="T1013" s="183"/>
      <c r="U1013" s="183"/>
      <c r="V1013" s="183"/>
      <c r="W1013" s="183"/>
      <c r="X1013" s="183"/>
      <c r="Y1013" s="183"/>
      <c r="Z1013" s="183"/>
      <c r="AA1013" s="183"/>
      <c r="AB1013" s="183"/>
      <c r="AC1013" s="183"/>
      <c r="AD1013" s="183"/>
      <c r="AE1013" s="183"/>
      <c r="AF1013" s="183"/>
      <c r="AG1013" s="183"/>
      <c r="AH1013" s="183"/>
      <c r="AI1013" s="183"/>
      <c r="AJ1013" s="183"/>
      <c r="AK1013" s="183"/>
      <c r="AL1013" s="183"/>
      <c r="AM1013" s="183"/>
      <c r="AN1013" s="183"/>
      <c r="AO1013" s="183"/>
      <c r="AP1013" s="183"/>
      <c r="AQ1013" s="183"/>
      <c r="AR1013" s="183"/>
      <c r="AS1013" s="183"/>
      <c r="AT1013" s="183"/>
      <c r="AU1013" s="183"/>
      <c r="AV1013" s="183"/>
      <c r="AW1013" s="183"/>
      <c r="AX1013" s="183"/>
      <c r="AY1013" s="183"/>
      <c r="AZ1013" s="183"/>
      <c r="BA1013" s="183"/>
      <c r="BB1013" s="183"/>
      <c r="BC1013" s="183"/>
      <c r="BD1013" s="183"/>
      <c r="BE1013" s="183"/>
      <c r="BF1013" s="183"/>
      <c r="BG1013" s="183"/>
      <c r="BH1013" s="183"/>
      <c r="BI1013" s="183"/>
      <c r="BJ1013" s="183"/>
      <c r="BK1013" s="183"/>
      <c r="BL1013" s="183"/>
      <c r="BM1013" s="183"/>
      <c r="BN1013" s="183"/>
    </row>
    <row r="1014">
      <c r="A1014" s="183"/>
      <c r="B1014" s="183"/>
      <c r="C1014" s="155"/>
      <c r="D1014" s="227"/>
      <c r="E1014" s="227"/>
      <c r="F1014" s="227"/>
      <c r="G1014" s="227"/>
      <c r="H1014" s="227"/>
      <c r="I1014" s="155"/>
      <c r="J1014" s="132"/>
      <c r="K1014" s="228"/>
      <c r="L1014" s="228"/>
      <c r="M1014" s="229"/>
      <c r="N1014" s="230"/>
      <c r="O1014" s="231"/>
      <c r="P1014" s="230"/>
      <c r="Q1014" s="183"/>
      <c r="R1014" s="183"/>
      <c r="S1014" s="183"/>
      <c r="T1014" s="183"/>
      <c r="U1014" s="183"/>
      <c r="V1014" s="183"/>
      <c r="W1014" s="183"/>
      <c r="X1014" s="183"/>
      <c r="Y1014" s="183"/>
      <c r="Z1014" s="183"/>
      <c r="AA1014" s="183"/>
      <c r="AB1014" s="183"/>
      <c r="AC1014" s="183"/>
      <c r="AD1014" s="183"/>
      <c r="AE1014" s="183"/>
      <c r="AF1014" s="183"/>
      <c r="AG1014" s="183"/>
      <c r="AH1014" s="183"/>
      <c r="AI1014" s="183"/>
      <c r="AJ1014" s="183"/>
      <c r="AK1014" s="183"/>
      <c r="AL1014" s="183"/>
      <c r="AM1014" s="183"/>
      <c r="AN1014" s="183"/>
      <c r="AO1014" s="183"/>
      <c r="AP1014" s="183"/>
      <c r="AQ1014" s="183"/>
      <c r="AR1014" s="183"/>
      <c r="AS1014" s="183"/>
      <c r="AT1014" s="183"/>
      <c r="AU1014" s="183"/>
      <c r="AV1014" s="183"/>
      <c r="AW1014" s="183"/>
      <c r="AX1014" s="183"/>
      <c r="AY1014" s="183"/>
      <c r="AZ1014" s="183"/>
      <c r="BA1014" s="183"/>
      <c r="BB1014" s="183"/>
      <c r="BC1014" s="183"/>
      <c r="BD1014" s="183"/>
      <c r="BE1014" s="183"/>
      <c r="BF1014" s="183"/>
      <c r="BG1014" s="183"/>
      <c r="BH1014" s="183"/>
      <c r="BI1014" s="183"/>
      <c r="BJ1014" s="183"/>
      <c r="BK1014" s="183"/>
      <c r="BL1014" s="183"/>
      <c r="BM1014" s="183"/>
      <c r="BN1014" s="183"/>
    </row>
    <row r="1015">
      <c r="A1015" s="183"/>
      <c r="B1015" s="183"/>
      <c r="C1015" s="155"/>
      <c r="D1015" s="227"/>
      <c r="E1015" s="227"/>
      <c r="F1015" s="227"/>
      <c r="G1015" s="227"/>
      <c r="H1015" s="227"/>
      <c r="I1015" s="155"/>
      <c r="J1015" s="132"/>
      <c r="K1015" s="228"/>
      <c r="L1015" s="228"/>
      <c r="M1015" s="229"/>
      <c r="N1015" s="230"/>
      <c r="O1015" s="231"/>
      <c r="P1015" s="230"/>
      <c r="Q1015" s="183"/>
      <c r="R1015" s="183"/>
      <c r="S1015" s="183"/>
      <c r="T1015" s="183"/>
      <c r="U1015" s="183"/>
      <c r="V1015" s="183"/>
      <c r="W1015" s="183"/>
      <c r="X1015" s="183"/>
      <c r="Y1015" s="183"/>
      <c r="Z1015" s="183"/>
      <c r="AA1015" s="183"/>
      <c r="AB1015" s="183"/>
      <c r="AC1015" s="183"/>
      <c r="AD1015" s="183"/>
      <c r="AE1015" s="183"/>
      <c r="AF1015" s="183"/>
      <c r="AG1015" s="183"/>
      <c r="AH1015" s="183"/>
      <c r="AI1015" s="183"/>
      <c r="AJ1015" s="183"/>
      <c r="AK1015" s="183"/>
      <c r="AL1015" s="183"/>
      <c r="AM1015" s="183"/>
      <c r="AN1015" s="183"/>
      <c r="AO1015" s="183"/>
      <c r="AP1015" s="183"/>
      <c r="AQ1015" s="183"/>
      <c r="AR1015" s="183"/>
      <c r="AS1015" s="183"/>
      <c r="AT1015" s="183"/>
      <c r="AU1015" s="183"/>
      <c r="AV1015" s="183"/>
      <c r="AW1015" s="183"/>
      <c r="AX1015" s="183"/>
      <c r="AY1015" s="183"/>
      <c r="AZ1015" s="183"/>
      <c r="BA1015" s="183"/>
      <c r="BB1015" s="183"/>
      <c r="BC1015" s="183"/>
      <c r="BD1015" s="183"/>
      <c r="BE1015" s="183"/>
      <c r="BF1015" s="183"/>
      <c r="BG1015" s="183"/>
      <c r="BH1015" s="183"/>
      <c r="BI1015" s="183"/>
      <c r="BJ1015" s="183"/>
      <c r="BK1015" s="183"/>
      <c r="BL1015" s="183"/>
      <c r="BM1015" s="183"/>
      <c r="BN1015" s="183"/>
    </row>
    <row r="1016">
      <c r="A1016" s="183"/>
      <c r="B1016" s="183"/>
      <c r="C1016" s="155"/>
      <c r="D1016" s="227"/>
      <c r="E1016" s="227"/>
      <c r="F1016" s="227"/>
      <c r="G1016" s="227"/>
      <c r="H1016" s="227"/>
      <c r="I1016" s="155"/>
      <c r="J1016" s="132"/>
      <c r="K1016" s="228"/>
      <c r="L1016" s="228"/>
      <c r="M1016" s="229"/>
      <c r="N1016" s="230"/>
      <c r="O1016" s="231"/>
      <c r="P1016" s="230"/>
      <c r="Q1016" s="183"/>
      <c r="R1016" s="183"/>
      <c r="S1016" s="183"/>
      <c r="T1016" s="183"/>
      <c r="U1016" s="183"/>
      <c r="V1016" s="183"/>
      <c r="W1016" s="183"/>
      <c r="X1016" s="183"/>
      <c r="Y1016" s="183"/>
      <c r="Z1016" s="183"/>
      <c r="AA1016" s="183"/>
      <c r="AB1016" s="183"/>
      <c r="AC1016" s="183"/>
      <c r="AD1016" s="183"/>
      <c r="AE1016" s="183"/>
      <c r="AF1016" s="183"/>
      <c r="AG1016" s="183"/>
      <c r="AH1016" s="183"/>
      <c r="AI1016" s="183"/>
      <c r="AJ1016" s="183"/>
      <c r="AK1016" s="183"/>
      <c r="AL1016" s="183"/>
      <c r="AM1016" s="183"/>
      <c r="AN1016" s="183"/>
      <c r="AO1016" s="183"/>
      <c r="AP1016" s="183"/>
      <c r="AQ1016" s="183"/>
      <c r="AR1016" s="183"/>
      <c r="AS1016" s="183"/>
      <c r="AT1016" s="183"/>
      <c r="AU1016" s="183"/>
      <c r="AV1016" s="183"/>
      <c r="AW1016" s="183"/>
      <c r="AX1016" s="183"/>
      <c r="AY1016" s="183"/>
      <c r="AZ1016" s="183"/>
      <c r="BA1016" s="183"/>
      <c r="BB1016" s="183"/>
      <c r="BC1016" s="183"/>
      <c r="BD1016" s="183"/>
      <c r="BE1016" s="183"/>
      <c r="BF1016" s="183"/>
      <c r="BG1016" s="183"/>
      <c r="BH1016" s="183"/>
      <c r="BI1016" s="183"/>
      <c r="BJ1016" s="183"/>
      <c r="BK1016" s="183"/>
      <c r="BL1016" s="183"/>
      <c r="BM1016" s="183"/>
      <c r="BN1016" s="183"/>
    </row>
    <row r="1017">
      <c r="A1017" s="183"/>
      <c r="B1017" s="183"/>
      <c r="C1017" s="155"/>
      <c r="D1017" s="227"/>
      <c r="E1017" s="227"/>
      <c r="F1017" s="227"/>
      <c r="G1017" s="227"/>
      <c r="H1017" s="227"/>
      <c r="I1017" s="155"/>
      <c r="J1017" s="132"/>
      <c r="K1017" s="228"/>
      <c r="L1017" s="228"/>
      <c r="M1017" s="229"/>
      <c r="N1017" s="230"/>
      <c r="O1017" s="231"/>
      <c r="P1017" s="230"/>
      <c r="Q1017" s="183"/>
      <c r="R1017" s="183"/>
      <c r="S1017" s="183"/>
      <c r="T1017" s="183"/>
      <c r="U1017" s="183"/>
      <c r="V1017" s="183"/>
      <c r="W1017" s="183"/>
      <c r="X1017" s="183"/>
      <c r="Y1017" s="183"/>
      <c r="Z1017" s="183"/>
      <c r="AA1017" s="183"/>
      <c r="AB1017" s="183"/>
      <c r="AC1017" s="183"/>
      <c r="AD1017" s="183"/>
      <c r="AE1017" s="183"/>
      <c r="AF1017" s="183"/>
      <c r="AG1017" s="183"/>
      <c r="AH1017" s="183"/>
      <c r="AI1017" s="183"/>
      <c r="AJ1017" s="183"/>
      <c r="AK1017" s="183"/>
      <c r="AL1017" s="183"/>
      <c r="AM1017" s="183"/>
      <c r="AN1017" s="183"/>
      <c r="AO1017" s="183"/>
      <c r="AP1017" s="183"/>
      <c r="AQ1017" s="183"/>
      <c r="AR1017" s="183"/>
      <c r="AS1017" s="183"/>
      <c r="AT1017" s="183"/>
      <c r="AU1017" s="183"/>
      <c r="AV1017" s="183"/>
      <c r="AW1017" s="183"/>
      <c r="AX1017" s="183"/>
      <c r="AY1017" s="183"/>
      <c r="AZ1017" s="183"/>
      <c r="BA1017" s="183"/>
      <c r="BB1017" s="183"/>
      <c r="BC1017" s="183"/>
      <c r="BD1017" s="183"/>
      <c r="BE1017" s="183"/>
      <c r="BF1017" s="183"/>
      <c r="BG1017" s="183"/>
      <c r="BH1017" s="183"/>
      <c r="BI1017" s="183"/>
      <c r="BJ1017" s="183"/>
      <c r="BK1017" s="183"/>
      <c r="BL1017" s="183"/>
      <c r="BM1017" s="183"/>
      <c r="BN1017" s="183"/>
    </row>
    <row r="1018">
      <c r="A1018" s="183"/>
      <c r="B1018" s="183"/>
      <c r="C1018" s="155"/>
      <c r="D1018" s="227"/>
      <c r="E1018" s="227"/>
      <c r="F1018" s="227"/>
      <c r="G1018" s="227"/>
      <c r="H1018" s="227"/>
      <c r="I1018" s="155"/>
      <c r="J1018" s="132"/>
      <c r="K1018" s="228"/>
      <c r="L1018" s="228"/>
      <c r="M1018" s="229"/>
      <c r="N1018" s="230"/>
      <c r="O1018" s="231"/>
      <c r="P1018" s="230"/>
      <c r="Q1018" s="183"/>
      <c r="R1018" s="183"/>
      <c r="S1018" s="183"/>
      <c r="T1018" s="183"/>
      <c r="U1018" s="183"/>
      <c r="V1018" s="183"/>
      <c r="W1018" s="183"/>
      <c r="X1018" s="183"/>
      <c r="Y1018" s="183"/>
      <c r="Z1018" s="183"/>
      <c r="AA1018" s="183"/>
      <c r="AB1018" s="183"/>
      <c r="AC1018" s="183"/>
      <c r="AD1018" s="183"/>
      <c r="AE1018" s="183"/>
      <c r="AF1018" s="183"/>
      <c r="AG1018" s="183"/>
      <c r="AH1018" s="183"/>
      <c r="AI1018" s="183"/>
      <c r="AJ1018" s="183"/>
      <c r="AK1018" s="183"/>
      <c r="AL1018" s="183"/>
      <c r="AM1018" s="183"/>
      <c r="AN1018" s="183"/>
      <c r="AO1018" s="183"/>
      <c r="AP1018" s="183"/>
      <c r="AQ1018" s="183"/>
      <c r="AR1018" s="183"/>
      <c r="AS1018" s="183"/>
      <c r="AT1018" s="183"/>
      <c r="AU1018" s="183"/>
      <c r="AV1018" s="183"/>
      <c r="AW1018" s="183"/>
      <c r="AX1018" s="183"/>
      <c r="AY1018" s="183"/>
      <c r="AZ1018" s="183"/>
      <c r="BA1018" s="183"/>
      <c r="BB1018" s="183"/>
      <c r="BC1018" s="183"/>
      <c r="BD1018" s="183"/>
      <c r="BE1018" s="183"/>
      <c r="BF1018" s="183"/>
      <c r="BG1018" s="183"/>
      <c r="BH1018" s="183"/>
      <c r="BI1018" s="183"/>
      <c r="BJ1018" s="183"/>
      <c r="BK1018" s="183"/>
      <c r="BL1018" s="183"/>
      <c r="BM1018" s="183"/>
      <c r="BN1018" s="183"/>
    </row>
    <row r="1019">
      <c r="A1019" s="183"/>
      <c r="B1019" s="183"/>
      <c r="C1019" s="155"/>
      <c r="D1019" s="227"/>
      <c r="E1019" s="227"/>
      <c r="F1019" s="227"/>
      <c r="G1019" s="227"/>
      <c r="H1019" s="227"/>
      <c r="I1019" s="155"/>
      <c r="J1019" s="132"/>
      <c r="K1019" s="228"/>
      <c r="L1019" s="228"/>
      <c r="M1019" s="229"/>
      <c r="N1019" s="230"/>
      <c r="O1019" s="231"/>
      <c r="P1019" s="230"/>
      <c r="Q1019" s="183"/>
      <c r="R1019" s="183"/>
      <c r="S1019" s="183"/>
      <c r="T1019" s="183"/>
      <c r="U1019" s="183"/>
      <c r="V1019" s="183"/>
      <c r="W1019" s="183"/>
      <c r="X1019" s="183"/>
      <c r="Y1019" s="183"/>
      <c r="Z1019" s="183"/>
      <c r="AA1019" s="183"/>
      <c r="AB1019" s="183"/>
      <c r="AC1019" s="183"/>
      <c r="AD1019" s="183"/>
      <c r="AE1019" s="183"/>
      <c r="AF1019" s="183"/>
      <c r="AG1019" s="183"/>
      <c r="AH1019" s="183"/>
      <c r="AI1019" s="183"/>
      <c r="AJ1019" s="183"/>
      <c r="AK1019" s="183"/>
      <c r="AL1019" s="183"/>
      <c r="AM1019" s="183"/>
      <c r="AN1019" s="183"/>
      <c r="AO1019" s="183"/>
      <c r="AP1019" s="183"/>
      <c r="AQ1019" s="183"/>
      <c r="AR1019" s="183"/>
      <c r="AS1019" s="183"/>
      <c r="AT1019" s="183"/>
      <c r="AU1019" s="183"/>
      <c r="AV1019" s="183"/>
      <c r="AW1019" s="183"/>
      <c r="AX1019" s="183"/>
      <c r="AY1019" s="183"/>
      <c r="AZ1019" s="183"/>
      <c r="BA1019" s="183"/>
      <c r="BB1019" s="183"/>
      <c r="BC1019" s="183"/>
      <c r="BD1019" s="183"/>
      <c r="BE1019" s="183"/>
      <c r="BF1019" s="183"/>
      <c r="BG1019" s="183"/>
      <c r="BH1019" s="183"/>
      <c r="BI1019" s="183"/>
      <c r="BJ1019" s="183"/>
      <c r="BK1019" s="183"/>
      <c r="BL1019" s="183"/>
      <c r="BM1019" s="183"/>
      <c r="BN1019" s="183"/>
    </row>
    <row r="1020">
      <c r="A1020" s="183"/>
      <c r="B1020" s="183"/>
      <c r="C1020" s="155"/>
      <c r="D1020" s="227"/>
      <c r="E1020" s="227"/>
      <c r="F1020" s="227"/>
      <c r="G1020" s="227"/>
      <c r="H1020" s="227"/>
      <c r="I1020" s="155"/>
      <c r="J1020" s="132"/>
      <c r="K1020" s="228"/>
      <c r="L1020" s="228"/>
      <c r="M1020" s="229"/>
      <c r="N1020" s="230"/>
      <c r="O1020" s="231"/>
      <c r="P1020" s="230"/>
      <c r="Q1020" s="183"/>
      <c r="R1020" s="183"/>
      <c r="S1020" s="183"/>
      <c r="T1020" s="183"/>
      <c r="U1020" s="183"/>
      <c r="V1020" s="183"/>
      <c r="W1020" s="183"/>
      <c r="X1020" s="183"/>
      <c r="Y1020" s="183"/>
      <c r="Z1020" s="183"/>
      <c r="AA1020" s="183"/>
      <c r="AB1020" s="183"/>
      <c r="AC1020" s="183"/>
      <c r="AD1020" s="183"/>
      <c r="AE1020" s="183"/>
      <c r="AF1020" s="183"/>
      <c r="AG1020" s="183"/>
      <c r="AH1020" s="183"/>
      <c r="AI1020" s="183"/>
      <c r="AJ1020" s="183"/>
      <c r="AK1020" s="183"/>
      <c r="AL1020" s="183"/>
      <c r="AM1020" s="183"/>
      <c r="AN1020" s="183"/>
      <c r="AO1020" s="183"/>
      <c r="AP1020" s="183"/>
      <c r="AQ1020" s="183"/>
      <c r="AR1020" s="183"/>
      <c r="AS1020" s="183"/>
      <c r="AT1020" s="183"/>
      <c r="AU1020" s="183"/>
      <c r="AV1020" s="183"/>
      <c r="AW1020" s="183"/>
      <c r="AX1020" s="183"/>
      <c r="AY1020" s="183"/>
      <c r="AZ1020" s="183"/>
      <c r="BA1020" s="183"/>
      <c r="BB1020" s="183"/>
      <c r="BC1020" s="183"/>
      <c r="BD1020" s="183"/>
      <c r="BE1020" s="183"/>
      <c r="BF1020" s="183"/>
      <c r="BG1020" s="183"/>
      <c r="BH1020" s="183"/>
      <c r="BI1020" s="183"/>
      <c r="BJ1020" s="183"/>
      <c r="BK1020" s="183"/>
      <c r="BL1020" s="183"/>
      <c r="BM1020" s="183"/>
      <c r="BN1020" s="183"/>
    </row>
    <row r="1021">
      <c r="A1021" s="183"/>
      <c r="B1021" s="183"/>
      <c r="C1021" s="155"/>
      <c r="D1021" s="227"/>
      <c r="E1021" s="227"/>
      <c r="F1021" s="227"/>
      <c r="G1021" s="227"/>
      <c r="H1021" s="227"/>
      <c r="I1021" s="155"/>
      <c r="J1021" s="132"/>
      <c r="K1021" s="228"/>
      <c r="L1021" s="228"/>
      <c r="M1021" s="229"/>
      <c r="N1021" s="230"/>
      <c r="O1021" s="231"/>
      <c r="P1021" s="230"/>
      <c r="Q1021" s="183"/>
      <c r="R1021" s="183"/>
      <c r="S1021" s="183"/>
      <c r="T1021" s="183"/>
      <c r="U1021" s="183"/>
      <c r="V1021" s="183"/>
      <c r="W1021" s="183"/>
      <c r="X1021" s="183"/>
      <c r="Y1021" s="183"/>
      <c r="Z1021" s="183"/>
      <c r="AA1021" s="183"/>
      <c r="AB1021" s="183"/>
      <c r="AC1021" s="183"/>
      <c r="AD1021" s="183"/>
      <c r="AE1021" s="183"/>
      <c r="AF1021" s="183"/>
      <c r="AG1021" s="183"/>
      <c r="AH1021" s="183"/>
      <c r="AI1021" s="183"/>
      <c r="AJ1021" s="183"/>
      <c r="AK1021" s="183"/>
      <c r="AL1021" s="183"/>
      <c r="AM1021" s="183"/>
      <c r="AN1021" s="183"/>
      <c r="AO1021" s="183"/>
      <c r="AP1021" s="183"/>
      <c r="AQ1021" s="183"/>
      <c r="AR1021" s="183"/>
      <c r="AS1021" s="183"/>
      <c r="AT1021" s="183"/>
      <c r="AU1021" s="183"/>
      <c r="AV1021" s="183"/>
      <c r="AW1021" s="183"/>
      <c r="AX1021" s="183"/>
      <c r="AY1021" s="183"/>
      <c r="AZ1021" s="183"/>
      <c r="BA1021" s="183"/>
      <c r="BB1021" s="183"/>
      <c r="BC1021" s="183"/>
      <c r="BD1021" s="183"/>
      <c r="BE1021" s="183"/>
      <c r="BF1021" s="183"/>
      <c r="BG1021" s="183"/>
      <c r="BH1021" s="183"/>
      <c r="BI1021" s="183"/>
      <c r="BJ1021" s="183"/>
      <c r="BK1021" s="183"/>
      <c r="BL1021" s="183"/>
      <c r="BM1021" s="183"/>
      <c r="BN1021" s="183"/>
    </row>
    <row r="1022">
      <c r="A1022" s="183"/>
      <c r="B1022" s="183"/>
      <c r="C1022" s="155"/>
      <c r="D1022" s="227"/>
      <c r="E1022" s="227"/>
      <c r="F1022" s="227"/>
      <c r="G1022" s="227"/>
      <c r="H1022" s="227"/>
      <c r="I1022" s="155"/>
      <c r="J1022" s="132"/>
      <c r="K1022" s="228"/>
      <c r="L1022" s="228"/>
      <c r="M1022" s="229"/>
      <c r="N1022" s="230"/>
      <c r="O1022" s="231"/>
      <c r="P1022" s="230"/>
      <c r="Q1022" s="183"/>
      <c r="R1022" s="183"/>
      <c r="S1022" s="183"/>
      <c r="T1022" s="183"/>
      <c r="U1022" s="183"/>
      <c r="V1022" s="183"/>
      <c r="W1022" s="183"/>
      <c r="X1022" s="183"/>
      <c r="Y1022" s="183"/>
      <c r="Z1022" s="183"/>
      <c r="AA1022" s="183"/>
      <c r="AB1022" s="183"/>
      <c r="AC1022" s="183"/>
      <c r="AD1022" s="183"/>
      <c r="AE1022" s="183"/>
      <c r="AF1022" s="183"/>
      <c r="AG1022" s="183"/>
      <c r="AH1022" s="183"/>
      <c r="AI1022" s="183"/>
      <c r="AJ1022" s="183"/>
      <c r="AK1022" s="183"/>
      <c r="AL1022" s="183"/>
      <c r="AM1022" s="183"/>
      <c r="AN1022" s="183"/>
      <c r="AO1022" s="183"/>
      <c r="AP1022" s="183"/>
      <c r="AQ1022" s="183"/>
      <c r="AR1022" s="183"/>
      <c r="AS1022" s="183"/>
      <c r="AT1022" s="183"/>
      <c r="AU1022" s="183"/>
      <c r="AV1022" s="183"/>
      <c r="AW1022" s="183"/>
      <c r="AX1022" s="183"/>
      <c r="AY1022" s="183"/>
      <c r="AZ1022" s="183"/>
      <c r="BA1022" s="183"/>
      <c r="BB1022" s="183"/>
      <c r="BC1022" s="183"/>
      <c r="BD1022" s="183"/>
      <c r="BE1022" s="183"/>
      <c r="BF1022" s="183"/>
      <c r="BG1022" s="183"/>
      <c r="BH1022" s="183"/>
      <c r="BI1022" s="183"/>
      <c r="BJ1022" s="183"/>
      <c r="BK1022" s="183"/>
      <c r="BL1022" s="183"/>
      <c r="BM1022" s="183"/>
      <c r="BN1022" s="183"/>
    </row>
    <row r="1023">
      <c r="A1023" s="183"/>
      <c r="B1023" s="183"/>
      <c r="C1023" s="155"/>
      <c r="D1023" s="227"/>
      <c r="E1023" s="227"/>
      <c r="F1023" s="227"/>
      <c r="G1023" s="227"/>
      <c r="H1023" s="227"/>
      <c r="I1023" s="155"/>
      <c r="J1023" s="132"/>
      <c r="K1023" s="228"/>
      <c r="L1023" s="228"/>
      <c r="M1023" s="229"/>
      <c r="N1023" s="230"/>
      <c r="O1023" s="231"/>
      <c r="P1023" s="230"/>
      <c r="Q1023" s="183"/>
      <c r="R1023" s="183"/>
      <c r="S1023" s="183"/>
      <c r="T1023" s="183"/>
      <c r="U1023" s="183"/>
      <c r="V1023" s="183"/>
      <c r="W1023" s="183"/>
      <c r="X1023" s="183"/>
      <c r="Y1023" s="183"/>
      <c r="Z1023" s="183"/>
      <c r="AA1023" s="183"/>
      <c r="AB1023" s="183"/>
      <c r="AC1023" s="183"/>
      <c r="AD1023" s="183"/>
      <c r="AE1023" s="183"/>
      <c r="AF1023" s="183"/>
      <c r="AG1023" s="183"/>
      <c r="AH1023" s="183"/>
      <c r="AI1023" s="183"/>
      <c r="AJ1023" s="183"/>
      <c r="AK1023" s="183"/>
      <c r="AL1023" s="183"/>
      <c r="AM1023" s="183"/>
      <c r="AN1023" s="183"/>
      <c r="AO1023" s="183"/>
      <c r="AP1023" s="183"/>
      <c r="AQ1023" s="183"/>
      <c r="AR1023" s="183"/>
      <c r="AS1023" s="183"/>
      <c r="AT1023" s="183"/>
      <c r="AU1023" s="183"/>
      <c r="AV1023" s="183"/>
      <c r="AW1023" s="183"/>
      <c r="AX1023" s="183"/>
      <c r="AY1023" s="183"/>
      <c r="AZ1023" s="183"/>
      <c r="BA1023" s="183"/>
      <c r="BB1023" s="183"/>
      <c r="BC1023" s="183"/>
      <c r="BD1023" s="183"/>
      <c r="BE1023" s="183"/>
      <c r="BF1023" s="183"/>
      <c r="BG1023" s="183"/>
      <c r="BH1023" s="183"/>
      <c r="BI1023" s="183"/>
      <c r="BJ1023" s="183"/>
      <c r="BK1023" s="183"/>
      <c r="BL1023" s="183"/>
      <c r="BM1023" s="183"/>
      <c r="BN1023" s="183"/>
    </row>
    <row r="1024">
      <c r="A1024" s="183"/>
      <c r="B1024" s="183"/>
      <c r="C1024" s="155"/>
      <c r="D1024" s="227"/>
      <c r="E1024" s="227"/>
      <c r="F1024" s="227"/>
      <c r="G1024" s="227"/>
      <c r="H1024" s="227"/>
      <c r="I1024" s="155"/>
      <c r="J1024" s="132"/>
      <c r="K1024" s="228"/>
      <c r="L1024" s="228"/>
      <c r="M1024" s="229"/>
      <c r="N1024" s="230"/>
      <c r="O1024" s="231"/>
      <c r="P1024" s="230"/>
      <c r="Q1024" s="183"/>
      <c r="R1024" s="183"/>
      <c r="S1024" s="183"/>
      <c r="T1024" s="183"/>
      <c r="U1024" s="183"/>
      <c r="V1024" s="183"/>
      <c r="W1024" s="183"/>
      <c r="X1024" s="183"/>
      <c r="Y1024" s="183"/>
      <c r="Z1024" s="183"/>
      <c r="AA1024" s="183"/>
      <c r="AB1024" s="183"/>
      <c r="AC1024" s="183"/>
      <c r="AD1024" s="183"/>
      <c r="AE1024" s="183"/>
      <c r="AF1024" s="183"/>
      <c r="AG1024" s="183"/>
      <c r="AH1024" s="183"/>
      <c r="AI1024" s="183"/>
      <c r="AJ1024" s="183"/>
      <c r="AK1024" s="183"/>
      <c r="AL1024" s="183"/>
      <c r="AM1024" s="183"/>
      <c r="AN1024" s="183"/>
      <c r="AO1024" s="183"/>
      <c r="AP1024" s="183"/>
      <c r="AQ1024" s="183"/>
      <c r="AR1024" s="183"/>
      <c r="AS1024" s="183"/>
      <c r="AT1024" s="183"/>
      <c r="AU1024" s="183"/>
      <c r="AV1024" s="183"/>
      <c r="AW1024" s="183"/>
      <c r="AX1024" s="183"/>
      <c r="AY1024" s="183"/>
      <c r="AZ1024" s="183"/>
      <c r="BA1024" s="183"/>
      <c r="BB1024" s="183"/>
      <c r="BC1024" s="183"/>
      <c r="BD1024" s="183"/>
      <c r="BE1024" s="183"/>
      <c r="BF1024" s="183"/>
      <c r="BG1024" s="183"/>
      <c r="BH1024" s="183"/>
      <c r="BI1024" s="183"/>
      <c r="BJ1024" s="183"/>
      <c r="BK1024" s="183"/>
      <c r="BL1024" s="183"/>
      <c r="BM1024" s="183"/>
      <c r="BN1024" s="183"/>
    </row>
    <row r="1025">
      <c r="A1025" s="183"/>
      <c r="B1025" s="183"/>
      <c r="C1025" s="155"/>
      <c r="D1025" s="227"/>
      <c r="E1025" s="227"/>
      <c r="F1025" s="227"/>
      <c r="G1025" s="227"/>
      <c r="H1025" s="227"/>
      <c r="I1025" s="155"/>
      <c r="J1025" s="132"/>
      <c r="K1025" s="228"/>
      <c r="L1025" s="228"/>
      <c r="M1025" s="229"/>
      <c r="N1025" s="230"/>
      <c r="O1025" s="231"/>
      <c r="P1025" s="230"/>
      <c r="Q1025" s="183"/>
      <c r="R1025" s="183"/>
      <c r="S1025" s="183"/>
      <c r="T1025" s="183"/>
      <c r="U1025" s="183"/>
      <c r="V1025" s="183"/>
      <c r="W1025" s="183"/>
      <c r="X1025" s="183"/>
      <c r="Y1025" s="183"/>
      <c r="Z1025" s="183"/>
      <c r="AA1025" s="183"/>
      <c r="AB1025" s="183"/>
      <c r="AC1025" s="183"/>
      <c r="AD1025" s="183"/>
      <c r="AE1025" s="183"/>
      <c r="AF1025" s="183"/>
      <c r="AG1025" s="183"/>
      <c r="AH1025" s="183"/>
      <c r="AI1025" s="183"/>
      <c r="AJ1025" s="183"/>
      <c r="AK1025" s="183"/>
      <c r="AL1025" s="183"/>
      <c r="AM1025" s="183"/>
      <c r="AN1025" s="183"/>
      <c r="AO1025" s="183"/>
      <c r="AP1025" s="183"/>
      <c r="AQ1025" s="183"/>
      <c r="AR1025" s="183"/>
      <c r="AS1025" s="183"/>
      <c r="AT1025" s="183"/>
      <c r="AU1025" s="183"/>
      <c r="AV1025" s="183"/>
      <c r="AW1025" s="183"/>
      <c r="AX1025" s="183"/>
      <c r="AY1025" s="183"/>
      <c r="AZ1025" s="183"/>
      <c r="BA1025" s="183"/>
      <c r="BB1025" s="183"/>
      <c r="BC1025" s="183"/>
      <c r="BD1025" s="183"/>
      <c r="BE1025" s="183"/>
      <c r="BF1025" s="183"/>
      <c r="BG1025" s="183"/>
      <c r="BH1025" s="183"/>
      <c r="BI1025" s="183"/>
      <c r="BJ1025" s="183"/>
      <c r="BK1025" s="183"/>
      <c r="BL1025" s="183"/>
      <c r="BM1025" s="183"/>
      <c r="BN1025" s="183"/>
    </row>
    <row r="1026">
      <c r="A1026" s="183"/>
      <c r="B1026" s="183"/>
      <c r="C1026" s="155"/>
      <c r="D1026" s="227"/>
      <c r="E1026" s="227"/>
      <c r="F1026" s="227"/>
      <c r="G1026" s="227"/>
      <c r="H1026" s="227"/>
      <c r="I1026" s="155"/>
      <c r="J1026" s="132"/>
      <c r="K1026" s="228"/>
      <c r="L1026" s="228"/>
      <c r="M1026" s="229"/>
      <c r="N1026" s="230"/>
      <c r="O1026" s="231"/>
      <c r="P1026" s="230"/>
      <c r="Q1026" s="183"/>
      <c r="R1026" s="183"/>
      <c r="S1026" s="183"/>
      <c r="T1026" s="183"/>
      <c r="U1026" s="183"/>
      <c r="V1026" s="183"/>
      <c r="W1026" s="183"/>
      <c r="X1026" s="183"/>
      <c r="Y1026" s="183"/>
      <c r="Z1026" s="183"/>
      <c r="AA1026" s="183"/>
      <c r="AB1026" s="183"/>
      <c r="AC1026" s="183"/>
      <c r="AD1026" s="183"/>
      <c r="AE1026" s="183"/>
      <c r="AF1026" s="183"/>
      <c r="AG1026" s="183"/>
      <c r="AH1026" s="183"/>
      <c r="AI1026" s="183"/>
      <c r="AJ1026" s="183"/>
      <c r="AK1026" s="183"/>
      <c r="AL1026" s="183"/>
      <c r="AM1026" s="183"/>
      <c r="AN1026" s="183"/>
      <c r="AO1026" s="183"/>
      <c r="AP1026" s="183"/>
      <c r="AQ1026" s="183"/>
      <c r="AR1026" s="183"/>
      <c r="AS1026" s="183"/>
      <c r="AT1026" s="183"/>
      <c r="AU1026" s="183"/>
      <c r="AV1026" s="183"/>
      <c r="AW1026" s="183"/>
      <c r="AX1026" s="183"/>
      <c r="AY1026" s="183"/>
      <c r="AZ1026" s="183"/>
      <c r="BA1026" s="183"/>
      <c r="BB1026" s="183"/>
      <c r="BC1026" s="183"/>
      <c r="BD1026" s="183"/>
      <c r="BE1026" s="183"/>
      <c r="BF1026" s="183"/>
      <c r="BG1026" s="183"/>
      <c r="BH1026" s="183"/>
      <c r="BI1026" s="183"/>
      <c r="BJ1026" s="183"/>
      <c r="BK1026" s="183"/>
      <c r="BL1026" s="183"/>
      <c r="BM1026" s="183"/>
      <c r="BN1026" s="183"/>
    </row>
    <row r="1027">
      <c r="A1027" s="183"/>
      <c r="B1027" s="183"/>
      <c r="C1027" s="155"/>
      <c r="D1027" s="227"/>
      <c r="E1027" s="227"/>
      <c r="F1027" s="227"/>
      <c r="G1027" s="227"/>
      <c r="H1027" s="227"/>
      <c r="I1027" s="155"/>
      <c r="J1027" s="132"/>
      <c r="K1027" s="228"/>
      <c r="L1027" s="228"/>
      <c r="M1027" s="229"/>
      <c r="N1027" s="230"/>
      <c r="O1027" s="231"/>
      <c r="P1027" s="230"/>
      <c r="Q1027" s="183"/>
      <c r="R1027" s="183"/>
      <c r="S1027" s="183"/>
      <c r="T1027" s="183"/>
      <c r="U1027" s="183"/>
      <c r="V1027" s="183"/>
      <c r="W1027" s="183"/>
      <c r="X1027" s="183"/>
      <c r="Y1027" s="183"/>
      <c r="Z1027" s="183"/>
      <c r="AA1027" s="183"/>
      <c r="AB1027" s="183"/>
      <c r="AC1027" s="183"/>
      <c r="AD1027" s="183"/>
      <c r="AE1027" s="183"/>
      <c r="AF1027" s="183"/>
      <c r="AG1027" s="183"/>
      <c r="AH1027" s="183"/>
      <c r="AI1027" s="183"/>
      <c r="AJ1027" s="183"/>
      <c r="AK1027" s="183"/>
      <c r="AL1027" s="183"/>
      <c r="AM1027" s="183"/>
      <c r="AN1027" s="183"/>
      <c r="AO1027" s="183"/>
      <c r="AP1027" s="183"/>
      <c r="AQ1027" s="183"/>
      <c r="AR1027" s="183"/>
      <c r="AS1027" s="183"/>
      <c r="AT1027" s="183"/>
      <c r="AU1027" s="183"/>
      <c r="AV1027" s="183"/>
      <c r="AW1027" s="183"/>
      <c r="AX1027" s="183"/>
      <c r="AY1027" s="183"/>
      <c r="AZ1027" s="183"/>
      <c r="BA1027" s="183"/>
      <c r="BB1027" s="183"/>
      <c r="BC1027" s="183"/>
      <c r="BD1027" s="183"/>
      <c r="BE1027" s="183"/>
      <c r="BF1027" s="183"/>
      <c r="BG1027" s="183"/>
      <c r="BH1027" s="183"/>
      <c r="BI1027" s="183"/>
      <c r="BJ1027" s="183"/>
      <c r="BK1027" s="183"/>
      <c r="BL1027" s="183"/>
      <c r="BM1027" s="183"/>
      <c r="BN1027" s="183"/>
    </row>
    <row r="1028">
      <c r="A1028" s="183"/>
      <c r="B1028" s="183"/>
      <c r="C1028" s="155"/>
      <c r="D1028" s="227"/>
      <c r="E1028" s="227"/>
      <c r="F1028" s="227"/>
      <c r="G1028" s="227"/>
      <c r="H1028" s="227"/>
      <c r="I1028" s="155"/>
      <c r="J1028" s="132"/>
      <c r="K1028" s="228"/>
      <c r="L1028" s="228"/>
      <c r="M1028" s="229"/>
      <c r="N1028" s="230"/>
      <c r="O1028" s="231"/>
      <c r="P1028" s="230"/>
      <c r="Q1028" s="183"/>
      <c r="R1028" s="183"/>
      <c r="S1028" s="183"/>
      <c r="T1028" s="183"/>
      <c r="U1028" s="183"/>
      <c r="V1028" s="183"/>
      <c r="W1028" s="183"/>
      <c r="X1028" s="183"/>
      <c r="Y1028" s="183"/>
      <c r="Z1028" s="183"/>
      <c r="AA1028" s="183"/>
      <c r="AB1028" s="183"/>
      <c r="AC1028" s="183"/>
      <c r="AD1028" s="183"/>
      <c r="AE1028" s="183"/>
      <c r="AF1028" s="183"/>
      <c r="AG1028" s="183"/>
      <c r="AH1028" s="183"/>
      <c r="AI1028" s="183"/>
      <c r="AJ1028" s="183"/>
      <c r="AK1028" s="183"/>
      <c r="AL1028" s="183"/>
      <c r="AM1028" s="183"/>
      <c r="AN1028" s="183"/>
      <c r="AO1028" s="183"/>
      <c r="AP1028" s="183"/>
      <c r="AQ1028" s="183"/>
      <c r="AR1028" s="183"/>
      <c r="AS1028" s="183"/>
      <c r="AT1028" s="183"/>
      <c r="AU1028" s="183"/>
      <c r="AV1028" s="183"/>
      <c r="AW1028" s="183"/>
      <c r="AX1028" s="183"/>
      <c r="AY1028" s="183"/>
      <c r="AZ1028" s="183"/>
      <c r="BA1028" s="183"/>
      <c r="BB1028" s="183"/>
      <c r="BC1028" s="183"/>
      <c r="BD1028" s="183"/>
      <c r="BE1028" s="183"/>
      <c r="BF1028" s="183"/>
      <c r="BG1028" s="183"/>
      <c r="BH1028" s="183"/>
      <c r="BI1028" s="183"/>
      <c r="BJ1028" s="183"/>
      <c r="BK1028" s="183"/>
      <c r="BL1028" s="183"/>
      <c r="BM1028" s="183"/>
      <c r="BN1028" s="183"/>
    </row>
    <row r="1029">
      <c r="A1029" s="183"/>
      <c r="B1029" s="183"/>
      <c r="C1029" s="155"/>
      <c r="D1029" s="227"/>
      <c r="E1029" s="227"/>
      <c r="F1029" s="227"/>
      <c r="G1029" s="227"/>
      <c r="H1029" s="227"/>
      <c r="I1029" s="155"/>
      <c r="J1029" s="132"/>
      <c r="K1029" s="228"/>
      <c r="L1029" s="228"/>
      <c r="M1029" s="229"/>
      <c r="N1029" s="230"/>
      <c r="O1029" s="231"/>
      <c r="P1029" s="230"/>
      <c r="Q1029" s="183"/>
      <c r="R1029" s="183"/>
      <c r="S1029" s="183"/>
      <c r="T1029" s="183"/>
      <c r="U1029" s="183"/>
      <c r="V1029" s="183"/>
      <c r="W1029" s="183"/>
      <c r="X1029" s="183"/>
      <c r="Y1029" s="183"/>
      <c r="Z1029" s="183"/>
      <c r="AA1029" s="183"/>
      <c r="AB1029" s="183"/>
      <c r="AC1029" s="183"/>
      <c r="AD1029" s="183"/>
      <c r="AE1029" s="183"/>
      <c r="AF1029" s="183"/>
      <c r="AG1029" s="183"/>
      <c r="AH1029" s="183"/>
      <c r="AI1029" s="183"/>
      <c r="AJ1029" s="183"/>
      <c r="AK1029" s="183"/>
      <c r="AL1029" s="183"/>
      <c r="AM1029" s="183"/>
      <c r="AN1029" s="183"/>
      <c r="AO1029" s="183"/>
      <c r="AP1029" s="183"/>
      <c r="AQ1029" s="183"/>
      <c r="AR1029" s="183"/>
      <c r="AS1029" s="183"/>
      <c r="AT1029" s="183"/>
      <c r="AU1029" s="183"/>
      <c r="AV1029" s="183"/>
      <c r="AW1029" s="183"/>
      <c r="AX1029" s="183"/>
      <c r="AY1029" s="183"/>
      <c r="AZ1029" s="183"/>
      <c r="BA1029" s="183"/>
      <c r="BB1029" s="183"/>
      <c r="BC1029" s="183"/>
      <c r="BD1029" s="183"/>
      <c r="BE1029" s="183"/>
      <c r="BF1029" s="183"/>
      <c r="BG1029" s="183"/>
      <c r="BH1029" s="183"/>
      <c r="BI1029" s="183"/>
      <c r="BJ1029" s="183"/>
      <c r="BK1029" s="183"/>
      <c r="BL1029" s="183"/>
      <c r="BM1029" s="183"/>
      <c r="BN1029" s="183"/>
    </row>
    <row r="1030">
      <c r="A1030" s="183"/>
      <c r="B1030" s="183"/>
      <c r="C1030" s="155"/>
      <c r="D1030" s="227"/>
      <c r="E1030" s="227"/>
      <c r="F1030" s="227"/>
      <c r="G1030" s="227"/>
      <c r="H1030" s="227"/>
      <c r="I1030" s="155"/>
      <c r="J1030" s="132"/>
      <c r="K1030" s="228"/>
      <c r="L1030" s="228"/>
      <c r="M1030" s="229"/>
      <c r="N1030" s="230"/>
      <c r="O1030" s="231"/>
      <c r="P1030" s="230"/>
      <c r="Q1030" s="183"/>
      <c r="R1030" s="183"/>
      <c r="S1030" s="183"/>
      <c r="T1030" s="183"/>
      <c r="U1030" s="183"/>
      <c r="V1030" s="183"/>
      <c r="W1030" s="183"/>
      <c r="X1030" s="183"/>
      <c r="Y1030" s="183"/>
      <c r="Z1030" s="183"/>
      <c r="AA1030" s="183"/>
      <c r="AB1030" s="183"/>
      <c r="AC1030" s="183"/>
      <c r="AD1030" s="183"/>
      <c r="AE1030" s="183"/>
      <c r="AF1030" s="183"/>
      <c r="AG1030" s="183"/>
      <c r="AH1030" s="183"/>
      <c r="AI1030" s="183"/>
      <c r="AJ1030" s="183"/>
      <c r="AK1030" s="183"/>
      <c r="AL1030" s="183"/>
      <c r="AM1030" s="183"/>
      <c r="AN1030" s="183"/>
      <c r="AO1030" s="183"/>
      <c r="AP1030" s="183"/>
      <c r="AQ1030" s="183"/>
      <c r="AR1030" s="183"/>
      <c r="AS1030" s="183"/>
      <c r="AT1030" s="183"/>
      <c r="AU1030" s="183"/>
      <c r="AV1030" s="183"/>
      <c r="AW1030" s="183"/>
      <c r="AX1030" s="183"/>
      <c r="AY1030" s="183"/>
      <c r="AZ1030" s="183"/>
      <c r="BA1030" s="183"/>
      <c r="BB1030" s="183"/>
      <c r="BC1030" s="183"/>
      <c r="BD1030" s="183"/>
      <c r="BE1030" s="183"/>
      <c r="BF1030" s="183"/>
      <c r="BG1030" s="183"/>
      <c r="BH1030" s="183"/>
      <c r="BI1030" s="183"/>
      <c r="BJ1030" s="183"/>
      <c r="BK1030" s="183"/>
      <c r="BL1030" s="183"/>
      <c r="BM1030" s="183"/>
      <c r="BN1030" s="183"/>
    </row>
    <row r="1031">
      <c r="A1031" s="183"/>
      <c r="B1031" s="183"/>
      <c r="C1031" s="155"/>
      <c r="D1031" s="227"/>
      <c r="E1031" s="227"/>
      <c r="F1031" s="227"/>
      <c r="G1031" s="227"/>
      <c r="H1031" s="227"/>
      <c r="I1031" s="155"/>
      <c r="J1031" s="132"/>
      <c r="K1031" s="228"/>
      <c r="L1031" s="228"/>
      <c r="M1031" s="229"/>
      <c r="N1031" s="230"/>
      <c r="O1031" s="231"/>
      <c r="P1031" s="230"/>
      <c r="Q1031" s="183"/>
      <c r="R1031" s="183"/>
      <c r="S1031" s="183"/>
      <c r="T1031" s="183"/>
      <c r="U1031" s="183"/>
      <c r="V1031" s="183"/>
      <c r="W1031" s="183"/>
      <c r="X1031" s="183"/>
      <c r="Y1031" s="183"/>
      <c r="Z1031" s="183"/>
      <c r="AA1031" s="183"/>
      <c r="AB1031" s="183"/>
      <c r="AC1031" s="183"/>
      <c r="AD1031" s="183"/>
      <c r="AE1031" s="183"/>
      <c r="AF1031" s="183"/>
      <c r="AG1031" s="183"/>
      <c r="AH1031" s="183"/>
      <c r="AI1031" s="183"/>
      <c r="AJ1031" s="183"/>
      <c r="AK1031" s="183"/>
      <c r="AL1031" s="183"/>
      <c r="AM1031" s="183"/>
      <c r="AN1031" s="183"/>
      <c r="AO1031" s="183"/>
      <c r="AP1031" s="183"/>
      <c r="AQ1031" s="183"/>
      <c r="AR1031" s="183"/>
      <c r="AS1031" s="183"/>
      <c r="AT1031" s="183"/>
      <c r="AU1031" s="183"/>
      <c r="AV1031" s="183"/>
      <c r="AW1031" s="183"/>
      <c r="AX1031" s="183"/>
      <c r="AY1031" s="183"/>
      <c r="AZ1031" s="183"/>
      <c r="BA1031" s="183"/>
      <c r="BB1031" s="183"/>
      <c r="BC1031" s="183"/>
      <c r="BD1031" s="183"/>
      <c r="BE1031" s="183"/>
      <c r="BF1031" s="183"/>
      <c r="BG1031" s="183"/>
      <c r="BH1031" s="183"/>
      <c r="BI1031" s="183"/>
      <c r="BJ1031" s="183"/>
      <c r="BK1031" s="183"/>
      <c r="BL1031" s="183"/>
      <c r="BM1031" s="183"/>
      <c r="BN1031" s="183"/>
    </row>
    <row r="1032">
      <c r="A1032" s="183"/>
      <c r="B1032" s="183"/>
      <c r="C1032" s="155"/>
      <c r="D1032" s="227"/>
      <c r="E1032" s="227"/>
      <c r="F1032" s="227"/>
      <c r="G1032" s="227"/>
      <c r="H1032" s="227"/>
      <c r="I1032" s="155"/>
      <c r="J1032" s="132"/>
      <c r="K1032" s="228"/>
      <c r="L1032" s="228"/>
      <c r="M1032" s="229"/>
      <c r="N1032" s="230"/>
      <c r="O1032" s="231"/>
      <c r="P1032" s="230"/>
      <c r="Q1032" s="183"/>
      <c r="R1032" s="183"/>
      <c r="S1032" s="183"/>
      <c r="T1032" s="183"/>
      <c r="U1032" s="183"/>
      <c r="V1032" s="183"/>
      <c r="W1032" s="183"/>
      <c r="X1032" s="183"/>
      <c r="Y1032" s="183"/>
      <c r="Z1032" s="183"/>
      <c r="AA1032" s="183"/>
      <c r="AB1032" s="183"/>
      <c r="AC1032" s="183"/>
      <c r="AD1032" s="183"/>
      <c r="AE1032" s="183"/>
      <c r="AF1032" s="183"/>
      <c r="AG1032" s="183"/>
      <c r="AH1032" s="183"/>
      <c r="AI1032" s="183"/>
      <c r="AJ1032" s="183"/>
      <c r="AK1032" s="183"/>
      <c r="AL1032" s="183"/>
      <c r="AM1032" s="183"/>
      <c r="AN1032" s="183"/>
      <c r="AO1032" s="183"/>
      <c r="AP1032" s="183"/>
      <c r="AQ1032" s="183"/>
      <c r="AR1032" s="183"/>
      <c r="AS1032" s="183"/>
      <c r="AT1032" s="183"/>
      <c r="AU1032" s="183"/>
      <c r="AV1032" s="183"/>
      <c r="AW1032" s="183"/>
      <c r="AX1032" s="183"/>
      <c r="AY1032" s="183"/>
      <c r="AZ1032" s="183"/>
      <c r="BA1032" s="183"/>
      <c r="BB1032" s="183"/>
      <c r="BC1032" s="183"/>
      <c r="BD1032" s="183"/>
      <c r="BE1032" s="183"/>
      <c r="BF1032" s="183"/>
      <c r="BG1032" s="183"/>
      <c r="BH1032" s="183"/>
      <c r="BI1032" s="183"/>
      <c r="BJ1032" s="183"/>
      <c r="BK1032" s="183"/>
      <c r="BL1032" s="183"/>
      <c r="BM1032" s="183"/>
      <c r="BN1032" s="183"/>
    </row>
    <row r="1033">
      <c r="A1033" s="183"/>
      <c r="B1033" s="183"/>
      <c r="C1033" s="155"/>
      <c r="D1033" s="227"/>
      <c r="E1033" s="227"/>
      <c r="F1033" s="227"/>
      <c r="G1033" s="227"/>
      <c r="H1033" s="227"/>
      <c r="I1033" s="155"/>
      <c r="J1033" s="132"/>
      <c r="K1033" s="228"/>
      <c r="L1033" s="228"/>
      <c r="M1033" s="229"/>
      <c r="N1033" s="230"/>
      <c r="O1033" s="231"/>
      <c r="P1033" s="230"/>
      <c r="Q1033" s="183"/>
      <c r="R1033" s="183"/>
      <c r="S1033" s="183"/>
      <c r="T1033" s="183"/>
      <c r="U1033" s="183"/>
      <c r="V1033" s="183"/>
      <c r="W1033" s="183"/>
      <c r="X1033" s="183"/>
      <c r="Y1033" s="183"/>
      <c r="Z1033" s="183"/>
      <c r="AA1033" s="183"/>
      <c r="AB1033" s="183"/>
      <c r="AC1033" s="183"/>
      <c r="AD1033" s="183"/>
      <c r="AE1033" s="183"/>
      <c r="AF1033" s="183"/>
      <c r="AG1033" s="183"/>
      <c r="AH1033" s="183"/>
      <c r="AI1033" s="183"/>
      <c r="AJ1033" s="183"/>
      <c r="AK1033" s="183"/>
      <c r="AL1033" s="183"/>
      <c r="AM1033" s="183"/>
      <c r="AN1033" s="183"/>
      <c r="AO1033" s="183"/>
      <c r="AP1033" s="183"/>
      <c r="AQ1033" s="183"/>
      <c r="AR1033" s="183"/>
      <c r="AS1033" s="183"/>
      <c r="AT1033" s="183"/>
      <c r="AU1033" s="183"/>
      <c r="AV1033" s="183"/>
      <c r="AW1033" s="183"/>
      <c r="AX1033" s="183"/>
      <c r="AY1033" s="183"/>
      <c r="AZ1033" s="183"/>
      <c r="BA1033" s="183"/>
      <c r="BB1033" s="183"/>
      <c r="BC1033" s="183"/>
      <c r="BD1033" s="183"/>
      <c r="BE1033" s="183"/>
      <c r="BF1033" s="183"/>
      <c r="BG1033" s="183"/>
      <c r="BH1033" s="183"/>
      <c r="BI1033" s="183"/>
      <c r="BJ1033" s="183"/>
      <c r="BK1033" s="183"/>
      <c r="BL1033" s="183"/>
      <c r="BM1033" s="183"/>
      <c r="BN1033" s="183"/>
    </row>
    <row r="1034">
      <c r="A1034" s="183"/>
      <c r="B1034" s="183"/>
      <c r="C1034" s="155"/>
      <c r="D1034" s="227"/>
      <c r="E1034" s="227"/>
      <c r="F1034" s="227"/>
      <c r="G1034" s="227"/>
      <c r="H1034" s="227"/>
      <c r="I1034" s="155"/>
      <c r="J1034" s="132"/>
      <c r="K1034" s="228"/>
      <c r="L1034" s="228"/>
      <c r="M1034" s="229"/>
      <c r="N1034" s="230"/>
      <c r="O1034" s="231"/>
      <c r="P1034" s="230"/>
      <c r="Q1034" s="183"/>
      <c r="R1034" s="183"/>
      <c r="S1034" s="183"/>
      <c r="T1034" s="183"/>
      <c r="U1034" s="183"/>
      <c r="V1034" s="183"/>
      <c r="W1034" s="183"/>
      <c r="X1034" s="183"/>
      <c r="Y1034" s="183"/>
      <c r="Z1034" s="183"/>
      <c r="AA1034" s="183"/>
      <c r="AB1034" s="183"/>
      <c r="AC1034" s="183"/>
      <c r="AD1034" s="183"/>
      <c r="AE1034" s="183"/>
      <c r="AF1034" s="183"/>
      <c r="AG1034" s="183"/>
      <c r="AH1034" s="183"/>
      <c r="AI1034" s="183"/>
      <c r="AJ1034" s="183"/>
      <c r="AK1034" s="183"/>
      <c r="AL1034" s="183"/>
      <c r="AM1034" s="183"/>
      <c r="AN1034" s="183"/>
      <c r="AO1034" s="183"/>
      <c r="AP1034" s="183"/>
      <c r="AQ1034" s="183"/>
      <c r="AR1034" s="183"/>
      <c r="AS1034" s="183"/>
      <c r="AT1034" s="183"/>
      <c r="AU1034" s="183"/>
      <c r="AV1034" s="183"/>
      <c r="AW1034" s="183"/>
      <c r="AX1034" s="183"/>
      <c r="AY1034" s="183"/>
      <c r="AZ1034" s="183"/>
      <c r="BA1034" s="183"/>
      <c r="BB1034" s="183"/>
      <c r="BC1034" s="183"/>
      <c r="BD1034" s="183"/>
      <c r="BE1034" s="183"/>
      <c r="BF1034" s="183"/>
      <c r="BG1034" s="183"/>
      <c r="BH1034" s="183"/>
      <c r="BI1034" s="183"/>
      <c r="BJ1034" s="183"/>
      <c r="BK1034" s="183"/>
      <c r="BL1034" s="183"/>
      <c r="BM1034" s="183"/>
      <c r="BN1034" s="183"/>
    </row>
    <row r="1035">
      <c r="A1035" s="183"/>
      <c r="B1035" s="183"/>
      <c r="C1035" s="155"/>
      <c r="D1035" s="227"/>
      <c r="E1035" s="227"/>
      <c r="F1035" s="227"/>
      <c r="G1035" s="227"/>
      <c r="H1035" s="227"/>
      <c r="I1035" s="155"/>
      <c r="J1035" s="132"/>
      <c r="K1035" s="228"/>
      <c r="L1035" s="228"/>
      <c r="M1035" s="229"/>
      <c r="N1035" s="230"/>
      <c r="O1035" s="231"/>
      <c r="P1035" s="230"/>
      <c r="Q1035" s="183"/>
      <c r="R1035" s="183"/>
      <c r="S1035" s="183"/>
      <c r="T1035" s="183"/>
      <c r="U1035" s="183"/>
      <c r="V1035" s="183"/>
      <c r="W1035" s="183"/>
      <c r="X1035" s="183"/>
      <c r="Y1035" s="183"/>
      <c r="Z1035" s="183"/>
      <c r="AA1035" s="183"/>
      <c r="AB1035" s="183"/>
      <c r="AC1035" s="183"/>
      <c r="AD1035" s="183"/>
      <c r="AE1035" s="183"/>
      <c r="AF1035" s="183"/>
      <c r="AG1035" s="183"/>
      <c r="AH1035" s="183"/>
      <c r="AI1035" s="183"/>
      <c r="AJ1035" s="183"/>
      <c r="AK1035" s="183"/>
      <c r="AL1035" s="183"/>
      <c r="AM1035" s="183"/>
      <c r="AN1035" s="183"/>
      <c r="AO1035" s="183"/>
      <c r="AP1035" s="183"/>
      <c r="AQ1035" s="183"/>
      <c r="AR1035" s="183"/>
      <c r="AS1035" s="183"/>
      <c r="AT1035" s="183"/>
      <c r="AU1035" s="183"/>
      <c r="AV1035" s="183"/>
      <c r="AW1035" s="183"/>
      <c r="AX1035" s="183"/>
      <c r="AY1035" s="183"/>
      <c r="AZ1035" s="183"/>
      <c r="BA1035" s="183"/>
      <c r="BB1035" s="183"/>
      <c r="BC1035" s="183"/>
      <c r="BD1035" s="183"/>
      <c r="BE1035" s="183"/>
      <c r="BF1035" s="183"/>
      <c r="BG1035" s="183"/>
      <c r="BH1035" s="183"/>
      <c r="BI1035" s="183"/>
      <c r="BJ1035" s="183"/>
      <c r="BK1035" s="183"/>
      <c r="BL1035" s="183"/>
      <c r="BM1035" s="183"/>
      <c r="BN1035" s="183"/>
    </row>
    <row r="1036">
      <c r="A1036" s="183"/>
      <c r="B1036" s="183"/>
      <c r="C1036" s="155"/>
      <c r="D1036" s="227"/>
      <c r="E1036" s="227"/>
      <c r="F1036" s="227"/>
      <c r="G1036" s="227"/>
      <c r="H1036" s="227"/>
      <c r="I1036" s="155"/>
      <c r="J1036" s="132"/>
      <c r="K1036" s="228"/>
      <c r="L1036" s="228"/>
      <c r="M1036" s="229"/>
      <c r="N1036" s="230"/>
      <c r="O1036" s="231"/>
      <c r="P1036" s="230"/>
      <c r="Q1036" s="183"/>
      <c r="R1036" s="183"/>
      <c r="S1036" s="183"/>
      <c r="T1036" s="183"/>
      <c r="U1036" s="183"/>
      <c r="V1036" s="183"/>
      <c r="W1036" s="183"/>
      <c r="X1036" s="183"/>
      <c r="Y1036" s="183"/>
      <c r="Z1036" s="183"/>
      <c r="AA1036" s="183"/>
      <c r="AB1036" s="183"/>
      <c r="AC1036" s="183"/>
      <c r="AD1036" s="183"/>
      <c r="AE1036" s="183"/>
      <c r="AF1036" s="183"/>
      <c r="AG1036" s="183"/>
      <c r="AH1036" s="183"/>
      <c r="AI1036" s="183"/>
      <c r="AJ1036" s="183"/>
      <c r="AK1036" s="183"/>
      <c r="AL1036" s="183"/>
      <c r="AM1036" s="183"/>
      <c r="AN1036" s="183"/>
      <c r="AO1036" s="183"/>
      <c r="AP1036" s="183"/>
      <c r="AQ1036" s="183"/>
      <c r="AR1036" s="183"/>
      <c r="AS1036" s="183"/>
      <c r="AT1036" s="183"/>
      <c r="AU1036" s="183"/>
      <c r="AV1036" s="183"/>
      <c r="AW1036" s="183"/>
      <c r="AX1036" s="183"/>
      <c r="AY1036" s="183"/>
      <c r="AZ1036" s="183"/>
      <c r="BA1036" s="183"/>
      <c r="BB1036" s="183"/>
      <c r="BC1036" s="183"/>
      <c r="BD1036" s="183"/>
      <c r="BE1036" s="183"/>
      <c r="BF1036" s="183"/>
      <c r="BG1036" s="183"/>
      <c r="BH1036" s="183"/>
      <c r="BI1036" s="183"/>
      <c r="BJ1036" s="183"/>
      <c r="BK1036" s="183"/>
      <c r="BL1036" s="183"/>
      <c r="BM1036" s="183"/>
      <c r="BN1036" s="183"/>
    </row>
    <row r="1037">
      <c r="A1037" s="183"/>
      <c r="B1037" s="183"/>
      <c r="C1037" s="155"/>
      <c r="D1037" s="227"/>
      <c r="E1037" s="227"/>
      <c r="F1037" s="227"/>
      <c r="G1037" s="227"/>
      <c r="H1037" s="227"/>
      <c r="I1037" s="155"/>
      <c r="J1037" s="132"/>
      <c r="K1037" s="228"/>
      <c r="L1037" s="228"/>
      <c r="M1037" s="229"/>
      <c r="N1037" s="230"/>
      <c r="O1037" s="231"/>
      <c r="P1037" s="230"/>
      <c r="Q1037" s="183"/>
      <c r="R1037" s="183"/>
      <c r="S1037" s="183"/>
      <c r="T1037" s="183"/>
      <c r="U1037" s="183"/>
      <c r="V1037" s="183"/>
      <c r="W1037" s="183"/>
      <c r="X1037" s="183"/>
      <c r="Y1037" s="183"/>
      <c r="Z1037" s="183"/>
      <c r="AA1037" s="183"/>
      <c r="AB1037" s="183"/>
      <c r="AC1037" s="183"/>
      <c r="AD1037" s="183"/>
      <c r="AE1037" s="183"/>
      <c r="AF1037" s="183"/>
      <c r="AG1037" s="183"/>
      <c r="AH1037" s="183"/>
      <c r="AI1037" s="183"/>
      <c r="AJ1037" s="183"/>
      <c r="AK1037" s="183"/>
      <c r="AL1037" s="183"/>
      <c r="AM1037" s="183"/>
      <c r="AN1037" s="183"/>
      <c r="AO1037" s="183"/>
      <c r="AP1037" s="183"/>
      <c r="AQ1037" s="183"/>
      <c r="AR1037" s="183"/>
      <c r="AS1037" s="183"/>
      <c r="AT1037" s="183"/>
      <c r="AU1037" s="183"/>
      <c r="AV1037" s="183"/>
      <c r="AW1037" s="183"/>
      <c r="AX1037" s="183"/>
      <c r="AY1037" s="183"/>
      <c r="AZ1037" s="183"/>
      <c r="BA1037" s="183"/>
      <c r="BB1037" s="183"/>
      <c r="BC1037" s="183"/>
      <c r="BD1037" s="183"/>
      <c r="BE1037" s="183"/>
      <c r="BF1037" s="183"/>
      <c r="BG1037" s="183"/>
      <c r="BH1037" s="183"/>
      <c r="BI1037" s="183"/>
      <c r="BJ1037" s="183"/>
      <c r="BK1037" s="183"/>
      <c r="BL1037" s="183"/>
      <c r="BM1037" s="183"/>
      <c r="BN1037" s="183"/>
    </row>
    <row r="1038">
      <c r="A1038" s="183"/>
      <c r="B1038" s="183"/>
      <c r="C1038" s="155"/>
      <c r="D1038" s="227"/>
      <c r="E1038" s="227"/>
      <c r="F1038" s="227"/>
      <c r="G1038" s="227"/>
      <c r="H1038" s="227"/>
      <c r="I1038" s="155"/>
      <c r="J1038" s="132"/>
      <c r="K1038" s="228"/>
      <c r="L1038" s="228"/>
      <c r="M1038" s="229"/>
      <c r="N1038" s="230"/>
      <c r="O1038" s="231"/>
      <c r="P1038" s="230"/>
      <c r="Q1038" s="183"/>
      <c r="R1038" s="183"/>
      <c r="S1038" s="183"/>
      <c r="T1038" s="183"/>
      <c r="U1038" s="183"/>
      <c r="V1038" s="183"/>
      <c r="W1038" s="183"/>
      <c r="X1038" s="183"/>
      <c r="Y1038" s="183"/>
      <c r="Z1038" s="183"/>
      <c r="AA1038" s="183"/>
      <c r="AB1038" s="183"/>
      <c r="AC1038" s="183"/>
      <c r="AD1038" s="183"/>
      <c r="AE1038" s="183"/>
      <c r="AF1038" s="183"/>
      <c r="AG1038" s="183"/>
      <c r="AH1038" s="183"/>
      <c r="AI1038" s="183"/>
      <c r="AJ1038" s="183"/>
      <c r="AK1038" s="183"/>
      <c r="AL1038" s="183"/>
      <c r="AM1038" s="183"/>
      <c r="AN1038" s="183"/>
      <c r="AO1038" s="183"/>
      <c r="AP1038" s="183"/>
      <c r="AQ1038" s="183"/>
      <c r="AR1038" s="183"/>
      <c r="AS1038" s="183"/>
      <c r="AT1038" s="183"/>
      <c r="AU1038" s="183"/>
      <c r="AV1038" s="183"/>
      <c r="AW1038" s="183"/>
      <c r="AX1038" s="183"/>
      <c r="AY1038" s="183"/>
      <c r="AZ1038" s="183"/>
      <c r="BA1038" s="183"/>
      <c r="BB1038" s="183"/>
      <c r="BC1038" s="183"/>
      <c r="BD1038" s="183"/>
      <c r="BE1038" s="183"/>
      <c r="BF1038" s="183"/>
      <c r="BG1038" s="183"/>
      <c r="BH1038" s="183"/>
      <c r="BI1038" s="183"/>
      <c r="BJ1038" s="183"/>
      <c r="BK1038" s="183"/>
      <c r="BL1038" s="183"/>
      <c r="BM1038" s="183"/>
      <c r="BN1038" s="183"/>
    </row>
    <row r="1039">
      <c r="A1039" s="183"/>
      <c r="B1039" s="183"/>
      <c r="C1039" s="155"/>
      <c r="D1039" s="227"/>
      <c r="E1039" s="227"/>
      <c r="F1039" s="227"/>
      <c r="G1039" s="227"/>
      <c r="H1039" s="227"/>
      <c r="I1039" s="155"/>
      <c r="J1039" s="132"/>
      <c r="K1039" s="228"/>
      <c r="L1039" s="228"/>
      <c r="M1039" s="229"/>
      <c r="N1039" s="230"/>
      <c r="O1039" s="231"/>
      <c r="P1039" s="230"/>
      <c r="Q1039" s="183"/>
      <c r="R1039" s="183"/>
      <c r="S1039" s="183"/>
      <c r="T1039" s="183"/>
      <c r="U1039" s="183"/>
      <c r="V1039" s="183"/>
      <c r="W1039" s="183"/>
      <c r="X1039" s="183"/>
      <c r="Y1039" s="183"/>
      <c r="Z1039" s="183"/>
      <c r="AA1039" s="183"/>
      <c r="AB1039" s="183"/>
      <c r="AC1039" s="183"/>
      <c r="AD1039" s="183"/>
      <c r="AE1039" s="183"/>
      <c r="AF1039" s="183"/>
      <c r="AG1039" s="183"/>
      <c r="AH1039" s="183"/>
      <c r="AI1039" s="183"/>
      <c r="AJ1039" s="183"/>
      <c r="AK1039" s="183"/>
      <c r="AL1039" s="183"/>
      <c r="AM1039" s="183"/>
      <c r="AN1039" s="183"/>
      <c r="AO1039" s="183"/>
      <c r="AP1039" s="183"/>
      <c r="AQ1039" s="183"/>
      <c r="AR1039" s="183"/>
      <c r="AS1039" s="183"/>
      <c r="AT1039" s="183"/>
      <c r="AU1039" s="183"/>
      <c r="AV1039" s="183"/>
      <c r="AW1039" s="183"/>
      <c r="AX1039" s="183"/>
      <c r="AY1039" s="183"/>
      <c r="AZ1039" s="183"/>
      <c r="BA1039" s="183"/>
      <c r="BB1039" s="183"/>
      <c r="BC1039" s="183"/>
      <c r="BD1039" s="183"/>
      <c r="BE1039" s="183"/>
      <c r="BF1039" s="183"/>
      <c r="BG1039" s="183"/>
      <c r="BH1039" s="183"/>
      <c r="BI1039" s="183"/>
      <c r="BJ1039" s="183"/>
      <c r="BK1039" s="183"/>
      <c r="BL1039" s="183"/>
      <c r="BM1039" s="183"/>
      <c r="BN1039" s="183"/>
    </row>
    <row r="1040">
      <c r="A1040" s="183"/>
      <c r="B1040" s="183"/>
      <c r="C1040" s="155"/>
      <c r="D1040" s="227"/>
      <c r="E1040" s="227"/>
      <c r="F1040" s="227"/>
      <c r="G1040" s="227"/>
      <c r="H1040" s="227"/>
      <c r="I1040" s="155"/>
      <c r="J1040" s="132"/>
      <c r="K1040" s="228"/>
      <c r="L1040" s="228"/>
      <c r="M1040" s="229"/>
      <c r="N1040" s="230"/>
      <c r="O1040" s="231"/>
      <c r="P1040" s="230"/>
      <c r="Q1040" s="183"/>
      <c r="R1040" s="183"/>
      <c r="S1040" s="183"/>
      <c r="T1040" s="183"/>
      <c r="U1040" s="183"/>
      <c r="V1040" s="183"/>
      <c r="W1040" s="183"/>
      <c r="X1040" s="183"/>
      <c r="Y1040" s="183"/>
      <c r="Z1040" s="183"/>
      <c r="AA1040" s="183"/>
      <c r="AB1040" s="183"/>
      <c r="AC1040" s="183"/>
      <c r="AD1040" s="183"/>
      <c r="AE1040" s="183"/>
      <c r="AF1040" s="183"/>
      <c r="AG1040" s="183"/>
      <c r="AH1040" s="183"/>
      <c r="AI1040" s="183"/>
      <c r="AJ1040" s="183"/>
      <c r="AK1040" s="183"/>
      <c r="AL1040" s="183"/>
      <c r="AM1040" s="183"/>
      <c r="AN1040" s="183"/>
      <c r="AO1040" s="183"/>
      <c r="AP1040" s="183"/>
      <c r="AQ1040" s="183"/>
      <c r="AR1040" s="183"/>
      <c r="AS1040" s="183"/>
      <c r="AT1040" s="183"/>
      <c r="AU1040" s="183"/>
      <c r="AV1040" s="183"/>
      <c r="AW1040" s="183"/>
      <c r="AX1040" s="183"/>
      <c r="AY1040" s="183"/>
      <c r="AZ1040" s="183"/>
      <c r="BA1040" s="183"/>
      <c r="BB1040" s="183"/>
      <c r="BC1040" s="183"/>
      <c r="BD1040" s="183"/>
      <c r="BE1040" s="183"/>
      <c r="BF1040" s="183"/>
      <c r="BG1040" s="183"/>
      <c r="BH1040" s="183"/>
      <c r="BI1040" s="183"/>
      <c r="BJ1040" s="183"/>
      <c r="BK1040" s="183"/>
      <c r="BL1040" s="183"/>
      <c r="BM1040" s="183"/>
      <c r="BN1040" s="183"/>
    </row>
    <row r="1041">
      <c r="A1041" s="183"/>
      <c r="B1041" s="183"/>
      <c r="C1041" s="155"/>
      <c r="D1041" s="227"/>
      <c r="E1041" s="227"/>
      <c r="F1041" s="227"/>
      <c r="G1041" s="227"/>
      <c r="H1041" s="227"/>
      <c r="I1041" s="155"/>
      <c r="J1041" s="132"/>
      <c r="K1041" s="228"/>
      <c r="L1041" s="228"/>
      <c r="M1041" s="229"/>
      <c r="N1041" s="230"/>
      <c r="O1041" s="231"/>
      <c r="P1041" s="230"/>
      <c r="Q1041" s="183"/>
      <c r="R1041" s="183"/>
      <c r="S1041" s="183"/>
      <c r="T1041" s="183"/>
      <c r="U1041" s="183"/>
      <c r="V1041" s="183"/>
      <c r="W1041" s="183"/>
      <c r="X1041" s="183"/>
      <c r="Y1041" s="183"/>
      <c r="Z1041" s="183"/>
      <c r="AA1041" s="183"/>
      <c r="AB1041" s="183"/>
      <c r="AC1041" s="183"/>
      <c r="AD1041" s="183"/>
      <c r="AE1041" s="183"/>
      <c r="AF1041" s="183"/>
      <c r="AG1041" s="183"/>
      <c r="AH1041" s="183"/>
      <c r="AI1041" s="183"/>
      <c r="AJ1041" s="183"/>
      <c r="AK1041" s="183"/>
      <c r="AL1041" s="183"/>
      <c r="AM1041" s="183"/>
      <c r="AN1041" s="183"/>
      <c r="AO1041" s="183"/>
      <c r="AP1041" s="183"/>
      <c r="AQ1041" s="183"/>
      <c r="AR1041" s="183"/>
      <c r="AS1041" s="183"/>
      <c r="AT1041" s="183"/>
      <c r="AU1041" s="183"/>
      <c r="AV1041" s="183"/>
      <c r="AW1041" s="183"/>
      <c r="AX1041" s="183"/>
      <c r="AY1041" s="183"/>
      <c r="AZ1041" s="183"/>
      <c r="BA1041" s="183"/>
      <c r="BB1041" s="183"/>
      <c r="BC1041" s="183"/>
      <c r="BD1041" s="183"/>
      <c r="BE1041" s="183"/>
      <c r="BF1041" s="183"/>
      <c r="BG1041" s="183"/>
      <c r="BH1041" s="183"/>
      <c r="BI1041" s="183"/>
      <c r="BJ1041" s="183"/>
      <c r="BK1041" s="183"/>
      <c r="BL1041" s="183"/>
      <c r="BM1041" s="183"/>
      <c r="BN1041" s="183"/>
    </row>
    <row r="1042">
      <c r="A1042" s="183"/>
      <c r="B1042" s="183"/>
      <c r="C1042" s="155"/>
      <c r="D1042" s="227"/>
      <c r="E1042" s="227"/>
      <c r="F1042" s="227"/>
      <c r="G1042" s="227"/>
      <c r="H1042" s="227"/>
      <c r="I1042" s="155"/>
      <c r="J1042" s="132"/>
      <c r="K1042" s="228"/>
      <c r="L1042" s="228"/>
      <c r="M1042" s="229"/>
      <c r="N1042" s="230"/>
      <c r="O1042" s="231"/>
      <c r="P1042" s="230"/>
      <c r="Q1042" s="183"/>
      <c r="R1042" s="183"/>
      <c r="S1042" s="183"/>
      <c r="T1042" s="183"/>
      <c r="U1042" s="183"/>
      <c r="V1042" s="183"/>
      <c r="W1042" s="183"/>
      <c r="X1042" s="183"/>
      <c r="Y1042" s="183"/>
      <c r="Z1042" s="183"/>
      <c r="AA1042" s="183"/>
      <c r="AB1042" s="183"/>
      <c r="AC1042" s="183"/>
      <c r="AD1042" s="183"/>
      <c r="AE1042" s="183"/>
      <c r="AF1042" s="183"/>
      <c r="AG1042" s="183"/>
      <c r="AH1042" s="183"/>
      <c r="AI1042" s="183"/>
      <c r="AJ1042" s="183"/>
      <c r="AK1042" s="183"/>
      <c r="AL1042" s="183"/>
      <c r="AM1042" s="183"/>
      <c r="AN1042" s="183"/>
      <c r="AO1042" s="183"/>
      <c r="AP1042" s="183"/>
      <c r="AQ1042" s="183"/>
      <c r="AR1042" s="183"/>
      <c r="AS1042" s="183"/>
      <c r="AT1042" s="183"/>
      <c r="AU1042" s="183"/>
      <c r="AV1042" s="183"/>
      <c r="AW1042" s="183"/>
      <c r="AX1042" s="183"/>
      <c r="AY1042" s="183"/>
      <c r="AZ1042" s="183"/>
      <c r="BA1042" s="183"/>
      <c r="BB1042" s="183"/>
      <c r="BC1042" s="183"/>
      <c r="BD1042" s="183"/>
      <c r="BE1042" s="183"/>
      <c r="BF1042" s="183"/>
      <c r="BG1042" s="183"/>
      <c r="BH1042" s="183"/>
      <c r="BI1042" s="183"/>
      <c r="BJ1042" s="183"/>
      <c r="BK1042" s="183"/>
      <c r="BL1042" s="183"/>
      <c r="BM1042" s="183"/>
      <c r="BN1042" s="183"/>
    </row>
    <row r="1043">
      <c r="A1043" s="183"/>
      <c r="B1043" s="183"/>
      <c r="C1043" s="155"/>
      <c r="D1043" s="227"/>
      <c r="E1043" s="227"/>
      <c r="F1043" s="227"/>
      <c r="G1043" s="227"/>
      <c r="H1043" s="227"/>
      <c r="I1043" s="155"/>
      <c r="J1043" s="132"/>
      <c r="K1043" s="228"/>
      <c r="L1043" s="228"/>
      <c r="M1043" s="229"/>
      <c r="N1043" s="230"/>
      <c r="O1043" s="231"/>
      <c r="P1043" s="230"/>
      <c r="Q1043" s="183"/>
      <c r="R1043" s="183"/>
      <c r="S1043" s="183"/>
      <c r="T1043" s="183"/>
      <c r="U1043" s="183"/>
      <c r="V1043" s="183"/>
      <c r="W1043" s="183"/>
      <c r="X1043" s="183"/>
      <c r="Y1043" s="183"/>
      <c r="Z1043" s="183"/>
      <c r="AA1043" s="183"/>
      <c r="AB1043" s="183"/>
      <c r="AC1043" s="183"/>
      <c r="AD1043" s="183"/>
      <c r="AE1043" s="183"/>
      <c r="AF1043" s="183"/>
      <c r="AG1043" s="183"/>
      <c r="AH1043" s="183"/>
      <c r="AI1043" s="183"/>
      <c r="AJ1043" s="183"/>
      <c r="AK1043" s="183"/>
      <c r="AL1043" s="183"/>
      <c r="AM1043" s="183"/>
      <c r="AN1043" s="183"/>
      <c r="AO1043" s="183"/>
      <c r="AP1043" s="183"/>
      <c r="AQ1043" s="183"/>
      <c r="AR1043" s="183"/>
      <c r="AS1043" s="183"/>
      <c r="AT1043" s="183"/>
      <c r="AU1043" s="183"/>
      <c r="AV1043" s="183"/>
      <c r="AW1043" s="183"/>
      <c r="AX1043" s="183"/>
      <c r="AY1043" s="183"/>
      <c r="AZ1043" s="183"/>
      <c r="BA1043" s="183"/>
      <c r="BB1043" s="183"/>
      <c r="BC1043" s="183"/>
      <c r="BD1043" s="183"/>
      <c r="BE1043" s="183"/>
      <c r="BF1043" s="183"/>
      <c r="BG1043" s="183"/>
      <c r="BH1043" s="183"/>
      <c r="BI1043" s="183"/>
      <c r="BJ1043" s="183"/>
      <c r="BK1043" s="183"/>
      <c r="BL1043" s="183"/>
      <c r="BM1043" s="183"/>
      <c r="BN1043" s="183"/>
    </row>
    <row r="1044">
      <c r="A1044" s="183"/>
      <c r="B1044" s="183"/>
      <c r="C1044" s="155"/>
      <c r="D1044" s="227"/>
      <c r="E1044" s="227"/>
      <c r="F1044" s="227"/>
      <c r="G1044" s="227"/>
      <c r="H1044" s="227"/>
      <c r="I1044" s="155"/>
      <c r="J1044" s="132"/>
      <c r="K1044" s="228"/>
      <c r="L1044" s="228"/>
      <c r="M1044" s="229"/>
      <c r="N1044" s="230"/>
      <c r="O1044" s="231"/>
      <c r="P1044" s="230"/>
      <c r="Q1044" s="183"/>
      <c r="R1044" s="183"/>
      <c r="S1044" s="183"/>
      <c r="T1044" s="183"/>
      <c r="U1044" s="183"/>
      <c r="V1044" s="183"/>
      <c r="W1044" s="183"/>
      <c r="X1044" s="183"/>
      <c r="Y1044" s="183"/>
      <c r="Z1044" s="183"/>
      <c r="AA1044" s="183"/>
      <c r="AB1044" s="183"/>
      <c r="AC1044" s="183"/>
      <c r="AD1044" s="183"/>
      <c r="AE1044" s="183"/>
      <c r="AF1044" s="183"/>
      <c r="AG1044" s="183"/>
      <c r="AH1044" s="183"/>
      <c r="AI1044" s="183"/>
      <c r="AJ1044" s="183"/>
      <c r="AK1044" s="183"/>
      <c r="AL1044" s="183"/>
      <c r="AM1044" s="183"/>
      <c r="AN1044" s="183"/>
      <c r="AO1044" s="183"/>
      <c r="AP1044" s="183"/>
      <c r="AQ1044" s="183"/>
      <c r="AR1044" s="183"/>
      <c r="AS1044" s="183"/>
      <c r="AT1044" s="183"/>
      <c r="AU1044" s="183"/>
      <c r="AV1044" s="183"/>
      <c r="AW1044" s="183"/>
      <c r="AX1044" s="183"/>
      <c r="AY1044" s="183"/>
      <c r="AZ1044" s="183"/>
      <c r="BA1044" s="183"/>
      <c r="BB1044" s="183"/>
      <c r="BC1044" s="183"/>
      <c r="BD1044" s="183"/>
      <c r="BE1044" s="183"/>
      <c r="BF1044" s="183"/>
      <c r="BG1044" s="183"/>
      <c r="BH1044" s="183"/>
      <c r="BI1044" s="183"/>
      <c r="BJ1044" s="183"/>
      <c r="BK1044" s="183"/>
      <c r="BL1044" s="183"/>
      <c r="BM1044" s="183"/>
      <c r="BN1044" s="183"/>
    </row>
    <row r="1045">
      <c r="A1045" s="183"/>
      <c r="B1045" s="183"/>
      <c r="C1045" s="155"/>
      <c r="D1045" s="227"/>
      <c r="E1045" s="227"/>
      <c r="F1045" s="227"/>
      <c r="G1045" s="227"/>
      <c r="H1045" s="227"/>
      <c r="I1045" s="155"/>
      <c r="J1045" s="132"/>
      <c r="K1045" s="228"/>
      <c r="L1045" s="228"/>
      <c r="M1045" s="229"/>
      <c r="N1045" s="230"/>
      <c r="O1045" s="231"/>
      <c r="P1045" s="230"/>
      <c r="Q1045" s="183"/>
      <c r="R1045" s="183"/>
      <c r="S1045" s="183"/>
      <c r="T1045" s="183"/>
      <c r="U1045" s="183"/>
      <c r="V1045" s="183"/>
      <c r="W1045" s="183"/>
      <c r="X1045" s="183"/>
      <c r="Y1045" s="183"/>
      <c r="Z1045" s="183"/>
      <c r="AA1045" s="183"/>
      <c r="AB1045" s="183"/>
      <c r="AC1045" s="183"/>
      <c r="AD1045" s="183"/>
      <c r="AE1045" s="183"/>
      <c r="AF1045" s="183"/>
      <c r="AG1045" s="183"/>
      <c r="AH1045" s="183"/>
      <c r="AI1045" s="183"/>
      <c r="AJ1045" s="183"/>
      <c r="AK1045" s="183"/>
      <c r="AL1045" s="183"/>
      <c r="AM1045" s="183"/>
      <c r="AN1045" s="183"/>
      <c r="AO1045" s="183"/>
      <c r="AP1045" s="183"/>
      <c r="AQ1045" s="183"/>
      <c r="AR1045" s="183"/>
      <c r="AS1045" s="183"/>
      <c r="AT1045" s="183"/>
      <c r="AU1045" s="183"/>
      <c r="AV1045" s="183"/>
      <c r="AW1045" s="183"/>
      <c r="AX1045" s="183"/>
      <c r="AY1045" s="183"/>
      <c r="AZ1045" s="183"/>
      <c r="BA1045" s="183"/>
      <c r="BB1045" s="183"/>
      <c r="BC1045" s="183"/>
      <c r="BD1045" s="183"/>
      <c r="BE1045" s="183"/>
      <c r="BF1045" s="183"/>
      <c r="BG1045" s="183"/>
      <c r="BH1045" s="183"/>
      <c r="BI1045" s="183"/>
      <c r="BJ1045" s="183"/>
      <c r="BK1045" s="183"/>
      <c r="BL1045" s="183"/>
      <c r="BM1045" s="183"/>
      <c r="BN1045" s="183"/>
    </row>
    <row r="1046">
      <c r="A1046" s="183"/>
      <c r="B1046" s="183"/>
      <c r="C1046" s="155"/>
      <c r="D1046" s="227"/>
      <c r="E1046" s="227"/>
      <c r="F1046" s="227"/>
      <c r="G1046" s="227"/>
      <c r="H1046" s="227"/>
      <c r="I1046" s="155"/>
      <c r="J1046" s="132"/>
      <c r="K1046" s="228"/>
      <c r="L1046" s="228"/>
      <c r="M1046" s="229"/>
      <c r="N1046" s="230"/>
      <c r="O1046" s="231"/>
      <c r="P1046" s="230"/>
      <c r="Q1046" s="183"/>
      <c r="R1046" s="183"/>
      <c r="S1046" s="183"/>
      <c r="T1046" s="183"/>
      <c r="U1046" s="183"/>
      <c r="V1046" s="183"/>
      <c r="W1046" s="183"/>
      <c r="X1046" s="183"/>
      <c r="Y1046" s="183"/>
      <c r="Z1046" s="183"/>
      <c r="AA1046" s="183"/>
      <c r="AB1046" s="183"/>
      <c r="AC1046" s="183"/>
      <c r="AD1046" s="183"/>
      <c r="AE1046" s="183"/>
      <c r="AF1046" s="183"/>
      <c r="AG1046" s="183"/>
      <c r="AH1046" s="183"/>
      <c r="AI1046" s="183"/>
      <c r="AJ1046" s="183"/>
      <c r="AK1046" s="183"/>
      <c r="AL1046" s="183"/>
      <c r="AM1046" s="183"/>
      <c r="AN1046" s="183"/>
      <c r="AO1046" s="183"/>
      <c r="AP1046" s="183"/>
      <c r="AQ1046" s="183"/>
      <c r="AR1046" s="183"/>
      <c r="AS1046" s="183"/>
      <c r="AT1046" s="183"/>
      <c r="AU1046" s="183"/>
      <c r="AV1046" s="183"/>
      <c r="AW1046" s="183"/>
      <c r="AX1046" s="183"/>
      <c r="AY1046" s="183"/>
      <c r="AZ1046" s="183"/>
      <c r="BA1046" s="183"/>
      <c r="BB1046" s="183"/>
      <c r="BC1046" s="183"/>
      <c r="BD1046" s="183"/>
      <c r="BE1046" s="183"/>
      <c r="BF1046" s="183"/>
      <c r="BG1046" s="183"/>
      <c r="BH1046" s="183"/>
      <c r="BI1046" s="183"/>
      <c r="BJ1046" s="183"/>
      <c r="BK1046" s="183"/>
      <c r="BL1046" s="183"/>
      <c r="BM1046" s="183"/>
      <c r="BN1046" s="183"/>
    </row>
    <row r="1047">
      <c r="A1047" s="183"/>
      <c r="B1047" s="183"/>
      <c r="C1047" s="155"/>
      <c r="D1047" s="227"/>
      <c r="E1047" s="227"/>
      <c r="F1047" s="227"/>
      <c r="G1047" s="227"/>
      <c r="H1047" s="227"/>
      <c r="I1047" s="155"/>
      <c r="J1047" s="132"/>
      <c r="K1047" s="228"/>
      <c r="L1047" s="228"/>
      <c r="M1047" s="229"/>
      <c r="N1047" s="230"/>
      <c r="O1047" s="231"/>
      <c r="P1047" s="230"/>
      <c r="Q1047" s="183"/>
      <c r="R1047" s="183"/>
      <c r="S1047" s="183"/>
      <c r="T1047" s="183"/>
      <c r="U1047" s="183"/>
      <c r="V1047" s="183"/>
      <c r="W1047" s="183"/>
      <c r="X1047" s="183"/>
      <c r="Y1047" s="183"/>
      <c r="Z1047" s="183"/>
      <c r="AA1047" s="183"/>
      <c r="AB1047" s="183"/>
      <c r="AC1047" s="183"/>
      <c r="AD1047" s="183"/>
      <c r="AE1047" s="183"/>
      <c r="AF1047" s="183"/>
      <c r="AG1047" s="183"/>
      <c r="AH1047" s="183"/>
      <c r="AI1047" s="183"/>
      <c r="AJ1047" s="183"/>
      <c r="AK1047" s="183"/>
      <c r="AL1047" s="183"/>
      <c r="AM1047" s="183"/>
      <c r="AN1047" s="183"/>
      <c r="AO1047" s="183"/>
      <c r="AP1047" s="183"/>
      <c r="AQ1047" s="183"/>
      <c r="AR1047" s="183"/>
      <c r="AS1047" s="183"/>
      <c r="AT1047" s="183"/>
      <c r="AU1047" s="183"/>
      <c r="AV1047" s="183"/>
      <c r="AW1047" s="183"/>
      <c r="AX1047" s="183"/>
      <c r="AY1047" s="183"/>
      <c r="AZ1047" s="183"/>
      <c r="BA1047" s="183"/>
      <c r="BB1047" s="183"/>
      <c r="BC1047" s="183"/>
      <c r="BD1047" s="183"/>
      <c r="BE1047" s="183"/>
      <c r="BF1047" s="183"/>
      <c r="BG1047" s="183"/>
      <c r="BH1047" s="183"/>
      <c r="BI1047" s="183"/>
      <c r="BJ1047" s="183"/>
      <c r="BK1047" s="183"/>
      <c r="BL1047" s="183"/>
      <c r="BM1047" s="183"/>
      <c r="BN1047" s="183"/>
    </row>
    <row r="1048">
      <c r="A1048" s="183"/>
      <c r="B1048" s="183"/>
      <c r="C1048" s="155"/>
      <c r="D1048" s="227"/>
      <c r="E1048" s="227"/>
      <c r="F1048" s="227"/>
      <c r="G1048" s="227"/>
      <c r="H1048" s="227"/>
      <c r="I1048" s="155"/>
      <c r="J1048" s="132"/>
      <c r="K1048" s="228"/>
      <c r="L1048" s="228"/>
      <c r="M1048" s="229"/>
      <c r="N1048" s="230"/>
      <c r="O1048" s="231"/>
      <c r="P1048" s="230"/>
      <c r="Q1048" s="183"/>
      <c r="R1048" s="183"/>
      <c r="S1048" s="183"/>
      <c r="T1048" s="183"/>
      <c r="U1048" s="183"/>
      <c r="V1048" s="183"/>
      <c r="W1048" s="183"/>
      <c r="X1048" s="183"/>
      <c r="Y1048" s="183"/>
      <c r="Z1048" s="183"/>
      <c r="AA1048" s="183"/>
      <c r="AB1048" s="183"/>
      <c r="AC1048" s="183"/>
      <c r="AD1048" s="183"/>
      <c r="AE1048" s="183"/>
      <c r="AF1048" s="183"/>
      <c r="AG1048" s="183"/>
      <c r="AH1048" s="183"/>
      <c r="AI1048" s="183"/>
      <c r="AJ1048" s="183"/>
      <c r="AK1048" s="183"/>
      <c r="AL1048" s="183"/>
      <c r="AM1048" s="183"/>
      <c r="AN1048" s="183"/>
      <c r="AO1048" s="183"/>
      <c r="AP1048" s="183"/>
      <c r="AQ1048" s="183"/>
      <c r="AR1048" s="183"/>
      <c r="AS1048" s="183"/>
      <c r="AT1048" s="183"/>
      <c r="AU1048" s="183"/>
      <c r="AV1048" s="183"/>
      <c r="AW1048" s="183"/>
      <c r="AX1048" s="183"/>
      <c r="AY1048" s="183"/>
      <c r="AZ1048" s="183"/>
      <c r="BA1048" s="183"/>
      <c r="BB1048" s="183"/>
      <c r="BC1048" s="183"/>
      <c r="BD1048" s="183"/>
      <c r="BE1048" s="183"/>
      <c r="BF1048" s="183"/>
      <c r="BG1048" s="183"/>
      <c r="BH1048" s="183"/>
      <c r="BI1048" s="183"/>
      <c r="BJ1048" s="183"/>
      <c r="BK1048" s="183"/>
      <c r="BL1048" s="183"/>
      <c r="BM1048" s="183"/>
      <c r="BN1048" s="183"/>
    </row>
    <row r="1049">
      <c r="A1049" s="183"/>
      <c r="B1049" s="183"/>
      <c r="C1049" s="155"/>
      <c r="D1049" s="227"/>
      <c r="E1049" s="227"/>
      <c r="F1049" s="227"/>
      <c r="G1049" s="227"/>
      <c r="H1049" s="227"/>
      <c r="I1049" s="155"/>
      <c r="J1049" s="132"/>
      <c r="K1049" s="228"/>
      <c r="L1049" s="228"/>
      <c r="M1049" s="229"/>
      <c r="N1049" s="230"/>
      <c r="O1049" s="231"/>
      <c r="P1049" s="230"/>
      <c r="Q1049" s="183"/>
      <c r="R1049" s="183"/>
      <c r="S1049" s="183"/>
      <c r="T1049" s="183"/>
      <c r="U1049" s="183"/>
      <c r="V1049" s="183"/>
      <c r="W1049" s="183"/>
      <c r="X1049" s="183"/>
      <c r="Y1049" s="183"/>
      <c r="Z1049" s="183"/>
      <c r="AA1049" s="183"/>
      <c r="AB1049" s="183"/>
      <c r="AC1049" s="183"/>
      <c r="AD1049" s="183"/>
      <c r="AE1049" s="183"/>
      <c r="AF1049" s="183"/>
      <c r="AG1049" s="183"/>
      <c r="AH1049" s="183"/>
      <c r="AI1049" s="183"/>
      <c r="AJ1049" s="183"/>
      <c r="AK1049" s="183"/>
      <c r="AL1049" s="183"/>
      <c r="AM1049" s="183"/>
      <c r="AN1049" s="183"/>
      <c r="AO1049" s="183"/>
      <c r="AP1049" s="183"/>
      <c r="AQ1049" s="183"/>
      <c r="AR1049" s="183"/>
      <c r="AS1049" s="183"/>
      <c r="AT1049" s="183"/>
      <c r="AU1049" s="183"/>
      <c r="AV1049" s="183"/>
      <c r="AW1049" s="183"/>
      <c r="AX1049" s="183"/>
      <c r="AY1049" s="183"/>
      <c r="AZ1049" s="183"/>
      <c r="BA1049" s="183"/>
      <c r="BB1049" s="183"/>
      <c r="BC1049" s="183"/>
      <c r="BD1049" s="183"/>
      <c r="BE1049" s="183"/>
      <c r="BF1049" s="183"/>
      <c r="BG1049" s="183"/>
      <c r="BH1049" s="183"/>
      <c r="BI1049" s="183"/>
      <c r="BJ1049" s="183"/>
      <c r="BK1049" s="183"/>
      <c r="BL1049" s="183"/>
      <c r="BM1049" s="183"/>
      <c r="BN1049" s="183"/>
    </row>
    <row r="1050">
      <c r="A1050" s="183"/>
      <c r="B1050" s="183"/>
      <c r="C1050" s="155"/>
      <c r="D1050" s="227"/>
      <c r="E1050" s="227"/>
      <c r="F1050" s="227"/>
      <c r="G1050" s="227"/>
      <c r="H1050" s="227"/>
      <c r="I1050" s="155"/>
      <c r="J1050" s="132"/>
      <c r="K1050" s="228"/>
      <c r="L1050" s="228"/>
      <c r="M1050" s="229"/>
      <c r="N1050" s="230"/>
      <c r="O1050" s="231"/>
      <c r="P1050" s="230"/>
      <c r="Q1050" s="183"/>
      <c r="R1050" s="183"/>
      <c r="S1050" s="183"/>
      <c r="T1050" s="183"/>
      <c r="U1050" s="183"/>
      <c r="V1050" s="183"/>
      <c r="W1050" s="183"/>
      <c r="X1050" s="183"/>
      <c r="Y1050" s="183"/>
      <c r="Z1050" s="183"/>
      <c r="AA1050" s="183"/>
      <c r="AB1050" s="183"/>
      <c r="AC1050" s="183"/>
      <c r="AD1050" s="183"/>
      <c r="AE1050" s="183"/>
      <c r="AF1050" s="183"/>
      <c r="AG1050" s="183"/>
      <c r="AH1050" s="183"/>
      <c r="AI1050" s="183"/>
      <c r="AJ1050" s="183"/>
      <c r="AK1050" s="183"/>
      <c r="AL1050" s="183"/>
      <c r="AM1050" s="183"/>
      <c r="AN1050" s="183"/>
      <c r="AO1050" s="183"/>
      <c r="AP1050" s="183"/>
      <c r="AQ1050" s="183"/>
      <c r="AR1050" s="183"/>
      <c r="AS1050" s="183"/>
      <c r="AT1050" s="183"/>
      <c r="AU1050" s="183"/>
      <c r="AV1050" s="183"/>
      <c r="AW1050" s="183"/>
      <c r="AX1050" s="183"/>
      <c r="AY1050" s="183"/>
      <c r="AZ1050" s="183"/>
      <c r="BA1050" s="183"/>
      <c r="BB1050" s="183"/>
      <c r="BC1050" s="183"/>
      <c r="BD1050" s="183"/>
      <c r="BE1050" s="183"/>
      <c r="BF1050" s="183"/>
      <c r="BG1050" s="183"/>
      <c r="BH1050" s="183"/>
      <c r="BI1050" s="183"/>
      <c r="BJ1050" s="183"/>
      <c r="BK1050" s="183"/>
      <c r="BL1050" s="183"/>
      <c r="BM1050" s="183"/>
      <c r="BN1050" s="183"/>
    </row>
    <row r="1051">
      <c r="A1051" s="183"/>
      <c r="B1051" s="183"/>
      <c r="C1051" s="155"/>
      <c r="D1051" s="227"/>
      <c r="E1051" s="227"/>
      <c r="F1051" s="227"/>
      <c r="G1051" s="227"/>
      <c r="H1051" s="227"/>
      <c r="I1051" s="155"/>
      <c r="J1051" s="132"/>
      <c r="K1051" s="228"/>
      <c r="L1051" s="228"/>
      <c r="M1051" s="229"/>
      <c r="N1051" s="230"/>
      <c r="O1051" s="231"/>
      <c r="P1051" s="230"/>
      <c r="Q1051" s="183"/>
      <c r="R1051" s="183"/>
      <c r="S1051" s="183"/>
      <c r="T1051" s="183"/>
      <c r="U1051" s="183"/>
      <c r="V1051" s="183"/>
      <c r="W1051" s="183"/>
      <c r="X1051" s="183"/>
      <c r="Y1051" s="183"/>
      <c r="Z1051" s="183"/>
      <c r="AA1051" s="183"/>
      <c r="AB1051" s="183"/>
      <c r="AC1051" s="183"/>
      <c r="AD1051" s="183"/>
      <c r="AE1051" s="183"/>
      <c r="AF1051" s="183"/>
      <c r="AG1051" s="183"/>
      <c r="AH1051" s="183"/>
      <c r="AI1051" s="183"/>
      <c r="AJ1051" s="183"/>
      <c r="AK1051" s="183"/>
      <c r="AL1051" s="183"/>
      <c r="AM1051" s="183"/>
      <c r="AN1051" s="183"/>
      <c r="AO1051" s="183"/>
      <c r="AP1051" s="183"/>
      <c r="AQ1051" s="183"/>
      <c r="AR1051" s="183"/>
      <c r="AS1051" s="183"/>
      <c r="AT1051" s="183"/>
      <c r="AU1051" s="183"/>
      <c r="AV1051" s="183"/>
      <c r="AW1051" s="183"/>
      <c r="AX1051" s="183"/>
      <c r="AY1051" s="183"/>
      <c r="AZ1051" s="183"/>
      <c r="BA1051" s="183"/>
      <c r="BB1051" s="183"/>
      <c r="BC1051" s="183"/>
      <c r="BD1051" s="183"/>
      <c r="BE1051" s="183"/>
      <c r="BF1051" s="183"/>
      <c r="BG1051" s="183"/>
      <c r="BH1051" s="183"/>
      <c r="BI1051" s="183"/>
      <c r="BJ1051" s="183"/>
      <c r="BK1051" s="183"/>
      <c r="BL1051" s="183"/>
      <c r="BM1051" s="183"/>
      <c r="BN1051" s="183"/>
    </row>
    <row r="1052">
      <c r="A1052" s="183"/>
      <c r="B1052" s="183"/>
      <c r="C1052" s="155"/>
      <c r="D1052" s="227"/>
      <c r="E1052" s="227"/>
      <c r="F1052" s="227"/>
      <c r="G1052" s="227"/>
      <c r="H1052" s="227"/>
      <c r="I1052" s="155"/>
      <c r="J1052" s="132"/>
      <c r="K1052" s="228"/>
      <c r="L1052" s="228"/>
      <c r="M1052" s="229"/>
      <c r="N1052" s="230"/>
      <c r="O1052" s="231"/>
      <c r="P1052" s="230"/>
      <c r="Q1052" s="183"/>
      <c r="R1052" s="183"/>
      <c r="S1052" s="183"/>
      <c r="T1052" s="183"/>
      <c r="U1052" s="183"/>
      <c r="V1052" s="183"/>
      <c r="W1052" s="183"/>
      <c r="X1052" s="183"/>
      <c r="Y1052" s="183"/>
      <c r="Z1052" s="183"/>
      <c r="AA1052" s="183"/>
      <c r="AB1052" s="183"/>
      <c r="AC1052" s="183"/>
      <c r="AD1052" s="183"/>
      <c r="AE1052" s="183"/>
      <c r="AF1052" s="183"/>
      <c r="AG1052" s="183"/>
      <c r="AH1052" s="183"/>
      <c r="AI1052" s="183"/>
      <c r="AJ1052" s="183"/>
      <c r="AK1052" s="183"/>
      <c r="AL1052" s="183"/>
      <c r="AM1052" s="183"/>
      <c r="AN1052" s="183"/>
      <c r="AO1052" s="183"/>
      <c r="AP1052" s="183"/>
      <c r="AQ1052" s="183"/>
      <c r="AR1052" s="183"/>
      <c r="AS1052" s="183"/>
      <c r="AT1052" s="183"/>
      <c r="AU1052" s="183"/>
      <c r="AV1052" s="183"/>
      <c r="AW1052" s="183"/>
      <c r="AX1052" s="183"/>
      <c r="AY1052" s="183"/>
      <c r="AZ1052" s="183"/>
      <c r="BA1052" s="183"/>
      <c r="BB1052" s="183"/>
      <c r="BC1052" s="183"/>
      <c r="BD1052" s="183"/>
      <c r="BE1052" s="183"/>
      <c r="BF1052" s="183"/>
      <c r="BG1052" s="183"/>
      <c r="BH1052" s="183"/>
      <c r="BI1052" s="183"/>
      <c r="BJ1052" s="183"/>
      <c r="BK1052" s="183"/>
      <c r="BL1052" s="183"/>
      <c r="BM1052" s="183"/>
      <c r="BN1052" s="183"/>
    </row>
    <row r="1053">
      <c r="A1053" s="183"/>
      <c r="B1053" s="183"/>
      <c r="C1053" s="155"/>
      <c r="D1053" s="227"/>
      <c r="E1053" s="227"/>
      <c r="F1053" s="227"/>
      <c r="G1053" s="227"/>
      <c r="H1053" s="227"/>
      <c r="I1053" s="155"/>
      <c r="J1053" s="132"/>
      <c r="K1053" s="228"/>
      <c r="L1053" s="228"/>
      <c r="M1053" s="229"/>
      <c r="N1053" s="230"/>
      <c r="O1053" s="231"/>
      <c r="P1053" s="230"/>
      <c r="Q1053" s="183"/>
      <c r="R1053" s="183"/>
      <c r="S1053" s="183"/>
      <c r="T1053" s="183"/>
      <c r="U1053" s="183"/>
      <c r="V1053" s="183"/>
      <c r="W1053" s="183"/>
      <c r="X1053" s="183"/>
      <c r="Y1053" s="183"/>
      <c r="Z1053" s="183"/>
      <c r="AA1053" s="183"/>
      <c r="AB1053" s="183"/>
      <c r="AC1053" s="183"/>
      <c r="AD1053" s="183"/>
      <c r="AE1053" s="183"/>
      <c r="AF1053" s="183"/>
      <c r="AG1053" s="183"/>
      <c r="AH1053" s="183"/>
      <c r="AI1053" s="183"/>
      <c r="AJ1053" s="183"/>
      <c r="AK1053" s="183"/>
      <c r="AL1053" s="183"/>
      <c r="AM1053" s="183"/>
      <c r="AN1053" s="183"/>
      <c r="AO1053" s="183"/>
      <c r="AP1053" s="183"/>
      <c r="AQ1053" s="183"/>
      <c r="AR1053" s="183"/>
      <c r="AS1053" s="183"/>
      <c r="AT1053" s="183"/>
      <c r="AU1053" s="183"/>
      <c r="AV1053" s="183"/>
      <c r="AW1053" s="183"/>
      <c r="AX1053" s="183"/>
      <c r="AY1053" s="183"/>
      <c r="AZ1053" s="183"/>
      <c r="BA1053" s="183"/>
      <c r="BB1053" s="183"/>
      <c r="BC1053" s="183"/>
      <c r="BD1053" s="183"/>
      <c r="BE1053" s="183"/>
      <c r="BF1053" s="183"/>
      <c r="BG1053" s="183"/>
      <c r="BH1053" s="183"/>
      <c r="BI1053" s="183"/>
      <c r="BJ1053" s="183"/>
      <c r="BK1053" s="183"/>
      <c r="BL1053" s="183"/>
      <c r="BM1053" s="183"/>
      <c r="BN1053" s="183"/>
    </row>
    <row r="1054">
      <c r="A1054" s="183"/>
      <c r="B1054" s="183"/>
      <c r="C1054" s="155"/>
      <c r="D1054" s="227"/>
      <c r="E1054" s="227"/>
      <c r="F1054" s="227"/>
      <c r="G1054" s="227"/>
      <c r="H1054" s="227"/>
      <c r="I1054" s="155"/>
      <c r="J1054" s="132"/>
      <c r="K1054" s="228"/>
      <c r="L1054" s="228"/>
      <c r="M1054" s="229"/>
      <c r="N1054" s="230"/>
      <c r="O1054" s="231"/>
      <c r="P1054" s="230"/>
      <c r="Q1054" s="183"/>
      <c r="R1054" s="183"/>
      <c r="S1054" s="183"/>
      <c r="T1054" s="183"/>
      <c r="U1054" s="183"/>
      <c r="V1054" s="183"/>
      <c r="W1054" s="183"/>
      <c r="X1054" s="183"/>
      <c r="Y1054" s="183"/>
      <c r="Z1054" s="183"/>
      <c r="AA1054" s="183"/>
      <c r="AB1054" s="183"/>
      <c r="AC1054" s="183"/>
      <c r="AD1054" s="183"/>
      <c r="AE1054" s="183"/>
      <c r="AF1054" s="183"/>
      <c r="AG1054" s="183"/>
      <c r="AH1054" s="183"/>
      <c r="AI1054" s="183"/>
      <c r="AJ1054" s="183"/>
      <c r="AK1054" s="183"/>
      <c r="AL1054" s="183"/>
      <c r="AM1054" s="183"/>
      <c r="AN1054" s="183"/>
      <c r="AO1054" s="183"/>
      <c r="AP1054" s="183"/>
      <c r="AQ1054" s="183"/>
      <c r="AR1054" s="183"/>
      <c r="AS1054" s="183"/>
      <c r="AT1054" s="183"/>
      <c r="AU1054" s="183"/>
      <c r="AV1054" s="183"/>
      <c r="AW1054" s="183"/>
      <c r="AX1054" s="183"/>
      <c r="AY1054" s="183"/>
      <c r="AZ1054" s="183"/>
      <c r="BA1054" s="183"/>
      <c r="BB1054" s="183"/>
      <c r="BC1054" s="183"/>
      <c r="BD1054" s="183"/>
      <c r="BE1054" s="183"/>
      <c r="BF1054" s="183"/>
      <c r="BG1054" s="183"/>
      <c r="BH1054" s="183"/>
      <c r="BI1054" s="183"/>
      <c r="BJ1054" s="183"/>
      <c r="BK1054" s="183"/>
      <c r="BL1054" s="183"/>
      <c r="BM1054" s="183"/>
      <c r="BN1054" s="183"/>
    </row>
    <row r="1055">
      <c r="A1055" s="183"/>
      <c r="B1055" s="183"/>
      <c r="C1055" s="155"/>
      <c r="D1055" s="227"/>
      <c r="E1055" s="227"/>
      <c r="F1055" s="227"/>
      <c r="G1055" s="227"/>
      <c r="H1055" s="227"/>
      <c r="I1055" s="155"/>
      <c r="J1055" s="132"/>
      <c r="K1055" s="228"/>
      <c r="L1055" s="228"/>
      <c r="M1055" s="229"/>
      <c r="N1055" s="230"/>
      <c r="O1055" s="231"/>
      <c r="P1055" s="230"/>
      <c r="Q1055" s="183"/>
      <c r="R1055" s="183"/>
      <c r="S1055" s="183"/>
      <c r="T1055" s="183"/>
      <c r="U1055" s="183"/>
      <c r="V1055" s="183"/>
      <c r="W1055" s="183"/>
      <c r="X1055" s="183"/>
      <c r="Y1055" s="183"/>
      <c r="Z1055" s="183"/>
      <c r="AA1055" s="183"/>
      <c r="AB1055" s="183"/>
      <c r="AC1055" s="183"/>
      <c r="AD1055" s="183"/>
      <c r="AE1055" s="183"/>
      <c r="AF1055" s="183"/>
      <c r="AG1055" s="183"/>
      <c r="AH1055" s="183"/>
      <c r="AI1055" s="183"/>
      <c r="AJ1055" s="183"/>
      <c r="AK1055" s="183"/>
      <c r="AL1055" s="183"/>
      <c r="AM1055" s="183"/>
      <c r="AN1055" s="183"/>
      <c r="AO1055" s="183"/>
      <c r="AP1055" s="183"/>
      <c r="AQ1055" s="183"/>
      <c r="AR1055" s="183"/>
      <c r="AS1055" s="183"/>
      <c r="AT1055" s="183"/>
      <c r="AU1055" s="183"/>
      <c r="AV1055" s="183"/>
      <c r="AW1055" s="183"/>
      <c r="AX1055" s="183"/>
      <c r="AY1055" s="183"/>
      <c r="AZ1055" s="183"/>
      <c r="BA1055" s="183"/>
      <c r="BB1055" s="183"/>
      <c r="BC1055" s="183"/>
      <c r="BD1055" s="183"/>
      <c r="BE1055" s="183"/>
      <c r="BF1055" s="183"/>
      <c r="BG1055" s="183"/>
      <c r="BH1055" s="183"/>
      <c r="BI1055" s="183"/>
      <c r="BJ1055" s="183"/>
      <c r="BK1055" s="183"/>
      <c r="BL1055" s="183"/>
      <c r="BM1055" s="183"/>
      <c r="BN1055" s="183"/>
    </row>
    <row r="1056">
      <c r="A1056" s="183"/>
      <c r="B1056" s="183"/>
      <c r="C1056" s="155"/>
      <c r="D1056" s="227"/>
      <c r="E1056" s="227"/>
      <c r="F1056" s="227"/>
      <c r="G1056" s="227"/>
      <c r="H1056" s="227"/>
      <c r="I1056" s="155"/>
      <c r="J1056" s="132"/>
      <c r="K1056" s="228"/>
      <c r="L1056" s="228"/>
      <c r="M1056" s="229"/>
      <c r="N1056" s="230"/>
      <c r="O1056" s="231"/>
      <c r="P1056" s="230"/>
      <c r="Q1056" s="183"/>
      <c r="R1056" s="183"/>
      <c r="S1056" s="183"/>
      <c r="T1056" s="183"/>
      <c r="U1056" s="183"/>
      <c r="V1056" s="183"/>
      <c r="W1056" s="183"/>
      <c r="X1056" s="183"/>
      <c r="Y1056" s="183"/>
      <c r="Z1056" s="183"/>
      <c r="AA1056" s="183"/>
      <c r="AB1056" s="183"/>
      <c r="AC1056" s="183"/>
      <c r="AD1056" s="183"/>
      <c r="AE1056" s="183"/>
      <c r="AF1056" s="183"/>
      <c r="AG1056" s="183"/>
      <c r="AH1056" s="183"/>
      <c r="AI1056" s="183"/>
      <c r="AJ1056" s="183"/>
      <c r="AK1056" s="183"/>
      <c r="AL1056" s="183"/>
      <c r="AM1056" s="183"/>
      <c r="AN1056" s="183"/>
      <c r="AO1056" s="183"/>
      <c r="AP1056" s="183"/>
      <c r="AQ1056" s="183"/>
      <c r="AR1056" s="183"/>
      <c r="AS1056" s="183"/>
      <c r="AT1056" s="183"/>
      <c r="AU1056" s="183"/>
      <c r="AV1056" s="183"/>
      <c r="AW1056" s="183"/>
      <c r="AX1056" s="183"/>
      <c r="AY1056" s="183"/>
      <c r="AZ1056" s="183"/>
      <c r="BA1056" s="183"/>
      <c r="BB1056" s="183"/>
      <c r="BC1056" s="183"/>
      <c r="BD1056" s="183"/>
      <c r="BE1056" s="183"/>
      <c r="BF1056" s="183"/>
      <c r="BG1056" s="183"/>
      <c r="BH1056" s="183"/>
      <c r="BI1056" s="183"/>
      <c r="BJ1056" s="183"/>
      <c r="BK1056" s="183"/>
      <c r="BL1056" s="183"/>
      <c r="BM1056" s="183"/>
      <c r="BN1056" s="183"/>
    </row>
    <row r="1057">
      <c r="A1057" s="183"/>
      <c r="B1057" s="183"/>
      <c r="C1057" s="155"/>
      <c r="D1057" s="227"/>
      <c r="E1057" s="227"/>
      <c r="F1057" s="227"/>
      <c r="G1057" s="227"/>
      <c r="H1057" s="227"/>
      <c r="I1057" s="155"/>
      <c r="J1057" s="132"/>
      <c r="K1057" s="228"/>
      <c r="L1057" s="228"/>
      <c r="M1057" s="229"/>
      <c r="N1057" s="230"/>
      <c r="O1057" s="231"/>
      <c r="P1057" s="230"/>
      <c r="Q1057" s="183"/>
      <c r="R1057" s="183"/>
      <c r="S1057" s="183"/>
      <c r="T1057" s="183"/>
      <c r="U1057" s="183"/>
      <c r="V1057" s="183"/>
      <c r="W1057" s="183"/>
      <c r="X1057" s="183"/>
      <c r="Y1057" s="183"/>
      <c r="Z1057" s="183"/>
      <c r="AA1057" s="183"/>
      <c r="AB1057" s="183"/>
      <c r="AC1057" s="183"/>
      <c r="AD1057" s="183"/>
      <c r="AE1057" s="183"/>
      <c r="AF1057" s="183"/>
      <c r="AG1057" s="183"/>
      <c r="AH1057" s="183"/>
      <c r="AI1057" s="183"/>
      <c r="AJ1057" s="183"/>
      <c r="AK1057" s="183"/>
      <c r="AL1057" s="183"/>
      <c r="AM1057" s="183"/>
      <c r="AN1057" s="183"/>
      <c r="AO1057" s="183"/>
      <c r="AP1057" s="183"/>
      <c r="AQ1057" s="183"/>
      <c r="AR1057" s="183"/>
      <c r="AS1057" s="183"/>
      <c r="AT1057" s="183"/>
      <c r="AU1057" s="183"/>
      <c r="AV1057" s="183"/>
      <c r="AW1057" s="183"/>
      <c r="AX1057" s="183"/>
      <c r="AY1057" s="183"/>
      <c r="AZ1057" s="183"/>
      <c r="BA1057" s="183"/>
      <c r="BB1057" s="183"/>
      <c r="BC1057" s="183"/>
      <c r="BD1057" s="183"/>
      <c r="BE1057" s="183"/>
      <c r="BF1057" s="183"/>
      <c r="BG1057" s="183"/>
      <c r="BH1057" s="183"/>
      <c r="BI1057" s="183"/>
      <c r="BJ1057" s="183"/>
      <c r="BK1057" s="183"/>
      <c r="BL1057" s="183"/>
      <c r="BM1057" s="183"/>
      <c r="BN1057" s="183"/>
    </row>
    <row r="1058">
      <c r="A1058" s="183"/>
      <c r="B1058" s="183"/>
      <c r="C1058" s="155"/>
      <c r="D1058" s="227"/>
      <c r="E1058" s="227"/>
      <c r="F1058" s="227"/>
      <c r="G1058" s="227"/>
      <c r="H1058" s="227"/>
      <c r="I1058" s="155"/>
      <c r="J1058" s="132"/>
      <c r="K1058" s="228"/>
      <c r="L1058" s="228"/>
      <c r="M1058" s="229"/>
      <c r="N1058" s="230"/>
      <c r="O1058" s="231"/>
      <c r="P1058" s="230"/>
      <c r="Q1058" s="183"/>
      <c r="R1058" s="183"/>
      <c r="S1058" s="183"/>
      <c r="T1058" s="183"/>
      <c r="U1058" s="183"/>
      <c r="V1058" s="183"/>
      <c r="W1058" s="183"/>
      <c r="X1058" s="183"/>
      <c r="Y1058" s="183"/>
      <c r="Z1058" s="183"/>
      <c r="AA1058" s="183"/>
      <c r="AB1058" s="183"/>
      <c r="AC1058" s="183"/>
      <c r="AD1058" s="183"/>
      <c r="AE1058" s="183"/>
      <c r="AF1058" s="183"/>
      <c r="AG1058" s="183"/>
      <c r="AH1058" s="183"/>
      <c r="AI1058" s="183"/>
      <c r="AJ1058" s="183"/>
      <c r="AK1058" s="183"/>
      <c r="AL1058" s="183"/>
      <c r="AM1058" s="183"/>
      <c r="AN1058" s="183"/>
      <c r="AO1058" s="183"/>
      <c r="AP1058" s="183"/>
      <c r="AQ1058" s="183"/>
      <c r="AR1058" s="183"/>
      <c r="AS1058" s="183"/>
      <c r="AT1058" s="183"/>
      <c r="AU1058" s="183"/>
      <c r="AV1058" s="183"/>
      <c r="AW1058" s="183"/>
      <c r="AX1058" s="183"/>
      <c r="AY1058" s="183"/>
      <c r="AZ1058" s="183"/>
      <c r="BA1058" s="183"/>
      <c r="BB1058" s="183"/>
      <c r="BC1058" s="183"/>
      <c r="BD1058" s="183"/>
      <c r="BE1058" s="183"/>
      <c r="BF1058" s="183"/>
      <c r="BG1058" s="183"/>
      <c r="BH1058" s="183"/>
      <c r="BI1058" s="183"/>
      <c r="BJ1058" s="183"/>
      <c r="BK1058" s="183"/>
      <c r="BL1058" s="183"/>
      <c r="BM1058" s="183"/>
      <c r="BN1058" s="183"/>
    </row>
    <row r="1059">
      <c r="A1059" s="183"/>
      <c r="B1059" s="183"/>
      <c r="C1059" s="155"/>
      <c r="D1059" s="227"/>
      <c r="E1059" s="227"/>
      <c r="F1059" s="227"/>
      <c r="G1059" s="227"/>
      <c r="H1059" s="227"/>
      <c r="I1059" s="155"/>
      <c r="J1059" s="132"/>
      <c r="K1059" s="228"/>
      <c r="L1059" s="228"/>
      <c r="M1059" s="229"/>
      <c r="N1059" s="230"/>
      <c r="O1059" s="231"/>
      <c r="P1059" s="230"/>
      <c r="Q1059" s="183"/>
      <c r="R1059" s="183"/>
      <c r="S1059" s="183"/>
      <c r="T1059" s="183"/>
      <c r="U1059" s="183"/>
      <c r="V1059" s="183"/>
      <c r="W1059" s="183"/>
      <c r="X1059" s="183"/>
      <c r="Y1059" s="183"/>
      <c r="Z1059" s="183"/>
      <c r="AA1059" s="183"/>
      <c r="AB1059" s="183"/>
      <c r="AC1059" s="183"/>
      <c r="AD1059" s="183"/>
      <c r="AE1059" s="183"/>
      <c r="AF1059" s="183"/>
      <c r="AG1059" s="183"/>
      <c r="AH1059" s="183"/>
      <c r="AI1059" s="183"/>
      <c r="AJ1059" s="183"/>
      <c r="AK1059" s="183"/>
      <c r="AL1059" s="183"/>
      <c r="AM1059" s="183"/>
      <c r="AN1059" s="183"/>
      <c r="AO1059" s="183"/>
      <c r="AP1059" s="183"/>
      <c r="AQ1059" s="183"/>
      <c r="AR1059" s="183"/>
      <c r="AS1059" s="183"/>
      <c r="AT1059" s="183"/>
      <c r="AU1059" s="183"/>
      <c r="AV1059" s="183"/>
      <c r="AW1059" s="183"/>
      <c r="AX1059" s="183"/>
      <c r="AY1059" s="183"/>
      <c r="AZ1059" s="183"/>
      <c r="BA1059" s="183"/>
      <c r="BB1059" s="183"/>
      <c r="BC1059" s="183"/>
      <c r="BD1059" s="183"/>
      <c r="BE1059" s="183"/>
      <c r="BF1059" s="183"/>
      <c r="BG1059" s="183"/>
      <c r="BH1059" s="183"/>
      <c r="BI1059" s="183"/>
      <c r="BJ1059" s="183"/>
      <c r="BK1059" s="183"/>
      <c r="BL1059" s="183"/>
      <c r="BM1059" s="183"/>
      <c r="BN1059" s="183"/>
    </row>
    <row r="1060">
      <c r="A1060" s="183"/>
      <c r="B1060" s="183"/>
      <c r="C1060" s="155"/>
      <c r="D1060" s="227"/>
      <c r="E1060" s="227"/>
      <c r="F1060" s="227"/>
      <c r="G1060" s="227"/>
      <c r="H1060" s="227"/>
      <c r="I1060" s="155"/>
      <c r="J1060" s="132"/>
      <c r="K1060" s="228"/>
      <c r="L1060" s="228"/>
      <c r="M1060" s="229"/>
      <c r="N1060" s="230"/>
      <c r="O1060" s="231"/>
      <c r="P1060" s="230"/>
      <c r="Q1060" s="183"/>
      <c r="R1060" s="183"/>
      <c r="S1060" s="183"/>
      <c r="T1060" s="183"/>
      <c r="U1060" s="183"/>
      <c r="V1060" s="183"/>
      <c r="W1060" s="183"/>
      <c r="X1060" s="183"/>
      <c r="Y1060" s="183"/>
      <c r="Z1060" s="183"/>
      <c r="AA1060" s="183"/>
      <c r="AB1060" s="183"/>
      <c r="AC1060" s="183"/>
      <c r="AD1060" s="183"/>
      <c r="AE1060" s="183"/>
      <c r="AF1060" s="183"/>
      <c r="AG1060" s="183"/>
      <c r="AH1060" s="183"/>
      <c r="AI1060" s="183"/>
      <c r="AJ1060" s="183"/>
      <c r="AK1060" s="183"/>
      <c r="AL1060" s="183"/>
      <c r="AM1060" s="183"/>
      <c r="AN1060" s="183"/>
      <c r="AO1060" s="183"/>
      <c r="AP1060" s="183"/>
      <c r="AQ1060" s="183"/>
      <c r="AR1060" s="183"/>
      <c r="AS1060" s="183"/>
      <c r="AT1060" s="183"/>
      <c r="AU1060" s="183"/>
      <c r="AV1060" s="183"/>
      <c r="AW1060" s="183"/>
      <c r="AX1060" s="183"/>
      <c r="AY1060" s="183"/>
      <c r="AZ1060" s="183"/>
      <c r="BA1060" s="183"/>
      <c r="BB1060" s="183"/>
      <c r="BC1060" s="183"/>
      <c r="BD1060" s="183"/>
      <c r="BE1060" s="183"/>
      <c r="BF1060" s="183"/>
      <c r="BG1060" s="183"/>
      <c r="BH1060" s="183"/>
      <c r="BI1060" s="183"/>
      <c r="BJ1060" s="183"/>
      <c r="BK1060" s="183"/>
      <c r="BL1060" s="183"/>
      <c r="BM1060" s="183"/>
      <c r="BN1060" s="183"/>
    </row>
    <row r="1061">
      <c r="A1061" s="183"/>
      <c r="B1061" s="183"/>
      <c r="C1061" s="155"/>
      <c r="D1061" s="227"/>
      <c r="E1061" s="227"/>
      <c r="F1061" s="227"/>
      <c r="G1061" s="227"/>
      <c r="H1061" s="227"/>
      <c r="I1061" s="155"/>
      <c r="J1061" s="132"/>
      <c r="K1061" s="228"/>
      <c r="L1061" s="228"/>
      <c r="M1061" s="229"/>
      <c r="N1061" s="230"/>
      <c r="O1061" s="231"/>
      <c r="P1061" s="230"/>
      <c r="Q1061" s="183"/>
      <c r="R1061" s="183"/>
      <c r="S1061" s="183"/>
      <c r="T1061" s="183"/>
      <c r="U1061" s="183"/>
      <c r="V1061" s="183"/>
      <c r="W1061" s="183"/>
      <c r="X1061" s="183"/>
      <c r="Y1061" s="183"/>
      <c r="Z1061" s="183"/>
      <c r="AA1061" s="183"/>
      <c r="AB1061" s="183"/>
      <c r="AC1061" s="183"/>
      <c r="AD1061" s="183"/>
      <c r="AE1061" s="183"/>
      <c r="AF1061" s="183"/>
      <c r="AG1061" s="183"/>
      <c r="AH1061" s="183"/>
      <c r="AI1061" s="183"/>
      <c r="AJ1061" s="183"/>
      <c r="AK1061" s="183"/>
      <c r="AL1061" s="183"/>
      <c r="AM1061" s="183"/>
      <c r="AN1061" s="183"/>
      <c r="AO1061" s="183"/>
      <c r="AP1061" s="183"/>
      <c r="AQ1061" s="183"/>
      <c r="AR1061" s="183"/>
      <c r="AS1061" s="183"/>
      <c r="AT1061" s="183"/>
      <c r="AU1061" s="183"/>
      <c r="AV1061" s="183"/>
      <c r="AW1061" s="183"/>
      <c r="AX1061" s="183"/>
      <c r="AY1061" s="183"/>
      <c r="AZ1061" s="183"/>
      <c r="BA1061" s="183"/>
      <c r="BB1061" s="183"/>
      <c r="BC1061" s="183"/>
      <c r="BD1061" s="183"/>
      <c r="BE1061" s="183"/>
      <c r="BF1061" s="183"/>
      <c r="BG1061" s="183"/>
      <c r="BH1061" s="183"/>
      <c r="BI1061" s="183"/>
      <c r="BJ1061" s="183"/>
      <c r="BK1061" s="183"/>
      <c r="BL1061" s="183"/>
      <c r="BM1061" s="183"/>
      <c r="BN1061" s="183"/>
    </row>
    <row r="1062">
      <c r="A1062" s="183"/>
      <c r="B1062" s="183"/>
      <c r="C1062" s="155"/>
      <c r="D1062" s="227"/>
      <c r="E1062" s="227"/>
      <c r="F1062" s="227"/>
      <c r="G1062" s="227"/>
      <c r="H1062" s="227"/>
      <c r="I1062" s="155"/>
      <c r="J1062" s="132"/>
      <c r="K1062" s="228"/>
      <c r="L1062" s="228"/>
      <c r="M1062" s="229"/>
      <c r="N1062" s="230"/>
      <c r="O1062" s="231"/>
      <c r="P1062" s="230"/>
      <c r="Q1062" s="183"/>
      <c r="R1062" s="183"/>
      <c r="S1062" s="183"/>
      <c r="T1062" s="183"/>
      <c r="U1062" s="183"/>
      <c r="V1062" s="183"/>
      <c r="W1062" s="183"/>
      <c r="X1062" s="183"/>
      <c r="Y1062" s="183"/>
      <c r="Z1062" s="183"/>
      <c r="AA1062" s="183"/>
      <c r="AB1062" s="183"/>
      <c r="AC1062" s="183"/>
      <c r="AD1062" s="183"/>
      <c r="AE1062" s="183"/>
      <c r="AF1062" s="183"/>
      <c r="AG1062" s="183"/>
      <c r="AH1062" s="183"/>
      <c r="AI1062" s="183"/>
      <c r="AJ1062" s="183"/>
      <c r="AK1062" s="183"/>
      <c r="AL1062" s="183"/>
      <c r="AM1062" s="183"/>
      <c r="AN1062" s="183"/>
      <c r="AO1062" s="183"/>
      <c r="AP1062" s="183"/>
      <c r="AQ1062" s="183"/>
      <c r="AR1062" s="183"/>
      <c r="AS1062" s="183"/>
      <c r="AT1062" s="183"/>
      <c r="AU1062" s="183"/>
      <c r="AV1062" s="183"/>
      <c r="AW1062" s="183"/>
      <c r="AX1062" s="183"/>
      <c r="AY1062" s="183"/>
      <c r="AZ1062" s="183"/>
      <c r="BA1062" s="183"/>
      <c r="BB1062" s="183"/>
      <c r="BC1062" s="183"/>
      <c r="BD1062" s="183"/>
      <c r="BE1062" s="183"/>
      <c r="BF1062" s="183"/>
      <c r="BG1062" s="183"/>
      <c r="BH1062" s="183"/>
      <c r="BI1062" s="183"/>
      <c r="BJ1062" s="183"/>
      <c r="BK1062" s="183"/>
      <c r="BL1062" s="183"/>
      <c r="BM1062" s="183"/>
      <c r="BN1062" s="183"/>
    </row>
    <row r="1063">
      <c r="A1063" s="183"/>
      <c r="B1063" s="183"/>
      <c r="C1063" s="155"/>
      <c r="D1063" s="227"/>
      <c r="E1063" s="227"/>
      <c r="F1063" s="227"/>
      <c r="G1063" s="227"/>
      <c r="H1063" s="227"/>
      <c r="I1063" s="155"/>
      <c r="J1063" s="132"/>
      <c r="K1063" s="228"/>
      <c r="L1063" s="228"/>
      <c r="M1063" s="229"/>
      <c r="N1063" s="230"/>
      <c r="O1063" s="231"/>
      <c r="P1063" s="230"/>
      <c r="Q1063" s="183"/>
      <c r="R1063" s="183"/>
      <c r="S1063" s="183"/>
      <c r="T1063" s="183"/>
      <c r="U1063" s="183"/>
      <c r="V1063" s="183"/>
      <c r="W1063" s="183"/>
      <c r="X1063" s="183"/>
      <c r="Y1063" s="183"/>
      <c r="Z1063" s="183"/>
      <c r="AA1063" s="183"/>
      <c r="AB1063" s="183"/>
      <c r="AC1063" s="183"/>
      <c r="AD1063" s="183"/>
      <c r="AE1063" s="183"/>
      <c r="AF1063" s="183"/>
      <c r="AG1063" s="183"/>
      <c r="AH1063" s="183"/>
      <c r="AI1063" s="183"/>
      <c r="AJ1063" s="183"/>
      <c r="AK1063" s="183"/>
      <c r="AL1063" s="183"/>
      <c r="AM1063" s="183"/>
      <c r="AN1063" s="183"/>
      <c r="AO1063" s="183"/>
      <c r="AP1063" s="183"/>
      <c r="AQ1063" s="183"/>
      <c r="AR1063" s="183"/>
      <c r="AS1063" s="183"/>
      <c r="AT1063" s="183"/>
      <c r="AU1063" s="183"/>
      <c r="AV1063" s="183"/>
      <c r="AW1063" s="183"/>
      <c r="AX1063" s="183"/>
      <c r="AY1063" s="183"/>
      <c r="AZ1063" s="183"/>
      <c r="BA1063" s="183"/>
      <c r="BB1063" s="183"/>
      <c r="BC1063" s="183"/>
      <c r="BD1063" s="183"/>
      <c r="BE1063" s="183"/>
      <c r="BF1063" s="183"/>
      <c r="BG1063" s="183"/>
      <c r="BH1063" s="183"/>
      <c r="BI1063" s="183"/>
      <c r="BJ1063" s="183"/>
      <c r="BK1063" s="183"/>
      <c r="BL1063" s="183"/>
      <c r="BM1063" s="183"/>
      <c r="BN1063" s="183"/>
    </row>
    <row r="1064">
      <c r="A1064" s="183"/>
      <c r="B1064" s="183"/>
      <c r="C1064" s="155"/>
      <c r="D1064" s="227"/>
      <c r="E1064" s="227"/>
      <c r="F1064" s="227"/>
      <c r="G1064" s="227"/>
      <c r="H1064" s="227"/>
      <c r="I1064" s="155"/>
      <c r="J1064" s="132"/>
      <c r="K1064" s="228"/>
      <c r="L1064" s="228"/>
      <c r="M1064" s="229"/>
      <c r="N1064" s="230"/>
      <c r="O1064" s="231"/>
      <c r="P1064" s="230"/>
      <c r="Q1064" s="183"/>
      <c r="R1064" s="183"/>
      <c r="S1064" s="183"/>
      <c r="T1064" s="183"/>
      <c r="U1064" s="183"/>
      <c r="V1064" s="183"/>
      <c r="W1064" s="183"/>
      <c r="X1064" s="183"/>
      <c r="Y1064" s="183"/>
      <c r="Z1064" s="183"/>
      <c r="AA1064" s="183"/>
      <c r="AB1064" s="183"/>
      <c r="AC1064" s="183"/>
      <c r="AD1064" s="183"/>
      <c r="AE1064" s="183"/>
      <c r="AF1064" s="183"/>
      <c r="AG1064" s="183"/>
      <c r="AH1064" s="183"/>
      <c r="AI1064" s="183"/>
      <c r="AJ1064" s="183"/>
      <c r="AK1064" s="183"/>
      <c r="AL1064" s="183"/>
      <c r="AM1064" s="183"/>
      <c r="AN1064" s="183"/>
      <c r="AO1064" s="183"/>
      <c r="AP1064" s="183"/>
      <c r="AQ1064" s="183"/>
      <c r="AR1064" s="183"/>
      <c r="AS1064" s="183"/>
      <c r="AT1064" s="183"/>
      <c r="AU1064" s="183"/>
      <c r="AV1064" s="183"/>
      <c r="AW1064" s="183"/>
      <c r="AX1064" s="183"/>
      <c r="AY1064" s="183"/>
      <c r="AZ1064" s="183"/>
      <c r="BA1064" s="183"/>
      <c r="BB1064" s="183"/>
      <c r="BC1064" s="183"/>
      <c r="BD1064" s="183"/>
      <c r="BE1064" s="183"/>
      <c r="BF1064" s="183"/>
      <c r="BG1064" s="183"/>
      <c r="BH1064" s="183"/>
      <c r="BI1064" s="183"/>
      <c r="BJ1064" s="183"/>
      <c r="BK1064" s="183"/>
      <c r="BL1064" s="183"/>
      <c r="BM1064" s="183"/>
      <c r="BN1064" s="183"/>
    </row>
    <row r="1065">
      <c r="A1065" s="183"/>
      <c r="B1065" s="183"/>
      <c r="C1065" s="155"/>
      <c r="D1065" s="227"/>
      <c r="E1065" s="227"/>
      <c r="F1065" s="227"/>
      <c r="G1065" s="227"/>
      <c r="H1065" s="227"/>
      <c r="I1065" s="155"/>
      <c r="J1065" s="132"/>
      <c r="K1065" s="228"/>
      <c r="L1065" s="228"/>
      <c r="M1065" s="229"/>
      <c r="N1065" s="230"/>
      <c r="O1065" s="231"/>
      <c r="P1065" s="230"/>
      <c r="Q1065" s="183"/>
      <c r="R1065" s="183"/>
      <c r="S1065" s="183"/>
      <c r="T1065" s="183"/>
      <c r="U1065" s="183"/>
      <c r="V1065" s="183"/>
      <c r="W1065" s="183"/>
      <c r="X1065" s="183"/>
      <c r="Y1065" s="183"/>
      <c r="Z1065" s="183"/>
      <c r="AA1065" s="183"/>
      <c r="AB1065" s="183"/>
      <c r="AC1065" s="183"/>
      <c r="AD1065" s="183"/>
      <c r="AE1065" s="183"/>
      <c r="AF1065" s="183"/>
      <c r="AG1065" s="183"/>
      <c r="AH1065" s="183"/>
      <c r="AI1065" s="183"/>
      <c r="AJ1065" s="183"/>
      <c r="AK1065" s="183"/>
      <c r="AL1065" s="183"/>
      <c r="AM1065" s="183"/>
      <c r="AN1065" s="183"/>
      <c r="AO1065" s="183"/>
      <c r="AP1065" s="183"/>
      <c r="AQ1065" s="183"/>
      <c r="AR1065" s="183"/>
      <c r="AS1065" s="183"/>
      <c r="AT1065" s="183"/>
      <c r="AU1065" s="183"/>
      <c r="AV1065" s="183"/>
      <c r="AW1065" s="183"/>
      <c r="AX1065" s="183"/>
      <c r="AY1065" s="183"/>
      <c r="AZ1065" s="183"/>
      <c r="BA1065" s="183"/>
      <c r="BB1065" s="183"/>
      <c r="BC1065" s="183"/>
      <c r="BD1065" s="183"/>
      <c r="BE1065" s="183"/>
      <c r="BF1065" s="183"/>
      <c r="BG1065" s="183"/>
      <c r="BH1065" s="183"/>
      <c r="BI1065" s="183"/>
      <c r="BJ1065" s="183"/>
      <c r="BK1065" s="183"/>
      <c r="BL1065" s="183"/>
      <c r="BM1065" s="183"/>
      <c r="BN1065" s="183"/>
    </row>
    <row r="1066">
      <c r="A1066" s="183"/>
      <c r="B1066" s="183"/>
      <c r="C1066" s="155"/>
      <c r="D1066" s="227"/>
      <c r="E1066" s="227"/>
      <c r="F1066" s="227"/>
      <c r="G1066" s="227"/>
      <c r="H1066" s="227"/>
      <c r="I1066" s="155"/>
      <c r="J1066" s="132"/>
      <c r="K1066" s="228"/>
      <c r="L1066" s="228"/>
      <c r="M1066" s="229"/>
      <c r="N1066" s="230"/>
      <c r="O1066" s="231"/>
      <c r="P1066" s="230"/>
      <c r="Q1066" s="183"/>
      <c r="R1066" s="183"/>
      <c r="S1066" s="183"/>
      <c r="T1066" s="183"/>
      <c r="U1066" s="183"/>
      <c r="V1066" s="183"/>
      <c r="W1066" s="183"/>
      <c r="X1066" s="183"/>
      <c r="Y1066" s="183"/>
      <c r="Z1066" s="183"/>
      <c r="AA1066" s="183"/>
      <c r="AB1066" s="183"/>
      <c r="AC1066" s="183"/>
      <c r="AD1066" s="183"/>
      <c r="AE1066" s="183"/>
      <c r="AF1066" s="183"/>
      <c r="AG1066" s="183"/>
      <c r="AH1066" s="183"/>
      <c r="AI1066" s="183"/>
      <c r="AJ1066" s="183"/>
      <c r="AK1066" s="183"/>
      <c r="AL1066" s="183"/>
      <c r="AM1066" s="183"/>
      <c r="AN1066" s="183"/>
      <c r="AO1066" s="183"/>
      <c r="AP1066" s="183"/>
      <c r="AQ1066" s="183"/>
      <c r="AR1066" s="183"/>
      <c r="AS1066" s="183"/>
      <c r="AT1066" s="183"/>
      <c r="AU1066" s="183"/>
      <c r="AV1066" s="183"/>
      <c r="AW1066" s="183"/>
      <c r="AX1066" s="183"/>
      <c r="AY1066" s="183"/>
      <c r="AZ1066" s="183"/>
      <c r="BA1066" s="183"/>
      <c r="BB1066" s="183"/>
      <c r="BC1066" s="183"/>
      <c r="BD1066" s="183"/>
      <c r="BE1066" s="183"/>
      <c r="BF1066" s="183"/>
      <c r="BG1066" s="183"/>
      <c r="BH1066" s="183"/>
      <c r="BI1066" s="183"/>
      <c r="BJ1066" s="183"/>
      <c r="BK1066" s="183"/>
      <c r="BL1066" s="183"/>
      <c r="BM1066" s="183"/>
      <c r="BN1066" s="183"/>
    </row>
    <row r="1067">
      <c r="A1067" s="183"/>
      <c r="B1067" s="183"/>
      <c r="C1067" s="155"/>
      <c r="D1067" s="227"/>
      <c r="E1067" s="227"/>
      <c r="F1067" s="227"/>
      <c r="G1067" s="227"/>
      <c r="H1067" s="227"/>
      <c r="I1067" s="155"/>
      <c r="J1067" s="132"/>
      <c r="K1067" s="228"/>
      <c r="L1067" s="228"/>
      <c r="M1067" s="229"/>
      <c r="N1067" s="230"/>
      <c r="O1067" s="231"/>
      <c r="P1067" s="230"/>
      <c r="Q1067" s="183"/>
      <c r="R1067" s="183"/>
      <c r="S1067" s="183"/>
      <c r="T1067" s="183"/>
      <c r="U1067" s="183"/>
      <c r="V1067" s="183"/>
      <c r="W1067" s="183"/>
      <c r="X1067" s="183"/>
      <c r="Y1067" s="183"/>
      <c r="Z1067" s="183"/>
      <c r="AA1067" s="183"/>
      <c r="AB1067" s="183"/>
      <c r="AC1067" s="183"/>
      <c r="AD1067" s="183"/>
      <c r="AE1067" s="183"/>
      <c r="AF1067" s="183"/>
      <c r="AG1067" s="183"/>
      <c r="AH1067" s="183"/>
      <c r="AI1067" s="183"/>
      <c r="AJ1067" s="183"/>
      <c r="AK1067" s="183"/>
      <c r="AL1067" s="183"/>
      <c r="AM1067" s="183"/>
      <c r="AN1067" s="183"/>
      <c r="AO1067" s="183"/>
      <c r="AP1067" s="183"/>
      <c r="AQ1067" s="183"/>
      <c r="AR1067" s="183"/>
      <c r="AS1067" s="183"/>
      <c r="AT1067" s="183"/>
      <c r="AU1067" s="183"/>
      <c r="AV1067" s="183"/>
      <c r="AW1067" s="183"/>
      <c r="AX1067" s="183"/>
      <c r="AY1067" s="183"/>
      <c r="AZ1067" s="183"/>
      <c r="BA1067" s="183"/>
      <c r="BB1067" s="183"/>
      <c r="BC1067" s="183"/>
      <c r="BD1067" s="183"/>
      <c r="BE1067" s="183"/>
      <c r="BF1067" s="183"/>
      <c r="BG1067" s="183"/>
      <c r="BH1067" s="183"/>
      <c r="BI1067" s="183"/>
      <c r="BJ1067" s="183"/>
      <c r="BK1067" s="183"/>
      <c r="BL1067" s="183"/>
      <c r="BM1067" s="183"/>
      <c r="BN1067" s="183"/>
    </row>
    <row r="1068">
      <c r="A1068" s="183"/>
      <c r="B1068" s="183"/>
      <c r="C1068" s="155"/>
      <c r="D1068" s="227"/>
      <c r="E1068" s="227"/>
      <c r="F1068" s="227"/>
      <c r="G1068" s="227"/>
      <c r="H1068" s="227"/>
      <c r="I1068" s="155"/>
      <c r="J1068" s="132"/>
      <c r="K1068" s="228"/>
      <c r="L1068" s="228"/>
      <c r="M1068" s="229"/>
      <c r="N1068" s="230"/>
      <c r="O1068" s="231"/>
      <c r="P1068" s="230"/>
      <c r="Q1068" s="183"/>
      <c r="R1068" s="183"/>
      <c r="S1068" s="183"/>
      <c r="T1068" s="183"/>
      <c r="U1068" s="183"/>
      <c r="V1068" s="183"/>
      <c r="W1068" s="183"/>
      <c r="X1068" s="183"/>
      <c r="Y1068" s="183"/>
      <c r="Z1068" s="183"/>
      <c r="AA1068" s="183"/>
      <c r="AB1068" s="183"/>
      <c r="AC1068" s="183"/>
      <c r="AD1068" s="183"/>
      <c r="AE1068" s="183"/>
      <c r="AF1068" s="183"/>
      <c r="AG1068" s="183"/>
      <c r="AH1068" s="183"/>
      <c r="AI1068" s="183"/>
      <c r="AJ1068" s="183"/>
      <c r="AK1068" s="183"/>
      <c r="AL1068" s="183"/>
      <c r="AM1068" s="183"/>
      <c r="AN1068" s="183"/>
      <c r="AO1068" s="183"/>
      <c r="AP1068" s="183"/>
      <c r="AQ1068" s="183"/>
      <c r="AR1068" s="183"/>
      <c r="AS1068" s="183"/>
      <c r="AT1068" s="183"/>
      <c r="AU1068" s="183"/>
      <c r="AV1068" s="183"/>
      <c r="AW1068" s="183"/>
      <c r="AX1068" s="183"/>
      <c r="AY1068" s="183"/>
      <c r="AZ1068" s="183"/>
      <c r="BA1068" s="183"/>
      <c r="BB1068" s="183"/>
      <c r="BC1068" s="183"/>
      <c r="BD1068" s="183"/>
      <c r="BE1068" s="183"/>
      <c r="BF1068" s="183"/>
      <c r="BG1068" s="183"/>
      <c r="BH1068" s="183"/>
      <c r="BI1068" s="183"/>
      <c r="BJ1068" s="183"/>
      <c r="BK1068" s="183"/>
      <c r="BL1068" s="183"/>
      <c r="BM1068" s="183"/>
      <c r="BN1068" s="183"/>
    </row>
    <row r="1069">
      <c r="A1069" s="183"/>
      <c r="B1069" s="183"/>
      <c r="C1069" s="155"/>
      <c r="D1069" s="227"/>
      <c r="E1069" s="227"/>
      <c r="F1069" s="227"/>
      <c r="G1069" s="227"/>
      <c r="H1069" s="227"/>
      <c r="I1069" s="155"/>
      <c r="J1069" s="132"/>
      <c r="K1069" s="228"/>
      <c r="L1069" s="228"/>
      <c r="M1069" s="229"/>
      <c r="N1069" s="230"/>
      <c r="O1069" s="231"/>
      <c r="P1069" s="230"/>
      <c r="Q1069" s="183"/>
      <c r="R1069" s="183"/>
      <c r="S1069" s="183"/>
      <c r="T1069" s="183"/>
      <c r="U1069" s="183"/>
      <c r="V1069" s="183"/>
      <c r="W1069" s="183"/>
      <c r="X1069" s="183"/>
      <c r="Y1069" s="183"/>
      <c r="Z1069" s="183"/>
      <c r="AA1069" s="183"/>
      <c r="AB1069" s="183"/>
      <c r="AC1069" s="183"/>
      <c r="AD1069" s="183"/>
      <c r="AE1069" s="183"/>
      <c r="AF1069" s="183"/>
      <c r="AG1069" s="183"/>
      <c r="AH1069" s="183"/>
      <c r="AI1069" s="183"/>
      <c r="AJ1069" s="183"/>
      <c r="AK1069" s="183"/>
      <c r="AL1069" s="183"/>
      <c r="AM1069" s="183"/>
      <c r="AN1069" s="183"/>
      <c r="AO1069" s="183"/>
      <c r="AP1069" s="183"/>
      <c r="AQ1069" s="183"/>
      <c r="AR1069" s="183"/>
      <c r="AS1069" s="183"/>
      <c r="AT1069" s="183"/>
      <c r="AU1069" s="183"/>
      <c r="AV1069" s="183"/>
      <c r="AW1069" s="183"/>
      <c r="AX1069" s="183"/>
      <c r="AY1069" s="183"/>
      <c r="AZ1069" s="183"/>
      <c r="BA1069" s="183"/>
      <c r="BB1069" s="183"/>
      <c r="BC1069" s="183"/>
      <c r="BD1069" s="183"/>
      <c r="BE1069" s="183"/>
      <c r="BF1069" s="183"/>
      <c r="BG1069" s="183"/>
      <c r="BH1069" s="183"/>
      <c r="BI1069" s="183"/>
      <c r="BJ1069" s="183"/>
      <c r="BK1069" s="183"/>
      <c r="BL1069" s="183"/>
      <c r="BM1069" s="183"/>
      <c r="BN1069" s="183"/>
    </row>
    <row r="1070">
      <c r="A1070" s="183"/>
      <c r="B1070" s="183"/>
      <c r="C1070" s="155"/>
      <c r="D1070" s="227"/>
      <c r="E1070" s="227"/>
      <c r="F1070" s="227"/>
      <c r="G1070" s="227"/>
      <c r="H1070" s="227"/>
      <c r="I1070" s="155"/>
      <c r="J1070" s="132"/>
      <c r="K1070" s="228"/>
      <c r="L1070" s="228"/>
      <c r="M1070" s="229"/>
      <c r="N1070" s="230"/>
      <c r="O1070" s="231"/>
      <c r="P1070" s="230"/>
      <c r="Q1070" s="183"/>
      <c r="R1070" s="183"/>
      <c r="S1070" s="183"/>
      <c r="T1070" s="183"/>
      <c r="U1070" s="183"/>
      <c r="V1070" s="183"/>
      <c r="W1070" s="183"/>
      <c r="X1070" s="183"/>
      <c r="Y1070" s="183"/>
      <c r="Z1070" s="183"/>
      <c r="AA1070" s="183"/>
      <c r="AB1070" s="183"/>
      <c r="AC1070" s="183"/>
      <c r="AD1070" s="183"/>
      <c r="AE1070" s="183"/>
      <c r="AF1070" s="183"/>
      <c r="AG1070" s="183"/>
      <c r="AH1070" s="183"/>
      <c r="AI1070" s="183"/>
      <c r="AJ1070" s="183"/>
      <c r="AK1070" s="183"/>
      <c r="AL1070" s="183"/>
      <c r="AM1070" s="183"/>
      <c r="AN1070" s="183"/>
      <c r="AO1070" s="183"/>
      <c r="AP1070" s="183"/>
      <c r="AQ1070" s="183"/>
      <c r="AR1070" s="183"/>
      <c r="AS1070" s="183"/>
      <c r="AT1070" s="183"/>
      <c r="AU1070" s="183"/>
      <c r="AV1070" s="183"/>
      <c r="AW1070" s="183"/>
      <c r="AX1070" s="183"/>
      <c r="AY1070" s="183"/>
      <c r="AZ1070" s="183"/>
      <c r="BA1070" s="183"/>
      <c r="BB1070" s="183"/>
      <c r="BC1070" s="183"/>
      <c r="BD1070" s="183"/>
      <c r="BE1070" s="183"/>
      <c r="BF1070" s="183"/>
      <c r="BG1070" s="183"/>
      <c r="BH1070" s="183"/>
      <c r="BI1070" s="183"/>
      <c r="BJ1070" s="183"/>
      <c r="BK1070" s="183"/>
      <c r="BL1070" s="183"/>
      <c r="BM1070" s="183"/>
      <c r="BN1070" s="183"/>
    </row>
    <row r="1071">
      <c r="A1071" s="183"/>
      <c r="B1071" s="183"/>
      <c r="C1071" s="155"/>
      <c r="D1071" s="227"/>
      <c r="E1071" s="227"/>
      <c r="F1071" s="227"/>
      <c r="G1071" s="227"/>
      <c r="H1071" s="227"/>
      <c r="I1071" s="155"/>
      <c r="J1071" s="132"/>
      <c r="K1071" s="228"/>
      <c r="L1071" s="228"/>
      <c r="M1071" s="229"/>
      <c r="N1071" s="230"/>
      <c r="O1071" s="231"/>
      <c r="P1071" s="230"/>
      <c r="Q1071" s="183"/>
      <c r="R1071" s="183"/>
      <c r="S1071" s="183"/>
      <c r="T1071" s="183"/>
      <c r="U1071" s="183"/>
      <c r="V1071" s="183"/>
      <c r="W1071" s="183"/>
      <c r="X1071" s="183"/>
      <c r="Y1071" s="183"/>
      <c r="Z1071" s="183"/>
      <c r="AA1071" s="183"/>
      <c r="AB1071" s="183"/>
      <c r="AC1071" s="183"/>
      <c r="AD1071" s="183"/>
      <c r="AE1071" s="183"/>
      <c r="AF1071" s="183"/>
      <c r="AG1071" s="183"/>
      <c r="AH1071" s="183"/>
      <c r="AI1071" s="183"/>
      <c r="AJ1071" s="183"/>
      <c r="AK1071" s="183"/>
      <c r="AL1071" s="183"/>
      <c r="AM1071" s="183"/>
      <c r="AN1071" s="183"/>
      <c r="AO1071" s="183"/>
      <c r="AP1071" s="183"/>
      <c r="AQ1071" s="183"/>
      <c r="AR1071" s="183"/>
      <c r="AS1071" s="183"/>
      <c r="AT1071" s="183"/>
      <c r="AU1071" s="183"/>
      <c r="AV1071" s="183"/>
      <c r="AW1071" s="183"/>
      <c r="AX1071" s="183"/>
      <c r="AY1071" s="183"/>
      <c r="AZ1071" s="183"/>
      <c r="BA1071" s="183"/>
      <c r="BB1071" s="183"/>
      <c r="BC1071" s="183"/>
      <c r="BD1071" s="183"/>
      <c r="BE1071" s="183"/>
      <c r="BF1071" s="183"/>
      <c r="BG1071" s="183"/>
      <c r="BH1071" s="183"/>
      <c r="BI1071" s="183"/>
      <c r="BJ1071" s="183"/>
      <c r="BK1071" s="183"/>
      <c r="BL1071" s="183"/>
      <c r="BM1071" s="183"/>
      <c r="BN1071" s="183"/>
    </row>
    <row r="1072">
      <c r="A1072" s="183"/>
      <c r="B1072" s="183"/>
      <c r="C1072" s="155"/>
      <c r="D1072" s="227"/>
      <c r="E1072" s="227"/>
      <c r="F1072" s="227"/>
      <c r="G1072" s="227"/>
      <c r="H1072" s="227"/>
      <c r="I1072" s="155"/>
      <c r="J1072" s="132"/>
      <c r="K1072" s="228"/>
      <c r="L1072" s="228"/>
      <c r="M1072" s="229"/>
      <c r="N1072" s="230"/>
      <c r="O1072" s="231"/>
      <c r="P1072" s="230"/>
      <c r="Q1072" s="183"/>
      <c r="R1072" s="183"/>
      <c r="S1072" s="183"/>
      <c r="T1072" s="183"/>
      <c r="U1072" s="183"/>
      <c r="V1072" s="183"/>
      <c r="W1072" s="183"/>
      <c r="X1072" s="183"/>
      <c r="Y1072" s="183"/>
      <c r="Z1072" s="183"/>
      <c r="AA1072" s="183"/>
      <c r="AB1072" s="183"/>
      <c r="AC1072" s="183"/>
      <c r="AD1072" s="183"/>
      <c r="AE1072" s="183"/>
      <c r="AF1072" s="183"/>
      <c r="AG1072" s="183"/>
      <c r="AH1072" s="183"/>
      <c r="AI1072" s="183"/>
      <c r="AJ1072" s="183"/>
      <c r="AK1072" s="183"/>
      <c r="AL1072" s="183"/>
      <c r="AM1072" s="183"/>
      <c r="AN1072" s="183"/>
      <c r="AO1072" s="183"/>
      <c r="AP1072" s="183"/>
      <c r="AQ1072" s="183"/>
      <c r="AR1072" s="183"/>
      <c r="AS1072" s="183"/>
      <c r="AT1072" s="183"/>
      <c r="AU1072" s="183"/>
      <c r="AV1072" s="183"/>
      <c r="AW1072" s="183"/>
      <c r="AX1072" s="183"/>
      <c r="AY1072" s="183"/>
      <c r="AZ1072" s="183"/>
      <c r="BA1072" s="183"/>
      <c r="BB1072" s="183"/>
      <c r="BC1072" s="183"/>
      <c r="BD1072" s="183"/>
      <c r="BE1072" s="183"/>
      <c r="BF1072" s="183"/>
      <c r="BG1072" s="183"/>
      <c r="BH1072" s="183"/>
      <c r="BI1072" s="183"/>
      <c r="BJ1072" s="183"/>
      <c r="BK1072" s="183"/>
      <c r="BL1072" s="183"/>
      <c r="BM1072" s="183"/>
      <c r="BN1072" s="183"/>
    </row>
    <row r="1073">
      <c r="A1073" s="183"/>
      <c r="B1073" s="183"/>
      <c r="C1073" s="155"/>
      <c r="D1073" s="227"/>
      <c r="E1073" s="227"/>
      <c r="F1073" s="227"/>
      <c r="G1073" s="227"/>
      <c r="H1073" s="227"/>
      <c r="I1073" s="155"/>
      <c r="J1073" s="132"/>
      <c r="K1073" s="228"/>
      <c r="L1073" s="228"/>
      <c r="M1073" s="229"/>
      <c r="N1073" s="230"/>
      <c r="O1073" s="231"/>
      <c r="P1073" s="230"/>
      <c r="Q1073" s="183"/>
      <c r="R1073" s="183"/>
      <c r="S1073" s="183"/>
      <c r="T1073" s="183"/>
      <c r="U1073" s="183"/>
      <c r="V1073" s="183"/>
      <c r="W1073" s="183"/>
      <c r="X1073" s="183"/>
      <c r="Y1073" s="183"/>
      <c r="Z1073" s="183"/>
      <c r="AA1073" s="183"/>
      <c r="AB1073" s="183"/>
      <c r="AC1073" s="183"/>
      <c r="AD1073" s="183"/>
      <c r="AE1073" s="183"/>
      <c r="AF1073" s="183"/>
      <c r="AG1073" s="183"/>
      <c r="AH1073" s="183"/>
      <c r="AI1073" s="183"/>
      <c r="AJ1073" s="183"/>
      <c r="AK1073" s="183"/>
      <c r="AL1073" s="183"/>
      <c r="AM1073" s="183"/>
      <c r="AN1073" s="183"/>
      <c r="AO1073" s="183"/>
      <c r="AP1073" s="183"/>
      <c r="AQ1073" s="183"/>
      <c r="AR1073" s="183"/>
      <c r="AS1073" s="183"/>
      <c r="AT1073" s="183"/>
      <c r="AU1073" s="183"/>
      <c r="AV1073" s="183"/>
      <c r="AW1073" s="183"/>
      <c r="AX1073" s="183"/>
      <c r="AY1073" s="183"/>
      <c r="AZ1073" s="183"/>
      <c r="BA1073" s="183"/>
      <c r="BB1073" s="183"/>
      <c r="BC1073" s="183"/>
      <c r="BD1073" s="183"/>
      <c r="BE1073" s="183"/>
      <c r="BF1073" s="183"/>
      <c r="BG1073" s="183"/>
      <c r="BH1073" s="183"/>
      <c r="BI1073" s="183"/>
      <c r="BJ1073" s="183"/>
      <c r="BK1073" s="183"/>
      <c r="BL1073" s="183"/>
      <c r="BM1073" s="183"/>
      <c r="BN1073" s="183"/>
    </row>
    <row r="1074">
      <c r="A1074" s="183"/>
      <c r="B1074" s="183"/>
      <c r="C1074" s="155"/>
      <c r="D1074" s="227"/>
      <c r="E1074" s="227"/>
      <c r="F1074" s="227"/>
      <c r="G1074" s="227"/>
      <c r="H1074" s="227"/>
      <c r="I1074" s="155"/>
      <c r="J1074" s="132"/>
      <c r="K1074" s="228"/>
      <c r="L1074" s="228"/>
      <c r="M1074" s="229"/>
      <c r="N1074" s="230"/>
      <c r="O1074" s="231"/>
      <c r="P1074" s="230"/>
      <c r="Q1074" s="183"/>
      <c r="R1074" s="183"/>
      <c r="S1074" s="183"/>
      <c r="T1074" s="183"/>
      <c r="U1074" s="183"/>
      <c r="V1074" s="183"/>
      <c r="W1074" s="183"/>
      <c r="X1074" s="183"/>
      <c r="Y1074" s="183"/>
      <c r="Z1074" s="183"/>
      <c r="AA1074" s="183"/>
      <c r="AB1074" s="183"/>
      <c r="AC1074" s="183"/>
      <c r="AD1074" s="183"/>
      <c r="AE1074" s="183"/>
      <c r="AF1074" s="183"/>
      <c r="AG1074" s="183"/>
      <c r="AH1074" s="183"/>
      <c r="AI1074" s="183"/>
      <c r="AJ1074" s="183"/>
      <c r="AK1074" s="183"/>
      <c r="AL1074" s="183"/>
      <c r="AM1074" s="183"/>
      <c r="AN1074" s="183"/>
      <c r="AO1074" s="183"/>
      <c r="AP1074" s="183"/>
      <c r="AQ1074" s="183"/>
      <c r="AR1074" s="183"/>
      <c r="AS1074" s="183"/>
      <c r="AT1074" s="183"/>
      <c r="AU1074" s="183"/>
      <c r="AV1074" s="183"/>
      <c r="AW1074" s="183"/>
      <c r="AX1074" s="183"/>
      <c r="AY1074" s="183"/>
      <c r="AZ1074" s="183"/>
      <c r="BA1074" s="183"/>
      <c r="BB1074" s="183"/>
      <c r="BC1074" s="183"/>
      <c r="BD1074" s="183"/>
      <c r="BE1074" s="183"/>
      <c r="BF1074" s="183"/>
      <c r="BG1074" s="183"/>
      <c r="BH1074" s="183"/>
      <c r="BI1074" s="183"/>
      <c r="BJ1074" s="183"/>
      <c r="BK1074" s="183"/>
      <c r="BL1074" s="183"/>
      <c r="BM1074" s="183"/>
      <c r="BN1074" s="183"/>
    </row>
    <row r="1075">
      <c r="A1075" s="183"/>
      <c r="B1075" s="183"/>
      <c r="C1075" s="155"/>
      <c r="D1075" s="227"/>
      <c r="E1075" s="227"/>
      <c r="F1075" s="227"/>
      <c r="G1075" s="227"/>
      <c r="H1075" s="227"/>
      <c r="I1075" s="155"/>
      <c r="J1075" s="132"/>
      <c r="K1075" s="228"/>
      <c r="L1075" s="228"/>
      <c r="M1075" s="229"/>
      <c r="N1075" s="230"/>
      <c r="O1075" s="231"/>
      <c r="P1075" s="230"/>
      <c r="Q1075" s="183"/>
      <c r="R1075" s="183"/>
      <c r="S1075" s="183"/>
      <c r="T1075" s="183"/>
      <c r="U1075" s="183"/>
      <c r="V1075" s="183"/>
      <c r="W1075" s="183"/>
      <c r="X1075" s="183"/>
      <c r="Y1075" s="183"/>
      <c r="Z1075" s="183"/>
      <c r="AA1075" s="183"/>
      <c r="AB1075" s="183"/>
      <c r="AC1075" s="183"/>
      <c r="AD1075" s="183"/>
      <c r="AE1075" s="183"/>
      <c r="AF1075" s="183"/>
      <c r="AG1075" s="183"/>
      <c r="AH1075" s="183"/>
      <c r="AI1075" s="183"/>
      <c r="AJ1075" s="183"/>
      <c r="AK1075" s="183"/>
      <c r="AL1075" s="183"/>
      <c r="AM1075" s="183"/>
      <c r="AN1075" s="183"/>
      <c r="AO1075" s="183"/>
      <c r="AP1075" s="183"/>
      <c r="AQ1075" s="183"/>
      <c r="AR1075" s="183"/>
      <c r="AS1075" s="183"/>
      <c r="AT1075" s="183"/>
      <c r="AU1075" s="183"/>
      <c r="AV1075" s="183"/>
      <c r="AW1075" s="183"/>
      <c r="AX1075" s="183"/>
      <c r="AY1075" s="183"/>
      <c r="AZ1075" s="183"/>
      <c r="BA1075" s="183"/>
      <c r="BB1075" s="183"/>
      <c r="BC1075" s="183"/>
      <c r="BD1075" s="183"/>
      <c r="BE1075" s="183"/>
      <c r="BF1075" s="183"/>
      <c r="BG1075" s="183"/>
      <c r="BH1075" s="183"/>
      <c r="BI1075" s="183"/>
      <c r="BJ1075" s="183"/>
      <c r="BK1075" s="183"/>
      <c r="BL1075" s="183"/>
      <c r="BM1075" s="183"/>
      <c r="BN1075" s="183"/>
    </row>
    <row r="1076">
      <c r="A1076" s="183"/>
      <c r="B1076" s="183"/>
      <c r="C1076" s="155"/>
      <c r="D1076" s="227"/>
      <c r="E1076" s="227"/>
      <c r="F1076" s="227"/>
      <c r="G1076" s="227"/>
      <c r="H1076" s="227"/>
      <c r="I1076" s="155"/>
      <c r="J1076" s="132"/>
      <c r="K1076" s="228"/>
      <c r="L1076" s="228"/>
      <c r="M1076" s="229"/>
      <c r="N1076" s="230"/>
      <c r="O1076" s="231"/>
      <c r="P1076" s="230"/>
      <c r="Q1076" s="183"/>
      <c r="R1076" s="183"/>
      <c r="S1076" s="183"/>
      <c r="T1076" s="183"/>
      <c r="U1076" s="183"/>
      <c r="V1076" s="183"/>
      <c r="W1076" s="183"/>
      <c r="X1076" s="183"/>
      <c r="Y1076" s="183"/>
      <c r="Z1076" s="183"/>
      <c r="AA1076" s="183"/>
      <c r="AB1076" s="183"/>
      <c r="AC1076" s="183"/>
      <c r="AD1076" s="183"/>
      <c r="AE1076" s="183"/>
      <c r="AF1076" s="183"/>
      <c r="AG1076" s="183"/>
      <c r="AH1076" s="183"/>
      <c r="AI1076" s="183"/>
      <c r="AJ1076" s="183"/>
      <c r="AK1076" s="183"/>
      <c r="AL1076" s="183"/>
      <c r="AM1076" s="183"/>
      <c r="AN1076" s="183"/>
      <c r="AO1076" s="183"/>
      <c r="AP1076" s="183"/>
      <c r="AQ1076" s="183"/>
      <c r="AR1076" s="183"/>
      <c r="AS1076" s="183"/>
      <c r="AT1076" s="183"/>
      <c r="AU1076" s="183"/>
      <c r="AV1076" s="183"/>
      <c r="AW1076" s="183"/>
      <c r="AX1076" s="183"/>
      <c r="AY1076" s="183"/>
      <c r="AZ1076" s="183"/>
      <c r="BA1076" s="183"/>
      <c r="BB1076" s="183"/>
      <c r="BC1076" s="183"/>
      <c r="BD1076" s="183"/>
      <c r="BE1076" s="183"/>
      <c r="BF1076" s="183"/>
      <c r="BG1076" s="183"/>
      <c r="BH1076" s="183"/>
      <c r="BI1076" s="183"/>
      <c r="BJ1076" s="183"/>
      <c r="BK1076" s="183"/>
      <c r="BL1076" s="183"/>
      <c r="BM1076" s="183"/>
      <c r="BN1076" s="183"/>
    </row>
    <row r="1077">
      <c r="A1077" s="183"/>
      <c r="B1077" s="183"/>
      <c r="C1077" s="155"/>
      <c r="D1077" s="227"/>
      <c r="E1077" s="227"/>
      <c r="F1077" s="227"/>
      <c r="G1077" s="227"/>
      <c r="H1077" s="227"/>
      <c r="I1077" s="155"/>
      <c r="J1077" s="132"/>
      <c r="K1077" s="228"/>
      <c r="L1077" s="228"/>
      <c r="M1077" s="229"/>
      <c r="N1077" s="230"/>
      <c r="O1077" s="231"/>
      <c r="P1077" s="230"/>
      <c r="Q1077" s="183"/>
      <c r="R1077" s="183"/>
      <c r="S1077" s="183"/>
      <c r="T1077" s="183"/>
      <c r="U1077" s="183"/>
      <c r="V1077" s="183"/>
      <c r="W1077" s="183"/>
      <c r="X1077" s="183"/>
      <c r="Y1077" s="183"/>
      <c r="Z1077" s="183"/>
      <c r="AA1077" s="183"/>
      <c r="AB1077" s="183"/>
      <c r="AC1077" s="183"/>
      <c r="AD1077" s="183"/>
      <c r="AE1077" s="183"/>
      <c r="AF1077" s="183"/>
      <c r="AG1077" s="183"/>
      <c r="AH1077" s="183"/>
      <c r="AI1077" s="183"/>
      <c r="AJ1077" s="183"/>
      <c r="AK1077" s="183"/>
      <c r="AL1077" s="183"/>
      <c r="AM1077" s="183"/>
      <c r="AN1077" s="183"/>
      <c r="AO1077" s="183"/>
      <c r="AP1077" s="183"/>
      <c r="AQ1077" s="183"/>
      <c r="AR1077" s="183"/>
      <c r="AS1077" s="183"/>
      <c r="AT1077" s="183"/>
      <c r="AU1077" s="183"/>
      <c r="AV1077" s="183"/>
      <c r="AW1077" s="183"/>
      <c r="AX1077" s="183"/>
      <c r="AY1077" s="183"/>
      <c r="AZ1077" s="183"/>
      <c r="BA1077" s="183"/>
      <c r="BB1077" s="183"/>
      <c r="BC1077" s="183"/>
      <c r="BD1077" s="183"/>
      <c r="BE1077" s="183"/>
      <c r="BF1077" s="183"/>
      <c r="BG1077" s="183"/>
      <c r="BH1077" s="183"/>
      <c r="BI1077" s="183"/>
      <c r="BJ1077" s="183"/>
      <c r="BK1077" s="183"/>
      <c r="BL1077" s="183"/>
      <c r="BM1077" s="183"/>
      <c r="BN1077" s="183"/>
    </row>
    <row r="1078">
      <c r="A1078" s="183"/>
      <c r="B1078" s="183"/>
      <c r="C1078" s="155"/>
      <c r="D1078" s="227"/>
      <c r="E1078" s="227"/>
      <c r="F1078" s="227"/>
      <c r="G1078" s="227"/>
      <c r="H1078" s="227"/>
      <c r="I1078" s="155"/>
      <c r="J1078" s="132"/>
      <c r="K1078" s="228"/>
      <c r="L1078" s="228"/>
      <c r="M1078" s="229"/>
      <c r="N1078" s="230"/>
      <c r="O1078" s="231"/>
      <c r="P1078" s="230"/>
      <c r="Q1078" s="183"/>
      <c r="R1078" s="183"/>
      <c r="S1078" s="183"/>
      <c r="T1078" s="183"/>
      <c r="U1078" s="183"/>
      <c r="V1078" s="183"/>
      <c r="W1078" s="183"/>
      <c r="X1078" s="183"/>
      <c r="Y1078" s="183"/>
      <c r="Z1078" s="183"/>
      <c r="AA1078" s="183"/>
      <c r="AB1078" s="183"/>
      <c r="AC1078" s="183"/>
      <c r="AD1078" s="183"/>
      <c r="AE1078" s="183"/>
      <c r="AF1078" s="183"/>
      <c r="AG1078" s="183"/>
      <c r="AH1078" s="183"/>
      <c r="AI1078" s="183"/>
      <c r="AJ1078" s="183"/>
      <c r="AK1078" s="183"/>
      <c r="AL1078" s="183"/>
      <c r="AM1078" s="183"/>
      <c r="AN1078" s="183"/>
      <c r="AO1078" s="183"/>
      <c r="AP1078" s="183"/>
      <c r="AQ1078" s="183"/>
      <c r="AR1078" s="183"/>
      <c r="AS1078" s="183"/>
      <c r="AT1078" s="183"/>
      <c r="AU1078" s="183"/>
      <c r="AV1078" s="183"/>
      <c r="AW1078" s="183"/>
      <c r="AX1078" s="183"/>
      <c r="AY1078" s="183"/>
      <c r="AZ1078" s="183"/>
      <c r="BA1078" s="183"/>
      <c r="BB1078" s="183"/>
      <c r="BC1078" s="183"/>
      <c r="BD1078" s="183"/>
      <c r="BE1078" s="183"/>
      <c r="BF1078" s="183"/>
      <c r="BG1078" s="183"/>
      <c r="BH1078" s="183"/>
      <c r="BI1078" s="183"/>
      <c r="BJ1078" s="183"/>
      <c r="BK1078" s="183"/>
      <c r="BL1078" s="183"/>
      <c r="BM1078" s="183"/>
      <c r="BN1078" s="183"/>
    </row>
    <row r="1079">
      <c r="A1079" s="183"/>
      <c r="B1079" s="183"/>
      <c r="C1079" s="155"/>
      <c r="D1079" s="227"/>
      <c r="E1079" s="227"/>
      <c r="F1079" s="227"/>
      <c r="G1079" s="227"/>
      <c r="H1079" s="227"/>
      <c r="I1079" s="155"/>
      <c r="J1079" s="132"/>
      <c r="K1079" s="228"/>
      <c r="L1079" s="228"/>
      <c r="M1079" s="229"/>
      <c r="N1079" s="230"/>
      <c r="O1079" s="231"/>
      <c r="P1079" s="230"/>
      <c r="Q1079" s="183"/>
      <c r="R1079" s="183"/>
      <c r="S1079" s="183"/>
      <c r="T1079" s="183"/>
      <c r="U1079" s="183"/>
      <c r="V1079" s="183"/>
      <c r="W1079" s="183"/>
      <c r="X1079" s="183"/>
      <c r="Y1079" s="183"/>
      <c r="Z1079" s="183"/>
      <c r="AA1079" s="183"/>
      <c r="AB1079" s="183"/>
      <c r="AC1079" s="183"/>
      <c r="AD1079" s="183"/>
      <c r="AE1079" s="183"/>
      <c r="AF1079" s="183"/>
      <c r="AG1079" s="183"/>
      <c r="AH1079" s="183"/>
      <c r="AI1079" s="183"/>
      <c r="AJ1079" s="183"/>
      <c r="AK1079" s="183"/>
      <c r="AL1079" s="183"/>
      <c r="AM1079" s="183"/>
      <c r="AN1079" s="183"/>
      <c r="AO1079" s="183"/>
      <c r="AP1079" s="183"/>
      <c r="AQ1079" s="183"/>
      <c r="AR1079" s="183"/>
      <c r="AS1079" s="183"/>
      <c r="AT1079" s="183"/>
      <c r="AU1079" s="183"/>
      <c r="AV1079" s="183"/>
      <c r="AW1079" s="183"/>
      <c r="AX1079" s="183"/>
      <c r="AY1079" s="183"/>
      <c r="AZ1079" s="183"/>
      <c r="BA1079" s="183"/>
      <c r="BB1079" s="183"/>
      <c r="BC1079" s="183"/>
      <c r="BD1079" s="183"/>
      <c r="BE1079" s="183"/>
      <c r="BF1079" s="183"/>
      <c r="BG1079" s="183"/>
      <c r="BH1079" s="183"/>
      <c r="BI1079" s="183"/>
      <c r="BJ1079" s="183"/>
      <c r="BK1079" s="183"/>
      <c r="BL1079" s="183"/>
      <c r="BM1079" s="183"/>
      <c r="BN1079" s="183"/>
    </row>
    <row r="1080">
      <c r="A1080" s="183"/>
      <c r="B1080" s="183"/>
      <c r="C1080" s="155"/>
      <c r="D1080" s="227"/>
      <c r="E1080" s="227"/>
      <c r="F1080" s="227"/>
      <c r="G1080" s="227"/>
      <c r="H1080" s="227"/>
      <c r="I1080" s="155"/>
      <c r="J1080" s="132"/>
      <c r="K1080" s="228"/>
      <c r="L1080" s="228"/>
      <c r="M1080" s="229"/>
      <c r="N1080" s="230"/>
      <c r="O1080" s="231"/>
      <c r="P1080" s="230"/>
      <c r="Q1080" s="183"/>
      <c r="R1080" s="183"/>
      <c r="S1080" s="183"/>
      <c r="T1080" s="183"/>
      <c r="U1080" s="183"/>
      <c r="V1080" s="183"/>
      <c r="W1080" s="183"/>
      <c r="X1080" s="183"/>
      <c r="Y1080" s="183"/>
      <c r="Z1080" s="183"/>
      <c r="AA1080" s="183"/>
      <c r="AB1080" s="183"/>
      <c r="AC1080" s="183"/>
      <c r="AD1080" s="183"/>
      <c r="AE1080" s="183"/>
      <c r="AF1080" s="183"/>
      <c r="AG1080" s="183"/>
      <c r="AH1080" s="183"/>
      <c r="AI1080" s="183"/>
      <c r="AJ1080" s="183"/>
      <c r="AK1080" s="183"/>
      <c r="AL1080" s="183"/>
      <c r="AM1080" s="183"/>
      <c r="AN1080" s="183"/>
      <c r="AO1080" s="183"/>
      <c r="AP1080" s="183"/>
      <c r="AQ1080" s="183"/>
      <c r="AR1080" s="183"/>
      <c r="AS1080" s="183"/>
      <c r="AT1080" s="183"/>
      <c r="AU1080" s="183"/>
      <c r="AV1080" s="183"/>
      <c r="AW1080" s="183"/>
      <c r="AX1080" s="183"/>
      <c r="AY1080" s="183"/>
      <c r="AZ1080" s="183"/>
      <c r="BA1080" s="183"/>
      <c r="BB1080" s="183"/>
      <c r="BC1080" s="183"/>
      <c r="BD1080" s="183"/>
      <c r="BE1080" s="183"/>
      <c r="BF1080" s="183"/>
      <c r="BG1080" s="183"/>
      <c r="BH1080" s="183"/>
      <c r="BI1080" s="183"/>
      <c r="BJ1080" s="183"/>
      <c r="BK1080" s="183"/>
      <c r="BL1080" s="183"/>
      <c r="BM1080" s="183"/>
      <c r="BN1080" s="183"/>
    </row>
    <row r="1081">
      <c r="A1081" s="183"/>
      <c r="B1081" s="183"/>
      <c r="C1081" s="155"/>
      <c r="D1081" s="227"/>
      <c r="E1081" s="227"/>
      <c r="F1081" s="227"/>
      <c r="G1081" s="227"/>
      <c r="H1081" s="227"/>
      <c r="I1081" s="155"/>
      <c r="J1081" s="132"/>
      <c r="K1081" s="228"/>
      <c r="L1081" s="228"/>
      <c r="M1081" s="229"/>
      <c r="N1081" s="230"/>
      <c r="O1081" s="231"/>
      <c r="P1081" s="230"/>
      <c r="Q1081" s="183"/>
      <c r="R1081" s="183"/>
      <c r="S1081" s="183"/>
      <c r="T1081" s="183"/>
      <c r="U1081" s="183"/>
      <c r="V1081" s="183"/>
      <c r="W1081" s="183"/>
      <c r="X1081" s="183"/>
      <c r="Y1081" s="183"/>
      <c r="Z1081" s="183"/>
      <c r="AA1081" s="183"/>
      <c r="AB1081" s="183"/>
      <c r="AC1081" s="183"/>
      <c r="AD1081" s="183"/>
      <c r="AE1081" s="183"/>
      <c r="AF1081" s="183"/>
      <c r="AG1081" s="183"/>
      <c r="AH1081" s="183"/>
      <c r="AI1081" s="183"/>
      <c r="AJ1081" s="183"/>
      <c r="AK1081" s="183"/>
      <c r="AL1081" s="183"/>
      <c r="AM1081" s="183"/>
      <c r="AN1081" s="183"/>
      <c r="AO1081" s="183"/>
      <c r="AP1081" s="183"/>
      <c r="AQ1081" s="183"/>
      <c r="AR1081" s="183"/>
      <c r="AS1081" s="183"/>
      <c r="AT1081" s="183"/>
      <c r="AU1081" s="183"/>
      <c r="AV1081" s="183"/>
      <c r="AW1081" s="183"/>
      <c r="AX1081" s="183"/>
      <c r="AY1081" s="183"/>
      <c r="AZ1081" s="183"/>
      <c r="BA1081" s="183"/>
      <c r="BB1081" s="183"/>
      <c r="BC1081" s="183"/>
      <c r="BD1081" s="183"/>
      <c r="BE1081" s="183"/>
      <c r="BF1081" s="183"/>
      <c r="BG1081" s="183"/>
      <c r="BH1081" s="183"/>
      <c r="BI1081" s="183"/>
      <c r="BJ1081" s="183"/>
      <c r="BK1081" s="183"/>
      <c r="BL1081" s="183"/>
      <c r="BM1081" s="183"/>
      <c r="BN1081" s="183"/>
    </row>
    <row r="1082">
      <c r="A1082" s="183"/>
      <c r="B1082" s="183"/>
      <c r="C1082" s="155"/>
      <c r="D1082" s="227"/>
      <c r="E1082" s="227"/>
      <c r="F1082" s="227"/>
      <c r="G1082" s="227"/>
      <c r="H1082" s="227"/>
      <c r="I1082" s="155"/>
      <c r="J1082" s="132"/>
      <c r="K1082" s="228"/>
      <c r="L1082" s="228"/>
      <c r="M1082" s="229"/>
      <c r="N1082" s="230"/>
      <c r="O1082" s="231"/>
      <c r="P1082" s="230"/>
      <c r="Q1082" s="183"/>
      <c r="R1082" s="183"/>
      <c r="S1082" s="183"/>
      <c r="T1082" s="183"/>
      <c r="U1082" s="183"/>
      <c r="V1082" s="183"/>
      <c r="W1082" s="183"/>
      <c r="X1082" s="183"/>
      <c r="Y1082" s="183"/>
      <c r="Z1082" s="183"/>
      <c r="AA1082" s="183"/>
      <c r="AB1082" s="183"/>
      <c r="AC1082" s="183"/>
      <c r="AD1082" s="183"/>
      <c r="AE1082" s="183"/>
      <c r="AF1082" s="183"/>
      <c r="AG1082" s="183"/>
      <c r="AH1082" s="183"/>
      <c r="AI1082" s="183"/>
      <c r="AJ1082" s="183"/>
      <c r="AK1082" s="183"/>
      <c r="AL1082" s="183"/>
      <c r="AM1082" s="183"/>
      <c r="AN1082" s="183"/>
      <c r="AO1082" s="183"/>
      <c r="AP1082" s="183"/>
      <c r="AQ1082" s="183"/>
      <c r="AR1082" s="183"/>
      <c r="AS1082" s="183"/>
      <c r="AT1082" s="183"/>
      <c r="AU1082" s="183"/>
      <c r="AV1082" s="183"/>
      <c r="AW1082" s="183"/>
      <c r="AX1082" s="183"/>
      <c r="AY1082" s="183"/>
      <c r="AZ1082" s="183"/>
      <c r="BA1082" s="183"/>
      <c r="BB1082" s="183"/>
      <c r="BC1082" s="183"/>
      <c r="BD1082" s="183"/>
      <c r="BE1082" s="183"/>
      <c r="BF1082" s="183"/>
      <c r="BG1082" s="183"/>
      <c r="BH1082" s="183"/>
      <c r="BI1082" s="183"/>
      <c r="BJ1082" s="183"/>
      <c r="BK1082" s="183"/>
      <c r="BL1082" s="183"/>
      <c r="BM1082" s="183"/>
      <c r="BN1082" s="183"/>
    </row>
    <row r="1083">
      <c r="A1083" s="183"/>
      <c r="B1083" s="183"/>
      <c r="C1083" s="155"/>
      <c r="D1083" s="227"/>
      <c r="E1083" s="227"/>
      <c r="F1083" s="227"/>
      <c r="G1083" s="227"/>
      <c r="H1083" s="227"/>
      <c r="I1083" s="155"/>
      <c r="J1083" s="132"/>
      <c r="K1083" s="228"/>
      <c r="L1083" s="228"/>
      <c r="M1083" s="229"/>
      <c r="N1083" s="230"/>
      <c r="O1083" s="231"/>
      <c r="P1083" s="230"/>
      <c r="Q1083" s="183"/>
      <c r="R1083" s="183"/>
      <c r="S1083" s="183"/>
      <c r="T1083" s="183"/>
      <c r="U1083" s="183"/>
      <c r="V1083" s="183"/>
      <c r="W1083" s="183"/>
      <c r="X1083" s="183"/>
      <c r="Y1083" s="183"/>
      <c r="Z1083" s="183"/>
      <c r="AA1083" s="183"/>
      <c r="AB1083" s="183"/>
      <c r="AC1083" s="183"/>
      <c r="AD1083" s="183"/>
      <c r="AE1083" s="183"/>
      <c r="AF1083" s="183"/>
      <c r="AG1083" s="183"/>
      <c r="AH1083" s="183"/>
      <c r="AI1083" s="183"/>
      <c r="AJ1083" s="183"/>
      <c r="AK1083" s="183"/>
      <c r="AL1083" s="183"/>
      <c r="AM1083" s="183"/>
      <c r="AN1083" s="183"/>
      <c r="AO1083" s="183"/>
      <c r="AP1083" s="183"/>
      <c r="AQ1083" s="183"/>
      <c r="AR1083" s="183"/>
      <c r="AS1083" s="183"/>
      <c r="AT1083" s="183"/>
      <c r="AU1083" s="183"/>
      <c r="AV1083" s="183"/>
      <c r="AW1083" s="183"/>
      <c r="AX1083" s="183"/>
      <c r="AY1083" s="183"/>
      <c r="AZ1083" s="183"/>
      <c r="BA1083" s="183"/>
      <c r="BB1083" s="183"/>
      <c r="BC1083" s="183"/>
      <c r="BD1083" s="183"/>
      <c r="BE1083" s="183"/>
      <c r="BF1083" s="183"/>
      <c r="BG1083" s="183"/>
      <c r="BH1083" s="183"/>
      <c r="BI1083" s="183"/>
      <c r="BJ1083" s="183"/>
      <c r="BK1083" s="183"/>
      <c r="BL1083" s="183"/>
      <c r="BM1083" s="183"/>
      <c r="BN1083" s="183"/>
    </row>
    <row r="1084">
      <c r="A1084" s="183"/>
      <c r="B1084" s="183"/>
      <c r="C1084" s="155"/>
      <c r="D1084" s="227"/>
      <c r="E1084" s="227"/>
      <c r="F1084" s="227"/>
      <c r="G1084" s="227"/>
      <c r="H1084" s="227"/>
      <c r="I1084" s="155"/>
      <c r="J1084" s="132"/>
      <c r="K1084" s="228"/>
      <c r="L1084" s="228"/>
      <c r="M1084" s="229"/>
      <c r="N1084" s="230"/>
      <c r="O1084" s="231"/>
      <c r="P1084" s="230"/>
      <c r="Q1084" s="183"/>
      <c r="R1084" s="183"/>
      <c r="S1084" s="183"/>
      <c r="T1084" s="183"/>
      <c r="U1084" s="183"/>
      <c r="V1084" s="183"/>
      <c r="W1084" s="183"/>
      <c r="X1084" s="183"/>
      <c r="Y1084" s="183"/>
      <c r="Z1084" s="183"/>
      <c r="AA1084" s="183"/>
      <c r="AB1084" s="183"/>
      <c r="AC1084" s="183"/>
      <c r="AD1084" s="183"/>
      <c r="AE1084" s="183"/>
      <c r="AF1084" s="183"/>
      <c r="AG1084" s="183"/>
      <c r="AH1084" s="183"/>
      <c r="AI1084" s="183"/>
      <c r="AJ1084" s="183"/>
      <c r="AK1084" s="183"/>
      <c r="AL1084" s="183"/>
      <c r="AM1084" s="183"/>
      <c r="AN1084" s="183"/>
      <c r="AO1084" s="183"/>
      <c r="AP1084" s="183"/>
      <c r="AQ1084" s="183"/>
      <c r="AR1084" s="183"/>
      <c r="AS1084" s="183"/>
      <c r="AT1084" s="183"/>
      <c r="AU1084" s="183"/>
      <c r="AV1084" s="183"/>
      <c r="AW1084" s="183"/>
      <c r="AX1084" s="183"/>
      <c r="AY1084" s="183"/>
      <c r="AZ1084" s="183"/>
      <c r="BA1084" s="183"/>
      <c r="BB1084" s="183"/>
      <c r="BC1084" s="183"/>
      <c r="BD1084" s="183"/>
      <c r="BE1084" s="183"/>
      <c r="BF1084" s="183"/>
      <c r="BG1084" s="183"/>
      <c r="BH1084" s="183"/>
      <c r="BI1084" s="183"/>
      <c r="BJ1084" s="183"/>
      <c r="BK1084" s="183"/>
      <c r="BL1084" s="183"/>
      <c r="BM1084" s="183"/>
      <c r="BN1084" s="183"/>
    </row>
    <row r="1085">
      <c r="A1085" s="183"/>
      <c r="B1085" s="183"/>
      <c r="C1085" s="155"/>
      <c r="D1085" s="227"/>
      <c r="E1085" s="227"/>
      <c r="F1085" s="227"/>
      <c r="G1085" s="227"/>
      <c r="H1085" s="227"/>
      <c r="I1085" s="155"/>
      <c r="J1085" s="132"/>
      <c r="K1085" s="228"/>
      <c r="L1085" s="228"/>
      <c r="M1085" s="229"/>
      <c r="N1085" s="230"/>
      <c r="O1085" s="231"/>
      <c r="P1085" s="230"/>
      <c r="Q1085" s="183"/>
      <c r="R1085" s="183"/>
      <c r="S1085" s="183"/>
      <c r="T1085" s="183"/>
      <c r="U1085" s="183"/>
      <c r="V1085" s="183"/>
      <c r="W1085" s="183"/>
      <c r="X1085" s="183"/>
      <c r="Y1085" s="183"/>
      <c r="Z1085" s="183"/>
      <c r="AA1085" s="183"/>
      <c r="AB1085" s="183"/>
      <c r="AC1085" s="183"/>
      <c r="AD1085" s="183"/>
      <c r="AE1085" s="183"/>
      <c r="AF1085" s="183"/>
      <c r="AG1085" s="183"/>
      <c r="AH1085" s="183"/>
      <c r="AI1085" s="183"/>
      <c r="AJ1085" s="183"/>
      <c r="AK1085" s="183"/>
      <c r="AL1085" s="183"/>
      <c r="AM1085" s="183"/>
      <c r="AN1085" s="183"/>
      <c r="AO1085" s="183"/>
      <c r="AP1085" s="183"/>
      <c r="AQ1085" s="183"/>
      <c r="AR1085" s="183"/>
      <c r="AS1085" s="183"/>
      <c r="AT1085" s="183"/>
      <c r="AU1085" s="183"/>
      <c r="AV1085" s="183"/>
      <c r="AW1085" s="183"/>
      <c r="AX1085" s="183"/>
      <c r="AY1085" s="183"/>
      <c r="AZ1085" s="183"/>
      <c r="BA1085" s="183"/>
      <c r="BB1085" s="183"/>
      <c r="BC1085" s="183"/>
      <c r="BD1085" s="183"/>
      <c r="BE1085" s="183"/>
      <c r="BF1085" s="183"/>
      <c r="BG1085" s="183"/>
      <c r="BH1085" s="183"/>
      <c r="BI1085" s="183"/>
      <c r="BJ1085" s="183"/>
      <c r="BK1085" s="183"/>
      <c r="BL1085" s="183"/>
      <c r="BM1085" s="183"/>
      <c r="BN1085" s="183"/>
    </row>
    <row r="1086">
      <c r="A1086" s="183"/>
      <c r="B1086" s="183"/>
      <c r="C1086" s="155"/>
      <c r="D1086" s="227"/>
      <c r="E1086" s="227"/>
      <c r="F1086" s="227"/>
      <c r="G1086" s="227"/>
      <c r="H1086" s="227"/>
      <c r="I1086" s="155"/>
      <c r="J1086" s="132"/>
      <c r="K1086" s="228"/>
      <c r="L1086" s="228"/>
      <c r="M1086" s="229"/>
      <c r="N1086" s="230"/>
      <c r="O1086" s="231"/>
      <c r="P1086" s="230"/>
      <c r="Q1086" s="183"/>
      <c r="R1086" s="183"/>
      <c r="S1086" s="183"/>
      <c r="T1086" s="183"/>
      <c r="U1086" s="183"/>
      <c r="V1086" s="183"/>
      <c r="W1086" s="183"/>
      <c r="X1086" s="183"/>
      <c r="Y1086" s="183"/>
      <c r="Z1086" s="183"/>
      <c r="AA1086" s="183"/>
      <c r="AB1086" s="183"/>
      <c r="AC1086" s="183"/>
      <c r="AD1086" s="183"/>
      <c r="AE1086" s="183"/>
      <c r="AF1086" s="183"/>
      <c r="AG1086" s="183"/>
      <c r="AH1086" s="183"/>
      <c r="AI1086" s="183"/>
      <c r="AJ1086" s="183"/>
      <c r="AK1086" s="183"/>
      <c r="AL1086" s="183"/>
      <c r="AM1086" s="183"/>
      <c r="AN1086" s="183"/>
      <c r="AO1086" s="183"/>
      <c r="AP1086" s="183"/>
      <c r="AQ1086" s="183"/>
      <c r="AR1086" s="183"/>
      <c r="AS1086" s="183"/>
      <c r="AT1086" s="183"/>
      <c r="AU1086" s="183"/>
      <c r="AV1086" s="183"/>
      <c r="AW1086" s="183"/>
      <c r="AX1086" s="183"/>
      <c r="AY1086" s="183"/>
      <c r="AZ1086" s="183"/>
      <c r="BA1086" s="183"/>
      <c r="BB1086" s="183"/>
      <c r="BC1086" s="183"/>
      <c r="BD1086" s="183"/>
      <c r="BE1086" s="183"/>
      <c r="BF1086" s="183"/>
      <c r="BG1086" s="183"/>
      <c r="BH1086" s="183"/>
      <c r="BI1086" s="183"/>
      <c r="BJ1086" s="183"/>
      <c r="BK1086" s="183"/>
      <c r="BL1086" s="183"/>
      <c r="BM1086" s="183"/>
      <c r="BN1086" s="183"/>
    </row>
    <row r="1087">
      <c r="A1087" s="183"/>
      <c r="B1087" s="183"/>
      <c r="C1087" s="155"/>
      <c r="D1087" s="227"/>
      <c r="E1087" s="227"/>
      <c r="F1087" s="227"/>
      <c r="G1087" s="227"/>
      <c r="H1087" s="227"/>
      <c r="I1087" s="155"/>
      <c r="J1087" s="132"/>
      <c r="K1087" s="228"/>
      <c r="L1087" s="228"/>
      <c r="M1087" s="229"/>
      <c r="N1087" s="230"/>
      <c r="O1087" s="231"/>
      <c r="P1087" s="230"/>
      <c r="Q1087" s="183"/>
      <c r="R1087" s="183"/>
      <c r="S1087" s="183"/>
      <c r="T1087" s="183"/>
      <c r="U1087" s="183"/>
      <c r="V1087" s="183"/>
      <c r="W1087" s="183"/>
      <c r="X1087" s="183"/>
      <c r="Y1087" s="183"/>
      <c r="Z1087" s="183"/>
      <c r="AA1087" s="183"/>
      <c r="AB1087" s="183"/>
      <c r="AC1087" s="183"/>
      <c r="AD1087" s="183"/>
      <c r="AE1087" s="183"/>
      <c r="AF1087" s="183"/>
      <c r="AG1087" s="183"/>
      <c r="AH1087" s="183"/>
      <c r="AI1087" s="183"/>
      <c r="AJ1087" s="183"/>
      <c r="AK1087" s="183"/>
      <c r="AL1087" s="183"/>
      <c r="AM1087" s="183"/>
      <c r="AN1087" s="183"/>
      <c r="AO1087" s="183"/>
      <c r="AP1087" s="183"/>
      <c r="AQ1087" s="183"/>
      <c r="AR1087" s="183"/>
      <c r="AS1087" s="183"/>
      <c r="AT1087" s="183"/>
      <c r="AU1087" s="183"/>
      <c r="AV1087" s="183"/>
      <c r="AW1087" s="183"/>
      <c r="AX1087" s="183"/>
      <c r="AY1087" s="183"/>
      <c r="AZ1087" s="183"/>
      <c r="BA1087" s="183"/>
      <c r="BB1087" s="183"/>
      <c r="BC1087" s="183"/>
      <c r="BD1087" s="183"/>
      <c r="BE1087" s="183"/>
      <c r="BF1087" s="183"/>
      <c r="BG1087" s="183"/>
      <c r="BH1087" s="183"/>
      <c r="BI1087" s="183"/>
      <c r="BJ1087" s="183"/>
      <c r="BK1087" s="183"/>
      <c r="BL1087" s="183"/>
      <c r="BM1087" s="183"/>
      <c r="BN1087" s="183"/>
    </row>
    <row r="1088">
      <c r="A1088" s="183"/>
      <c r="B1088" s="183"/>
      <c r="C1088" s="155"/>
      <c r="D1088" s="227"/>
      <c r="E1088" s="227"/>
      <c r="F1088" s="227"/>
      <c r="G1088" s="227"/>
      <c r="H1088" s="227"/>
      <c r="I1088" s="155"/>
      <c r="J1088" s="132"/>
      <c r="K1088" s="228"/>
      <c r="L1088" s="228"/>
      <c r="M1088" s="229"/>
      <c r="N1088" s="230"/>
      <c r="O1088" s="231"/>
      <c r="P1088" s="230"/>
      <c r="Q1088" s="183"/>
      <c r="R1088" s="183"/>
      <c r="S1088" s="183"/>
      <c r="T1088" s="183"/>
      <c r="U1088" s="183"/>
      <c r="V1088" s="183"/>
      <c r="W1088" s="183"/>
      <c r="X1088" s="183"/>
      <c r="Y1088" s="183"/>
      <c r="Z1088" s="183"/>
      <c r="AA1088" s="183"/>
      <c r="AB1088" s="183"/>
      <c r="AC1088" s="183"/>
      <c r="AD1088" s="183"/>
      <c r="AE1088" s="183"/>
      <c r="AF1088" s="183"/>
      <c r="AG1088" s="183"/>
      <c r="AH1088" s="183"/>
      <c r="AI1088" s="183"/>
      <c r="AJ1088" s="183"/>
      <c r="AK1088" s="183"/>
      <c r="AL1088" s="183"/>
      <c r="AM1088" s="183"/>
      <c r="AN1088" s="183"/>
      <c r="AO1088" s="183"/>
      <c r="AP1088" s="183"/>
      <c r="AQ1088" s="183"/>
      <c r="AR1088" s="183"/>
      <c r="AS1088" s="183"/>
      <c r="AT1088" s="183"/>
      <c r="AU1088" s="183"/>
      <c r="AV1088" s="183"/>
      <c r="AW1088" s="183"/>
      <c r="AX1088" s="183"/>
      <c r="AY1088" s="183"/>
      <c r="AZ1088" s="183"/>
      <c r="BA1088" s="183"/>
      <c r="BB1088" s="183"/>
      <c r="BC1088" s="183"/>
      <c r="BD1088" s="183"/>
      <c r="BE1088" s="183"/>
      <c r="BF1088" s="183"/>
      <c r="BG1088" s="183"/>
      <c r="BH1088" s="183"/>
      <c r="BI1088" s="183"/>
      <c r="BJ1088" s="183"/>
      <c r="BK1088" s="183"/>
      <c r="BL1088" s="183"/>
      <c r="BM1088" s="183"/>
      <c r="BN1088" s="183"/>
    </row>
    <row r="1089">
      <c r="A1089" s="183"/>
      <c r="B1089" s="183"/>
      <c r="C1089" s="155"/>
      <c r="D1089" s="227"/>
      <c r="E1089" s="227"/>
      <c r="F1089" s="227"/>
      <c r="G1089" s="227"/>
      <c r="H1089" s="227"/>
      <c r="I1089" s="155"/>
      <c r="J1089" s="132"/>
      <c r="K1089" s="228"/>
      <c r="L1089" s="228"/>
      <c r="M1089" s="229"/>
      <c r="N1089" s="230"/>
      <c r="O1089" s="231"/>
      <c r="P1089" s="230"/>
      <c r="Q1089" s="183"/>
      <c r="R1089" s="183"/>
      <c r="S1089" s="183"/>
      <c r="T1089" s="183"/>
      <c r="U1089" s="183"/>
      <c r="V1089" s="183"/>
      <c r="W1089" s="183"/>
      <c r="X1089" s="183"/>
      <c r="Y1089" s="183"/>
      <c r="Z1089" s="183"/>
      <c r="AA1089" s="183"/>
      <c r="AB1089" s="183"/>
      <c r="AC1089" s="183"/>
      <c r="AD1089" s="183"/>
      <c r="AE1089" s="183"/>
      <c r="AF1089" s="183"/>
      <c r="AG1089" s="183"/>
      <c r="AH1089" s="183"/>
      <c r="AI1089" s="183"/>
      <c r="AJ1089" s="183"/>
      <c r="AK1089" s="183"/>
      <c r="AL1089" s="183"/>
      <c r="AM1089" s="183"/>
      <c r="AN1089" s="183"/>
      <c r="AO1089" s="183"/>
      <c r="AP1089" s="183"/>
      <c r="AQ1089" s="183"/>
      <c r="AR1089" s="183"/>
      <c r="AS1089" s="183"/>
      <c r="AT1089" s="183"/>
      <c r="AU1089" s="183"/>
      <c r="AV1089" s="183"/>
      <c r="AW1089" s="183"/>
      <c r="AX1089" s="183"/>
      <c r="AY1089" s="183"/>
      <c r="AZ1089" s="183"/>
      <c r="BA1089" s="183"/>
      <c r="BB1089" s="183"/>
      <c r="BC1089" s="183"/>
      <c r="BD1089" s="183"/>
      <c r="BE1089" s="183"/>
      <c r="BF1089" s="183"/>
      <c r="BG1089" s="183"/>
      <c r="BH1089" s="183"/>
      <c r="BI1089" s="183"/>
      <c r="BJ1089" s="183"/>
      <c r="BK1089" s="183"/>
      <c r="BL1089" s="183"/>
      <c r="BM1089" s="183"/>
      <c r="BN1089" s="183"/>
    </row>
    <row r="1090">
      <c r="A1090" s="183"/>
      <c r="B1090" s="183"/>
      <c r="C1090" s="155"/>
      <c r="D1090" s="227"/>
      <c r="E1090" s="227"/>
      <c r="F1090" s="227"/>
      <c r="G1090" s="227"/>
      <c r="H1090" s="227"/>
      <c r="I1090" s="155"/>
      <c r="J1090" s="132"/>
      <c r="K1090" s="228"/>
      <c r="L1090" s="228"/>
      <c r="M1090" s="229"/>
      <c r="N1090" s="230"/>
      <c r="O1090" s="231"/>
      <c r="P1090" s="230"/>
      <c r="Q1090" s="183"/>
      <c r="R1090" s="183"/>
      <c r="S1090" s="183"/>
      <c r="T1090" s="183"/>
      <c r="U1090" s="183"/>
      <c r="V1090" s="183"/>
      <c r="W1090" s="183"/>
      <c r="X1090" s="183"/>
      <c r="Y1090" s="183"/>
      <c r="Z1090" s="183"/>
      <c r="AA1090" s="183"/>
      <c r="AB1090" s="183"/>
      <c r="AC1090" s="183"/>
      <c r="AD1090" s="183"/>
      <c r="AE1090" s="183"/>
      <c r="AF1090" s="183"/>
      <c r="AG1090" s="183"/>
      <c r="AH1090" s="183"/>
      <c r="AI1090" s="183"/>
      <c r="AJ1090" s="183"/>
      <c r="AK1090" s="183"/>
      <c r="AL1090" s="183"/>
      <c r="AM1090" s="183"/>
      <c r="AN1090" s="183"/>
      <c r="AO1090" s="183"/>
      <c r="AP1090" s="183"/>
      <c r="AQ1090" s="183"/>
      <c r="AR1090" s="183"/>
      <c r="AS1090" s="183"/>
      <c r="AT1090" s="183"/>
      <c r="AU1090" s="183"/>
      <c r="AV1090" s="183"/>
      <c r="AW1090" s="183"/>
      <c r="AX1090" s="183"/>
      <c r="AY1090" s="183"/>
      <c r="AZ1090" s="183"/>
      <c r="BA1090" s="183"/>
      <c r="BB1090" s="183"/>
      <c r="BC1090" s="183"/>
      <c r="BD1090" s="183"/>
      <c r="BE1090" s="183"/>
      <c r="BF1090" s="183"/>
      <c r="BG1090" s="183"/>
      <c r="BH1090" s="183"/>
      <c r="BI1090" s="183"/>
      <c r="BJ1090" s="183"/>
      <c r="BK1090" s="183"/>
      <c r="BL1090" s="183"/>
      <c r="BM1090" s="183"/>
      <c r="BN1090" s="183"/>
    </row>
    <row r="1091">
      <c r="A1091" s="183"/>
      <c r="B1091" s="183"/>
      <c r="C1091" s="155"/>
      <c r="D1091" s="227"/>
      <c r="E1091" s="227"/>
      <c r="F1091" s="227"/>
      <c r="G1091" s="227"/>
      <c r="H1091" s="227"/>
      <c r="I1091" s="155"/>
      <c r="J1091" s="132"/>
      <c r="K1091" s="228"/>
      <c r="L1091" s="228"/>
      <c r="M1091" s="229"/>
      <c r="N1091" s="230"/>
      <c r="O1091" s="231"/>
      <c r="P1091" s="230"/>
      <c r="Q1091" s="183"/>
      <c r="R1091" s="183"/>
      <c r="S1091" s="183"/>
      <c r="T1091" s="183"/>
      <c r="U1091" s="183"/>
      <c r="V1091" s="183"/>
      <c r="W1091" s="183"/>
      <c r="X1091" s="183"/>
      <c r="Y1091" s="183"/>
      <c r="Z1091" s="183"/>
      <c r="AA1091" s="183"/>
      <c r="AB1091" s="183"/>
      <c r="AC1091" s="183"/>
      <c r="AD1091" s="183"/>
      <c r="AE1091" s="183"/>
      <c r="AF1091" s="183"/>
      <c r="AG1091" s="183"/>
      <c r="AH1091" s="183"/>
      <c r="AI1091" s="183"/>
      <c r="AJ1091" s="183"/>
      <c r="AK1091" s="183"/>
      <c r="AL1091" s="183"/>
      <c r="AM1091" s="183"/>
      <c r="AN1091" s="183"/>
      <c r="AO1091" s="183"/>
      <c r="AP1091" s="183"/>
      <c r="AQ1091" s="183"/>
      <c r="AR1091" s="183"/>
      <c r="AS1091" s="183"/>
      <c r="AT1091" s="183"/>
      <c r="AU1091" s="183"/>
      <c r="AV1091" s="183"/>
      <c r="AW1091" s="183"/>
      <c r="AX1091" s="183"/>
      <c r="AY1091" s="183"/>
      <c r="AZ1091" s="183"/>
      <c r="BA1091" s="183"/>
      <c r="BB1091" s="183"/>
      <c r="BC1091" s="183"/>
      <c r="BD1091" s="183"/>
      <c r="BE1091" s="183"/>
      <c r="BF1091" s="183"/>
      <c r="BG1091" s="183"/>
      <c r="BH1091" s="183"/>
      <c r="BI1091" s="183"/>
      <c r="BJ1091" s="183"/>
      <c r="BK1091" s="183"/>
      <c r="BL1091" s="183"/>
      <c r="BM1091" s="183"/>
      <c r="BN1091" s="183"/>
    </row>
    <row r="1092">
      <c r="A1092" s="183"/>
      <c r="B1092" s="183"/>
      <c r="C1092" s="155"/>
      <c r="D1092" s="227"/>
      <c r="E1092" s="227"/>
      <c r="F1092" s="227"/>
      <c r="G1092" s="227"/>
      <c r="H1092" s="227"/>
      <c r="I1092" s="155"/>
      <c r="J1092" s="132"/>
      <c r="K1092" s="228"/>
      <c r="L1092" s="228"/>
      <c r="M1092" s="229"/>
      <c r="N1092" s="230"/>
      <c r="O1092" s="231"/>
      <c r="P1092" s="230"/>
      <c r="Q1092" s="183"/>
      <c r="R1092" s="183"/>
      <c r="S1092" s="183"/>
      <c r="T1092" s="183"/>
      <c r="U1092" s="183"/>
      <c r="V1092" s="183"/>
      <c r="W1092" s="183"/>
      <c r="X1092" s="183"/>
      <c r="Y1092" s="183"/>
      <c r="Z1092" s="183"/>
      <c r="AA1092" s="183"/>
      <c r="AB1092" s="183"/>
      <c r="AC1092" s="183"/>
      <c r="AD1092" s="183"/>
      <c r="AE1092" s="183"/>
      <c r="AF1092" s="183"/>
      <c r="AG1092" s="183"/>
      <c r="AH1092" s="183"/>
      <c r="AI1092" s="183"/>
      <c r="AJ1092" s="183"/>
      <c r="AK1092" s="183"/>
      <c r="AL1092" s="183"/>
      <c r="AM1092" s="183"/>
      <c r="AN1092" s="183"/>
      <c r="AO1092" s="183"/>
      <c r="AP1092" s="183"/>
      <c r="AQ1092" s="183"/>
      <c r="AR1092" s="183"/>
      <c r="AS1092" s="183"/>
      <c r="AT1092" s="183"/>
      <c r="AU1092" s="183"/>
      <c r="AV1092" s="183"/>
      <c r="AW1092" s="183"/>
      <c r="AX1092" s="183"/>
      <c r="AY1092" s="183"/>
      <c r="AZ1092" s="183"/>
      <c r="BA1092" s="183"/>
      <c r="BB1092" s="183"/>
      <c r="BC1092" s="183"/>
      <c r="BD1092" s="183"/>
      <c r="BE1092" s="183"/>
      <c r="BF1092" s="183"/>
      <c r="BG1092" s="183"/>
      <c r="BH1092" s="183"/>
      <c r="BI1092" s="183"/>
      <c r="BJ1092" s="183"/>
      <c r="BK1092" s="183"/>
      <c r="BL1092" s="183"/>
      <c r="BM1092" s="183"/>
      <c r="BN1092" s="183"/>
    </row>
    <row r="1093">
      <c r="A1093" s="183"/>
      <c r="B1093" s="183"/>
      <c r="C1093" s="155"/>
      <c r="D1093" s="227"/>
      <c r="E1093" s="227"/>
      <c r="F1093" s="227"/>
      <c r="G1093" s="227"/>
      <c r="H1093" s="227"/>
      <c r="I1093" s="155"/>
      <c r="J1093" s="132"/>
      <c r="K1093" s="228"/>
      <c r="L1093" s="228"/>
      <c r="M1093" s="229"/>
      <c r="N1093" s="230"/>
      <c r="O1093" s="231"/>
      <c r="P1093" s="230"/>
      <c r="Q1093" s="183"/>
      <c r="R1093" s="183"/>
      <c r="S1093" s="183"/>
      <c r="T1093" s="183"/>
      <c r="U1093" s="183"/>
      <c r="V1093" s="183"/>
      <c r="W1093" s="183"/>
      <c r="X1093" s="183"/>
      <c r="Y1093" s="183"/>
      <c r="Z1093" s="183"/>
      <c r="AA1093" s="183"/>
      <c r="AB1093" s="183"/>
      <c r="AC1093" s="183"/>
      <c r="AD1093" s="183"/>
      <c r="AE1093" s="183"/>
      <c r="AF1093" s="183"/>
      <c r="AG1093" s="183"/>
      <c r="AH1093" s="183"/>
      <c r="AI1093" s="183"/>
      <c r="AJ1093" s="183"/>
      <c r="AK1093" s="183"/>
      <c r="AL1093" s="183"/>
      <c r="AM1093" s="183"/>
      <c r="AN1093" s="183"/>
      <c r="AO1093" s="183"/>
      <c r="AP1093" s="183"/>
      <c r="AQ1093" s="183"/>
      <c r="AR1093" s="183"/>
      <c r="AS1093" s="183"/>
      <c r="AT1093" s="183"/>
      <c r="AU1093" s="183"/>
      <c r="AV1093" s="183"/>
      <c r="AW1093" s="183"/>
      <c r="AX1093" s="183"/>
      <c r="AY1093" s="183"/>
      <c r="AZ1093" s="183"/>
      <c r="BA1093" s="183"/>
      <c r="BB1093" s="183"/>
      <c r="BC1093" s="183"/>
      <c r="BD1093" s="183"/>
      <c r="BE1093" s="183"/>
      <c r="BF1093" s="183"/>
      <c r="BG1093" s="183"/>
      <c r="BH1093" s="183"/>
      <c r="BI1093" s="183"/>
      <c r="BJ1093" s="183"/>
      <c r="BK1093" s="183"/>
      <c r="BL1093" s="183"/>
      <c r="BM1093" s="183"/>
      <c r="BN1093" s="183"/>
    </row>
    <row r="1094">
      <c r="A1094" s="183"/>
      <c r="B1094" s="183"/>
      <c r="C1094" s="155"/>
      <c r="D1094" s="227"/>
      <c r="E1094" s="227"/>
      <c r="F1094" s="227"/>
      <c r="G1094" s="227"/>
      <c r="H1094" s="227"/>
      <c r="I1094" s="155"/>
      <c r="J1094" s="132"/>
      <c r="K1094" s="228"/>
      <c r="L1094" s="228"/>
      <c r="M1094" s="229"/>
      <c r="N1094" s="230"/>
      <c r="O1094" s="231"/>
      <c r="P1094" s="230"/>
      <c r="Q1094" s="183"/>
      <c r="R1094" s="183"/>
      <c r="S1094" s="183"/>
      <c r="T1094" s="183"/>
      <c r="U1094" s="183"/>
      <c r="V1094" s="183"/>
      <c r="W1094" s="183"/>
      <c r="X1094" s="183"/>
      <c r="Y1094" s="183"/>
      <c r="Z1094" s="183"/>
      <c r="AA1094" s="183"/>
      <c r="AB1094" s="183"/>
      <c r="AC1094" s="183"/>
      <c r="AD1094" s="183"/>
      <c r="AE1094" s="183"/>
      <c r="AF1094" s="183"/>
      <c r="AG1094" s="183"/>
      <c r="AH1094" s="183"/>
      <c r="AI1094" s="183"/>
      <c r="AJ1094" s="183"/>
      <c r="AK1094" s="183"/>
      <c r="AL1094" s="183"/>
      <c r="AM1094" s="183"/>
      <c r="AN1094" s="183"/>
      <c r="AO1094" s="183"/>
      <c r="AP1094" s="183"/>
      <c r="AQ1094" s="183"/>
      <c r="AR1094" s="183"/>
      <c r="AS1094" s="183"/>
      <c r="AT1094" s="183"/>
      <c r="AU1094" s="183"/>
      <c r="AV1094" s="183"/>
      <c r="AW1094" s="183"/>
      <c r="AX1094" s="183"/>
      <c r="AY1094" s="183"/>
      <c r="AZ1094" s="183"/>
      <c r="BA1094" s="183"/>
      <c r="BB1094" s="183"/>
      <c r="BC1094" s="183"/>
      <c r="BD1094" s="183"/>
      <c r="BE1094" s="183"/>
      <c r="BF1094" s="183"/>
      <c r="BG1094" s="183"/>
      <c r="BH1094" s="183"/>
      <c r="BI1094" s="183"/>
      <c r="BJ1094" s="183"/>
      <c r="BK1094" s="183"/>
      <c r="BL1094" s="183"/>
      <c r="BM1094" s="183"/>
      <c r="BN1094" s="183"/>
    </row>
    <row r="1095">
      <c r="A1095" s="183"/>
      <c r="B1095" s="183"/>
      <c r="C1095" s="155"/>
      <c r="D1095" s="227"/>
      <c r="E1095" s="227"/>
      <c r="F1095" s="227"/>
      <c r="G1095" s="227"/>
      <c r="H1095" s="227"/>
      <c r="I1095" s="155"/>
      <c r="J1095" s="132"/>
      <c r="K1095" s="228"/>
      <c r="L1095" s="228"/>
      <c r="M1095" s="229"/>
      <c r="N1095" s="230"/>
      <c r="O1095" s="231"/>
      <c r="P1095" s="230"/>
      <c r="Q1095" s="183"/>
      <c r="R1095" s="183"/>
      <c r="S1095" s="183"/>
      <c r="T1095" s="183"/>
      <c r="U1095" s="183"/>
      <c r="V1095" s="183"/>
      <c r="W1095" s="183"/>
      <c r="X1095" s="183"/>
      <c r="Y1095" s="183"/>
      <c r="Z1095" s="183"/>
      <c r="AA1095" s="183"/>
      <c r="AB1095" s="183"/>
      <c r="AC1095" s="183"/>
      <c r="AD1095" s="183"/>
      <c r="AE1095" s="183"/>
      <c r="AF1095" s="183"/>
      <c r="AG1095" s="183"/>
      <c r="AH1095" s="183"/>
      <c r="AI1095" s="183"/>
      <c r="AJ1095" s="183"/>
      <c r="AK1095" s="183"/>
      <c r="AL1095" s="183"/>
      <c r="AM1095" s="183"/>
      <c r="AN1095" s="183"/>
      <c r="AO1095" s="183"/>
      <c r="AP1095" s="183"/>
      <c r="AQ1095" s="183"/>
      <c r="AR1095" s="183"/>
      <c r="AS1095" s="183"/>
      <c r="AT1095" s="183"/>
      <c r="AU1095" s="183"/>
      <c r="AV1095" s="183"/>
      <c r="AW1095" s="183"/>
      <c r="AX1095" s="183"/>
      <c r="AY1095" s="183"/>
      <c r="AZ1095" s="183"/>
      <c r="BA1095" s="183"/>
      <c r="BB1095" s="183"/>
      <c r="BC1095" s="183"/>
      <c r="BD1095" s="183"/>
      <c r="BE1095" s="183"/>
      <c r="BF1095" s="183"/>
      <c r="BG1095" s="183"/>
      <c r="BH1095" s="183"/>
      <c r="BI1095" s="183"/>
      <c r="BJ1095" s="183"/>
      <c r="BK1095" s="183"/>
      <c r="BL1095" s="183"/>
      <c r="BM1095" s="183"/>
      <c r="BN1095" s="183"/>
    </row>
    <row r="1096">
      <c r="A1096" s="183"/>
      <c r="B1096" s="183"/>
      <c r="C1096" s="155"/>
      <c r="D1096" s="227"/>
      <c r="E1096" s="227"/>
      <c r="F1096" s="227"/>
      <c r="G1096" s="227"/>
      <c r="H1096" s="227"/>
      <c r="I1096" s="155"/>
      <c r="J1096" s="132"/>
      <c r="K1096" s="228"/>
      <c r="L1096" s="228"/>
      <c r="M1096" s="229"/>
      <c r="N1096" s="230"/>
      <c r="O1096" s="231"/>
      <c r="P1096" s="230"/>
      <c r="Q1096" s="183"/>
      <c r="R1096" s="183"/>
      <c r="S1096" s="183"/>
      <c r="T1096" s="183"/>
      <c r="U1096" s="183"/>
      <c r="V1096" s="183"/>
      <c r="W1096" s="183"/>
      <c r="X1096" s="183"/>
      <c r="Y1096" s="183"/>
      <c r="Z1096" s="183"/>
      <c r="AA1096" s="183"/>
      <c r="AB1096" s="183"/>
      <c r="AC1096" s="183"/>
      <c r="AD1096" s="183"/>
      <c r="AE1096" s="183"/>
      <c r="AF1096" s="183"/>
      <c r="AG1096" s="183"/>
      <c r="AH1096" s="183"/>
      <c r="AI1096" s="183"/>
      <c r="AJ1096" s="183"/>
      <c r="AK1096" s="183"/>
      <c r="AL1096" s="183"/>
      <c r="AM1096" s="183"/>
      <c r="AN1096" s="183"/>
      <c r="AO1096" s="183"/>
      <c r="AP1096" s="183"/>
      <c r="AQ1096" s="183"/>
      <c r="AR1096" s="183"/>
      <c r="AS1096" s="183"/>
      <c r="AT1096" s="183"/>
      <c r="AU1096" s="183"/>
      <c r="AV1096" s="183"/>
      <c r="AW1096" s="183"/>
      <c r="AX1096" s="183"/>
      <c r="AY1096" s="183"/>
      <c r="AZ1096" s="183"/>
      <c r="BA1096" s="183"/>
      <c r="BB1096" s="183"/>
      <c r="BC1096" s="183"/>
      <c r="BD1096" s="183"/>
      <c r="BE1096" s="183"/>
      <c r="BF1096" s="183"/>
      <c r="BG1096" s="183"/>
      <c r="BH1096" s="183"/>
      <c r="BI1096" s="183"/>
      <c r="BJ1096" s="183"/>
      <c r="BK1096" s="183"/>
      <c r="BL1096" s="183"/>
      <c r="BM1096" s="183"/>
      <c r="BN1096" s="183"/>
    </row>
    <row r="1097">
      <c r="A1097" s="183"/>
      <c r="B1097" s="183"/>
      <c r="C1097" s="155"/>
      <c r="D1097" s="227"/>
      <c r="E1097" s="227"/>
      <c r="F1097" s="227"/>
      <c r="G1097" s="227"/>
      <c r="H1097" s="227"/>
      <c r="I1097" s="155"/>
      <c r="J1097" s="132"/>
      <c r="K1097" s="228"/>
      <c r="L1097" s="228"/>
      <c r="M1097" s="229"/>
      <c r="N1097" s="230"/>
      <c r="O1097" s="231"/>
      <c r="P1097" s="230"/>
      <c r="Q1097" s="183"/>
      <c r="R1097" s="183"/>
      <c r="S1097" s="183"/>
      <c r="T1097" s="183"/>
      <c r="U1097" s="183"/>
      <c r="V1097" s="183"/>
      <c r="W1097" s="183"/>
      <c r="X1097" s="183"/>
      <c r="Y1097" s="183"/>
      <c r="Z1097" s="183"/>
      <c r="AA1097" s="183"/>
      <c r="AB1097" s="183"/>
      <c r="AC1097" s="183"/>
      <c r="AD1097" s="183"/>
      <c r="AE1097" s="183"/>
      <c r="AF1097" s="183"/>
      <c r="AG1097" s="183"/>
      <c r="AH1097" s="183"/>
      <c r="AI1097" s="183"/>
      <c r="AJ1097" s="183"/>
      <c r="AK1097" s="183"/>
      <c r="AL1097" s="183"/>
      <c r="AM1097" s="183"/>
      <c r="AN1097" s="183"/>
      <c r="AO1097" s="183"/>
      <c r="AP1097" s="183"/>
      <c r="AQ1097" s="183"/>
      <c r="AR1097" s="183"/>
      <c r="AS1097" s="183"/>
      <c r="AT1097" s="183"/>
      <c r="AU1097" s="183"/>
      <c r="AV1097" s="183"/>
      <c r="AW1097" s="183"/>
      <c r="AX1097" s="183"/>
      <c r="AY1097" s="183"/>
      <c r="AZ1097" s="183"/>
      <c r="BA1097" s="183"/>
      <c r="BB1097" s="183"/>
      <c r="BC1097" s="183"/>
      <c r="BD1097" s="183"/>
      <c r="BE1097" s="183"/>
      <c r="BF1097" s="183"/>
      <c r="BG1097" s="183"/>
      <c r="BH1097" s="183"/>
      <c r="BI1097" s="183"/>
      <c r="BJ1097" s="183"/>
      <c r="BK1097" s="183"/>
      <c r="BL1097" s="183"/>
      <c r="BM1097" s="183"/>
      <c r="BN1097" s="183"/>
    </row>
    <row r="1098">
      <c r="A1098" s="183"/>
      <c r="B1098" s="183"/>
      <c r="C1098" s="155"/>
      <c r="D1098" s="227"/>
      <c r="E1098" s="227"/>
      <c r="F1098" s="227"/>
      <c r="G1098" s="227"/>
      <c r="H1098" s="227"/>
      <c r="I1098" s="155"/>
      <c r="J1098" s="132"/>
      <c r="K1098" s="228"/>
      <c r="L1098" s="228"/>
      <c r="M1098" s="229"/>
      <c r="N1098" s="230"/>
      <c r="O1098" s="231"/>
      <c r="P1098" s="230"/>
      <c r="Q1098" s="183"/>
      <c r="R1098" s="183"/>
      <c r="S1098" s="183"/>
      <c r="T1098" s="183"/>
      <c r="U1098" s="183"/>
      <c r="V1098" s="183"/>
      <c r="W1098" s="183"/>
      <c r="X1098" s="183"/>
      <c r="Y1098" s="183"/>
      <c r="Z1098" s="183"/>
      <c r="AA1098" s="183"/>
      <c r="AB1098" s="183"/>
      <c r="AC1098" s="183"/>
      <c r="AD1098" s="183"/>
      <c r="AE1098" s="183"/>
      <c r="AF1098" s="183"/>
      <c r="AG1098" s="183"/>
      <c r="AH1098" s="183"/>
      <c r="AI1098" s="183"/>
      <c r="AJ1098" s="183"/>
      <c r="AK1098" s="183"/>
      <c r="AL1098" s="183"/>
      <c r="AM1098" s="183"/>
      <c r="AN1098" s="183"/>
      <c r="AO1098" s="183"/>
      <c r="AP1098" s="183"/>
      <c r="AQ1098" s="183"/>
      <c r="AR1098" s="183"/>
      <c r="AS1098" s="183"/>
      <c r="AT1098" s="183"/>
      <c r="AU1098" s="183"/>
      <c r="AV1098" s="183"/>
      <c r="AW1098" s="183"/>
      <c r="AX1098" s="183"/>
      <c r="AY1098" s="183"/>
      <c r="AZ1098" s="183"/>
      <c r="BA1098" s="183"/>
      <c r="BB1098" s="183"/>
      <c r="BC1098" s="183"/>
      <c r="BD1098" s="183"/>
      <c r="BE1098" s="183"/>
      <c r="BF1098" s="183"/>
      <c r="BG1098" s="183"/>
      <c r="BH1098" s="183"/>
      <c r="BI1098" s="183"/>
      <c r="BJ1098" s="183"/>
      <c r="BK1098" s="183"/>
      <c r="BL1098" s="183"/>
      <c r="BM1098" s="183"/>
      <c r="BN1098" s="183"/>
    </row>
    <row r="1099">
      <c r="A1099" s="183"/>
      <c r="B1099" s="183"/>
      <c r="C1099" s="155"/>
      <c r="D1099" s="227"/>
      <c r="E1099" s="227"/>
      <c r="F1099" s="227"/>
      <c r="G1099" s="227"/>
      <c r="H1099" s="227"/>
      <c r="I1099" s="155"/>
      <c r="J1099" s="132"/>
      <c r="K1099" s="228"/>
      <c r="L1099" s="228"/>
      <c r="M1099" s="229"/>
      <c r="N1099" s="230"/>
      <c r="O1099" s="231"/>
      <c r="P1099" s="230"/>
      <c r="Q1099" s="183"/>
      <c r="R1099" s="183"/>
      <c r="S1099" s="183"/>
      <c r="T1099" s="183"/>
      <c r="U1099" s="183"/>
      <c r="V1099" s="183"/>
      <c r="W1099" s="183"/>
      <c r="X1099" s="183"/>
      <c r="Y1099" s="183"/>
      <c r="Z1099" s="183"/>
      <c r="AA1099" s="183"/>
      <c r="AB1099" s="183"/>
      <c r="AC1099" s="183"/>
      <c r="AD1099" s="183"/>
      <c r="AE1099" s="183"/>
      <c r="AF1099" s="183"/>
      <c r="AG1099" s="183"/>
      <c r="AH1099" s="183"/>
      <c r="AI1099" s="183"/>
      <c r="AJ1099" s="183"/>
      <c r="AK1099" s="183"/>
      <c r="AL1099" s="183"/>
      <c r="AM1099" s="183"/>
      <c r="AN1099" s="183"/>
      <c r="AO1099" s="183"/>
      <c r="AP1099" s="183"/>
      <c r="AQ1099" s="183"/>
      <c r="AR1099" s="183"/>
      <c r="AS1099" s="183"/>
      <c r="AT1099" s="183"/>
      <c r="AU1099" s="183"/>
      <c r="AV1099" s="183"/>
      <c r="AW1099" s="183"/>
      <c r="AX1099" s="183"/>
      <c r="AY1099" s="183"/>
      <c r="AZ1099" s="183"/>
      <c r="BA1099" s="183"/>
      <c r="BB1099" s="183"/>
      <c r="BC1099" s="183"/>
      <c r="BD1099" s="183"/>
      <c r="BE1099" s="183"/>
      <c r="BF1099" s="183"/>
      <c r="BG1099" s="183"/>
      <c r="BH1099" s="183"/>
      <c r="BI1099" s="183"/>
      <c r="BJ1099" s="183"/>
      <c r="BK1099" s="183"/>
      <c r="BL1099" s="183"/>
      <c r="BM1099" s="183"/>
      <c r="BN1099" s="183"/>
    </row>
    <row r="1100">
      <c r="A1100" s="183"/>
      <c r="B1100" s="183"/>
      <c r="C1100" s="155"/>
      <c r="D1100" s="227"/>
      <c r="E1100" s="227"/>
      <c r="F1100" s="227"/>
      <c r="G1100" s="227"/>
      <c r="H1100" s="227"/>
      <c r="I1100" s="155"/>
      <c r="J1100" s="132"/>
      <c r="K1100" s="228"/>
      <c r="L1100" s="228"/>
      <c r="M1100" s="229"/>
      <c r="N1100" s="230"/>
      <c r="O1100" s="231"/>
      <c r="P1100" s="230"/>
      <c r="Q1100" s="183"/>
      <c r="R1100" s="183"/>
      <c r="S1100" s="183"/>
      <c r="T1100" s="183"/>
      <c r="U1100" s="183"/>
      <c r="V1100" s="183"/>
      <c r="W1100" s="183"/>
      <c r="X1100" s="183"/>
      <c r="Y1100" s="183"/>
      <c r="Z1100" s="183"/>
      <c r="AA1100" s="183"/>
      <c r="AB1100" s="183"/>
      <c r="AC1100" s="183"/>
      <c r="AD1100" s="183"/>
      <c r="AE1100" s="183"/>
      <c r="AF1100" s="183"/>
      <c r="AG1100" s="183"/>
      <c r="AH1100" s="183"/>
      <c r="AI1100" s="183"/>
      <c r="AJ1100" s="183"/>
      <c r="AK1100" s="183"/>
      <c r="AL1100" s="183"/>
      <c r="AM1100" s="183"/>
      <c r="AN1100" s="183"/>
      <c r="AO1100" s="183"/>
      <c r="AP1100" s="183"/>
      <c r="AQ1100" s="183"/>
      <c r="AR1100" s="183"/>
      <c r="AS1100" s="183"/>
      <c r="AT1100" s="183"/>
      <c r="AU1100" s="183"/>
      <c r="AV1100" s="183"/>
      <c r="AW1100" s="183"/>
      <c r="AX1100" s="183"/>
      <c r="AY1100" s="183"/>
      <c r="AZ1100" s="183"/>
      <c r="BA1100" s="183"/>
      <c r="BB1100" s="183"/>
      <c r="BC1100" s="183"/>
      <c r="BD1100" s="183"/>
      <c r="BE1100" s="183"/>
      <c r="BF1100" s="183"/>
      <c r="BG1100" s="183"/>
      <c r="BH1100" s="183"/>
      <c r="BI1100" s="183"/>
      <c r="BJ1100" s="183"/>
      <c r="BK1100" s="183"/>
      <c r="BL1100" s="183"/>
      <c r="BM1100" s="183"/>
      <c r="BN1100" s="183"/>
    </row>
    <row r="1101">
      <c r="A1101" s="183"/>
      <c r="B1101" s="183"/>
      <c r="C1101" s="155"/>
      <c r="D1101" s="227"/>
      <c r="E1101" s="227"/>
      <c r="F1101" s="227"/>
      <c r="G1101" s="227"/>
      <c r="H1101" s="227"/>
      <c r="I1101" s="155"/>
      <c r="J1101" s="132"/>
      <c r="K1101" s="228"/>
      <c r="L1101" s="228"/>
      <c r="M1101" s="229"/>
      <c r="N1101" s="230"/>
      <c r="O1101" s="231"/>
      <c r="P1101" s="230"/>
      <c r="Q1101" s="183"/>
      <c r="R1101" s="183"/>
      <c r="S1101" s="183"/>
      <c r="T1101" s="183"/>
      <c r="U1101" s="183"/>
      <c r="V1101" s="183"/>
      <c r="W1101" s="183"/>
      <c r="X1101" s="183"/>
      <c r="Y1101" s="183"/>
      <c r="Z1101" s="183"/>
      <c r="AA1101" s="183"/>
      <c r="AB1101" s="183"/>
      <c r="AC1101" s="183"/>
      <c r="AD1101" s="183"/>
      <c r="AE1101" s="183"/>
      <c r="AF1101" s="183"/>
      <c r="AG1101" s="183"/>
      <c r="AH1101" s="183"/>
      <c r="AI1101" s="183"/>
      <c r="AJ1101" s="183"/>
      <c r="AK1101" s="183"/>
      <c r="AL1101" s="183"/>
      <c r="AM1101" s="183"/>
      <c r="AN1101" s="183"/>
      <c r="AO1101" s="183"/>
      <c r="AP1101" s="183"/>
      <c r="AQ1101" s="183"/>
      <c r="AR1101" s="183"/>
      <c r="AS1101" s="183"/>
      <c r="AT1101" s="183"/>
      <c r="AU1101" s="183"/>
      <c r="AV1101" s="183"/>
      <c r="AW1101" s="183"/>
      <c r="AX1101" s="183"/>
      <c r="AY1101" s="183"/>
      <c r="AZ1101" s="183"/>
      <c r="BA1101" s="183"/>
      <c r="BB1101" s="183"/>
      <c r="BC1101" s="183"/>
      <c r="BD1101" s="183"/>
      <c r="BE1101" s="183"/>
      <c r="BF1101" s="183"/>
      <c r="BG1101" s="183"/>
      <c r="BH1101" s="183"/>
      <c r="BI1101" s="183"/>
      <c r="BJ1101" s="183"/>
      <c r="BK1101" s="183"/>
      <c r="BL1101" s="183"/>
      <c r="BM1101" s="183"/>
      <c r="BN1101" s="183"/>
    </row>
    <row r="1102">
      <c r="A1102" s="183"/>
      <c r="B1102" s="183"/>
      <c r="C1102" s="155"/>
      <c r="D1102" s="227"/>
      <c r="E1102" s="227"/>
      <c r="F1102" s="227"/>
      <c r="G1102" s="227"/>
      <c r="H1102" s="227"/>
      <c r="I1102" s="155"/>
      <c r="J1102" s="132"/>
      <c r="K1102" s="228"/>
      <c r="L1102" s="228"/>
      <c r="M1102" s="229"/>
      <c r="N1102" s="230"/>
      <c r="O1102" s="231"/>
      <c r="P1102" s="230"/>
      <c r="Q1102" s="183"/>
      <c r="R1102" s="183"/>
      <c r="S1102" s="183"/>
      <c r="T1102" s="183"/>
      <c r="U1102" s="183"/>
      <c r="V1102" s="183"/>
      <c r="W1102" s="183"/>
      <c r="X1102" s="183"/>
      <c r="Y1102" s="183"/>
      <c r="Z1102" s="183"/>
      <c r="AA1102" s="183"/>
      <c r="AB1102" s="183"/>
      <c r="AC1102" s="183"/>
      <c r="AD1102" s="183"/>
      <c r="AE1102" s="183"/>
      <c r="AF1102" s="183"/>
      <c r="AG1102" s="183"/>
      <c r="AH1102" s="183"/>
      <c r="AI1102" s="183"/>
      <c r="AJ1102" s="183"/>
      <c r="AK1102" s="183"/>
      <c r="AL1102" s="183"/>
      <c r="AM1102" s="183"/>
      <c r="AN1102" s="183"/>
      <c r="AO1102" s="183"/>
      <c r="AP1102" s="183"/>
      <c r="AQ1102" s="183"/>
      <c r="AR1102" s="183"/>
      <c r="AS1102" s="183"/>
      <c r="AT1102" s="183"/>
      <c r="AU1102" s="183"/>
      <c r="AV1102" s="183"/>
      <c r="AW1102" s="183"/>
      <c r="AX1102" s="183"/>
      <c r="AY1102" s="183"/>
      <c r="AZ1102" s="183"/>
      <c r="BA1102" s="183"/>
      <c r="BB1102" s="183"/>
      <c r="BC1102" s="183"/>
      <c r="BD1102" s="183"/>
      <c r="BE1102" s="183"/>
      <c r="BF1102" s="183"/>
      <c r="BG1102" s="183"/>
      <c r="BH1102" s="183"/>
      <c r="BI1102" s="183"/>
      <c r="BJ1102" s="183"/>
      <c r="BK1102" s="183"/>
      <c r="BL1102" s="183"/>
      <c r="BM1102" s="183"/>
      <c r="BN1102" s="183"/>
    </row>
    <row r="1103">
      <c r="A1103" s="183"/>
      <c r="B1103" s="183"/>
      <c r="C1103" s="155"/>
      <c r="D1103" s="227"/>
      <c r="E1103" s="227"/>
      <c r="F1103" s="227"/>
      <c r="G1103" s="227"/>
      <c r="H1103" s="227"/>
      <c r="I1103" s="155"/>
      <c r="J1103" s="132"/>
      <c r="K1103" s="228"/>
      <c r="L1103" s="228"/>
      <c r="M1103" s="229"/>
      <c r="N1103" s="230"/>
      <c r="O1103" s="231"/>
      <c r="P1103" s="230"/>
      <c r="Q1103" s="183"/>
      <c r="R1103" s="183"/>
      <c r="S1103" s="183"/>
      <c r="T1103" s="183"/>
      <c r="U1103" s="183"/>
      <c r="V1103" s="183"/>
      <c r="W1103" s="183"/>
      <c r="X1103" s="183"/>
      <c r="Y1103" s="183"/>
      <c r="Z1103" s="183"/>
      <c r="AA1103" s="183"/>
      <c r="AB1103" s="183"/>
      <c r="AC1103" s="183"/>
      <c r="AD1103" s="183"/>
      <c r="AE1103" s="183"/>
      <c r="AF1103" s="183"/>
      <c r="AG1103" s="183"/>
      <c r="AH1103" s="183"/>
      <c r="AI1103" s="183"/>
      <c r="AJ1103" s="183"/>
      <c r="AK1103" s="183"/>
      <c r="AL1103" s="183"/>
      <c r="AM1103" s="183"/>
      <c r="AN1103" s="183"/>
      <c r="AO1103" s="183"/>
      <c r="AP1103" s="183"/>
      <c r="AQ1103" s="183"/>
      <c r="AR1103" s="183"/>
      <c r="AS1103" s="183"/>
      <c r="AT1103" s="183"/>
      <c r="AU1103" s="183"/>
      <c r="AV1103" s="183"/>
      <c r="AW1103" s="183"/>
      <c r="AX1103" s="183"/>
      <c r="AY1103" s="183"/>
      <c r="AZ1103" s="183"/>
      <c r="BA1103" s="183"/>
      <c r="BB1103" s="183"/>
      <c r="BC1103" s="183"/>
      <c r="BD1103" s="183"/>
      <c r="BE1103" s="183"/>
      <c r="BF1103" s="183"/>
      <c r="BG1103" s="183"/>
      <c r="BH1103" s="183"/>
      <c r="BI1103" s="183"/>
      <c r="BJ1103" s="183"/>
      <c r="BK1103" s="183"/>
      <c r="BL1103" s="183"/>
      <c r="BM1103" s="183"/>
      <c r="BN1103" s="183"/>
    </row>
    <row r="1104">
      <c r="A1104" s="183"/>
      <c r="B1104" s="183"/>
      <c r="C1104" s="155"/>
      <c r="D1104" s="227"/>
      <c r="E1104" s="227"/>
      <c r="F1104" s="227"/>
      <c r="G1104" s="227"/>
      <c r="H1104" s="227"/>
      <c r="I1104" s="155"/>
      <c r="J1104" s="132"/>
      <c r="K1104" s="228"/>
      <c r="L1104" s="228"/>
      <c r="M1104" s="229"/>
      <c r="N1104" s="230"/>
      <c r="O1104" s="231"/>
      <c r="P1104" s="230"/>
      <c r="Q1104" s="183"/>
      <c r="R1104" s="183"/>
      <c r="S1104" s="183"/>
      <c r="T1104" s="183"/>
      <c r="U1104" s="183"/>
      <c r="V1104" s="183"/>
      <c r="W1104" s="183"/>
      <c r="X1104" s="183"/>
      <c r="Y1104" s="183"/>
      <c r="Z1104" s="183"/>
      <c r="AA1104" s="183"/>
      <c r="AB1104" s="183"/>
      <c r="AC1104" s="183"/>
      <c r="AD1104" s="183"/>
      <c r="AE1104" s="183"/>
      <c r="AF1104" s="183"/>
      <c r="AG1104" s="183"/>
      <c r="AH1104" s="183"/>
      <c r="AI1104" s="183"/>
      <c r="AJ1104" s="183"/>
      <c r="AK1104" s="183"/>
      <c r="AL1104" s="183"/>
      <c r="AM1104" s="183"/>
      <c r="AN1104" s="183"/>
      <c r="AO1104" s="183"/>
      <c r="AP1104" s="183"/>
      <c r="AQ1104" s="183"/>
      <c r="AR1104" s="183"/>
      <c r="AS1104" s="183"/>
      <c r="AT1104" s="183"/>
      <c r="AU1104" s="183"/>
      <c r="AV1104" s="183"/>
      <c r="AW1104" s="183"/>
      <c r="AX1104" s="183"/>
      <c r="AY1104" s="183"/>
      <c r="AZ1104" s="183"/>
      <c r="BA1104" s="183"/>
      <c r="BB1104" s="183"/>
      <c r="BC1104" s="183"/>
      <c r="BD1104" s="183"/>
      <c r="BE1104" s="183"/>
      <c r="BF1104" s="183"/>
      <c r="BG1104" s="183"/>
      <c r="BH1104" s="183"/>
      <c r="BI1104" s="183"/>
      <c r="BJ1104" s="183"/>
      <c r="BK1104" s="183"/>
      <c r="BL1104" s="183"/>
      <c r="BM1104" s="183"/>
      <c r="BN1104" s="183"/>
    </row>
    <row r="1105">
      <c r="A1105" s="183"/>
      <c r="B1105" s="183"/>
      <c r="C1105" s="155"/>
      <c r="D1105" s="227"/>
      <c r="E1105" s="227"/>
      <c r="F1105" s="227"/>
      <c r="G1105" s="227"/>
      <c r="H1105" s="227"/>
      <c r="I1105" s="155"/>
      <c r="J1105" s="132"/>
      <c r="K1105" s="228"/>
      <c r="L1105" s="228"/>
      <c r="M1105" s="229"/>
      <c r="N1105" s="230"/>
      <c r="O1105" s="231"/>
      <c r="P1105" s="230"/>
      <c r="Q1105" s="183"/>
      <c r="R1105" s="183"/>
      <c r="S1105" s="183"/>
      <c r="T1105" s="183"/>
      <c r="U1105" s="183"/>
      <c r="V1105" s="183"/>
      <c r="W1105" s="183"/>
      <c r="X1105" s="183"/>
      <c r="Y1105" s="183"/>
      <c r="Z1105" s="183"/>
      <c r="AA1105" s="183"/>
      <c r="AB1105" s="183"/>
      <c r="AC1105" s="183"/>
      <c r="AD1105" s="183"/>
      <c r="AE1105" s="183"/>
      <c r="AF1105" s="183"/>
      <c r="AG1105" s="183"/>
      <c r="AH1105" s="183"/>
      <c r="AI1105" s="183"/>
      <c r="AJ1105" s="183"/>
      <c r="AK1105" s="183"/>
      <c r="AL1105" s="183"/>
      <c r="AM1105" s="183"/>
      <c r="AN1105" s="183"/>
      <c r="AO1105" s="183"/>
      <c r="AP1105" s="183"/>
      <c r="AQ1105" s="183"/>
      <c r="AR1105" s="183"/>
      <c r="AS1105" s="183"/>
      <c r="AT1105" s="183"/>
      <c r="AU1105" s="183"/>
      <c r="AV1105" s="183"/>
      <c r="AW1105" s="183"/>
      <c r="AX1105" s="183"/>
      <c r="AY1105" s="183"/>
      <c r="AZ1105" s="183"/>
      <c r="BA1105" s="183"/>
      <c r="BB1105" s="183"/>
      <c r="BC1105" s="183"/>
      <c r="BD1105" s="183"/>
      <c r="BE1105" s="183"/>
      <c r="BF1105" s="183"/>
      <c r="BG1105" s="183"/>
      <c r="BH1105" s="183"/>
      <c r="BI1105" s="183"/>
      <c r="BJ1105" s="183"/>
      <c r="BK1105" s="183"/>
      <c r="BL1105" s="183"/>
      <c r="BM1105" s="183"/>
      <c r="BN1105" s="183"/>
    </row>
    <row r="1106">
      <c r="A1106" s="183"/>
      <c r="B1106" s="183"/>
      <c r="C1106" s="155"/>
      <c r="D1106" s="227"/>
      <c r="E1106" s="227"/>
      <c r="F1106" s="227"/>
      <c r="G1106" s="227"/>
      <c r="H1106" s="227"/>
      <c r="I1106" s="155"/>
      <c r="J1106" s="132"/>
      <c r="K1106" s="228"/>
      <c r="L1106" s="228"/>
      <c r="M1106" s="229"/>
      <c r="N1106" s="230"/>
      <c r="O1106" s="231"/>
      <c r="P1106" s="230"/>
      <c r="Q1106" s="183"/>
      <c r="R1106" s="183"/>
      <c r="S1106" s="183"/>
      <c r="T1106" s="183"/>
      <c r="U1106" s="183"/>
      <c r="V1106" s="183"/>
      <c r="W1106" s="183"/>
      <c r="X1106" s="183"/>
      <c r="Y1106" s="183"/>
      <c r="Z1106" s="183"/>
      <c r="AA1106" s="183"/>
      <c r="AB1106" s="183"/>
      <c r="AC1106" s="183"/>
      <c r="AD1106" s="183"/>
      <c r="AE1106" s="183"/>
      <c r="AF1106" s="183"/>
      <c r="AG1106" s="183"/>
      <c r="AH1106" s="183"/>
      <c r="AI1106" s="183"/>
      <c r="AJ1106" s="183"/>
      <c r="AK1106" s="183"/>
      <c r="AL1106" s="183"/>
      <c r="AM1106" s="183"/>
      <c r="AN1106" s="183"/>
      <c r="AO1106" s="183"/>
      <c r="AP1106" s="183"/>
      <c r="AQ1106" s="183"/>
      <c r="AR1106" s="183"/>
      <c r="AS1106" s="183"/>
      <c r="AT1106" s="183"/>
      <c r="AU1106" s="183"/>
      <c r="AV1106" s="183"/>
      <c r="AW1106" s="183"/>
      <c r="AX1106" s="183"/>
      <c r="AY1106" s="183"/>
      <c r="AZ1106" s="183"/>
      <c r="BA1106" s="183"/>
      <c r="BB1106" s="183"/>
      <c r="BC1106" s="183"/>
      <c r="BD1106" s="183"/>
      <c r="BE1106" s="183"/>
      <c r="BF1106" s="183"/>
      <c r="BG1106" s="183"/>
      <c r="BH1106" s="183"/>
      <c r="BI1106" s="183"/>
      <c r="BJ1106" s="183"/>
      <c r="BK1106" s="183"/>
      <c r="BL1106" s="183"/>
      <c r="BM1106" s="183"/>
      <c r="BN1106" s="183"/>
    </row>
    <row r="1107">
      <c r="A1107" s="183"/>
      <c r="B1107" s="183"/>
      <c r="C1107" s="155"/>
      <c r="D1107" s="227"/>
      <c r="E1107" s="227"/>
      <c r="F1107" s="227"/>
      <c r="G1107" s="227"/>
      <c r="H1107" s="227"/>
      <c r="I1107" s="155"/>
      <c r="J1107" s="132"/>
      <c r="K1107" s="228"/>
      <c r="L1107" s="228"/>
      <c r="M1107" s="229"/>
      <c r="N1107" s="230"/>
      <c r="O1107" s="231"/>
      <c r="P1107" s="230"/>
      <c r="Q1107" s="183"/>
      <c r="R1107" s="183"/>
      <c r="S1107" s="183"/>
      <c r="T1107" s="183"/>
      <c r="U1107" s="183"/>
      <c r="V1107" s="183"/>
      <c r="W1107" s="183"/>
      <c r="X1107" s="183"/>
      <c r="Y1107" s="183"/>
      <c r="Z1107" s="183"/>
      <c r="AA1107" s="183"/>
      <c r="AB1107" s="183"/>
      <c r="AC1107" s="183"/>
      <c r="AD1107" s="183"/>
      <c r="AE1107" s="183"/>
      <c r="AF1107" s="183"/>
      <c r="AG1107" s="183"/>
      <c r="AH1107" s="183"/>
      <c r="AI1107" s="183"/>
      <c r="AJ1107" s="183"/>
      <c r="AK1107" s="183"/>
      <c r="AL1107" s="183"/>
      <c r="AM1107" s="183"/>
      <c r="AN1107" s="183"/>
      <c r="AO1107" s="183"/>
      <c r="AP1107" s="183"/>
      <c r="AQ1107" s="183"/>
      <c r="AR1107" s="183"/>
      <c r="AS1107" s="183"/>
      <c r="AT1107" s="183"/>
      <c r="AU1107" s="183"/>
      <c r="AV1107" s="183"/>
      <c r="AW1107" s="183"/>
      <c r="AX1107" s="183"/>
      <c r="AY1107" s="183"/>
      <c r="AZ1107" s="183"/>
      <c r="BA1107" s="183"/>
      <c r="BB1107" s="183"/>
      <c r="BC1107" s="183"/>
      <c r="BD1107" s="183"/>
      <c r="BE1107" s="183"/>
      <c r="BF1107" s="183"/>
      <c r="BG1107" s="183"/>
      <c r="BH1107" s="183"/>
      <c r="BI1107" s="183"/>
      <c r="BJ1107" s="183"/>
      <c r="BK1107" s="183"/>
      <c r="BL1107" s="183"/>
      <c r="BM1107" s="183"/>
      <c r="BN1107" s="183"/>
    </row>
    <row r="1108">
      <c r="A1108" s="183"/>
      <c r="B1108" s="183"/>
      <c r="C1108" s="155"/>
      <c r="D1108" s="227"/>
      <c r="E1108" s="227"/>
      <c r="F1108" s="227"/>
      <c r="G1108" s="227"/>
      <c r="H1108" s="227"/>
      <c r="I1108" s="155"/>
      <c r="J1108" s="132"/>
      <c r="K1108" s="228"/>
      <c r="L1108" s="228"/>
      <c r="M1108" s="229"/>
      <c r="N1108" s="230"/>
      <c r="O1108" s="231"/>
      <c r="P1108" s="230"/>
      <c r="Q1108" s="183"/>
      <c r="R1108" s="183"/>
      <c r="S1108" s="183"/>
      <c r="T1108" s="183"/>
      <c r="U1108" s="183"/>
      <c r="V1108" s="183"/>
      <c r="W1108" s="183"/>
      <c r="X1108" s="183"/>
      <c r="Y1108" s="183"/>
      <c r="Z1108" s="183"/>
      <c r="AA1108" s="183"/>
      <c r="AB1108" s="183"/>
      <c r="AC1108" s="183"/>
      <c r="AD1108" s="183"/>
      <c r="AE1108" s="183"/>
      <c r="AF1108" s="183"/>
      <c r="AG1108" s="183"/>
      <c r="AH1108" s="183"/>
      <c r="AI1108" s="183"/>
      <c r="AJ1108" s="183"/>
      <c r="AK1108" s="183"/>
      <c r="AL1108" s="183"/>
      <c r="AM1108" s="183"/>
      <c r="AN1108" s="183"/>
      <c r="AO1108" s="183"/>
      <c r="AP1108" s="183"/>
      <c r="AQ1108" s="183"/>
      <c r="AR1108" s="183"/>
      <c r="AS1108" s="183"/>
      <c r="AT1108" s="183"/>
      <c r="AU1108" s="183"/>
      <c r="AV1108" s="183"/>
      <c r="AW1108" s="183"/>
      <c r="AX1108" s="183"/>
      <c r="AY1108" s="183"/>
      <c r="AZ1108" s="183"/>
      <c r="BA1108" s="183"/>
      <c r="BB1108" s="183"/>
      <c r="BC1108" s="183"/>
      <c r="BD1108" s="183"/>
      <c r="BE1108" s="183"/>
      <c r="BF1108" s="183"/>
      <c r="BG1108" s="183"/>
      <c r="BH1108" s="183"/>
      <c r="BI1108" s="183"/>
      <c r="BJ1108" s="183"/>
      <c r="BK1108" s="183"/>
      <c r="BL1108" s="183"/>
      <c r="BM1108" s="183"/>
      <c r="BN1108" s="183"/>
    </row>
    <row r="1109">
      <c r="A1109" s="183"/>
      <c r="B1109" s="183"/>
      <c r="C1109" s="155"/>
      <c r="D1109" s="227"/>
      <c r="E1109" s="227"/>
      <c r="F1109" s="227"/>
      <c r="G1109" s="227"/>
      <c r="H1109" s="227"/>
      <c r="I1109" s="155"/>
      <c r="J1109" s="132"/>
      <c r="K1109" s="228"/>
      <c r="L1109" s="228"/>
      <c r="M1109" s="229"/>
      <c r="N1109" s="230"/>
      <c r="O1109" s="231"/>
      <c r="P1109" s="230"/>
      <c r="Q1109" s="183"/>
      <c r="R1109" s="183"/>
      <c r="S1109" s="183"/>
      <c r="T1109" s="183"/>
      <c r="U1109" s="183"/>
      <c r="V1109" s="183"/>
      <c r="W1109" s="183"/>
      <c r="X1109" s="183"/>
      <c r="Y1109" s="183"/>
      <c r="Z1109" s="183"/>
      <c r="AA1109" s="183"/>
      <c r="AB1109" s="183"/>
      <c r="AC1109" s="183"/>
      <c r="AD1109" s="183"/>
      <c r="AE1109" s="183"/>
      <c r="AF1109" s="183"/>
      <c r="AG1109" s="183"/>
      <c r="AH1109" s="183"/>
      <c r="AI1109" s="183"/>
      <c r="AJ1109" s="183"/>
      <c r="AK1109" s="183"/>
      <c r="AL1109" s="183"/>
      <c r="AM1109" s="183"/>
      <c r="AN1109" s="183"/>
      <c r="AO1109" s="183"/>
      <c r="AP1109" s="183"/>
      <c r="AQ1109" s="183"/>
      <c r="AR1109" s="183"/>
      <c r="AS1109" s="183"/>
      <c r="AT1109" s="183"/>
      <c r="AU1109" s="183"/>
      <c r="AV1109" s="183"/>
      <c r="AW1109" s="183"/>
      <c r="AX1109" s="183"/>
      <c r="AY1109" s="183"/>
      <c r="AZ1109" s="183"/>
      <c r="BA1109" s="183"/>
      <c r="BB1109" s="183"/>
      <c r="BC1109" s="183"/>
      <c r="BD1109" s="183"/>
      <c r="BE1109" s="183"/>
      <c r="BF1109" s="183"/>
      <c r="BG1109" s="183"/>
      <c r="BH1109" s="183"/>
      <c r="BI1109" s="183"/>
      <c r="BJ1109" s="183"/>
      <c r="BK1109" s="183"/>
      <c r="BL1109" s="183"/>
      <c r="BM1109" s="183"/>
      <c r="BN1109" s="183"/>
    </row>
    <row r="1110">
      <c r="A1110" s="183"/>
      <c r="B1110" s="183"/>
      <c r="C1110" s="155"/>
      <c r="D1110" s="227"/>
      <c r="E1110" s="227"/>
      <c r="F1110" s="227"/>
      <c r="G1110" s="227"/>
      <c r="H1110" s="227"/>
      <c r="I1110" s="155"/>
      <c r="J1110" s="132"/>
      <c r="K1110" s="228"/>
      <c r="L1110" s="228"/>
      <c r="M1110" s="229"/>
      <c r="N1110" s="230"/>
      <c r="O1110" s="231"/>
      <c r="P1110" s="230"/>
      <c r="Q1110" s="183"/>
      <c r="R1110" s="183"/>
      <c r="S1110" s="183"/>
      <c r="T1110" s="183"/>
      <c r="U1110" s="183"/>
      <c r="V1110" s="183"/>
      <c r="W1110" s="183"/>
      <c r="X1110" s="183"/>
      <c r="Y1110" s="183"/>
      <c r="Z1110" s="183"/>
      <c r="AA1110" s="183"/>
      <c r="AB1110" s="183"/>
      <c r="AC1110" s="183"/>
      <c r="AD1110" s="183"/>
      <c r="AE1110" s="183"/>
      <c r="AF1110" s="183"/>
      <c r="AG1110" s="183"/>
      <c r="AH1110" s="183"/>
      <c r="AI1110" s="183"/>
      <c r="AJ1110" s="183"/>
      <c r="AK1110" s="183"/>
      <c r="AL1110" s="183"/>
      <c r="AM1110" s="183"/>
      <c r="AN1110" s="183"/>
      <c r="AO1110" s="183"/>
      <c r="AP1110" s="183"/>
      <c r="AQ1110" s="183"/>
      <c r="AR1110" s="183"/>
      <c r="AS1110" s="183"/>
      <c r="AT1110" s="183"/>
      <c r="AU1110" s="183"/>
      <c r="AV1110" s="183"/>
      <c r="AW1110" s="183"/>
      <c r="AX1110" s="183"/>
      <c r="AY1110" s="183"/>
      <c r="AZ1110" s="183"/>
      <c r="BA1110" s="183"/>
      <c r="BB1110" s="183"/>
      <c r="BC1110" s="183"/>
      <c r="BD1110" s="183"/>
      <c r="BE1110" s="183"/>
      <c r="BF1110" s="183"/>
      <c r="BG1110" s="183"/>
      <c r="BH1110" s="183"/>
      <c r="BI1110" s="183"/>
      <c r="BJ1110" s="183"/>
      <c r="BK1110" s="183"/>
      <c r="BL1110" s="183"/>
      <c r="BM1110" s="183"/>
      <c r="BN1110" s="183"/>
    </row>
    <row r="1111">
      <c r="A1111" s="183"/>
      <c r="B1111" s="183"/>
      <c r="C1111" s="155"/>
      <c r="D1111" s="227"/>
      <c r="E1111" s="227"/>
      <c r="F1111" s="227"/>
      <c r="G1111" s="227"/>
      <c r="H1111" s="227"/>
      <c r="I1111" s="155"/>
      <c r="J1111" s="132"/>
      <c r="K1111" s="228"/>
      <c r="L1111" s="228"/>
      <c r="M1111" s="229"/>
      <c r="N1111" s="230"/>
      <c r="O1111" s="231"/>
      <c r="P1111" s="230"/>
      <c r="Q1111" s="183"/>
      <c r="R1111" s="183"/>
      <c r="S1111" s="183"/>
      <c r="T1111" s="183"/>
      <c r="U1111" s="183"/>
      <c r="V1111" s="183"/>
      <c r="W1111" s="183"/>
      <c r="X1111" s="183"/>
      <c r="Y1111" s="183"/>
      <c r="Z1111" s="183"/>
      <c r="AA1111" s="183"/>
      <c r="AB1111" s="183"/>
      <c r="AC1111" s="183"/>
      <c r="AD1111" s="183"/>
      <c r="AE1111" s="183"/>
      <c r="AF1111" s="183"/>
      <c r="AG1111" s="183"/>
      <c r="AH1111" s="183"/>
      <c r="AI1111" s="183"/>
      <c r="AJ1111" s="183"/>
      <c r="AK1111" s="183"/>
      <c r="AL1111" s="183"/>
      <c r="AM1111" s="183"/>
      <c r="AN1111" s="183"/>
      <c r="AO1111" s="183"/>
      <c r="AP1111" s="183"/>
      <c r="AQ1111" s="183"/>
      <c r="AR1111" s="183"/>
      <c r="AS1111" s="183"/>
      <c r="AT1111" s="183"/>
      <c r="AU1111" s="183"/>
      <c r="AV1111" s="183"/>
      <c r="AW1111" s="183"/>
      <c r="AX1111" s="183"/>
      <c r="AY1111" s="183"/>
      <c r="AZ1111" s="183"/>
      <c r="BA1111" s="183"/>
      <c r="BB1111" s="183"/>
      <c r="BC1111" s="183"/>
      <c r="BD1111" s="183"/>
      <c r="BE1111" s="183"/>
      <c r="BF1111" s="183"/>
      <c r="BG1111" s="183"/>
      <c r="BH1111" s="183"/>
      <c r="BI1111" s="183"/>
      <c r="BJ1111" s="183"/>
      <c r="BK1111" s="183"/>
      <c r="BL1111" s="183"/>
      <c r="BM1111" s="183"/>
      <c r="BN1111" s="183"/>
    </row>
    <row r="1112">
      <c r="A1112" s="183"/>
      <c r="B1112" s="183"/>
      <c r="C1112" s="155"/>
      <c r="D1112" s="227"/>
      <c r="E1112" s="227"/>
      <c r="F1112" s="227"/>
      <c r="G1112" s="227"/>
      <c r="H1112" s="227"/>
      <c r="I1112" s="155"/>
      <c r="J1112" s="132"/>
      <c r="K1112" s="228"/>
      <c r="L1112" s="228"/>
      <c r="M1112" s="229"/>
      <c r="N1112" s="230"/>
      <c r="O1112" s="231"/>
      <c r="P1112" s="230"/>
      <c r="Q1112" s="183"/>
      <c r="R1112" s="183"/>
      <c r="S1112" s="183"/>
      <c r="T1112" s="183"/>
      <c r="U1112" s="183"/>
      <c r="V1112" s="183"/>
      <c r="W1112" s="183"/>
      <c r="X1112" s="183"/>
      <c r="Y1112" s="183"/>
      <c r="Z1112" s="183"/>
      <c r="AA1112" s="183"/>
      <c r="AB1112" s="183"/>
      <c r="AC1112" s="183"/>
      <c r="AD1112" s="183"/>
      <c r="AE1112" s="183"/>
      <c r="AF1112" s="183"/>
      <c r="AG1112" s="183"/>
      <c r="AH1112" s="183"/>
      <c r="AI1112" s="183"/>
      <c r="AJ1112" s="183"/>
      <c r="AK1112" s="183"/>
      <c r="AL1112" s="183"/>
      <c r="AM1112" s="183"/>
      <c r="AN1112" s="183"/>
      <c r="AO1112" s="183"/>
      <c r="AP1112" s="183"/>
      <c r="AQ1112" s="183"/>
      <c r="AR1112" s="183"/>
      <c r="AS1112" s="183"/>
      <c r="AT1112" s="183"/>
      <c r="AU1112" s="183"/>
      <c r="AV1112" s="183"/>
      <c r="AW1112" s="183"/>
      <c r="AX1112" s="183"/>
      <c r="AY1112" s="183"/>
      <c r="AZ1112" s="183"/>
      <c r="BA1112" s="183"/>
      <c r="BB1112" s="183"/>
      <c r="BC1112" s="183"/>
      <c r="BD1112" s="183"/>
      <c r="BE1112" s="183"/>
      <c r="BF1112" s="183"/>
      <c r="BG1112" s="183"/>
      <c r="BH1112" s="183"/>
      <c r="BI1112" s="183"/>
      <c r="BJ1112" s="183"/>
      <c r="BK1112" s="183"/>
      <c r="BL1112" s="183"/>
      <c r="BM1112" s="183"/>
      <c r="BN1112" s="183"/>
    </row>
    <row r="1113">
      <c r="A1113" s="183"/>
      <c r="B1113" s="183"/>
      <c r="C1113" s="155"/>
      <c r="D1113" s="227"/>
      <c r="E1113" s="227"/>
      <c r="F1113" s="227"/>
      <c r="G1113" s="227"/>
      <c r="H1113" s="227"/>
      <c r="I1113" s="155"/>
      <c r="J1113" s="132"/>
      <c r="K1113" s="228"/>
      <c r="L1113" s="228"/>
      <c r="M1113" s="229"/>
      <c r="N1113" s="230"/>
      <c r="O1113" s="231"/>
      <c r="P1113" s="230"/>
      <c r="Q1113" s="183"/>
      <c r="R1113" s="183"/>
      <c r="S1113" s="183"/>
      <c r="T1113" s="183"/>
      <c r="U1113" s="183"/>
      <c r="V1113" s="183"/>
      <c r="W1113" s="183"/>
      <c r="X1113" s="183"/>
      <c r="Y1113" s="183"/>
      <c r="Z1113" s="183"/>
      <c r="AA1113" s="183"/>
      <c r="AB1113" s="183"/>
      <c r="AC1113" s="183"/>
      <c r="AD1113" s="183"/>
      <c r="AE1113" s="183"/>
      <c r="AF1113" s="183"/>
      <c r="AG1113" s="183"/>
      <c r="AH1113" s="183"/>
      <c r="AI1113" s="183"/>
      <c r="AJ1113" s="183"/>
      <c r="AK1113" s="183"/>
      <c r="AL1113" s="183"/>
      <c r="AM1113" s="183"/>
      <c r="AN1113" s="183"/>
      <c r="AO1113" s="183"/>
      <c r="AP1113" s="183"/>
      <c r="AQ1113" s="183"/>
      <c r="AR1113" s="183"/>
      <c r="AS1113" s="183"/>
      <c r="AT1113" s="183"/>
      <c r="AU1113" s="183"/>
      <c r="AV1113" s="183"/>
      <c r="AW1113" s="183"/>
      <c r="AX1113" s="183"/>
      <c r="AY1113" s="183"/>
      <c r="AZ1113" s="183"/>
      <c r="BA1113" s="183"/>
      <c r="BB1113" s="183"/>
      <c r="BC1113" s="183"/>
      <c r="BD1113" s="183"/>
      <c r="BE1113" s="183"/>
      <c r="BF1113" s="183"/>
      <c r="BG1113" s="183"/>
      <c r="BH1113" s="183"/>
      <c r="BI1113" s="183"/>
      <c r="BJ1113" s="183"/>
      <c r="BK1113" s="183"/>
      <c r="BL1113" s="183"/>
      <c r="BM1113" s="183"/>
      <c r="BN1113" s="183"/>
    </row>
    <row r="1114">
      <c r="A1114" s="183"/>
      <c r="B1114" s="183"/>
      <c r="C1114" s="155"/>
      <c r="D1114" s="227"/>
      <c r="E1114" s="227"/>
      <c r="F1114" s="227"/>
      <c r="G1114" s="227"/>
      <c r="H1114" s="227"/>
      <c r="I1114" s="155"/>
      <c r="J1114" s="132"/>
      <c r="K1114" s="228"/>
      <c r="L1114" s="228"/>
      <c r="M1114" s="229"/>
      <c r="N1114" s="230"/>
      <c r="O1114" s="231"/>
      <c r="P1114" s="230"/>
      <c r="Q1114" s="183"/>
      <c r="R1114" s="183"/>
      <c r="S1114" s="183"/>
      <c r="T1114" s="183"/>
      <c r="U1114" s="183"/>
      <c r="V1114" s="183"/>
      <c r="W1114" s="183"/>
      <c r="X1114" s="183"/>
      <c r="Y1114" s="183"/>
      <c r="Z1114" s="183"/>
      <c r="AA1114" s="183"/>
      <c r="AB1114" s="183"/>
      <c r="AC1114" s="183"/>
      <c r="AD1114" s="183"/>
      <c r="AE1114" s="183"/>
      <c r="AF1114" s="183"/>
      <c r="AG1114" s="183"/>
      <c r="AH1114" s="183"/>
      <c r="AI1114" s="183"/>
      <c r="AJ1114" s="183"/>
      <c r="AK1114" s="183"/>
      <c r="AL1114" s="183"/>
      <c r="AM1114" s="183"/>
      <c r="AN1114" s="183"/>
      <c r="AO1114" s="183"/>
      <c r="AP1114" s="183"/>
      <c r="AQ1114" s="183"/>
      <c r="AR1114" s="183"/>
      <c r="AS1114" s="183"/>
      <c r="AT1114" s="183"/>
      <c r="AU1114" s="183"/>
      <c r="AV1114" s="183"/>
      <c r="AW1114" s="183"/>
      <c r="AX1114" s="183"/>
      <c r="AY1114" s="183"/>
      <c r="AZ1114" s="183"/>
      <c r="BA1114" s="183"/>
      <c r="BB1114" s="183"/>
      <c r="BC1114" s="183"/>
      <c r="BD1114" s="183"/>
      <c r="BE1114" s="183"/>
      <c r="BF1114" s="183"/>
      <c r="BG1114" s="183"/>
      <c r="BH1114" s="183"/>
      <c r="BI1114" s="183"/>
      <c r="BJ1114" s="183"/>
      <c r="BK1114" s="183"/>
      <c r="BL1114" s="183"/>
      <c r="BM1114" s="183"/>
      <c r="BN1114" s="183"/>
    </row>
    <row r="1115">
      <c r="A1115" s="183"/>
      <c r="B1115" s="183"/>
      <c r="C1115" s="155"/>
      <c r="D1115" s="227"/>
      <c r="E1115" s="227"/>
      <c r="F1115" s="227"/>
      <c r="G1115" s="227"/>
      <c r="H1115" s="227"/>
      <c r="I1115" s="155"/>
      <c r="J1115" s="132"/>
      <c r="K1115" s="228"/>
      <c r="L1115" s="228"/>
      <c r="M1115" s="229"/>
      <c r="N1115" s="230"/>
      <c r="O1115" s="231"/>
      <c r="P1115" s="230"/>
      <c r="Q1115" s="183"/>
      <c r="R1115" s="183"/>
      <c r="S1115" s="183"/>
      <c r="T1115" s="183"/>
      <c r="U1115" s="183"/>
      <c r="V1115" s="183"/>
      <c r="W1115" s="183"/>
      <c r="X1115" s="183"/>
      <c r="Y1115" s="183"/>
      <c r="Z1115" s="183"/>
      <c r="AA1115" s="183"/>
      <c r="AB1115" s="183"/>
      <c r="AC1115" s="183"/>
      <c r="AD1115" s="183"/>
      <c r="AE1115" s="183"/>
      <c r="AF1115" s="183"/>
      <c r="AG1115" s="183"/>
      <c r="AH1115" s="183"/>
      <c r="AI1115" s="183"/>
      <c r="AJ1115" s="183"/>
      <c r="AK1115" s="183"/>
      <c r="AL1115" s="183"/>
      <c r="AM1115" s="183"/>
      <c r="AN1115" s="183"/>
      <c r="AO1115" s="183"/>
      <c r="AP1115" s="183"/>
      <c r="AQ1115" s="183"/>
      <c r="AR1115" s="183"/>
      <c r="AS1115" s="183"/>
      <c r="AT1115" s="183"/>
      <c r="AU1115" s="183"/>
      <c r="AV1115" s="183"/>
      <c r="AW1115" s="183"/>
      <c r="AX1115" s="183"/>
      <c r="AY1115" s="183"/>
      <c r="AZ1115" s="183"/>
      <c r="BA1115" s="183"/>
      <c r="BB1115" s="183"/>
      <c r="BC1115" s="183"/>
      <c r="BD1115" s="183"/>
      <c r="BE1115" s="183"/>
      <c r="BF1115" s="183"/>
      <c r="BG1115" s="183"/>
      <c r="BH1115" s="183"/>
      <c r="BI1115" s="183"/>
      <c r="BJ1115" s="183"/>
      <c r="BK1115" s="183"/>
      <c r="BL1115" s="183"/>
      <c r="BM1115" s="183"/>
      <c r="BN1115" s="183"/>
    </row>
    <row r="1116">
      <c r="A1116" s="183"/>
      <c r="B1116" s="183"/>
      <c r="C1116" s="155"/>
      <c r="D1116" s="227"/>
      <c r="E1116" s="227"/>
      <c r="F1116" s="227"/>
      <c r="G1116" s="227"/>
      <c r="H1116" s="227"/>
      <c r="I1116" s="155"/>
      <c r="J1116" s="132"/>
      <c r="K1116" s="228"/>
      <c r="L1116" s="228"/>
      <c r="M1116" s="229"/>
      <c r="N1116" s="230"/>
      <c r="O1116" s="231"/>
      <c r="P1116" s="230"/>
      <c r="Q1116" s="183"/>
      <c r="R1116" s="183"/>
      <c r="S1116" s="183"/>
      <c r="T1116" s="183"/>
      <c r="U1116" s="183"/>
      <c r="V1116" s="183"/>
      <c r="W1116" s="183"/>
      <c r="X1116" s="183"/>
      <c r="Y1116" s="183"/>
      <c r="Z1116" s="183"/>
      <c r="AA1116" s="183"/>
      <c r="AB1116" s="183"/>
      <c r="AC1116" s="183"/>
      <c r="AD1116" s="183"/>
      <c r="AE1116" s="183"/>
      <c r="AF1116" s="183"/>
      <c r="AG1116" s="183"/>
      <c r="AH1116" s="183"/>
      <c r="AI1116" s="183"/>
      <c r="AJ1116" s="183"/>
      <c r="AK1116" s="183"/>
      <c r="AL1116" s="183"/>
      <c r="AM1116" s="183"/>
      <c r="AN1116" s="183"/>
      <c r="AO1116" s="183"/>
      <c r="AP1116" s="183"/>
      <c r="AQ1116" s="183"/>
      <c r="AR1116" s="183"/>
      <c r="AS1116" s="183"/>
      <c r="AT1116" s="183"/>
      <c r="AU1116" s="183"/>
      <c r="AV1116" s="183"/>
      <c r="AW1116" s="183"/>
      <c r="AX1116" s="183"/>
      <c r="AY1116" s="183"/>
      <c r="AZ1116" s="183"/>
      <c r="BA1116" s="183"/>
      <c r="BB1116" s="183"/>
      <c r="BC1116" s="183"/>
      <c r="BD1116" s="183"/>
      <c r="BE1116" s="183"/>
      <c r="BF1116" s="183"/>
      <c r="BG1116" s="183"/>
      <c r="BH1116" s="183"/>
      <c r="BI1116" s="183"/>
      <c r="BJ1116" s="183"/>
      <c r="BK1116" s="183"/>
      <c r="BL1116" s="183"/>
      <c r="BM1116" s="183"/>
      <c r="BN1116" s="183"/>
    </row>
    <row r="1117">
      <c r="A1117" s="183"/>
      <c r="B1117" s="183"/>
      <c r="C1117" s="155"/>
      <c r="D1117" s="227"/>
      <c r="E1117" s="227"/>
      <c r="F1117" s="227"/>
      <c r="G1117" s="227"/>
      <c r="H1117" s="227"/>
      <c r="I1117" s="155"/>
      <c r="J1117" s="132"/>
      <c r="K1117" s="228"/>
      <c r="L1117" s="228"/>
      <c r="M1117" s="229"/>
      <c r="N1117" s="230"/>
      <c r="O1117" s="231"/>
      <c r="P1117" s="230"/>
      <c r="Q1117" s="183"/>
      <c r="R1117" s="183"/>
      <c r="S1117" s="183"/>
      <c r="T1117" s="183"/>
      <c r="U1117" s="183"/>
      <c r="V1117" s="183"/>
      <c r="W1117" s="183"/>
      <c r="X1117" s="183"/>
      <c r="Y1117" s="183"/>
      <c r="Z1117" s="183"/>
      <c r="AA1117" s="183"/>
      <c r="AB1117" s="183"/>
      <c r="AC1117" s="183"/>
      <c r="AD1117" s="183"/>
      <c r="AE1117" s="183"/>
      <c r="AF1117" s="183"/>
      <c r="AG1117" s="183"/>
      <c r="AH1117" s="183"/>
      <c r="AI1117" s="183"/>
      <c r="AJ1117" s="183"/>
      <c r="AK1117" s="183"/>
      <c r="AL1117" s="183"/>
      <c r="AM1117" s="183"/>
      <c r="AN1117" s="183"/>
      <c r="AO1117" s="183"/>
      <c r="AP1117" s="183"/>
      <c r="AQ1117" s="183"/>
      <c r="AR1117" s="183"/>
      <c r="AS1117" s="183"/>
      <c r="AT1117" s="183"/>
      <c r="AU1117" s="183"/>
      <c r="AV1117" s="183"/>
      <c r="AW1117" s="183"/>
      <c r="AX1117" s="183"/>
      <c r="AY1117" s="183"/>
      <c r="AZ1117" s="183"/>
      <c r="BA1117" s="183"/>
      <c r="BB1117" s="183"/>
      <c r="BC1117" s="183"/>
      <c r="BD1117" s="183"/>
      <c r="BE1117" s="183"/>
      <c r="BF1117" s="183"/>
      <c r="BG1117" s="183"/>
      <c r="BH1117" s="183"/>
      <c r="BI1117" s="183"/>
      <c r="BJ1117" s="183"/>
      <c r="BK1117" s="183"/>
      <c r="BL1117" s="183"/>
      <c r="BM1117" s="183"/>
      <c r="BN1117" s="183"/>
    </row>
    <row r="1118">
      <c r="A1118" s="183"/>
      <c r="B1118" s="183"/>
      <c r="C1118" s="155"/>
      <c r="D1118" s="227"/>
      <c r="E1118" s="227"/>
      <c r="F1118" s="227"/>
      <c r="G1118" s="227"/>
      <c r="H1118" s="227"/>
      <c r="I1118" s="155"/>
      <c r="J1118" s="132"/>
      <c r="K1118" s="228"/>
      <c r="L1118" s="228"/>
      <c r="M1118" s="229"/>
      <c r="N1118" s="230"/>
      <c r="O1118" s="231"/>
      <c r="P1118" s="230"/>
      <c r="Q1118" s="183"/>
      <c r="R1118" s="183"/>
      <c r="S1118" s="183"/>
      <c r="T1118" s="183"/>
      <c r="U1118" s="183"/>
      <c r="V1118" s="183"/>
      <c r="W1118" s="183"/>
      <c r="X1118" s="183"/>
      <c r="Y1118" s="183"/>
      <c r="Z1118" s="183"/>
      <c r="AA1118" s="183"/>
      <c r="AB1118" s="183"/>
      <c r="AC1118" s="183"/>
      <c r="AD1118" s="183"/>
      <c r="AE1118" s="183"/>
      <c r="AF1118" s="183"/>
      <c r="AG1118" s="183"/>
      <c r="AH1118" s="183"/>
      <c r="AI1118" s="183"/>
      <c r="AJ1118" s="183"/>
      <c r="AK1118" s="183"/>
      <c r="AL1118" s="183"/>
      <c r="AM1118" s="183"/>
      <c r="AN1118" s="183"/>
      <c r="AO1118" s="183"/>
      <c r="AP1118" s="183"/>
      <c r="AQ1118" s="183"/>
      <c r="AR1118" s="183"/>
      <c r="AS1118" s="183"/>
      <c r="AT1118" s="183"/>
      <c r="AU1118" s="183"/>
      <c r="AV1118" s="183"/>
      <c r="AW1118" s="183"/>
      <c r="AX1118" s="183"/>
      <c r="AY1118" s="183"/>
      <c r="AZ1118" s="183"/>
      <c r="BA1118" s="183"/>
      <c r="BB1118" s="183"/>
      <c r="BC1118" s="183"/>
      <c r="BD1118" s="183"/>
      <c r="BE1118" s="183"/>
      <c r="BF1118" s="183"/>
      <c r="BG1118" s="183"/>
      <c r="BH1118" s="183"/>
      <c r="BI1118" s="183"/>
      <c r="BJ1118" s="183"/>
      <c r="BK1118" s="183"/>
      <c r="BL1118" s="183"/>
      <c r="BM1118" s="183"/>
      <c r="BN1118" s="183"/>
    </row>
    <row r="1119">
      <c r="A1119" s="183"/>
      <c r="B1119" s="183"/>
      <c r="C1119" s="155"/>
      <c r="D1119" s="227"/>
      <c r="E1119" s="227"/>
      <c r="F1119" s="227"/>
      <c r="G1119" s="227"/>
      <c r="H1119" s="227"/>
      <c r="I1119" s="155"/>
      <c r="J1119" s="132"/>
      <c r="K1119" s="228"/>
      <c r="L1119" s="228"/>
      <c r="M1119" s="229"/>
      <c r="N1119" s="230"/>
      <c r="O1119" s="231"/>
      <c r="P1119" s="230"/>
      <c r="Q1119" s="183"/>
      <c r="R1119" s="183"/>
      <c r="S1119" s="183"/>
      <c r="T1119" s="183"/>
      <c r="U1119" s="183"/>
      <c r="V1119" s="183"/>
      <c r="W1119" s="183"/>
      <c r="X1119" s="183"/>
      <c r="Y1119" s="183"/>
      <c r="Z1119" s="183"/>
      <c r="AA1119" s="183"/>
      <c r="AB1119" s="183"/>
      <c r="AC1119" s="183"/>
      <c r="AD1119" s="183"/>
      <c r="AE1119" s="183"/>
      <c r="AF1119" s="183"/>
      <c r="AG1119" s="183"/>
      <c r="AH1119" s="183"/>
      <c r="AI1119" s="183"/>
      <c r="AJ1119" s="183"/>
      <c r="AK1119" s="183"/>
      <c r="AL1119" s="183"/>
      <c r="AM1119" s="183"/>
      <c r="AN1119" s="183"/>
      <c r="AO1119" s="183"/>
      <c r="AP1119" s="183"/>
      <c r="AQ1119" s="183"/>
      <c r="AR1119" s="183"/>
      <c r="AS1119" s="183"/>
      <c r="AT1119" s="183"/>
      <c r="AU1119" s="183"/>
      <c r="AV1119" s="183"/>
      <c r="AW1119" s="183"/>
      <c r="AX1119" s="183"/>
      <c r="AY1119" s="183"/>
      <c r="AZ1119" s="183"/>
      <c r="BA1119" s="183"/>
      <c r="BB1119" s="183"/>
      <c r="BC1119" s="183"/>
      <c r="BD1119" s="183"/>
      <c r="BE1119" s="183"/>
      <c r="BF1119" s="183"/>
      <c r="BG1119" s="183"/>
      <c r="BH1119" s="183"/>
      <c r="BI1119" s="183"/>
      <c r="BJ1119" s="183"/>
      <c r="BK1119" s="183"/>
      <c r="BL1119" s="183"/>
      <c r="BM1119" s="183"/>
      <c r="BN1119" s="183"/>
    </row>
    <row r="1120">
      <c r="A1120" s="183"/>
      <c r="B1120" s="183"/>
      <c r="C1120" s="155"/>
      <c r="D1120" s="227"/>
      <c r="E1120" s="227"/>
      <c r="F1120" s="227"/>
      <c r="G1120" s="227"/>
      <c r="H1120" s="227"/>
      <c r="I1120" s="155"/>
      <c r="J1120" s="132"/>
      <c r="K1120" s="228"/>
      <c r="L1120" s="228"/>
      <c r="M1120" s="229"/>
      <c r="N1120" s="230"/>
      <c r="O1120" s="231"/>
      <c r="P1120" s="230"/>
      <c r="Q1120" s="183"/>
      <c r="R1120" s="183"/>
      <c r="S1120" s="183"/>
      <c r="T1120" s="183"/>
      <c r="U1120" s="183"/>
      <c r="V1120" s="183"/>
      <c r="W1120" s="183"/>
      <c r="X1120" s="183"/>
      <c r="Y1120" s="183"/>
      <c r="Z1120" s="183"/>
      <c r="AA1120" s="183"/>
      <c r="AB1120" s="183"/>
      <c r="AC1120" s="183"/>
      <c r="AD1120" s="183"/>
      <c r="AE1120" s="183"/>
      <c r="AF1120" s="183"/>
      <c r="AG1120" s="183"/>
      <c r="AH1120" s="183"/>
      <c r="AI1120" s="183"/>
      <c r="AJ1120" s="183"/>
      <c r="AK1120" s="183"/>
      <c r="AL1120" s="183"/>
      <c r="AM1120" s="183"/>
      <c r="AN1120" s="183"/>
      <c r="AO1120" s="183"/>
      <c r="AP1120" s="183"/>
      <c r="AQ1120" s="183"/>
      <c r="AR1120" s="183"/>
      <c r="AS1120" s="183"/>
      <c r="AT1120" s="183"/>
      <c r="AU1120" s="183"/>
      <c r="AV1120" s="183"/>
      <c r="AW1120" s="183"/>
      <c r="AX1120" s="183"/>
      <c r="AY1120" s="183"/>
      <c r="AZ1120" s="183"/>
      <c r="BA1120" s="183"/>
      <c r="BB1120" s="183"/>
      <c r="BC1120" s="183"/>
      <c r="BD1120" s="183"/>
      <c r="BE1120" s="183"/>
      <c r="BF1120" s="183"/>
      <c r="BG1120" s="183"/>
      <c r="BH1120" s="183"/>
      <c r="BI1120" s="183"/>
      <c r="BJ1120" s="183"/>
      <c r="BK1120" s="183"/>
      <c r="BL1120" s="183"/>
      <c r="BM1120" s="183"/>
      <c r="BN1120" s="183"/>
    </row>
    <row r="1121">
      <c r="A1121" s="183"/>
      <c r="B1121" s="183"/>
      <c r="C1121" s="155"/>
      <c r="D1121" s="227"/>
      <c r="E1121" s="227"/>
      <c r="F1121" s="227"/>
      <c r="G1121" s="227"/>
      <c r="H1121" s="227"/>
      <c r="I1121" s="155"/>
      <c r="J1121" s="132"/>
      <c r="K1121" s="228"/>
      <c r="L1121" s="228"/>
      <c r="M1121" s="229"/>
      <c r="N1121" s="230"/>
      <c r="O1121" s="231"/>
      <c r="P1121" s="230"/>
      <c r="Q1121" s="183"/>
      <c r="R1121" s="183"/>
      <c r="S1121" s="183"/>
      <c r="T1121" s="183"/>
      <c r="U1121" s="183"/>
      <c r="V1121" s="183"/>
      <c r="W1121" s="183"/>
      <c r="X1121" s="183"/>
      <c r="Y1121" s="183"/>
      <c r="Z1121" s="183"/>
      <c r="AA1121" s="183"/>
      <c r="AB1121" s="183"/>
      <c r="AC1121" s="183"/>
      <c r="AD1121" s="183"/>
      <c r="AE1121" s="183"/>
      <c r="AF1121" s="183"/>
      <c r="AG1121" s="183"/>
      <c r="AH1121" s="183"/>
      <c r="AI1121" s="183"/>
      <c r="AJ1121" s="183"/>
      <c r="AK1121" s="183"/>
      <c r="AL1121" s="183"/>
      <c r="AM1121" s="183"/>
      <c r="AN1121" s="183"/>
      <c r="AO1121" s="183"/>
      <c r="AP1121" s="183"/>
      <c r="AQ1121" s="183"/>
      <c r="AR1121" s="183"/>
      <c r="AS1121" s="183"/>
      <c r="AT1121" s="183"/>
      <c r="AU1121" s="183"/>
      <c r="AV1121" s="183"/>
      <c r="AW1121" s="183"/>
      <c r="AX1121" s="183"/>
      <c r="AY1121" s="183"/>
      <c r="AZ1121" s="183"/>
      <c r="BA1121" s="183"/>
      <c r="BB1121" s="183"/>
      <c r="BC1121" s="183"/>
      <c r="BD1121" s="183"/>
      <c r="BE1121" s="183"/>
      <c r="BF1121" s="183"/>
      <c r="BG1121" s="183"/>
      <c r="BH1121" s="183"/>
      <c r="BI1121" s="183"/>
      <c r="BJ1121" s="183"/>
      <c r="BK1121" s="183"/>
      <c r="BL1121" s="183"/>
      <c r="BM1121" s="183"/>
      <c r="BN1121" s="183"/>
    </row>
    <row r="1122">
      <c r="A1122" s="183"/>
      <c r="B1122" s="183"/>
      <c r="C1122" s="155"/>
      <c r="D1122" s="227"/>
      <c r="E1122" s="227"/>
      <c r="F1122" s="227"/>
      <c r="G1122" s="227"/>
      <c r="H1122" s="227"/>
      <c r="I1122" s="155"/>
      <c r="J1122" s="132"/>
      <c r="K1122" s="228"/>
      <c r="L1122" s="228"/>
      <c r="M1122" s="229"/>
      <c r="N1122" s="230"/>
      <c r="O1122" s="231"/>
      <c r="P1122" s="230"/>
      <c r="Q1122" s="183"/>
      <c r="R1122" s="183"/>
      <c r="S1122" s="183"/>
      <c r="T1122" s="183"/>
      <c r="U1122" s="183"/>
      <c r="V1122" s="183"/>
      <c r="W1122" s="183"/>
      <c r="X1122" s="183"/>
      <c r="Y1122" s="183"/>
      <c r="Z1122" s="183"/>
      <c r="AA1122" s="183"/>
      <c r="AB1122" s="183"/>
      <c r="AC1122" s="183"/>
      <c r="AD1122" s="183"/>
      <c r="AE1122" s="183"/>
      <c r="AF1122" s="183"/>
      <c r="AG1122" s="183"/>
      <c r="AH1122" s="183"/>
      <c r="AI1122" s="183"/>
      <c r="AJ1122" s="183"/>
      <c r="AK1122" s="183"/>
      <c r="AL1122" s="183"/>
      <c r="AM1122" s="183"/>
      <c r="AN1122" s="183"/>
      <c r="AO1122" s="183"/>
      <c r="AP1122" s="183"/>
      <c r="AQ1122" s="183"/>
      <c r="AR1122" s="183"/>
      <c r="AS1122" s="183"/>
      <c r="AT1122" s="183"/>
      <c r="AU1122" s="183"/>
      <c r="AV1122" s="183"/>
      <c r="AW1122" s="183"/>
      <c r="AX1122" s="183"/>
      <c r="AY1122" s="183"/>
      <c r="AZ1122" s="183"/>
      <c r="BA1122" s="183"/>
      <c r="BB1122" s="183"/>
      <c r="BC1122" s="183"/>
      <c r="BD1122" s="183"/>
      <c r="BE1122" s="183"/>
      <c r="BF1122" s="183"/>
      <c r="BG1122" s="183"/>
      <c r="BH1122" s="183"/>
      <c r="BI1122" s="183"/>
      <c r="BJ1122" s="183"/>
      <c r="BK1122" s="183"/>
      <c r="BL1122" s="183"/>
      <c r="BM1122" s="183"/>
      <c r="BN1122" s="183"/>
    </row>
    <row r="1123">
      <c r="A1123" s="183"/>
      <c r="B1123" s="183"/>
      <c r="C1123" s="155"/>
      <c r="D1123" s="227"/>
      <c r="E1123" s="227"/>
      <c r="F1123" s="227"/>
      <c r="G1123" s="227"/>
      <c r="H1123" s="227"/>
      <c r="I1123" s="155"/>
      <c r="J1123" s="132"/>
      <c r="K1123" s="228"/>
      <c r="L1123" s="228"/>
      <c r="M1123" s="229"/>
      <c r="N1123" s="230"/>
      <c r="O1123" s="231"/>
      <c r="P1123" s="230"/>
      <c r="Q1123" s="183"/>
      <c r="R1123" s="183"/>
      <c r="S1123" s="183"/>
      <c r="T1123" s="183"/>
      <c r="U1123" s="183"/>
      <c r="V1123" s="183"/>
      <c r="W1123" s="183"/>
      <c r="X1123" s="183"/>
      <c r="Y1123" s="183"/>
      <c r="Z1123" s="183"/>
      <c r="AA1123" s="183"/>
      <c r="AB1123" s="183"/>
      <c r="AC1123" s="183"/>
      <c r="AD1123" s="183"/>
      <c r="AE1123" s="183"/>
      <c r="AF1123" s="183"/>
      <c r="AG1123" s="183"/>
      <c r="AH1123" s="183"/>
      <c r="AI1123" s="183"/>
      <c r="AJ1123" s="183"/>
      <c r="AK1123" s="183"/>
      <c r="AL1123" s="183"/>
      <c r="AM1123" s="183"/>
      <c r="AN1123" s="183"/>
      <c r="AO1123" s="183"/>
      <c r="AP1123" s="183"/>
      <c r="AQ1123" s="183"/>
      <c r="AR1123" s="183"/>
      <c r="AS1123" s="183"/>
      <c r="AT1123" s="183"/>
      <c r="AU1123" s="183"/>
      <c r="AV1123" s="183"/>
      <c r="AW1123" s="183"/>
      <c r="AX1123" s="183"/>
      <c r="AY1123" s="183"/>
      <c r="AZ1123" s="183"/>
      <c r="BA1123" s="183"/>
      <c r="BB1123" s="183"/>
      <c r="BC1123" s="183"/>
      <c r="BD1123" s="183"/>
      <c r="BE1123" s="183"/>
      <c r="BF1123" s="183"/>
      <c r="BG1123" s="183"/>
      <c r="BH1123" s="183"/>
      <c r="BI1123" s="183"/>
      <c r="BJ1123" s="183"/>
      <c r="BK1123" s="183"/>
      <c r="BL1123" s="183"/>
      <c r="BM1123" s="183"/>
      <c r="BN1123" s="183"/>
    </row>
    <row r="1124">
      <c r="A1124" s="183"/>
      <c r="B1124" s="183"/>
      <c r="C1124" s="155"/>
      <c r="D1124" s="227"/>
      <c r="E1124" s="227"/>
      <c r="F1124" s="227"/>
      <c r="G1124" s="227"/>
      <c r="H1124" s="227"/>
      <c r="I1124" s="155"/>
      <c r="J1124" s="132"/>
      <c r="K1124" s="228"/>
      <c r="L1124" s="228"/>
      <c r="M1124" s="229"/>
      <c r="N1124" s="230"/>
      <c r="O1124" s="231"/>
      <c r="P1124" s="230"/>
      <c r="Q1124" s="183"/>
      <c r="R1124" s="183"/>
      <c r="S1124" s="183"/>
      <c r="T1124" s="183"/>
      <c r="U1124" s="183"/>
      <c r="V1124" s="183"/>
      <c r="W1124" s="183"/>
      <c r="X1124" s="183"/>
      <c r="Y1124" s="183"/>
      <c r="Z1124" s="183"/>
      <c r="AA1124" s="183"/>
      <c r="AB1124" s="183"/>
      <c r="AC1124" s="183"/>
      <c r="AD1124" s="183"/>
      <c r="AE1124" s="183"/>
      <c r="AF1124" s="183"/>
      <c r="AG1124" s="183"/>
      <c r="AH1124" s="183"/>
      <c r="AI1124" s="183"/>
      <c r="AJ1124" s="183"/>
      <c r="AK1124" s="183"/>
      <c r="AL1124" s="183"/>
      <c r="AM1124" s="183"/>
      <c r="AN1124" s="183"/>
      <c r="AO1124" s="183"/>
      <c r="AP1124" s="183"/>
      <c r="AQ1124" s="183"/>
      <c r="AR1124" s="183"/>
      <c r="AS1124" s="183"/>
      <c r="AT1124" s="183"/>
      <c r="AU1124" s="183"/>
      <c r="AV1124" s="183"/>
      <c r="AW1124" s="183"/>
      <c r="AX1124" s="183"/>
      <c r="AY1124" s="183"/>
      <c r="AZ1124" s="183"/>
      <c r="BA1124" s="183"/>
      <c r="BB1124" s="183"/>
      <c r="BC1124" s="183"/>
      <c r="BD1124" s="183"/>
      <c r="BE1124" s="183"/>
      <c r="BF1124" s="183"/>
      <c r="BG1124" s="183"/>
      <c r="BH1124" s="183"/>
      <c r="BI1124" s="183"/>
      <c r="BJ1124" s="183"/>
      <c r="BK1124" s="183"/>
      <c r="BL1124" s="183"/>
      <c r="BM1124" s="183"/>
      <c r="BN1124" s="183"/>
    </row>
    <row r="1125">
      <c r="A1125" s="183"/>
      <c r="B1125" s="183"/>
      <c r="C1125" s="155"/>
      <c r="D1125" s="227"/>
      <c r="E1125" s="227"/>
      <c r="F1125" s="227"/>
      <c r="G1125" s="227"/>
      <c r="H1125" s="227"/>
      <c r="I1125" s="155"/>
      <c r="J1125" s="132"/>
      <c r="K1125" s="228"/>
      <c r="L1125" s="228"/>
      <c r="M1125" s="229"/>
      <c r="N1125" s="230"/>
      <c r="O1125" s="231"/>
      <c r="P1125" s="230"/>
      <c r="Q1125" s="183"/>
      <c r="R1125" s="183"/>
      <c r="S1125" s="183"/>
      <c r="T1125" s="183"/>
      <c r="U1125" s="183"/>
      <c r="V1125" s="183"/>
      <c r="W1125" s="183"/>
      <c r="X1125" s="183"/>
      <c r="Y1125" s="183"/>
      <c r="Z1125" s="183"/>
      <c r="AA1125" s="183"/>
      <c r="AB1125" s="183"/>
      <c r="AC1125" s="183"/>
      <c r="AD1125" s="183"/>
      <c r="AE1125" s="183"/>
      <c r="AF1125" s="183"/>
      <c r="AG1125" s="183"/>
      <c r="AH1125" s="183"/>
      <c r="AI1125" s="183"/>
      <c r="AJ1125" s="183"/>
      <c r="AK1125" s="183"/>
      <c r="AL1125" s="183"/>
      <c r="AM1125" s="183"/>
      <c r="AN1125" s="183"/>
      <c r="AO1125" s="183"/>
      <c r="AP1125" s="183"/>
      <c r="AQ1125" s="183"/>
      <c r="AR1125" s="183"/>
      <c r="AS1125" s="183"/>
      <c r="AT1125" s="183"/>
      <c r="AU1125" s="183"/>
      <c r="AV1125" s="183"/>
      <c r="AW1125" s="183"/>
      <c r="AX1125" s="183"/>
      <c r="AY1125" s="183"/>
      <c r="AZ1125" s="183"/>
      <c r="BA1125" s="183"/>
      <c r="BB1125" s="183"/>
      <c r="BC1125" s="183"/>
      <c r="BD1125" s="183"/>
      <c r="BE1125" s="183"/>
      <c r="BF1125" s="183"/>
      <c r="BG1125" s="183"/>
      <c r="BH1125" s="183"/>
      <c r="BI1125" s="183"/>
      <c r="BJ1125" s="183"/>
      <c r="BK1125" s="183"/>
      <c r="BL1125" s="183"/>
      <c r="BM1125" s="183"/>
      <c r="BN1125" s="183"/>
    </row>
    <row r="1126">
      <c r="A1126" s="183"/>
      <c r="B1126" s="183"/>
      <c r="C1126" s="155"/>
      <c r="D1126" s="227"/>
      <c r="E1126" s="227"/>
      <c r="F1126" s="227"/>
      <c r="G1126" s="227"/>
      <c r="H1126" s="227"/>
      <c r="I1126" s="155"/>
      <c r="J1126" s="132"/>
      <c r="K1126" s="228"/>
      <c r="L1126" s="228"/>
      <c r="M1126" s="229"/>
      <c r="N1126" s="230"/>
      <c r="O1126" s="231"/>
      <c r="P1126" s="230"/>
      <c r="Q1126" s="183"/>
      <c r="R1126" s="183"/>
      <c r="S1126" s="183"/>
      <c r="T1126" s="183"/>
      <c r="U1126" s="183"/>
      <c r="V1126" s="183"/>
      <c r="W1126" s="183"/>
      <c r="X1126" s="183"/>
      <c r="Y1126" s="183"/>
      <c r="Z1126" s="183"/>
      <c r="AA1126" s="183"/>
      <c r="AB1126" s="183"/>
      <c r="AC1126" s="183"/>
      <c r="AD1126" s="183"/>
      <c r="AE1126" s="183"/>
      <c r="AF1126" s="183"/>
      <c r="AG1126" s="183"/>
      <c r="AH1126" s="183"/>
      <c r="AI1126" s="183"/>
      <c r="AJ1126" s="183"/>
      <c r="AK1126" s="183"/>
      <c r="AL1126" s="183"/>
      <c r="AM1126" s="183"/>
      <c r="AN1126" s="183"/>
      <c r="AO1126" s="183"/>
      <c r="AP1126" s="183"/>
      <c r="AQ1126" s="183"/>
      <c r="AR1126" s="183"/>
      <c r="AS1126" s="183"/>
      <c r="AT1126" s="183"/>
      <c r="AU1126" s="183"/>
      <c r="AV1126" s="183"/>
      <c r="AW1126" s="183"/>
      <c r="AX1126" s="183"/>
      <c r="AY1126" s="183"/>
      <c r="AZ1126" s="183"/>
      <c r="BA1126" s="183"/>
      <c r="BB1126" s="183"/>
      <c r="BC1126" s="183"/>
      <c r="BD1126" s="183"/>
      <c r="BE1126" s="183"/>
      <c r="BF1126" s="183"/>
      <c r="BG1126" s="183"/>
      <c r="BH1126" s="183"/>
      <c r="BI1126" s="183"/>
      <c r="BJ1126" s="183"/>
      <c r="BK1126" s="183"/>
      <c r="BL1126" s="183"/>
      <c r="BM1126" s="183"/>
      <c r="BN1126" s="183"/>
    </row>
    <row r="1127">
      <c r="A1127" s="183"/>
      <c r="B1127" s="183"/>
      <c r="C1127" s="155"/>
      <c r="D1127" s="227"/>
      <c r="E1127" s="227"/>
      <c r="F1127" s="227"/>
      <c r="G1127" s="227"/>
      <c r="H1127" s="227"/>
      <c r="I1127" s="155"/>
      <c r="J1127" s="132"/>
      <c r="K1127" s="228"/>
      <c r="L1127" s="228"/>
      <c r="M1127" s="229"/>
      <c r="N1127" s="230"/>
      <c r="O1127" s="231"/>
      <c r="P1127" s="230"/>
      <c r="Q1127" s="183"/>
      <c r="R1127" s="183"/>
      <c r="S1127" s="183"/>
      <c r="T1127" s="183"/>
      <c r="U1127" s="183"/>
      <c r="V1127" s="183"/>
      <c r="W1127" s="183"/>
      <c r="X1127" s="183"/>
      <c r="Y1127" s="183"/>
      <c r="Z1127" s="183"/>
      <c r="AA1127" s="183"/>
      <c r="AB1127" s="183"/>
      <c r="AC1127" s="183"/>
      <c r="AD1127" s="183"/>
      <c r="AE1127" s="183"/>
      <c r="AF1127" s="183"/>
      <c r="AG1127" s="183"/>
      <c r="AH1127" s="183"/>
      <c r="AI1127" s="183"/>
      <c r="AJ1127" s="183"/>
      <c r="AK1127" s="183"/>
      <c r="AL1127" s="183"/>
      <c r="AM1127" s="183"/>
      <c r="AN1127" s="183"/>
      <c r="AO1127" s="183"/>
      <c r="AP1127" s="183"/>
      <c r="AQ1127" s="183"/>
      <c r="AR1127" s="183"/>
      <c r="AS1127" s="183"/>
      <c r="AT1127" s="183"/>
      <c r="AU1127" s="183"/>
      <c r="AV1127" s="183"/>
      <c r="AW1127" s="183"/>
      <c r="AX1127" s="183"/>
      <c r="AY1127" s="183"/>
      <c r="AZ1127" s="183"/>
      <c r="BA1127" s="183"/>
      <c r="BB1127" s="183"/>
      <c r="BC1127" s="183"/>
      <c r="BD1127" s="183"/>
      <c r="BE1127" s="183"/>
      <c r="BF1127" s="183"/>
      <c r="BG1127" s="183"/>
      <c r="BH1127" s="183"/>
      <c r="BI1127" s="183"/>
      <c r="BJ1127" s="183"/>
      <c r="BK1127" s="183"/>
      <c r="BL1127" s="183"/>
      <c r="BM1127" s="183"/>
      <c r="BN1127" s="183"/>
    </row>
    <row r="1128">
      <c r="A1128" s="183"/>
      <c r="B1128" s="183"/>
      <c r="C1128" s="155"/>
      <c r="D1128" s="227"/>
      <c r="E1128" s="227"/>
      <c r="F1128" s="227"/>
      <c r="G1128" s="227"/>
      <c r="H1128" s="227"/>
      <c r="I1128" s="155"/>
      <c r="J1128" s="132"/>
      <c r="K1128" s="228"/>
      <c r="L1128" s="228"/>
      <c r="M1128" s="229"/>
      <c r="N1128" s="230"/>
      <c r="O1128" s="231"/>
      <c r="P1128" s="230"/>
      <c r="Q1128" s="183"/>
      <c r="R1128" s="183"/>
      <c r="S1128" s="183"/>
      <c r="T1128" s="183"/>
      <c r="U1128" s="183"/>
      <c r="V1128" s="183"/>
      <c r="W1128" s="183"/>
      <c r="X1128" s="183"/>
      <c r="Y1128" s="183"/>
      <c r="Z1128" s="183"/>
      <c r="AA1128" s="183"/>
      <c r="AB1128" s="183"/>
      <c r="AC1128" s="183"/>
      <c r="AD1128" s="183"/>
      <c r="AE1128" s="183"/>
      <c r="AF1128" s="183"/>
      <c r="AG1128" s="183"/>
      <c r="AH1128" s="183"/>
      <c r="AI1128" s="183"/>
      <c r="AJ1128" s="183"/>
      <c r="AK1128" s="183"/>
      <c r="AL1128" s="183"/>
      <c r="AM1128" s="183"/>
      <c r="AN1128" s="183"/>
      <c r="AO1128" s="183"/>
      <c r="AP1128" s="183"/>
      <c r="AQ1128" s="183"/>
      <c r="AR1128" s="183"/>
      <c r="AS1128" s="183"/>
      <c r="AT1128" s="183"/>
      <c r="AU1128" s="183"/>
      <c r="AV1128" s="183"/>
      <c r="AW1128" s="183"/>
      <c r="AX1128" s="183"/>
      <c r="AY1128" s="183"/>
      <c r="AZ1128" s="183"/>
      <c r="BA1128" s="183"/>
      <c r="BB1128" s="183"/>
      <c r="BC1128" s="183"/>
      <c r="BD1128" s="183"/>
      <c r="BE1128" s="183"/>
      <c r="BF1128" s="183"/>
      <c r="BG1128" s="183"/>
      <c r="BH1128" s="183"/>
      <c r="BI1128" s="183"/>
      <c r="BJ1128" s="183"/>
      <c r="BK1128" s="183"/>
      <c r="BL1128" s="183"/>
      <c r="BM1128" s="183"/>
      <c r="BN1128" s="183"/>
    </row>
    <row r="1129">
      <c r="A1129" s="183"/>
      <c r="B1129" s="183"/>
      <c r="C1129" s="155"/>
      <c r="D1129" s="227"/>
      <c r="E1129" s="227"/>
      <c r="F1129" s="227"/>
      <c r="G1129" s="227"/>
      <c r="H1129" s="227"/>
      <c r="I1129" s="155"/>
      <c r="J1129" s="132"/>
      <c r="K1129" s="228"/>
      <c r="L1129" s="228"/>
      <c r="M1129" s="229"/>
      <c r="N1129" s="230"/>
      <c r="O1129" s="231"/>
      <c r="P1129" s="230"/>
      <c r="Q1129" s="183"/>
      <c r="R1129" s="183"/>
      <c r="S1129" s="183"/>
      <c r="T1129" s="183"/>
      <c r="U1129" s="183"/>
      <c r="V1129" s="183"/>
      <c r="W1129" s="183"/>
      <c r="X1129" s="183"/>
      <c r="Y1129" s="183"/>
      <c r="Z1129" s="183"/>
      <c r="AA1129" s="183"/>
      <c r="AB1129" s="183"/>
      <c r="AC1129" s="183"/>
      <c r="AD1129" s="183"/>
      <c r="AE1129" s="183"/>
      <c r="AF1129" s="183"/>
      <c r="AG1129" s="183"/>
      <c r="AH1129" s="183"/>
      <c r="AI1129" s="183"/>
      <c r="AJ1129" s="183"/>
      <c r="AK1129" s="183"/>
      <c r="AL1129" s="183"/>
      <c r="AM1129" s="183"/>
      <c r="AN1129" s="183"/>
      <c r="AO1129" s="183"/>
      <c r="AP1129" s="183"/>
      <c r="AQ1129" s="183"/>
      <c r="AR1129" s="183"/>
      <c r="AS1129" s="183"/>
      <c r="AT1129" s="183"/>
      <c r="AU1129" s="183"/>
      <c r="AV1129" s="183"/>
      <c r="AW1129" s="183"/>
      <c r="AX1129" s="183"/>
      <c r="AY1129" s="183"/>
      <c r="AZ1129" s="183"/>
      <c r="BA1129" s="183"/>
      <c r="BB1129" s="183"/>
      <c r="BC1129" s="183"/>
      <c r="BD1129" s="183"/>
      <c r="BE1129" s="183"/>
      <c r="BF1129" s="183"/>
      <c r="BG1129" s="183"/>
      <c r="BH1129" s="183"/>
      <c r="BI1129" s="183"/>
      <c r="BJ1129" s="183"/>
      <c r="BK1129" s="183"/>
      <c r="BL1129" s="183"/>
      <c r="BM1129" s="183"/>
      <c r="BN1129" s="183"/>
    </row>
    <row r="1130">
      <c r="A1130" s="183"/>
      <c r="B1130" s="183"/>
      <c r="C1130" s="155"/>
      <c r="D1130" s="227"/>
      <c r="E1130" s="227"/>
      <c r="F1130" s="227"/>
      <c r="G1130" s="227"/>
      <c r="H1130" s="227"/>
      <c r="I1130" s="155"/>
      <c r="J1130" s="132"/>
      <c r="K1130" s="228"/>
      <c r="L1130" s="228"/>
      <c r="M1130" s="229"/>
      <c r="N1130" s="230"/>
      <c r="O1130" s="231"/>
      <c r="P1130" s="230"/>
      <c r="Q1130" s="183"/>
      <c r="R1130" s="183"/>
      <c r="S1130" s="183"/>
      <c r="T1130" s="183"/>
      <c r="U1130" s="183"/>
      <c r="V1130" s="183"/>
      <c r="W1130" s="183"/>
      <c r="X1130" s="183"/>
      <c r="Y1130" s="183"/>
      <c r="Z1130" s="183"/>
      <c r="AA1130" s="183"/>
      <c r="AB1130" s="183"/>
      <c r="AC1130" s="183"/>
      <c r="AD1130" s="183"/>
      <c r="AE1130" s="183"/>
      <c r="AF1130" s="183"/>
      <c r="AG1130" s="183"/>
      <c r="AH1130" s="183"/>
      <c r="AI1130" s="183"/>
      <c r="AJ1130" s="183"/>
      <c r="AK1130" s="183"/>
      <c r="AL1130" s="183"/>
      <c r="AM1130" s="183"/>
      <c r="AN1130" s="183"/>
      <c r="AO1130" s="183"/>
      <c r="AP1130" s="183"/>
      <c r="AQ1130" s="183"/>
      <c r="AR1130" s="183"/>
      <c r="AS1130" s="183"/>
      <c r="AT1130" s="183"/>
      <c r="AU1130" s="183"/>
      <c r="AV1130" s="183"/>
      <c r="AW1130" s="183"/>
      <c r="AX1130" s="183"/>
      <c r="AY1130" s="183"/>
      <c r="AZ1130" s="183"/>
      <c r="BA1130" s="183"/>
      <c r="BB1130" s="183"/>
      <c r="BC1130" s="183"/>
      <c r="BD1130" s="183"/>
      <c r="BE1130" s="183"/>
      <c r="BF1130" s="183"/>
      <c r="BG1130" s="183"/>
      <c r="BH1130" s="183"/>
      <c r="BI1130" s="183"/>
      <c r="BJ1130" s="183"/>
      <c r="BK1130" s="183"/>
      <c r="BL1130" s="183"/>
      <c r="BM1130" s="183"/>
      <c r="BN1130" s="183"/>
    </row>
    <row r="1131">
      <c r="A1131" s="183"/>
      <c r="B1131" s="183"/>
      <c r="C1131" s="155"/>
      <c r="D1131" s="227"/>
      <c r="E1131" s="227"/>
      <c r="F1131" s="227"/>
      <c r="G1131" s="227"/>
      <c r="H1131" s="227"/>
      <c r="I1131" s="155"/>
      <c r="J1131" s="132"/>
      <c r="K1131" s="228"/>
      <c r="L1131" s="228"/>
      <c r="M1131" s="229"/>
      <c r="N1131" s="230"/>
      <c r="O1131" s="231"/>
      <c r="P1131" s="230"/>
      <c r="Q1131" s="183"/>
      <c r="R1131" s="183"/>
      <c r="S1131" s="183"/>
      <c r="T1131" s="183"/>
      <c r="U1131" s="183"/>
      <c r="V1131" s="183"/>
      <c r="W1131" s="183"/>
      <c r="X1131" s="183"/>
      <c r="Y1131" s="183"/>
      <c r="Z1131" s="183"/>
      <c r="AA1131" s="183"/>
      <c r="AB1131" s="183"/>
      <c r="AC1131" s="183"/>
      <c r="AD1131" s="183"/>
      <c r="AE1131" s="183"/>
      <c r="AF1131" s="183"/>
      <c r="AG1131" s="183"/>
      <c r="AH1131" s="183"/>
      <c r="AI1131" s="183"/>
      <c r="AJ1131" s="183"/>
      <c r="AK1131" s="183"/>
      <c r="AL1131" s="183"/>
      <c r="AM1131" s="183"/>
      <c r="AN1131" s="183"/>
      <c r="AO1131" s="183"/>
      <c r="AP1131" s="183"/>
      <c r="AQ1131" s="183"/>
      <c r="AR1131" s="183"/>
      <c r="AS1131" s="183"/>
      <c r="AT1131" s="183"/>
      <c r="AU1131" s="183"/>
      <c r="AV1131" s="183"/>
      <c r="AW1131" s="183"/>
      <c r="AX1131" s="183"/>
      <c r="AY1131" s="183"/>
      <c r="AZ1131" s="183"/>
      <c r="BA1131" s="183"/>
      <c r="BB1131" s="183"/>
      <c r="BC1131" s="183"/>
      <c r="BD1131" s="183"/>
      <c r="BE1131" s="183"/>
      <c r="BF1131" s="183"/>
      <c r="BG1131" s="183"/>
      <c r="BH1131" s="183"/>
      <c r="BI1131" s="183"/>
      <c r="BJ1131" s="183"/>
      <c r="BK1131" s="183"/>
      <c r="BL1131" s="183"/>
      <c r="BM1131" s="183"/>
      <c r="BN1131" s="183"/>
    </row>
    <row r="1132">
      <c r="A1132" s="183"/>
      <c r="B1132" s="183"/>
      <c r="C1132" s="155"/>
      <c r="D1132" s="227"/>
      <c r="E1132" s="227"/>
      <c r="F1132" s="227"/>
      <c r="G1132" s="227"/>
      <c r="H1132" s="227"/>
      <c r="I1132" s="155"/>
      <c r="J1132" s="132"/>
      <c r="K1132" s="228"/>
      <c r="L1132" s="228"/>
      <c r="M1132" s="229"/>
      <c r="N1132" s="230"/>
      <c r="O1132" s="231"/>
      <c r="P1132" s="230"/>
      <c r="Q1132" s="183"/>
      <c r="R1132" s="183"/>
      <c r="S1132" s="183"/>
      <c r="T1132" s="183"/>
      <c r="U1132" s="183"/>
      <c r="V1132" s="183"/>
      <c r="W1132" s="183"/>
      <c r="X1132" s="183"/>
      <c r="Y1132" s="183"/>
      <c r="Z1132" s="183"/>
      <c r="AA1132" s="183"/>
      <c r="AB1132" s="183"/>
      <c r="AC1132" s="183"/>
      <c r="AD1132" s="183"/>
      <c r="AE1132" s="183"/>
      <c r="AF1132" s="183"/>
      <c r="AG1132" s="183"/>
      <c r="AH1132" s="183"/>
      <c r="AI1132" s="183"/>
      <c r="AJ1132" s="183"/>
      <c r="AK1132" s="183"/>
      <c r="AL1132" s="183"/>
      <c r="AM1132" s="183"/>
      <c r="AN1132" s="183"/>
      <c r="AO1132" s="183"/>
      <c r="AP1132" s="183"/>
      <c r="AQ1132" s="183"/>
      <c r="AR1132" s="183"/>
      <c r="AS1132" s="183"/>
      <c r="AT1132" s="183"/>
      <c r="AU1132" s="183"/>
      <c r="AV1132" s="183"/>
      <c r="AW1132" s="183"/>
      <c r="AX1132" s="183"/>
      <c r="AY1132" s="183"/>
      <c r="AZ1132" s="183"/>
      <c r="BA1132" s="183"/>
      <c r="BB1132" s="183"/>
      <c r="BC1132" s="183"/>
      <c r="BD1132" s="183"/>
      <c r="BE1132" s="183"/>
      <c r="BF1132" s="183"/>
      <c r="BG1132" s="183"/>
      <c r="BH1132" s="183"/>
      <c r="BI1132" s="183"/>
      <c r="BJ1132" s="183"/>
      <c r="BK1132" s="183"/>
      <c r="BL1132" s="183"/>
      <c r="BM1132" s="183"/>
      <c r="BN1132" s="183"/>
    </row>
    <row r="1133">
      <c r="A1133" s="183"/>
      <c r="B1133" s="183"/>
      <c r="C1133" s="155"/>
      <c r="D1133" s="227"/>
      <c r="E1133" s="227"/>
      <c r="F1133" s="227"/>
      <c r="G1133" s="227"/>
      <c r="H1133" s="227"/>
      <c r="I1133" s="155"/>
      <c r="J1133" s="132"/>
      <c r="K1133" s="228"/>
      <c r="L1133" s="228"/>
      <c r="M1133" s="229"/>
      <c r="N1133" s="230"/>
      <c r="O1133" s="231"/>
      <c r="P1133" s="230"/>
      <c r="Q1133" s="183"/>
      <c r="R1133" s="183"/>
      <c r="S1133" s="183"/>
      <c r="T1133" s="183"/>
      <c r="U1133" s="183"/>
      <c r="V1133" s="183"/>
      <c r="W1133" s="183"/>
      <c r="X1133" s="183"/>
      <c r="Y1133" s="183"/>
      <c r="Z1133" s="183"/>
      <c r="AA1133" s="183"/>
      <c r="AB1133" s="183"/>
      <c r="AC1133" s="183"/>
      <c r="AD1133" s="183"/>
      <c r="AE1133" s="183"/>
      <c r="AF1133" s="183"/>
      <c r="AG1133" s="183"/>
      <c r="AH1133" s="183"/>
      <c r="AI1133" s="183"/>
      <c r="AJ1133" s="183"/>
      <c r="AK1133" s="183"/>
      <c r="AL1133" s="183"/>
      <c r="AM1133" s="183"/>
      <c r="AN1133" s="183"/>
      <c r="AO1133" s="183"/>
      <c r="AP1133" s="183"/>
      <c r="AQ1133" s="183"/>
      <c r="AR1133" s="183"/>
      <c r="AS1133" s="183"/>
      <c r="AT1133" s="183"/>
      <c r="AU1133" s="183"/>
      <c r="AV1133" s="183"/>
      <c r="AW1133" s="183"/>
      <c r="AX1133" s="183"/>
      <c r="AY1133" s="183"/>
      <c r="AZ1133" s="183"/>
      <c r="BA1133" s="183"/>
      <c r="BB1133" s="183"/>
      <c r="BC1133" s="183"/>
      <c r="BD1133" s="183"/>
      <c r="BE1133" s="183"/>
      <c r="BF1133" s="183"/>
      <c r="BG1133" s="183"/>
      <c r="BH1133" s="183"/>
      <c r="BI1133" s="183"/>
      <c r="BJ1133" s="183"/>
      <c r="BK1133" s="183"/>
      <c r="BL1133" s="183"/>
      <c r="BM1133" s="183"/>
      <c r="BN1133" s="183"/>
    </row>
    <row r="1134">
      <c r="A1134" s="183"/>
      <c r="B1134" s="183"/>
      <c r="C1134" s="155"/>
      <c r="D1134" s="227"/>
      <c r="E1134" s="227"/>
      <c r="F1134" s="227"/>
      <c r="G1134" s="227"/>
      <c r="H1134" s="227"/>
      <c r="I1134" s="155"/>
      <c r="J1134" s="132"/>
      <c r="K1134" s="228"/>
      <c r="L1134" s="228"/>
      <c r="M1134" s="229"/>
      <c r="N1134" s="230"/>
      <c r="O1134" s="231"/>
      <c r="P1134" s="230"/>
      <c r="Q1134" s="183"/>
      <c r="R1134" s="183"/>
      <c r="S1134" s="183"/>
      <c r="T1134" s="183"/>
      <c r="U1134" s="183"/>
      <c r="V1134" s="183"/>
      <c r="W1134" s="183"/>
      <c r="X1134" s="183"/>
      <c r="Y1134" s="183"/>
      <c r="Z1134" s="183"/>
      <c r="AA1134" s="183"/>
      <c r="AB1134" s="183"/>
      <c r="AC1134" s="183"/>
      <c r="AD1134" s="183"/>
      <c r="AE1134" s="183"/>
      <c r="AF1134" s="183"/>
      <c r="AG1134" s="183"/>
      <c r="AH1134" s="183"/>
      <c r="AI1134" s="183"/>
      <c r="AJ1134" s="183"/>
      <c r="AK1134" s="183"/>
      <c r="AL1134" s="183"/>
      <c r="AM1134" s="183"/>
      <c r="AN1134" s="183"/>
      <c r="AO1134" s="183"/>
      <c r="AP1134" s="183"/>
      <c r="AQ1134" s="183"/>
      <c r="AR1134" s="183"/>
      <c r="AS1134" s="183"/>
      <c r="AT1134" s="183"/>
      <c r="AU1134" s="183"/>
      <c r="AV1134" s="183"/>
      <c r="AW1134" s="183"/>
      <c r="AX1134" s="183"/>
      <c r="AY1134" s="183"/>
      <c r="AZ1134" s="183"/>
      <c r="BA1134" s="183"/>
      <c r="BB1134" s="183"/>
      <c r="BC1134" s="183"/>
      <c r="BD1134" s="183"/>
      <c r="BE1134" s="183"/>
      <c r="BF1134" s="183"/>
      <c r="BG1134" s="183"/>
      <c r="BH1134" s="183"/>
      <c r="BI1134" s="183"/>
      <c r="BJ1134" s="183"/>
      <c r="BK1134" s="183"/>
      <c r="BL1134" s="183"/>
      <c r="BM1134" s="183"/>
      <c r="BN1134" s="183"/>
    </row>
    <row r="1135">
      <c r="A1135" s="183"/>
      <c r="B1135" s="183"/>
      <c r="C1135" s="155"/>
      <c r="D1135" s="227"/>
      <c r="E1135" s="227"/>
      <c r="F1135" s="227"/>
      <c r="G1135" s="227"/>
      <c r="H1135" s="227"/>
      <c r="I1135" s="155"/>
      <c r="J1135" s="132"/>
      <c r="K1135" s="228"/>
      <c r="L1135" s="228"/>
      <c r="M1135" s="229"/>
      <c r="N1135" s="230"/>
      <c r="O1135" s="231"/>
      <c r="P1135" s="230"/>
      <c r="Q1135" s="183"/>
      <c r="R1135" s="183"/>
      <c r="S1135" s="183"/>
      <c r="T1135" s="183"/>
      <c r="U1135" s="183"/>
      <c r="V1135" s="183"/>
      <c r="W1135" s="183"/>
      <c r="X1135" s="183"/>
      <c r="Y1135" s="183"/>
      <c r="Z1135" s="183"/>
      <c r="AA1135" s="183"/>
      <c r="AB1135" s="183"/>
      <c r="AC1135" s="183"/>
      <c r="AD1135" s="183"/>
      <c r="AE1135" s="183"/>
      <c r="AF1135" s="183"/>
      <c r="AG1135" s="183"/>
      <c r="AH1135" s="183"/>
      <c r="AI1135" s="183"/>
      <c r="AJ1135" s="183"/>
      <c r="AK1135" s="183"/>
      <c r="AL1135" s="183"/>
      <c r="AM1135" s="183"/>
      <c r="AN1135" s="183"/>
      <c r="AO1135" s="183"/>
      <c r="AP1135" s="183"/>
      <c r="AQ1135" s="183"/>
      <c r="AR1135" s="183"/>
      <c r="AS1135" s="183"/>
      <c r="AT1135" s="183"/>
      <c r="AU1135" s="183"/>
      <c r="AV1135" s="183"/>
      <c r="AW1135" s="183"/>
      <c r="AX1135" s="183"/>
      <c r="AY1135" s="183"/>
      <c r="AZ1135" s="183"/>
      <c r="BA1135" s="183"/>
      <c r="BB1135" s="183"/>
      <c r="BC1135" s="183"/>
      <c r="BD1135" s="183"/>
      <c r="BE1135" s="183"/>
      <c r="BF1135" s="183"/>
      <c r="BG1135" s="183"/>
      <c r="BH1135" s="183"/>
      <c r="BI1135" s="183"/>
      <c r="BJ1135" s="183"/>
      <c r="BK1135" s="183"/>
      <c r="BL1135" s="183"/>
      <c r="BM1135" s="183"/>
      <c r="BN1135" s="183"/>
    </row>
    <row r="1136">
      <c r="A1136" s="183"/>
      <c r="B1136" s="183"/>
      <c r="C1136" s="155"/>
      <c r="D1136" s="227"/>
      <c r="E1136" s="227"/>
      <c r="F1136" s="227"/>
      <c r="G1136" s="227"/>
      <c r="H1136" s="227"/>
      <c r="I1136" s="155"/>
      <c r="J1136" s="132"/>
      <c r="K1136" s="228"/>
      <c r="L1136" s="228"/>
      <c r="M1136" s="229"/>
      <c r="N1136" s="230"/>
      <c r="O1136" s="231"/>
      <c r="P1136" s="230"/>
      <c r="Q1136" s="183"/>
      <c r="R1136" s="183"/>
      <c r="S1136" s="183"/>
      <c r="T1136" s="183"/>
      <c r="U1136" s="183"/>
      <c r="V1136" s="183"/>
      <c r="W1136" s="183"/>
      <c r="X1136" s="183"/>
      <c r="Y1136" s="183"/>
      <c r="Z1136" s="183"/>
      <c r="AA1136" s="183"/>
      <c r="AB1136" s="183"/>
      <c r="AC1136" s="183"/>
      <c r="AD1136" s="183"/>
      <c r="AE1136" s="183"/>
      <c r="AF1136" s="183"/>
      <c r="AG1136" s="183"/>
      <c r="AH1136" s="183"/>
      <c r="AI1136" s="183"/>
      <c r="AJ1136" s="183"/>
      <c r="AK1136" s="183"/>
      <c r="AL1136" s="183"/>
      <c r="AM1136" s="183"/>
      <c r="AN1136" s="183"/>
      <c r="AO1136" s="183"/>
      <c r="AP1136" s="183"/>
      <c r="AQ1136" s="183"/>
      <c r="AR1136" s="183"/>
      <c r="AS1136" s="183"/>
      <c r="AT1136" s="183"/>
      <c r="AU1136" s="183"/>
      <c r="AV1136" s="183"/>
      <c r="AW1136" s="183"/>
      <c r="AX1136" s="183"/>
      <c r="AY1136" s="183"/>
      <c r="AZ1136" s="183"/>
      <c r="BA1136" s="183"/>
      <c r="BB1136" s="183"/>
      <c r="BC1136" s="183"/>
      <c r="BD1136" s="183"/>
      <c r="BE1136" s="183"/>
      <c r="BF1136" s="183"/>
      <c r="BG1136" s="183"/>
      <c r="BH1136" s="183"/>
      <c r="BI1136" s="183"/>
      <c r="BJ1136" s="183"/>
      <c r="BK1136" s="183"/>
      <c r="BL1136" s="183"/>
      <c r="BM1136" s="183"/>
      <c r="BN1136" s="183"/>
    </row>
    <row r="1137">
      <c r="A1137" s="183"/>
      <c r="B1137" s="183"/>
      <c r="C1137" s="155"/>
      <c r="D1137" s="227"/>
      <c r="E1137" s="227"/>
      <c r="F1137" s="227"/>
      <c r="G1137" s="227"/>
      <c r="H1137" s="227"/>
      <c r="I1137" s="155"/>
      <c r="J1137" s="132"/>
      <c r="K1137" s="228"/>
      <c r="L1137" s="228"/>
      <c r="M1137" s="229"/>
      <c r="N1137" s="230"/>
      <c r="O1137" s="231"/>
      <c r="P1137" s="230"/>
      <c r="Q1137" s="183"/>
      <c r="R1137" s="183"/>
      <c r="S1137" s="183"/>
      <c r="T1137" s="183"/>
      <c r="U1137" s="183"/>
      <c r="V1137" s="183"/>
      <c r="W1137" s="183"/>
      <c r="X1137" s="183"/>
      <c r="Y1137" s="183"/>
      <c r="Z1137" s="183"/>
      <c r="AA1137" s="183"/>
      <c r="AB1137" s="183"/>
      <c r="AC1137" s="183"/>
      <c r="AD1137" s="183"/>
      <c r="AE1137" s="183"/>
      <c r="AF1137" s="183"/>
      <c r="AG1137" s="183"/>
      <c r="AH1137" s="183"/>
      <c r="AI1137" s="183"/>
      <c r="AJ1137" s="183"/>
      <c r="AK1137" s="183"/>
      <c r="AL1137" s="183"/>
      <c r="AM1137" s="183"/>
      <c r="AN1137" s="183"/>
      <c r="AO1137" s="183"/>
      <c r="AP1137" s="183"/>
      <c r="AQ1137" s="183"/>
      <c r="AR1137" s="183"/>
      <c r="AS1137" s="183"/>
      <c r="AT1137" s="183"/>
      <c r="AU1137" s="183"/>
      <c r="AV1137" s="183"/>
      <c r="AW1137" s="183"/>
      <c r="AX1137" s="183"/>
      <c r="AY1137" s="183"/>
      <c r="AZ1137" s="183"/>
      <c r="BA1137" s="183"/>
      <c r="BB1137" s="183"/>
      <c r="BC1137" s="183"/>
      <c r="BD1137" s="183"/>
      <c r="BE1137" s="183"/>
      <c r="BF1137" s="183"/>
      <c r="BG1137" s="183"/>
      <c r="BH1137" s="183"/>
      <c r="BI1137" s="183"/>
      <c r="BJ1137" s="183"/>
      <c r="BK1137" s="183"/>
      <c r="BL1137" s="183"/>
      <c r="BM1137" s="183"/>
      <c r="BN1137" s="183"/>
    </row>
    <row r="1138">
      <c r="A1138" s="183"/>
      <c r="B1138" s="183"/>
      <c r="C1138" s="155"/>
      <c r="D1138" s="227"/>
      <c r="E1138" s="227"/>
      <c r="F1138" s="227"/>
      <c r="G1138" s="227"/>
      <c r="H1138" s="227"/>
      <c r="I1138" s="155"/>
      <c r="J1138" s="132"/>
      <c r="K1138" s="228"/>
      <c r="L1138" s="228"/>
      <c r="M1138" s="229"/>
      <c r="N1138" s="230"/>
      <c r="O1138" s="231"/>
      <c r="P1138" s="230"/>
      <c r="Q1138" s="183"/>
      <c r="R1138" s="183"/>
      <c r="S1138" s="183"/>
      <c r="T1138" s="183"/>
      <c r="U1138" s="183"/>
      <c r="V1138" s="183"/>
      <c r="W1138" s="183"/>
      <c r="X1138" s="183"/>
      <c r="Y1138" s="183"/>
      <c r="Z1138" s="183"/>
      <c r="AA1138" s="183"/>
      <c r="AB1138" s="183"/>
      <c r="AC1138" s="183"/>
      <c r="AD1138" s="183"/>
      <c r="AE1138" s="183"/>
      <c r="AF1138" s="183"/>
      <c r="AG1138" s="183"/>
      <c r="AH1138" s="183"/>
      <c r="AI1138" s="183"/>
      <c r="AJ1138" s="183"/>
      <c r="AK1138" s="183"/>
      <c r="AL1138" s="183"/>
      <c r="AM1138" s="183"/>
      <c r="AN1138" s="183"/>
      <c r="AO1138" s="183"/>
      <c r="AP1138" s="183"/>
      <c r="AQ1138" s="183"/>
      <c r="AR1138" s="183"/>
      <c r="AS1138" s="183"/>
      <c r="AT1138" s="183"/>
      <c r="AU1138" s="183"/>
      <c r="AV1138" s="183"/>
      <c r="AW1138" s="183"/>
      <c r="AX1138" s="183"/>
      <c r="AY1138" s="183"/>
      <c r="AZ1138" s="183"/>
      <c r="BA1138" s="183"/>
      <c r="BB1138" s="183"/>
      <c r="BC1138" s="183"/>
      <c r="BD1138" s="183"/>
      <c r="BE1138" s="183"/>
      <c r="BF1138" s="183"/>
      <c r="BG1138" s="183"/>
      <c r="BH1138" s="183"/>
      <c r="BI1138" s="183"/>
      <c r="BJ1138" s="183"/>
      <c r="BK1138" s="183"/>
      <c r="BL1138" s="183"/>
      <c r="BM1138" s="183"/>
      <c r="BN1138" s="183"/>
    </row>
    <row r="1139">
      <c r="A1139" s="183"/>
      <c r="B1139" s="183"/>
      <c r="C1139" s="155"/>
      <c r="D1139" s="227"/>
      <c r="E1139" s="227"/>
      <c r="F1139" s="227"/>
      <c r="G1139" s="227"/>
      <c r="H1139" s="227"/>
      <c r="I1139" s="155"/>
      <c r="J1139" s="132"/>
      <c r="K1139" s="228"/>
      <c r="L1139" s="228"/>
      <c r="M1139" s="229"/>
      <c r="N1139" s="230"/>
      <c r="O1139" s="231"/>
      <c r="P1139" s="230"/>
      <c r="Q1139" s="183"/>
      <c r="R1139" s="183"/>
      <c r="S1139" s="183"/>
      <c r="T1139" s="183"/>
      <c r="U1139" s="183"/>
      <c r="V1139" s="183"/>
      <c r="W1139" s="183"/>
      <c r="X1139" s="183"/>
      <c r="Y1139" s="183"/>
      <c r="Z1139" s="183"/>
      <c r="AA1139" s="183"/>
      <c r="AB1139" s="183"/>
      <c r="AC1139" s="183"/>
      <c r="AD1139" s="183"/>
      <c r="AE1139" s="183"/>
      <c r="AF1139" s="183"/>
      <c r="AG1139" s="183"/>
      <c r="AH1139" s="183"/>
      <c r="AI1139" s="183"/>
      <c r="AJ1139" s="183"/>
      <c r="AK1139" s="183"/>
      <c r="AL1139" s="183"/>
      <c r="AM1139" s="183"/>
      <c r="AN1139" s="183"/>
      <c r="AO1139" s="183"/>
      <c r="AP1139" s="183"/>
      <c r="AQ1139" s="183"/>
      <c r="AR1139" s="183"/>
      <c r="AS1139" s="183"/>
      <c r="AT1139" s="183"/>
      <c r="AU1139" s="183"/>
      <c r="AV1139" s="183"/>
      <c r="AW1139" s="183"/>
      <c r="AX1139" s="183"/>
      <c r="AY1139" s="183"/>
      <c r="AZ1139" s="183"/>
      <c r="BA1139" s="183"/>
      <c r="BB1139" s="183"/>
      <c r="BC1139" s="183"/>
      <c r="BD1139" s="183"/>
      <c r="BE1139" s="183"/>
      <c r="BF1139" s="183"/>
      <c r="BG1139" s="183"/>
      <c r="BH1139" s="183"/>
      <c r="BI1139" s="183"/>
      <c r="BJ1139" s="183"/>
      <c r="BK1139" s="183"/>
      <c r="BL1139" s="183"/>
      <c r="BM1139" s="183"/>
      <c r="BN1139" s="183"/>
    </row>
    <row r="1140">
      <c r="A1140" s="183"/>
      <c r="B1140" s="183"/>
      <c r="C1140" s="155"/>
      <c r="D1140" s="227"/>
      <c r="E1140" s="227"/>
      <c r="F1140" s="227"/>
      <c r="G1140" s="227"/>
      <c r="H1140" s="227"/>
      <c r="I1140" s="155"/>
      <c r="J1140" s="132"/>
      <c r="K1140" s="228"/>
      <c r="L1140" s="228"/>
      <c r="M1140" s="229"/>
      <c r="N1140" s="230"/>
      <c r="O1140" s="231"/>
      <c r="P1140" s="230"/>
      <c r="Q1140" s="183"/>
      <c r="R1140" s="183"/>
      <c r="S1140" s="183"/>
      <c r="T1140" s="183"/>
      <c r="U1140" s="183"/>
      <c r="V1140" s="183"/>
      <c r="W1140" s="183"/>
      <c r="X1140" s="183"/>
      <c r="Y1140" s="183"/>
      <c r="Z1140" s="183"/>
      <c r="AA1140" s="183"/>
      <c r="AB1140" s="183"/>
      <c r="AC1140" s="183"/>
      <c r="AD1140" s="183"/>
      <c r="AE1140" s="183"/>
      <c r="AF1140" s="183"/>
      <c r="AG1140" s="183"/>
      <c r="AH1140" s="183"/>
      <c r="AI1140" s="183"/>
      <c r="AJ1140" s="183"/>
      <c r="AK1140" s="183"/>
      <c r="AL1140" s="183"/>
      <c r="AM1140" s="183"/>
      <c r="AN1140" s="183"/>
      <c r="AO1140" s="183"/>
      <c r="AP1140" s="183"/>
      <c r="AQ1140" s="183"/>
      <c r="AR1140" s="183"/>
      <c r="AS1140" s="183"/>
      <c r="AT1140" s="183"/>
      <c r="AU1140" s="183"/>
      <c r="AV1140" s="183"/>
      <c r="AW1140" s="183"/>
      <c r="AX1140" s="183"/>
      <c r="AY1140" s="183"/>
      <c r="AZ1140" s="183"/>
      <c r="BA1140" s="183"/>
      <c r="BB1140" s="183"/>
      <c r="BC1140" s="183"/>
      <c r="BD1140" s="183"/>
      <c r="BE1140" s="183"/>
      <c r="BF1140" s="183"/>
      <c r="BG1140" s="183"/>
      <c r="BH1140" s="183"/>
      <c r="BI1140" s="183"/>
      <c r="BJ1140" s="183"/>
      <c r="BK1140" s="183"/>
      <c r="BL1140" s="183"/>
      <c r="BM1140" s="183"/>
      <c r="BN1140" s="183"/>
    </row>
    <row r="1141">
      <c r="A1141" s="183"/>
      <c r="B1141" s="183"/>
      <c r="C1141" s="155"/>
      <c r="D1141" s="227"/>
      <c r="E1141" s="227"/>
      <c r="F1141" s="227"/>
      <c r="G1141" s="227"/>
      <c r="H1141" s="227"/>
      <c r="I1141" s="155"/>
      <c r="J1141" s="132"/>
      <c r="K1141" s="228"/>
      <c r="L1141" s="228"/>
      <c r="M1141" s="229"/>
      <c r="N1141" s="230"/>
      <c r="O1141" s="231"/>
      <c r="P1141" s="230"/>
      <c r="Q1141" s="183"/>
      <c r="R1141" s="183"/>
      <c r="S1141" s="183"/>
      <c r="T1141" s="183"/>
      <c r="U1141" s="183"/>
      <c r="V1141" s="183"/>
      <c r="W1141" s="183"/>
      <c r="X1141" s="183"/>
      <c r="Y1141" s="183"/>
      <c r="Z1141" s="183"/>
      <c r="AA1141" s="183"/>
      <c r="AB1141" s="183"/>
      <c r="AC1141" s="183"/>
      <c r="AD1141" s="183"/>
      <c r="AE1141" s="183"/>
      <c r="AF1141" s="183"/>
      <c r="AG1141" s="183"/>
      <c r="AH1141" s="183"/>
      <c r="AI1141" s="183"/>
      <c r="AJ1141" s="183"/>
      <c r="AK1141" s="183"/>
      <c r="AL1141" s="183"/>
      <c r="AM1141" s="183"/>
      <c r="AN1141" s="183"/>
      <c r="AO1141" s="183"/>
      <c r="AP1141" s="183"/>
      <c r="AQ1141" s="183"/>
      <c r="AR1141" s="183"/>
      <c r="AS1141" s="183"/>
      <c r="AT1141" s="183"/>
      <c r="AU1141" s="183"/>
      <c r="AV1141" s="183"/>
      <c r="AW1141" s="183"/>
      <c r="AX1141" s="183"/>
      <c r="AY1141" s="183"/>
      <c r="AZ1141" s="183"/>
      <c r="BA1141" s="183"/>
      <c r="BB1141" s="183"/>
      <c r="BC1141" s="183"/>
      <c r="BD1141" s="183"/>
      <c r="BE1141" s="183"/>
      <c r="BF1141" s="183"/>
      <c r="BG1141" s="183"/>
      <c r="BH1141" s="183"/>
      <c r="BI1141" s="183"/>
      <c r="BJ1141" s="183"/>
      <c r="BK1141" s="183"/>
      <c r="BL1141" s="183"/>
      <c r="BM1141" s="183"/>
      <c r="BN1141" s="183"/>
    </row>
    <row r="1142">
      <c r="A1142" s="183"/>
      <c r="B1142" s="183"/>
      <c r="C1142" s="155"/>
      <c r="D1142" s="227"/>
      <c r="E1142" s="227"/>
      <c r="F1142" s="227"/>
      <c r="G1142" s="227"/>
      <c r="H1142" s="227"/>
      <c r="I1142" s="155"/>
      <c r="J1142" s="132"/>
      <c r="K1142" s="228"/>
      <c r="L1142" s="228"/>
      <c r="M1142" s="229"/>
      <c r="N1142" s="230"/>
      <c r="O1142" s="231"/>
      <c r="P1142" s="230"/>
      <c r="Q1142" s="183"/>
      <c r="R1142" s="183"/>
      <c r="S1142" s="183"/>
      <c r="T1142" s="183"/>
      <c r="U1142" s="183"/>
      <c r="V1142" s="183"/>
      <c r="W1142" s="183"/>
      <c r="X1142" s="183"/>
      <c r="Y1142" s="183"/>
      <c r="Z1142" s="183"/>
      <c r="AA1142" s="183"/>
      <c r="AB1142" s="183"/>
      <c r="AC1142" s="183"/>
      <c r="AD1142" s="183"/>
      <c r="AE1142" s="183"/>
      <c r="AF1142" s="183"/>
      <c r="AG1142" s="183"/>
      <c r="AH1142" s="183"/>
      <c r="AI1142" s="183"/>
      <c r="AJ1142" s="183"/>
      <c r="AK1142" s="183"/>
      <c r="AL1142" s="183"/>
      <c r="AM1142" s="183"/>
      <c r="AN1142" s="183"/>
      <c r="AO1142" s="183"/>
      <c r="AP1142" s="183"/>
      <c r="AQ1142" s="183"/>
      <c r="AR1142" s="183"/>
      <c r="AS1142" s="183"/>
      <c r="AT1142" s="183"/>
      <c r="AU1142" s="183"/>
      <c r="AV1142" s="183"/>
      <c r="AW1142" s="183"/>
      <c r="AX1142" s="183"/>
      <c r="AY1142" s="183"/>
      <c r="AZ1142" s="183"/>
      <c r="BA1142" s="183"/>
      <c r="BB1142" s="183"/>
      <c r="BC1142" s="183"/>
      <c r="BD1142" s="183"/>
      <c r="BE1142" s="183"/>
      <c r="BF1142" s="183"/>
      <c r="BG1142" s="183"/>
      <c r="BH1142" s="183"/>
      <c r="BI1142" s="183"/>
      <c r="BJ1142" s="183"/>
      <c r="BK1142" s="183"/>
      <c r="BL1142" s="183"/>
      <c r="BM1142" s="183"/>
      <c r="BN1142" s="183"/>
    </row>
    <row r="1143">
      <c r="A1143" s="183"/>
      <c r="B1143" s="183"/>
      <c r="C1143" s="155"/>
      <c r="D1143" s="227"/>
      <c r="E1143" s="227"/>
      <c r="F1143" s="227"/>
      <c r="G1143" s="227"/>
      <c r="H1143" s="227"/>
      <c r="I1143" s="155"/>
      <c r="J1143" s="132"/>
      <c r="K1143" s="228"/>
      <c r="L1143" s="228"/>
      <c r="M1143" s="229"/>
      <c r="N1143" s="230"/>
      <c r="O1143" s="231"/>
      <c r="P1143" s="230"/>
      <c r="Q1143" s="183"/>
      <c r="R1143" s="183"/>
      <c r="S1143" s="183"/>
      <c r="T1143" s="183"/>
      <c r="U1143" s="183"/>
      <c r="V1143" s="183"/>
      <c r="W1143" s="183"/>
      <c r="X1143" s="183"/>
      <c r="Y1143" s="183"/>
      <c r="Z1143" s="183"/>
      <c r="AA1143" s="183"/>
      <c r="AB1143" s="183"/>
      <c r="AC1143" s="183"/>
      <c r="AD1143" s="183"/>
      <c r="AE1143" s="183"/>
      <c r="AF1143" s="183"/>
      <c r="AG1143" s="183"/>
      <c r="AH1143" s="183"/>
      <c r="AI1143" s="183"/>
      <c r="AJ1143" s="183"/>
      <c r="AK1143" s="183"/>
      <c r="AL1143" s="183"/>
      <c r="AM1143" s="183"/>
      <c r="AN1143" s="183"/>
      <c r="AO1143" s="183"/>
      <c r="AP1143" s="183"/>
      <c r="AQ1143" s="183"/>
      <c r="AR1143" s="183"/>
      <c r="AS1143" s="183"/>
      <c r="AT1143" s="183"/>
      <c r="AU1143" s="183"/>
      <c r="AV1143" s="183"/>
      <c r="AW1143" s="183"/>
      <c r="AX1143" s="183"/>
      <c r="AY1143" s="183"/>
      <c r="AZ1143" s="183"/>
      <c r="BA1143" s="183"/>
      <c r="BB1143" s="183"/>
      <c r="BC1143" s="183"/>
      <c r="BD1143" s="183"/>
      <c r="BE1143" s="183"/>
      <c r="BF1143" s="183"/>
      <c r="BG1143" s="183"/>
      <c r="BH1143" s="183"/>
      <c r="BI1143" s="183"/>
      <c r="BJ1143" s="183"/>
      <c r="BK1143" s="183"/>
      <c r="BL1143" s="183"/>
      <c r="BM1143" s="183"/>
      <c r="BN1143" s="183"/>
    </row>
    <row r="1144">
      <c r="A1144" s="183"/>
      <c r="B1144" s="183"/>
      <c r="C1144" s="155"/>
      <c r="D1144" s="227"/>
      <c r="E1144" s="227"/>
      <c r="F1144" s="227"/>
      <c r="G1144" s="227"/>
      <c r="H1144" s="227"/>
      <c r="I1144" s="155"/>
      <c r="J1144" s="132"/>
      <c r="K1144" s="228"/>
      <c r="L1144" s="228"/>
      <c r="M1144" s="229"/>
      <c r="N1144" s="230"/>
      <c r="O1144" s="231"/>
      <c r="P1144" s="230"/>
      <c r="Q1144" s="183"/>
      <c r="R1144" s="183"/>
      <c r="S1144" s="183"/>
      <c r="T1144" s="183"/>
      <c r="U1144" s="183"/>
      <c r="V1144" s="183"/>
      <c r="W1144" s="183"/>
      <c r="X1144" s="183"/>
      <c r="Y1144" s="183"/>
      <c r="Z1144" s="183"/>
      <c r="AA1144" s="183"/>
      <c r="AB1144" s="183"/>
      <c r="AC1144" s="183"/>
      <c r="AD1144" s="183"/>
      <c r="AE1144" s="183"/>
      <c r="AF1144" s="183"/>
      <c r="AG1144" s="183"/>
      <c r="AH1144" s="183"/>
      <c r="AI1144" s="183"/>
      <c r="AJ1144" s="183"/>
      <c r="AK1144" s="183"/>
      <c r="AL1144" s="183"/>
      <c r="AM1144" s="183"/>
      <c r="AN1144" s="183"/>
      <c r="AO1144" s="183"/>
      <c r="AP1144" s="183"/>
      <c r="AQ1144" s="183"/>
      <c r="AR1144" s="183"/>
      <c r="AS1144" s="183"/>
      <c r="AT1144" s="183"/>
      <c r="AU1144" s="183"/>
      <c r="AV1144" s="183"/>
      <c r="AW1144" s="183"/>
      <c r="AX1144" s="183"/>
      <c r="AY1144" s="183"/>
      <c r="AZ1144" s="183"/>
      <c r="BA1144" s="183"/>
      <c r="BB1144" s="183"/>
      <c r="BC1144" s="183"/>
      <c r="BD1144" s="183"/>
      <c r="BE1144" s="183"/>
      <c r="BF1144" s="183"/>
      <c r="BG1144" s="183"/>
      <c r="BH1144" s="183"/>
      <c r="BI1144" s="183"/>
      <c r="BJ1144" s="183"/>
      <c r="BK1144" s="183"/>
      <c r="BL1144" s="183"/>
      <c r="BM1144" s="183"/>
      <c r="BN1144" s="183"/>
    </row>
    <row r="1145">
      <c r="A1145" s="183"/>
      <c r="B1145" s="183"/>
      <c r="C1145" s="155"/>
      <c r="D1145" s="227"/>
      <c r="E1145" s="227"/>
      <c r="F1145" s="227"/>
      <c r="G1145" s="227"/>
      <c r="H1145" s="227"/>
      <c r="I1145" s="155"/>
      <c r="J1145" s="132"/>
      <c r="K1145" s="228"/>
      <c r="L1145" s="228"/>
      <c r="M1145" s="229"/>
      <c r="N1145" s="230"/>
      <c r="O1145" s="231"/>
      <c r="P1145" s="230"/>
      <c r="Q1145" s="183"/>
      <c r="R1145" s="183"/>
      <c r="S1145" s="183"/>
      <c r="T1145" s="183"/>
      <c r="U1145" s="183"/>
      <c r="V1145" s="183"/>
      <c r="W1145" s="183"/>
      <c r="X1145" s="183"/>
      <c r="Y1145" s="183"/>
      <c r="Z1145" s="183"/>
      <c r="AA1145" s="183"/>
      <c r="AB1145" s="183"/>
      <c r="AC1145" s="183"/>
      <c r="AD1145" s="183"/>
      <c r="AE1145" s="183"/>
      <c r="AF1145" s="183"/>
      <c r="AG1145" s="183"/>
      <c r="AH1145" s="183"/>
      <c r="AI1145" s="183"/>
      <c r="AJ1145" s="183"/>
      <c r="AK1145" s="183"/>
      <c r="AL1145" s="183"/>
      <c r="AM1145" s="183"/>
      <c r="AN1145" s="183"/>
      <c r="AO1145" s="183"/>
      <c r="AP1145" s="183"/>
      <c r="AQ1145" s="183"/>
      <c r="AR1145" s="183"/>
      <c r="AS1145" s="183"/>
      <c r="AT1145" s="183"/>
      <c r="AU1145" s="183"/>
      <c r="AV1145" s="183"/>
      <c r="AW1145" s="183"/>
      <c r="AX1145" s="183"/>
      <c r="AY1145" s="183"/>
      <c r="AZ1145" s="183"/>
      <c r="BA1145" s="183"/>
      <c r="BB1145" s="183"/>
      <c r="BC1145" s="183"/>
      <c r="BD1145" s="183"/>
      <c r="BE1145" s="183"/>
      <c r="BF1145" s="183"/>
      <c r="BG1145" s="183"/>
      <c r="BH1145" s="183"/>
      <c r="BI1145" s="183"/>
      <c r="BJ1145" s="183"/>
      <c r="BK1145" s="183"/>
      <c r="BL1145" s="183"/>
      <c r="BM1145" s="183"/>
      <c r="BN1145" s="183"/>
    </row>
    <row r="1146">
      <c r="A1146" s="183"/>
      <c r="B1146" s="183"/>
      <c r="C1146" s="155"/>
      <c r="D1146" s="227"/>
      <c r="E1146" s="227"/>
      <c r="F1146" s="227"/>
      <c r="G1146" s="227"/>
      <c r="H1146" s="227"/>
      <c r="I1146" s="155"/>
      <c r="J1146" s="132"/>
      <c r="K1146" s="228"/>
      <c r="L1146" s="228"/>
      <c r="M1146" s="229"/>
      <c r="N1146" s="230"/>
      <c r="O1146" s="231"/>
      <c r="P1146" s="230"/>
      <c r="Q1146" s="183"/>
      <c r="R1146" s="183"/>
      <c r="S1146" s="183"/>
      <c r="T1146" s="183"/>
      <c r="U1146" s="183"/>
      <c r="V1146" s="183"/>
      <c r="W1146" s="183"/>
      <c r="X1146" s="183"/>
      <c r="Y1146" s="183"/>
      <c r="Z1146" s="183"/>
      <c r="AA1146" s="183"/>
      <c r="AB1146" s="183"/>
      <c r="AC1146" s="183"/>
      <c r="AD1146" s="183"/>
      <c r="AE1146" s="183"/>
      <c r="AF1146" s="183"/>
      <c r="AG1146" s="183"/>
      <c r="AH1146" s="183"/>
      <c r="AI1146" s="183"/>
      <c r="AJ1146" s="183"/>
      <c r="AK1146" s="183"/>
      <c r="AL1146" s="183"/>
      <c r="AM1146" s="183"/>
      <c r="AN1146" s="183"/>
      <c r="AO1146" s="183"/>
      <c r="AP1146" s="183"/>
      <c r="AQ1146" s="183"/>
      <c r="AR1146" s="183"/>
      <c r="AS1146" s="183"/>
      <c r="AT1146" s="183"/>
      <c r="AU1146" s="183"/>
      <c r="AV1146" s="183"/>
      <c r="AW1146" s="183"/>
      <c r="AX1146" s="183"/>
      <c r="AY1146" s="183"/>
      <c r="AZ1146" s="183"/>
      <c r="BA1146" s="183"/>
      <c r="BB1146" s="183"/>
      <c r="BC1146" s="183"/>
      <c r="BD1146" s="183"/>
      <c r="BE1146" s="183"/>
      <c r="BF1146" s="183"/>
      <c r="BG1146" s="183"/>
      <c r="BH1146" s="183"/>
      <c r="BI1146" s="183"/>
      <c r="BJ1146" s="183"/>
      <c r="BK1146" s="183"/>
      <c r="BL1146" s="183"/>
      <c r="BM1146" s="183"/>
      <c r="BN1146" s="183"/>
    </row>
    <row r="1147">
      <c r="A1147" s="183"/>
      <c r="B1147" s="183"/>
      <c r="C1147" s="155"/>
      <c r="D1147" s="227"/>
      <c r="E1147" s="227"/>
      <c r="F1147" s="227"/>
      <c r="G1147" s="227"/>
      <c r="H1147" s="227"/>
      <c r="I1147" s="155"/>
      <c r="J1147" s="132"/>
      <c r="K1147" s="228"/>
      <c r="L1147" s="228"/>
      <c r="M1147" s="229"/>
      <c r="N1147" s="230"/>
      <c r="O1147" s="231"/>
      <c r="P1147" s="230"/>
      <c r="Q1147" s="183"/>
      <c r="R1147" s="183"/>
      <c r="S1147" s="183"/>
      <c r="T1147" s="183"/>
      <c r="U1147" s="183"/>
      <c r="V1147" s="183"/>
      <c r="W1147" s="183"/>
      <c r="X1147" s="183"/>
      <c r="Y1147" s="183"/>
      <c r="Z1147" s="183"/>
      <c r="AA1147" s="183"/>
      <c r="AB1147" s="183"/>
      <c r="AC1147" s="183"/>
      <c r="AD1147" s="183"/>
      <c r="AE1147" s="183"/>
      <c r="AF1147" s="183"/>
      <c r="AG1147" s="183"/>
      <c r="AH1147" s="183"/>
      <c r="AI1147" s="183"/>
      <c r="AJ1147" s="183"/>
      <c r="AK1147" s="183"/>
      <c r="AL1147" s="183"/>
      <c r="AM1147" s="183"/>
      <c r="AN1147" s="183"/>
      <c r="AO1147" s="183"/>
      <c r="AP1147" s="183"/>
      <c r="AQ1147" s="183"/>
      <c r="AR1147" s="183"/>
      <c r="AS1147" s="183"/>
      <c r="AT1147" s="183"/>
      <c r="AU1147" s="183"/>
      <c r="AV1147" s="183"/>
      <c r="AW1147" s="183"/>
      <c r="AX1147" s="183"/>
      <c r="AY1147" s="183"/>
      <c r="AZ1147" s="183"/>
      <c r="BA1147" s="183"/>
      <c r="BB1147" s="183"/>
      <c r="BC1147" s="183"/>
      <c r="BD1147" s="183"/>
      <c r="BE1147" s="183"/>
      <c r="BF1147" s="183"/>
      <c r="BG1147" s="183"/>
      <c r="BH1147" s="183"/>
      <c r="BI1147" s="183"/>
      <c r="BJ1147" s="183"/>
      <c r="BK1147" s="183"/>
      <c r="BL1147" s="183"/>
      <c r="BM1147" s="183"/>
      <c r="BN1147" s="183"/>
    </row>
    <row r="1148">
      <c r="A1148" s="183"/>
      <c r="B1148" s="183"/>
      <c r="C1148" s="155"/>
      <c r="D1148" s="227"/>
      <c r="E1148" s="227"/>
      <c r="F1148" s="227"/>
      <c r="G1148" s="227"/>
      <c r="H1148" s="227"/>
      <c r="I1148" s="155"/>
      <c r="J1148" s="132"/>
      <c r="K1148" s="228"/>
      <c r="L1148" s="228"/>
      <c r="M1148" s="229"/>
      <c r="N1148" s="230"/>
      <c r="O1148" s="231"/>
      <c r="P1148" s="230"/>
      <c r="Q1148" s="183"/>
      <c r="R1148" s="183"/>
      <c r="S1148" s="183"/>
      <c r="T1148" s="183"/>
      <c r="U1148" s="183"/>
      <c r="V1148" s="183"/>
      <c r="W1148" s="183"/>
      <c r="X1148" s="183"/>
      <c r="Y1148" s="183"/>
      <c r="Z1148" s="183"/>
      <c r="AA1148" s="183"/>
      <c r="AB1148" s="183"/>
      <c r="AC1148" s="183"/>
      <c r="AD1148" s="183"/>
      <c r="AE1148" s="183"/>
      <c r="AF1148" s="183"/>
      <c r="AG1148" s="183"/>
      <c r="AH1148" s="183"/>
      <c r="AI1148" s="183"/>
      <c r="AJ1148" s="183"/>
      <c r="AK1148" s="183"/>
      <c r="AL1148" s="183"/>
      <c r="AM1148" s="183"/>
      <c r="AN1148" s="183"/>
      <c r="AO1148" s="183"/>
      <c r="AP1148" s="183"/>
      <c r="AQ1148" s="183"/>
      <c r="AR1148" s="183"/>
      <c r="AS1148" s="183"/>
      <c r="AT1148" s="183"/>
      <c r="AU1148" s="183"/>
      <c r="AV1148" s="183"/>
      <c r="AW1148" s="183"/>
      <c r="AX1148" s="183"/>
      <c r="AY1148" s="183"/>
      <c r="AZ1148" s="183"/>
      <c r="BA1148" s="183"/>
      <c r="BB1148" s="183"/>
      <c r="BC1148" s="183"/>
      <c r="BD1148" s="183"/>
      <c r="BE1148" s="183"/>
      <c r="BF1148" s="183"/>
      <c r="BG1148" s="183"/>
      <c r="BH1148" s="183"/>
      <c r="BI1148" s="183"/>
      <c r="BJ1148" s="183"/>
      <c r="BK1148" s="183"/>
      <c r="BL1148" s="183"/>
      <c r="BM1148" s="183"/>
      <c r="BN1148" s="183"/>
    </row>
    <row r="1149">
      <c r="A1149" s="183"/>
      <c r="B1149" s="183"/>
      <c r="C1149" s="155"/>
      <c r="D1149" s="227"/>
      <c r="E1149" s="227"/>
      <c r="F1149" s="227"/>
      <c r="G1149" s="227"/>
      <c r="H1149" s="227"/>
      <c r="I1149" s="155"/>
      <c r="J1149" s="132"/>
      <c r="K1149" s="228"/>
      <c r="L1149" s="228"/>
      <c r="M1149" s="229"/>
      <c r="N1149" s="230"/>
      <c r="O1149" s="231"/>
      <c r="P1149" s="230"/>
      <c r="Q1149" s="183"/>
      <c r="R1149" s="183"/>
      <c r="S1149" s="183"/>
      <c r="T1149" s="183"/>
      <c r="U1149" s="183"/>
      <c r="V1149" s="183"/>
      <c r="W1149" s="183"/>
      <c r="X1149" s="183"/>
      <c r="Y1149" s="183"/>
      <c r="Z1149" s="183"/>
      <c r="AA1149" s="183"/>
      <c r="AB1149" s="183"/>
      <c r="AC1149" s="183"/>
      <c r="AD1149" s="183"/>
      <c r="AE1149" s="183"/>
      <c r="AF1149" s="183"/>
      <c r="AG1149" s="183"/>
      <c r="AH1149" s="183"/>
      <c r="AI1149" s="183"/>
      <c r="AJ1149" s="183"/>
      <c r="AK1149" s="183"/>
      <c r="AL1149" s="183"/>
      <c r="AM1149" s="183"/>
      <c r="AN1149" s="183"/>
      <c r="AO1149" s="183"/>
      <c r="AP1149" s="183"/>
      <c r="AQ1149" s="183"/>
      <c r="AR1149" s="183"/>
      <c r="AS1149" s="183"/>
      <c r="AT1149" s="183"/>
      <c r="AU1149" s="183"/>
      <c r="AV1149" s="183"/>
      <c r="AW1149" s="183"/>
      <c r="AX1149" s="183"/>
      <c r="AY1149" s="183"/>
      <c r="AZ1149" s="183"/>
      <c r="BA1149" s="183"/>
      <c r="BB1149" s="183"/>
      <c r="BC1149" s="183"/>
      <c r="BD1149" s="183"/>
      <c r="BE1149" s="183"/>
      <c r="BF1149" s="183"/>
      <c r="BG1149" s="183"/>
      <c r="BH1149" s="183"/>
      <c r="BI1149" s="183"/>
      <c r="BJ1149" s="183"/>
      <c r="BK1149" s="183"/>
      <c r="BL1149" s="183"/>
      <c r="BM1149" s="183"/>
      <c r="BN1149" s="183"/>
    </row>
    <row r="1150">
      <c r="A1150" s="183"/>
      <c r="B1150" s="183"/>
      <c r="C1150" s="155"/>
      <c r="D1150" s="227"/>
      <c r="E1150" s="227"/>
      <c r="F1150" s="227"/>
      <c r="G1150" s="227"/>
      <c r="H1150" s="227"/>
      <c r="I1150" s="155"/>
      <c r="J1150" s="132"/>
      <c r="K1150" s="228"/>
      <c r="L1150" s="228"/>
      <c r="M1150" s="229"/>
      <c r="N1150" s="230"/>
      <c r="O1150" s="231"/>
      <c r="P1150" s="230"/>
      <c r="Q1150" s="183"/>
      <c r="R1150" s="183"/>
      <c r="S1150" s="183"/>
      <c r="T1150" s="183"/>
      <c r="U1150" s="183"/>
      <c r="V1150" s="183"/>
      <c r="W1150" s="183"/>
      <c r="X1150" s="183"/>
      <c r="Y1150" s="183"/>
      <c r="Z1150" s="183"/>
      <c r="AA1150" s="183"/>
      <c r="AB1150" s="183"/>
      <c r="AC1150" s="183"/>
      <c r="AD1150" s="183"/>
      <c r="AE1150" s="183"/>
      <c r="AF1150" s="183"/>
      <c r="AG1150" s="183"/>
      <c r="AH1150" s="183"/>
      <c r="AI1150" s="183"/>
      <c r="AJ1150" s="183"/>
      <c r="AK1150" s="183"/>
      <c r="AL1150" s="183"/>
      <c r="AM1150" s="183"/>
      <c r="AN1150" s="183"/>
      <c r="AO1150" s="183"/>
      <c r="AP1150" s="183"/>
      <c r="AQ1150" s="183"/>
      <c r="AR1150" s="183"/>
      <c r="AS1150" s="183"/>
      <c r="AT1150" s="183"/>
      <c r="AU1150" s="183"/>
      <c r="AV1150" s="183"/>
      <c r="AW1150" s="183"/>
      <c r="AX1150" s="183"/>
      <c r="AY1150" s="183"/>
      <c r="AZ1150" s="183"/>
      <c r="BA1150" s="183"/>
      <c r="BB1150" s="183"/>
      <c r="BC1150" s="183"/>
      <c r="BD1150" s="183"/>
      <c r="BE1150" s="183"/>
      <c r="BF1150" s="183"/>
      <c r="BG1150" s="183"/>
      <c r="BH1150" s="183"/>
      <c r="BI1150" s="183"/>
      <c r="BJ1150" s="183"/>
      <c r="BK1150" s="183"/>
      <c r="BL1150" s="183"/>
      <c r="BM1150" s="183"/>
      <c r="BN1150" s="183"/>
    </row>
    <row r="1151">
      <c r="A1151" s="183"/>
      <c r="B1151" s="183"/>
      <c r="C1151" s="155"/>
      <c r="D1151" s="227"/>
      <c r="E1151" s="227"/>
      <c r="F1151" s="227"/>
      <c r="G1151" s="227"/>
      <c r="H1151" s="227"/>
      <c r="I1151" s="155"/>
      <c r="J1151" s="132"/>
      <c r="K1151" s="228"/>
      <c r="L1151" s="228"/>
      <c r="M1151" s="229"/>
      <c r="N1151" s="230"/>
      <c r="O1151" s="231"/>
      <c r="P1151" s="230"/>
      <c r="Q1151" s="183"/>
      <c r="R1151" s="183"/>
      <c r="S1151" s="183"/>
      <c r="T1151" s="183"/>
      <c r="U1151" s="183"/>
      <c r="V1151" s="183"/>
      <c r="W1151" s="183"/>
      <c r="X1151" s="183"/>
      <c r="Y1151" s="183"/>
      <c r="Z1151" s="183"/>
      <c r="AA1151" s="183"/>
      <c r="AB1151" s="183"/>
      <c r="AC1151" s="183"/>
      <c r="AD1151" s="183"/>
      <c r="AE1151" s="183"/>
      <c r="AF1151" s="183"/>
      <c r="AG1151" s="183"/>
      <c r="AH1151" s="183"/>
      <c r="AI1151" s="183"/>
      <c r="AJ1151" s="183"/>
      <c r="AK1151" s="183"/>
      <c r="AL1151" s="183"/>
      <c r="AM1151" s="183"/>
      <c r="AN1151" s="183"/>
      <c r="AO1151" s="183"/>
      <c r="AP1151" s="183"/>
      <c r="AQ1151" s="183"/>
      <c r="AR1151" s="183"/>
      <c r="AS1151" s="183"/>
      <c r="AT1151" s="183"/>
      <c r="AU1151" s="183"/>
      <c r="AV1151" s="183"/>
      <c r="AW1151" s="183"/>
      <c r="AX1151" s="183"/>
      <c r="AY1151" s="183"/>
      <c r="AZ1151" s="183"/>
      <c r="BA1151" s="183"/>
      <c r="BB1151" s="183"/>
      <c r="BC1151" s="183"/>
      <c r="BD1151" s="183"/>
      <c r="BE1151" s="183"/>
      <c r="BF1151" s="183"/>
      <c r="BG1151" s="183"/>
      <c r="BH1151" s="183"/>
      <c r="BI1151" s="183"/>
      <c r="BJ1151" s="183"/>
      <c r="BK1151" s="183"/>
      <c r="BL1151" s="183"/>
      <c r="BM1151" s="183"/>
      <c r="BN1151" s="183"/>
    </row>
    <row r="1152">
      <c r="A1152" s="183"/>
      <c r="B1152" s="183"/>
      <c r="C1152" s="155"/>
      <c r="D1152" s="227"/>
      <c r="E1152" s="227"/>
      <c r="F1152" s="227"/>
      <c r="G1152" s="227"/>
      <c r="H1152" s="227"/>
      <c r="I1152" s="155"/>
      <c r="J1152" s="132"/>
      <c r="K1152" s="228"/>
      <c r="L1152" s="228"/>
      <c r="M1152" s="229"/>
      <c r="N1152" s="230"/>
      <c r="O1152" s="231"/>
      <c r="P1152" s="230"/>
      <c r="Q1152" s="183"/>
      <c r="R1152" s="183"/>
      <c r="S1152" s="183"/>
      <c r="T1152" s="183"/>
      <c r="U1152" s="183"/>
      <c r="V1152" s="183"/>
      <c r="W1152" s="183"/>
      <c r="X1152" s="183"/>
      <c r="Y1152" s="183"/>
      <c r="Z1152" s="183"/>
      <c r="AA1152" s="183"/>
      <c r="AB1152" s="183"/>
      <c r="AC1152" s="183"/>
      <c r="AD1152" s="183"/>
      <c r="AE1152" s="183"/>
      <c r="AF1152" s="183"/>
      <c r="AG1152" s="183"/>
      <c r="AH1152" s="183"/>
      <c r="AI1152" s="183"/>
      <c r="AJ1152" s="183"/>
      <c r="AK1152" s="183"/>
      <c r="AL1152" s="183"/>
      <c r="AM1152" s="183"/>
      <c r="AN1152" s="183"/>
      <c r="AO1152" s="183"/>
      <c r="AP1152" s="183"/>
      <c r="AQ1152" s="183"/>
      <c r="AR1152" s="183"/>
      <c r="AS1152" s="183"/>
      <c r="AT1152" s="183"/>
      <c r="AU1152" s="183"/>
      <c r="AV1152" s="183"/>
      <c r="AW1152" s="183"/>
      <c r="AX1152" s="183"/>
      <c r="AY1152" s="183"/>
      <c r="AZ1152" s="183"/>
      <c r="BA1152" s="183"/>
      <c r="BB1152" s="183"/>
      <c r="BC1152" s="183"/>
      <c r="BD1152" s="183"/>
      <c r="BE1152" s="183"/>
      <c r="BF1152" s="183"/>
      <c r="BG1152" s="183"/>
      <c r="BH1152" s="183"/>
      <c r="BI1152" s="183"/>
      <c r="BJ1152" s="183"/>
      <c r="BK1152" s="183"/>
      <c r="BL1152" s="183"/>
      <c r="BM1152" s="183"/>
      <c r="BN1152" s="183"/>
    </row>
    <row r="1153">
      <c r="A1153" s="183"/>
      <c r="B1153" s="183"/>
      <c r="C1153" s="155"/>
      <c r="D1153" s="227"/>
      <c r="E1153" s="227"/>
      <c r="F1153" s="227"/>
      <c r="G1153" s="227"/>
      <c r="H1153" s="227"/>
      <c r="I1153" s="155"/>
      <c r="J1153" s="132"/>
      <c r="K1153" s="228"/>
      <c r="L1153" s="228"/>
      <c r="M1153" s="229"/>
      <c r="N1153" s="230"/>
      <c r="O1153" s="231"/>
      <c r="P1153" s="230"/>
      <c r="Q1153" s="183"/>
      <c r="R1153" s="183"/>
      <c r="S1153" s="183"/>
      <c r="T1153" s="183"/>
      <c r="U1153" s="183"/>
      <c r="V1153" s="183"/>
      <c r="W1153" s="183"/>
      <c r="X1153" s="183"/>
      <c r="Y1153" s="183"/>
      <c r="Z1153" s="183"/>
      <c r="AA1153" s="183"/>
      <c r="AB1153" s="183"/>
      <c r="AC1153" s="183"/>
      <c r="AD1153" s="183"/>
      <c r="AE1153" s="183"/>
      <c r="AF1153" s="183"/>
      <c r="AG1153" s="183"/>
      <c r="AH1153" s="183"/>
      <c r="AI1153" s="183"/>
      <c r="AJ1153" s="183"/>
      <c r="AK1153" s="183"/>
      <c r="AL1153" s="183"/>
      <c r="AM1153" s="183"/>
      <c r="AN1153" s="183"/>
      <c r="AO1153" s="183"/>
      <c r="AP1153" s="183"/>
      <c r="AQ1153" s="183"/>
      <c r="AR1153" s="183"/>
      <c r="AS1153" s="183"/>
      <c r="AT1153" s="183"/>
      <c r="AU1153" s="183"/>
      <c r="AV1153" s="183"/>
      <c r="AW1153" s="183"/>
      <c r="AX1153" s="183"/>
      <c r="AY1153" s="183"/>
      <c r="AZ1153" s="183"/>
      <c r="BA1153" s="183"/>
      <c r="BB1153" s="183"/>
      <c r="BC1153" s="183"/>
      <c r="BD1153" s="183"/>
      <c r="BE1153" s="183"/>
      <c r="BF1153" s="183"/>
      <c r="BG1153" s="183"/>
      <c r="BH1153" s="183"/>
      <c r="BI1153" s="183"/>
      <c r="BJ1153" s="183"/>
      <c r="BK1153" s="183"/>
      <c r="BL1153" s="183"/>
      <c r="BM1153" s="183"/>
      <c r="BN1153" s="183"/>
    </row>
    <row r="1154">
      <c r="A1154" s="183"/>
      <c r="B1154" s="183"/>
      <c r="C1154" s="155"/>
      <c r="D1154" s="227"/>
      <c r="E1154" s="227"/>
      <c r="F1154" s="227"/>
      <c r="G1154" s="227"/>
      <c r="H1154" s="227"/>
      <c r="I1154" s="155"/>
      <c r="J1154" s="132"/>
      <c r="K1154" s="228"/>
      <c r="L1154" s="228"/>
      <c r="M1154" s="229"/>
      <c r="N1154" s="230"/>
      <c r="O1154" s="231"/>
      <c r="P1154" s="230"/>
      <c r="Q1154" s="183"/>
      <c r="R1154" s="183"/>
      <c r="S1154" s="183"/>
      <c r="T1154" s="183"/>
      <c r="U1154" s="183"/>
      <c r="V1154" s="183"/>
      <c r="W1154" s="183"/>
      <c r="X1154" s="183"/>
      <c r="Y1154" s="183"/>
      <c r="Z1154" s="183"/>
      <c r="AA1154" s="183"/>
      <c r="AB1154" s="183"/>
      <c r="AC1154" s="183"/>
      <c r="AD1154" s="183"/>
      <c r="AE1154" s="183"/>
      <c r="AF1154" s="183"/>
      <c r="AG1154" s="183"/>
      <c r="AH1154" s="183"/>
      <c r="AI1154" s="183"/>
      <c r="AJ1154" s="183"/>
      <c r="AK1154" s="183"/>
      <c r="AL1154" s="183"/>
      <c r="AM1154" s="183"/>
      <c r="AN1154" s="183"/>
      <c r="AO1154" s="183"/>
      <c r="AP1154" s="183"/>
      <c r="AQ1154" s="183"/>
      <c r="AR1154" s="183"/>
      <c r="AS1154" s="183"/>
      <c r="AT1154" s="183"/>
      <c r="AU1154" s="183"/>
      <c r="AV1154" s="183"/>
      <c r="AW1154" s="183"/>
      <c r="AX1154" s="183"/>
      <c r="AY1154" s="183"/>
      <c r="AZ1154" s="183"/>
      <c r="BA1154" s="183"/>
      <c r="BB1154" s="183"/>
      <c r="BC1154" s="183"/>
      <c r="BD1154" s="183"/>
      <c r="BE1154" s="183"/>
      <c r="BF1154" s="183"/>
      <c r="BG1154" s="183"/>
      <c r="BH1154" s="183"/>
      <c r="BI1154" s="183"/>
      <c r="BJ1154" s="183"/>
      <c r="BK1154" s="183"/>
      <c r="BL1154" s="183"/>
      <c r="BM1154" s="183"/>
      <c r="BN1154" s="183"/>
    </row>
    <row r="1155">
      <c r="A1155" s="183"/>
      <c r="B1155" s="183"/>
      <c r="C1155" s="155"/>
      <c r="D1155" s="227"/>
      <c r="E1155" s="227"/>
      <c r="F1155" s="227"/>
      <c r="G1155" s="227"/>
      <c r="H1155" s="227"/>
      <c r="I1155" s="155"/>
      <c r="J1155" s="132"/>
      <c r="K1155" s="228"/>
      <c r="L1155" s="228"/>
      <c r="M1155" s="229"/>
      <c r="N1155" s="230"/>
      <c r="O1155" s="231"/>
      <c r="P1155" s="230"/>
      <c r="Q1155" s="183"/>
      <c r="R1155" s="183"/>
      <c r="S1155" s="183"/>
      <c r="T1155" s="183"/>
      <c r="U1155" s="183"/>
      <c r="V1155" s="183"/>
      <c r="W1155" s="183"/>
      <c r="X1155" s="183"/>
      <c r="Y1155" s="183"/>
      <c r="Z1155" s="183"/>
      <c r="AA1155" s="183"/>
      <c r="AB1155" s="183"/>
      <c r="AC1155" s="183"/>
      <c r="AD1155" s="183"/>
      <c r="AE1155" s="183"/>
      <c r="AF1155" s="183"/>
      <c r="AG1155" s="183"/>
      <c r="AH1155" s="183"/>
      <c r="AI1155" s="183"/>
      <c r="AJ1155" s="183"/>
      <c r="AK1155" s="183"/>
      <c r="AL1155" s="183"/>
      <c r="AM1155" s="183"/>
      <c r="AN1155" s="183"/>
      <c r="AO1155" s="183"/>
      <c r="AP1155" s="183"/>
      <c r="AQ1155" s="183"/>
      <c r="AR1155" s="183"/>
      <c r="AS1155" s="183"/>
      <c r="AT1155" s="183"/>
      <c r="AU1155" s="183"/>
      <c r="AV1155" s="183"/>
      <c r="AW1155" s="183"/>
      <c r="AX1155" s="183"/>
      <c r="AY1155" s="183"/>
      <c r="AZ1155" s="183"/>
      <c r="BA1155" s="183"/>
      <c r="BB1155" s="183"/>
      <c r="BC1155" s="183"/>
      <c r="BD1155" s="183"/>
      <c r="BE1155" s="183"/>
      <c r="BF1155" s="183"/>
      <c r="BG1155" s="183"/>
      <c r="BH1155" s="183"/>
      <c r="BI1155" s="183"/>
      <c r="BJ1155" s="183"/>
      <c r="BK1155" s="183"/>
      <c r="BL1155" s="183"/>
      <c r="BM1155" s="183"/>
      <c r="BN1155" s="183"/>
    </row>
    <row r="1156">
      <c r="A1156" s="183"/>
      <c r="B1156" s="183"/>
      <c r="C1156" s="155"/>
      <c r="D1156" s="227"/>
      <c r="E1156" s="227"/>
      <c r="F1156" s="227"/>
      <c r="G1156" s="227"/>
      <c r="H1156" s="227"/>
      <c r="I1156" s="155"/>
      <c r="J1156" s="132"/>
      <c r="K1156" s="228"/>
      <c r="L1156" s="228"/>
      <c r="M1156" s="229"/>
      <c r="N1156" s="230"/>
      <c r="O1156" s="231"/>
      <c r="P1156" s="230"/>
      <c r="Q1156" s="183"/>
      <c r="R1156" s="183"/>
      <c r="S1156" s="183"/>
      <c r="T1156" s="183"/>
      <c r="U1156" s="183"/>
      <c r="V1156" s="183"/>
      <c r="W1156" s="183"/>
      <c r="X1156" s="183"/>
      <c r="Y1156" s="183"/>
      <c r="Z1156" s="183"/>
      <c r="AA1156" s="183"/>
      <c r="AB1156" s="183"/>
      <c r="AC1156" s="183"/>
      <c r="AD1156" s="183"/>
      <c r="AE1156" s="183"/>
      <c r="AF1156" s="183"/>
      <c r="AG1156" s="183"/>
      <c r="AH1156" s="183"/>
      <c r="AI1156" s="183"/>
      <c r="AJ1156" s="183"/>
      <c r="AK1156" s="183"/>
      <c r="AL1156" s="183"/>
      <c r="AM1156" s="183"/>
      <c r="AN1156" s="183"/>
      <c r="AO1156" s="183"/>
      <c r="AP1156" s="183"/>
      <c r="AQ1156" s="183"/>
      <c r="AR1156" s="183"/>
      <c r="AS1156" s="183"/>
      <c r="AT1156" s="183"/>
      <c r="AU1156" s="183"/>
      <c r="AV1156" s="183"/>
      <c r="AW1156" s="183"/>
      <c r="AX1156" s="183"/>
      <c r="AY1156" s="183"/>
      <c r="AZ1156" s="183"/>
      <c r="BA1156" s="183"/>
      <c r="BB1156" s="183"/>
      <c r="BC1156" s="183"/>
      <c r="BD1156" s="183"/>
      <c r="BE1156" s="183"/>
      <c r="BF1156" s="183"/>
      <c r="BG1156" s="183"/>
      <c r="BH1156" s="183"/>
      <c r="BI1156" s="183"/>
      <c r="BJ1156" s="183"/>
      <c r="BK1156" s="183"/>
      <c r="BL1156" s="183"/>
      <c r="BM1156" s="183"/>
      <c r="BN1156" s="183"/>
    </row>
    <row r="1157">
      <c r="A1157" s="183"/>
      <c r="B1157" s="183"/>
      <c r="C1157" s="155"/>
      <c r="D1157" s="227"/>
      <c r="E1157" s="227"/>
      <c r="F1157" s="227"/>
      <c r="G1157" s="227"/>
      <c r="H1157" s="227"/>
      <c r="I1157" s="155"/>
      <c r="J1157" s="132"/>
      <c r="K1157" s="228"/>
      <c r="L1157" s="228"/>
      <c r="M1157" s="229"/>
      <c r="N1157" s="230"/>
      <c r="O1157" s="231"/>
      <c r="P1157" s="230"/>
      <c r="Q1157" s="183"/>
      <c r="R1157" s="183"/>
      <c r="S1157" s="183"/>
      <c r="T1157" s="183"/>
      <c r="U1157" s="183"/>
      <c r="V1157" s="183"/>
      <c r="W1157" s="183"/>
      <c r="X1157" s="183"/>
      <c r="Y1157" s="183"/>
      <c r="Z1157" s="183"/>
      <c r="AA1157" s="183"/>
      <c r="AB1157" s="183"/>
      <c r="AC1157" s="183"/>
      <c r="AD1157" s="183"/>
      <c r="AE1157" s="183"/>
      <c r="AF1157" s="183"/>
      <c r="AG1157" s="183"/>
      <c r="AH1157" s="183"/>
      <c r="AI1157" s="183"/>
      <c r="AJ1157" s="183"/>
      <c r="AK1157" s="183"/>
      <c r="AL1157" s="183"/>
      <c r="AM1157" s="183"/>
      <c r="AN1157" s="183"/>
      <c r="AO1157" s="183"/>
      <c r="AP1157" s="183"/>
      <c r="AQ1157" s="183"/>
      <c r="AR1157" s="183"/>
      <c r="AS1157" s="183"/>
      <c r="AT1157" s="183"/>
      <c r="AU1157" s="183"/>
      <c r="AV1157" s="183"/>
      <c r="AW1157" s="183"/>
      <c r="AX1157" s="183"/>
      <c r="AY1157" s="183"/>
      <c r="AZ1157" s="183"/>
      <c r="BA1157" s="183"/>
      <c r="BB1157" s="183"/>
      <c r="BC1157" s="183"/>
      <c r="BD1157" s="183"/>
      <c r="BE1157" s="183"/>
      <c r="BF1157" s="183"/>
      <c r="BG1157" s="183"/>
      <c r="BH1157" s="183"/>
      <c r="BI1157" s="183"/>
      <c r="BJ1157" s="183"/>
      <c r="BK1157" s="183"/>
      <c r="BL1157" s="183"/>
      <c r="BM1157" s="183"/>
      <c r="BN1157" s="183"/>
    </row>
    <row r="1158">
      <c r="A1158" s="183"/>
      <c r="B1158" s="183"/>
      <c r="C1158" s="155"/>
      <c r="D1158" s="227"/>
      <c r="E1158" s="227"/>
      <c r="F1158" s="227"/>
      <c r="G1158" s="227"/>
      <c r="H1158" s="227"/>
      <c r="I1158" s="155"/>
      <c r="J1158" s="132"/>
      <c r="K1158" s="228"/>
      <c r="L1158" s="228"/>
      <c r="M1158" s="229"/>
      <c r="N1158" s="230"/>
      <c r="O1158" s="231"/>
      <c r="P1158" s="230"/>
      <c r="Q1158" s="183"/>
      <c r="R1158" s="183"/>
      <c r="S1158" s="183"/>
      <c r="T1158" s="183"/>
      <c r="U1158" s="183"/>
      <c r="V1158" s="183"/>
      <c r="W1158" s="183"/>
      <c r="X1158" s="183"/>
      <c r="Y1158" s="183"/>
      <c r="Z1158" s="183"/>
      <c r="AA1158" s="183"/>
      <c r="AB1158" s="183"/>
      <c r="AC1158" s="183"/>
      <c r="AD1158" s="183"/>
      <c r="AE1158" s="183"/>
      <c r="AF1158" s="183"/>
      <c r="AG1158" s="183"/>
      <c r="AH1158" s="183"/>
      <c r="AI1158" s="183"/>
      <c r="AJ1158" s="183"/>
      <c r="AK1158" s="183"/>
      <c r="AL1158" s="183"/>
      <c r="AM1158" s="183"/>
      <c r="AN1158" s="183"/>
      <c r="AO1158" s="183"/>
      <c r="AP1158" s="183"/>
      <c r="AQ1158" s="183"/>
      <c r="AR1158" s="183"/>
      <c r="AS1158" s="183"/>
      <c r="AT1158" s="183"/>
      <c r="AU1158" s="183"/>
      <c r="AV1158" s="183"/>
      <c r="AW1158" s="183"/>
      <c r="AX1158" s="183"/>
      <c r="AY1158" s="183"/>
      <c r="AZ1158" s="183"/>
      <c r="BA1158" s="183"/>
      <c r="BB1158" s="183"/>
      <c r="BC1158" s="183"/>
      <c r="BD1158" s="183"/>
      <c r="BE1158" s="183"/>
      <c r="BF1158" s="183"/>
      <c r="BG1158" s="183"/>
      <c r="BH1158" s="183"/>
      <c r="BI1158" s="183"/>
      <c r="BJ1158" s="183"/>
      <c r="BK1158" s="183"/>
      <c r="BL1158" s="183"/>
      <c r="BM1158" s="183"/>
      <c r="BN1158" s="183"/>
    </row>
    <row r="1159">
      <c r="A1159" s="183"/>
      <c r="B1159" s="183"/>
      <c r="C1159" s="155"/>
      <c r="D1159" s="227"/>
      <c r="E1159" s="227"/>
      <c r="F1159" s="227"/>
      <c r="G1159" s="227"/>
      <c r="H1159" s="227"/>
      <c r="I1159" s="155"/>
      <c r="J1159" s="132"/>
      <c r="K1159" s="228"/>
      <c r="L1159" s="228"/>
      <c r="M1159" s="229"/>
      <c r="N1159" s="230"/>
      <c r="O1159" s="231"/>
      <c r="P1159" s="230"/>
      <c r="Q1159" s="183"/>
      <c r="R1159" s="183"/>
      <c r="S1159" s="183"/>
      <c r="T1159" s="183"/>
      <c r="U1159" s="183"/>
      <c r="V1159" s="183"/>
      <c r="W1159" s="183"/>
      <c r="X1159" s="183"/>
      <c r="Y1159" s="183"/>
      <c r="Z1159" s="183"/>
      <c r="AA1159" s="183"/>
      <c r="AB1159" s="183"/>
      <c r="AC1159" s="183"/>
      <c r="AD1159" s="183"/>
      <c r="AE1159" s="183"/>
      <c r="AF1159" s="183"/>
      <c r="AG1159" s="183"/>
      <c r="AH1159" s="183"/>
      <c r="AI1159" s="183"/>
      <c r="AJ1159" s="183"/>
      <c r="AK1159" s="183"/>
      <c r="AL1159" s="183"/>
      <c r="AM1159" s="183"/>
      <c r="AN1159" s="183"/>
      <c r="AO1159" s="183"/>
      <c r="AP1159" s="183"/>
      <c r="AQ1159" s="183"/>
      <c r="AR1159" s="183"/>
      <c r="AS1159" s="183"/>
      <c r="AT1159" s="183"/>
      <c r="AU1159" s="183"/>
      <c r="AV1159" s="183"/>
      <c r="AW1159" s="183"/>
      <c r="AX1159" s="183"/>
      <c r="AY1159" s="183"/>
      <c r="AZ1159" s="183"/>
      <c r="BA1159" s="183"/>
      <c r="BB1159" s="183"/>
      <c r="BC1159" s="183"/>
      <c r="BD1159" s="183"/>
      <c r="BE1159" s="183"/>
      <c r="BF1159" s="183"/>
      <c r="BG1159" s="183"/>
      <c r="BH1159" s="183"/>
      <c r="BI1159" s="183"/>
      <c r="BJ1159" s="183"/>
      <c r="BK1159" s="183"/>
      <c r="BL1159" s="183"/>
      <c r="BM1159" s="183"/>
      <c r="BN1159" s="183"/>
    </row>
    <row r="1160">
      <c r="A1160" s="183"/>
      <c r="B1160" s="183"/>
      <c r="C1160" s="155"/>
      <c r="D1160" s="227"/>
      <c r="E1160" s="227"/>
      <c r="F1160" s="227"/>
      <c r="G1160" s="227"/>
      <c r="H1160" s="227"/>
      <c r="I1160" s="155"/>
      <c r="J1160" s="132"/>
      <c r="K1160" s="228"/>
      <c r="L1160" s="228"/>
      <c r="M1160" s="229"/>
      <c r="N1160" s="230"/>
      <c r="O1160" s="231"/>
      <c r="P1160" s="230"/>
      <c r="Q1160" s="183"/>
      <c r="R1160" s="183"/>
      <c r="S1160" s="183"/>
      <c r="T1160" s="183"/>
      <c r="U1160" s="183"/>
      <c r="V1160" s="183"/>
      <c r="W1160" s="183"/>
      <c r="X1160" s="183"/>
      <c r="Y1160" s="183"/>
      <c r="Z1160" s="183"/>
      <c r="AA1160" s="183"/>
      <c r="AB1160" s="183"/>
      <c r="AC1160" s="183"/>
      <c r="AD1160" s="183"/>
      <c r="AE1160" s="183"/>
      <c r="AF1160" s="183"/>
      <c r="AG1160" s="183"/>
      <c r="AH1160" s="183"/>
      <c r="AI1160" s="183"/>
      <c r="AJ1160" s="183"/>
      <c r="AK1160" s="183"/>
      <c r="AL1160" s="183"/>
      <c r="AM1160" s="183"/>
      <c r="AN1160" s="183"/>
      <c r="AO1160" s="183"/>
      <c r="AP1160" s="183"/>
      <c r="AQ1160" s="183"/>
      <c r="AR1160" s="183"/>
      <c r="AS1160" s="183"/>
      <c r="AT1160" s="183"/>
      <c r="AU1160" s="183"/>
      <c r="AV1160" s="183"/>
      <c r="AW1160" s="183"/>
      <c r="AX1160" s="183"/>
      <c r="AY1160" s="183"/>
      <c r="AZ1160" s="183"/>
      <c r="BA1160" s="183"/>
      <c r="BB1160" s="183"/>
      <c r="BC1160" s="183"/>
      <c r="BD1160" s="183"/>
      <c r="BE1160" s="183"/>
      <c r="BF1160" s="183"/>
      <c r="BG1160" s="183"/>
      <c r="BH1160" s="183"/>
      <c r="BI1160" s="183"/>
      <c r="BJ1160" s="183"/>
      <c r="BK1160" s="183"/>
      <c r="BL1160" s="183"/>
      <c r="BM1160" s="183"/>
      <c r="BN1160" s="183"/>
    </row>
    <row r="1161">
      <c r="A1161" s="183"/>
      <c r="B1161" s="183"/>
      <c r="C1161" s="155"/>
      <c r="D1161" s="227"/>
      <c r="E1161" s="227"/>
      <c r="F1161" s="227"/>
      <c r="G1161" s="227"/>
      <c r="H1161" s="227"/>
      <c r="I1161" s="155"/>
      <c r="J1161" s="132"/>
      <c r="K1161" s="228"/>
      <c r="L1161" s="228"/>
      <c r="M1161" s="229"/>
      <c r="N1161" s="230"/>
      <c r="O1161" s="231"/>
      <c r="P1161" s="230"/>
      <c r="Q1161" s="183"/>
      <c r="R1161" s="183"/>
      <c r="S1161" s="183"/>
      <c r="T1161" s="183"/>
      <c r="U1161" s="183"/>
      <c r="V1161" s="183"/>
      <c r="W1161" s="183"/>
      <c r="X1161" s="183"/>
      <c r="Y1161" s="183"/>
      <c r="Z1161" s="183"/>
      <c r="AA1161" s="183"/>
      <c r="AB1161" s="183"/>
      <c r="AC1161" s="183"/>
      <c r="AD1161" s="183"/>
      <c r="AE1161" s="183"/>
      <c r="AF1161" s="183"/>
      <c r="AG1161" s="183"/>
      <c r="AH1161" s="183"/>
      <c r="AI1161" s="183"/>
      <c r="AJ1161" s="183"/>
      <c r="AK1161" s="183"/>
      <c r="AL1161" s="183"/>
      <c r="AM1161" s="183"/>
      <c r="AN1161" s="183"/>
      <c r="AO1161" s="183"/>
      <c r="AP1161" s="183"/>
      <c r="AQ1161" s="183"/>
      <c r="AR1161" s="183"/>
      <c r="AS1161" s="183"/>
      <c r="AT1161" s="183"/>
      <c r="AU1161" s="183"/>
      <c r="AV1161" s="183"/>
      <c r="AW1161" s="183"/>
      <c r="AX1161" s="183"/>
      <c r="AY1161" s="183"/>
      <c r="AZ1161" s="183"/>
      <c r="BA1161" s="183"/>
      <c r="BB1161" s="183"/>
      <c r="BC1161" s="183"/>
      <c r="BD1161" s="183"/>
      <c r="BE1161" s="183"/>
      <c r="BF1161" s="183"/>
      <c r="BG1161" s="183"/>
      <c r="BH1161" s="183"/>
      <c r="BI1161" s="183"/>
      <c r="BJ1161" s="183"/>
      <c r="BK1161" s="183"/>
      <c r="BL1161" s="183"/>
      <c r="BM1161" s="183"/>
      <c r="BN1161" s="183"/>
    </row>
    <row r="1162">
      <c r="A1162" s="183"/>
      <c r="B1162" s="183"/>
      <c r="C1162" s="155"/>
      <c r="D1162" s="227"/>
      <c r="E1162" s="227"/>
      <c r="F1162" s="227"/>
      <c r="G1162" s="227"/>
      <c r="H1162" s="227"/>
      <c r="I1162" s="155"/>
      <c r="J1162" s="132"/>
      <c r="K1162" s="228"/>
      <c r="L1162" s="228"/>
      <c r="M1162" s="229"/>
      <c r="N1162" s="230"/>
      <c r="O1162" s="231"/>
      <c r="P1162" s="230"/>
      <c r="Q1162" s="183"/>
      <c r="R1162" s="183"/>
      <c r="S1162" s="183"/>
      <c r="T1162" s="183"/>
      <c r="U1162" s="183"/>
      <c r="V1162" s="183"/>
      <c r="W1162" s="183"/>
      <c r="X1162" s="183"/>
      <c r="Y1162" s="183"/>
      <c r="Z1162" s="183"/>
      <c r="AA1162" s="183"/>
      <c r="AB1162" s="183"/>
      <c r="AC1162" s="183"/>
      <c r="AD1162" s="183"/>
      <c r="AE1162" s="183"/>
      <c r="AF1162" s="183"/>
      <c r="AG1162" s="183"/>
      <c r="AH1162" s="183"/>
      <c r="AI1162" s="183"/>
      <c r="AJ1162" s="183"/>
      <c r="AK1162" s="183"/>
      <c r="AL1162" s="183"/>
      <c r="AM1162" s="183"/>
      <c r="AN1162" s="183"/>
      <c r="AO1162" s="183"/>
      <c r="AP1162" s="183"/>
      <c r="AQ1162" s="183"/>
      <c r="AR1162" s="183"/>
      <c r="AS1162" s="183"/>
      <c r="AT1162" s="183"/>
      <c r="AU1162" s="183"/>
      <c r="AV1162" s="183"/>
      <c r="AW1162" s="183"/>
      <c r="AX1162" s="183"/>
      <c r="AY1162" s="183"/>
      <c r="AZ1162" s="183"/>
      <c r="BA1162" s="183"/>
      <c r="BB1162" s="183"/>
      <c r="BC1162" s="183"/>
      <c r="BD1162" s="183"/>
      <c r="BE1162" s="183"/>
      <c r="BF1162" s="183"/>
      <c r="BG1162" s="183"/>
      <c r="BH1162" s="183"/>
      <c r="BI1162" s="183"/>
      <c r="BJ1162" s="183"/>
      <c r="BK1162" s="183"/>
      <c r="BL1162" s="183"/>
      <c r="BM1162" s="183"/>
      <c r="BN1162" s="183"/>
    </row>
    <row r="1163">
      <c r="A1163" s="183"/>
      <c r="B1163" s="183"/>
      <c r="C1163" s="155"/>
      <c r="D1163" s="227"/>
      <c r="E1163" s="227"/>
      <c r="F1163" s="227"/>
      <c r="G1163" s="227"/>
      <c r="H1163" s="227"/>
      <c r="I1163" s="155"/>
      <c r="J1163" s="132"/>
      <c r="K1163" s="228"/>
      <c r="L1163" s="228"/>
      <c r="M1163" s="229"/>
      <c r="N1163" s="230"/>
      <c r="O1163" s="231"/>
      <c r="P1163" s="230"/>
      <c r="Q1163" s="183"/>
      <c r="R1163" s="183"/>
      <c r="S1163" s="183"/>
      <c r="T1163" s="183"/>
      <c r="U1163" s="183"/>
      <c r="V1163" s="183"/>
      <c r="W1163" s="183"/>
      <c r="X1163" s="183"/>
      <c r="Y1163" s="183"/>
      <c r="Z1163" s="183"/>
      <c r="AA1163" s="183"/>
      <c r="AB1163" s="183"/>
      <c r="AC1163" s="183"/>
      <c r="AD1163" s="183"/>
      <c r="AE1163" s="183"/>
      <c r="AF1163" s="183"/>
      <c r="AG1163" s="183"/>
      <c r="AH1163" s="183"/>
      <c r="AI1163" s="183"/>
      <c r="AJ1163" s="183"/>
      <c r="AK1163" s="183"/>
      <c r="AL1163" s="183"/>
      <c r="AM1163" s="183"/>
      <c r="AN1163" s="183"/>
      <c r="AO1163" s="183"/>
      <c r="AP1163" s="183"/>
      <c r="AQ1163" s="183"/>
      <c r="AR1163" s="183"/>
      <c r="AS1163" s="183"/>
      <c r="AT1163" s="183"/>
      <c r="AU1163" s="183"/>
      <c r="AV1163" s="183"/>
      <c r="AW1163" s="183"/>
      <c r="AX1163" s="183"/>
      <c r="AY1163" s="183"/>
      <c r="AZ1163" s="183"/>
      <c r="BA1163" s="183"/>
      <c r="BB1163" s="183"/>
      <c r="BC1163" s="183"/>
      <c r="BD1163" s="183"/>
      <c r="BE1163" s="183"/>
      <c r="BF1163" s="183"/>
      <c r="BG1163" s="183"/>
      <c r="BH1163" s="183"/>
      <c r="BI1163" s="183"/>
      <c r="BJ1163" s="183"/>
      <c r="BK1163" s="183"/>
      <c r="BL1163" s="183"/>
      <c r="BM1163" s="183"/>
      <c r="BN1163" s="183"/>
    </row>
    <row r="1164">
      <c r="A1164" s="183"/>
      <c r="B1164" s="183"/>
      <c r="C1164" s="155"/>
      <c r="D1164" s="227"/>
      <c r="E1164" s="227"/>
      <c r="F1164" s="227"/>
      <c r="G1164" s="227"/>
      <c r="H1164" s="227"/>
      <c r="I1164" s="155"/>
      <c r="J1164" s="132"/>
      <c r="K1164" s="228"/>
      <c r="L1164" s="228"/>
      <c r="M1164" s="229"/>
      <c r="N1164" s="230"/>
      <c r="O1164" s="231"/>
      <c r="P1164" s="230"/>
      <c r="Q1164" s="183"/>
      <c r="R1164" s="183"/>
      <c r="S1164" s="183"/>
      <c r="T1164" s="183"/>
      <c r="U1164" s="183"/>
      <c r="V1164" s="183"/>
      <c r="W1164" s="183"/>
      <c r="X1164" s="183"/>
      <c r="Y1164" s="183"/>
      <c r="Z1164" s="183"/>
      <c r="AA1164" s="183"/>
      <c r="AB1164" s="183"/>
      <c r="AC1164" s="183"/>
      <c r="AD1164" s="183"/>
      <c r="AE1164" s="183"/>
      <c r="AF1164" s="183"/>
      <c r="AG1164" s="183"/>
      <c r="AH1164" s="183"/>
      <c r="AI1164" s="183"/>
      <c r="AJ1164" s="183"/>
      <c r="AK1164" s="183"/>
      <c r="AL1164" s="183"/>
      <c r="AM1164" s="183"/>
      <c r="AN1164" s="183"/>
      <c r="AO1164" s="183"/>
      <c r="AP1164" s="183"/>
      <c r="AQ1164" s="183"/>
      <c r="AR1164" s="183"/>
      <c r="AS1164" s="183"/>
      <c r="AT1164" s="183"/>
      <c r="AU1164" s="183"/>
      <c r="AV1164" s="183"/>
      <c r="AW1164" s="183"/>
      <c r="AX1164" s="183"/>
      <c r="AY1164" s="183"/>
      <c r="AZ1164" s="183"/>
      <c r="BA1164" s="183"/>
      <c r="BB1164" s="183"/>
      <c r="BC1164" s="183"/>
      <c r="BD1164" s="183"/>
      <c r="BE1164" s="183"/>
      <c r="BF1164" s="183"/>
      <c r="BG1164" s="183"/>
      <c r="BH1164" s="183"/>
      <c r="BI1164" s="183"/>
      <c r="BJ1164" s="183"/>
      <c r="BK1164" s="183"/>
      <c r="BL1164" s="183"/>
      <c r="BM1164" s="183"/>
      <c r="BN1164" s="183"/>
    </row>
    <row r="1165">
      <c r="A1165" s="183"/>
      <c r="B1165" s="183"/>
      <c r="C1165" s="155"/>
      <c r="D1165" s="227"/>
      <c r="E1165" s="227"/>
      <c r="F1165" s="227"/>
      <c r="G1165" s="227"/>
      <c r="H1165" s="227"/>
      <c r="I1165" s="155"/>
      <c r="J1165" s="132"/>
      <c r="K1165" s="228"/>
      <c r="L1165" s="228"/>
      <c r="M1165" s="229"/>
      <c r="N1165" s="230"/>
      <c r="O1165" s="231"/>
      <c r="P1165" s="230"/>
      <c r="Q1165" s="183"/>
      <c r="R1165" s="183"/>
      <c r="S1165" s="183"/>
      <c r="T1165" s="183"/>
      <c r="U1165" s="183"/>
      <c r="V1165" s="183"/>
      <c r="W1165" s="183"/>
      <c r="X1165" s="183"/>
      <c r="Y1165" s="183"/>
      <c r="Z1165" s="183"/>
      <c r="AA1165" s="183"/>
      <c r="AB1165" s="183"/>
      <c r="AC1165" s="183"/>
      <c r="AD1165" s="183"/>
      <c r="AE1165" s="183"/>
      <c r="AF1165" s="183"/>
      <c r="AG1165" s="183"/>
      <c r="AH1165" s="183"/>
      <c r="AI1165" s="183"/>
      <c r="AJ1165" s="183"/>
      <c r="AK1165" s="183"/>
      <c r="AL1165" s="183"/>
      <c r="AM1165" s="183"/>
      <c r="AN1165" s="183"/>
      <c r="AO1165" s="183"/>
      <c r="AP1165" s="183"/>
      <c r="AQ1165" s="183"/>
      <c r="AR1165" s="183"/>
      <c r="AS1165" s="183"/>
      <c r="AT1165" s="183"/>
      <c r="AU1165" s="183"/>
      <c r="AV1165" s="183"/>
      <c r="AW1165" s="183"/>
      <c r="AX1165" s="183"/>
      <c r="AY1165" s="183"/>
      <c r="AZ1165" s="183"/>
      <c r="BA1165" s="183"/>
      <c r="BB1165" s="183"/>
      <c r="BC1165" s="183"/>
      <c r="BD1165" s="183"/>
      <c r="BE1165" s="183"/>
      <c r="BF1165" s="183"/>
      <c r="BG1165" s="183"/>
      <c r="BH1165" s="183"/>
      <c r="BI1165" s="183"/>
      <c r="BJ1165" s="183"/>
      <c r="BK1165" s="183"/>
      <c r="BL1165" s="183"/>
      <c r="BM1165" s="183"/>
      <c r="BN1165" s="183"/>
    </row>
    <row r="1166">
      <c r="A1166" s="183"/>
      <c r="B1166" s="183"/>
      <c r="C1166" s="155"/>
      <c r="D1166" s="227"/>
      <c r="E1166" s="227"/>
      <c r="F1166" s="227"/>
      <c r="G1166" s="227"/>
      <c r="H1166" s="227"/>
      <c r="I1166" s="155"/>
      <c r="J1166" s="132"/>
      <c r="K1166" s="228"/>
      <c r="L1166" s="228"/>
      <c r="M1166" s="229"/>
      <c r="N1166" s="230"/>
      <c r="O1166" s="231"/>
      <c r="P1166" s="230"/>
      <c r="Q1166" s="183"/>
      <c r="R1166" s="183"/>
      <c r="S1166" s="183"/>
      <c r="T1166" s="183"/>
      <c r="U1166" s="183"/>
      <c r="V1166" s="183"/>
      <c r="W1166" s="183"/>
      <c r="X1166" s="183"/>
      <c r="Y1166" s="183"/>
      <c r="Z1166" s="183"/>
      <c r="AA1166" s="183"/>
      <c r="AB1166" s="183"/>
      <c r="AC1166" s="183"/>
      <c r="AD1166" s="183"/>
      <c r="AE1166" s="183"/>
      <c r="AF1166" s="183"/>
      <c r="AG1166" s="183"/>
      <c r="AH1166" s="183"/>
      <c r="AI1166" s="183"/>
      <c r="AJ1166" s="183"/>
      <c r="AK1166" s="183"/>
      <c r="AL1166" s="183"/>
      <c r="AM1166" s="183"/>
      <c r="AN1166" s="183"/>
      <c r="AO1166" s="183"/>
      <c r="AP1166" s="183"/>
      <c r="AQ1166" s="183"/>
      <c r="AR1166" s="183"/>
      <c r="AS1166" s="183"/>
      <c r="AT1166" s="183"/>
      <c r="AU1166" s="183"/>
      <c r="AV1166" s="183"/>
      <c r="AW1166" s="183"/>
      <c r="AX1166" s="183"/>
      <c r="AY1166" s="183"/>
      <c r="AZ1166" s="183"/>
      <c r="BA1166" s="183"/>
      <c r="BB1166" s="183"/>
      <c r="BC1166" s="183"/>
      <c r="BD1166" s="183"/>
      <c r="BE1166" s="183"/>
      <c r="BF1166" s="183"/>
      <c r="BG1166" s="183"/>
      <c r="BH1166" s="183"/>
      <c r="BI1166" s="183"/>
      <c r="BJ1166" s="183"/>
      <c r="BK1166" s="183"/>
      <c r="BL1166" s="183"/>
      <c r="BM1166" s="183"/>
      <c r="BN1166" s="183"/>
    </row>
    <row r="1167">
      <c r="A1167" s="183"/>
      <c r="B1167" s="183"/>
      <c r="C1167" s="155"/>
      <c r="D1167" s="227"/>
      <c r="E1167" s="227"/>
      <c r="F1167" s="227"/>
      <c r="G1167" s="227"/>
      <c r="H1167" s="227"/>
      <c r="I1167" s="155"/>
      <c r="J1167" s="132"/>
      <c r="K1167" s="228"/>
      <c r="L1167" s="228"/>
      <c r="M1167" s="229"/>
      <c r="N1167" s="230"/>
      <c r="O1167" s="231"/>
      <c r="P1167" s="230"/>
      <c r="Q1167" s="183"/>
      <c r="R1167" s="183"/>
      <c r="S1167" s="183"/>
      <c r="T1167" s="183"/>
      <c r="U1167" s="183"/>
      <c r="V1167" s="183"/>
      <c r="W1167" s="183"/>
      <c r="X1167" s="183"/>
      <c r="Y1167" s="183"/>
      <c r="Z1167" s="183"/>
      <c r="AA1167" s="183"/>
      <c r="AB1167" s="183"/>
      <c r="AC1167" s="183"/>
      <c r="AD1167" s="183"/>
      <c r="AE1167" s="183"/>
      <c r="AF1167" s="183"/>
      <c r="AG1167" s="183"/>
      <c r="AH1167" s="183"/>
      <c r="AI1167" s="183"/>
      <c r="AJ1167" s="183"/>
      <c r="AK1167" s="183"/>
      <c r="AL1167" s="183"/>
      <c r="AM1167" s="183"/>
      <c r="AN1167" s="183"/>
      <c r="AO1167" s="183"/>
      <c r="AP1167" s="183"/>
      <c r="AQ1167" s="183"/>
      <c r="AR1167" s="183"/>
      <c r="AS1167" s="183"/>
      <c r="AT1167" s="183"/>
      <c r="AU1167" s="183"/>
      <c r="AV1167" s="183"/>
      <c r="AW1167" s="183"/>
      <c r="AX1167" s="183"/>
      <c r="AY1167" s="183"/>
      <c r="AZ1167" s="183"/>
      <c r="BA1167" s="183"/>
      <c r="BB1167" s="183"/>
      <c r="BC1167" s="183"/>
      <c r="BD1167" s="183"/>
      <c r="BE1167" s="183"/>
      <c r="BF1167" s="183"/>
      <c r="BG1167" s="183"/>
      <c r="BH1167" s="183"/>
      <c r="BI1167" s="183"/>
      <c r="BJ1167" s="183"/>
      <c r="BK1167" s="183"/>
      <c r="BL1167" s="183"/>
      <c r="BM1167" s="183"/>
      <c r="BN1167" s="183"/>
    </row>
    <row r="1168">
      <c r="A1168" s="183"/>
      <c r="B1168" s="183"/>
      <c r="C1168" s="155"/>
      <c r="D1168" s="227"/>
      <c r="E1168" s="227"/>
      <c r="F1168" s="227"/>
      <c r="G1168" s="227"/>
      <c r="H1168" s="227"/>
      <c r="I1168" s="155"/>
      <c r="J1168" s="132"/>
      <c r="K1168" s="228"/>
      <c r="L1168" s="228"/>
      <c r="M1168" s="229"/>
      <c r="N1168" s="230"/>
      <c r="O1168" s="231"/>
      <c r="P1168" s="230"/>
      <c r="Q1168" s="183"/>
      <c r="R1168" s="183"/>
      <c r="S1168" s="183"/>
      <c r="T1168" s="183"/>
      <c r="U1168" s="183"/>
      <c r="V1168" s="183"/>
      <c r="W1168" s="183"/>
      <c r="X1168" s="183"/>
      <c r="Y1168" s="183"/>
      <c r="Z1168" s="183"/>
      <c r="AA1168" s="183"/>
      <c r="AB1168" s="183"/>
      <c r="AC1168" s="183"/>
      <c r="AD1168" s="183"/>
      <c r="AE1168" s="183"/>
      <c r="AF1168" s="183"/>
      <c r="AG1168" s="183"/>
      <c r="AH1168" s="183"/>
      <c r="AI1168" s="183"/>
      <c r="AJ1168" s="183"/>
      <c r="AK1168" s="183"/>
      <c r="AL1168" s="183"/>
      <c r="AM1168" s="183"/>
      <c r="AN1168" s="183"/>
      <c r="AO1168" s="183"/>
      <c r="AP1168" s="183"/>
      <c r="AQ1168" s="183"/>
      <c r="AR1168" s="183"/>
      <c r="AS1168" s="183"/>
      <c r="AT1168" s="183"/>
      <c r="AU1168" s="183"/>
      <c r="AV1168" s="183"/>
      <c r="AW1168" s="183"/>
      <c r="AX1168" s="183"/>
      <c r="AY1168" s="183"/>
      <c r="AZ1168" s="183"/>
      <c r="BA1168" s="183"/>
      <c r="BB1168" s="183"/>
      <c r="BC1168" s="183"/>
      <c r="BD1168" s="183"/>
      <c r="BE1168" s="183"/>
      <c r="BF1168" s="183"/>
      <c r="BG1168" s="183"/>
      <c r="BH1168" s="183"/>
      <c r="BI1168" s="183"/>
      <c r="BJ1168" s="183"/>
      <c r="BK1168" s="183"/>
      <c r="BL1168" s="183"/>
      <c r="BM1168" s="183"/>
      <c r="BN1168" s="183"/>
    </row>
    <row r="1169">
      <c r="A1169" s="183"/>
      <c r="B1169" s="183"/>
      <c r="C1169" s="155"/>
      <c r="D1169" s="227"/>
      <c r="E1169" s="227"/>
      <c r="F1169" s="227"/>
      <c r="G1169" s="227"/>
      <c r="H1169" s="227"/>
      <c r="I1169" s="155"/>
      <c r="J1169" s="132"/>
      <c r="K1169" s="228"/>
      <c r="L1169" s="228"/>
      <c r="M1169" s="229"/>
      <c r="N1169" s="230"/>
      <c r="O1169" s="231"/>
      <c r="P1169" s="230"/>
      <c r="Q1169" s="183"/>
      <c r="R1169" s="183"/>
      <c r="S1169" s="183"/>
      <c r="T1169" s="183"/>
      <c r="U1169" s="183"/>
      <c r="V1169" s="183"/>
      <c r="W1169" s="183"/>
      <c r="X1169" s="183"/>
      <c r="Y1169" s="183"/>
      <c r="Z1169" s="183"/>
      <c r="AA1169" s="183"/>
      <c r="AB1169" s="183"/>
      <c r="AC1169" s="183"/>
      <c r="AD1169" s="183"/>
      <c r="AE1169" s="183"/>
      <c r="AF1169" s="183"/>
      <c r="AG1169" s="183"/>
      <c r="AH1169" s="183"/>
      <c r="AI1169" s="183"/>
      <c r="AJ1169" s="183"/>
      <c r="AK1169" s="183"/>
      <c r="AL1169" s="183"/>
      <c r="AM1169" s="183"/>
      <c r="AN1169" s="183"/>
      <c r="AO1169" s="183"/>
      <c r="AP1169" s="183"/>
      <c r="AQ1169" s="183"/>
      <c r="AR1169" s="183"/>
      <c r="AS1169" s="183"/>
      <c r="AT1169" s="183"/>
      <c r="AU1169" s="183"/>
      <c r="AV1169" s="183"/>
      <c r="AW1169" s="183"/>
      <c r="AX1169" s="183"/>
      <c r="AY1169" s="183"/>
      <c r="AZ1169" s="183"/>
      <c r="BA1169" s="183"/>
      <c r="BB1169" s="183"/>
      <c r="BC1169" s="183"/>
      <c r="BD1169" s="183"/>
      <c r="BE1169" s="183"/>
      <c r="BF1169" s="183"/>
      <c r="BG1169" s="183"/>
      <c r="BH1169" s="183"/>
      <c r="BI1169" s="183"/>
      <c r="BJ1169" s="183"/>
      <c r="BK1169" s="183"/>
      <c r="BL1169" s="183"/>
      <c r="BM1169" s="183"/>
      <c r="BN1169" s="183"/>
    </row>
    <row r="1170">
      <c r="A1170" s="183"/>
      <c r="B1170" s="183"/>
      <c r="C1170" s="155"/>
      <c r="D1170" s="227"/>
      <c r="E1170" s="227"/>
      <c r="F1170" s="227"/>
      <c r="G1170" s="227"/>
      <c r="H1170" s="227"/>
      <c r="I1170" s="155"/>
      <c r="J1170" s="132"/>
      <c r="K1170" s="228"/>
      <c r="L1170" s="228"/>
      <c r="M1170" s="229"/>
      <c r="N1170" s="230"/>
      <c r="O1170" s="231"/>
      <c r="P1170" s="230"/>
      <c r="Q1170" s="183"/>
      <c r="R1170" s="183"/>
      <c r="S1170" s="183"/>
      <c r="T1170" s="183"/>
      <c r="U1170" s="183"/>
      <c r="V1170" s="183"/>
      <c r="W1170" s="183"/>
      <c r="X1170" s="183"/>
      <c r="Y1170" s="183"/>
      <c r="Z1170" s="183"/>
      <c r="AA1170" s="183"/>
      <c r="AB1170" s="183"/>
      <c r="AC1170" s="183"/>
      <c r="AD1170" s="183"/>
      <c r="AE1170" s="183"/>
      <c r="AF1170" s="183"/>
      <c r="AG1170" s="183"/>
      <c r="AH1170" s="183"/>
      <c r="AI1170" s="183"/>
      <c r="AJ1170" s="183"/>
      <c r="AK1170" s="183"/>
      <c r="AL1170" s="183"/>
      <c r="AM1170" s="183"/>
      <c r="AN1170" s="183"/>
      <c r="AO1170" s="183"/>
      <c r="AP1170" s="183"/>
      <c r="AQ1170" s="183"/>
      <c r="AR1170" s="183"/>
      <c r="AS1170" s="183"/>
      <c r="AT1170" s="183"/>
      <c r="AU1170" s="183"/>
      <c r="AV1170" s="183"/>
      <c r="AW1170" s="183"/>
      <c r="AX1170" s="183"/>
      <c r="AY1170" s="183"/>
      <c r="AZ1170" s="183"/>
      <c r="BA1170" s="183"/>
      <c r="BB1170" s="183"/>
      <c r="BC1170" s="183"/>
      <c r="BD1170" s="183"/>
      <c r="BE1170" s="183"/>
      <c r="BF1170" s="183"/>
      <c r="BG1170" s="183"/>
      <c r="BH1170" s="183"/>
      <c r="BI1170" s="183"/>
      <c r="BJ1170" s="183"/>
      <c r="BK1170" s="183"/>
      <c r="BL1170" s="183"/>
      <c r="BM1170" s="183"/>
      <c r="BN1170" s="183"/>
    </row>
    <row r="1171">
      <c r="A1171" s="183"/>
      <c r="B1171" s="183"/>
      <c r="C1171" s="155"/>
      <c r="D1171" s="227"/>
      <c r="E1171" s="227"/>
      <c r="F1171" s="227"/>
      <c r="G1171" s="227"/>
      <c r="H1171" s="227"/>
      <c r="I1171" s="155"/>
      <c r="J1171" s="132"/>
      <c r="K1171" s="228"/>
      <c r="L1171" s="228"/>
      <c r="M1171" s="229"/>
      <c r="N1171" s="230"/>
      <c r="O1171" s="231"/>
      <c r="P1171" s="230"/>
      <c r="Q1171" s="183"/>
      <c r="R1171" s="183"/>
      <c r="S1171" s="183"/>
      <c r="T1171" s="183"/>
      <c r="U1171" s="183"/>
      <c r="V1171" s="183"/>
      <c r="W1171" s="183"/>
      <c r="X1171" s="183"/>
      <c r="Y1171" s="183"/>
      <c r="Z1171" s="183"/>
      <c r="AA1171" s="183"/>
      <c r="AB1171" s="183"/>
      <c r="AC1171" s="183"/>
      <c r="AD1171" s="183"/>
      <c r="AE1171" s="183"/>
      <c r="AF1171" s="183"/>
      <c r="AG1171" s="183"/>
      <c r="AH1171" s="183"/>
      <c r="AI1171" s="183"/>
      <c r="AJ1171" s="183"/>
      <c r="AK1171" s="183"/>
      <c r="AL1171" s="183"/>
      <c r="AM1171" s="183"/>
      <c r="AN1171" s="183"/>
      <c r="AO1171" s="183"/>
      <c r="AP1171" s="183"/>
      <c r="AQ1171" s="183"/>
      <c r="AR1171" s="183"/>
      <c r="AS1171" s="183"/>
      <c r="AT1171" s="183"/>
      <c r="AU1171" s="183"/>
      <c r="AV1171" s="183"/>
      <c r="AW1171" s="183"/>
      <c r="AX1171" s="183"/>
      <c r="AY1171" s="183"/>
      <c r="AZ1171" s="183"/>
      <c r="BA1171" s="183"/>
      <c r="BB1171" s="183"/>
      <c r="BC1171" s="183"/>
      <c r="BD1171" s="183"/>
      <c r="BE1171" s="183"/>
      <c r="BF1171" s="183"/>
      <c r="BG1171" s="183"/>
      <c r="BH1171" s="183"/>
      <c r="BI1171" s="183"/>
      <c r="BJ1171" s="183"/>
      <c r="BK1171" s="183"/>
      <c r="BL1171" s="183"/>
      <c r="BM1171" s="183"/>
      <c r="BN1171" s="183"/>
    </row>
    <row r="1172">
      <c r="A1172" s="183"/>
      <c r="B1172" s="183"/>
      <c r="C1172" s="155"/>
      <c r="D1172" s="227"/>
      <c r="E1172" s="227"/>
      <c r="F1172" s="227"/>
      <c r="G1172" s="227"/>
      <c r="H1172" s="227"/>
      <c r="I1172" s="155"/>
      <c r="J1172" s="132"/>
      <c r="K1172" s="228"/>
      <c r="L1172" s="228"/>
      <c r="M1172" s="229"/>
      <c r="N1172" s="230"/>
      <c r="O1172" s="231"/>
      <c r="P1172" s="230"/>
      <c r="Q1172" s="183"/>
      <c r="R1172" s="183"/>
      <c r="S1172" s="183"/>
      <c r="T1172" s="183"/>
      <c r="U1172" s="183"/>
      <c r="V1172" s="183"/>
      <c r="W1172" s="183"/>
      <c r="X1172" s="183"/>
      <c r="Y1172" s="183"/>
      <c r="Z1172" s="183"/>
      <c r="AA1172" s="183"/>
      <c r="AB1172" s="183"/>
      <c r="AC1172" s="183"/>
      <c r="AD1172" s="183"/>
      <c r="AE1172" s="183"/>
      <c r="AF1172" s="183"/>
      <c r="AG1172" s="183"/>
      <c r="AH1172" s="183"/>
      <c r="AI1172" s="183"/>
      <c r="AJ1172" s="183"/>
      <c r="AK1172" s="183"/>
      <c r="AL1172" s="183"/>
      <c r="AM1172" s="183"/>
      <c r="AN1172" s="183"/>
      <c r="AO1172" s="183"/>
      <c r="AP1172" s="183"/>
      <c r="AQ1172" s="183"/>
      <c r="AR1172" s="183"/>
      <c r="AS1172" s="183"/>
      <c r="AT1172" s="183"/>
      <c r="AU1172" s="183"/>
      <c r="AV1172" s="183"/>
      <c r="AW1172" s="183"/>
      <c r="AX1172" s="183"/>
      <c r="AY1172" s="183"/>
      <c r="AZ1172" s="183"/>
      <c r="BA1172" s="183"/>
      <c r="BB1172" s="183"/>
      <c r="BC1172" s="183"/>
      <c r="BD1172" s="183"/>
      <c r="BE1172" s="183"/>
      <c r="BF1172" s="183"/>
      <c r="BG1172" s="183"/>
      <c r="BH1172" s="183"/>
      <c r="BI1172" s="183"/>
      <c r="BJ1172" s="183"/>
      <c r="BK1172" s="183"/>
      <c r="BL1172" s="183"/>
      <c r="BM1172" s="183"/>
      <c r="BN1172" s="183"/>
    </row>
    <row r="1173">
      <c r="A1173" s="183"/>
      <c r="B1173" s="183"/>
      <c r="C1173" s="155"/>
      <c r="D1173" s="227"/>
      <c r="E1173" s="227"/>
      <c r="F1173" s="227"/>
      <c r="G1173" s="227"/>
      <c r="H1173" s="227"/>
      <c r="I1173" s="155"/>
      <c r="J1173" s="132"/>
      <c r="K1173" s="228"/>
      <c r="L1173" s="228"/>
      <c r="M1173" s="229"/>
      <c r="N1173" s="230"/>
      <c r="O1173" s="231"/>
      <c r="P1173" s="230"/>
      <c r="Q1173" s="183"/>
      <c r="R1173" s="183"/>
      <c r="S1173" s="183"/>
      <c r="T1173" s="183"/>
      <c r="U1173" s="183"/>
      <c r="V1173" s="183"/>
      <c r="W1173" s="183"/>
      <c r="X1173" s="183"/>
      <c r="Y1173" s="183"/>
      <c r="Z1173" s="183"/>
      <c r="AA1173" s="183"/>
      <c r="AB1173" s="183"/>
      <c r="AC1173" s="183"/>
      <c r="AD1173" s="183"/>
      <c r="AE1173" s="183"/>
      <c r="AF1173" s="183"/>
      <c r="AG1173" s="183"/>
      <c r="AH1173" s="183"/>
      <c r="AI1173" s="183"/>
      <c r="AJ1173" s="183"/>
      <c r="AK1173" s="183"/>
      <c r="AL1173" s="183"/>
      <c r="AM1173" s="183"/>
      <c r="AN1173" s="183"/>
      <c r="AO1173" s="183"/>
      <c r="AP1173" s="183"/>
      <c r="AQ1173" s="183"/>
      <c r="AR1173" s="183"/>
      <c r="AS1173" s="183"/>
      <c r="AT1173" s="183"/>
      <c r="AU1173" s="183"/>
      <c r="AV1173" s="183"/>
      <c r="AW1173" s="183"/>
      <c r="AX1173" s="183"/>
      <c r="AY1173" s="183"/>
      <c r="AZ1173" s="183"/>
      <c r="BA1173" s="183"/>
      <c r="BB1173" s="183"/>
      <c r="BC1173" s="183"/>
      <c r="BD1173" s="183"/>
      <c r="BE1173" s="183"/>
      <c r="BF1173" s="183"/>
      <c r="BG1173" s="183"/>
      <c r="BH1173" s="183"/>
      <c r="BI1173" s="183"/>
      <c r="BJ1173" s="183"/>
      <c r="BK1173" s="183"/>
      <c r="BL1173" s="183"/>
      <c r="BM1173" s="183"/>
      <c r="BN1173" s="183"/>
    </row>
    <row r="1174">
      <c r="A1174" s="183"/>
      <c r="B1174" s="183"/>
      <c r="C1174" s="155"/>
      <c r="D1174" s="227"/>
      <c r="E1174" s="227"/>
      <c r="F1174" s="227"/>
      <c r="G1174" s="227"/>
      <c r="H1174" s="227"/>
      <c r="I1174" s="155"/>
      <c r="J1174" s="132"/>
      <c r="K1174" s="228"/>
      <c r="L1174" s="228"/>
      <c r="M1174" s="229"/>
      <c r="N1174" s="230"/>
      <c r="O1174" s="231"/>
      <c r="P1174" s="230"/>
      <c r="Q1174" s="183"/>
      <c r="R1174" s="183"/>
      <c r="S1174" s="183"/>
      <c r="T1174" s="183"/>
      <c r="U1174" s="183"/>
      <c r="V1174" s="183"/>
      <c r="W1174" s="183"/>
      <c r="X1174" s="183"/>
      <c r="Y1174" s="183"/>
      <c r="Z1174" s="183"/>
      <c r="AA1174" s="183"/>
      <c r="AB1174" s="183"/>
      <c r="AC1174" s="183"/>
      <c r="AD1174" s="183"/>
      <c r="AE1174" s="183"/>
      <c r="AF1174" s="183"/>
      <c r="AG1174" s="183"/>
      <c r="AH1174" s="183"/>
      <c r="AI1174" s="183"/>
      <c r="AJ1174" s="183"/>
      <c r="AK1174" s="183"/>
      <c r="AL1174" s="183"/>
      <c r="AM1174" s="183"/>
      <c r="AN1174" s="183"/>
      <c r="AO1174" s="183"/>
      <c r="AP1174" s="183"/>
      <c r="AQ1174" s="183"/>
      <c r="AR1174" s="183"/>
      <c r="AS1174" s="183"/>
      <c r="AT1174" s="183"/>
      <c r="AU1174" s="183"/>
      <c r="AV1174" s="183"/>
      <c r="AW1174" s="183"/>
      <c r="AX1174" s="183"/>
      <c r="AY1174" s="183"/>
      <c r="AZ1174" s="183"/>
      <c r="BA1174" s="183"/>
      <c r="BB1174" s="183"/>
      <c r="BC1174" s="183"/>
      <c r="BD1174" s="183"/>
      <c r="BE1174" s="183"/>
      <c r="BF1174" s="183"/>
      <c r="BG1174" s="183"/>
      <c r="BH1174" s="183"/>
      <c r="BI1174" s="183"/>
      <c r="BJ1174" s="183"/>
      <c r="BK1174" s="183"/>
      <c r="BL1174" s="183"/>
      <c r="BM1174" s="183"/>
      <c r="BN1174" s="183"/>
    </row>
    <row r="1175">
      <c r="A1175" s="183"/>
      <c r="B1175" s="183"/>
      <c r="C1175" s="155"/>
      <c r="D1175" s="227"/>
      <c r="E1175" s="227"/>
      <c r="F1175" s="227"/>
      <c r="G1175" s="227"/>
      <c r="H1175" s="227"/>
      <c r="I1175" s="155"/>
      <c r="J1175" s="132"/>
      <c r="K1175" s="228"/>
      <c r="L1175" s="228"/>
      <c r="M1175" s="229"/>
      <c r="N1175" s="230"/>
      <c r="O1175" s="231"/>
      <c r="P1175" s="230"/>
      <c r="Q1175" s="183"/>
      <c r="R1175" s="183"/>
      <c r="S1175" s="183"/>
      <c r="T1175" s="183"/>
      <c r="U1175" s="183"/>
      <c r="V1175" s="183"/>
      <c r="W1175" s="183"/>
      <c r="X1175" s="183"/>
      <c r="Y1175" s="183"/>
      <c r="Z1175" s="183"/>
      <c r="AA1175" s="183"/>
      <c r="AB1175" s="183"/>
      <c r="AC1175" s="183"/>
      <c r="AD1175" s="183"/>
      <c r="AE1175" s="183"/>
      <c r="AF1175" s="183"/>
      <c r="AG1175" s="183"/>
      <c r="AH1175" s="183"/>
      <c r="AI1175" s="183"/>
      <c r="AJ1175" s="183"/>
      <c r="AK1175" s="183"/>
      <c r="AL1175" s="183"/>
      <c r="AM1175" s="183"/>
      <c r="AN1175" s="183"/>
      <c r="AO1175" s="183"/>
      <c r="AP1175" s="183"/>
      <c r="AQ1175" s="183"/>
      <c r="AR1175" s="183"/>
      <c r="AS1175" s="183"/>
      <c r="AT1175" s="183"/>
      <c r="AU1175" s="183"/>
      <c r="AV1175" s="183"/>
      <c r="AW1175" s="183"/>
      <c r="AX1175" s="183"/>
      <c r="AY1175" s="183"/>
      <c r="AZ1175" s="183"/>
      <c r="BA1175" s="183"/>
      <c r="BB1175" s="183"/>
      <c r="BC1175" s="183"/>
      <c r="BD1175" s="183"/>
      <c r="BE1175" s="183"/>
      <c r="BF1175" s="183"/>
      <c r="BG1175" s="183"/>
      <c r="BH1175" s="183"/>
      <c r="BI1175" s="183"/>
      <c r="BJ1175" s="183"/>
      <c r="BK1175" s="183"/>
      <c r="BL1175" s="183"/>
      <c r="BM1175" s="183"/>
      <c r="BN1175" s="183"/>
    </row>
    <row r="1176">
      <c r="A1176" s="183"/>
      <c r="B1176" s="183"/>
      <c r="C1176" s="155"/>
      <c r="D1176" s="227"/>
      <c r="E1176" s="227"/>
      <c r="F1176" s="227"/>
      <c r="G1176" s="227"/>
      <c r="H1176" s="227"/>
      <c r="I1176" s="155"/>
      <c r="J1176" s="132"/>
      <c r="K1176" s="228"/>
      <c r="L1176" s="228"/>
      <c r="M1176" s="229"/>
      <c r="N1176" s="230"/>
      <c r="O1176" s="231"/>
      <c r="P1176" s="230"/>
      <c r="Q1176" s="183"/>
      <c r="R1176" s="183"/>
      <c r="S1176" s="183"/>
      <c r="T1176" s="183"/>
      <c r="U1176" s="183"/>
      <c r="V1176" s="183"/>
      <c r="W1176" s="183"/>
      <c r="X1176" s="183"/>
      <c r="Y1176" s="183"/>
      <c r="Z1176" s="183"/>
      <c r="AA1176" s="183"/>
      <c r="AB1176" s="183"/>
      <c r="AC1176" s="183"/>
      <c r="AD1176" s="183"/>
      <c r="AE1176" s="183"/>
      <c r="AF1176" s="183"/>
      <c r="AG1176" s="183"/>
      <c r="AH1176" s="183"/>
      <c r="AI1176" s="183"/>
      <c r="AJ1176" s="183"/>
      <c r="AK1176" s="183"/>
      <c r="AL1176" s="183"/>
      <c r="AM1176" s="183"/>
      <c r="AN1176" s="183"/>
      <c r="AO1176" s="183"/>
      <c r="AP1176" s="183"/>
      <c r="AQ1176" s="183"/>
      <c r="AR1176" s="183"/>
      <c r="AS1176" s="183"/>
      <c r="AT1176" s="183"/>
      <c r="AU1176" s="183"/>
      <c r="AV1176" s="183"/>
      <c r="AW1176" s="183"/>
      <c r="AX1176" s="183"/>
      <c r="AY1176" s="183"/>
      <c r="AZ1176" s="183"/>
      <c r="BA1176" s="183"/>
      <c r="BB1176" s="183"/>
      <c r="BC1176" s="183"/>
      <c r="BD1176" s="183"/>
      <c r="BE1176" s="183"/>
      <c r="BF1176" s="183"/>
      <c r="BG1176" s="183"/>
      <c r="BH1176" s="183"/>
      <c r="BI1176" s="183"/>
      <c r="BJ1176" s="183"/>
      <c r="BK1176" s="183"/>
      <c r="BL1176" s="183"/>
      <c r="BM1176" s="183"/>
      <c r="BN1176" s="183"/>
    </row>
    <row r="1177">
      <c r="A1177" s="183"/>
      <c r="B1177" s="183"/>
      <c r="C1177" s="155"/>
      <c r="D1177" s="227"/>
      <c r="E1177" s="227"/>
      <c r="F1177" s="227"/>
      <c r="G1177" s="227"/>
      <c r="H1177" s="227"/>
      <c r="I1177" s="155"/>
      <c r="J1177" s="132"/>
      <c r="K1177" s="228"/>
      <c r="L1177" s="228"/>
      <c r="M1177" s="229"/>
      <c r="N1177" s="230"/>
      <c r="O1177" s="231"/>
      <c r="P1177" s="230"/>
      <c r="Q1177" s="183"/>
      <c r="R1177" s="183"/>
      <c r="S1177" s="183"/>
      <c r="T1177" s="183"/>
      <c r="U1177" s="183"/>
      <c r="V1177" s="183"/>
      <c r="W1177" s="183"/>
      <c r="X1177" s="183"/>
      <c r="Y1177" s="183"/>
      <c r="Z1177" s="183"/>
      <c r="AA1177" s="183"/>
      <c r="AB1177" s="183"/>
      <c r="AC1177" s="183"/>
      <c r="AD1177" s="183"/>
      <c r="AE1177" s="183"/>
      <c r="AF1177" s="183"/>
      <c r="AG1177" s="183"/>
      <c r="AH1177" s="183"/>
      <c r="AI1177" s="183"/>
      <c r="AJ1177" s="183"/>
      <c r="AK1177" s="183"/>
      <c r="AL1177" s="183"/>
      <c r="AM1177" s="183"/>
      <c r="AN1177" s="183"/>
      <c r="AO1177" s="183"/>
      <c r="AP1177" s="183"/>
      <c r="AQ1177" s="183"/>
      <c r="AR1177" s="183"/>
      <c r="AS1177" s="183"/>
      <c r="AT1177" s="183"/>
      <c r="AU1177" s="183"/>
      <c r="AV1177" s="183"/>
      <c r="AW1177" s="183"/>
      <c r="AX1177" s="183"/>
      <c r="AY1177" s="183"/>
      <c r="AZ1177" s="183"/>
      <c r="BA1177" s="183"/>
      <c r="BB1177" s="183"/>
      <c r="BC1177" s="183"/>
      <c r="BD1177" s="183"/>
      <c r="BE1177" s="183"/>
      <c r="BF1177" s="183"/>
      <c r="BG1177" s="183"/>
      <c r="BH1177" s="183"/>
      <c r="BI1177" s="183"/>
      <c r="BJ1177" s="183"/>
      <c r="BK1177" s="183"/>
      <c r="BL1177" s="183"/>
      <c r="BM1177" s="183"/>
      <c r="BN1177" s="183"/>
    </row>
    <row r="1178">
      <c r="A1178" s="183"/>
      <c r="B1178" s="183"/>
      <c r="C1178" s="155"/>
      <c r="D1178" s="227"/>
      <c r="E1178" s="227"/>
      <c r="F1178" s="227"/>
      <c r="G1178" s="227"/>
      <c r="H1178" s="227"/>
      <c r="I1178" s="155"/>
      <c r="J1178" s="132"/>
      <c r="K1178" s="228"/>
      <c r="L1178" s="228"/>
      <c r="M1178" s="229"/>
      <c r="N1178" s="230"/>
      <c r="O1178" s="231"/>
      <c r="P1178" s="230"/>
      <c r="Q1178" s="183"/>
      <c r="R1178" s="183"/>
      <c r="S1178" s="183"/>
      <c r="T1178" s="183"/>
      <c r="U1178" s="183"/>
      <c r="V1178" s="183"/>
      <c r="W1178" s="183"/>
      <c r="X1178" s="183"/>
      <c r="Y1178" s="183"/>
      <c r="Z1178" s="183"/>
      <c r="AA1178" s="183"/>
      <c r="AB1178" s="183"/>
      <c r="AC1178" s="183"/>
      <c r="AD1178" s="183"/>
      <c r="AE1178" s="183"/>
      <c r="AF1178" s="183"/>
      <c r="AG1178" s="183"/>
      <c r="AH1178" s="183"/>
      <c r="AI1178" s="183"/>
      <c r="AJ1178" s="183"/>
      <c r="AK1178" s="183"/>
      <c r="AL1178" s="183"/>
      <c r="AM1178" s="183"/>
      <c r="AN1178" s="183"/>
      <c r="AO1178" s="183"/>
      <c r="AP1178" s="183"/>
      <c r="AQ1178" s="183"/>
      <c r="AR1178" s="183"/>
      <c r="AS1178" s="183"/>
      <c r="AT1178" s="183"/>
      <c r="AU1178" s="183"/>
      <c r="AV1178" s="183"/>
      <c r="AW1178" s="183"/>
      <c r="AX1178" s="183"/>
      <c r="AY1178" s="183"/>
      <c r="AZ1178" s="183"/>
      <c r="BA1178" s="183"/>
      <c r="BB1178" s="183"/>
      <c r="BC1178" s="183"/>
      <c r="BD1178" s="183"/>
      <c r="BE1178" s="183"/>
      <c r="BF1178" s="183"/>
      <c r="BG1178" s="183"/>
      <c r="BH1178" s="183"/>
      <c r="BI1178" s="183"/>
      <c r="BJ1178" s="183"/>
      <c r="BK1178" s="183"/>
      <c r="BL1178" s="183"/>
      <c r="BM1178" s="183"/>
      <c r="BN1178" s="183"/>
    </row>
    <row r="1179">
      <c r="A1179" s="183"/>
      <c r="B1179" s="183"/>
      <c r="C1179" s="155"/>
      <c r="D1179" s="227"/>
      <c r="E1179" s="227"/>
      <c r="F1179" s="227"/>
      <c r="G1179" s="227"/>
      <c r="H1179" s="227"/>
      <c r="I1179" s="155"/>
      <c r="J1179" s="132"/>
      <c r="K1179" s="228"/>
      <c r="L1179" s="228"/>
      <c r="M1179" s="229"/>
      <c r="N1179" s="230"/>
      <c r="O1179" s="231"/>
      <c r="P1179" s="230"/>
      <c r="Q1179" s="183"/>
      <c r="R1179" s="183"/>
      <c r="S1179" s="183"/>
      <c r="T1179" s="183"/>
      <c r="U1179" s="183"/>
      <c r="V1179" s="183"/>
      <c r="W1179" s="183"/>
      <c r="X1179" s="183"/>
      <c r="Y1179" s="183"/>
      <c r="Z1179" s="183"/>
      <c r="AA1179" s="183"/>
      <c r="AB1179" s="183"/>
      <c r="AC1179" s="183"/>
      <c r="AD1179" s="183"/>
      <c r="AE1179" s="183"/>
      <c r="AF1179" s="183"/>
      <c r="AG1179" s="183"/>
      <c r="AH1179" s="183"/>
      <c r="AI1179" s="183"/>
      <c r="AJ1179" s="183"/>
      <c r="AK1179" s="183"/>
      <c r="AL1179" s="183"/>
      <c r="AM1179" s="183"/>
      <c r="AN1179" s="183"/>
      <c r="AO1179" s="183"/>
      <c r="AP1179" s="183"/>
      <c r="AQ1179" s="183"/>
      <c r="AR1179" s="183"/>
      <c r="AS1179" s="183"/>
      <c r="AT1179" s="183"/>
      <c r="AU1179" s="183"/>
      <c r="AV1179" s="183"/>
      <c r="AW1179" s="183"/>
      <c r="AX1179" s="183"/>
      <c r="AY1179" s="183"/>
      <c r="AZ1179" s="183"/>
      <c r="BA1179" s="183"/>
      <c r="BB1179" s="183"/>
      <c r="BC1179" s="183"/>
      <c r="BD1179" s="183"/>
      <c r="BE1179" s="183"/>
      <c r="BF1179" s="183"/>
      <c r="BG1179" s="183"/>
      <c r="BH1179" s="183"/>
      <c r="BI1179" s="183"/>
      <c r="BJ1179" s="183"/>
      <c r="BK1179" s="183"/>
      <c r="BL1179" s="183"/>
      <c r="BM1179" s="183"/>
      <c r="BN1179" s="183"/>
    </row>
    <row r="1180">
      <c r="A1180" s="183"/>
      <c r="B1180" s="183"/>
      <c r="C1180" s="155"/>
      <c r="D1180" s="227"/>
      <c r="E1180" s="227"/>
      <c r="F1180" s="227"/>
      <c r="G1180" s="227"/>
      <c r="H1180" s="227"/>
      <c r="I1180" s="155"/>
      <c r="J1180" s="132"/>
      <c r="K1180" s="228"/>
      <c r="L1180" s="228"/>
      <c r="M1180" s="229"/>
      <c r="N1180" s="230"/>
      <c r="O1180" s="231"/>
      <c r="P1180" s="230"/>
      <c r="Q1180" s="183"/>
      <c r="R1180" s="183"/>
      <c r="S1180" s="183"/>
      <c r="T1180" s="183"/>
      <c r="U1180" s="183"/>
      <c r="V1180" s="183"/>
      <c r="W1180" s="183"/>
      <c r="X1180" s="183"/>
      <c r="Y1180" s="183"/>
      <c r="Z1180" s="183"/>
      <c r="AA1180" s="183"/>
      <c r="AB1180" s="183"/>
      <c r="AC1180" s="183"/>
      <c r="AD1180" s="183"/>
      <c r="AE1180" s="183"/>
      <c r="AF1180" s="183"/>
      <c r="AG1180" s="183"/>
      <c r="AH1180" s="183"/>
      <c r="AI1180" s="183"/>
      <c r="AJ1180" s="183"/>
      <c r="AK1180" s="183"/>
      <c r="AL1180" s="183"/>
      <c r="AM1180" s="183"/>
      <c r="AN1180" s="183"/>
      <c r="AO1180" s="183"/>
      <c r="AP1180" s="183"/>
      <c r="AQ1180" s="183"/>
      <c r="AR1180" s="183"/>
      <c r="AS1180" s="183"/>
      <c r="AT1180" s="183"/>
      <c r="AU1180" s="183"/>
      <c r="AV1180" s="183"/>
      <c r="AW1180" s="183"/>
      <c r="AX1180" s="183"/>
      <c r="AY1180" s="183"/>
      <c r="AZ1180" s="183"/>
      <c r="BA1180" s="183"/>
      <c r="BB1180" s="183"/>
      <c r="BC1180" s="183"/>
      <c r="BD1180" s="183"/>
      <c r="BE1180" s="183"/>
      <c r="BF1180" s="183"/>
      <c r="BG1180" s="183"/>
      <c r="BH1180" s="183"/>
      <c r="BI1180" s="183"/>
      <c r="BJ1180" s="183"/>
      <c r="BK1180" s="183"/>
      <c r="BL1180" s="183"/>
      <c r="BM1180" s="183"/>
      <c r="BN1180" s="183"/>
    </row>
    <row r="1181">
      <c r="A1181" s="183"/>
      <c r="B1181" s="183"/>
      <c r="C1181" s="155"/>
      <c r="D1181" s="227"/>
      <c r="E1181" s="227"/>
      <c r="F1181" s="227"/>
      <c r="G1181" s="227"/>
      <c r="H1181" s="227"/>
      <c r="I1181" s="155"/>
      <c r="J1181" s="132"/>
      <c r="K1181" s="228"/>
      <c r="L1181" s="228"/>
      <c r="M1181" s="229"/>
      <c r="N1181" s="230"/>
      <c r="O1181" s="231"/>
      <c r="P1181" s="230"/>
      <c r="Q1181" s="183"/>
      <c r="R1181" s="183"/>
      <c r="S1181" s="183"/>
      <c r="T1181" s="183"/>
      <c r="U1181" s="183"/>
      <c r="V1181" s="183"/>
      <c r="W1181" s="183"/>
      <c r="X1181" s="183"/>
      <c r="Y1181" s="183"/>
      <c r="Z1181" s="183"/>
      <c r="AA1181" s="183"/>
      <c r="AB1181" s="183"/>
      <c r="AC1181" s="183"/>
      <c r="AD1181" s="183"/>
      <c r="AE1181" s="183"/>
      <c r="AF1181" s="183"/>
      <c r="AG1181" s="183"/>
      <c r="AH1181" s="183"/>
      <c r="AI1181" s="183"/>
      <c r="AJ1181" s="183"/>
      <c r="AK1181" s="183"/>
      <c r="AL1181" s="183"/>
      <c r="AM1181" s="183"/>
      <c r="AN1181" s="183"/>
      <c r="AO1181" s="183"/>
      <c r="AP1181" s="183"/>
      <c r="AQ1181" s="183"/>
      <c r="AR1181" s="183"/>
      <c r="AS1181" s="183"/>
      <c r="AT1181" s="183"/>
      <c r="AU1181" s="183"/>
      <c r="AV1181" s="183"/>
      <c r="AW1181" s="183"/>
      <c r="AX1181" s="183"/>
      <c r="AY1181" s="183"/>
      <c r="AZ1181" s="183"/>
      <c r="BA1181" s="183"/>
      <c r="BB1181" s="183"/>
      <c r="BC1181" s="183"/>
      <c r="BD1181" s="183"/>
      <c r="BE1181" s="183"/>
      <c r="BF1181" s="183"/>
      <c r="BG1181" s="183"/>
      <c r="BH1181" s="183"/>
      <c r="BI1181" s="183"/>
      <c r="BJ1181" s="183"/>
      <c r="BK1181" s="183"/>
      <c r="BL1181" s="183"/>
      <c r="BM1181" s="183"/>
      <c r="BN1181" s="183"/>
    </row>
    <row r="1182">
      <c r="A1182" s="183"/>
      <c r="B1182" s="183"/>
      <c r="C1182" s="155"/>
      <c r="D1182" s="227"/>
      <c r="E1182" s="227"/>
      <c r="F1182" s="227"/>
      <c r="G1182" s="227"/>
      <c r="H1182" s="227"/>
      <c r="I1182" s="155"/>
      <c r="J1182" s="132"/>
      <c r="K1182" s="228"/>
      <c r="L1182" s="228"/>
      <c r="M1182" s="229"/>
      <c r="N1182" s="230"/>
      <c r="O1182" s="231"/>
      <c r="P1182" s="230"/>
      <c r="Q1182" s="183"/>
      <c r="R1182" s="183"/>
      <c r="S1182" s="183"/>
      <c r="T1182" s="183"/>
      <c r="U1182" s="183"/>
      <c r="V1182" s="183"/>
      <c r="W1182" s="183"/>
      <c r="X1182" s="183"/>
      <c r="Y1182" s="183"/>
      <c r="Z1182" s="183"/>
      <c r="AA1182" s="183"/>
      <c r="AB1182" s="183"/>
      <c r="AC1182" s="183"/>
      <c r="AD1182" s="183"/>
      <c r="AE1182" s="183"/>
      <c r="AF1182" s="183"/>
      <c r="AG1182" s="183"/>
      <c r="AH1182" s="183"/>
      <c r="AI1182" s="183"/>
      <c r="AJ1182" s="183"/>
      <c r="AK1182" s="183"/>
      <c r="AL1182" s="183"/>
      <c r="AM1182" s="183"/>
      <c r="AN1182" s="183"/>
      <c r="AO1182" s="183"/>
      <c r="AP1182" s="183"/>
      <c r="AQ1182" s="183"/>
      <c r="AR1182" s="183"/>
      <c r="AS1182" s="183"/>
      <c r="AT1182" s="183"/>
      <c r="AU1182" s="183"/>
      <c r="AV1182" s="183"/>
      <c r="AW1182" s="183"/>
      <c r="AX1182" s="183"/>
      <c r="AY1182" s="183"/>
      <c r="AZ1182" s="183"/>
      <c r="BA1182" s="183"/>
      <c r="BB1182" s="183"/>
      <c r="BC1182" s="183"/>
      <c r="BD1182" s="183"/>
      <c r="BE1182" s="183"/>
      <c r="BF1182" s="183"/>
      <c r="BG1182" s="183"/>
      <c r="BH1182" s="183"/>
      <c r="BI1182" s="183"/>
      <c r="BJ1182" s="183"/>
      <c r="BK1182" s="183"/>
      <c r="BL1182" s="183"/>
      <c r="BM1182" s="183"/>
      <c r="BN1182" s="183"/>
    </row>
    <row r="1183">
      <c r="A1183" s="183"/>
      <c r="B1183" s="183"/>
      <c r="C1183" s="155"/>
      <c r="D1183" s="227"/>
      <c r="E1183" s="227"/>
      <c r="F1183" s="227"/>
      <c r="G1183" s="227"/>
      <c r="H1183" s="227"/>
      <c r="I1183" s="155"/>
      <c r="J1183" s="132"/>
      <c r="K1183" s="228"/>
      <c r="L1183" s="228"/>
      <c r="M1183" s="229"/>
      <c r="N1183" s="230"/>
      <c r="O1183" s="231"/>
      <c r="P1183" s="230"/>
      <c r="Q1183" s="183"/>
      <c r="R1183" s="183"/>
      <c r="S1183" s="183"/>
      <c r="T1183" s="183"/>
      <c r="U1183" s="183"/>
      <c r="V1183" s="183"/>
      <c r="W1183" s="183"/>
      <c r="X1183" s="183"/>
      <c r="Y1183" s="183"/>
      <c r="Z1183" s="183"/>
      <c r="AA1183" s="183"/>
      <c r="AB1183" s="183"/>
      <c r="AC1183" s="183"/>
      <c r="AD1183" s="183"/>
      <c r="AE1183" s="183"/>
      <c r="AF1183" s="183"/>
      <c r="AG1183" s="183"/>
      <c r="AH1183" s="183"/>
      <c r="AI1183" s="183"/>
      <c r="AJ1183" s="183"/>
      <c r="AK1183" s="183"/>
      <c r="AL1183" s="183"/>
      <c r="AM1183" s="183"/>
      <c r="AN1183" s="183"/>
      <c r="AO1183" s="183"/>
      <c r="AP1183" s="183"/>
      <c r="AQ1183" s="183"/>
      <c r="AR1183" s="183"/>
      <c r="AS1183" s="183"/>
      <c r="AT1183" s="183"/>
      <c r="AU1183" s="183"/>
      <c r="AV1183" s="183"/>
      <c r="AW1183" s="183"/>
      <c r="AX1183" s="183"/>
      <c r="AY1183" s="183"/>
      <c r="AZ1183" s="183"/>
      <c r="BA1183" s="183"/>
      <c r="BB1183" s="183"/>
      <c r="BC1183" s="183"/>
      <c r="BD1183" s="183"/>
      <c r="BE1183" s="183"/>
      <c r="BF1183" s="183"/>
      <c r="BG1183" s="183"/>
      <c r="BH1183" s="183"/>
      <c r="BI1183" s="183"/>
      <c r="BJ1183" s="183"/>
      <c r="BK1183" s="183"/>
      <c r="BL1183" s="183"/>
      <c r="BM1183" s="183"/>
      <c r="BN1183" s="183"/>
    </row>
    <row r="1184">
      <c r="A1184" s="183"/>
      <c r="B1184" s="183"/>
      <c r="C1184" s="155"/>
      <c r="D1184" s="227"/>
      <c r="E1184" s="227"/>
      <c r="F1184" s="227"/>
      <c r="G1184" s="227"/>
      <c r="H1184" s="227"/>
      <c r="I1184" s="155"/>
      <c r="J1184" s="132"/>
      <c r="K1184" s="228"/>
      <c r="L1184" s="228"/>
      <c r="M1184" s="229"/>
      <c r="N1184" s="230"/>
      <c r="O1184" s="231"/>
      <c r="P1184" s="230"/>
      <c r="Q1184" s="183"/>
      <c r="R1184" s="183"/>
      <c r="S1184" s="183"/>
      <c r="T1184" s="183"/>
      <c r="U1184" s="183"/>
      <c r="V1184" s="183"/>
      <c r="W1184" s="183"/>
      <c r="X1184" s="183"/>
      <c r="Y1184" s="183"/>
      <c r="Z1184" s="183"/>
      <c r="AA1184" s="183"/>
      <c r="AB1184" s="183"/>
      <c r="AC1184" s="183"/>
      <c r="AD1184" s="183"/>
      <c r="AE1184" s="183"/>
      <c r="AF1184" s="183"/>
      <c r="AG1184" s="183"/>
      <c r="AH1184" s="183"/>
      <c r="AI1184" s="183"/>
      <c r="AJ1184" s="183"/>
      <c r="AK1184" s="183"/>
      <c r="AL1184" s="183"/>
      <c r="AM1184" s="183"/>
      <c r="AN1184" s="183"/>
      <c r="AO1184" s="183"/>
      <c r="AP1184" s="183"/>
      <c r="AQ1184" s="183"/>
      <c r="AR1184" s="183"/>
      <c r="AS1184" s="183"/>
      <c r="AT1184" s="183"/>
      <c r="AU1184" s="183"/>
      <c r="AV1184" s="183"/>
      <c r="AW1184" s="183"/>
      <c r="AX1184" s="183"/>
      <c r="AY1184" s="183"/>
      <c r="AZ1184" s="183"/>
      <c r="BA1184" s="183"/>
      <c r="BB1184" s="183"/>
      <c r="BC1184" s="183"/>
      <c r="BD1184" s="183"/>
      <c r="BE1184" s="183"/>
      <c r="BF1184" s="183"/>
      <c r="BG1184" s="183"/>
      <c r="BH1184" s="183"/>
      <c r="BI1184" s="183"/>
      <c r="BJ1184" s="183"/>
      <c r="BK1184" s="183"/>
      <c r="BL1184" s="183"/>
      <c r="BM1184" s="183"/>
      <c r="BN1184" s="183"/>
    </row>
    <row r="1185">
      <c r="A1185" s="183"/>
      <c r="B1185" s="183"/>
      <c r="C1185" s="155"/>
      <c r="D1185" s="227"/>
      <c r="E1185" s="227"/>
      <c r="F1185" s="227"/>
      <c r="G1185" s="227"/>
      <c r="H1185" s="227"/>
      <c r="I1185" s="155"/>
      <c r="J1185" s="132"/>
      <c r="K1185" s="228"/>
      <c r="L1185" s="228"/>
      <c r="M1185" s="229"/>
      <c r="N1185" s="230"/>
      <c r="O1185" s="231"/>
      <c r="P1185" s="230"/>
      <c r="Q1185" s="183"/>
      <c r="R1185" s="183"/>
      <c r="S1185" s="183"/>
      <c r="T1185" s="183"/>
      <c r="U1185" s="183"/>
      <c r="V1185" s="183"/>
      <c r="W1185" s="183"/>
      <c r="X1185" s="183"/>
      <c r="Y1185" s="183"/>
      <c r="Z1185" s="183"/>
      <c r="AA1185" s="183"/>
      <c r="AB1185" s="183"/>
      <c r="AC1185" s="183"/>
      <c r="AD1185" s="183"/>
      <c r="AE1185" s="183"/>
      <c r="AF1185" s="183"/>
      <c r="AG1185" s="183"/>
      <c r="AH1185" s="183"/>
      <c r="AI1185" s="183"/>
      <c r="AJ1185" s="183"/>
      <c r="AK1185" s="183"/>
      <c r="AL1185" s="183"/>
      <c r="AM1185" s="183"/>
      <c r="AN1185" s="183"/>
      <c r="AO1185" s="183"/>
      <c r="AP1185" s="183"/>
      <c r="AQ1185" s="183"/>
      <c r="AR1185" s="183"/>
      <c r="AS1185" s="183"/>
      <c r="AT1185" s="183"/>
      <c r="AU1185" s="183"/>
      <c r="AV1185" s="183"/>
      <c r="AW1185" s="183"/>
      <c r="AX1185" s="183"/>
      <c r="AY1185" s="183"/>
      <c r="AZ1185" s="183"/>
      <c r="BA1185" s="183"/>
      <c r="BB1185" s="183"/>
      <c r="BC1185" s="183"/>
      <c r="BD1185" s="183"/>
      <c r="BE1185" s="183"/>
      <c r="BF1185" s="183"/>
      <c r="BG1185" s="183"/>
      <c r="BH1185" s="183"/>
      <c r="BI1185" s="183"/>
      <c r="BJ1185" s="183"/>
      <c r="BK1185" s="183"/>
      <c r="BL1185" s="183"/>
      <c r="BM1185" s="183"/>
      <c r="BN1185" s="183"/>
    </row>
    <row r="1186">
      <c r="A1186" s="183"/>
      <c r="B1186" s="183"/>
      <c r="C1186" s="155"/>
      <c r="D1186" s="227"/>
      <c r="E1186" s="227"/>
      <c r="F1186" s="227"/>
      <c r="G1186" s="227"/>
      <c r="H1186" s="227"/>
      <c r="I1186" s="155"/>
      <c r="J1186" s="132"/>
      <c r="K1186" s="228"/>
      <c r="L1186" s="228"/>
      <c r="M1186" s="229"/>
      <c r="N1186" s="230"/>
      <c r="O1186" s="231"/>
      <c r="P1186" s="230"/>
      <c r="Q1186" s="183"/>
      <c r="R1186" s="183"/>
      <c r="S1186" s="183"/>
      <c r="T1186" s="183"/>
      <c r="U1186" s="183"/>
      <c r="V1186" s="183"/>
      <c r="W1186" s="183"/>
      <c r="X1186" s="183"/>
      <c r="Y1186" s="183"/>
      <c r="Z1186" s="183"/>
      <c r="AA1186" s="183"/>
      <c r="AB1186" s="183"/>
      <c r="AC1186" s="183"/>
      <c r="AD1186" s="183"/>
      <c r="AE1186" s="183"/>
      <c r="AF1186" s="183"/>
      <c r="AG1186" s="183"/>
      <c r="AH1186" s="183"/>
      <c r="AI1186" s="183"/>
      <c r="AJ1186" s="183"/>
      <c r="AK1186" s="183"/>
      <c r="AL1186" s="183"/>
      <c r="AM1186" s="183"/>
      <c r="AN1186" s="183"/>
      <c r="AO1186" s="183"/>
      <c r="AP1186" s="183"/>
      <c r="AQ1186" s="183"/>
      <c r="AR1186" s="183"/>
      <c r="AS1186" s="183"/>
      <c r="AT1186" s="183"/>
      <c r="AU1186" s="183"/>
      <c r="AV1186" s="183"/>
      <c r="AW1186" s="183"/>
      <c r="AX1186" s="183"/>
      <c r="AY1186" s="183"/>
      <c r="AZ1186" s="183"/>
      <c r="BA1186" s="183"/>
      <c r="BB1186" s="183"/>
      <c r="BC1186" s="183"/>
      <c r="BD1186" s="183"/>
      <c r="BE1186" s="183"/>
      <c r="BF1186" s="183"/>
      <c r="BG1186" s="183"/>
      <c r="BH1186" s="183"/>
      <c r="BI1186" s="183"/>
      <c r="BJ1186" s="183"/>
      <c r="BK1186" s="183"/>
      <c r="BL1186" s="183"/>
      <c r="BM1186" s="183"/>
      <c r="BN1186" s="183"/>
    </row>
    <row r="1187">
      <c r="A1187" s="183"/>
      <c r="B1187" s="183"/>
      <c r="C1187" s="155"/>
      <c r="D1187" s="227"/>
      <c r="E1187" s="227"/>
      <c r="F1187" s="227"/>
      <c r="G1187" s="227"/>
      <c r="H1187" s="227"/>
      <c r="I1187" s="155"/>
      <c r="J1187" s="132"/>
      <c r="K1187" s="228"/>
      <c r="L1187" s="228"/>
      <c r="M1187" s="229"/>
      <c r="N1187" s="230"/>
      <c r="O1187" s="231"/>
      <c r="P1187" s="230"/>
      <c r="Q1187" s="183"/>
      <c r="R1187" s="183"/>
      <c r="S1187" s="183"/>
      <c r="T1187" s="183"/>
      <c r="U1187" s="183"/>
      <c r="V1187" s="183"/>
      <c r="W1187" s="183"/>
      <c r="X1187" s="183"/>
      <c r="Y1187" s="183"/>
      <c r="Z1187" s="183"/>
      <c r="AA1187" s="183"/>
      <c r="AB1187" s="183"/>
      <c r="AC1187" s="183"/>
      <c r="AD1187" s="183"/>
      <c r="AE1187" s="183"/>
      <c r="AF1187" s="183"/>
      <c r="AG1187" s="183"/>
      <c r="AH1187" s="183"/>
      <c r="AI1187" s="183"/>
      <c r="AJ1187" s="183"/>
      <c r="AK1187" s="183"/>
      <c r="AL1187" s="183"/>
      <c r="AM1187" s="183"/>
      <c r="AN1187" s="183"/>
      <c r="AO1187" s="183"/>
      <c r="AP1187" s="183"/>
      <c r="AQ1187" s="183"/>
      <c r="AR1187" s="183"/>
      <c r="AS1187" s="183"/>
      <c r="AT1187" s="183"/>
      <c r="AU1187" s="183"/>
      <c r="AV1187" s="183"/>
      <c r="AW1187" s="183"/>
      <c r="AX1187" s="183"/>
      <c r="AY1187" s="183"/>
      <c r="AZ1187" s="183"/>
      <c r="BA1187" s="183"/>
      <c r="BB1187" s="183"/>
      <c r="BC1187" s="183"/>
      <c r="BD1187" s="183"/>
      <c r="BE1187" s="183"/>
      <c r="BF1187" s="183"/>
      <c r="BG1187" s="183"/>
      <c r="BH1187" s="183"/>
      <c r="BI1187" s="183"/>
      <c r="BJ1187" s="183"/>
      <c r="BK1187" s="183"/>
      <c r="BL1187" s="183"/>
      <c r="BM1187" s="183"/>
      <c r="BN1187" s="183"/>
    </row>
    <row r="1188">
      <c r="A1188" s="183"/>
      <c r="B1188" s="183"/>
      <c r="C1188" s="155"/>
      <c r="D1188" s="227"/>
      <c r="E1188" s="227"/>
      <c r="F1188" s="227"/>
      <c r="G1188" s="227"/>
      <c r="H1188" s="227"/>
      <c r="I1188" s="155"/>
      <c r="J1188" s="132"/>
      <c r="K1188" s="228"/>
      <c r="L1188" s="228"/>
      <c r="M1188" s="229"/>
      <c r="N1188" s="230"/>
      <c r="O1188" s="231"/>
      <c r="P1188" s="230"/>
      <c r="Q1188" s="183"/>
      <c r="R1188" s="183"/>
      <c r="S1188" s="183"/>
      <c r="T1188" s="183"/>
      <c r="U1188" s="183"/>
      <c r="V1188" s="183"/>
      <c r="W1188" s="183"/>
      <c r="X1188" s="183"/>
      <c r="Y1188" s="183"/>
      <c r="Z1188" s="183"/>
      <c r="AA1188" s="183"/>
      <c r="AB1188" s="183"/>
      <c r="AC1188" s="183"/>
      <c r="AD1188" s="183"/>
      <c r="AE1188" s="183"/>
      <c r="AF1188" s="183"/>
      <c r="AG1188" s="183"/>
      <c r="AH1188" s="183"/>
      <c r="AI1188" s="183"/>
      <c r="AJ1188" s="183"/>
      <c r="AK1188" s="183"/>
      <c r="AL1188" s="183"/>
      <c r="AM1188" s="183"/>
      <c r="AN1188" s="183"/>
      <c r="AO1188" s="183"/>
      <c r="AP1188" s="183"/>
      <c r="AQ1188" s="183"/>
      <c r="AR1188" s="183"/>
      <c r="AS1188" s="183"/>
      <c r="AT1188" s="183"/>
      <c r="AU1188" s="183"/>
      <c r="AV1188" s="183"/>
      <c r="AW1188" s="183"/>
      <c r="AX1188" s="183"/>
      <c r="AY1188" s="183"/>
      <c r="AZ1188" s="183"/>
      <c r="BA1188" s="183"/>
      <c r="BB1188" s="183"/>
      <c r="BC1188" s="183"/>
      <c r="BD1188" s="183"/>
      <c r="BE1188" s="183"/>
      <c r="BF1188" s="183"/>
      <c r="BG1188" s="183"/>
      <c r="BH1188" s="183"/>
      <c r="BI1188" s="183"/>
      <c r="BJ1188" s="183"/>
      <c r="BK1188" s="183"/>
      <c r="BL1188" s="183"/>
      <c r="BM1188" s="183"/>
      <c r="BN1188" s="183"/>
    </row>
    <row r="1189">
      <c r="A1189" s="183"/>
      <c r="B1189" s="183"/>
      <c r="C1189" s="155"/>
      <c r="D1189" s="227"/>
      <c r="E1189" s="227"/>
      <c r="F1189" s="227"/>
      <c r="G1189" s="227"/>
      <c r="H1189" s="227"/>
      <c r="I1189" s="155"/>
      <c r="J1189" s="132"/>
      <c r="K1189" s="228"/>
      <c r="L1189" s="228"/>
      <c r="M1189" s="229"/>
      <c r="N1189" s="230"/>
      <c r="O1189" s="231"/>
      <c r="P1189" s="230"/>
      <c r="Q1189" s="183"/>
      <c r="R1189" s="183"/>
      <c r="S1189" s="183"/>
      <c r="T1189" s="183"/>
      <c r="U1189" s="183"/>
      <c r="V1189" s="183"/>
      <c r="W1189" s="183"/>
      <c r="X1189" s="183"/>
      <c r="Y1189" s="183"/>
      <c r="Z1189" s="183"/>
      <c r="AA1189" s="183"/>
      <c r="AB1189" s="183"/>
      <c r="AC1189" s="183"/>
      <c r="AD1189" s="183"/>
      <c r="AE1189" s="183"/>
      <c r="AF1189" s="183"/>
      <c r="AG1189" s="183"/>
      <c r="AH1189" s="183"/>
      <c r="AI1189" s="183"/>
      <c r="AJ1189" s="183"/>
      <c r="AK1189" s="183"/>
      <c r="AL1189" s="183"/>
      <c r="AM1189" s="183"/>
      <c r="AN1189" s="183"/>
      <c r="AO1189" s="183"/>
      <c r="AP1189" s="183"/>
      <c r="AQ1189" s="183"/>
      <c r="AR1189" s="183"/>
      <c r="AS1189" s="183"/>
      <c r="AT1189" s="183"/>
      <c r="AU1189" s="183"/>
      <c r="AV1189" s="183"/>
      <c r="AW1189" s="183"/>
      <c r="AX1189" s="183"/>
      <c r="AY1189" s="183"/>
      <c r="AZ1189" s="183"/>
      <c r="BA1189" s="183"/>
      <c r="BB1189" s="183"/>
      <c r="BC1189" s="183"/>
      <c r="BD1189" s="183"/>
      <c r="BE1189" s="183"/>
      <c r="BF1189" s="183"/>
      <c r="BG1189" s="183"/>
      <c r="BH1189" s="183"/>
      <c r="BI1189" s="183"/>
      <c r="BJ1189" s="183"/>
      <c r="BK1189" s="183"/>
      <c r="BL1189" s="183"/>
      <c r="BM1189" s="183"/>
      <c r="BN1189" s="183"/>
    </row>
    <row r="1190">
      <c r="A1190" s="183"/>
      <c r="B1190" s="183"/>
      <c r="C1190" s="155"/>
      <c r="D1190" s="227"/>
      <c r="E1190" s="227"/>
      <c r="F1190" s="227"/>
      <c r="G1190" s="227"/>
      <c r="H1190" s="227"/>
      <c r="I1190" s="155"/>
      <c r="J1190" s="132"/>
      <c r="K1190" s="228"/>
      <c r="L1190" s="228"/>
      <c r="M1190" s="229"/>
      <c r="N1190" s="230"/>
      <c r="O1190" s="231"/>
      <c r="P1190" s="230"/>
      <c r="Q1190" s="183"/>
      <c r="R1190" s="183"/>
      <c r="S1190" s="183"/>
      <c r="T1190" s="183"/>
      <c r="U1190" s="183"/>
      <c r="V1190" s="183"/>
      <c r="W1190" s="183"/>
      <c r="X1190" s="183"/>
      <c r="Y1190" s="183"/>
      <c r="Z1190" s="183"/>
      <c r="AA1190" s="183"/>
      <c r="AB1190" s="183"/>
      <c r="AC1190" s="183"/>
      <c r="AD1190" s="183"/>
      <c r="AE1190" s="183"/>
      <c r="AF1190" s="183"/>
      <c r="AG1190" s="183"/>
      <c r="AH1190" s="183"/>
      <c r="AI1190" s="183"/>
      <c r="AJ1190" s="183"/>
      <c r="AK1190" s="183"/>
      <c r="AL1190" s="183"/>
      <c r="AM1190" s="183"/>
      <c r="AN1190" s="183"/>
      <c r="AO1190" s="183"/>
      <c r="AP1190" s="183"/>
      <c r="AQ1190" s="183"/>
      <c r="AR1190" s="183"/>
      <c r="AS1190" s="183"/>
      <c r="AT1190" s="183"/>
      <c r="AU1190" s="183"/>
      <c r="AV1190" s="183"/>
      <c r="AW1190" s="183"/>
      <c r="AX1190" s="183"/>
      <c r="AY1190" s="183"/>
      <c r="AZ1190" s="183"/>
      <c r="BA1190" s="183"/>
      <c r="BB1190" s="183"/>
      <c r="BC1190" s="183"/>
      <c r="BD1190" s="183"/>
      <c r="BE1190" s="183"/>
      <c r="BF1190" s="183"/>
      <c r="BG1190" s="183"/>
      <c r="BH1190" s="183"/>
      <c r="BI1190" s="183"/>
      <c r="BJ1190" s="183"/>
      <c r="BK1190" s="183"/>
      <c r="BL1190" s="183"/>
      <c r="BM1190" s="183"/>
      <c r="BN1190" s="183"/>
    </row>
    <row r="1191">
      <c r="A1191" s="183"/>
      <c r="B1191" s="183"/>
      <c r="C1191" s="155"/>
      <c r="D1191" s="227"/>
      <c r="E1191" s="227"/>
      <c r="F1191" s="227"/>
      <c r="G1191" s="227"/>
      <c r="H1191" s="227"/>
      <c r="I1191" s="155"/>
      <c r="J1191" s="132"/>
      <c r="K1191" s="228"/>
      <c r="L1191" s="228"/>
      <c r="M1191" s="229"/>
      <c r="N1191" s="230"/>
      <c r="O1191" s="231"/>
      <c r="P1191" s="230"/>
      <c r="Q1191" s="183"/>
      <c r="R1191" s="183"/>
      <c r="S1191" s="183"/>
      <c r="T1191" s="183"/>
      <c r="U1191" s="183"/>
      <c r="V1191" s="183"/>
      <c r="W1191" s="183"/>
      <c r="X1191" s="183"/>
      <c r="Y1191" s="183"/>
      <c r="Z1191" s="183"/>
      <c r="AA1191" s="183"/>
      <c r="AB1191" s="183"/>
      <c r="AC1191" s="183"/>
      <c r="AD1191" s="183"/>
      <c r="AE1191" s="183"/>
      <c r="AF1191" s="183"/>
      <c r="AG1191" s="183"/>
      <c r="AH1191" s="183"/>
      <c r="AI1191" s="183"/>
      <c r="AJ1191" s="183"/>
      <c r="AK1191" s="183"/>
      <c r="AL1191" s="183"/>
      <c r="AM1191" s="183"/>
      <c r="AN1191" s="183"/>
      <c r="AO1191" s="183"/>
      <c r="AP1191" s="183"/>
      <c r="AQ1191" s="183"/>
      <c r="AR1191" s="183"/>
      <c r="AS1191" s="183"/>
      <c r="AT1191" s="183"/>
      <c r="AU1191" s="183"/>
      <c r="AV1191" s="183"/>
      <c r="AW1191" s="183"/>
      <c r="AX1191" s="183"/>
      <c r="AY1191" s="183"/>
      <c r="AZ1191" s="183"/>
      <c r="BA1191" s="183"/>
      <c r="BB1191" s="183"/>
      <c r="BC1191" s="183"/>
      <c r="BD1191" s="183"/>
      <c r="BE1191" s="183"/>
      <c r="BF1191" s="183"/>
      <c r="BG1191" s="183"/>
      <c r="BH1191" s="183"/>
      <c r="BI1191" s="183"/>
      <c r="BJ1191" s="183"/>
      <c r="BK1191" s="183"/>
      <c r="BL1191" s="183"/>
      <c r="BM1191" s="183"/>
      <c r="BN1191" s="183"/>
    </row>
    <row r="1192">
      <c r="A1192" s="183"/>
      <c r="B1192" s="183"/>
      <c r="C1192" s="155"/>
      <c r="D1192" s="227"/>
      <c r="E1192" s="227"/>
      <c r="F1192" s="227"/>
      <c r="G1192" s="227"/>
      <c r="H1192" s="227"/>
      <c r="I1192" s="155"/>
      <c r="J1192" s="132"/>
      <c r="K1192" s="228"/>
      <c r="L1192" s="228"/>
      <c r="M1192" s="229"/>
      <c r="N1192" s="230"/>
      <c r="O1192" s="231"/>
      <c r="P1192" s="230"/>
      <c r="Q1192" s="183"/>
      <c r="R1192" s="183"/>
      <c r="S1192" s="183"/>
      <c r="T1192" s="183"/>
      <c r="U1192" s="183"/>
      <c r="V1192" s="183"/>
      <c r="W1192" s="183"/>
      <c r="X1192" s="183"/>
      <c r="Y1192" s="183"/>
      <c r="Z1192" s="183"/>
      <c r="AA1192" s="183"/>
      <c r="AB1192" s="183"/>
      <c r="AC1192" s="183"/>
      <c r="AD1192" s="183"/>
      <c r="AE1192" s="183"/>
      <c r="AF1192" s="183"/>
      <c r="AG1192" s="183"/>
      <c r="AH1192" s="183"/>
      <c r="AI1192" s="183"/>
      <c r="AJ1192" s="183"/>
      <c r="AK1192" s="183"/>
      <c r="AL1192" s="183"/>
      <c r="AM1192" s="183"/>
      <c r="AN1192" s="183"/>
      <c r="AO1192" s="183"/>
      <c r="AP1192" s="183"/>
      <c r="AQ1192" s="183"/>
      <c r="AR1192" s="183"/>
      <c r="AS1192" s="183"/>
      <c r="AT1192" s="183"/>
      <c r="AU1192" s="183"/>
      <c r="AV1192" s="183"/>
      <c r="AW1192" s="183"/>
      <c r="AX1192" s="183"/>
      <c r="AY1192" s="183"/>
      <c r="AZ1192" s="183"/>
      <c r="BA1192" s="183"/>
      <c r="BB1192" s="183"/>
      <c r="BC1192" s="183"/>
      <c r="BD1192" s="183"/>
      <c r="BE1192" s="183"/>
      <c r="BF1192" s="183"/>
      <c r="BG1192" s="183"/>
      <c r="BH1192" s="183"/>
      <c r="BI1192" s="183"/>
      <c r="BJ1192" s="183"/>
      <c r="BK1192" s="183"/>
      <c r="BL1192" s="183"/>
      <c r="BM1192" s="183"/>
      <c r="BN1192" s="183"/>
    </row>
    <row r="1193">
      <c r="A1193" s="183"/>
      <c r="B1193" s="183"/>
      <c r="C1193" s="155"/>
      <c r="D1193" s="227"/>
      <c r="E1193" s="227"/>
      <c r="F1193" s="227"/>
      <c r="G1193" s="227"/>
      <c r="H1193" s="227"/>
      <c r="I1193" s="155"/>
      <c r="J1193" s="132"/>
      <c r="K1193" s="228"/>
      <c r="L1193" s="228"/>
      <c r="M1193" s="229"/>
      <c r="N1193" s="230"/>
      <c r="O1193" s="231"/>
      <c r="P1193" s="230"/>
      <c r="Q1193" s="183"/>
      <c r="R1193" s="183"/>
      <c r="S1193" s="183"/>
      <c r="T1193" s="183"/>
      <c r="U1193" s="183"/>
      <c r="V1193" s="183"/>
      <c r="W1193" s="183"/>
      <c r="X1193" s="183"/>
      <c r="Y1193" s="183"/>
      <c r="Z1193" s="183"/>
      <c r="AA1193" s="183"/>
      <c r="AB1193" s="183"/>
      <c r="AC1193" s="183"/>
      <c r="AD1193" s="183"/>
      <c r="AE1193" s="183"/>
      <c r="AF1193" s="183"/>
      <c r="AG1193" s="183"/>
      <c r="AH1193" s="183"/>
      <c r="AI1193" s="183"/>
      <c r="AJ1193" s="183"/>
      <c r="AK1193" s="183"/>
      <c r="AL1193" s="183"/>
      <c r="AM1193" s="183"/>
      <c r="AN1193" s="183"/>
      <c r="AO1193" s="183"/>
      <c r="AP1193" s="183"/>
      <c r="AQ1193" s="183"/>
      <c r="AR1193" s="183"/>
      <c r="AS1193" s="183"/>
      <c r="AT1193" s="183"/>
      <c r="AU1193" s="183"/>
      <c r="AV1193" s="183"/>
      <c r="AW1193" s="183"/>
      <c r="AX1193" s="183"/>
      <c r="AY1193" s="183"/>
      <c r="AZ1193" s="183"/>
      <c r="BA1193" s="183"/>
      <c r="BB1193" s="183"/>
      <c r="BC1193" s="183"/>
      <c r="BD1193" s="183"/>
      <c r="BE1193" s="183"/>
      <c r="BF1193" s="183"/>
      <c r="BG1193" s="183"/>
      <c r="BH1193" s="183"/>
      <c r="BI1193" s="183"/>
      <c r="BJ1193" s="183"/>
      <c r="BK1193" s="183"/>
      <c r="BL1193" s="183"/>
      <c r="BM1193" s="183"/>
      <c r="BN1193" s="183"/>
    </row>
    <row r="1194">
      <c r="A1194" s="183"/>
      <c r="B1194" s="183"/>
      <c r="C1194" s="155"/>
      <c r="D1194" s="227"/>
      <c r="E1194" s="227"/>
      <c r="F1194" s="227"/>
      <c r="G1194" s="227"/>
      <c r="H1194" s="227"/>
      <c r="I1194" s="155"/>
      <c r="J1194" s="132"/>
      <c r="K1194" s="228"/>
      <c r="L1194" s="228"/>
      <c r="M1194" s="229"/>
      <c r="N1194" s="230"/>
      <c r="O1194" s="231"/>
      <c r="P1194" s="230"/>
      <c r="Q1194" s="183"/>
      <c r="R1194" s="183"/>
      <c r="S1194" s="183"/>
      <c r="T1194" s="183"/>
      <c r="U1194" s="183"/>
      <c r="V1194" s="183"/>
      <c r="W1194" s="183"/>
      <c r="X1194" s="183"/>
      <c r="Y1194" s="183"/>
      <c r="Z1194" s="183"/>
      <c r="AA1194" s="183"/>
      <c r="AB1194" s="183"/>
      <c r="AC1194" s="183"/>
      <c r="AD1194" s="183"/>
      <c r="AE1194" s="183"/>
      <c r="AF1194" s="183"/>
      <c r="AG1194" s="183"/>
      <c r="AH1194" s="183"/>
      <c r="AI1194" s="183"/>
      <c r="AJ1194" s="183"/>
      <c r="AK1194" s="183"/>
      <c r="AL1194" s="183"/>
      <c r="AM1194" s="183"/>
      <c r="AN1194" s="183"/>
      <c r="AO1194" s="183"/>
      <c r="AP1194" s="183"/>
      <c r="AQ1194" s="183"/>
      <c r="AR1194" s="183"/>
      <c r="AS1194" s="183"/>
      <c r="AT1194" s="183"/>
      <c r="AU1194" s="183"/>
      <c r="AV1194" s="183"/>
      <c r="AW1194" s="183"/>
      <c r="AX1194" s="183"/>
      <c r="AY1194" s="183"/>
      <c r="AZ1194" s="183"/>
      <c r="BA1194" s="183"/>
      <c r="BB1194" s="183"/>
      <c r="BC1194" s="183"/>
      <c r="BD1194" s="183"/>
      <c r="BE1194" s="183"/>
      <c r="BF1194" s="183"/>
      <c r="BG1194" s="183"/>
      <c r="BH1194" s="183"/>
      <c r="BI1194" s="183"/>
      <c r="BJ1194" s="183"/>
      <c r="BK1194" s="183"/>
      <c r="BL1194" s="183"/>
      <c r="BM1194" s="183"/>
      <c r="BN1194" s="183"/>
    </row>
    <row r="1195">
      <c r="A1195" s="183"/>
      <c r="B1195" s="183"/>
      <c r="C1195" s="155"/>
      <c r="D1195" s="227"/>
      <c r="E1195" s="227"/>
      <c r="F1195" s="227"/>
      <c r="G1195" s="227"/>
      <c r="H1195" s="227"/>
      <c r="I1195" s="155"/>
      <c r="J1195" s="132"/>
      <c r="K1195" s="228"/>
      <c r="L1195" s="228"/>
      <c r="M1195" s="229"/>
      <c r="N1195" s="230"/>
      <c r="O1195" s="231"/>
      <c r="P1195" s="230"/>
      <c r="Q1195" s="183"/>
      <c r="R1195" s="183"/>
      <c r="S1195" s="183"/>
      <c r="T1195" s="183"/>
      <c r="U1195" s="183"/>
      <c r="V1195" s="183"/>
      <c r="W1195" s="183"/>
      <c r="X1195" s="183"/>
      <c r="Y1195" s="183"/>
      <c r="Z1195" s="183"/>
      <c r="AA1195" s="183"/>
      <c r="AB1195" s="183"/>
      <c r="AC1195" s="183"/>
      <c r="AD1195" s="183"/>
      <c r="AE1195" s="183"/>
      <c r="AF1195" s="183"/>
      <c r="AG1195" s="183"/>
      <c r="AH1195" s="183"/>
      <c r="AI1195" s="183"/>
      <c r="AJ1195" s="183"/>
      <c r="AK1195" s="183"/>
      <c r="AL1195" s="183"/>
      <c r="AM1195" s="183"/>
      <c r="AN1195" s="183"/>
      <c r="AO1195" s="183"/>
      <c r="AP1195" s="183"/>
      <c r="AQ1195" s="183"/>
      <c r="AR1195" s="183"/>
      <c r="AS1195" s="183"/>
      <c r="AT1195" s="183"/>
      <c r="AU1195" s="183"/>
      <c r="AV1195" s="183"/>
      <c r="AW1195" s="183"/>
      <c r="AX1195" s="183"/>
      <c r="AY1195" s="183"/>
      <c r="AZ1195" s="183"/>
      <c r="BA1195" s="183"/>
      <c r="BB1195" s="183"/>
      <c r="BC1195" s="183"/>
      <c r="BD1195" s="183"/>
      <c r="BE1195" s="183"/>
      <c r="BF1195" s="183"/>
      <c r="BG1195" s="183"/>
      <c r="BH1195" s="183"/>
      <c r="BI1195" s="183"/>
      <c r="BJ1195" s="183"/>
      <c r="BK1195" s="183"/>
      <c r="BL1195" s="183"/>
      <c r="BM1195" s="183"/>
      <c r="BN1195" s="183"/>
    </row>
    <row r="1196">
      <c r="A1196" s="183"/>
      <c r="B1196" s="183"/>
      <c r="C1196" s="155"/>
      <c r="D1196" s="227"/>
      <c r="E1196" s="227"/>
      <c r="F1196" s="227"/>
      <c r="G1196" s="227"/>
      <c r="H1196" s="227"/>
      <c r="I1196" s="155"/>
      <c r="J1196" s="132"/>
      <c r="K1196" s="228"/>
      <c r="L1196" s="228"/>
      <c r="M1196" s="229"/>
      <c r="N1196" s="230"/>
      <c r="O1196" s="231"/>
      <c r="P1196" s="230"/>
      <c r="Q1196" s="183"/>
      <c r="R1196" s="183"/>
      <c r="S1196" s="183"/>
      <c r="T1196" s="183"/>
      <c r="U1196" s="183"/>
      <c r="V1196" s="183"/>
      <c r="W1196" s="183"/>
      <c r="X1196" s="183"/>
      <c r="Y1196" s="183"/>
      <c r="Z1196" s="183"/>
      <c r="AA1196" s="183"/>
      <c r="AB1196" s="183"/>
      <c r="AC1196" s="183"/>
      <c r="AD1196" s="183"/>
      <c r="AE1196" s="183"/>
      <c r="AF1196" s="183"/>
      <c r="AG1196" s="183"/>
      <c r="AH1196" s="183"/>
      <c r="AI1196" s="183"/>
      <c r="AJ1196" s="183"/>
      <c r="AK1196" s="183"/>
      <c r="AL1196" s="183"/>
      <c r="AM1196" s="183"/>
      <c r="AN1196" s="183"/>
      <c r="AO1196" s="183"/>
      <c r="AP1196" s="183"/>
      <c r="AQ1196" s="183"/>
      <c r="AR1196" s="183"/>
      <c r="AS1196" s="183"/>
      <c r="AT1196" s="183"/>
      <c r="AU1196" s="183"/>
      <c r="AV1196" s="183"/>
      <c r="AW1196" s="183"/>
      <c r="AX1196" s="183"/>
      <c r="AY1196" s="183"/>
      <c r="AZ1196" s="183"/>
      <c r="BA1196" s="183"/>
      <c r="BB1196" s="183"/>
      <c r="BC1196" s="183"/>
      <c r="BD1196" s="183"/>
      <c r="BE1196" s="183"/>
      <c r="BF1196" s="183"/>
      <c r="BG1196" s="183"/>
      <c r="BH1196" s="183"/>
      <c r="BI1196" s="183"/>
      <c r="BJ1196" s="183"/>
      <c r="BK1196" s="183"/>
      <c r="BL1196" s="183"/>
      <c r="BM1196" s="183"/>
      <c r="BN1196" s="183"/>
    </row>
    <row r="1197">
      <c r="A1197" s="183"/>
      <c r="B1197" s="183"/>
      <c r="C1197" s="155"/>
      <c r="D1197" s="227"/>
      <c r="E1197" s="227"/>
      <c r="F1197" s="227"/>
      <c r="G1197" s="227"/>
      <c r="H1197" s="227"/>
      <c r="I1197" s="155"/>
      <c r="J1197" s="132"/>
      <c r="K1197" s="228"/>
      <c r="L1197" s="228"/>
      <c r="M1197" s="229"/>
      <c r="N1197" s="230"/>
      <c r="O1197" s="231"/>
      <c r="P1197" s="230"/>
      <c r="Q1197" s="183"/>
      <c r="R1197" s="183"/>
      <c r="S1197" s="183"/>
      <c r="T1197" s="183"/>
      <c r="U1197" s="183"/>
      <c r="V1197" s="183"/>
      <c r="W1197" s="183"/>
      <c r="X1197" s="183"/>
      <c r="Y1197" s="183"/>
      <c r="Z1197" s="183"/>
      <c r="AA1197" s="183"/>
      <c r="AB1197" s="183"/>
      <c r="AC1197" s="183"/>
      <c r="AD1197" s="183"/>
      <c r="AE1197" s="183"/>
      <c r="AF1197" s="183"/>
      <c r="AG1197" s="183"/>
      <c r="AH1197" s="183"/>
      <c r="AI1197" s="183"/>
      <c r="AJ1197" s="183"/>
      <c r="AK1197" s="183"/>
      <c r="AL1197" s="183"/>
      <c r="AM1197" s="183"/>
      <c r="AN1197" s="183"/>
      <c r="AO1197" s="183"/>
      <c r="AP1197" s="183"/>
      <c r="AQ1197" s="183"/>
      <c r="AR1197" s="183"/>
      <c r="AS1197" s="183"/>
      <c r="AT1197" s="183"/>
      <c r="AU1197" s="183"/>
      <c r="AV1197" s="183"/>
      <c r="AW1197" s="183"/>
      <c r="AX1197" s="183"/>
      <c r="AY1197" s="183"/>
      <c r="AZ1197" s="183"/>
      <c r="BA1197" s="183"/>
      <c r="BB1197" s="183"/>
      <c r="BC1197" s="183"/>
      <c r="BD1197" s="183"/>
      <c r="BE1197" s="183"/>
      <c r="BF1197" s="183"/>
      <c r="BG1197" s="183"/>
      <c r="BH1197" s="183"/>
      <c r="BI1197" s="183"/>
      <c r="BJ1197" s="183"/>
      <c r="BK1197" s="183"/>
      <c r="BL1197" s="183"/>
      <c r="BM1197" s="183"/>
      <c r="BN1197" s="183"/>
    </row>
    <row r="1198">
      <c r="A1198" s="183"/>
      <c r="B1198" s="183"/>
      <c r="C1198" s="155"/>
      <c r="D1198" s="227"/>
      <c r="E1198" s="227"/>
      <c r="F1198" s="227"/>
      <c r="G1198" s="227"/>
      <c r="H1198" s="227"/>
      <c r="I1198" s="155"/>
      <c r="J1198" s="132"/>
      <c r="K1198" s="228"/>
      <c r="L1198" s="228"/>
      <c r="M1198" s="229"/>
      <c r="N1198" s="230"/>
      <c r="O1198" s="231"/>
      <c r="P1198" s="230"/>
      <c r="Q1198" s="183"/>
      <c r="R1198" s="183"/>
      <c r="S1198" s="183"/>
      <c r="T1198" s="183"/>
      <c r="U1198" s="183"/>
      <c r="V1198" s="183"/>
      <c r="W1198" s="183"/>
      <c r="X1198" s="183"/>
      <c r="Y1198" s="183"/>
      <c r="Z1198" s="183"/>
      <c r="AA1198" s="183"/>
      <c r="AB1198" s="183"/>
      <c r="AC1198" s="183"/>
      <c r="AD1198" s="183"/>
      <c r="AE1198" s="183"/>
      <c r="AF1198" s="183"/>
      <c r="AG1198" s="183"/>
      <c r="AH1198" s="183"/>
      <c r="AI1198" s="183"/>
      <c r="AJ1198" s="183"/>
      <c r="AK1198" s="183"/>
      <c r="AL1198" s="183"/>
      <c r="AM1198" s="183"/>
      <c r="AN1198" s="183"/>
      <c r="AO1198" s="183"/>
      <c r="AP1198" s="183"/>
      <c r="AQ1198" s="183"/>
      <c r="AR1198" s="183"/>
      <c r="AS1198" s="183"/>
      <c r="AT1198" s="183"/>
      <c r="AU1198" s="183"/>
      <c r="AV1198" s="183"/>
      <c r="AW1198" s="183"/>
      <c r="AX1198" s="183"/>
      <c r="AY1198" s="183"/>
      <c r="AZ1198" s="183"/>
      <c r="BA1198" s="183"/>
      <c r="BB1198" s="183"/>
      <c r="BC1198" s="183"/>
      <c r="BD1198" s="183"/>
      <c r="BE1198" s="183"/>
      <c r="BF1198" s="183"/>
      <c r="BG1198" s="183"/>
      <c r="BH1198" s="183"/>
      <c r="BI1198" s="183"/>
      <c r="BJ1198" s="183"/>
      <c r="BK1198" s="183"/>
      <c r="BL1198" s="183"/>
      <c r="BM1198" s="183"/>
      <c r="BN1198" s="183"/>
    </row>
    <row r="1199">
      <c r="A1199" s="183"/>
      <c r="B1199" s="183"/>
      <c r="C1199" s="155"/>
      <c r="D1199" s="227"/>
      <c r="E1199" s="227"/>
      <c r="F1199" s="227"/>
      <c r="G1199" s="227"/>
      <c r="H1199" s="227"/>
      <c r="I1199" s="155"/>
      <c r="J1199" s="132"/>
      <c r="K1199" s="228"/>
      <c r="L1199" s="228"/>
      <c r="M1199" s="229"/>
      <c r="N1199" s="230"/>
      <c r="O1199" s="231"/>
      <c r="P1199" s="230"/>
      <c r="Q1199" s="183"/>
      <c r="R1199" s="183"/>
      <c r="S1199" s="183"/>
      <c r="T1199" s="183"/>
      <c r="U1199" s="183"/>
      <c r="V1199" s="183"/>
      <c r="W1199" s="183"/>
      <c r="X1199" s="183"/>
      <c r="Y1199" s="183"/>
      <c r="Z1199" s="183"/>
      <c r="AA1199" s="183"/>
      <c r="AB1199" s="183"/>
      <c r="AC1199" s="183"/>
      <c r="AD1199" s="183"/>
      <c r="AE1199" s="183"/>
      <c r="AF1199" s="183"/>
      <c r="AG1199" s="183"/>
      <c r="AH1199" s="183"/>
      <c r="AI1199" s="183"/>
      <c r="AJ1199" s="183"/>
      <c r="AK1199" s="183"/>
      <c r="AL1199" s="183"/>
      <c r="AM1199" s="183"/>
      <c r="AN1199" s="183"/>
      <c r="AO1199" s="183"/>
      <c r="AP1199" s="183"/>
      <c r="AQ1199" s="183"/>
      <c r="AR1199" s="183"/>
      <c r="AS1199" s="183"/>
      <c r="AT1199" s="183"/>
      <c r="AU1199" s="183"/>
      <c r="AV1199" s="183"/>
      <c r="AW1199" s="183"/>
      <c r="AX1199" s="183"/>
      <c r="AY1199" s="183"/>
      <c r="AZ1199" s="183"/>
      <c r="BA1199" s="183"/>
      <c r="BB1199" s="183"/>
      <c r="BC1199" s="183"/>
      <c r="BD1199" s="183"/>
      <c r="BE1199" s="183"/>
      <c r="BF1199" s="183"/>
      <c r="BG1199" s="183"/>
      <c r="BH1199" s="183"/>
      <c r="BI1199" s="183"/>
      <c r="BJ1199" s="183"/>
      <c r="BK1199" s="183"/>
      <c r="BL1199" s="183"/>
      <c r="BM1199" s="183"/>
      <c r="BN1199" s="183"/>
    </row>
    <row r="1200">
      <c r="A1200" s="183"/>
      <c r="B1200" s="183"/>
      <c r="C1200" s="155"/>
      <c r="D1200" s="227"/>
      <c r="E1200" s="227"/>
      <c r="F1200" s="227"/>
      <c r="G1200" s="227"/>
      <c r="H1200" s="227"/>
      <c r="I1200" s="155"/>
      <c r="J1200" s="132"/>
      <c r="K1200" s="228"/>
      <c r="L1200" s="228"/>
      <c r="M1200" s="229"/>
      <c r="N1200" s="230"/>
      <c r="O1200" s="231"/>
      <c r="P1200" s="230"/>
      <c r="Q1200" s="183"/>
      <c r="R1200" s="183"/>
      <c r="S1200" s="183"/>
      <c r="T1200" s="183"/>
      <c r="U1200" s="183"/>
      <c r="V1200" s="183"/>
      <c r="W1200" s="183"/>
      <c r="X1200" s="183"/>
      <c r="Y1200" s="183"/>
      <c r="Z1200" s="183"/>
      <c r="AA1200" s="183"/>
      <c r="AB1200" s="183"/>
      <c r="AC1200" s="183"/>
      <c r="AD1200" s="183"/>
      <c r="AE1200" s="183"/>
      <c r="AF1200" s="183"/>
      <c r="AG1200" s="183"/>
      <c r="AH1200" s="183"/>
      <c r="AI1200" s="183"/>
      <c r="AJ1200" s="183"/>
      <c r="AK1200" s="183"/>
      <c r="AL1200" s="183"/>
      <c r="AM1200" s="183"/>
      <c r="AN1200" s="183"/>
      <c r="AO1200" s="183"/>
      <c r="AP1200" s="183"/>
      <c r="AQ1200" s="183"/>
      <c r="AR1200" s="183"/>
      <c r="AS1200" s="183"/>
      <c r="AT1200" s="183"/>
      <c r="AU1200" s="183"/>
      <c r="AV1200" s="183"/>
      <c r="AW1200" s="183"/>
      <c r="AX1200" s="183"/>
      <c r="AY1200" s="183"/>
      <c r="AZ1200" s="183"/>
      <c r="BA1200" s="183"/>
      <c r="BB1200" s="183"/>
      <c r="BC1200" s="183"/>
      <c r="BD1200" s="183"/>
      <c r="BE1200" s="183"/>
      <c r="BF1200" s="183"/>
      <c r="BG1200" s="183"/>
      <c r="BH1200" s="183"/>
      <c r="BI1200" s="183"/>
      <c r="BJ1200" s="183"/>
      <c r="BK1200" s="183"/>
      <c r="BL1200" s="183"/>
      <c r="BM1200" s="183"/>
      <c r="BN1200" s="183"/>
    </row>
    <row r="1201">
      <c r="A1201" s="183"/>
      <c r="B1201" s="183"/>
      <c r="C1201" s="155"/>
      <c r="D1201" s="227"/>
      <c r="E1201" s="227"/>
      <c r="F1201" s="227"/>
      <c r="G1201" s="227"/>
      <c r="H1201" s="227"/>
      <c r="I1201" s="155"/>
      <c r="J1201" s="132"/>
      <c r="K1201" s="228"/>
      <c r="L1201" s="228"/>
      <c r="M1201" s="229"/>
      <c r="N1201" s="230"/>
      <c r="O1201" s="231"/>
      <c r="P1201" s="230"/>
      <c r="Q1201" s="183"/>
      <c r="R1201" s="183"/>
      <c r="S1201" s="183"/>
      <c r="T1201" s="183"/>
      <c r="U1201" s="183"/>
      <c r="V1201" s="183"/>
      <c r="W1201" s="183"/>
      <c r="X1201" s="183"/>
      <c r="Y1201" s="183"/>
      <c r="Z1201" s="183"/>
      <c r="AA1201" s="183"/>
      <c r="AB1201" s="183"/>
      <c r="AC1201" s="183"/>
      <c r="AD1201" s="183"/>
      <c r="AE1201" s="183"/>
      <c r="AF1201" s="183"/>
      <c r="AG1201" s="183"/>
      <c r="AH1201" s="183"/>
      <c r="AI1201" s="183"/>
      <c r="AJ1201" s="183"/>
      <c r="AK1201" s="183"/>
      <c r="AL1201" s="183"/>
      <c r="AM1201" s="183"/>
      <c r="AN1201" s="183"/>
      <c r="AO1201" s="183"/>
      <c r="AP1201" s="183"/>
      <c r="AQ1201" s="183"/>
      <c r="AR1201" s="183"/>
      <c r="AS1201" s="183"/>
      <c r="AT1201" s="183"/>
      <c r="AU1201" s="183"/>
      <c r="AV1201" s="183"/>
      <c r="AW1201" s="183"/>
      <c r="AX1201" s="183"/>
      <c r="AY1201" s="183"/>
      <c r="AZ1201" s="183"/>
      <c r="BA1201" s="183"/>
      <c r="BB1201" s="183"/>
      <c r="BC1201" s="183"/>
      <c r="BD1201" s="183"/>
      <c r="BE1201" s="183"/>
      <c r="BF1201" s="183"/>
      <c r="BG1201" s="183"/>
      <c r="BH1201" s="183"/>
      <c r="BI1201" s="183"/>
      <c r="BJ1201" s="183"/>
      <c r="BK1201" s="183"/>
      <c r="BL1201" s="183"/>
      <c r="BM1201" s="183"/>
      <c r="BN1201" s="183"/>
    </row>
    <row r="1202">
      <c r="A1202" s="183"/>
      <c r="B1202" s="183"/>
      <c r="C1202" s="155"/>
      <c r="D1202" s="227"/>
      <c r="E1202" s="227"/>
      <c r="F1202" s="227"/>
      <c r="G1202" s="227"/>
      <c r="H1202" s="227"/>
      <c r="I1202" s="155"/>
      <c r="J1202" s="132"/>
      <c r="K1202" s="228"/>
      <c r="L1202" s="228"/>
      <c r="M1202" s="229"/>
      <c r="N1202" s="230"/>
      <c r="O1202" s="231"/>
      <c r="P1202" s="230"/>
      <c r="Q1202" s="183"/>
      <c r="R1202" s="183"/>
      <c r="S1202" s="183"/>
      <c r="T1202" s="183"/>
      <c r="U1202" s="183"/>
      <c r="V1202" s="183"/>
      <c r="W1202" s="183"/>
      <c r="X1202" s="183"/>
      <c r="Y1202" s="183"/>
      <c r="Z1202" s="183"/>
      <c r="AA1202" s="183"/>
      <c r="AB1202" s="183"/>
      <c r="AC1202" s="183"/>
      <c r="AD1202" s="183"/>
      <c r="AE1202" s="183"/>
      <c r="AF1202" s="183"/>
      <c r="AG1202" s="183"/>
      <c r="AH1202" s="183"/>
      <c r="AI1202" s="183"/>
      <c r="AJ1202" s="183"/>
      <c r="AK1202" s="183"/>
      <c r="AL1202" s="183"/>
      <c r="AM1202" s="183"/>
      <c r="AN1202" s="183"/>
      <c r="AO1202" s="183"/>
      <c r="AP1202" s="183"/>
      <c r="AQ1202" s="183"/>
      <c r="AR1202" s="183"/>
      <c r="AS1202" s="183"/>
      <c r="AT1202" s="183"/>
      <c r="AU1202" s="183"/>
      <c r="AV1202" s="183"/>
      <c r="AW1202" s="183"/>
      <c r="AX1202" s="183"/>
      <c r="AY1202" s="183"/>
      <c r="AZ1202" s="183"/>
      <c r="BA1202" s="183"/>
      <c r="BB1202" s="183"/>
      <c r="BC1202" s="183"/>
      <c r="BD1202" s="183"/>
      <c r="BE1202" s="183"/>
      <c r="BF1202" s="183"/>
      <c r="BG1202" s="183"/>
      <c r="BH1202" s="183"/>
      <c r="BI1202" s="183"/>
      <c r="BJ1202" s="183"/>
      <c r="BK1202" s="183"/>
      <c r="BL1202" s="183"/>
      <c r="BM1202" s="183"/>
      <c r="BN1202" s="183"/>
    </row>
    <row r="1203">
      <c r="A1203" s="183"/>
      <c r="B1203" s="183"/>
      <c r="C1203" s="155"/>
      <c r="D1203" s="227"/>
      <c r="E1203" s="227"/>
      <c r="F1203" s="227"/>
      <c r="G1203" s="227"/>
      <c r="H1203" s="227"/>
      <c r="I1203" s="155"/>
      <c r="J1203" s="132"/>
      <c r="K1203" s="228"/>
      <c r="L1203" s="228"/>
      <c r="M1203" s="229"/>
      <c r="N1203" s="230"/>
      <c r="O1203" s="231"/>
      <c r="P1203" s="230"/>
      <c r="Q1203" s="183"/>
      <c r="R1203" s="183"/>
      <c r="S1203" s="183"/>
      <c r="T1203" s="183"/>
      <c r="U1203" s="183"/>
      <c r="V1203" s="183"/>
      <c r="W1203" s="183"/>
      <c r="X1203" s="183"/>
      <c r="Y1203" s="183"/>
      <c r="Z1203" s="183"/>
      <c r="AA1203" s="183"/>
      <c r="AB1203" s="183"/>
      <c r="AC1203" s="183"/>
      <c r="AD1203" s="183"/>
      <c r="AE1203" s="183"/>
      <c r="AF1203" s="183"/>
      <c r="AG1203" s="183"/>
      <c r="AH1203" s="183"/>
      <c r="AI1203" s="183"/>
      <c r="AJ1203" s="183"/>
      <c r="AK1203" s="183"/>
      <c r="AL1203" s="183"/>
      <c r="AM1203" s="183"/>
      <c r="AN1203" s="183"/>
      <c r="AO1203" s="183"/>
      <c r="AP1203" s="183"/>
      <c r="AQ1203" s="183"/>
      <c r="AR1203" s="183"/>
      <c r="AS1203" s="183"/>
      <c r="AT1203" s="183"/>
      <c r="AU1203" s="183"/>
      <c r="AV1203" s="183"/>
      <c r="AW1203" s="183"/>
      <c r="AX1203" s="183"/>
      <c r="AY1203" s="183"/>
      <c r="AZ1203" s="183"/>
      <c r="BA1203" s="183"/>
      <c r="BB1203" s="183"/>
      <c r="BC1203" s="183"/>
      <c r="BD1203" s="183"/>
      <c r="BE1203" s="183"/>
      <c r="BF1203" s="183"/>
      <c r="BG1203" s="183"/>
      <c r="BH1203" s="183"/>
      <c r="BI1203" s="183"/>
      <c r="BJ1203" s="183"/>
      <c r="BK1203" s="183"/>
      <c r="BL1203" s="183"/>
      <c r="BM1203" s="183"/>
      <c r="BN1203" s="183"/>
    </row>
    <row r="1204">
      <c r="A1204" s="183"/>
      <c r="B1204" s="183"/>
      <c r="C1204" s="155"/>
      <c r="D1204" s="227"/>
      <c r="E1204" s="227"/>
      <c r="F1204" s="227"/>
      <c r="G1204" s="227"/>
      <c r="H1204" s="227"/>
      <c r="I1204" s="155"/>
      <c r="J1204" s="132"/>
      <c r="K1204" s="228"/>
      <c r="L1204" s="228"/>
      <c r="M1204" s="229"/>
      <c r="N1204" s="230"/>
      <c r="O1204" s="231"/>
      <c r="P1204" s="230"/>
      <c r="Q1204" s="183"/>
      <c r="R1204" s="183"/>
      <c r="S1204" s="183"/>
      <c r="T1204" s="183"/>
      <c r="U1204" s="183"/>
      <c r="V1204" s="183"/>
      <c r="W1204" s="183"/>
      <c r="X1204" s="183"/>
      <c r="Y1204" s="183"/>
      <c r="Z1204" s="183"/>
      <c r="AA1204" s="183"/>
      <c r="AB1204" s="183"/>
      <c r="AC1204" s="183"/>
      <c r="AD1204" s="183"/>
      <c r="AE1204" s="183"/>
      <c r="AF1204" s="183"/>
      <c r="AG1204" s="183"/>
      <c r="AH1204" s="183"/>
      <c r="AI1204" s="183"/>
      <c r="AJ1204" s="183"/>
      <c r="AK1204" s="183"/>
      <c r="AL1204" s="183"/>
      <c r="AM1204" s="183"/>
      <c r="AN1204" s="183"/>
      <c r="AO1204" s="183"/>
      <c r="AP1204" s="183"/>
      <c r="AQ1204" s="183"/>
      <c r="AR1204" s="183"/>
      <c r="AS1204" s="183"/>
      <c r="AT1204" s="183"/>
      <c r="AU1204" s="183"/>
      <c r="AV1204" s="183"/>
      <c r="AW1204" s="183"/>
      <c r="AX1204" s="183"/>
      <c r="AY1204" s="183"/>
      <c r="AZ1204" s="183"/>
      <c r="BA1204" s="183"/>
      <c r="BB1204" s="183"/>
      <c r="BC1204" s="183"/>
      <c r="BD1204" s="183"/>
      <c r="BE1204" s="183"/>
      <c r="BF1204" s="183"/>
      <c r="BG1204" s="183"/>
      <c r="BH1204" s="183"/>
      <c r="BI1204" s="183"/>
      <c r="BJ1204" s="183"/>
      <c r="BK1204" s="183"/>
      <c r="BL1204" s="183"/>
      <c r="BM1204" s="183"/>
      <c r="BN1204" s="183"/>
    </row>
    <row r="1205">
      <c r="A1205" s="183"/>
      <c r="B1205" s="183"/>
      <c r="C1205" s="155"/>
      <c r="D1205" s="227"/>
      <c r="E1205" s="227"/>
      <c r="F1205" s="227"/>
      <c r="G1205" s="227"/>
      <c r="H1205" s="227"/>
      <c r="I1205" s="155"/>
      <c r="J1205" s="132"/>
      <c r="K1205" s="228"/>
      <c r="L1205" s="228"/>
      <c r="M1205" s="229"/>
      <c r="N1205" s="230"/>
      <c r="O1205" s="231"/>
      <c r="P1205" s="230"/>
      <c r="Q1205" s="183"/>
      <c r="R1205" s="183"/>
      <c r="S1205" s="183"/>
      <c r="T1205" s="183"/>
      <c r="U1205" s="183"/>
      <c r="V1205" s="183"/>
      <c r="W1205" s="183"/>
      <c r="X1205" s="183"/>
      <c r="Y1205" s="183"/>
      <c r="Z1205" s="183"/>
      <c r="AA1205" s="183"/>
      <c r="AB1205" s="183"/>
      <c r="AC1205" s="183"/>
      <c r="AD1205" s="183"/>
      <c r="AE1205" s="183"/>
      <c r="AF1205" s="183"/>
      <c r="AG1205" s="183"/>
      <c r="AH1205" s="183"/>
      <c r="AI1205" s="183"/>
      <c r="AJ1205" s="183"/>
      <c r="AK1205" s="183"/>
      <c r="AL1205" s="183"/>
      <c r="AM1205" s="183"/>
      <c r="AN1205" s="183"/>
      <c r="AO1205" s="183"/>
      <c r="AP1205" s="183"/>
      <c r="AQ1205" s="183"/>
      <c r="AR1205" s="183"/>
      <c r="AS1205" s="183"/>
      <c r="AT1205" s="183"/>
      <c r="AU1205" s="183"/>
      <c r="AV1205" s="183"/>
      <c r="AW1205" s="183"/>
      <c r="AX1205" s="183"/>
      <c r="AY1205" s="183"/>
      <c r="AZ1205" s="183"/>
      <c r="BA1205" s="183"/>
      <c r="BB1205" s="183"/>
      <c r="BC1205" s="183"/>
      <c r="BD1205" s="183"/>
      <c r="BE1205" s="183"/>
      <c r="BF1205" s="183"/>
      <c r="BG1205" s="183"/>
      <c r="BH1205" s="183"/>
      <c r="BI1205" s="183"/>
      <c r="BJ1205" s="183"/>
      <c r="BK1205" s="183"/>
      <c r="BL1205" s="183"/>
      <c r="BM1205" s="183"/>
      <c r="BN1205" s="183"/>
    </row>
    <row r="1206">
      <c r="A1206" s="183"/>
      <c r="B1206" s="183"/>
      <c r="C1206" s="155"/>
      <c r="D1206" s="227"/>
      <c r="E1206" s="227"/>
      <c r="F1206" s="227"/>
      <c r="G1206" s="227"/>
      <c r="H1206" s="227"/>
      <c r="I1206" s="155"/>
      <c r="J1206" s="132"/>
      <c r="K1206" s="228"/>
      <c r="L1206" s="228"/>
      <c r="M1206" s="229"/>
      <c r="N1206" s="230"/>
      <c r="O1206" s="231"/>
      <c r="P1206" s="230"/>
      <c r="Q1206" s="183"/>
      <c r="R1206" s="183"/>
      <c r="S1206" s="183"/>
      <c r="T1206" s="183"/>
      <c r="U1206" s="183"/>
      <c r="V1206" s="183"/>
      <c r="W1206" s="183"/>
      <c r="X1206" s="183"/>
      <c r="Y1206" s="183"/>
      <c r="Z1206" s="183"/>
      <c r="AA1206" s="183"/>
      <c r="AB1206" s="183"/>
      <c r="AC1206" s="183"/>
      <c r="AD1206" s="183"/>
      <c r="AE1206" s="183"/>
      <c r="AF1206" s="183"/>
      <c r="AG1206" s="183"/>
      <c r="AH1206" s="183"/>
      <c r="AI1206" s="183"/>
      <c r="AJ1206" s="183"/>
      <c r="AK1206" s="183"/>
      <c r="AL1206" s="183"/>
      <c r="AM1206" s="183"/>
      <c r="AN1206" s="183"/>
      <c r="AO1206" s="183"/>
      <c r="AP1206" s="183"/>
      <c r="AQ1206" s="183"/>
      <c r="AR1206" s="183"/>
      <c r="AS1206" s="183"/>
      <c r="AT1206" s="183"/>
      <c r="AU1206" s="183"/>
      <c r="AV1206" s="183"/>
      <c r="AW1206" s="183"/>
      <c r="AX1206" s="183"/>
      <c r="AY1206" s="183"/>
      <c r="AZ1206" s="183"/>
      <c r="BA1206" s="183"/>
      <c r="BB1206" s="183"/>
      <c r="BC1206" s="183"/>
      <c r="BD1206" s="183"/>
      <c r="BE1206" s="183"/>
      <c r="BF1206" s="183"/>
      <c r="BG1206" s="183"/>
      <c r="BH1206" s="183"/>
      <c r="BI1206" s="183"/>
      <c r="BJ1206" s="183"/>
      <c r="BK1206" s="183"/>
      <c r="BL1206" s="183"/>
      <c r="BM1206" s="183"/>
      <c r="BN1206" s="183"/>
    </row>
    <row r="1207">
      <c r="A1207" s="183"/>
      <c r="B1207" s="183"/>
      <c r="C1207" s="155"/>
      <c r="D1207" s="227"/>
      <c r="E1207" s="227"/>
      <c r="F1207" s="227"/>
      <c r="G1207" s="227"/>
      <c r="H1207" s="227"/>
      <c r="I1207" s="155"/>
      <c r="J1207" s="132"/>
      <c r="K1207" s="228"/>
      <c r="L1207" s="228"/>
      <c r="M1207" s="229"/>
      <c r="N1207" s="230"/>
      <c r="O1207" s="231"/>
      <c r="P1207" s="230"/>
      <c r="Q1207" s="183"/>
      <c r="R1207" s="183"/>
      <c r="S1207" s="183"/>
      <c r="T1207" s="183"/>
      <c r="U1207" s="183"/>
      <c r="V1207" s="183"/>
      <c r="W1207" s="183"/>
      <c r="X1207" s="183"/>
      <c r="Y1207" s="183"/>
      <c r="Z1207" s="183"/>
      <c r="AA1207" s="183"/>
      <c r="AB1207" s="183"/>
      <c r="AC1207" s="183"/>
      <c r="AD1207" s="183"/>
      <c r="AE1207" s="183"/>
      <c r="AF1207" s="183"/>
      <c r="AG1207" s="183"/>
      <c r="AH1207" s="183"/>
      <c r="AI1207" s="183"/>
      <c r="AJ1207" s="183"/>
      <c r="AK1207" s="183"/>
      <c r="AL1207" s="183"/>
      <c r="AM1207" s="183"/>
      <c r="AN1207" s="183"/>
      <c r="AO1207" s="183"/>
      <c r="AP1207" s="183"/>
      <c r="AQ1207" s="183"/>
      <c r="AR1207" s="183"/>
      <c r="AS1207" s="183"/>
      <c r="AT1207" s="183"/>
      <c r="AU1207" s="183"/>
      <c r="AV1207" s="183"/>
      <c r="AW1207" s="183"/>
      <c r="AX1207" s="183"/>
      <c r="AY1207" s="183"/>
      <c r="AZ1207" s="183"/>
      <c r="BA1207" s="183"/>
      <c r="BB1207" s="183"/>
      <c r="BC1207" s="183"/>
      <c r="BD1207" s="183"/>
      <c r="BE1207" s="183"/>
      <c r="BF1207" s="183"/>
      <c r="BG1207" s="183"/>
      <c r="BH1207" s="183"/>
      <c r="BI1207" s="183"/>
      <c r="BJ1207" s="183"/>
      <c r="BK1207" s="183"/>
      <c r="BL1207" s="183"/>
      <c r="BM1207" s="183"/>
      <c r="BN1207" s="183"/>
    </row>
    <row r="1208">
      <c r="A1208" s="183"/>
      <c r="B1208" s="183"/>
      <c r="C1208" s="155"/>
      <c r="D1208" s="227"/>
      <c r="E1208" s="227"/>
      <c r="F1208" s="227"/>
      <c r="G1208" s="227"/>
      <c r="H1208" s="227"/>
      <c r="I1208" s="155"/>
      <c r="J1208" s="132"/>
      <c r="K1208" s="228"/>
      <c r="L1208" s="228"/>
      <c r="M1208" s="229"/>
      <c r="N1208" s="230"/>
      <c r="O1208" s="231"/>
      <c r="P1208" s="230"/>
      <c r="Q1208" s="183"/>
      <c r="R1208" s="183"/>
      <c r="S1208" s="183"/>
      <c r="T1208" s="183"/>
      <c r="U1208" s="183"/>
      <c r="V1208" s="183"/>
      <c r="W1208" s="183"/>
      <c r="X1208" s="183"/>
      <c r="Y1208" s="183"/>
      <c r="Z1208" s="183"/>
      <c r="AA1208" s="183"/>
      <c r="AB1208" s="183"/>
      <c r="AC1208" s="183"/>
      <c r="AD1208" s="183"/>
      <c r="AE1208" s="183"/>
      <c r="AF1208" s="183"/>
      <c r="AG1208" s="183"/>
      <c r="AH1208" s="183"/>
      <c r="AI1208" s="183"/>
      <c r="AJ1208" s="183"/>
      <c r="AK1208" s="183"/>
      <c r="AL1208" s="183"/>
      <c r="AM1208" s="183"/>
      <c r="AN1208" s="183"/>
      <c r="AO1208" s="183"/>
      <c r="AP1208" s="183"/>
      <c r="AQ1208" s="183"/>
      <c r="AR1208" s="183"/>
      <c r="AS1208" s="183"/>
      <c r="AT1208" s="183"/>
      <c r="AU1208" s="183"/>
      <c r="AV1208" s="183"/>
      <c r="AW1208" s="183"/>
      <c r="AX1208" s="183"/>
      <c r="AY1208" s="183"/>
      <c r="AZ1208" s="183"/>
      <c r="BA1208" s="183"/>
      <c r="BB1208" s="183"/>
      <c r="BC1208" s="183"/>
      <c r="BD1208" s="183"/>
      <c r="BE1208" s="183"/>
      <c r="BF1208" s="183"/>
      <c r="BG1208" s="183"/>
      <c r="BH1208" s="183"/>
      <c r="BI1208" s="183"/>
      <c r="BJ1208" s="183"/>
      <c r="BK1208" s="183"/>
      <c r="BL1208" s="183"/>
      <c r="BM1208" s="183"/>
      <c r="BN1208" s="183"/>
    </row>
    <row r="1209">
      <c r="A1209" s="183"/>
      <c r="B1209" s="183"/>
      <c r="C1209" s="155"/>
      <c r="D1209" s="227"/>
      <c r="E1209" s="227"/>
      <c r="F1209" s="227"/>
      <c r="G1209" s="227"/>
      <c r="H1209" s="227"/>
      <c r="I1209" s="155"/>
      <c r="J1209" s="132"/>
      <c r="K1209" s="228"/>
      <c r="L1209" s="228"/>
      <c r="M1209" s="229"/>
      <c r="N1209" s="230"/>
      <c r="O1209" s="231"/>
      <c r="P1209" s="230"/>
      <c r="Q1209" s="183"/>
      <c r="R1209" s="183"/>
      <c r="S1209" s="183"/>
      <c r="T1209" s="183"/>
      <c r="U1209" s="183"/>
      <c r="V1209" s="183"/>
      <c r="W1209" s="183"/>
      <c r="X1209" s="183"/>
      <c r="Y1209" s="183"/>
      <c r="Z1209" s="183"/>
      <c r="AA1209" s="183"/>
      <c r="AB1209" s="183"/>
      <c r="AC1209" s="183"/>
      <c r="AD1209" s="183"/>
      <c r="AE1209" s="183"/>
      <c r="AF1209" s="183"/>
      <c r="AG1209" s="183"/>
      <c r="AH1209" s="183"/>
      <c r="AI1209" s="183"/>
      <c r="AJ1209" s="183"/>
      <c r="AK1209" s="183"/>
      <c r="AL1209" s="183"/>
      <c r="AM1209" s="183"/>
      <c r="AN1209" s="183"/>
      <c r="AO1209" s="183"/>
      <c r="AP1209" s="183"/>
      <c r="AQ1209" s="183"/>
      <c r="AR1209" s="183"/>
      <c r="AS1209" s="183"/>
      <c r="AT1209" s="183"/>
      <c r="AU1209" s="183"/>
      <c r="AV1209" s="183"/>
      <c r="AW1209" s="183"/>
      <c r="AX1209" s="183"/>
      <c r="AY1209" s="183"/>
      <c r="AZ1209" s="183"/>
      <c r="BA1209" s="183"/>
      <c r="BB1209" s="183"/>
      <c r="BC1209" s="183"/>
      <c r="BD1209" s="183"/>
      <c r="BE1209" s="183"/>
      <c r="BF1209" s="183"/>
      <c r="BG1209" s="183"/>
      <c r="BH1209" s="183"/>
      <c r="BI1209" s="183"/>
      <c r="BJ1209" s="183"/>
      <c r="BK1209" s="183"/>
      <c r="BL1209" s="183"/>
      <c r="BM1209" s="183"/>
      <c r="BN1209" s="183"/>
    </row>
    <row r="1210">
      <c r="A1210" s="183"/>
      <c r="B1210" s="183"/>
      <c r="C1210" s="155"/>
      <c r="D1210" s="227"/>
      <c r="E1210" s="227"/>
      <c r="F1210" s="227"/>
      <c r="G1210" s="227"/>
      <c r="H1210" s="227"/>
      <c r="I1210" s="155"/>
      <c r="J1210" s="132"/>
      <c r="K1210" s="228"/>
      <c r="L1210" s="228"/>
      <c r="M1210" s="229"/>
      <c r="N1210" s="230"/>
      <c r="O1210" s="231"/>
      <c r="P1210" s="230"/>
      <c r="Q1210" s="183"/>
      <c r="R1210" s="183"/>
      <c r="S1210" s="183"/>
      <c r="T1210" s="183"/>
      <c r="U1210" s="183"/>
      <c r="V1210" s="183"/>
      <c r="W1210" s="183"/>
      <c r="X1210" s="183"/>
      <c r="Y1210" s="183"/>
      <c r="Z1210" s="183"/>
      <c r="AA1210" s="183"/>
      <c r="AB1210" s="183"/>
      <c r="AC1210" s="183"/>
      <c r="AD1210" s="183"/>
      <c r="AE1210" s="183"/>
      <c r="AF1210" s="183"/>
      <c r="AG1210" s="183"/>
      <c r="AH1210" s="183"/>
      <c r="AI1210" s="183"/>
      <c r="AJ1210" s="183"/>
      <c r="AK1210" s="183"/>
      <c r="AL1210" s="183"/>
      <c r="AM1210" s="183"/>
      <c r="AN1210" s="183"/>
      <c r="AO1210" s="183"/>
      <c r="AP1210" s="183"/>
      <c r="AQ1210" s="183"/>
      <c r="AR1210" s="183"/>
      <c r="AS1210" s="183"/>
      <c r="AT1210" s="183"/>
      <c r="AU1210" s="183"/>
      <c r="AV1210" s="183"/>
      <c r="AW1210" s="183"/>
      <c r="AX1210" s="183"/>
      <c r="AY1210" s="183"/>
      <c r="AZ1210" s="183"/>
      <c r="BA1210" s="183"/>
      <c r="BB1210" s="183"/>
      <c r="BC1210" s="183"/>
      <c r="BD1210" s="183"/>
      <c r="BE1210" s="183"/>
      <c r="BF1210" s="183"/>
      <c r="BG1210" s="183"/>
      <c r="BH1210" s="183"/>
      <c r="BI1210" s="183"/>
      <c r="BJ1210" s="183"/>
      <c r="BK1210" s="183"/>
      <c r="BL1210" s="183"/>
      <c r="BM1210" s="183"/>
      <c r="BN1210" s="183"/>
    </row>
    <row r="1211">
      <c r="A1211" s="183"/>
      <c r="B1211" s="183"/>
      <c r="C1211" s="155"/>
      <c r="D1211" s="227"/>
      <c r="E1211" s="227"/>
      <c r="F1211" s="227"/>
      <c r="G1211" s="227"/>
      <c r="H1211" s="227"/>
      <c r="I1211" s="155"/>
      <c r="J1211" s="132"/>
      <c r="K1211" s="228"/>
      <c r="L1211" s="228"/>
      <c r="M1211" s="229"/>
      <c r="N1211" s="230"/>
      <c r="O1211" s="231"/>
      <c r="P1211" s="230"/>
      <c r="Q1211" s="183"/>
      <c r="R1211" s="183"/>
      <c r="S1211" s="183"/>
      <c r="T1211" s="183"/>
      <c r="U1211" s="183"/>
      <c r="V1211" s="183"/>
      <c r="W1211" s="183"/>
      <c r="X1211" s="183"/>
      <c r="Y1211" s="183"/>
      <c r="Z1211" s="183"/>
      <c r="AA1211" s="183"/>
      <c r="AB1211" s="183"/>
      <c r="AC1211" s="183"/>
      <c r="AD1211" s="183"/>
      <c r="AE1211" s="183"/>
      <c r="AF1211" s="183"/>
      <c r="AG1211" s="183"/>
      <c r="AH1211" s="183"/>
      <c r="AI1211" s="183"/>
      <c r="AJ1211" s="183"/>
      <c r="AK1211" s="183"/>
      <c r="AL1211" s="183"/>
      <c r="AM1211" s="183"/>
      <c r="AN1211" s="183"/>
      <c r="AO1211" s="183"/>
      <c r="AP1211" s="183"/>
      <c r="AQ1211" s="183"/>
      <c r="AR1211" s="183"/>
      <c r="AS1211" s="183"/>
      <c r="AT1211" s="183"/>
      <c r="AU1211" s="183"/>
      <c r="AV1211" s="183"/>
      <c r="AW1211" s="183"/>
      <c r="AX1211" s="183"/>
      <c r="AY1211" s="183"/>
      <c r="AZ1211" s="183"/>
      <c r="BA1211" s="183"/>
      <c r="BB1211" s="183"/>
      <c r="BC1211" s="183"/>
      <c r="BD1211" s="183"/>
      <c r="BE1211" s="183"/>
      <c r="BF1211" s="183"/>
      <c r="BG1211" s="183"/>
      <c r="BH1211" s="183"/>
      <c r="BI1211" s="183"/>
      <c r="BJ1211" s="183"/>
      <c r="BK1211" s="183"/>
      <c r="BL1211" s="183"/>
      <c r="BM1211" s="183"/>
      <c r="BN1211" s="183"/>
    </row>
    <row r="1212">
      <c r="A1212" s="183"/>
      <c r="B1212" s="183"/>
      <c r="C1212" s="155"/>
      <c r="D1212" s="227"/>
      <c r="E1212" s="227"/>
      <c r="F1212" s="227"/>
      <c r="G1212" s="227"/>
      <c r="H1212" s="227"/>
      <c r="I1212" s="155"/>
      <c r="J1212" s="132"/>
      <c r="K1212" s="228"/>
      <c r="L1212" s="228"/>
      <c r="M1212" s="229"/>
      <c r="N1212" s="230"/>
      <c r="O1212" s="231"/>
      <c r="P1212" s="230"/>
      <c r="Q1212" s="183"/>
      <c r="R1212" s="183"/>
      <c r="S1212" s="183"/>
      <c r="T1212" s="183"/>
      <c r="U1212" s="183"/>
      <c r="V1212" s="183"/>
      <c r="W1212" s="183"/>
      <c r="X1212" s="183"/>
      <c r="Y1212" s="183"/>
      <c r="Z1212" s="183"/>
      <c r="AA1212" s="183"/>
      <c r="AB1212" s="183"/>
      <c r="AC1212" s="183"/>
      <c r="AD1212" s="183"/>
      <c r="AE1212" s="183"/>
      <c r="AF1212" s="183"/>
      <c r="AG1212" s="183"/>
      <c r="AH1212" s="183"/>
      <c r="AI1212" s="183"/>
      <c r="AJ1212" s="183"/>
      <c r="AK1212" s="183"/>
      <c r="AL1212" s="183"/>
      <c r="AM1212" s="183"/>
      <c r="AN1212" s="183"/>
      <c r="AO1212" s="183"/>
      <c r="AP1212" s="183"/>
      <c r="AQ1212" s="183"/>
      <c r="AR1212" s="183"/>
      <c r="AS1212" s="183"/>
      <c r="AT1212" s="183"/>
      <c r="AU1212" s="183"/>
      <c r="AV1212" s="183"/>
      <c r="AW1212" s="183"/>
      <c r="AX1212" s="183"/>
      <c r="AY1212" s="183"/>
      <c r="AZ1212" s="183"/>
      <c r="BA1212" s="183"/>
      <c r="BB1212" s="183"/>
      <c r="BC1212" s="183"/>
      <c r="BD1212" s="183"/>
      <c r="BE1212" s="183"/>
      <c r="BF1212" s="183"/>
      <c r="BG1212" s="183"/>
      <c r="BH1212" s="183"/>
      <c r="BI1212" s="183"/>
      <c r="BJ1212" s="183"/>
      <c r="BK1212" s="183"/>
      <c r="BL1212" s="183"/>
      <c r="BM1212" s="183"/>
      <c r="BN1212" s="183"/>
    </row>
    <row r="1213">
      <c r="A1213" s="183"/>
      <c r="B1213" s="183"/>
      <c r="C1213" s="155"/>
      <c r="D1213" s="227"/>
      <c r="E1213" s="227"/>
      <c r="F1213" s="227"/>
      <c r="G1213" s="227"/>
      <c r="H1213" s="227"/>
      <c r="I1213" s="155"/>
      <c r="J1213" s="132"/>
      <c r="K1213" s="228"/>
      <c r="L1213" s="228"/>
      <c r="M1213" s="229"/>
      <c r="N1213" s="230"/>
      <c r="O1213" s="231"/>
      <c r="P1213" s="230"/>
      <c r="Q1213" s="183"/>
      <c r="R1213" s="183"/>
      <c r="S1213" s="183"/>
      <c r="T1213" s="183"/>
      <c r="U1213" s="183"/>
      <c r="V1213" s="183"/>
      <c r="W1213" s="183"/>
      <c r="X1213" s="183"/>
      <c r="Y1213" s="183"/>
      <c r="Z1213" s="183"/>
      <c r="AA1213" s="183"/>
      <c r="AB1213" s="183"/>
      <c r="AC1213" s="183"/>
      <c r="AD1213" s="183"/>
      <c r="AE1213" s="183"/>
      <c r="AF1213" s="183"/>
      <c r="AG1213" s="183"/>
      <c r="AH1213" s="183"/>
      <c r="AI1213" s="183"/>
      <c r="AJ1213" s="183"/>
      <c r="AK1213" s="183"/>
      <c r="AL1213" s="183"/>
      <c r="AM1213" s="183"/>
      <c r="AN1213" s="183"/>
      <c r="AO1213" s="183"/>
      <c r="AP1213" s="183"/>
      <c r="AQ1213" s="183"/>
      <c r="AR1213" s="183"/>
      <c r="AS1213" s="183"/>
      <c r="AT1213" s="183"/>
      <c r="AU1213" s="183"/>
      <c r="AV1213" s="183"/>
      <c r="AW1213" s="183"/>
      <c r="AX1213" s="183"/>
      <c r="AY1213" s="183"/>
      <c r="AZ1213" s="183"/>
      <c r="BA1213" s="183"/>
      <c r="BB1213" s="183"/>
      <c r="BC1213" s="183"/>
      <c r="BD1213" s="183"/>
      <c r="BE1213" s="183"/>
      <c r="BF1213" s="183"/>
      <c r="BG1213" s="183"/>
      <c r="BH1213" s="183"/>
      <c r="BI1213" s="183"/>
      <c r="BJ1213" s="183"/>
      <c r="BK1213" s="183"/>
      <c r="BL1213" s="183"/>
      <c r="BM1213" s="183"/>
      <c r="BN1213" s="183"/>
    </row>
    <row r="1214">
      <c r="A1214" s="183"/>
      <c r="B1214" s="183"/>
      <c r="C1214" s="155"/>
      <c r="D1214" s="227"/>
      <c r="E1214" s="227"/>
      <c r="F1214" s="227"/>
      <c r="G1214" s="227"/>
      <c r="H1214" s="227"/>
      <c r="I1214" s="155"/>
      <c r="J1214" s="132"/>
      <c r="K1214" s="228"/>
      <c r="L1214" s="228"/>
      <c r="M1214" s="229"/>
      <c r="N1214" s="230"/>
      <c r="O1214" s="231"/>
      <c r="P1214" s="230"/>
      <c r="Q1214" s="183"/>
      <c r="R1214" s="183"/>
      <c r="S1214" s="183"/>
      <c r="T1214" s="183"/>
      <c r="U1214" s="183"/>
      <c r="V1214" s="183"/>
      <c r="W1214" s="183"/>
      <c r="X1214" s="183"/>
      <c r="Y1214" s="183"/>
      <c r="Z1214" s="183"/>
      <c r="AA1214" s="183"/>
      <c r="AB1214" s="183"/>
      <c r="AC1214" s="183"/>
      <c r="AD1214" s="183"/>
      <c r="AE1214" s="183"/>
      <c r="AF1214" s="183"/>
      <c r="AG1214" s="183"/>
      <c r="AH1214" s="183"/>
      <c r="AI1214" s="183"/>
      <c r="AJ1214" s="183"/>
      <c r="AK1214" s="183"/>
      <c r="AL1214" s="183"/>
      <c r="AM1214" s="183"/>
      <c r="AN1214" s="183"/>
      <c r="AO1214" s="183"/>
      <c r="AP1214" s="183"/>
      <c r="AQ1214" s="183"/>
      <c r="AR1214" s="183"/>
      <c r="AS1214" s="183"/>
      <c r="AT1214" s="183"/>
      <c r="AU1214" s="183"/>
      <c r="AV1214" s="183"/>
      <c r="AW1214" s="183"/>
      <c r="AX1214" s="183"/>
      <c r="AY1214" s="183"/>
      <c r="AZ1214" s="183"/>
      <c r="BA1214" s="183"/>
      <c r="BB1214" s="183"/>
      <c r="BC1214" s="183"/>
      <c r="BD1214" s="183"/>
      <c r="BE1214" s="183"/>
      <c r="BF1214" s="183"/>
      <c r="BG1214" s="183"/>
      <c r="BH1214" s="183"/>
      <c r="BI1214" s="183"/>
      <c r="BJ1214" s="183"/>
      <c r="BK1214" s="183"/>
      <c r="BL1214" s="183"/>
      <c r="BM1214" s="183"/>
      <c r="BN1214" s="183"/>
    </row>
    <row r="1215">
      <c r="A1215" s="183"/>
      <c r="B1215" s="183"/>
      <c r="C1215" s="155"/>
      <c r="D1215" s="227"/>
      <c r="E1215" s="227"/>
      <c r="F1215" s="227"/>
      <c r="G1215" s="227"/>
      <c r="H1215" s="227"/>
      <c r="I1215" s="155"/>
      <c r="J1215" s="132"/>
      <c r="K1215" s="228"/>
      <c r="L1215" s="228"/>
      <c r="M1215" s="229"/>
      <c r="N1215" s="230"/>
      <c r="O1215" s="231"/>
      <c r="P1215" s="230"/>
      <c r="Q1215" s="183"/>
      <c r="R1215" s="183"/>
      <c r="S1215" s="183"/>
      <c r="T1215" s="183"/>
      <c r="U1215" s="183"/>
      <c r="V1215" s="183"/>
      <c r="W1215" s="183"/>
      <c r="X1215" s="183"/>
      <c r="Y1215" s="183"/>
      <c r="Z1215" s="183"/>
      <c r="AA1215" s="183"/>
      <c r="AB1215" s="183"/>
      <c r="AC1215" s="183"/>
      <c r="AD1215" s="183"/>
      <c r="AE1215" s="183"/>
      <c r="AF1215" s="183"/>
      <c r="AG1215" s="183"/>
      <c r="AH1215" s="183"/>
      <c r="AI1215" s="183"/>
      <c r="AJ1215" s="183"/>
      <c r="AK1215" s="183"/>
      <c r="AL1215" s="183"/>
      <c r="AM1215" s="183"/>
      <c r="AN1215" s="183"/>
      <c r="AO1215" s="183"/>
      <c r="AP1215" s="183"/>
      <c r="AQ1215" s="183"/>
      <c r="AR1215" s="183"/>
      <c r="AS1215" s="183"/>
      <c r="AT1215" s="183"/>
      <c r="AU1215" s="183"/>
      <c r="AV1215" s="183"/>
      <c r="AW1215" s="183"/>
      <c r="AX1215" s="183"/>
      <c r="AY1215" s="183"/>
      <c r="AZ1215" s="183"/>
      <c r="BA1215" s="183"/>
      <c r="BB1215" s="183"/>
      <c r="BC1215" s="183"/>
      <c r="BD1215" s="183"/>
      <c r="BE1215" s="183"/>
      <c r="BF1215" s="183"/>
      <c r="BG1215" s="183"/>
      <c r="BH1215" s="183"/>
      <c r="BI1215" s="183"/>
      <c r="BJ1215" s="183"/>
      <c r="BK1215" s="183"/>
      <c r="BL1215" s="183"/>
      <c r="BM1215" s="183"/>
      <c r="BN1215" s="183"/>
    </row>
    <row r="1216">
      <c r="A1216" s="183"/>
      <c r="B1216" s="183"/>
      <c r="C1216" s="155"/>
      <c r="D1216" s="227"/>
      <c r="E1216" s="227"/>
      <c r="F1216" s="227"/>
      <c r="G1216" s="227"/>
      <c r="H1216" s="227"/>
      <c r="I1216" s="155"/>
      <c r="J1216" s="132"/>
      <c r="K1216" s="228"/>
      <c r="L1216" s="228"/>
      <c r="M1216" s="229"/>
      <c r="N1216" s="230"/>
      <c r="O1216" s="231"/>
      <c r="P1216" s="230"/>
      <c r="Q1216" s="183"/>
      <c r="R1216" s="183"/>
      <c r="S1216" s="183"/>
      <c r="T1216" s="183"/>
      <c r="U1216" s="183"/>
      <c r="V1216" s="183"/>
      <c r="W1216" s="183"/>
      <c r="X1216" s="183"/>
      <c r="Y1216" s="183"/>
      <c r="Z1216" s="183"/>
      <c r="AA1216" s="183"/>
      <c r="AB1216" s="183"/>
      <c r="AC1216" s="183"/>
      <c r="AD1216" s="183"/>
      <c r="AE1216" s="183"/>
      <c r="AF1216" s="183"/>
      <c r="AG1216" s="183"/>
      <c r="AH1216" s="183"/>
      <c r="AI1216" s="183"/>
      <c r="AJ1216" s="183"/>
      <c r="AK1216" s="183"/>
      <c r="AL1216" s="183"/>
      <c r="AM1216" s="183"/>
      <c r="AN1216" s="183"/>
      <c r="AO1216" s="183"/>
      <c r="AP1216" s="183"/>
      <c r="AQ1216" s="183"/>
      <c r="AR1216" s="183"/>
      <c r="AS1216" s="183"/>
      <c r="AT1216" s="183"/>
      <c r="AU1216" s="183"/>
      <c r="AV1216" s="183"/>
      <c r="AW1216" s="183"/>
      <c r="AX1216" s="183"/>
      <c r="AY1216" s="183"/>
      <c r="AZ1216" s="183"/>
      <c r="BA1216" s="183"/>
      <c r="BB1216" s="183"/>
      <c r="BC1216" s="183"/>
      <c r="BD1216" s="183"/>
      <c r="BE1216" s="183"/>
      <c r="BF1216" s="183"/>
      <c r="BG1216" s="183"/>
      <c r="BH1216" s="183"/>
      <c r="BI1216" s="183"/>
      <c r="BJ1216" s="183"/>
      <c r="BK1216" s="183"/>
      <c r="BL1216" s="183"/>
      <c r="BM1216" s="183"/>
      <c r="BN1216" s="183"/>
    </row>
    <row r="1217">
      <c r="A1217" s="183"/>
      <c r="B1217" s="183"/>
      <c r="C1217" s="155"/>
      <c r="D1217" s="227"/>
      <c r="E1217" s="227"/>
      <c r="F1217" s="227"/>
      <c r="G1217" s="227"/>
      <c r="H1217" s="227"/>
      <c r="I1217" s="155"/>
      <c r="J1217" s="132"/>
      <c r="K1217" s="228"/>
      <c r="L1217" s="228"/>
      <c r="M1217" s="229"/>
      <c r="N1217" s="230"/>
      <c r="O1217" s="231"/>
      <c r="P1217" s="230"/>
      <c r="Q1217" s="183"/>
      <c r="R1217" s="183"/>
      <c r="S1217" s="183"/>
      <c r="T1217" s="183"/>
      <c r="U1217" s="183"/>
      <c r="V1217" s="183"/>
      <c r="W1217" s="183"/>
      <c r="X1217" s="183"/>
      <c r="Y1217" s="183"/>
      <c r="Z1217" s="183"/>
      <c r="AA1217" s="183"/>
      <c r="AB1217" s="183"/>
      <c r="AC1217" s="183"/>
      <c r="AD1217" s="183"/>
      <c r="AE1217" s="183"/>
      <c r="AF1217" s="183"/>
      <c r="AG1217" s="183"/>
      <c r="AH1217" s="183"/>
      <c r="AI1217" s="183"/>
      <c r="AJ1217" s="183"/>
      <c r="AK1217" s="183"/>
      <c r="AL1217" s="183"/>
      <c r="AM1217" s="183"/>
      <c r="AN1217" s="183"/>
      <c r="AO1217" s="183"/>
      <c r="AP1217" s="183"/>
      <c r="AQ1217" s="183"/>
      <c r="AR1217" s="183"/>
      <c r="AS1217" s="183"/>
      <c r="AT1217" s="183"/>
      <c r="AU1217" s="183"/>
      <c r="AV1217" s="183"/>
      <c r="AW1217" s="183"/>
      <c r="AX1217" s="183"/>
      <c r="AY1217" s="183"/>
      <c r="AZ1217" s="183"/>
      <c r="BA1217" s="183"/>
      <c r="BB1217" s="183"/>
      <c r="BC1217" s="183"/>
      <c r="BD1217" s="183"/>
      <c r="BE1217" s="183"/>
      <c r="BF1217" s="183"/>
      <c r="BG1217" s="183"/>
      <c r="BH1217" s="183"/>
      <c r="BI1217" s="183"/>
      <c r="BJ1217" s="183"/>
      <c r="BK1217" s="183"/>
      <c r="BL1217" s="183"/>
      <c r="BM1217" s="183"/>
      <c r="BN1217" s="183"/>
    </row>
    <row r="1218">
      <c r="A1218" s="183"/>
      <c r="B1218" s="183"/>
      <c r="C1218" s="155"/>
      <c r="D1218" s="227"/>
      <c r="E1218" s="227"/>
      <c r="F1218" s="227"/>
      <c r="G1218" s="227"/>
      <c r="H1218" s="227"/>
      <c r="I1218" s="155"/>
      <c r="J1218" s="132"/>
      <c r="K1218" s="228"/>
      <c r="L1218" s="228"/>
      <c r="M1218" s="229"/>
      <c r="N1218" s="230"/>
      <c r="O1218" s="231"/>
      <c r="P1218" s="230"/>
      <c r="Q1218" s="183"/>
      <c r="R1218" s="183"/>
      <c r="S1218" s="183"/>
      <c r="T1218" s="183"/>
      <c r="U1218" s="183"/>
      <c r="V1218" s="183"/>
      <c r="W1218" s="183"/>
      <c r="X1218" s="183"/>
      <c r="Y1218" s="183"/>
      <c r="Z1218" s="183"/>
      <c r="AA1218" s="183"/>
      <c r="AB1218" s="183"/>
      <c r="AC1218" s="183"/>
      <c r="AD1218" s="183"/>
      <c r="AE1218" s="183"/>
      <c r="AF1218" s="183"/>
      <c r="AG1218" s="183"/>
      <c r="AH1218" s="183"/>
      <c r="AI1218" s="183"/>
      <c r="AJ1218" s="183"/>
      <c r="AK1218" s="183"/>
      <c r="AL1218" s="183"/>
      <c r="AM1218" s="183"/>
      <c r="AN1218" s="183"/>
      <c r="AO1218" s="183"/>
      <c r="AP1218" s="183"/>
      <c r="AQ1218" s="183"/>
      <c r="AR1218" s="183"/>
      <c r="AS1218" s="183"/>
      <c r="AT1218" s="183"/>
      <c r="AU1218" s="183"/>
      <c r="AV1218" s="183"/>
      <c r="AW1218" s="183"/>
      <c r="AX1218" s="183"/>
      <c r="AY1218" s="183"/>
      <c r="AZ1218" s="183"/>
      <c r="BA1218" s="183"/>
      <c r="BB1218" s="183"/>
      <c r="BC1218" s="183"/>
      <c r="BD1218" s="183"/>
      <c r="BE1218" s="183"/>
      <c r="BF1218" s="183"/>
      <c r="BG1218" s="183"/>
      <c r="BH1218" s="183"/>
      <c r="BI1218" s="183"/>
      <c r="BJ1218" s="183"/>
      <c r="BK1218" s="183"/>
      <c r="BL1218" s="183"/>
      <c r="BM1218" s="183"/>
      <c r="BN1218" s="183"/>
    </row>
    <row r="1219">
      <c r="A1219" s="183"/>
      <c r="B1219" s="183"/>
      <c r="C1219" s="155"/>
      <c r="D1219" s="227"/>
      <c r="E1219" s="227"/>
      <c r="F1219" s="227"/>
      <c r="G1219" s="227"/>
      <c r="H1219" s="227"/>
      <c r="I1219" s="155"/>
      <c r="J1219" s="132"/>
      <c r="K1219" s="228"/>
      <c r="L1219" s="228"/>
      <c r="M1219" s="229"/>
      <c r="N1219" s="230"/>
      <c r="O1219" s="231"/>
      <c r="P1219" s="230"/>
      <c r="Q1219" s="183"/>
      <c r="R1219" s="183"/>
      <c r="S1219" s="183"/>
      <c r="T1219" s="183"/>
      <c r="U1219" s="183"/>
      <c r="V1219" s="183"/>
      <c r="W1219" s="183"/>
      <c r="X1219" s="183"/>
      <c r="Y1219" s="183"/>
      <c r="Z1219" s="183"/>
      <c r="AA1219" s="183"/>
      <c r="AB1219" s="183"/>
      <c r="AC1219" s="183"/>
      <c r="AD1219" s="183"/>
      <c r="AE1219" s="183"/>
      <c r="AF1219" s="183"/>
      <c r="AG1219" s="183"/>
      <c r="AH1219" s="183"/>
      <c r="AI1219" s="183"/>
      <c r="AJ1219" s="183"/>
      <c r="AK1219" s="183"/>
      <c r="AL1219" s="183"/>
      <c r="AM1219" s="183"/>
      <c r="AN1219" s="183"/>
      <c r="AO1219" s="183"/>
      <c r="AP1219" s="183"/>
      <c r="AQ1219" s="183"/>
      <c r="AR1219" s="183"/>
      <c r="AS1219" s="183"/>
      <c r="AT1219" s="183"/>
      <c r="AU1219" s="183"/>
      <c r="AV1219" s="183"/>
      <c r="AW1219" s="183"/>
      <c r="AX1219" s="183"/>
      <c r="AY1219" s="183"/>
      <c r="AZ1219" s="183"/>
      <c r="BA1219" s="183"/>
      <c r="BB1219" s="183"/>
      <c r="BC1219" s="183"/>
      <c r="BD1219" s="183"/>
      <c r="BE1219" s="183"/>
      <c r="BF1219" s="183"/>
      <c r="BG1219" s="183"/>
      <c r="BH1219" s="183"/>
      <c r="BI1219" s="183"/>
      <c r="BJ1219" s="183"/>
      <c r="BK1219" s="183"/>
      <c r="BL1219" s="183"/>
      <c r="BM1219" s="183"/>
      <c r="BN1219" s="183"/>
    </row>
    <row r="1220">
      <c r="A1220" s="183"/>
      <c r="B1220" s="183"/>
      <c r="C1220" s="155"/>
      <c r="D1220" s="227"/>
      <c r="E1220" s="227"/>
      <c r="F1220" s="227"/>
      <c r="G1220" s="227"/>
      <c r="H1220" s="227"/>
      <c r="I1220" s="155"/>
      <c r="J1220" s="132"/>
      <c r="K1220" s="228"/>
      <c r="L1220" s="228"/>
      <c r="M1220" s="229"/>
      <c r="N1220" s="230"/>
      <c r="O1220" s="231"/>
      <c r="P1220" s="230"/>
      <c r="Q1220" s="183"/>
      <c r="R1220" s="183"/>
      <c r="S1220" s="183"/>
      <c r="T1220" s="183"/>
      <c r="U1220" s="183"/>
      <c r="V1220" s="183"/>
      <c r="W1220" s="183"/>
      <c r="X1220" s="183"/>
      <c r="Y1220" s="183"/>
      <c r="Z1220" s="183"/>
      <c r="AA1220" s="183"/>
      <c r="AB1220" s="183"/>
      <c r="AC1220" s="183"/>
      <c r="AD1220" s="183"/>
      <c r="AE1220" s="183"/>
      <c r="AF1220" s="183"/>
      <c r="AG1220" s="183"/>
      <c r="AH1220" s="183"/>
      <c r="AI1220" s="183"/>
      <c r="AJ1220" s="183"/>
      <c r="AK1220" s="183"/>
      <c r="AL1220" s="183"/>
      <c r="AM1220" s="183"/>
      <c r="AN1220" s="183"/>
      <c r="AO1220" s="183"/>
      <c r="AP1220" s="183"/>
      <c r="AQ1220" s="183"/>
      <c r="AR1220" s="183"/>
      <c r="AS1220" s="183"/>
      <c r="AT1220" s="183"/>
      <c r="AU1220" s="183"/>
      <c r="AV1220" s="183"/>
      <c r="AW1220" s="183"/>
      <c r="AX1220" s="183"/>
      <c r="AY1220" s="183"/>
      <c r="AZ1220" s="183"/>
      <c r="BA1220" s="183"/>
      <c r="BB1220" s="183"/>
      <c r="BC1220" s="183"/>
      <c r="BD1220" s="183"/>
      <c r="BE1220" s="183"/>
      <c r="BF1220" s="183"/>
      <c r="BG1220" s="183"/>
      <c r="BH1220" s="183"/>
      <c r="BI1220" s="183"/>
      <c r="BJ1220" s="183"/>
      <c r="BK1220" s="183"/>
      <c r="BL1220" s="183"/>
      <c r="BM1220" s="183"/>
      <c r="BN1220" s="183"/>
    </row>
    <row r="1221">
      <c r="A1221" s="183"/>
      <c r="B1221" s="183"/>
      <c r="C1221" s="155"/>
      <c r="D1221" s="227"/>
      <c r="E1221" s="227"/>
      <c r="F1221" s="227"/>
      <c r="G1221" s="227"/>
      <c r="H1221" s="227"/>
      <c r="I1221" s="155"/>
      <c r="J1221" s="132"/>
      <c r="K1221" s="228"/>
      <c r="L1221" s="228"/>
      <c r="M1221" s="229"/>
      <c r="N1221" s="230"/>
      <c r="O1221" s="231"/>
      <c r="P1221" s="230"/>
      <c r="Q1221" s="183"/>
      <c r="R1221" s="183"/>
      <c r="S1221" s="183"/>
      <c r="T1221" s="183"/>
      <c r="U1221" s="183"/>
      <c r="V1221" s="183"/>
      <c r="W1221" s="183"/>
      <c r="X1221" s="183"/>
      <c r="Y1221" s="183"/>
      <c r="Z1221" s="183"/>
      <c r="AA1221" s="183"/>
      <c r="AB1221" s="183"/>
      <c r="AC1221" s="183"/>
      <c r="AD1221" s="183"/>
      <c r="AE1221" s="183"/>
      <c r="AF1221" s="183"/>
      <c r="AG1221" s="183"/>
      <c r="AH1221" s="183"/>
      <c r="AI1221" s="183"/>
      <c r="AJ1221" s="183"/>
      <c r="AK1221" s="183"/>
      <c r="AL1221" s="183"/>
      <c r="AM1221" s="183"/>
      <c r="AN1221" s="183"/>
      <c r="AO1221" s="183"/>
      <c r="AP1221" s="183"/>
      <c r="AQ1221" s="183"/>
      <c r="AR1221" s="183"/>
      <c r="AS1221" s="183"/>
      <c r="AT1221" s="183"/>
      <c r="AU1221" s="183"/>
      <c r="AV1221" s="183"/>
      <c r="AW1221" s="183"/>
      <c r="AX1221" s="183"/>
      <c r="AY1221" s="183"/>
      <c r="AZ1221" s="183"/>
      <c r="BA1221" s="183"/>
      <c r="BB1221" s="183"/>
      <c r="BC1221" s="183"/>
      <c r="BD1221" s="183"/>
      <c r="BE1221" s="183"/>
      <c r="BF1221" s="183"/>
      <c r="BG1221" s="183"/>
      <c r="BH1221" s="183"/>
      <c r="BI1221" s="183"/>
      <c r="BJ1221" s="183"/>
      <c r="BK1221" s="183"/>
      <c r="BL1221" s="183"/>
      <c r="BM1221" s="183"/>
      <c r="BN1221" s="183"/>
    </row>
    <row r="1222">
      <c r="A1222" s="183"/>
      <c r="B1222" s="183"/>
      <c r="C1222" s="155"/>
      <c r="D1222" s="227"/>
      <c r="E1222" s="227"/>
      <c r="F1222" s="227"/>
      <c r="G1222" s="227"/>
      <c r="H1222" s="227"/>
      <c r="I1222" s="155"/>
      <c r="J1222" s="132"/>
      <c r="K1222" s="228"/>
      <c r="L1222" s="228"/>
      <c r="M1222" s="229"/>
      <c r="N1222" s="230"/>
      <c r="O1222" s="231"/>
      <c r="P1222" s="230"/>
      <c r="Q1222" s="183"/>
      <c r="R1222" s="183"/>
      <c r="S1222" s="183"/>
      <c r="T1222" s="183"/>
      <c r="U1222" s="183"/>
      <c r="V1222" s="183"/>
      <c r="W1222" s="183"/>
      <c r="X1222" s="183"/>
      <c r="Y1222" s="183"/>
      <c r="Z1222" s="183"/>
      <c r="AA1222" s="183"/>
      <c r="AB1222" s="183"/>
      <c r="AC1222" s="183"/>
      <c r="AD1222" s="183"/>
      <c r="AE1222" s="183"/>
      <c r="AF1222" s="183"/>
      <c r="AG1222" s="183"/>
      <c r="AH1222" s="183"/>
      <c r="AI1222" s="183"/>
      <c r="AJ1222" s="183"/>
      <c r="AK1222" s="183"/>
      <c r="AL1222" s="183"/>
      <c r="AM1222" s="183"/>
      <c r="AN1222" s="183"/>
      <c r="AO1222" s="183"/>
      <c r="AP1222" s="183"/>
      <c r="AQ1222" s="183"/>
      <c r="AR1222" s="183"/>
      <c r="AS1222" s="183"/>
      <c r="AT1222" s="183"/>
      <c r="AU1222" s="183"/>
      <c r="AV1222" s="183"/>
      <c r="AW1222" s="183"/>
      <c r="AX1222" s="183"/>
      <c r="AY1222" s="183"/>
      <c r="AZ1222" s="183"/>
      <c r="BA1222" s="183"/>
      <c r="BB1222" s="183"/>
      <c r="BC1222" s="183"/>
      <c r="BD1222" s="183"/>
      <c r="BE1222" s="183"/>
      <c r="BF1222" s="183"/>
      <c r="BG1222" s="183"/>
      <c r="BH1222" s="183"/>
      <c r="BI1222" s="183"/>
      <c r="BJ1222" s="183"/>
      <c r="BK1222" s="183"/>
      <c r="BL1222" s="183"/>
      <c r="BM1222" s="183"/>
      <c r="BN1222" s="183"/>
    </row>
    <row r="1223">
      <c r="A1223" s="183"/>
      <c r="B1223" s="183"/>
      <c r="C1223" s="155"/>
      <c r="D1223" s="227"/>
      <c r="E1223" s="227"/>
      <c r="F1223" s="227"/>
      <c r="G1223" s="227"/>
      <c r="H1223" s="227"/>
      <c r="I1223" s="155"/>
      <c r="J1223" s="132"/>
      <c r="K1223" s="228"/>
      <c r="L1223" s="228"/>
      <c r="M1223" s="229"/>
      <c r="N1223" s="230"/>
      <c r="O1223" s="231"/>
      <c r="P1223" s="230"/>
      <c r="Q1223" s="183"/>
      <c r="R1223" s="183"/>
      <c r="S1223" s="183"/>
      <c r="T1223" s="183"/>
      <c r="U1223" s="183"/>
      <c r="V1223" s="183"/>
      <c r="W1223" s="183"/>
      <c r="X1223" s="183"/>
      <c r="Y1223" s="183"/>
      <c r="Z1223" s="183"/>
      <c r="AA1223" s="183"/>
      <c r="AB1223" s="183"/>
      <c r="AC1223" s="183"/>
      <c r="AD1223" s="183"/>
      <c r="AE1223" s="183"/>
      <c r="AF1223" s="183"/>
      <c r="AG1223" s="183"/>
      <c r="AH1223" s="183"/>
      <c r="AI1223" s="183"/>
      <c r="AJ1223" s="183"/>
      <c r="AK1223" s="183"/>
      <c r="AL1223" s="183"/>
      <c r="AM1223" s="183"/>
      <c r="AN1223" s="183"/>
      <c r="AO1223" s="183"/>
      <c r="AP1223" s="183"/>
      <c r="AQ1223" s="183"/>
      <c r="AR1223" s="183"/>
      <c r="AS1223" s="183"/>
      <c r="AT1223" s="183"/>
      <c r="AU1223" s="183"/>
      <c r="AV1223" s="183"/>
      <c r="AW1223" s="183"/>
      <c r="AX1223" s="183"/>
      <c r="AY1223" s="183"/>
      <c r="AZ1223" s="183"/>
      <c r="BA1223" s="183"/>
      <c r="BB1223" s="183"/>
      <c r="BC1223" s="183"/>
      <c r="BD1223" s="183"/>
      <c r="BE1223" s="183"/>
      <c r="BF1223" s="183"/>
      <c r="BG1223" s="183"/>
      <c r="BH1223" s="183"/>
      <c r="BI1223" s="183"/>
      <c r="BJ1223" s="183"/>
      <c r="BK1223" s="183"/>
      <c r="BL1223" s="183"/>
      <c r="BM1223" s="183"/>
      <c r="BN1223" s="183"/>
    </row>
    <row r="1224">
      <c r="A1224" s="183"/>
      <c r="B1224" s="183"/>
      <c r="C1224" s="155"/>
      <c r="D1224" s="227"/>
      <c r="E1224" s="227"/>
      <c r="F1224" s="227"/>
      <c r="G1224" s="227"/>
      <c r="H1224" s="227"/>
      <c r="I1224" s="155"/>
      <c r="J1224" s="132"/>
      <c r="K1224" s="228"/>
      <c r="L1224" s="228"/>
      <c r="M1224" s="229"/>
      <c r="N1224" s="230"/>
      <c r="O1224" s="231"/>
      <c r="P1224" s="230"/>
      <c r="Q1224" s="183"/>
      <c r="R1224" s="183"/>
      <c r="S1224" s="183"/>
      <c r="T1224" s="183"/>
      <c r="U1224" s="183"/>
      <c r="V1224" s="183"/>
      <c r="W1224" s="183"/>
      <c r="X1224" s="183"/>
      <c r="Y1224" s="183"/>
      <c r="Z1224" s="183"/>
      <c r="AA1224" s="183"/>
      <c r="AB1224" s="183"/>
      <c r="AC1224" s="183"/>
      <c r="AD1224" s="183"/>
      <c r="AE1224" s="183"/>
      <c r="AF1224" s="183"/>
      <c r="AG1224" s="183"/>
      <c r="AH1224" s="183"/>
      <c r="AI1224" s="183"/>
      <c r="AJ1224" s="183"/>
      <c r="AK1224" s="183"/>
      <c r="AL1224" s="183"/>
      <c r="AM1224" s="183"/>
      <c r="AN1224" s="183"/>
      <c r="AO1224" s="183"/>
      <c r="AP1224" s="183"/>
      <c r="AQ1224" s="183"/>
      <c r="AR1224" s="183"/>
      <c r="AS1224" s="183"/>
      <c r="AT1224" s="183"/>
      <c r="AU1224" s="183"/>
      <c r="AV1224" s="183"/>
      <c r="AW1224" s="183"/>
      <c r="AX1224" s="183"/>
      <c r="AY1224" s="183"/>
      <c r="AZ1224" s="183"/>
      <c r="BA1224" s="183"/>
      <c r="BB1224" s="183"/>
      <c r="BC1224" s="183"/>
      <c r="BD1224" s="183"/>
      <c r="BE1224" s="183"/>
      <c r="BF1224" s="183"/>
      <c r="BG1224" s="183"/>
      <c r="BH1224" s="183"/>
      <c r="BI1224" s="183"/>
      <c r="BJ1224" s="183"/>
      <c r="BK1224" s="183"/>
      <c r="BL1224" s="183"/>
      <c r="BM1224" s="183"/>
      <c r="BN1224" s="183"/>
    </row>
    <row r="1225">
      <c r="A1225" s="183"/>
      <c r="B1225" s="183"/>
      <c r="C1225" s="155"/>
      <c r="D1225" s="227"/>
      <c r="E1225" s="227"/>
      <c r="F1225" s="227"/>
      <c r="G1225" s="227"/>
      <c r="H1225" s="227"/>
      <c r="I1225" s="155"/>
      <c r="J1225" s="132"/>
      <c r="K1225" s="228"/>
      <c r="L1225" s="228"/>
      <c r="M1225" s="229"/>
      <c r="N1225" s="230"/>
      <c r="O1225" s="231"/>
      <c r="P1225" s="230"/>
      <c r="Q1225" s="183"/>
      <c r="R1225" s="183"/>
      <c r="S1225" s="183"/>
      <c r="T1225" s="183"/>
      <c r="U1225" s="183"/>
      <c r="V1225" s="183"/>
      <c r="W1225" s="183"/>
      <c r="X1225" s="183"/>
      <c r="Y1225" s="183"/>
      <c r="Z1225" s="183"/>
      <c r="AA1225" s="183"/>
      <c r="AB1225" s="183"/>
      <c r="AC1225" s="183"/>
      <c r="AD1225" s="183"/>
      <c r="AE1225" s="183"/>
      <c r="AF1225" s="183"/>
      <c r="AG1225" s="183"/>
      <c r="AH1225" s="183"/>
      <c r="AI1225" s="183"/>
      <c r="AJ1225" s="183"/>
      <c r="AK1225" s="183"/>
      <c r="AL1225" s="183"/>
      <c r="AM1225" s="183"/>
      <c r="AN1225" s="183"/>
      <c r="AO1225" s="183"/>
      <c r="AP1225" s="183"/>
      <c r="AQ1225" s="183"/>
      <c r="AR1225" s="183"/>
      <c r="AS1225" s="183"/>
      <c r="AT1225" s="183"/>
      <c r="AU1225" s="183"/>
      <c r="AV1225" s="183"/>
      <c r="AW1225" s="183"/>
      <c r="AX1225" s="183"/>
      <c r="AY1225" s="183"/>
      <c r="AZ1225" s="183"/>
      <c r="BA1225" s="183"/>
      <c r="BB1225" s="183"/>
      <c r="BC1225" s="183"/>
      <c r="BD1225" s="183"/>
      <c r="BE1225" s="183"/>
      <c r="BF1225" s="183"/>
      <c r="BG1225" s="183"/>
      <c r="BH1225" s="183"/>
      <c r="BI1225" s="183"/>
      <c r="BJ1225" s="183"/>
      <c r="BK1225" s="183"/>
      <c r="BL1225" s="183"/>
      <c r="BM1225" s="183"/>
      <c r="BN1225" s="183"/>
    </row>
    <row r="1226">
      <c r="A1226" s="183"/>
      <c r="B1226" s="183"/>
      <c r="C1226" s="155"/>
      <c r="D1226" s="227"/>
      <c r="E1226" s="227"/>
      <c r="F1226" s="227"/>
      <c r="G1226" s="227"/>
      <c r="H1226" s="227"/>
      <c r="I1226" s="155"/>
      <c r="J1226" s="132"/>
      <c r="K1226" s="228"/>
      <c r="L1226" s="228"/>
      <c r="M1226" s="229"/>
      <c r="N1226" s="230"/>
      <c r="O1226" s="231"/>
      <c r="P1226" s="230"/>
      <c r="Q1226" s="183"/>
      <c r="R1226" s="183"/>
      <c r="S1226" s="183"/>
      <c r="T1226" s="183"/>
      <c r="U1226" s="183"/>
      <c r="V1226" s="183"/>
      <c r="W1226" s="183"/>
      <c r="X1226" s="183"/>
      <c r="Y1226" s="183"/>
      <c r="Z1226" s="183"/>
      <c r="AA1226" s="183"/>
      <c r="AB1226" s="183"/>
      <c r="AC1226" s="183"/>
      <c r="AD1226" s="183"/>
      <c r="AE1226" s="183"/>
      <c r="AF1226" s="183"/>
      <c r="AG1226" s="183"/>
      <c r="AH1226" s="183"/>
      <c r="AI1226" s="183"/>
      <c r="AJ1226" s="183"/>
      <c r="AK1226" s="183"/>
      <c r="AL1226" s="183"/>
      <c r="AM1226" s="183"/>
      <c r="AN1226" s="183"/>
      <c r="AO1226" s="183"/>
      <c r="AP1226" s="183"/>
      <c r="AQ1226" s="183"/>
      <c r="AR1226" s="183"/>
      <c r="AS1226" s="183"/>
      <c r="AT1226" s="183"/>
      <c r="AU1226" s="183"/>
      <c r="AV1226" s="183"/>
      <c r="AW1226" s="183"/>
      <c r="AX1226" s="183"/>
      <c r="AY1226" s="183"/>
      <c r="AZ1226" s="183"/>
      <c r="BA1226" s="183"/>
      <c r="BB1226" s="183"/>
      <c r="BC1226" s="183"/>
      <c r="BD1226" s="183"/>
      <c r="BE1226" s="183"/>
      <c r="BF1226" s="183"/>
      <c r="BG1226" s="183"/>
      <c r="BH1226" s="183"/>
      <c r="BI1226" s="183"/>
      <c r="BJ1226" s="183"/>
      <c r="BK1226" s="183"/>
      <c r="BL1226" s="183"/>
      <c r="BM1226" s="183"/>
      <c r="BN1226" s="183"/>
    </row>
    <row r="1227">
      <c r="A1227" s="183"/>
      <c r="B1227" s="183"/>
      <c r="C1227" s="155"/>
      <c r="D1227" s="227"/>
      <c r="E1227" s="227"/>
      <c r="F1227" s="227"/>
      <c r="G1227" s="227"/>
      <c r="H1227" s="227"/>
      <c r="I1227" s="155"/>
      <c r="J1227" s="132"/>
      <c r="K1227" s="228"/>
      <c r="L1227" s="228"/>
      <c r="M1227" s="229"/>
      <c r="N1227" s="230"/>
      <c r="O1227" s="231"/>
      <c r="P1227" s="230"/>
      <c r="Q1227" s="183"/>
      <c r="R1227" s="183"/>
      <c r="S1227" s="183"/>
      <c r="T1227" s="183"/>
      <c r="U1227" s="183"/>
      <c r="V1227" s="183"/>
      <c r="W1227" s="183"/>
      <c r="X1227" s="183"/>
      <c r="Y1227" s="183"/>
      <c r="Z1227" s="183"/>
      <c r="AA1227" s="183"/>
      <c r="AB1227" s="183"/>
      <c r="AC1227" s="183"/>
      <c r="AD1227" s="183"/>
      <c r="AE1227" s="183"/>
      <c r="AF1227" s="183"/>
      <c r="AG1227" s="183"/>
      <c r="AH1227" s="183"/>
      <c r="AI1227" s="183"/>
      <c r="AJ1227" s="183"/>
      <c r="AK1227" s="183"/>
      <c r="AL1227" s="183"/>
      <c r="AM1227" s="183"/>
      <c r="AN1227" s="183"/>
      <c r="AO1227" s="183"/>
      <c r="AP1227" s="183"/>
      <c r="AQ1227" s="183"/>
      <c r="AR1227" s="183"/>
      <c r="AS1227" s="183"/>
      <c r="AT1227" s="183"/>
      <c r="AU1227" s="183"/>
      <c r="AV1227" s="183"/>
      <c r="AW1227" s="183"/>
      <c r="AX1227" s="183"/>
      <c r="AY1227" s="183"/>
      <c r="AZ1227" s="183"/>
      <c r="BA1227" s="183"/>
      <c r="BB1227" s="183"/>
      <c r="BC1227" s="183"/>
      <c r="BD1227" s="183"/>
      <c r="BE1227" s="183"/>
      <c r="BF1227" s="183"/>
      <c r="BG1227" s="183"/>
      <c r="BH1227" s="183"/>
      <c r="BI1227" s="183"/>
      <c r="BJ1227" s="183"/>
      <c r="BK1227" s="183"/>
      <c r="BL1227" s="183"/>
      <c r="BM1227" s="183"/>
      <c r="BN1227" s="183"/>
    </row>
    <row r="1228">
      <c r="A1228" s="183"/>
      <c r="B1228" s="183"/>
      <c r="C1228" s="155"/>
      <c r="D1228" s="227"/>
      <c r="E1228" s="227"/>
      <c r="F1228" s="227"/>
      <c r="G1228" s="227"/>
      <c r="H1228" s="227"/>
      <c r="I1228" s="155"/>
      <c r="J1228" s="132"/>
      <c r="K1228" s="228"/>
      <c r="L1228" s="228"/>
      <c r="M1228" s="229"/>
      <c r="N1228" s="230"/>
      <c r="O1228" s="231"/>
      <c r="P1228" s="230"/>
      <c r="Q1228" s="183"/>
      <c r="R1228" s="183"/>
      <c r="S1228" s="183"/>
      <c r="T1228" s="183"/>
      <c r="U1228" s="183"/>
      <c r="V1228" s="183"/>
      <c r="W1228" s="183"/>
      <c r="X1228" s="183"/>
      <c r="Y1228" s="183"/>
      <c r="Z1228" s="183"/>
      <c r="AA1228" s="183"/>
      <c r="AB1228" s="183"/>
      <c r="AC1228" s="183"/>
      <c r="AD1228" s="183"/>
      <c r="AE1228" s="183"/>
      <c r="AF1228" s="183"/>
      <c r="AG1228" s="183"/>
      <c r="AH1228" s="183"/>
      <c r="AI1228" s="183"/>
      <c r="AJ1228" s="183"/>
      <c r="AK1228" s="183"/>
      <c r="AL1228" s="183"/>
      <c r="AM1228" s="183"/>
      <c r="AN1228" s="183"/>
      <c r="AO1228" s="183"/>
      <c r="AP1228" s="183"/>
      <c r="AQ1228" s="183"/>
      <c r="AR1228" s="183"/>
      <c r="AS1228" s="183"/>
      <c r="AT1228" s="183"/>
      <c r="AU1228" s="183"/>
      <c r="AV1228" s="183"/>
      <c r="AW1228" s="183"/>
      <c r="AX1228" s="183"/>
      <c r="AY1228" s="183"/>
      <c r="AZ1228" s="183"/>
      <c r="BA1228" s="183"/>
      <c r="BB1228" s="183"/>
      <c r="BC1228" s="183"/>
      <c r="BD1228" s="183"/>
      <c r="BE1228" s="183"/>
      <c r="BF1228" s="183"/>
      <c r="BG1228" s="183"/>
      <c r="BH1228" s="183"/>
      <c r="BI1228" s="183"/>
      <c r="BJ1228" s="183"/>
      <c r="BK1228" s="183"/>
      <c r="BL1228" s="183"/>
      <c r="BM1228" s="183"/>
      <c r="BN1228" s="183"/>
    </row>
    <row r="1229">
      <c r="A1229" s="183"/>
      <c r="B1229" s="183"/>
      <c r="C1229" s="155"/>
      <c r="D1229" s="227"/>
      <c r="E1229" s="227"/>
      <c r="F1229" s="227"/>
      <c r="G1229" s="227"/>
      <c r="H1229" s="227"/>
      <c r="I1229" s="155"/>
      <c r="J1229" s="132"/>
      <c r="K1229" s="228"/>
      <c r="L1229" s="228"/>
      <c r="M1229" s="229"/>
      <c r="N1229" s="230"/>
      <c r="O1229" s="231"/>
      <c r="P1229" s="230"/>
      <c r="Q1229" s="183"/>
      <c r="R1229" s="183"/>
      <c r="S1229" s="183"/>
      <c r="T1229" s="183"/>
      <c r="U1229" s="183"/>
      <c r="V1229" s="183"/>
      <c r="W1229" s="183"/>
      <c r="X1229" s="183"/>
      <c r="Y1229" s="183"/>
      <c r="Z1229" s="183"/>
      <c r="AA1229" s="183"/>
      <c r="AB1229" s="183"/>
      <c r="AC1229" s="183"/>
      <c r="AD1229" s="183"/>
      <c r="AE1229" s="183"/>
      <c r="AF1229" s="183"/>
      <c r="AG1229" s="183"/>
      <c r="AH1229" s="183"/>
      <c r="AI1229" s="183"/>
      <c r="AJ1229" s="183"/>
      <c r="AK1229" s="183"/>
      <c r="AL1229" s="183"/>
      <c r="AM1229" s="183"/>
      <c r="AN1229" s="183"/>
      <c r="AO1229" s="183"/>
      <c r="AP1229" s="183"/>
      <c r="AQ1229" s="183"/>
      <c r="AR1229" s="183"/>
      <c r="AS1229" s="183"/>
      <c r="AT1229" s="183"/>
      <c r="AU1229" s="183"/>
      <c r="AV1229" s="183"/>
      <c r="AW1229" s="183"/>
      <c r="AX1229" s="183"/>
      <c r="AY1229" s="183"/>
      <c r="AZ1229" s="183"/>
      <c r="BA1229" s="183"/>
      <c r="BB1229" s="183"/>
      <c r="BC1229" s="183"/>
      <c r="BD1229" s="183"/>
      <c r="BE1229" s="183"/>
      <c r="BF1229" s="183"/>
      <c r="BG1229" s="183"/>
      <c r="BH1229" s="183"/>
      <c r="BI1229" s="183"/>
      <c r="BJ1229" s="183"/>
      <c r="BK1229" s="183"/>
      <c r="BL1229" s="183"/>
      <c r="BM1229" s="183"/>
      <c r="BN1229" s="183"/>
    </row>
    <row r="1230">
      <c r="A1230" s="183"/>
      <c r="B1230" s="183"/>
      <c r="C1230" s="155"/>
      <c r="D1230" s="227"/>
      <c r="E1230" s="227"/>
      <c r="F1230" s="227"/>
      <c r="G1230" s="227"/>
      <c r="H1230" s="227"/>
      <c r="I1230" s="155"/>
      <c r="J1230" s="132"/>
      <c r="K1230" s="228"/>
      <c r="L1230" s="228"/>
      <c r="M1230" s="229"/>
      <c r="N1230" s="230"/>
      <c r="O1230" s="231"/>
      <c r="P1230" s="230"/>
      <c r="Q1230" s="183"/>
      <c r="R1230" s="183"/>
      <c r="S1230" s="183"/>
      <c r="T1230" s="183"/>
      <c r="U1230" s="183"/>
      <c r="V1230" s="183"/>
      <c r="W1230" s="183"/>
      <c r="X1230" s="183"/>
      <c r="Y1230" s="183"/>
      <c r="Z1230" s="183"/>
      <c r="AA1230" s="183"/>
      <c r="AB1230" s="183"/>
      <c r="AC1230" s="183"/>
      <c r="AD1230" s="183"/>
      <c r="AE1230" s="183"/>
      <c r="AF1230" s="183"/>
      <c r="AG1230" s="183"/>
      <c r="AH1230" s="183"/>
      <c r="AI1230" s="183"/>
      <c r="AJ1230" s="183"/>
      <c r="AK1230" s="183"/>
      <c r="AL1230" s="183"/>
      <c r="AM1230" s="183"/>
      <c r="AN1230" s="183"/>
      <c r="AO1230" s="183"/>
      <c r="AP1230" s="183"/>
      <c r="AQ1230" s="183"/>
      <c r="AR1230" s="183"/>
      <c r="AS1230" s="183"/>
      <c r="AT1230" s="183"/>
      <c r="AU1230" s="183"/>
      <c r="AV1230" s="183"/>
      <c r="AW1230" s="183"/>
      <c r="AX1230" s="183"/>
      <c r="AY1230" s="183"/>
      <c r="AZ1230" s="183"/>
      <c r="BA1230" s="183"/>
      <c r="BB1230" s="183"/>
      <c r="BC1230" s="183"/>
      <c r="BD1230" s="183"/>
      <c r="BE1230" s="183"/>
      <c r="BF1230" s="183"/>
      <c r="BG1230" s="183"/>
      <c r="BH1230" s="183"/>
      <c r="BI1230" s="183"/>
      <c r="BJ1230" s="183"/>
      <c r="BK1230" s="183"/>
      <c r="BL1230" s="183"/>
      <c r="BM1230" s="183"/>
      <c r="BN1230" s="183"/>
    </row>
    <row r="1231">
      <c r="A1231" s="183"/>
      <c r="B1231" s="183"/>
      <c r="C1231" s="155"/>
      <c r="D1231" s="227"/>
      <c r="E1231" s="227"/>
      <c r="F1231" s="227"/>
      <c r="G1231" s="227"/>
      <c r="H1231" s="227"/>
      <c r="I1231" s="155"/>
      <c r="J1231" s="132"/>
      <c r="K1231" s="228"/>
      <c r="L1231" s="228"/>
      <c r="M1231" s="229"/>
      <c r="N1231" s="230"/>
      <c r="O1231" s="231"/>
      <c r="P1231" s="230"/>
      <c r="Q1231" s="183"/>
      <c r="R1231" s="183"/>
      <c r="S1231" s="183"/>
      <c r="T1231" s="183"/>
      <c r="U1231" s="183"/>
      <c r="V1231" s="183"/>
      <c r="W1231" s="183"/>
      <c r="X1231" s="183"/>
      <c r="Y1231" s="183"/>
      <c r="Z1231" s="183"/>
      <c r="AA1231" s="183"/>
      <c r="AB1231" s="183"/>
      <c r="AC1231" s="183"/>
      <c r="AD1231" s="183"/>
      <c r="AE1231" s="183"/>
      <c r="AF1231" s="183"/>
      <c r="AG1231" s="183"/>
      <c r="AH1231" s="183"/>
      <c r="AI1231" s="183"/>
      <c r="AJ1231" s="183"/>
      <c r="AK1231" s="183"/>
      <c r="AL1231" s="183"/>
      <c r="AM1231" s="183"/>
      <c r="AN1231" s="183"/>
      <c r="AO1231" s="183"/>
      <c r="AP1231" s="183"/>
      <c r="AQ1231" s="183"/>
      <c r="AR1231" s="183"/>
      <c r="AS1231" s="183"/>
      <c r="AT1231" s="183"/>
      <c r="AU1231" s="183"/>
      <c r="AV1231" s="183"/>
      <c r="AW1231" s="183"/>
      <c r="AX1231" s="183"/>
      <c r="AY1231" s="183"/>
      <c r="AZ1231" s="183"/>
      <c r="BA1231" s="183"/>
      <c r="BB1231" s="183"/>
      <c r="BC1231" s="183"/>
      <c r="BD1231" s="183"/>
      <c r="BE1231" s="183"/>
      <c r="BF1231" s="183"/>
      <c r="BG1231" s="183"/>
      <c r="BH1231" s="183"/>
      <c r="BI1231" s="183"/>
      <c r="BJ1231" s="183"/>
      <c r="BK1231" s="183"/>
      <c r="BL1231" s="183"/>
      <c r="BM1231" s="183"/>
      <c r="BN1231" s="183"/>
    </row>
    <row r="1232">
      <c r="A1232" s="183"/>
      <c r="B1232" s="183"/>
      <c r="C1232" s="155"/>
      <c r="D1232" s="227"/>
      <c r="E1232" s="227"/>
      <c r="F1232" s="227"/>
      <c r="G1232" s="227"/>
      <c r="H1232" s="227"/>
      <c r="I1232" s="155"/>
      <c r="J1232" s="132"/>
      <c r="K1232" s="228"/>
      <c r="L1232" s="228"/>
      <c r="M1232" s="229"/>
      <c r="N1232" s="230"/>
      <c r="O1232" s="231"/>
      <c r="P1232" s="230"/>
      <c r="Q1232" s="183"/>
      <c r="R1232" s="183"/>
      <c r="S1232" s="183"/>
      <c r="T1232" s="183"/>
      <c r="U1232" s="183"/>
      <c r="V1232" s="183"/>
      <c r="W1232" s="183"/>
      <c r="X1232" s="183"/>
      <c r="Y1232" s="183"/>
      <c r="Z1232" s="183"/>
      <c r="AA1232" s="183"/>
      <c r="AB1232" s="183"/>
      <c r="AC1232" s="183"/>
      <c r="AD1232" s="183"/>
      <c r="AE1232" s="183"/>
      <c r="AF1232" s="183"/>
      <c r="AG1232" s="183"/>
      <c r="AH1232" s="183"/>
      <c r="AI1232" s="183"/>
      <c r="AJ1232" s="183"/>
      <c r="AK1232" s="183"/>
      <c r="AL1232" s="183"/>
      <c r="AM1232" s="183"/>
      <c r="AN1232" s="183"/>
      <c r="AO1232" s="183"/>
      <c r="AP1232" s="183"/>
      <c r="AQ1232" s="183"/>
      <c r="AR1232" s="183"/>
      <c r="AS1232" s="183"/>
      <c r="AT1232" s="183"/>
      <c r="AU1232" s="183"/>
      <c r="AV1232" s="183"/>
      <c r="AW1232" s="183"/>
      <c r="AX1232" s="183"/>
      <c r="AY1232" s="183"/>
      <c r="AZ1232" s="183"/>
      <c r="BA1232" s="183"/>
      <c r="BB1232" s="183"/>
      <c r="BC1232" s="183"/>
      <c r="BD1232" s="183"/>
      <c r="BE1232" s="183"/>
      <c r="BF1232" s="183"/>
      <c r="BG1232" s="183"/>
      <c r="BH1232" s="183"/>
      <c r="BI1232" s="183"/>
      <c r="BJ1232" s="183"/>
      <c r="BK1232" s="183"/>
      <c r="BL1232" s="183"/>
      <c r="BM1232" s="183"/>
      <c r="BN1232" s="183"/>
    </row>
    <row r="1233">
      <c r="A1233" s="183"/>
      <c r="B1233" s="183"/>
      <c r="C1233" s="155"/>
      <c r="D1233" s="227"/>
      <c r="E1233" s="227"/>
      <c r="F1233" s="227"/>
      <c r="G1233" s="227"/>
      <c r="H1233" s="227"/>
      <c r="I1233" s="155"/>
      <c r="J1233" s="132"/>
      <c r="K1233" s="228"/>
      <c r="L1233" s="228"/>
      <c r="M1233" s="229"/>
      <c r="N1233" s="230"/>
      <c r="O1233" s="231"/>
      <c r="P1233" s="230"/>
      <c r="Q1233" s="183"/>
      <c r="R1233" s="183"/>
      <c r="S1233" s="183"/>
      <c r="T1233" s="183"/>
      <c r="U1233" s="183"/>
      <c r="V1233" s="183"/>
      <c r="W1233" s="183"/>
      <c r="X1233" s="183"/>
      <c r="Y1233" s="183"/>
      <c r="Z1233" s="183"/>
      <c r="AA1233" s="183"/>
      <c r="AB1233" s="183"/>
      <c r="AC1233" s="183"/>
      <c r="AD1233" s="183"/>
      <c r="AE1233" s="183"/>
      <c r="AF1233" s="183"/>
      <c r="AG1233" s="183"/>
      <c r="AH1233" s="183"/>
      <c r="AI1233" s="183"/>
      <c r="AJ1233" s="183"/>
      <c r="AK1233" s="183"/>
      <c r="AL1233" s="183"/>
      <c r="AM1233" s="183"/>
      <c r="AN1233" s="183"/>
      <c r="AO1233" s="183"/>
      <c r="AP1233" s="183"/>
      <c r="AQ1233" s="183"/>
      <c r="AR1233" s="183"/>
      <c r="AS1233" s="183"/>
      <c r="AT1233" s="183"/>
      <c r="AU1233" s="183"/>
      <c r="AV1233" s="183"/>
      <c r="AW1233" s="183"/>
      <c r="AX1233" s="183"/>
      <c r="AY1233" s="183"/>
      <c r="AZ1233" s="183"/>
      <c r="BA1233" s="183"/>
      <c r="BB1233" s="183"/>
      <c r="BC1233" s="183"/>
      <c r="BD1233" s="183"/>
      <c r="BE1233" s="183"/>
      <c r="BF1233" s="183"/>
      <c r="BG1233" s="183"/>
      <c r="BH1233" s="183"/>
      <c r="BI1233" s="183"/>
      <c r="BJ1233" s="183"/>
      <c r="BK1233" s="183"/>
      <c r="BL1233" s="183"/>
      <c r="BM1233" s="183"/>
      <c r="BN1233" s="183"/>
    </row>
    <row r="1234">
      <c r="A1234" s="183"/>
      <c r="B1234" s="183"/>
      <c r="C1234" s="155"/>
      <c r="D1234" s="227"/>
      <c r="E1234" s="227"/>
      <c r="F1234" s="227"/>
      <c r="G1234" s="227"/>
      <c r="H1234" s="227"/>
      <c r="I1234" s="155"/>
      <c r="J1234" s="132"/>
      <c r="K1234" s="228"/>
      <c r="L1234" s="228"/>
      <c r="M1234" s="229"/>
      <c r="N1234" s="230"/>
      <c r="O1234" s="231"/>
      <c r="P1234" s="230"/>
      <c r="Q1234" s="183"/>
      <c r="R1234" s="183"/>
      <c r="S1234" s="183"/>
      <c r="T1234" s="183"/>
      <c r="U1234" s="183"/>
      <c r="V1234" s="183"/>
      <c r="W1234" s="183"/>
      <c r="X1234" s="183"/>
      <c r="Y1234" s="183"/>
      <c r="Z1234" s="183"/>
      <c r="AA1234" s="183"/>
      <c r="AB1234" s="183"/>
      <c r="AC1234" s="183"/>
      <c r="AD1234" s="183"/>
      <c r="AE1234" s="183"/>
      <c r="AF1234" s="183"/>
      <c r="AG1234" s="183"/>
      <c r="AH1234" s="183"/>
      <c r="AI1234" s="183"/>
      <c r="AJ1234" s="183"/>
      <c r="AK1234" s="183"/>
      <c r="AL1234" s="183"/>
      <c r="AM1234" s="183"/>
      <c r="AN1234" s="183"/>
      <c r="AO1234" s="183"/>
      <c r="AP1234" s="183"/>
      <c r="AQ1234" s="183"/>
      <c r="AR1234" s="183"/>
      <c r="AS1234" s="183"/>
      <c r="AT1234" s="183"/>
      <c r="AU1234" s="183"/>
      <c r="AV1234" s="183"/>
      <c r="AW1234" s="183"/>
      <c r="AX1234" s="183"/>
      <c r="AY1234" s="183"/>
      <c r="AZ1234" s="183"/>
      <c r="BA1234" s="183"/>
      <c r="BB1234" s="183"/>
      <c r="BC1234" s="183"/>
      <c r="BD1234" s="183"/>
      <c r="BE1234" s="183"/>
      <c r="BF1234" s="183"/>
      <c r="BG1234" s="183"/>
      <c r="BH1234" s="183"/>
      <c r="BI1234" s="183"/>
      <c r="BJ1234" s="183"/>
      <c r="BK1234" s="183"/>
      <c r="BL1234" s="183"/>
      <c r="BM1234" s="183"/>
      <c r="BN1234" s="183"/>
    </row>
    <row r="1235">
      <c r="A1235" s="183"/>
      <c r="B1235" s="183"/>
      <c r="C1235" s="155"/>
      <c r="D1235" s="227"/>
      <c r="E1235" s="227"/>
      <c r="F1235" s="227"/>
      <c r="G1235" s="227"/>
      <c r="H1235" s="227"/>
      <c r="I1235" s="155"/>
      <c r="J1235" s="132"/>
      <c r="K1235" s="228"/>
      <c r="L1235" s="228"/>
      <c r="M1235" s="229"/>
      <c r="N1235" s="230"/>
      <c r="O1235" s="231"/>
      <c r="P1235" s="230"/>
      <c r="Q1235" s="183"/>
      <c r="R1235" s="183"/>
      <c r="S1235" s="183"/>
      <c r="T1235" s="183"/>
      <c r="U1235" s="183"/>
      <c r="V1235" s="183"/>
      <c r="W1235" s="183"/>
      <c r="X1235" s="183"/>
      <c r="Y1235" s="183"/>
      <c r="Z1235" s="183"/>
      <c r="AA1235" s="183"/>
      <c r="AB1235" s="183"/>
      <c r="AC1235" s="183"/>
      <c r="AD1235" s="183"/>
      <c r="AE1235" s="183"/>
      <c r="AF1235" s="183"/>
      <c r="AG1235" s="183"/>
      <c r="AH1235" s="183"/>
      <c r="AI1235" s="183"/>
      <c r="AJ1235" s="183"/>
      <c r="AK1235" s="183"/>
      <c r="AL1235" s="183"/>
      <c r="AM1235" s="183"/>
      <c r="AN1235" s="183"/>
      <c r="AO1235" s="183"/>
      <c r="AP1235" s="183"/>
      <c r="AQ1235" s="183"/>
      <c r="AR1235" s="183"/>
      <c r="AS1235" s="183"/>
      <c r="AT1235" s="183"/>
      <c r="AU1235" s="183"/>
      <c r="AV1235" s="183"/>
      <c r="AW1235" s="183"/>
      <c r="AX1235" s="183"/>
      <c r="AY1235" s="183"/>
      <c r="AZ1235" s="183"/>
      <c r="BA1235" s="183"/>
      <c r="BB1235" s="183"/>
      <c r="BC1235" s="183"/>
      <c r="BD1235" s="183"/>
      <c r="BE1235" s="183"/>
      <c r="BF1235" s="183"/>
      <c r="BG1235" s="183"/>
      <c r="BH1235" s="183"/>
      <c r="BI1235" s="183"/>
      <c r="BJ1235" s="183"/>
      <c r="BK1235" s="183"/>
      <c r="BL1235" s="183"/>
      <c r="BM1235" s="183"/>
      <c r="BN1235" s="183"/>
    </row>
    <row r="1236">
      <c r="A1236" s="183"/>
      <c r="B1236" s="183"/>
      <c r="C1236" s="155"/>
      <c r="D1236" s="227"/>
      <c r="E1236" s="227"/>
      <c r="F1236" s="227"/>
      <c r="G1236" s="227"/>
      <c r="H1236" s="227"/>
      <c r="I1236" s="155"/>
      <c r="J1236" s="132"/>
      <c r="K1236" s="228"/>
      <c r="L1236" s="228"/>
      <c r="M1236" s="229"/>
      <c r="N1236" s="230"/>
      <c r="O1236" s="231"/>
      <c r="P1236" s="230"/>
      <c r="Q1236" s="183"/>
      <c r="R1236" s="183"/>
      <c r="S1236" s="183"/>
      <c r="T1236" s="183"/>
      <c r="U1236" s="183"/>
      <c r="V1236" s="183"/>
      <c r="W1236" s="183"/>
      <c r="X1236" s="183"/>
      <c r="Y1236" s="183"/>
      <c r="Z1236" s="183"/>
      <c r="AA1236" s="183"/>
      <c r="AB1236" s="183"/>
      <c r="AC1236" s="183"/>
      <c r="AD1236" s="183"/>
      <c r="AE1236" s="183"/>
      <c r="AF1236" s="183"/>
      <c r="AG1236" s="183"/>
      <c r="AH1236" s="183"/>
      <c r="AI1236" s="183"/>
      <c r="AJ1236" s="183"/>
      <c r="AK1236" s="183"/>
      <c r="AL1236" s="183"/>
      <c r="AM1236" s="183"/>
      <c r="AN1236" s="183"/>
      <c r="AO1236" s="183"/>
      <c r="AP1236" s="183"/>
      <c r="AQ1236" s="183"/>
      <c r="AR1236" s="183"/>
      <c r="AS1236" s="183"/>
      <c r="AT1236" s="183"/>
      <c r="AU1236" s="183"/>
      <c r="AV1236" s="183"/>
      <c r="AW1236" s="183"/>
      <c r="AX1236" s="183"/>
      <c r="AY1236" s="183"/>
      <c r="AZ1236" s="183"/>
      <c r="BA1236" s="183"/>
      <c r="BB1236" s="183"/>
      <c r="BC1236" s="183"/>
      <c r="BD1236" s="183"/>
      <c r="BE1236" s="183"/>
      <c r="BF1236" s="183"/>
      <c r="BG1236" s="183"/>
      <c r="BH1236" s="183"/>
      <c r="BI1236" s="183"/>
      <c r="BJ1236" s="183"/>
      <c r="BK1236" s="183"/>
      <c r="BL1236" s="183"/>
      <c r="BM1236" s="183"/>
      <c r="BN1236" s="183"/>
    </row>
    <row r="1237">
      <c r="A1237" s="183"/>
      <c r="B1237" s="183"/>
      <c r="C1237" s="155"/>
      <c r="D1237" s="227"/>
      <c r="E1237" s="227"/>
      <c r="F1237" s="227"/>
      <c r="G1237" s="227"/>
      <c r="H1237" s="227"/>
      <c r="I1237" s="155"/>
      <c r="J1237" s="132"/>
      <c r="K1237" s="228"/>
      <c r="L1237" s="228"/>
      <c r="M1237" s="229"/>
      <c r="N1237" s="230"/>
      <c r="O1237" s="231"/>
      <c r="P1237" s="230"/>
      <c r="Q1237" s="183"/>
      <c r="R1237" s="183"/>
      <c r="S1237" s="183"/>
      <c r="T1237" s="183"/>
      <c r="U1237" s="183"/>
      <c r="V1237" s="183"/>
      <c r="W1237" s="183"/>
      <c r="X1237" s="183"/>
      <c r="Y1237" s="183"/>
      <c r="Z1237" s="183"/>
      <c r="AA1237" s="183"/>
      <c r="AB1237" s="183"/>
      <c r="AC1237" s="183"/>
      <c r="AD1237" s="183"/>
      <c r="AE1237" s="183"/>
      <c r="AF1237" s="183"/>
      <c r="AG1237" s="183"/>
      <c r="AH1237" s="183"/>
      <c r="AI1237" s="183"/>
      <c r="AJ1237" s="183"/>
      <c r="AK1237" s="183"/>
      <c r="AL1237" s="183"/>
      <c r="AM1237" s="183"/>
      <c r="AN1237" s="183"/>
      <c r="AO1237" s="183"/>
      <c r="AP1237" s="183"/>
      <c r="AQ1237" s="183"/>
      <c r="AR1237" s="183"/>
      <c r="AS1237" s="183"/>
      <c r="AT1237" s="183"/>
      <c r="AU1237" s="183"/>
      <c r="AV1237" s="183"/>
      <c r="AW1237" s="183"/>
      <c r="AX1237" s="183"/>
      <c r="AY1237" s="183"/>
      <c r="AZ1237" s="183"/>
      <c r="BA1237" s="183"/>
      <c r="BB1237" s="183"/>
      <c r="BC1237" s="183"/>
      <c r="BD1237" s="183"/>
      <c r="BE1237" s="183"/>
      <c r="BF1237" s="183"/>
      <c r="BG1237" s="183"/>
      <c r="BH1237" s="183"/>
      <c r="BI1237" s="183"/>
      <c r="BJ1237" s="183"/>
      <c r="BK1237" s="183"/>
      <c r="BL1237" s="183"/>
      <c r="BM1237" s="183"/>
      <c r="BN1237" s="183"/>
    </row>
    <row r="1238">
      <c r="A1238" s="183"/>
      <c r="B1238" s="183"/>
      <c r="C1238" s="155"/>
      <c r="D1238" s="227"/>
      <c r="E1238" s="227"/>
      <c r="F1238" s="227"/>
      <c r="G1238" s="227"/>
      <c r="H1238" s="227"/>
      <c r="I1238" s="155"/>
      <c r="J1238" s="132"/>
      <c r="K1238" s="228"/>
      <c r="L1238" s="228"/>
      <c r="M1238" s="229"/>
      <c r="N1238" s="230"/>
      <c r="O1238" s="231"/>
      <c r="P1238" s="230"/>
      <c r="Q1238" s="183"/>
      <c r="R1238" s="183"/>
      <c r="S1238" s="183"/>
      <c r="T1238" s="183"/>
      <c r="U1238" s="183"/>
      <c r="V1238" s="183"/>
      <c r="W1238" s="183"/>
      <c r="X1238" s="183"/>
      <c r="Y1238" s="183"/>
      <c r="Z1238" s="183"/>
      <c r="AA1238" s="183"/>
      <c r="AB1238" s="183"/>
      <c r="AC1238" s="183"/>
      <c r="AD1238" s="183"/>
      <c r="AE1238" s="183"/>
      <c r="AF1238" s="183"/>
      <c r="AG1238" s="183"/>
      <c r="AH1238" s="183"/>
      <c r="AI1238" s="183"/>
      <c r="AJ1238" s="183"/>
      <c r="AK1238" s="183"/>
      <c r="AL1238" s="183"/>
      <c r="AM1238" s="183"/>
      <c r="AN1238" s="183"/>
      <c r="AO1238" s="183"/>
      <c r="AP1238" s="183"/>
      <c r="AQ1238" s="183"/>
      <c r="AR1238" s="183"/>
      <c r="AS1238" s="183"/>
      <c r="AT1238" s="183"/>
      <c r="AU1238" s="183"/>
      <c r="AV1238" s="183"/>
      <c r="AW1238" s="183"/>
      <c r="AX1238" s="183"/>
      <c r="AY1238" s="183"/>
      <c r="AZ1238" s="183"/>
      <c r="BA1238" s="183"/>
      <c r="BB1238" s="183"/>
      <c r="BC1238" s="183"/>
      <c r="BD1238" s="183"/>
      <c r="BE1238" s="183"/>
      <c r="BF1238" s="183"/>
      <c r="BG1238" s="183"/>
      <c r="BH1238" s="183"/>
      <c r="BI1238" s="183"/>
      <c r="BJ1238" s="183"/>
      <c r="BK1238" s="183"/>
      <c r="BL1238" s="183"/>
      <c r="BM1238" s="183"/>
      <c r="BN1238" s="183"/>
    </row>
    <row r="1239">
      <c r="A1239" s="183"/>
      <c r="B1239" s="183"/>
      <c r="C1239" s="155"/>
      <c r="D1239" s="227"/>
      <c r="E1239" s="227"/>
      <c r="F1239" s="227"/>
      <c r="G1239" s="227"/>
      <c r="H1239" s="227"/>
      <c r="I1239" s="155"/>
      <c r="J1239" s="132"/>
      <c r="K1239" s="228"/>
      <c r="L1239" s="228"/>
      <c r="M1239" s="229"/>
      <c r="N1239" s="230"/>
      <c r="O1239" s="231"/>
      <c r="P1239" s="230"/>
      <c r="Q1239" s="183"/>
      <c r="R1239" s="183"/>
      <c r="S1239" s="183"/>
      <c r="T1239" s="183"/>
      <c r="U1239" s="183"/>
      <c r="V1239" s="183"/>
      <c r="W1239" s="183"/>
      <c r="X1239" s="183"/>
      <c r="Y1239" s="183"/>
      <c r="Z1239" s="183"/>
      <c r="AA1239" s="183"/>
      <c r="AB1239" s="183"/>
      <c r="AC1239" s="183"/>
      <c r="AD1239" s="183"/>
      <c r="AE1239" s="183"/>
      <c r="AF1239" s="183"/>
      <c r="AG1239" s="183"/>
      <c r="AH1239" s="183"/>
      <c r="AI1239" s="183"/>
      <c r="AJ1239" s="183"/>
      <c r="AK1239" s="183"/>
      <c r="AL1239" s="183"/>
      <c r="AM1239" s="183"/>
      <c r="AN1239" s="183"/>
      <c r="AO1239" s="183"/>
      <c r="AP1239" s="183"/>
      <c r="AQ1239" s="183"/>
      <c r="AR1239" s="183"/>
      <c r="AS1239" s="183"/>
      <c r="AT1239" s="183"/>
      <c r="AU1239" s="183"/>
      <c r="AV1239" s="183"/>
      <c r="AW1239" s="183"/>
      <c r="AX1239" s="183"/>
      <c r="AY1239" s="183"/>
      <c r="AZ1239" s="183"/>
      <c r="BA1239" s="183"/>
      <c r="BB1239" s="183"/>
      <c r="BC1239" s="183"/>
      <c r="BD1239" s="183"/>
      <c r="BE1239" s="183"/>
      <c r="BF1239" s="183"/>
      <c r="BG1239" s="183"/>
      <c r="BH1239" s="183"/>
      <c r="BI1239" s="183"/>
      <c r="BJ1239" s="183"/>
      <c r="BK1239" s="183"/>
      <c r="BL1239" s="183"/>
      <c r="BM1239" s="183"/>
      <c r="BN1239" s="183"/>
    </row>
    <row r="1240">
      <c r="A1240" s="183"/>
      <c r="B1240" s="183"/>
      <c r="C1240" s="155"/>
      <c r="D1240" s="227"/>
      <c r="E1240" s="227"/>
      <c r="F1240" s="227"/>
      <c r="G1240" s="227"/>
      <c r="H1240" s="227"/>
      <c r="I1240" s="155"/>
      <c r="J1240" s="132"/>
      <c r="K1240" s="228"/>
      <c r="L1240" s="228"/>
      <c r="M1240" s="229"/>
      <c r="N1240" s="230"/>
      <c r="O1240" s="231"/>
      <c r="P1240" s="230"/>
      <c r="Q1240" s="183"/>
      <c r="R1240" s="183"/>
      <c r="S1240" s="183"/>
      <c r="T1240" s="183"/>
      <c r="U1240" s="183"/>
      <c r="V1240" s="183"/>
      <c r="W1240" s="183"/>
      <c r="X1240" s="183"/>
      <c r="Y1240" s="183"/>
      <c r="Z1240" s="183"/>
      <c r="AA1240" s="183"/>
      <c r="AB1240" s="183"/>
      <c r="AC1240" s="183"/>
      <c r="AD1240" s="183"/>
      <c r="AE1240" s="183"/>
      <c r="AF1240" s="183"/>
      <c r="AG1240" s="183"/>
      <c r="AH1240" s="183"/>
      <c r="AI1240" s="183"/>
      <c r="AJ1240" s="183"/>
      <c r="AK1240" s="183"/>
      <c r="AL1240" s="183"/>
      <c r="AM1240" s="183"/>
      <c r="AN1240" s="183"/>
      <c r="AO1240" s="183"/>
      <c r="AP1240" s="183"/>
      <c r="AQ1240" s="183"/>
      <c r="AR1240" s="183"/>
      <c r="AS1240" s="183"/>
      <c r="AT1240" s="183"/>
      <c r="AU1240" s="183"/>
      <c r="AV1240" s="183"/>
      <c r="AW1240" s="183"/>
      <c r="AX1240" s="183"/>
      <c r="AY1240" s="183"/>
      <c r="AZ1240" s="183"/>
      <c r="BA1240" s="183"/>
      <c r="BB1240" s="183"/>
      <c r="BC1240" s="183"/>
      <c r="BD1240" s="183"/>
      <c r="BE1240" s="183"/>
      <c r="BF1240" s="183"/>
      <c r="BG1240" s="183"/>
      <c r="BH1240" s="183"/>
      <c r="BI1240" s="183"/>
      <c r="BJ1240" s="183"/>
      <c r="BK1240" s="183"/>
      <c r="BL1240" s="183"/>
      <c r="BM1240" s="183"/>
      <c r="BN1240" s="183"/>
    </row>
    <row r="1241">
      <c r="A1241" s="183"/>
      <c r="B1241" s="183"/>
      <c r="C1241" s="155"/>
      <c r="D1241" s="227"/>
      <c r="E1241" s="227"/>
      <c r="F1241" s="227"/>
      <c r="G1241" s="227"/>
      <c r="H1241" s="227"/>
      <c r="I1241" s="155"/>
      <c r="J1241" s="132"/>
      <c r="K1241" s="228"/>
      <c r="L1241" s="228"/>
      <c r="M1241" s="229"/>
      <c r="N1241" s="230"/>
      <c r="O1241" s="231"/>
      <c r="P1241" s="230"/>
      <c r="Q1241" s="183"/>
      <c r="R1241" s="183"/>
      <c r="S1241" s="183"/>
      <c r="T1241" s="183"/>
      <c r="U1241" s="183"/>
      <c r="V1241" s="183"/>
      <c r="W1241" s="183"/>
      <c r="X1241" s="183"/>
      <c r="Y1241" s="183"/>
      <c r="Z1241" s="183"/>
      <c r="AA1241" s="183"/>
      <c r="AB1241" s="183"/>
      <c r="AC1241" s="183"/>
      <c r="AD1241" s="183"/>
      <c r="AE1241" s="183"/>
      <c r="AF1241" s="183"/>
      <c r="AG1241" s="183"/>
      <c r="AH1241" s="183"/>
      <c r="AI1241" s="183"/>
      <c r="AJ1241" s="183"/>
      <c r="AK1241" s="183"/>
      <c r="AL1241" s="183"/>
      <c r="AM1241" s="183"/>
      <c r="AN1241" s="183"/>
      <c r="AO1241" s="183"/>
      <c r="AP1241" s="183"/>
      <c r="AQ1241" s="183"/>
      <c r="AR1241" s="183"/>
      <c r="AS1241" s="183"/>
      <c r="AT1241" s="183"/>
      <c r="AU1241" s="183"/>
      <c r="AV1241" s="183"/>
      <c r="AW1241" s="183"/>
      <c r="AX1241" s="183"/>
      <c r="AY1241" s="183"/>
      <c r="AZ1241" s="183"/>
      <c r="BA1241" s="183"/>
      <c r="BB1241" s="183"/>
      <c r="BC1241" s="183"/>
      <c r="BD1241" s="183"/>
      <c r="BE1241" s="183"/>
      <c r="BF1241" s="183"/>
      <c r="BG1241" s="183"/>
      <c r="BH1241" s="183"/>
      <c r="BI1241" s="183"/>
      <c r="BJ1241" s="183"/>
      <c r="BK1241" s="183"/>
      <c r="BL1241" s="183"/>
      <c r="BM1241" s="183"/>
      <c r="BN1241" s="183"/>
    </row>
    <row r="1242">
      <c r="A1242" s="183"/>
      <c r="B1242" s="183"/>
      <c r="C1242" s="155"/>
      <c r="D1242" s="227"/>
      <c r="E1242" s="227"/>
      <c r="F1242" s="227"/>
      <c r="G1242" s="227"/>
      <c r="H1242" s="227"/>
      <c r="I1242" s="155"/>
      <c r="J1242" s="132"/>
      <c r="K1242" s="228"/>
      <c r="L1242" s="228"/>
      <c r="M1242" s="229"/>
      <c r="N1242" s="230"/>
      <c r="O1242" s="231"/>
      <c r="P1242" s="230"/>
      <c r="Q1242" s="183"/>
      <c r="R1242" s="183"/>
      <c r="S1242" s="183"/>
      <c r="T1242" s="183"/>
      <c r="U1242" s="183"/>
      <c r="V1242" s="183"/>
      <c r="W1242" s="183"/>
      <c r="X1242" s="183"/>
      <c r="Y1242" s="183"/>
      <c r="Z1242" s="183"/>
      <c r="AA1242" s="183"/>
      <c r="AB1242" s="183"/>
      <c r="AC1242" s="183"/>
      <c r="AD1242" s="183"/>
      <c r="AE1242" s="183"/>
      <c r="AF1242" s="183"/>
      <c r="AG1242" s="183"/>
      <c r="AH1242" s="183"/>
      <c r="AI1242" s="183"/>
      <c r="AJ1242" s="183"/>
      <c r="AK1242" s="183"/>
      <c r="AL1242" s="183"/>
      <c r="AM1242" s="183"/>
      <c r="AN1242" s="183"/>
      <c r="AO1242" s="183"/>
      <c r="AP1242" s="183"/>
      <c r="AQ1242" s="183"/>
      <c r="AR1242" s="183"/>
      <c r="AS1242" s="183"/>
      <c r="AT1242" s="183"/>
      <c r="AU1242" s="183"/>
      <c r="AV1242" s="183"/>
      <c r="AW1242" s="183"/>
      <c r="AX1242" s="183"/>
      <c r="AY1242" s="183"/>
      <c r="AZ1242" s="183"/>
      <c r="BA1242" s="183"/>
      <c r="BB1242" s="183"/>
      <c r="BC1242" s="183"/>
      <c r="BD1242" s="183"/>
      <c r="BE1242" s="183"/>
      <c r="BF1242" s="183"/>
      <c r="BG1242" s="183"/>
      <c r="BH1242" s="183"/>
      <c r="BI1242" s="183"/>
      <c r="BJ1242" s="183"/>
      <c r="BK1242" s="183"/>
      <c r="BL1242" s="183"/>
      <c r="BM1242" s="183"/>
      <c r="BN1242" s="183"/>
    </row>
    <row r="1243">
      <c r="A1243" s="183"/>
      <c r="B1243" s="183"/>
      <c r="C1243" s="155"/>
      <c r="D1243" s="227"/>
      <c r="E1243" s="227"/>
      <c r="F1243" s="227"/>
      <c r="G1243" s="227"/>
      <c r="H1243" s="227"/>
      <c r="I1243" s="155"/>
      <c r="J1243" s="132"/>
      <c r="K1243" s="228"/>
      <c r="L1243" s="228"/>
      <c r="M1243" s="229"/>
      <c r="N1243" s="230"/>
      <c r="O1243" s="231"/>
      <c r="P1243" s="230"/>
      <c r="Q1243" s="183"/>
      <c r="R1243" s="183"/>
      <c r="S1243" s="183"/>
      <c r="T1243" s="183"/>
      <c r="U1243" s="183"/>
      <c r="V1243" s="183"/>
      <c r="W1243" s="183"/>
      <c r="X1243" s="183"/>
      <c r="Y1243" s="183"/>
      <c r="Z1243" s="183"/>
      <c r="AA1243" s="183"/>
      <c r="AB1243" s="183"/>
      <c r="AC1243" s="183"/>
      <c r="AD1243" s="183"/>
      <c r="AE1243" s="183"/>
      <c r="AF1243" s="183"/>
      <c r="AG1243" s="183"/>
      <c r="AH1243" s="183"/>
      <c r="AI1243" s="183"/>
      <c r="AJ1243" s="183"/>
      <c r="AK1243" s="183"/>
      <c r="AL1243" s="183"/>
      <c r="AM1243" s="183"/>
      <c r="AN1243" s="183"/>
      <c r="AO1243" s="183"/>
      <c r="AP1243" s="183"/>
      <c r="AQ1243" s="183"/>
      <c r="AR1243" s="183"/>
      <c r="AS1243" s="183"/>
      <c r="AT1243" s="183"/>
      <c r="AU1243" s="183"/>
      <c r="AV1243" s="183"/>
      <c r="AW1243" s="183"/>
      <c r="AX1243" s="183"/>
      <c r="AY1243" s="183"/>
      <c r="AZ1243" s="183"/>
      <c r="BA1243" s="183"/>
      <c r="BB1243" s="183"/>
      <c r="BC1243" s="183"/>
      <c r="BD1243" s="183"/>
      <c r="BE1243" s="183"/>
      <c r="BF1243" s="183"/>
      <c r="BG1243" s="183"/>
      <c r="BH1243" s="183"/>
      <c r="BI1243" s="183"/>
      <c r="BJ1243" s="183"/>
      <c r="BK1243" s="183"/>
      <c r="BL1243" s="183"/>
      <c r="BM1243" s="183"/>
      <c r="BN1243" s="183"/>
    </row>
    <row r="1244">
      <c r="A1244" s="183"/>
      <c r="B1244" s="183"/>
      <c r="C1244" s="155"/>
      <c r="D1244" s="227"/>
      <c r="E1244" s="227"/>
      <c r="F1244" s="227"/>
      <c r="G1244" s="227"/>
      <c r="H1244" s="227"/>
      <c r="I1244" s="155"/>
      <c r="J1244" s="132"/>
      <c r="K1244" s="228"/>
      <c r="L1244" s="228"/>
      <c r="M1244" s="229"/>
      <c r="N1244" s="230"/>
      <c r="O1244" s="231"/>
      <c r="P1244" s="230"/>
      <c r="Q1244" s="183"/>
      <c r="R1244" s="183"/>
      <c r="S1244" s="183"/>
      <c r="T1244" s="183"/>
      <c r="U1244" s="183"/>
      <c r="V1244" s="183"/>
      <c r="W1244" s="183"/>
      <c r="X1244" s="183"/>
      <c r="Y1244" s="183"/>
      <c r="Z1244" s="183"/>
      <c r="AA1244" s="183"/>
      <c r="AB1244" s="183"/>
      <c r="AC1244" s="183"/>
      <c r="AD1244" s="183"/>
      <c r="AE1244" s="183"/>
      <c r="AF1244" s="183"/>
      <c r="AG1244" s="183"/>
      <c r="AH1244" s="183"/>
      <c r="AI1244" s="183"/>
      <c r="AJ1244" s="183"/>
      <c r="AK1244" s="183"/>
      <c r="AL1244" s="183"/>
      <c r="AM1244" s="183"/>
      <c r="AN1244" s="183"/>
      <c r="AO1244" s="183"/>
      <c r="AP1244" s="183"/>
      <c r="AQ1244" s="183"/>
      <c r="AR1244" s="183"/>
      <c r="AS1244" s="183"/>
      <c r="AT1244" s="183"/>
      <c r="AU1244" s="183"/>
      <c r="AV1244" s="183"/>
      <c r="AW1244" s="183"/>
      <c r="AX1244" s="183"/>
      <c r="AY1244" s="183"/>
      <c r="AZ1244" s="183"/>
      <c r="BA1244" s="183"/>
      <c r="BB1244" s="183"/>
      <c r="BC1244" s="183"/>
      <c r="BD1244" s="183"/>
      <c r="BE1244" s="183"/>
      <c r="BF1244" s="183"/>
      <c r="BG1244" s="183"/>
      <c r="BH1244" s="183"/>
      <c r="BI1244" s="183"/>
      <c r="BJ1244" s="183"/>
      <c r="BK1244" s="183"/>
      <c r="BL1244" s="183"/>
      <c r="BM1244" s="183"/>
      <c r="BN1244" s="183"/>
    </row>
    <row r="1245">
      <c r="A1245" s="183"/>
      <c r="B1245" s="183"/>
      <c r="C1245" s="155"/>
      <c r="D1245" s="227"/>
      <c r="E1245" s="227"/>
      <c r="F1245" s="227"/>
      <c r="G1245" s="227"/>
      <c r="H1245" s="227"/>
      <c r="I1245" s="155"/>
      <c r="J1245" s="132"/>
      <c r="K1245" s="228"/>
      <c r="L1245" s="228"/>
      <c r="M1245" s="229"/>
      <c r="N1245" s="230"/>
      <c r="O1245" s="231"/>
      <c r="P1245" s="230"/>
      <c r="Q1245" s="183"/>
      <c r="R1245" s="183"/>
      <c r="S1245" s="183"/>
      <c r="T1245" s="183"/>
      <c r="U1245" s="183"/>
      <c r="V1245" s="183"/>
      <c r="W1245" s="183"/>
      <c r="X1245" s="183"/>
      <c r="Y1245" s="183"/>
      <c r="Z1245" s="183"/>
      <c r="AA1245" s="183"/>
      <c r="AB1245" s="183"/>
      <c r="AC1245" s="183"/>
      <c r="AD1245" s="183"/>
      <c r="AE1245" s="183"/>
      <c r="AF1245" s="183"/>
      <c r="AG1245" s="183"/>
      <c r="AH1245" s="183"/>
      <c r="AI1245" s="183"/>
      <c r="AJ1245" s="183"/>
      <c r="AK1245" s="183"/>
      <c r="AL1245" s="183"/>
      <c r="AM1245" s="183"/>
      <c r="AN1245" s="183"/>
      <c r="AO1245" s="183"/>
      <c r="AP1245" s="183"/>
      <c r="AQ1245" s="183"/>
      <c r="AR1245" s="183"/>
      <c r="AS1245" s="183"/>
      <c r="AT1245" s="183"/>
      <c r="AU1245" s="183"/>
      <c r="AV1245" s="183"/>
      <c r="AW1245" s="183"/>
      <c r="AX1245" s="183"/>
      <c r="AY1245" s="183"/>
      <c r="AZ1245" s="183"/>
      <c r="BA1245" s="183"/>
      <c r="BB1245" s="183"/>
      <c r="BC1245" s="183"/>
      <c r="BD1245" s="183"/>
      <c r="BE1245" s="183"/>
      <c r="BF1245" s="183"/>
      <c r="BG1245" s="183"/>
      <c r="BH1245" s="183"/>
      <c r="BI1245" s="183"/>
      <c r="BJ1245" s="183"/>
      <c r="BK1245" s="183"/>
      <c r="BL1245" s="183"/>
      <c r="BM1245" s="183"/>
      <c r="BN1245" s="183"/>
    </row>
    <row r="1246">
      <c r="A1246" s="183"/>
      <c r="B1246" s="183"/>
      <c r="C1246" s="155"/>
      <c r="D1246" s="227"/>
      <c r="E1246" s="227"/>
      <c r="F1246" s="227"/>
      <c r="G1246" s="227"/>
      <c r="H1246" s="227"/>
      <c r="I1246" s="155"/>
      <c r="J1246" s="132"/>
      <c r="K1246" s="228"/>
      <c r="L1246" s="228"/>
      <c r="M1246" s="229"/>
      <c r="N1246" s="230"/>
      <c r="O1246" s="231"/>
      <c r="P1246" s="230"/>
      <c r="Q1246" s="183"/>
      <c r="R1246" s="183"/>
      <c r="S1246" s="183"/>
      <c r="T1246" s="183"/>
      <c r="U1246" s="183"/>
      <c r="V1246" s="183"/>
      <c r="W1246" s="183"/>
      <c r="X1246" s="183"/>
      <c r="Y1246" s="183"/>
      <c r="Z1246" s="183"/>
      <c r="AA1246" s="183"/>
      <c r="AB1246" s="183"/>
      <c r="AC1246" s="183"/>
      <c r="AD1246" s="183"/>
      <c r="AE1246" s="183"/>
      <c r="AF1246" s="183"/>
      <c r="AG1246" s="183"/>
      <c r="AH1246" s="183"/>
      <c r="AI1246" s="183"/>
      <c r="AJ1246" s="183"/>
      <c r="AK1246" s="183"/>
      <c r="AL1246" s="183"/>
      <c r="AM1246" s="183"/>
      <c r="AN1246" s="183"/>
      <c r="AO1246" s="183"/>
      <c r="AP1246" s="183"/>
      <c r="AQ1246" s="183"/>
      <c r="AR1246" s="183"/>
      <c r="AS1246" s="183"/>
      <c r="AT1246" s="183"/>
      <c r="AU1246" s="183"/>
      <c r="AV1246" s="183"/>
      <c r="AW1246" s="183"/>
      <c r="AX1246" s="183"/>
      <c r="AY1246" s="183"/>
      <c r="AZ1246" s="183"/>
      <c r="BA1246" s="183"/>
      <c r="BB1246" s="183"/>
      <c r="BC1246" s="183"/>
      <c r="BD1246" s="183"/>
      <c r="BE1246" s="183"/>
      <c r="BF1246" s="183"/>
      <c r="BG1246" s="183"/>
      <c r="BH1246" s="183"/>
      <c r="BI1246" s="183"/>
      <c r="BJ1246" s="183"/>
      <c r="BK1246" s="183"/>
      <c r="BL1246" s="183"/>
      <c r="BM1246" s="183"/>
      <c r="BN1246" s="183"/>
    </row>
    <row r="1247">
      <c r="A1247" s="183"/>
      <c r="B1247" s="183"/>
      <c r="C1247" s="155"/>
      <c r="D1247" s="227"/>
      <c r="E1247" s="227"/>
      <c r="F1247" s="227"/>
      <c r="G1247" s="227"/>
      <c r="H1247" s="227"/>
      <c r="I1247" s="155"/>
      <c r="J1247" s="132"/>
      <c r="K1247" s="228"/>
      <c r="L1247" s="228"/>
      <c r="M1247" s="229"/>
      <c r="N1247" s="230"/>
      <c r="O1247" s="231"/>
      <c r="P1247" s="230"/>
      <c r="Q1247" s="183"/>
      <c r="R1247" s="183"/>
      <c r="S1247" s="183"/>
      <c r="T1247" s="183"/>
      <c r="U1247" s="183"/>
      <c r="V1247" s="183"/>
      <c r="W1247" s="183"/>
      <c r="X1247" s="183"/>
      <c r="Y1247" s="183"/>
      <c r="Z1247" s="183"/>
      <c r="AA1247" s="183"/>
      <c r="AB1247" s="183"/>
      <c r="AC1247" s="183"/>
      <c r="AD1247" s="183"/>
      <c r="AE1247" s="183"/>
      <c r="AF1247" s="183"/>
      <c r="AG1247" s="183"/>
      <c r="AH1247" s="183"/>
      <c r="AI1247" s="183"/>
      <c r="AJ1247" s="183"/>
      <c r="AK1247" s="183"/>
      <c r="AL1247" s="183"/>
      <c r="AM1247" s="183"/>
      <c r="AN1247" s="183"/>
      <c r="AO1247" s="183"/>
      <c r="AP1247" s="183"/>
      <c r="AQ1247" s="183"/>
      <c r="AR1247" s="183"/>
      <c r="AS1247" s="183"/>
      <c r="AT1247" s="183"/>
      <c r="AU1247" s="183"/>
      <c r="AV1247" s="183"/>
      <c r="AW1247" s="183"/>
      <c r="AX1247" s="183"/>
      <c r="AY1247" s="183"/>
      <c r="AZ1247" s="183"/>
      <c r="BA1247" s="183"/>
      <c r="BB1247" s="183"/>
      <c r="BC1247" s="183"/>
      <c r="BD1247" s="183"/>
      <c r="BE1247" s="183"/>
      <c r="BF1247" s="183"/>
      <c r="BG1247" s="183"/>
      <c r="BH1247" s="183"/>
      <c r="BI1247" s="183"/>
      <c r="BJ1247" s="183"/>
      <c r="BK1247" s="183"/>
      <c r="BL1247" s="183"/>
      <c r="BM1247" s="183"/>
      <c r="BN1247" s="183"/>
    </row>
    <row r="1248">
      <c r="A1248" s="183"/>
      <c r="B1248" s="183"/>
      <c r="C1248" s="155"/>
      <c r="D1248" s="227"/>
      <c r="E1248" s="227"/>
      <c r="F1248" s="227"/>
      <c r="G1248" s="227"/>
      <c r="H1248" s="227"/>
      <c r="I1248" s="155"/>
      <c r="J1248" s="132"/>
      <c r="K1248" s="228"/>
      <c r="L1248" s="228"/>
      <c r="M1248" s="229"/>
      <c r="N1248" s="230"/>
      <c r="O1248" s="231"/>
      <c r="P1248" s="230"/>
      <c r="Q1248" s="183"/>
      <c r="R1248" s="183"/>
      <c r="S1248" s="183"/>
      <c r="T1248" s="183"/>
      <c r="U1248" s="183"/>
      <c r="V1248" s="183"/>
      <c r="W1248" s="183"/>
      <c r="X1248" s="183"/>
      <c r="Y1248" s="183"/>
      <c r="Z1248" s="183"/>
      <c r="AA1248" s="183"/>
      <c r="AB1248" s="183"/>
      <c r="AC1248" s="183"/>
      <c r="AD1248" s="183"/>
      <c r="AE1248" s="183"/>
      <c r="AF1248" s="183"/>
      <c r="AG1248" s="183"/>
      <c r="AH1248" s="183"/>
      <c r="AI1248" s="183"/>
      <c r="AJ1248" s="183"/>
      <c r="AK1248" s="183"/>
      <c r="AL1248" s="183"/>
      <c r="AM1248" s="183"/>
      <c r="AN1248" s="183"/>
      <c r="AO1248" s="183"/>
      <c r="AP1248" s="183"/>
      <c r="AQ1248" s="183"/>
      <c r="AR1248" s="183"/>
      <c r="AS1248" s="183"/>
      <c r="AT1248" s="183"/>
      <c r="AU1248" s="183"/>
      <c r="AV1248" s="183"/>
      <c r="AW1248" s="183"/>
      <c r="AX1248" s="183"/>
      <c r="AY1248" s="183"/>
      <c r="AZ1248" s="183"/>
      <c r="BA1248" s="183"/>
      <c r="BB1248" s="183"/>
      <c r="BC1248" s="183"/>
      <c r="BD1248" s="183"/>
      <c r="BE1248" s="183"/>
      <c r="BF1248" s="183"/>
      <c r="BG1248" s="183"/>
      <c r="BH1248" s="183"/>
      <c r="BI1248" s="183"/>
      <c r="BJ1248" s="183"/>
      <c r="BK1248" s="183"/>
      <c r="BL1248" s="183"/>
      <c r="BM1248" s="183"/>
      <c r="BN1248" s="183"/>
    </row>
    <row r="1249">
      <c r="A1249" s="183"/>
      <c r="B1249" s="183"/>
      <c r="C1249" s="155"/>
      <c r="D1249" s="227"/>
      <c r="E1249" s="227"/>
      <c r="F1249" s="227"/>
      <c r="G1249" s="227"/>
      <c r="H1249" s="227"/>
      <c r="I1249" s="155"/>
      <c r="J1249" s="132"/>
      <c r="K1249" s="228"/>
      <c r="L1249" s="228"/>
      <c r="M1249" s="229"/>
      <c r="N1249" s="230"/>
      <c r="O1249" s="231"/>
      <c r="P1249" s="230"/>
      <c r="Q1249" s="183"/>
      <c r="R1249" s="183"/>
      <c r="S1249" s="183"/>
      <c r="T1249" s="183"/>
      <c r="U1249" s="183"/>
      <c r="V1249" s="183"/>
      <c r="W1249" s="183"/>
      <c r="X1249" s="183"/>
      <c r="Y1249" s="183"/>
      <c r="Z1249" s="183"/>
      <c r="AA1249" s="183"/>
      <c r="AB1249" s="183"/>
      <c r="AC1249" s="183"/>
      <c r="AD1249" s="183"/>
      <c r="AE1249" s="183"/>
      <c r="AF1249" s="183"/>
      <c r="AG1249" s="183"/>
      <c r="AH1249" s="183"/>
      <c r="AI1249" s="183"/>
      <c r="AJ1249" s="183"/>
      <c r="AK1249" s="183"/>
      <c r="AL1249" s="183"/>
      <c r="AM1249" s="183"/>
      <c r="AN1249" s="183"/>
      <c r="AO1249" s="183"/>
      <c r="AP1249" s="183"/>
      <c r="AQ1249" s="183"/>
      <c r="AR1249" s="183"/>
      <c r="AS1249" s="183"/>
      <c r="AT1249" s="183"/>
      <c r="AU1249" s="183"/>
      <c r="AV1249" s="183"/>
      <c r="AW1249" s="183"/>
      <c r="AX1249" s="183"/>
      <c r="AY1249" s="183"/>
      <c r="AZ1249" s="183"/>
      <c r="BA1249" s="183"/>
      <c r="BB1249" s="183"/>
      <c r="BC1249" s="183"/>
      <c r="BD1249" s="183"/>
      <c r="BE1249" s="183"/>
      <c r="BF1249" s="183"/>
      <c r="BG1249" s="183"/>
      <c r="BH1249" s="183"/>
      <c r="BI1249" s="183"/>
      <c r="BJ1249" s="183"/>
      <c r="BK1249" s="183"/>
      <c r="BL1249" s="183"/>
      <c r="BM1249" s="183"/>
      <c r="BN1249" s="183"/>
    </row>
    <row r="1250">
      <c r="A1250" s="183"/>
      <c r="B1250" s="183"/>
      <c r="C1250" s="155"/>
      <c r="D1250" s="227"/>
      <c r="E1250" s="227"/>
      <c r="F1250" s="227"/>
      <c r="G1250" s="227"/>
      <c r="H1250" s="227"/>
      <c r="I1250" s="155"/>
      <c r="J1250" s="132"/>
      <c r="K1250" s="228"/>
      <c r="L1250" s="228"/>
      <c r="M1250" s="229"/>
      <c r="N1250" s="230"/>
      <c r="O1250" s="231"/>
      <c r="P1250" s="230"/>
      <c r="Q1250" s="183"/>
      <c r="R1250" s="183"/>
      <c r="S1250" s="183"/>
      <c r="T1250" s="183"/>
      <c r="U1250" s="183"/>
      <c r="V1250" s="183"/>
      <c r="W1250" s="183"/>
      <c r="X1250" s="183"/>
      <c r="Y1250" s="183"/>
      <c r="Z1250" s="183"/>
      <c r="AA1250" s="183"/>
      <c r="AB1250" s="183"/>
      <c r="AC1250" s="183"/>
      <c r="AD1250" s="183"/>
      <c r="AE1250" s="183"/>
      <c r="AF1250" s="183"/>
      <c r="AG1250" s="183"/>
      <c r="AH1250" s="183"/>
      <c r="AI1250" s="183"/>
      <c r="AJ1250" s="183"/>
      <c r="AK1250" s="183"/>
      <c r="AL1250" s="183"/>
      <c r="AM1250" s="183"/>
      <c r="AN1250" s="183"/>
      <c r="AO1250" s="183"/>
      <c r="AP1250" s="183"/>
      <c r="AQ1250" s="183"/>
      <c r="AR1250" s="183"/>
      <c r="AS1250" s="183"/>
      <c r="AT1250" s="183"/>
      <c r="AU1250" s="183"/>
      <c r="AV1250" s="183"/>
      <c r="AW1250" s="183"/>
      <c r="AX1250" s="183"/>
      <c r="AY1250" s="183"/>
      <c r="AZ1250" s="183"/>
      <c r="BA1250" s="183"/>
      <c r="BB1250" s="183"/>
      <c r="BC1250" s="183"/>
      <c r="BD1250" s="183"/>
      <c r="BE1250" s="183"/>
      <c r="BF1250" s="183"/>
      <c r="BG1250" s="183"/>
      <c r="BH1250" s="183"/>
      <c r="BI1250" s="183"/>
      <c r="BJ1250" s="183"/>
      <c r="BK1250" s="183"/>
      <c r="BL1250" s="183"/>
      <c r="BM1250" s="183"/>
      <c r="BN1250" s="183"/>
    </row>
    <row r="1251">
      <c r="A1251" s="183"/>
      <c r="B1251" s="183"/>
      <c r="C1251" s="155"/>
      <c r="D1251" s="227"/>
      <c r="E1251" s="227"/>
      <c r="F1251" s="227"/>
      <c r="G1251" s="227"/>
      <c r="H1251" s="227"/>
      <c r="I1251" s="155"/>
      <c r="J1251" s="132"/>
      <c r="K1251" s="228"/>
      <c r="L1251" s="228"/>
      <c r="M1251" s="229"/>
      <c r="N1251" s="230"/>
      <c r="O1251" s="231"/>
      <c r="P1251" s="230"/>
      <c r="Q1251" s="183"/>
      <c r="R1251" s="183"/>
      <c r="S1251" s="183"/>
      <c r="T1251" s="183"/>
      <c r="U1251" s="183"/>
      <c r="V1251" s="183"/>
      <c r="W1251" s="183"/>
      <c r="X1251" s="183"/>
      <c r="Y1251" s="183"/>
      <c r="Z1251" s="183"/>
      <c r="AA1251" s="183"/>
      <c r="AB1251" s="183"/>
      <c r="AC1251" s="183"/>
      <c r="AD1251" s="183"/>
      <c r="AE1251" s="183"/>
      <c r="AF1251" s="183"/>
      <c r="AG1251" s="183"/>
      <c r="AH1251" s="183"/>
      <c r="AI1251" s="183"/>
      <c r="AJ1251" s="183"/>
      <c r="AK1251" s="183"/>
      <c r="AL1251" s="183"/>
      <c r="AM1251" s="183"/>
      <c r="AN1251" s="183"/>
      <c r="AO1251" s="183"/>
      <c r="AP1251" s="183"/>
      <c r="AQ1251" s="183"/>
      <c r="AR1251" s="183"/>
      <c r="AS1251" s="183"/>
      <c r="AT1251" s="183"/>
      <c r="AU1251" s="183"/>
      <c r="AV1251" s="183"/>
      <c r="AW1251" s="183"/>
      <c r="AX1251" s="183"/>
      <c r="AY1251" s="183"/>
      <c r="AZ1251" s="183"/>
      <c r="BA1251" s="183"/>
      <c r="BB1251" s="183"/>
      <c r="BC1251" s="183"/>
      <c r="BD1251" s="183"/>
      <c r="BE1251" s="183"/>
      <c r="BF1251" s="183"/>
      <c r="BG1251" s="183"/>
      <c r="BH1251" s="183"/>
      <c r="BI1251" s="183"/>
      <c r="BJ1251" s="183"/>
      <c r="BK1251" s="183"/>
      <c r="BL1251" s="183"/>
      <c r="BM1251" s="183"/>
      <c r="BN1251" s="183"/>
    </row>
    <row r="1252">
      <c r="A1252" s="183"/>
      <c r="B1252" s="183"/>
      <c r="C1252" s="155"/>
      <c r="D1252" s="227"/>
      <c r="E1252" s="227"/>
      <c r="F1252" s="227"/>
      <c r="G1252" s="227"/>
      <c r="H1252" s="227"/>
      <c r="I1252" s="155"/>
      <c r="J1252" s="132"/>
      <c r="K1252" s="228"/>
      <c r="L1252" s="228"/>
      <c r="M1252" s="229"/>
      <c r="N1252" s="230"/>
      <c r="O1252" s="231"/>
      <c r="P1252" s="230"/>
      <c r="Q1252" s="183"/>
      <c r="R1252" s="183"/>
      <c r="S1252" s="183"/>
      <c r="T1252" s="183"/>
      <c r="U1252" s="183"/>
      <c r="V1252" s="183"/>
      <c r="W1252" s="183"/>
      <c r="X1252" s="183"/>
      <c r="Y1252" s="183"/>
      <c r="Z1252" s="183"/>
      <c r="AA1252" s="183"/>
      <c r="AB1252" s="183"/>
      <c r="AC1252" s="183"/>
      <c r="AD1252" s="183"/>
      <c r="AE1252" s="183"/>
      <c r="AF1252" s="183"/>
      <c r="AG1252" s="183"/>
      <c r="AH1252" s="183"/>
      <c r="AI1252" s="183"/>
      <c r="AJ1252" s="183"/>
      <c r="AK1252" s="183"/>
      <c r="AL1252" s="183"/>
      <c r="AM1252" s="183"/>
      <c r="AN1252" s="183"/>
      <c r="AO1252" s="183"/>
      <c r="AP1252" s="183"/>
      <c r="AQ1252" s="183"/>
      <c r="AR1252" s="183"/>
      <c r="AS1252" s="183"/>
      <c r="AT1252" s="183"/>
      <c r="AU1252" s="183"/>
      <c r="AV1252" s="183"/>
      <c r="AW1252" s="183"/>
      <c r="AX1252" s="183"/>
      <c r="AY1252" s="183"/>
      <c r="AZ1252" s="183"/>
      <c r="BA1252" s="183"/>
      <c r="BB1252" s="183"/>
      <c r="BC1252" s="183"/>
      <c r="BD1252" s="183"/>
      <c r="BE1252" s="183"/>
      <c r="BF1252" s="183"/>
      <c r="BG1252" s="183"/>
      <c r="BH1252" s="183"/>
      <c r="BI1252" s="183"/>
      <c r="BJ1252" s="183"/>
      <c r="BK1252" s="183"/>
      <c r="BL1252" s="183"/>
      <c r="BM1252" s="183"/>
      <c r="BN1252" s="183"/>
    </row>
    <row r="1253">
      <c r="A1253" s="183"/>
      <c r="B1253" s="183"/>
      <c r="C1253" s="155"/>
      <c r="D1253" s="227"/>
      <c r="E1253" s="227"/>
      <c r="F1253" s="227"/>
      <c r="G1253" s="227"/>
      <c r="H1253" s="227"/>
      <c r="I1253" s="155"/>
      <c r="J1253" s="132"/>
      <c r="K1253" s="228"/>
      <c r="L1253" s="228"/>
      <c r="M1253" s="229"/>
      <c r="N1253" s="230"/>
      <c r="O1253" s="231"/>
      <c r="P1253" s="230"/>
      <c r="Q1253" s="183"/>
      <c r="R1253" s="183"/>
      <c r="S1253" s="183"/>
      <c r="T1253" s="183"/>
      <c r="U1253" s="183"/>
      <c r="V1253" s="183"/>
      <c r="W1253" s="183"/>
      <c r="X1253" s="183"/>
      <c r="Y1253" s="183"/>
      <c r="Z1253" s="183"/>
      <c r="AA1253" s="183"/>
      <c r="AB1253" s="183"/>
      <c r="AC1253" s="183"/>
      <c r="AD1253" s="183"/>
      <c r="AE1253" s="183"/>
      <c r="AF1253" s="183"/>
      <c r="AG1253" s="183"/>
      <c r="AH1253" s="183"/>
      <c r="AI1253" s="183"/>
      <c r="AJ1253" s="183"/>
      <c r="AK1253" s="183"/>
      <c r="AL1253" s="183"/>
      <c r="AM1253" s="183"/>
      <c r="AN1253" s="183"/>
      <c r="AO1253" s="183"/>
      <c r="AP1253" s="183"/>
      <c r="AQ1253" s="183"/>
      <c r="AR1253" s="183"/>
      <c r="AS1253" s="183"/>
      <c r="AT1253" s="183"/>
      <c r="AU1253" s="183"/>
      <c r="AV1253" s="183"/>
      <c r="AW1253" s="183"/>
      <c r="AX1253" s="183"/>
      <c r="AY1253" s="183"/>
      <c r="AZ1253" s="183"/>
      <c r="BA1253" s="183"/>
      <c r="BB1253" s="183"/>
      <c r="BC1253" s="183"/>
      <c r="BD1253" s="183"/>
      <c r="BE1253" s="183"/>
      <c r="BF1253" s="183"/>
      <c r="BG1253" s="183"/>
      <c r="BH1253" s="183"/>
      <c r="BI1253" s="183"/>
      <c r="BJ1253" s="183"/>
      <c r="BK1253" s="183"/>
      <c r="BL1253" s="183"/>
      <c r="BM1253" s="183"/>
      <c r="BN1253" s="183"/>
    </row>
    <row r="1254">
      <c r="A1254" s="183"/>
      <c r="B1254" s="183"/>
      <c r="C1254" s="155"/>
      <c r="D1254" s="227"/>
      <c r="E1254" s="227"/>
      <c r="F1254" s="227"/>
      <c r="G1254" s="227"/>
      <c r="H1254" s="227"/>
      <c r="I1254" s="155"/>
      <c r="J1254" s="132"/>
      <c r="K1254" s="228"/>
      <c r="L1254" s="228"/>
      <c r="M1254" s="229"/>
      <c r="N1254" s="230"/>
      <c r="O1254" s="231"/>
      <c r="P1254" s="230"/>
      <c r="Q1254" s="183"/>
      <c r="R1254" s="183"/>
      <c r="S1254" s="183"/>
      <c r="T1254" s="183"/>
      <c r="U1254" s="183"/>
      <c r="V1254" s="183"/>
      <c r="W1254" s="183"/>
      <c r="X1254" s="183"/>
      <c r="Y1254" s="183"/>
      <c r="Z1254" s="183"/>
      <c r="AA1254" s="183"/>
      <c r="AB1254" s="183"/>
      <c r="AC1254" s="183"/>
      <c r="AD1254" s="183"/>
      <c r="AE1254" s="183"/>
      <c r="AF1254" s="183"/>
      <c r="AG1254" s="183"/>
      <c r="AH1254" s="183"/>
      <c r="AI1254" s="183"/>
      <c r="AJ1254" s="183"/>
      <c r="AK1254" s="183"/>
      <c r="AL1254" s="183"/>
      <c r="AM1254" s="183"/>
      <c r="AN1254" s="183"/>
      <c r="AO1254" s="183"/>
      <c r="AP1254" s="183"/>
      <c r="AQ1254" s="183"/>
      <c r="AR1254" s="183"/>
      <c r="AS1254" s="183"/>
      <c r="AT1254" s="183"/>
      <c r="AU1254" s="183"/>
      <c r="AV1254" s="183"/>
      <c r="AW1254" s="183"/>
      <c r="AX1254" s="183"/>
      <c r="AY1254" s="183"/>
      <c r="AZ1254" s="183"/>
      <c r="BA1254" s="183"/>
      <c r="BB1254" s="183"/>
      <c r="BC1254" s="183"/>
      <c r="BD1254" s="183"/>
      <c r="BE1254" s="183"/>
      <c r="BF1254" s="183"/>
      <c r="BG1254" s="183"/>
      <c r="BH1254" s="183"/>
      <c r="BI1254" s="183"/>
      <c r="BJ1254" s="183"/>
      <c r="BK1254" s="183"/>
      <c r="BL1254" s="183"/>
      <c r="BM1254" s="183"/>
      <c r="BN1254" s="183"/>
    </row>
    <row r="1255">
      <c r="A1255" s="183"/>
      <c r="B1255" s="183"/>
      <c r="C1255" s="155"/>
      <c r="D1255" s="227"/>
      <c r="E1255" s="227"/>
      <c r="F1255" s="227"/>
      <c r="G1255" s="227"/>
      <c r="H1255" s="227"/>
      <c r="I1255" s="155"/>
      <c r="J1255" s="132"/>
      <c r="K1255" s="228"/>
      <c r="L1255" s="228"/>
      <c r="M1255" s="229"/>
      <c r="N1255" s="230"/>
      <c r="O1255" s="231"/>
      <c r="P1255" s="230"/>
      <c r="Q1255" s="183"/>
      <c r="R1255" s="183"/>
      <c r="S1255" s="183"/>
      <c r="T1255" s="183"/>
      <c r="U1255" s="183"/>
      <c r="V1255" s="183"/>
      <c r="W1255" s="183"/>
      <c r="X1255" s="183"/>
      <c r="Y1255" s="183"/>
      <c r="Z1255" s="183"/>
      <c r="AA1255" s="183"/>
      <c r="AB1255" s="183"/>
      <c r="AC1255" s="183"/>
      <c r="AD1255" s="183"/>
      <c r="AE1255" s="183"/>
      <c r="AF1255" s="183"/>
      <c r="AG1255" s="183"/>
      <c r="AH1255" s="183"/>
      <c r="AI1255" s="183"/>
      <c r="AJ1255" s="183"/>
      <c r="AK1255" s="183"/>
      <c r="AL1255" s="183"/>
      <c r="AM1255" s="183"/>
      <c r="AN1255" s="183"/>
      <c r="AO1255" s="183"/>
      <c r="AP1255" s="183"/>
      <c r="AQ1255" s="183"/>
      <c r="AR1255" s="183"/>
      <c r="AS1255" s="183"/>
      <c r="AT1255" s="183"/>
      <c r="AU1255" s="183"/>
      <c r="AV1255" s="183"/>
      <c r="AW1255" s="183"/>
      <c r="AX1255" s="183"/>
      <c r="AY1255" s="183"/>
      <c r="AZ1255" s="183"/>
      <c r="BA1255" s="183"/>
      <c r="BB1255" s="183"/>
      <c r="BC1255" s="183"/>
      <c r="BD1255" s="183"/>
      <c r="BE1255" s="183"/>
      <c r="BF1255" s="183"/>
      <c r="BG1255" s="183"/>
      <c r="BH1255" s="183"/>
      <c r="BI1255" s="183"/>
      <c r="BJ1255" s="183"/>
      <c r="BK1255" s="183"/>
      <c r="BL1255" s="183"/>
      <c r="BM1255" s="183"/>
      <c r="BN1255" s="183"/>
    </row>
    <row r="1256">
      <c r="A1256" s="183"/>
      <c r="B1256" s="183"/>
      <c r="C1256" s="155"/>
      <c r="D1256" s="227"/>
      <c r="E1256" s="227"/>
      <c r="F1256" s="227"/>
      <c r="G1256" s="227"/>
      <c r="H1256" s="227"/>
      <c r="I1256" s="155"/>
      <c r="J1256" s="132"/>
      <c r="K1256" s="228"/>
      <c r="L1256" s="228"/>
      <c r="M1256" s="229"/>
      <c r="N1256" s="230"/>
      <c r="O1256" s="231"/>
      <c r="P1256" s="230"/>
      <c r="Q1256" s="183"/>
      <c r="R1256" s="183"/>
      <c r="S1256" s="183"/>
      <c r="T1256" s="183"/>
      <c r="U1256" s="183"/>
      <c r="V1256" s="183"/>
      <c r="W1256" s="183"/>
      <c r="X1256" s="183"/>
      <c r="Y1256" s="183"/>
      <c r="Z1256" s="183"/>
      <c r="AA1256" s="183"/>
      <c r="AB1256" s="183"/>
      <c r="AC1256" s="183"/>
      <c r="AD1256" s="183"/>
      <c r="AE1256" s="183"/>
      <c r="AF1256" s="183"/>
      <c r="AG1256" s="183"/>
      <c r="AH1256" s="183"/>
      <c r="AI1256" s="183"/>
      <c r="AJ1256" s="183"/>
      <c r="AK1256" s="183"/>
      <c r="AL1256" s="183"/>
      <c r="AM1256" s="183"/>
      <c r="AN1256" s="183"/>
      <c r="AO1256" s="183"/>
      <c r="AP1256" s="183"/>
      <c r="AQ1256" s="183"/>
      <c r="AR1256" s="183"/>
      <c r="AS1256" s="183"/>
      <c r="AT1256" s="183"/>
      <c r="AU1256" s="183"/>
      <c r="AV1256" s="183"/>
      <c r="AW1256" s="183"/>
      <c r="AX1256" s="183"/>
      <c r="AY1256" s="183"/>
      <c r="AZ1256" s="183"/>
      <c r="BA1256" s="183"/>
      <c r="BB1256" s="183"/>
      <c r="BC1256" s="183"/>
      <c r="BD1256" s="183"/>
      <c r="BE1256" s="183"/>
      <c r="BF1256" s="183"/>
      <c r="BG1256" s="183"/>
      <c r="BH1256" s="183"/>
      <c r="BI1256" s="183"/>
      <c r="BJ1256" s="183"/>
      <c r="BK1256" s="183"/>
      <c r="BL1256" s="183"/>
      <c r="BM1256" s="183"/>
      <c r="BN1256" s="183"/>
    </row>
    <row r="1257">
      <c r="A1257" s="183"/>
      <c r="B1257" s="183"/>
      <c r="C1257" s="155"/>
      <c r="D1257" s="227"/>
      <c r="E1257" s="227"/>
      <c r="F1257" s="227"/>
      <c r="G1257" s="227"/>
      <c r="H1257" s="227"/>
      <c r="I1257" s="155"/>
      <c r="J1257" s="132"/>
      <c r="K1257" s="228"/>
      <c r="L1257" s="228"/>
      <c r="M1257" s="229"/>
      <c r="N1257" s="230"/>
      <c r="O1257" s="231"/>
      <c r="P1257" s="230"/>
      <c r="Q1257" s="183"/>
      <c r="R1257" s="183"/>
      <c r="S1257" s="183"/>
      <c r="T1257" s="183"/>
      <c r="U1257" s="183"/>
      <c r="V1257" s="183"/>
      <c r="W1257" s="183"/>
      <c r="X1257" s="183"/>
      <c r="Y1257" s="183"/>
      <c r="Z1257" s="183"/>
      <c r="AA1257" s="183"/>
      <c r="AB1257" s="183"/>
      <c r="AC1257" s="183"/>
      <c r="AD1257" s="183"/>
      <c r="AE1257" s="183"/>
      <c r="AF1257" s="183"/>
      <c r="AG1257" s="183"/>
      <c r="AH1257" s="183"/>
      <c r="AI1257" s="183"/>
      <c r="AJ1257" s="183"/>
      <c r="AK1257" s="183"/>
      <c r="AL1257" s="183"/>
      <c r="AM1257" s="183"/>
      <c r="AN1257" s="183"/>
      <c r="AO1257" s="183"/>
      <c r="AP1257" s="183"/>
      <c r="AQ1257" s="183"/>
      <c r="AR1257" s="183"/>
      <c r="AS1257" s="183"/>
      <c r="AT1257" s="183"/>
      <c r="AU1257" s="183"/>
      <c r="AV1257" s="183"/>
      <c r="AW1257" s="183"/>
      <c r="AX1257" s="183"/>
      <c r="AY1257" s="183"/>
      <c r="AZ1257" s="183"/>
      <c r="BA1257" s="183"/>
      <c r="BB1257" s="183"/>
      <c r="BC1257" s="183"/>
      <c r="BD1257" s="183"/>
      <c r="BE1257" s="183"/>
      <c r="BF1257" s="183"/>
      <c r="BG1257" s="183"/>
      <c r="BH1257" s="183"/>
      <c r="BI1257" s="183"/>
      <c r="BJ1257" s="183"/>
      <c r="BK1257" s="183"/>
      <c r="BL1257" s="183"/>
      <c r="BM1257" s="183"/>
      <c r="BN1257" s="183"/>
    </row>
    <row r="1258">
      <c r="A1258" s="183"/>
      <c r="B1258" s="183"/>
      <c r="C1258" s="155"/>
      <c r="D1258" s="227"/>
      <c r="E1258" s="227"/>
      <c r="F1258" s="227"/>
      <c r="G1258" s="227"/>
      <c r="H1258" s="227"/>
      <c r="I1258" s="155"/>
      <c r="J1258" s="132"/>
      <c r="K1258" s="228"/>
      <c r="L1258" s="228"/>
      <c r="M1258" s="229"/>
      <c r="N1258" s="230"/>
      <c r="O1258" s="231"/>
      <c r="P1258" s="230"/>
      <c r="Q1258" s="183"/>
      <c r="R1258" s="183"/>
      <c r="S1258" s="183"/>
      <c r="T1258" s="183"/>
      <c r="U1258" s="183"/>
      <c r="V1258" s="183"/>
      <c r="W1258" s="183"/>
      <c r="X1258" s="183"/>
      <c r="Y1258" s="183"/>
      <c r="Z1258" s="183"/>
      <c r="AA1258" s="183"/>
      <c r="AB1258" s="183"/>
      <c r="AC1258" s="183"/>
      <c r="AD1258" s="183"/>
      <c r="AE1258" s="183"/>
      <c r="AF1258" s="183"/>
      <c r="AG1258" s="183"/>
      <c r="AH1258" s="183"/>
      <c r="AI1258" s="183"/>
      <c r="AJ1258" s="183"/>
      <c r="AK1258" s="183"/>
      <c r="AL1258" s="183"/>
      <c r="AM1258" s="183"/>
      <c r="AN1258" s="183"/>
      <c r="AO1258" s="183"/>
      <c r="AP1258" s="183"/>
      <c r="AQ1258" s="183"/>
      <c r="AR1258" s="183"/>
      <c r="AS1258" s="183"/>
      <c r="AT1258" s="183"/>
      <c r="AU1258" s="183"/>
      <c r="AV1258" s="183"/>
      <c r="AW1258" s="183"/>
      <c r="AX1258" s="183"/>
      <c r="AY1258" s="183"/>
      <c r="AZ1258" s="183"/>
      <c r="BA1258" s="183"/>
      <c r="BB1258" s="183"/>
      <c r="BC1258" s="183"/>
      <c r="BD1258" s="183"/>
      <c r="BE1258" s="183"/>
      <c r="BF1258" s="183"/>
      <c r="BG1258" s="183"/>
      <c r="BH1258" s="183"/>
      <c r="BI1258" s="183"/>
      <c r="BJ1258" s="183"/>
      <c r="BK1258" s="183"/>
      <c r="BL1258" s="183"/>
      <c r="BM1258" s="183"/>
      <c r="BN1258" s="183"/>
    </row>
    <row r="1259">
      <c r="A1259" s="183"/>
      <c r="B1259" s="183"/>
      <c r="C1259" s="155"/>
      <c r="D1259" s="227"/>
      <c r="E1259" s="227"/>
      <c r="F1259" s="227"/>
      <c r="G1259" s="227"/>
      <c r="H1259" s="227"/>
      <c r="I1259" s="155"/>
      <c r="J1259" s="132"/>
      <c r="K1259" s="228"/>
      <c r="L1259" s="228"/>
      <c r="M1259" s="229"/>
      <c r="N1259" s="230"/>
      <c r="O1259" s="231"/>
      <c r="P1259" s="230"/>
      <c r="Q1259" s="183"/>
      <c r="R1259" s="183"/>
      <c r="S1259" s="183"/>
      <c r="T1259" s="183"/>
      <c r="U1259" s="183"/>
      <c r="V1259" s="183"/>
      <c r="W1259" s="183"/>
      <c r="X1259" s="183"/>
      <c r="Y1259" s="183"/>
      <c r="Z1259" s="183"/>
      <c r="AA1259" s="183"/>
      <c r="AB1259" s="183"/>
      <c r="AC1259" s="183"/>
      <c r="AD1259" s="183"/>
      <c r="AE1259" s="183"/>
      <c r="AF1259" s="183"/>
      <c r="AG1259" s="183"/>
      <c r="AH1259" s="183"/>
      <c r="AI1259" s="183"/>
      <c r="AJ1259" s="183"/>
      <c r="AK1259" s="183"/>
      <c r="AL1259" s="183"/>
      <c r="AM1259" s="183"/>
      <c r="AN1259" s="183"/>
      <c r="AO1259" s="183"/>
      <c r="AP1259" s="183"/>
      <c r="AQ1259" s="183"/>
      <c r="AR1259" s="183"/>
      <c r="AS1259" s="183"/>
      <c r="AT1259" s="183"/>
      <c r="AU1259" s="183"/>
      <c r="AV1259" s="183"/>
      <c r="AW1259" s="183"/>
      <c r="AX1259" s="183"/>
      <c r="AY1259" s="183"/>
      <c r="AZ1259" s="183"/>
      <c r="BA1259" s="183"/>
      <c r="BB1259" s="183"/>
      <c r="BC1259" s="183"/>
      <c r="BD1259" s="183"/>
      <c r="BE1259" s="183"/>
      <c r="BF1259" s="183"/>
      <c r="BG1259" s="183"/>
      <c r="BH1259" s="183"/>
      <c r="BI1259" s="183"/>
      <c r="BJ1259" s="183"/>
      <c r="BK1259" s="183"/>
      <c r="BL1259" s="183"/>
      <c r="BM1259" s="183"/>
      <c r="BN1259" s="183"/>
    </row>
    <row r="1260">
      <c r="A1260" s="183"/>
      <c r="B1260" s="183"/>
      <c r="C1260" s="155"/>
      <c r="D1260" s="227"/>
      <c r="E1260" s="227"/>
      <c r="F1260" s="227"/>
      <c r="G1260" s="227"/>
      <c r="H1260" s="227"/>
      <c r="I1260" s="155"/>
      <c r="J1260" s="132"/>
      <c r="K1260" s="228"/>
      <c r="L1260" s="228"/>
      <c r="M1260" s="229"/>
      <c r="N1260" s="230"/>
      <c r="O1260" s="231"/>
      <c r="P1260" s="230"/>
      <c r="Q1260" s="183"/>
      <c r="R1260" s="183"/>
      <c r="S1260" s="183"/>
      <c r="T1260" s="183"/>
      <c r="U1260" s="183"/>
      <c r="V1260" s="183"/>
      <c r="W1260" s="183"/>
      <c r="X1260" s="183"/>
      <c r="Y1260" s="183"/>
      <c r="Z1260" s="183"/>
      <c r="AA1260" s="183"/>
      <c r="AB1260" s="183"/>
      <c r="AC1260" s="183"/>
      <c r="AD1260" s="183"/>
      <c r="AE1260" s="183"/>
      <c r="AF1260" s="183"/>
      <c r="AG1260" s="183"/>
      <c r="AH1260" s="183"/>
      <c r="AI1260" s="183"/>
      <c r="AJ1260" s="183"/>
      <c r="AK1260" s="183"/>
      <c r="AL1260" s="183"/>
      <c r="AM1260" s="183"/>
      <c r="AN1260" s="183"/>
      <c r="AO1260" s="183"/>
      <c r="AP1260" s="183"/>
      <c r="AQ1260" s="183"/>
      <c r="AR1260" s="183"/>
      <c r="AS1260" s="183"/>
      <c r="AT1260" s="183"/>
      <c r="AU1260" s="183"/>
      <c r="AV1260" s="183"/>
      <c r="AW1260" s="183"/>
      <c r="AX1260" s="183"/>
      <c r="AY1260" s="183"/>
      <c r="AZ1260" s="183"/>
      <c r="BA1260" s="183"/>
      <c r="BB1260" s="183"/>
      <c r="BC1260" s="183"/>
      <c r="BD1260" s="183"/>
      <c r="BE1260" s="183"/>
      <c r="BF1260" s="183"/>
      <c r="BG1260" s="183"/>
      <c r="BH1260" s="183"/>
      <c r="BI1260" s="183"/>
      <c r="BJ1260" s="183"/>
      <c r="BK1260" s="183"/>
      <c r="BL1260" s="183"/>
      <c r="BM1260" s="183"/>
      <c r="BN1260" s="183"/>
    </row>
    <row r="1261">
      <c r="A1261" s="183"/>
      <c r="B1261" s="183"/>
      <c r="C1261" s="155"/>
      <c r="D1261" s="227"/>
      <c r="E1261" s="227"/>
      <c r="F1261" s="227"/>
      <c r="G1261" s="227"/>
      <c r="H1261" s="227"/>
      <c r="I1261" s="155"/>
      <c r="J1261" s="132"/>
      <c r="K1261" s="228"/>
      <c r="L1261" s="228"/>
      <c r="M1261" s="229"/>
      <c r="N1261" s="230"/>
      <c r="O1261" s="231"/>
      <c r="P1261" s="230"/>
      <c r="Q1261" s="183"/>
      <c r="R1261" s="183"/>
      <c r="S1261" s="183"/>
      <c r="T1261" s="183"/>
      <c r="U1261" s="183"/>
      <c r="V1261" s="183"/>
      <c r="W1261" s="183"/>
      <c r="X1261" s="183"/>
      <c r="Y1261" s="183"/>
      <c r="Z1261" s="183"/>
      <c r="AA1261" s="183"/>
      <c r="AB1261" s="183"/>
      <c r="AC1261" s="183"/>
      <c r="AD1261" s="183"/>
      <c r="AE1261" s="183"/>
      <c r="AF1261" s="183"/>
      <c r="AG1261" s="183"/>
      <c r="AH1261" s="183"/>
      <c r="AI1261" s="183"/>
      <c r="AJ1261" s="183"/>
      <c r="AK1261" s="183"/>
      <c r="AL1261" s="183"/>
      <c r="AM1261" s="183"/>
      <c r="AN1261" s="183"/>
      <c r="AO1261" s="183"/>
      <c r="AP1261" s="183"/>
      <c r="AQ1261" s="183"/>
      <c r="AR1261" s="183"/>
      <c r="AS1261" s="183"/>
      <c r="AT1261" s="183"/>
      <c r="AU1261" s="183"/>
      <c r="AV1261" s="183"/>
      <c r="AW1261" s="183"/>
      <c r="AX1261" s="183"/>
      <c r="AY1261" s="183"/>
      <c r="AZ1261" s="183"/>
      <c r="BA1261" s="183"/>
      <c r="BB1261" s="183"/>
      <c r="BC1261" s="183"/>
      <c r="BD1261" s="183"/>
      <c r="BE1261" s="183"/>
      <c r="BF1261" s="183"/>
      <c r="BG1261" s="183"/>
      <c r="BH1261" s="183"/>
      <c r="BI1261" s="183"/>
      <c r="BJ1261" s="183"/>
      <c r="BK1261" s="183"/>
      <c r="BL1261" s="183"/>
      <c r="BM1261" s="183"/>
      <c r="BN1261" s="183"/>
    </row>
    <row r="1262">
      <c r="A1262" s="183"/>
      <c r="B1262" s="183"/>
      <c r="C1262" s="155"/>
      <c r="D1262" s="227"/>
      <c r="E1262" s="227"/>
      <c r="F1262" s="227"/>
      <c r="G1262" s="227"/>
      <c r="H1262" s="227"/>
      <c r="I1262" s="155"/>
      <c r="J1262" s="132"/>
      <c r="K1262" s="228"/>
      <c r="L1262" s="228"/>
      <c r="M1262" s="229"/>
      <c r="N1262" s="230"/>
      <c r="O1262" s="231"/>
      <c r="P1262" s="230"/>
      <c r="Q1262" s="183"/>
      <c r="R1262" s="183"/>
      <c r="S1262" s="183"/>
      <c r="T1262" s="183"/>
      <c r="U1262" s="183"/>
      <c r="V1262" s="183"/>
      <c r="W1262" s="183"/>
      <c r="X1262" s="183"/>
      <c r="Y1262" s="183"/>
      <c r="Z1262" s="183"/>
      <c r="AA1262" s="183"/>
      <c r="AB1262" s="183"/>
      <c r="AC1262" s="183"/>
      <c r="AD1262" s="183"/>
      <c r="AE1262" s="183"/>
      <c r="AF1262" s="183"/>
      <c r="AG1262" s="183"/>
      <c r="AH1262" s="183"/>
      <c r="AI1262" s="183"/>
      <c r="AJ1262" s="183"/>
      <c r="AK1262" s="183"/>
      <c r="AL1262" s="183"/>
      <c r="AM1262" s="183"/>
      <c r="AN1262" s="183"/>
      <c r="AO1262" s="183"/>
      <c r="AP1262" s="183"/>
      <c r="AQ1262" s="183"/>
      <c r="AR1262" s="183"/>
      <c r="AS1262" s="183"/>
      <c r="AT1262" s="183"/>
      <c r="AU1262" s="183"/>
      <c r="AV1262" s="183"/>
      <c r="AW1262" s="183"/>
      <c r="AX1262" s="183"/>
      <c r="AY1262" s="183"/>
      <c r="AZ1262" s="183"/>
      <c r="BA1262" s="183"/>
      <c r="BB1262" s="183"/>
      <c r="BC1262" s="183"/>
      <c r="BD1262" s="183"/>
      <c r="BE1262" s="183"/>
      <c r="BF1262" s="183"/>
      <c r="BG1262" s="183"/>
      <c r="BH1262" s="183"/>
      <c r="BI1262" s="183"/>
      <c r="BJ1262" s="183"/>
      <c r="BK1262" s="183"/>
      <c r="BL1262" s="183"/>
      <c r="BM1262" s="183"/>
      <c r="BN1262" s="183"/>
    </row>
    <row r="1263">
      <c r="A1263" s="183"/>
      <c r="B1263" s="183"/>
      <c r="C1263" s="155"/>
      <c r="D1263" s="227"/>
      <c r="E1263" s="227"/>
      <c r="F1263" s="227"/>
      <c r="G1263" s="227"/>
      <c r="H1263" s="227"/>
      <c r="I1263" s="155"/>
      <c r="J1263" s="132"/>
      <c r="K1263" s="228"/>
      <c r="L1263" s="228"/>
      <c r="M1263" s="229"/>
      <c r="N1263" s="230"/>
      <c r="O1263" s="231"/>
      <c r="P1263" s="230"/>
      <c r="Q1263" s="183"/>
      <c r="R1263" s="183"/>
      <c r="S1263" s="183"/>
      <c r="T1263" s="183"/>
      <c r="U1263" s="183"/>
      <c r="V1263" s="183"/>
      <c r="W1263" s="183"/>
      <c r="X1263" s="183"/>
      <c r="Y1263" s="183"/>
      <c r="Z1263" s="183"/>
      <c r="AA1263" s="183"/>
      <c r="AB1263" s="183"/>
      <c r="AC1263" s="183"/>
      <c r="AD1263" s="183"/>
      <c r="AE1263" s="183"/>
      <c r="AF1263" s="183"/>
      <c r="AG1263" s="183"/>
      <c r="AH1263" s="183"/>
      <c r="AI1263" s="183"/>
      <c r="AJ1263" s="183"/>
      <c r="AK1263" s="183"/>
      <c r="AL1263" s="183"/>
      <c r="AM1263" s="183"/>
      <c r="AN1263" s="183"/>
      <c r="AO1263" s="183"/>
      <c r="AP1263" s="183"/>
      <c r="AQ1263" s="183"/>
      <c r="AR1263" s="183"/>
      <c r="AS1263" s="183"/>
      <c r="AT1263" s="183"/>
      <c r="AU1263" s="183"/>
      <c r="AV1263" s="183"/>
      <c r="AW1263" s="183"/>
      <c r="AX1263" s="183"/>
      <c r="AY1263" s="183"/>
      <c r="AZ1263" s="183"/>
      <c r="BA1263" s="183"/>
      <c r="BB1263" s="183"/>
      <c r="BC1263" s="183"/>
      <c r="BD1263" s="183"/>
      <c r="BE1263" s="183"/>
      <c r="BF1263" s="183"/>
      <c r="BG1263" s="183"/>
      <c r="BH1263" s="183"/>
      <c r="BI1263" s="183"/>
      <c r="BJ1263" s="183"/>
      <c r="BK1263" s="183"/>
      <c r="BL1263" s="183"/>
      <c r="BM1263" s="183"/>
      <c r="BN1263" s="183"/>
    </row>
    <row r="1264">
      <c r="A1264" s="183"/>
      <c r="B1264" s="183"/>
      <c r="C1264" s="155"/>
      <c r="D1264" s="227"/>
      <c r="E1264" s="227"/>
      <c r="F1264" s="227"/>
      <c r="G1264" s="227"/>
      <c r="H1264" s="227"/>
      <c r="I1264" s="155"/>
      <c r="J1264" s="132"/>
      <c r="K1264" s="228"/>
      <c r="L1264" s="228"/>
      <c r="M1264" s="229"/>
      <c r="N1264" s="230"/>
      <c r="O1264" s="231"/>
      <c r="P1264" s="230"/>
      <c r="Q1264" s="183"/>
      <c r="R1264" s="183"/>
      <c r="S1264" s="183"/>
      <c r="T1264" s="183"/>
      <c r="U1264" s="183"/>
      <c r="V1264" s="183"/>
      <c r="W1264" s="183"/>
      <c r="X1264" s="183"/>
      <c r="Y1264" s="183"/>
      <c r="Z1264" s="183"/>
      <c r="AA1264" s="183"/>
      <c r="AB1264" s="183"/>
      <c r="AC1264" s="183"/>
      <c r="AD1264" s="183"/>
      <c r="AE1264" s="183"/>
      <c r="AF1264" s="183"/>
      <c r="AG1264" s="183"/>
      <c r="AH1264" s="183"/>
      <c r="AI1264" s="183"/>
      <c r="AJ1264" s="183"/>
      <c r="AK1264" s="183"/>
      <c r="AL1264" s="183"/>
      <c r="AM1264" s="183"/>
      <c r="AN1264" s="183"/>
      <c r="AO1264" s="183"/>
      <c r="AP1264" s="183"/>
      <c r="AQ1264" s="183"/>
      <c r="AR1264" s="183"/>
      <c r="AS1264" s="183"/>
      <c r="AT1264" s="183"/>
      <c r="AU1264" s="183"/>
      <c r="AV1264" s="183"/>
      <c r="AW1264" s="183"/>
      <c r="AX1264" s="183"/>
      <c r="AY1264" s="183"/>
      <c r="AZ1264" s="183"/>
      <c r="BA1264" s="183"/>
      <c r="BB1264" s="183"/>
      <c r="BC1264" s="183"/>
      <c r="BD1264" s="183"/>
      <c r="BE1264" s="183"/>
      <c r="BF1264" s="183"/>
      <c r="BG1264" s="183"/>
      <c r="BH1264" s="183"/>
      <c r="BI1264" s="183"/>
      <c r="BJ1264" s="183"/>
      <c r="BK1264" s="183"/>
      <c r="BL1264" s="183"/>
      <c r="BM1264" s="183"/>
      <c r="BN1264" s="183"/>
    </row>
    <row r="1265">
      <c r="A1265" s="183"/>
      <c r="B1265" s="183"/>
      <c r="C1265" s="155"/>
      <c r="D1265" s="227"/>
      <c r="E1265" s="227"/>
      <c r="F1265" s="227"/>
      <c r="G1265" s="227"/>
      <c r="H1265" s="227"/>
      <c r="I1265" s="155"/>
      <c r="J1265" s="132"/>
      <c r="K1265" s="228"/>
      <c r="L1265" s="228"/>
      <c r="M1265" s="229"/>
      <c r="N1265" s="230"/>
      <c r="O1265" s="231"/>
      <c r="P1265" s="230"/>
      <c r="Q1265" s="183"/>
      <c r="R1265" s="183"/>
      <c r="S1265" s="183"/>
      <c r="T1265" s="183"/>
      <c r="U1265" s="183"/>
      <c r="V1265" s="183"/>
      <c r="W1265" s="183"/>
      <c r="X1265" s="183"/>
      <c r="Y1265" s="183"/>
      <c r="Z1265" s="183"/>
      <c r="AA1265" s="183"/>
      <c r="AB1265" s="183"/>
      <c r="AC1265" s="183"/>
      <c r="AD1265" s="183"/>
      <c r="AE1265" s="183"/>
      <c r="AF1265" s="183"/>
      <c r="AG1265" s="183"/>
      <c r="AH1265" s="183"/>
      <c r="AI1265" s="183"/>
      <c r="AJ1265" s="183"/>
      <c r="AK1265" s="183"/>
      <c r="AL1265" s="183"/>
      <c r="AM1265" s="183"/>
      <c r="AN1265" s="183"/>
      <c r="AO1265" s="183"/>
      <c r="AP1265" s="183"/>
      <c r="AQ1265" s="183"/>
      <c r="AR1265" s="183"/>
      <c r="AS1265" s="183"/>
      <c r="AT1265" s="183"/>
      <c r="AU1265" s="183"/>
      <c r="AV1265" s="183"/>
      <c r="AW1265" s="183"/>
      <c r="AX1265" s="183"/>
      <c r="AY1265" s="183"/>
      <c r="AZ1265" s="183"/>
      <c r="BA1265" s="183"/>
      <c r="BB1265" s="183"/>
      <c r="BC1265" s="183"/>
      <c r="BD1265" s="183"/>
      <c r="BE1265" s="183"/>
      <c r="BF1265" s="183"/>
      <c r="BG1265" s="183"/>
      <c r="BH1265" s="183"/>
      <c r="BI1265" s="183"/>
      <c r="BJ1265" s="183"/>
      <c r="BK1265" s="183"/>
      <c r="BL1265" s="183"/>
      <c r="BM1265" s="183"/>
      <c r="BN1265" s="183"/>
    </row>
    <row r="1266">
      <c r="A1266" s="183"/>
      <c r="B1266" s="183"/>
      <c r="C1266" s="155"/>
      <c r="D1266" s="227"/>
      <c r="E1266" s="227"/>
      <c r="F1266" s="227"/>
      <c r="G1266" s="227"/>
      <c r="H1266" s="227"/>
      <c r="I1266" s="155"/>
      <c r="J1266" s="132"/>
      <c r="K1266" s="228"/>
      <c r="L1266" s="228"/>
      <c r="M1266" s="229"/>
      <c r="N1266" s="230"/>
      <c r="O1266" s="231"/>
      <c r="P1266" s="230"/>
      <c r="Q1266" s="183"/>
      <c r="R1266" s="183"/>
      <c r="S1266" s="183"/>
      <c r="T1266" s="183"/>
      <c r="U1266" s="183"/>
      <c r="V1266" s="183"/>
      <c r="W1266" s="183"/>
      <c r="X1266" s="183"/>
      <c r="Y1266" s="183"/>
      <c r="Z1266" s="183"/>
      <c r="AA1266" s="183"/>
      <c r="AB1266" s="183"/>
      <c r="AC1266" s="183"/>
      <c r="AD1266" s="183"/>
      <c r="AE1266" s="183"/>
      <c r="AF1266" s="183"/>
      <c r="AG1266" s="183"/>
      <c r="AH1266" s="183"/>
      <c r="AI1266" s="183"/>
      <c r="AJ1266" s="183"/>
      <c r="AK1266" s="183"/>
      <c r="AL1266" s="183"/>
      <c r="AM1266" s="183"/>
      <c r="AN1266" s="183"/>
      <c r="AO1266" s="183"/>
      <c r="AP1266" s="183"/>
      <c r="AQ1266" s="183"/>
      <c r="AR1266" s="183"/>
      <c r="AS1266" s="183"/>
      <c r="AT1266" s="183"/>
      <c r="AU1266" s="183"/>
      <c r="AV1266" s="183"/>
      <c r="AW1266" s="183"/>
      <c r="AX1266" s="183"/>
      <c r="AY1266" s="183"/>
      <c r="AZ1266" s="183"/>
      <c r="BA1266" s="183"/>
      <c r="BB1266" s="183"/>
      <c r="BC1266" s="183"/>
      <c r="BD1266" s="183"/>
      <c r="BE1266" s="183"/>
      <c r="BF1266" s="183"/>
      <c r="BG1266" s="183"/>
      <c r="BH1266" s="183"/>
      <c r="BI1266" s="183"/>
      <c r="BJ1266" s="183"/>
      <c r="BK1266" s="183"/>
      <c r="BL1266" s="183"/>
      <c r="BM1266" s="183"/>
      <c r="BN1266" s="183"/>
    </row>
    <row r="1267">
      <c r="A1267" s="183"/>
      <c r="B1267" s="183"/>
      <c r="C1267" s="155"/>
      <c r="D1267" s="227"/>
      <c r="E1267" s="227"/>
      <c r="F1267" s="227"/>
      <c r="G1267" s="227"/>
      <c r="H1267" s="227"/>
      <c r="I1267" s="155"/>
      <c r="J1267" s="132"/>
      <c r="K1267" s="228"/>
      <c r="L1267" s="228"/>
      <c r="M1267" s="229"/>
      <c r="N1267" s="230"/>
      <c r="O1267" s="231"/>
      <c r="P1267" s="230"/>
      <c r="Q1267" s="183"/>
      <c r="R1267" s="183"/>
      <c r="S1267" s="183"/>
      <c r="T1267" s="183"/>
      <c r="U1267" s="183"/>
      <c r="V1267" s="183"/>
      <c r="W1267" s="183"/>
      <c r="X1267" s="183"/>
      <c r="Y1267" s="183"/>
      <c r="Z1267" s="183"/>
      <c r="AA1267" s="183"/>
      <c r="AB1267" s="183"/>
      <c r="AC1267" s="183"/>
      <c r="AD1267" s="183"/>
      <c r="AE1267" s="183"/>
      <c r="AF1267" s="183"/>
      <c r="AG1267" s="183"/>
      <c r="AH1267" s="183"/>
      <c r="AI1267" s="183"/>
      <c r="AJ1267" s="183"/>
      <c r="AK1267" s="183"/>
      <c r="AL1267" s="183"/>
      <c r="AM1267" s="183"/>
      <c r="AN1267" s="183"/>
      <c r="AO1267" s="183"/>
      <c r="AP1267" s="183"/>
      <c r="AQ1267" s="183"/>
      <c r="AR1267" s="183"/>
      <c r="AS1267" s="183"/>
      <c r="AT1267" s="183"/>
      <c r="AU1267" s="183"/>
      <c r="AV1267" s="183"/>
      <c r="AW1267" s="183"/>
      <c r="AX1267" s="183"/>
      <c r="AY1267" s="183"/>
      <c r="AZ1267" s="183"/>
      <c r="BA1267" s="183"/>
      <c r="BB1267" s="183"/>
      <c r="BC1267" s="183"/>
      <c r="BD1267" s="183"/>
      <c r="BE1267" s="183"/>
      <c r="BF1267" s="183"/>
      <c r="BG1267" s="183"/>
      <c r="BH1267" s="183"/>
      <c r="BI1267" s="183"/>
      <c r="BJ1267" s="183"/>
      <c r="BK1267" s="183"/>
      <c r="BL1267" s="183"/>
      <c r="BM1267" s="183"/>
      <c r="BN1267" s="183"/>
    </row>
    <row r="1268">
      <c r="A1268" s="183"/>
      <c r="B1268" s="183"/>
      <c r="C1268" s="155"/>
      <c r="D1268" s="227"/>
      <c r="E1268" s="227"/>
      <c r="F1268" s="227"/>
      <c r="G1268" s="227"/>
      <c r="H1268" s="227"/>
      <c r="I1268" s="155"/>
      <c r="J1268" s="132"/>
      <c r="K1268" s="228"/>
      <c r="L1268" s="228"/>
      <c r="M1268" s="229"/>
      <c r="N1268" s="230"/>
      <c r="O1268" s="231"/>
      <c r="P1268" s="230"/>
      <c r="Q1268" s="183"/>
      <c r="R1268" s="183"/>
      <c r="S1268" s="183"/>
      <c r="T1268" s="183"/>
      <c r="U1268" s="183"/>
      <c r="V1268" s="183"/>
      <c r="W1268" s="183"/>
      <c r="X1268" s="183"/>
      <c r="Y1268" s="183"/>
      <c r="Z1268" s="183"/>
      <c r="AA1268" s="183"/>
      <c r="AB1268" s="183"/>
      <c r="AC1268" s="183"/>
      <c r="AD1268" s="183"/>
      <c r="AE1268" s="183"/>
      <c r="AF1268" s="183"/>
      <c r="AG1268" s="183"/>
      <c r="AH1268" s="183"/>
      <c r="AI1268" s="183"/>
      <c r="AJ1268" s="183"/>
      <c r="AK1268" s="183"/>
      <c r="AL1268" s="183"/>
      <c r="AM1268" s="183"/>
      <c r="AN1268" s="183"/>
      <c r="AO1268" s="183"/>
      <c r="AP1268" s="183"/>
      <c r="AQ1268" s="183"/>
      <c r="AR1268" s="183"/>
      <c r="AS1268" s="183"/>
      <c r="AT1268" s="183"/>
      <c r="AU1268" s="183"/>
      <c r="AV1268" s="183"/>
      <c r="AW1268" s="183"/>
      <c r="AX1268" s="183"/>
      <c r="AY1268" s="183"/>
      <c r="AZ1268" s="183"/>
      <c r="BA1268" s="183"/>
      <c r="BB1268" s="183"/>
      <c r="BC1268" s="183"/>
      <c r="BD1268" s="183"/>
      <c r="BE1268" s="183"/>
      <c r="BF1268" s="183"/>
      <c r="BG1268" s="183"/>
      <c r="BH1268" s="183"/>
      <c r="BI1268" s="183"/>
      <c r="BJ1268" s="183"/>
      <c r="BK1268" s="183"/>
      <c r="BL1268" s="183"/>
      <c r="BM1268" s="183"/>
      <c r="BN1268" s="183"/>
    </row>
    <row r="1269">
      <c r="A1269" s="183"/>
      <c r="B1269" s="183"/>
      <c r="C1269" s="155"/>
      <c r="D1269" s="227"/>
      <c r="E1269" s="227"/>
      <c r="F1269" s="227"/>
      <c r="G1269" s="227"/>
      <c r="H1269" s="227"/>
      <c r="I1269" s="155"/>
      <c r="J1269" s="132"/>
      <c r="K1269" s="228"/>
      <c r="L1269" s="228"/>
      <c r="M1269" s="229"/>
      <c r="N1269" s="230"/>
      <c r="O1269" s="231"/>
      <c r="P1269" s="230"/>
      <c r="Q1269" s="183"/>
      <c r="R1269" s="183"/>
      <c r="S1269" s="183"/>
      <c r="T1269" s="183"/>
      <c r="U1269" s="183"/>
      <c r="V1269" s="183"/>
      <c r="W1269" s="183"/>
      <c r="X1269" s="183"/>
      <c r="Y1269" s="183"/>
      <c r="Z1269" s="183"/>
      <c r="AA1269" s="183"/>
      <c r="AB1269" s="183"/>
      <c r="AC1269" s="183"/>
      <c r="AD1269" s="183"/>
      <c r="AE1269" s="183"/>
      <c r="AF1269" s="183"/>
      <c r="AG1269" s="183"/>
      <c r="AH1269" s="183"/>
      <c r="AI1269" s="183"/>
      <c r="AJ1269" s="183"/>
      <c r="AK1269" s="183"/>
      <c r="AL1269" s="183"/>
      <c r="AM1269" s="183"/>
      <c r="AN1269" s="183"/>
      <c r="AO1269" s="183"/>
      <c r="AP1269" s="183"/>
      <c r="AQ1269" s="183"/>
      <c r="AR1269" s="183"/>
      <c r="AS1269" s="183"/>
      <c r="AT1269" s="183"/>
      <c r="AU1269" s="183"/>
      <c r="AV1269" s="183"/>
      <c r="AW1269" s="183"/>
      <c r="AX1269" s="183"/>
      <c r="AY1269" s="183"/>
      <c r="AZ1269" s="183"/>
      <c r="BA1269" s="183"/>
      <c r="BB1269" s="183"/>
      <c r="BC1269" s="183"/>
      <c r="BD1269" s="183"/>
      <c r="BE1269" s="183"/>
      <c r="BF1269" s="183"/>
      <c r="BG1269" s="183"/>
      <c r="BH1269" s="183"/>
      <c r="BI1269" s="183"/>
      <c r="BJ1269" s="183"/>
      <c r="BK1269" s="183"/>
      <c r="BL1269" s="183"/>
      <c r="BM1269" s="183"/>
      <c r="BN1269" s="183"/>
    </row>
    <row r="1270">
      <c r="A1270" s="183"/>
      <c r="B1270" s="183"/>
      <c r="C1270" s="155"/>
      <c r="D1270" s="227"/>
      <c r="E1270" s="227"/>
      <c r="F1270" s="227"/>
      <c r="G1270" s="227"/>
      <c r="H1270" s="227"/>
      <c r="I1270" s="155"/>
      <c r="J1270" s="132"/>
      <c r="K1270" s="228"/>
      <c r="L1270" s="228"/>
      <c r="M1270" s="229"/>
      <c r="N1270" s="230"/>
      <c r="O1270" s="231"/>
      <c r="P1270" s="230"/>
      <c r="Q1270" s="183"/>
      <c r="R1270" s="183"/>
      <c r="S1270" s="183"/>
      <c r="T1270" s="183"/>
      <c r="U1270" s="183"/>
      <c r="V1270" s="183"/>
      <c r="W1270" s="183"/>
      <c r="X1270" s="183"/>
      <c r="Y1270" s="183"/>
      <c r="Z1270" s="183"/>
      <c r="AA1270" s="183"/>
      <c r="AB1270" s="183"/>
      <c r="AC1270" s="183"/>
      <c r="AD1270" s="183"/>
      <c r="AE1270" s="183"/>
      <c r="AF1270" s="183"/>
      <c r="AG1270" s="183"/>
      <c r="AH1270" s="183"/>
      <c r="AI1270" s="183"/>
      <c r="AJ1270" s="183"/>
      <c r="AK1270" s="183"/>
      <c r="AL1270" s="183"/>
      <c r="AM1270" s="183"/>
      <c r="AN1270" s="183"/>
      <c r="AO1270" s="183"/>
      <c r="AP1270" s="183"/>
      <c r="AQ1270" s="183"/>
      <c r="AR1270" s="183"/>
      <c r="AS1270" s="183"/>
      <c r="AT1270" s="183"/>
      <c r="AU1270" s="183"/>
      <c r="AV1270" s="183"/>
      <c r="AW1270" s="183"/>
      <c r="AX1270" s="183"/>
      <c r="AY1270" s="183"/>
      <c r="AZ1270" s="183"/>
      <c r="BA1270" s="183"/>
      <c r="BB1270" s="183"/>
      <c r="BC1270" s="183"/>
      <c r="BD1270" s="183"/>
      <c r="BE1270" s="183"/>
      <c r="BF1270" s="183"/>
      <c r="BG1270" s="183"/>
      <c r="BH1270" s="183"/>
      <c r="BI1270" s="183"/>
      <c r="BJ1270" s="183"/>
      <c r="BK1270" s="183"/>
      <c r="BL1270" s="183"/>
      <c r="BM1270" s="183"/>
      <c r="BN1270" s="183"/>
    </row>
    <row r="1271">
      <c r="A1271" s="183"/>
      <c r="B1271" s="183"/>
      <c r="C1271" s="155"/>
      <c r="D1271" s="227"/>
      <c r="E1271" s="227"/>
      <c r="F1271" s="227"/>
      <c r="G1271" s="227"/>
      <c r="H1271" s="227"/>
      <c r="I1271" s="155"/>
      <c r="J1271" s="132"/>
      <c r="K1271" s="228"/>
      <c r="L1271" s="228"/>
      <c r="M1271" s="229"/>
      <c r="N1271" s="230"/>
      <c r="O1271" s="231"/>
      <c r="P1271" s="230"/>
      <c r="Q1271" s="183"/>
      <c r="R1271" s="183"/>
      <c r="S1271" s="183"/>
      <c r="T1271" s="183"/>
      <c r="U1271" s="183"/>
      <c r="V1271" s="183"/>
      <c r="W1271" s="183"/>
      <c r="X1271" s="183"/>
      <c r="Y1271" s="183"/>
      <c r="Z1271" s="183"/>
      <c r="AA1271" s="183"/>
      <c r="AB1271" s="183"/>
      <c r="AC1271" s="183"/>
      <c r="AD1271" s="183"/>
      <c r="AE1271" s="183"/>
      <c r="AF1271" s="183"/>
      <c r="AG1271" s="183"/>
      <c r="AH1271" s="183"/>
      <c r="AI1271" s="183"/>
      <c r="AJ1271" s="183"/>
      <c r="AK1271" s="183"/>
      <c r="AL1271" s="183"/>
      <c r="AM1271" s="183"/>
      <c r="AN1271" s="183"/>
      <c r="AO1271" s="183"/>
      <c r="AP1271" s="183"/>
      <c r="AQ1271" s="183"/>
      <c r="AR1271" s="183"/>
      <c r="AS1271" s="183"/>
      <c r="AT1271" s="183"/>
      <c r="AU1271" s="183"/>
      <c r="AV1271" s="183"/>
      <c r="AW1271" s="183"/>
      <c r="AX1271" s="183"/>
      <c r="AY1271" s="183"/>
      <c r="AZ1271" s="183"/>
      <c r="BA1271" s="183"/>
      <c r="BB1271" s="183"/>
      <c r="BC1271" s="183"/>
      <c r="BD1271" s="183"/>
      <c r="BE1271" s="183"/>
      <c r="BF1271" s="183"/>
      <c r="BG1271" s="183"/>
      <c r="BH1271" s="183"/>
      <c r="BI1271" s="183"/>
      <c r="BJ1271" s="183"/>
      <c r="BK1271" s="183"/>
      <c r="BL1271" s="183"/>
      <c r="BM1271" s="183"/>
      <c r="BN1271" s="183"/>
    </row>
    <row r="1272">
      <c r="A1272" s="183"/>
      <c r="B1272" s="183"/>
      <c r="C1272" s="155"/>
      <c r="D1272" s="227"/>
      <c r="E1272" s="227"/>
      <c r="F1272" s="227"/>
      <c r="G1272" s="227"/>
      <c r="H1272" s="227"/>
      <c r="I1272" s="155"/>
      <c r="J1272" s="132"/>
      <c r="K1272" s="228"/>
      <c r="L1272" s="228"/>
      <c r="M1272" s="229"/>
      <c r="N1272" s="230"/>
      <c r="O1272" s="231"/>
      <c r="P1272" s="230"/>
      <c r="Q1272" s="183"/>
      <c r="R1272" s="183"/>
      <c r="S1272" s="183"/>
      <c r="T1272" s="183"/>
      <c r="U1272" s="183"/>
      <c r="V1272" s="183"/>
      <c r="W1272" s="183"/>
      <c r="X1272" s="183"/>
      <c r="Y1272" s="183"/>
      <c r="Z1272" s="183"/>
      <c r="AA1272" s="183"/>
      <c r="AB1272" s="183"/>
      <c r="AC1272" s="183"/>
      <c r="AD1272" s="183"/>
      <c r="AE1272" s="183"/>
      <c r="AF1272" s="183"/>
      <c r="AG1272" s="183"/>
      <c r="AH1272" s="183"/>
      <c r="AI1272" s="183"/>
      <c r="AJ1272" s="183"/>
      <c r="AK1272" s="183"/>
      <c r="AL1272" s="183"/>
      <c r="AM1272" s="183"/>
      <c r="AN1272" s="183"/>
      <c r="AO1272" s="183"/>
      <c r="AP1272" s="183"/>
      <c r="AQ1272" s="183"/>
      <c r="AR1272" s="183"/>
      <c r="AS1272" s="183"/>
      <c r="AT1272" s="183"/>
      <c r="AU1272" s="183"/>
      <c r="AV1272" s="183"/>
      <c r="AW1272" s="183"/>
      <c r="AX1272" s="183"/>
      <c r="AY1272" s="183"/>
      <c r="AZ1272" s="183"/>
      <c r="BA1272" s="183"/>
      <c r="BB1272" s="183"/>
      <c r="BC1272" s="183"/>
      <c r="BD1272" s="183"/>
      <c r="BE1272" s="183"/>
      <c r="BF1272" s="183"/>
      <c r="BG1272" s="183"/>
      <c r="BH1272" s="183"/>
      <c r="BI1272" s="183"/>
      <c r="BJ1272" s="183"/>
      <c r="BK1272" s="183"/>
      <c r="BL1272" s="183"/>
      <c r="BM1272" s="183"/>
      <c r="BN1272" s="183"/>
    </row>
    <row r="1273">
      <c r="A1273" s="183"/>
      <c r="B1273" s="183"/>
      <c r="C1273" s="155"/>
      <c r="D1273" s="227"/>
      <c r="E1273" s="227"/>
      <c r="F1273" s="227"/>
      <c r="G1273" s="227"/>
      <c r="H1273" s="227"/>
      <c r="I1273" s="155"/>
      <c r="J1273" s="132"/>
      <c r="K1273" s="228"/>
      <c r="L1273" s="228"/>
      <c r="M1273" s="229"/>
      <c r="N1273" s="230"/>
      <c r="O1273" s="231"/>
      <c r="P1273" s="230"/>
      <c r="Q1273" s="183"/>
      <c r="R1273" s="183"/>
      <c r="S1273" s="183"/>
      <c r="T1273" s="183"/>
      <c r="U1273" s="183"/>
      <c r="V1273" s="183"/>
      <c r="W1273" s="183"/>
      <c r="X1273" s="183"/>
      <c r="Y1273" s="183"/>
      <c r="Z1273" s="183"/>
      <c r="AA1273" s="183"/>
      <c r="AB1273" s="183"/>
      <c r="AC1273" s="183"/>
      <c r="AD1273" s="183"/>
      <c r="AE1273" s="183"/>
      <c r="AF1273" s="183"/>
      <c r="AG1273" s="183"/>
      <c r="AH1273" s="183"/>
      <c r="AI1273" s="183"/>
      <c r="AJ1273" s="183"/>
      <c r="AK1273" s="183"/>
      <c r="AL1273" s="183"/>
      <c r="AM1273" s="183"/>
      <c r="AN1273" s="183"/>
      <c r="AO1273" s="183"/>
      <c r="AP1273" s="183"/>
      <c r="AQ1273" s="183"/>
      <c r="AR1273" s="183"/>
      <c r="AS1273" s="183"/>
      <c r="AT1273" s="183"/>
      <c r="AU1273" s="183"/>
      <c r="AV1273" s="183"/>
      <c r="AW1273" s="183"/>
      <c r="AX1273" s="183"/>
      <c r="AY1273" s="183"/>
      <c r="AZ1273" s="183"/>
      <c r="BA1273" s="183"/>
      <c r="BB1273" s="183"/>
      <c r="BC1273" s="183"/>
      <c r="BD1273" s="183"/>
      <c r="BE1273" s="183"/>
      <c r="BF1273" s="183"/>
      <c r="BG1273" s="183"/>
      <c r="BH1273" s="183"/>
      <c r="BI1273" s="183"/>
      <c r="BJ1273" s="183"/>
      <c r="BK1273" s="183"/>
      <c r="BL1273" s="183"/>
      <c r="BM1273" s="183"/>
      <c r="BN1273" s="183"/>
    </row>
    <row r="1274">
      <c r="A1274" s="183"/>
      <c r="B1274" s="183"/>
      <c r="C1274" s="155"/>
      <c r="D1274" s="227"/>
      <c r="E1274" s="227"/>
      <c r="F1274" s="227"/>
      <c r="G1274" s="227"/>
      <c r="H1274" s="227"/>
      <c r="I1274" s="155"/>
      <c r="J1274" s="132"/>
      <c r="K1274" s="228"/>
      <c r="L1274" s="228"/>
      <c r="M1274" s="229"/>
      <c r="N1274" s="230"/>
      <c r="O1274" s="231"/>
      <c r="P1274" s="230"/>
      <c r="Q1274" s="183"/>
      <c r="R1274" s="183"/>
      <c r="S1274" s="183"/>
      <c r="T1274" s="183"/>
      <c r="U1274" s="183"/>
      <c r="V1274" s="183"/>
      <c r="W1274" s="183"/>
      <c r="X1274" s="183"/>
      <c r="Y1274" s="183"/>
      <c r="Z1274" s="183"/>
      <c r="AA1274" s="183"/>
      <c r="AB1274" s="183"/>
      <c r="AC1274" s="183"/>
      <c r="AD1274" s="183"/>
      <c r="AE1274" s="183"/>
      <c r="AF1274" s="183"/>
      <c r="AG1274" s="183"/>
      <c r="AH1274" s="183"/>
      <c r="AI1274" s="183"/>
      <c r="AJ1274" s="183"/>
      <c r="AK1274" s="183"/>
      <c r="AL1274" s="183"/>
      <c r="AM1274" s="183"/>
      <c r="AN1274" s="183"/>
      <c r="AO1274" s="183"/>
      <c r="AP1274" s="183"/>
      <c r="AQ1274" s="183"/>
      <c r="AR1274" s="183"/>
      <c r="AS1274" s="183"/>
      <c r="AT1274" s="183"/>
      <c r="AU1274" s="183"/>
      <c r="AV1274" s="183"/>
      <c r="AW1274" s="183"/>
      <c r="AX1274" s="183"/>
      <c r="AY1274" s="183"/>
      <c r="AZ1274" s="183"/>
      <c r="BA1274" s="183"/>
      <c r="BB1274" s="183"/>
      <c r="BC1274" s="183"/>
      <c r="BD1274" s="183"/>
      <c r="BE1274" s="183"/>
      <c r="BF1274" s="183"/>
      <c r="BG1274" s="183"/>
      <c r="BH1274" s="183"/>
      <c r="BI1274" s="183"/>
      <c r="BJ1274" s="183"/>
      <c r="BK1274" s="183"/>
      <c r="BL1274" s="183"/>
      <c r="BM1274" s="183"/>
      <c r="BN1274" s="183"/>
    </row>
    <row r="1275">
      <c r="A1275" s="183"/>
      <c r="B1275" s="183"/>
      <c r="C1275" s="155"/>
      <c r="D1275" s="227"/>
      <c r="E1275" s="227"/>
      <c r="F1275" s="227"/>
      <c r="G1275" s="227"/>
      <c r="H1275" s="227"/>
      <c r="I1275" s="155"/>
      <c r="J1275" s="132"/>
      <c r="K1275" s="228"/>
      <c r="L1275" s="228"/>
      <c r="M1275" s="229"/>
      <c r="N1275" s="230"/>
      <c r="O1275" s="231"/>
      <c r="P1275" s="230"/>
      <c r="Q1275" s="183"/>
      <c r="R1275" s="183"/>
      <c r="S1275" s="183"/>
      <c r="T1275" s="183"/>
      <c r="U1275" s="183"/>
      <c r="V1275" s="183"/>
      <c r="W1275" s="183"/>
      <c r="X1275" s="183"/>
      <c r="Y1275" s="183"/>
      <c r="Z1275" s="183"/>
      <c r="AA1275" s="183"/>
      <c r="AB1275" s="183"/>
      <c r="AC1275" s="183"/>
      <c r="AD1275" s="183"/>
      <c r="AE1275" s="183"/>
      <c r="AF1275" s="183"/>
      <c r="AG1275" s="183"/>
      <c r="AH1275" s="183"/>
      <c r="AI1275" s="183"/>
      <c r="AJ1275" s="183"/>
      <c r="AK1275" s="183"/>
      <c r="AL1275" s="183"/>
      <c r="AM1275" s="183"/>
      <c r="AN1275" s="183"/>
      <c r="AO1275" s="183"/>
      <c r="AP1275" s="183"/>
      <c r="AQ1275" s="183"/>
      <c r="AR1275" s="183"/>
      <c r="AS1275" s="183"/>
      <c r="AT1275" s="183"/>
      <c r="AU1275" s="183"/>
      <c r="AV1275" s="183"/>
      <c r="AW1275" s="183"/>
      <c r="AX1275" s="183"/>
      <c r="AY1275" s="183"/>
      <c r="AZ1275" s="183"/>
      <c r="BA1275" s="183"/>
      <c r="BB1275" s="183"/>
      <c r="BC1275" s="183"/>
      <c r="BD1275" s="183"/>
      <c r="BE1275" s="183"/>
      <c r="BF1275" s="183"/>
      <c r="BG1275" s="183"/>
      <c r="BH1275" s="183"/>
      <c r="BI1275" s="183"/>
      <c r="BJ1275" s="183"/>
      <c r="BK1275" s="183"/>
      <c r="BL1275" s="183"/>
      <c r="BM1275" s="183"/>
      <c r="BN1275" s="183"/>
    </row>
    <row r="1276">
      <c r="A1276" s="183"/>
      <c r="B1276" s="183"/>
      <c r="C1276" s="155"/>
      <c r="D1276" s="227"/>
      <c r="E1276" s="227"/>
      <c r="F1276" s="227"/>
      <c r="G1276" s="227"/>
      <c r="H1276" s="227"/>
      <c r="I1276" s="155"/>
      <c r="J1276" s="132"/>
      <c r="K1276" s="228"/>
      <c r="L1276" s="228"/>
      <c r="M1276" s="229"/>
      <c r="N1276" s="230"/>
      <c r="O1276" s="231"/>
      <c r="P1276" s="230"/>
      <c r="Q1276" s="183"/>
      <c r="R1276" s="183"/>
      <c r="S1276" s="183"/>
      <c r="T1276" s="183"/>
      <c r="U1276" s="183"/>
      <c r="V1276" s="183"/>
      <c r="W1276" s="183"/>
      <c r="X1276" s="183"/>
      <c r="Y1276" s="183"/>
      <c r="Z1276" s="183"/>
      <c r="AA1276" s="183"/>
      <c r="AB1276" s="183"/>
      <c r="AC1276" s="183"/>
      <c r="AD1276" s="183"/>
      <c r="AE1276" s="183"/>
      <c r="AF1276" s="183"/>
      <c r="AG1276" s="183"/>
      <c r="AH1276" s="183"/>
      <c r="AI1276" s="183"/>
      <c r="AJ1276" s="183"/>
      <c r="AK1276" s="183"/>
      <c r="AL1276" s="183"/>
      <c r="AM1276" s="183"/>
      <c r="AN1276" s="183"/>
      <c r="AO1276" s="183"/>
      <c r="AP1276" s="183"/>
      <c r="AQ1276" s="183"/>
      <c r="AR1276" s="183"/>
      <c r="AS1276" s="183"/>
      <c r="AT1276" s="183"/>
      <c r="AU1276" s="183"/>
      <c r="AV1276" s="183"/>
      <c r="AW1276" s="183"/>
      <c r="AX1276" s="183"/>
      <c r="AY1276" s="183"/>
      <c r="AZ1276" s="183"/>
      <c r="BA1276" s="183"/>
      <c r="BB1276" s="183"/>
      <c r="BC1276" s="183"/>
      <c r="BD1276" s="183"/>
      <c r="BE1276" s="183"/>
      <c r="BF1276" s="183"/>
      <c r="BG1276" s="183"/>
      <c r="BH1276" s="183"/>
      <c r="BI1276" s="183"/>
      <c r="BJ1276" s="183"/>
      <c r="BK1276" s="183"/>
      <c r="BL1276" s="183"/>
      <c r="BM1276" s="183"/>
      <c r="BN1276" s="183"/>
    </row>
    <row r="1277">
      <c r="A1277" s="183"/>
      <c r="B1277" s="183"/>
      <c r="C1277" s="155"/>
      <c r="D1277" s="227"/>
      <c r="E1277" s="227"/>
      <c r="F1277" s="227"/>
      <c r="G1277" s="227"/>
      <c r="H1277" s="227"/>
      <c r="I1277" s="155"/>
      <c r="J1277" s="132"/>
      <c r="K1277" s="228"/>
      <c r="L1277" s="228"/>
      <c r="M1277" s="229"/>
      <c r="N1277" s="230"/>
      <c r="O1277" s="231"/>
      <c r="P1277" s="230"/>
      <c r="Q1277" s="183"/>
      <c r="R1277" s="183"/>
      <c r="S1277" s="183"/>
      <c r="T1277" s="183"/>
      <c r="U1277" s="183"/>
      <c r="V1277" s="183"/>
      <c r="W1277" s="183"/>
      <c r="X1277" s="183"/>
      <c r="Y1277" s="183"/>
      <c r="Z1277" s="183"/>
      <c r="AA1277" s="183"/>
      <c r="AB1277" s="183"/>
      <c r="AC1277" s="183"/>
      <c r="AD1277" s="183"/>
      <c r="AE1277" s="183"/>
      <c r="AF1277" s="183"/>
      <c r="AG1277" s="183"/>
      <c r="AH1277" s="183"/>
      <c r="AI1277" s="183"/>
      <c r="AJ1277" s="183"/>
      <c r="AK1277" s="183"/>
      <c r="AL1277" s="183"/>
      <c r="AM1277" s="183"/>
      <c r="AN1277" s="183"/>
      <c r="AO1277" s="183"/>
      <c r="AP1277" s="183"/>
      <c r="AQ1277" s="183"/>
      <c r="AR1277" s="183"/>
      <c r="AS1277" s="183"/>
      <c r="AT1277" s="183"/>
      <c r="AU1277" s="183"/>
      <c r="AV1277" s="183"/>
      <c r="AW1277" s="183"/>
      <c r="AX1277" s="183"/>
      <c r="AY1277" s="183"/>
      <c r="AZ1277" s="183"/>
      <c r="BA1277" s="183"/>
      <c r="BB1277" s="183"/>
      <c r="BC1277" s="183"/>
      <c r="BD1277" s="183"/>
      <c r="BE1277" s="183"/>
      <c r="BF1277" s="183"/>
      <c r="BG1277" s="183"/>
      <c r="BH1277" s="183"/>
      <c r="BI1277" s="183"/>
      <c r="BJ1277" s="183"/>
      <c r="BK1277" s="183"/>
      <c r="BL1277" s="183"/>
      <c r="BM1277" s="183"/>
      <c r="BN1277" s="183"/>
    </row>
    <row r="1278">
      <c r="A1278" s="183"/>
      <c r="B1278" s="183"/>
      <c r="C1278" s="155"/>
      <c r="D1278" s="227"/>
      <c r="E1278" s="227"/>
      <c r="F1278" s="227"/>
      <c r="G1278" s="227"/>
      <c r="H1278" s="227"/>
      <c r="I1278" s="155"/>
      <c r="J1278" s="132"/>
      <c r="K1278" s="228"/>
      <c r="L1278" s="228"/>
      <c r="M1278" s="229"/>
      <c r="N1278" s="230"/>
      <c r="O1278" s="231"/>
      <c r="P1278" s="230"/>
      <c r="Q1278" s="183"/>
      <c r="R1278" s="183"/>
      <c r="S1278" s="183"/>
      <c r="T1278" s="183"/>
      <c r="U1278" s="183"/>
      <c r="V1278" s="183"/>
      <c r="W1278" s="183"/>
      <c r="X1278" s="183"/>
      <c r="Y1278" s="183"/>
      <c r="Z1278" s="183"/>
      <c r="AA1278" s="183"/>
      <c r="AB1278" s="183"/>
      <c r="AC1278" s="183"/>
      <c r="AD1278" s="183"/>
      <c r="AE1278" s="183"/>
      <c r="AF1278" s="183"/>
      <c r="AG1278" s="183"/>
      <c r="AH1278" s="183"/>
      <c r="AI1278" s="183"/>
      <c r="AJ1278" s="183"/>
      <c r="AK1278" s="183"/>
      <c r="AL1278" s="183"/>
      <c r="AM1278" s="183"/>
      <c r="AN1278" s="183"/>
      <c r="AO1278" s="183"/>
      <c r="AP1278" s="183"/>
      <c r="AQ1278" s="183"/>
      <c r="AR1278" s="183"/>
      <c r="AS1278" s="183"/>
      <c r="AT1278" s="183"/>
      <c r="AU1278" s="183"/>
      <c r="AV1278" s="183"/>
      <c r="AW1278" s="183"/>
      <c r="AX1278" s="183"/>
      <c r="AY1278" s="183"/>
      <c r="AZ1278" s="183"/>
      <c r="BA1278" s="183"/>
      <c r="BB1278" s="183"/>
      <c r="BC1278" s="183"/>
      <c r="BD1278" s="183"/>
      <c r="BE1278" s="183"/>
      <c r="BF1278" s="183"/>
      <c r="BG1278" s="183"/>
      <c r="BH1278" s="183"/>
      <c r="BI1278" s="183"/>
      <c r="BJ1278" s="183"/>
      <c r="BK1278" s="183"/>
      <c r="BL1278" s="183"/>
      <c r="BM1278" s="183"/>
      <c r="BN1278" s="183"/>
    </row>
    <row r="1279">
      <c r="A1279" s="183"/>
      <c r="B1279" s="183"/>
      <c r="C1279" s="155"/>
      <c r="D1279" s="227"/>
      <c r="E1279" s="227"/>
      <c r="F1279" s="227"/>
      <c r="G1279" s="227"/>
      <c r="H1279" s="227"/>
      <c r="I1279" s="155"/>
      <c r="J1279" s="132"/>
      <c r="K1279" s="228"/>
      <c r="L1279" s="228"/>
      <c r="M1279" s="229"/>
      <c r="N1279" s="230"/>
      <c r="O1279" s="231"/>
      <c r="P1279" s="230"/>
      <c r="Q1279" s="183"/>
      <c r="R1279" s="183"/>
      <c r="S1279" s="183"/>
      <c r="T1279" s="183"/>
      <c r="U1279" s="183"/>
      <c r="V1279" s="183"/>
      <c r="W1279" s="183"/>
      <c r="X1279" s="183"/>
      <c r="Y1279" s="183"/>
      <c r="Z1279" s="183"/>
      <c r="AA1279" s="183"/>
      <c r="AB1279" s="183"/>
      <c r="AC1279" s="183"/>
      <c r="AD1279" s="183"/>
      <c r="AE1279" s="183"/>
      <c r="AF1279" s="183"/>
      <c r="AG1279" s="183"/>
      <c r="AH1279" s="183"/>
      <c r="AI1279" s="183"/>
      <c r="AJ1279" s="183"/>
      <c r="AK1279" s="183"/>
      <c r="AL1279" s="183"/>
      <c r="AM1279" s="183"/>
      <c r="AN1279" s="183"/>
      <c r="AO1279" s="183"/>
      <c r="AP1279" s="183"/>
      <c r="AQ1279" s="183"/>
      <c r="AR1279" s="183"/>
      <c r="AS1279" s="183"/>
      <c r="AT1279" s="183"/>
      <c r="AU1279" s="183"/>
      <c r="AV1279" s="183"/>
      <c r="AW1279" s="183"/>
      <c r="AX1279" s="183"/>
      <c r="AY1279" s="183"/>
      <c r="AZ1279" s="183"/>
      <c r="BA1279" s="183"/>
      <c r="BB1279" s="183"/>
      <c r="BC1279" s="183"/>
      <c r="BD1279" s="183"/>
      <c r="BE1279" s="183"/>
      <c r="BF1279" s="183"/>
      <c r="BG1279" s="183"/>
      <c r="BH1279" s="183"/>
      <c r="BI1279" s="183"/>
      <c r="BJ1279" s="183"/>
      <c r="BK1279" s="183"/>
      <c r="BL1279" s="183"/>
      <c r="BM1279" s="183"/>
      <c r="BN1279" s="183"/>
    </row>
    <row r="1280">
      <c r="A1280" s="183"/>
      <c r="B1280" s="183"/>
      <c r="C1280" s="155"/>
      <c r="D1280" s="227"/>
      <c r="E1280" s="227"/>
      <c r="F1280" s="227"/>
      <c r="G1280" s="227"/>
      <c r="H1280" s="227"/>
      <c r="I1280" s="155"/>
      <c r="J1280" s="132"/>
      <c r="K1280" s="228"/>
      <c r="L1280" s="228"/>
      <c r="M1280" s="229"/>
      <c r="N1280" s="230"/>
      <c r="O1280" s="231"/>
      <c r="P1280" s="230"/>
      <c r="Q1280" s="183"/>
      <c r="R1280" s="183"/>
      <c r="S1280" s="183"/>
      <c r="T1280" s="183"/>
      <c r="U1280" s="183"/>
      <c r="V1280" s="183"/>
      <c r="W1280" s="183"/>
      <c r="X1280" s="183"/>
      <c r="Y1280" s="183"/>
      <c r="Z1280" s="183"/>
      <c r="AA1280" s="183"/>
      <c r="AB1280" s="183"/>
      <c r="AC1280" s="183"/>
      <c r="AD1280" s="183"/>
      <c r="AE1280" s="183"/>
      <c r="AF1280" s="183"/>
      <c r="AG1280" s="183"/>
      <c r="AH1280" s="183"/>
      <c r="AI1280" s="183"/>
      <c r="AJ1280" s="183"/>
      <c r="AK1280" s="183"/>
      <c r="AL1280" s="183"/>
      <c r="AM1280" s="183"/>
      <c r="AN1280" s="183"/>
      <c r="AO1280" s="183"/>
      <c r="AP1280" s="183"/>
      <c r="AQ1280" s="183"/>
      <c r="AR1280" s="183"/>
      <c r="AS1280" s="183"/>
      <c r="AT1280" s="183"/>
      <c r="AU1280" s="183"/>
      <c r="AV1280" s="183"/>
      <c r="AW1280" s="183"/>
      <c r="AX1280" s="183"/>
      <c r="AY1280" s="183"/>
      <c r="AZ1280" s="183"/>
      <c r="BA1280" s="183"/>
      <c r="BB1280" s="183"/>
      <c r="BC1280" s="183"/>
      <c r="BD1280" s="183"/>
      <c r="BE1280" s="183"/>
      <c r="BF1280" s="183"/>
      <c r="BG1280" s="183"/>
      <c r="BH1280" s="183"/>
      <c r="BI1280" s="183"/>
      <c r="BJ1280" s="183"/>
      <c r="BK1280" s="183"/>
      <c r="BL1280" s="183"/>
      <c r="BM1280" s="183"/>
      <c r="BN1280" s="183"/>
    </row>
    <row r="1281">
      <c r="A1281" s="183"/>
      <c r="B1281" s="183"/>
      <c r="C1281" s="155"/>
      <c r="D1281" s="227"/>
      <c r="E1281" s="227"/>
      <c r="F1281" s="227"/>
      <c r="G1281" s="227"/>
      <c r="H1281" s="227"/>
      <c r="I1281" s="155"/>
      <c r="J1281" s="132"/>
      <c r="K1281" s="228"/>
      <c r="L1281" s="228"/>
      <c r="M1281" s="229"/>
      <c r="N1281" s="230"/>
      <c r="O1281" s="231"/>
      <c r="P1281" s="230"/>
      <c r="Q1281" s="183"/>
      <c r="R1281" s="183"/>
      <c r="S1281" s="183"/>
      <c r="T1281" s="183"/>
      <c r="U1281" s="183"/>
      <c r="V1281" s="183"/>
      <c r="W1281" s="183"/>
      <c r="X1281" s="183"/>
      <c r="Y1281" s="183"/>
      <c r="Z1281" s="183"/>
      <c r="AA1281" s="183"/>
      <c r="AB1281" s="183"/>
      <c r="AC1281" s="183"/>
      <c r="AD1281" s="183"/>
      <c r="AE1281" s="183"/>
      <c r="AF1281" s="183"/>
      <c r="AG1281" s="183"/>
      <c r="AH1281" s="183"/>
      <c r="AI1281" s="183"/>
      <c r="AJ1281" s="183"/>
      <c r="AK1281" s="183"/>
      <c r="AL1281" s="183"/>
      <c r="AM1281" s="183"/>
      <c r="AN1281" s="183"/>
      <c r="AO1281" s="183"/>
      <c r="AP1281" s="183"/>
      <c r="AQ1281" s="183"/>
      <c r="AR1281" s="183"/>
      <c r="AS1281" s="183"/>
      <c r="AT1281" s="183"/>
      <c r="AU1281" s="183"/>
      <c r="AV1281" s="183"/>
      <c r="AW1281" s="183"/>
      <c r="AX1281" s="183"/>
      <c r="AY1281" s="183"/>
      <c r="AZ1281" s="183"/>
      <c r="BA1281" s="183"/>
      <c r="BB1281" s="183"/>
      <c r="BC1281" s="183"/>
      <c r="BD1281" s="183"/>
      <c r="BE1281" s="183"/>
      <c r="BF1281" s="183"/>
      <c r="BG1281" s="183"/>
      <c r="BH1281" s="183"/>
      <c r="BI1281" s="183"/>
      <c r="BJ1281" s="183"/>
      <c r="BK1281" s="183"/>
      <c r="BL1281" s="183"/>
      <c r="BM1281" s="183"/>
      <c r="BN1281" s="183"/>
    </row>
    <row r="1282">
      <c r="A1282" s="183"/>
      <c r="B1282" s="183"/>
      <c r="C1282" s="155"/>
      <c r="D1282" s="227"/>
      <c r="E1282" s="227"/>
      <c r="F1282" s="227"/>
      <c r="G1282" s="227"/>
      <c r="H1282" s="227"/>
      <c r="I1282" s="155"/>
      <c r="J1282" s="132"/>
      <c r="K1282" s="228"/>
      <c r="L1282" s="228"/>
      <c r="M1282" s="229"/>
      <c r="N1282" s="230"/>
      <c r="O1282" s="231"/>
      <c r="P1282" s="230"/>
      <c r="Q1282" s="183"/>
      <c r="R1282" s="183"/>
      <c r="S1282" s="183"/>
      <c r="T1282" s="183"/>
      <c r="U1282" s="183"/>
      <c r="V1282" s="183"/>
      <c r="W1282" s="183"/>
      <c r="X1282" s="183"/>
      <c r="Y1282" s="183"/>
      <c r="Z1282" s="183"/>
      <c r="AA1282" s="183"/>
      <c r="AB1282" s="183"/>
      <c r="AC1282" s="183"/>
      <c r="AD1282" s="183"/>
      <c r="AE1282" s="183"/>
      <c r="AF1282" s="183"/>
      <c r="AG1282" s="183"/>
      <c r="AH1282" s="183"/>
      <c r="AI1282" s="183"/>
      <c r="AJ1282" s="183"/>
      <c r="AK1282" s="183"/>
      <c r="AL1282" s="183"/>
      <c r="AM1282" s="183"/>
      <c r="AN1282" s="183"/>
      <c r="AO1282" s="183"/>
      <c r="AP1282" s="183"/>
      <c r="AQ1282" s="183"/>
      <c r="AR1282" s="183"/>
      <c r="AS1282" s="183"/>
      <c r="AT1282" s="183"/>
      <c r="AU1282" s="183"/>
      <c r="AV1282" s="183"/>
      <c r="AW1282" s="183"/>
      <c r="AX1282" s="183"/>
      <c r="AY1282" s="183"/>
      <c r="AZ1282" s="183"/>
      <c r="BA1282" s="183"/>
      <c r="BB1282" s="183"/>
      <c r="BC1282" s="183"/>
      <c r="BD1282" s="183"/>
      <c r="BE1282" s="183"/>
      <c r="BF1282" s="183"/>
      <c r="BG1282" s="183"/>
      <c r="BH1282" s="183"/>
      <c r="BI1282" s="183"/>
      <c r="BJ1282" s="183"/>
      <c r="BK1282" s="183"/>
      <c r="BL1282" s="183"/>
      <c r="BM1282" s="183"/>
      <c r="BN1282" s="183"/>
    </row>
    <row r="1283">
      <c r="A1283" s="183"/>
      <c r="B1283" s="183"/>
      <c r="C1283" s="155"/>
      <c r="D1283" s="227"/>
      <c r="E1283" s="227"/>
      <c r="F1283" s="227"/>
      <c r="G1283" s="227"/>
      <c r="H1283" s="227"/>
      <c r="I1283" s="155"/>
      <c r="J1283" s="132"/>
      <c r="K1283" s="228"/>
      <c r="L1283" s="228"/>
      <c r="M1283" s="229"/>
      <c r="N1283" s="230"/>
      <c r="O1283" s="231"/>
      <c r="P1283" s="230"/>
      <c r="Q1283" s="183"/>
      <c r="R1283" s="183"/>
      <c r="S1283" s="183"/>
      <c r="T1283" s="183"/>
      <c r="U1283" s="183"/>
      <c r="V1283" s="183"/>
      <c r="W1283" s="183"/>
      <c r="X1283" s="183"/>
      <c r="Y1283" s="183"/>
      <c r="Z1283" s="183"/>
      <c r="AA1283" s="183"/>
      <c r="AB1283" s="183"/>
      <c r="AC1283" s="183"/>
      <c r="AD1283" s="183"/>
      <c r="AE1283" s="183"/>
      <c r="AF1283" s="183"/>
      <c r="AG1283" s="183"/>
      <c r="AH1283" s="183"/>
      <c r="AI1283" s="183"/>
      <c r="AJ1283" s="183"/>
      <c r="AK1283" s="183"/>
      <c r="AL1283" s="183"/>
      <c r="AM1283" s="183"/>
      <c r="AN1283" s="183"/>
      <c r="AO1283" s="183"/>
      <c r="AP1283" s="183"/>
      <c r="AQ1283" s="183"/>
      <c r="AR1283" s="183"/>
      <c r="AS1283" s="183"/>
      <c r="AT1283" s="183"/>
      <c r="AU1283" s="183"/>
      <c r="AV1283" s="183"/>
      <c r="AW1283" s="183"/>
      <c r="AX1283" s="183"/>
      <c r="AY1283" s="183"/>
      <c r="AZ1283" s="183"/>
      <c r="BA1283" s="183"/>
      <c r="BB1283" s="183"/>
      <c r="BC1283" s="183"/>
      <c r="BD1283" s="183"/>
      <c r="BE1283" s="183"/>
      <c r="BF1283" s="183"/>
      <c r="BG1283" s="183"/>
      <c r="BH1283" s="183"/>
      <c r="BI1283" s="183"/>
      <c r="BJ1283" s="183"/>
      <c r="BK1283" s="183"/>
      <c r="BL1283" s="183"/>
      <c r="BM1283" s="183"/>
      <c r="BN1283" s="183"/>
    </row>
    <row r="1284">
      <c r="A1284" s="183"/>
      <c r="B1284" s="183"/>
      <c r="C1284" s="155"/>
      <c r="D1284" s="227"/>
      <c r="E1284" s="227"/>
      <c r="F1284" s="227"/>
      <c r="G1284" s="227"/>
      <c r="H1284" s="227"/>
      <c r="I1284" s="155"/>
      <c r="J1284" s="132"/>
      <c r="K1284" s="228"/>
      <c r="L1284" s="228"/>
      <c r="M1284" s="229"/>
      <c r="N1284" s="230"/>
      <c r="O1284" s="231"/>
      <c r="P1284" s="230"/>
      <c r="Q1284" s="183"/>
      <c r="R1284" s="183"/>
      <c r="S1284" s="183"/>
      <c r="T1284" s="183"/>
      <c r="U1284" s="183"/>
      <c r="V1284" s="183"/>
      <c r="W1284" s="183"/>
      <c r="X1284" s="183"/>
      <c r="Y1284" s="183"/>
      <c r="Z1284" s="183"/>
      <c r="AA1284" s="183"/>
      <c r="AB1284" s="183"/>
      <c r="AC1284" s="183"/>
      <c r="AD1284" s="183"/>
      <c r="AE1284" s="183"/>
      <c r="AF1284" s="183"/>
      <c r="AG1284" s="183"/>
      <c r="AH1284" s="183"/>
      <c r="AI1284" s="183"/>
      <c r="AJ1284" s="183"/>
      <c r="AK1284" s="183"/>
      <c r="AL1284" s="183"/>
      <c r="AM1284" s="183"/>
      <c r="AN1284" s="183"/>
      <c r="AO1284" s="183"/>
      <c r="AP1284" s="183"/>
      <c r="AQ1284" s="183"/>
      <c r="AR1284" s="183"/>
      <c r="AS1284" s="183"/>
      <c r="AT1284" s="183"/>
      <c r="AU1284" s="183"/>
      <c r="AV1284" s="183"/>
      <c r="AW1284" s="183"/>
      <c r="AX1284" s="183"/>
      <c r="AY1284" s="183"/>
      <c r="AZ1284" s="183"/>
      <c r="BA1284" s="183"/>
      <c r="BB1284" s="183"/>
      <c r="BC1284" s="183"/>
      <c r="BD1284" s="183"/>
      <c r="BE1284" s="183"/>
      <c r="BF1284" s="183"/>
      <c r="BG1284" s="183"/>
      <c r="BH1284" s="183"/>
      <c r="BI1284" s="183"/>
      <c r="BJ1284" s="183"/>
      <c r="BK1284" s="183"/>
      <c r="BL1284" s="183"/>
      <c r="BM1284" s="183"/>
      <c r="BN1284" s="183"/>
    </row>
    <row r="1285">
      <c r="A1285" s="183"/>
      <c r="B1285" s="183"/>
      <c r="C1285" s="155"/>
      <c r="D1285" s="227"/>
      <c r="E1285" s="227"/>
      <c r="F1285" s="227"/>
      <c r="G1285" s="227"/>
      <c r="H1285" s="227"/>
      <c r="I1285" s="155"/>
      <c r="J1285" s="132"/>
      <c r="K1285" s="228"/>
      <c r="L1285" s="228"/>
      <c r="M1285" s="229"/>
      <c r="N1285" s="230"/>
      <c r="O1285" s="231"/>
      <c r="P1285" s="230"/>
      <c r="Q1285" s="183"/>
      <c r="R1285" s="183"/>
      <c r="S1285" s="183"/>
      <c r="T1285" s="183"/>
      <c r="U1285" s="183"/>
      <c r="V1285" s="183"/>
      <c r="W1285" s="183"/>
      <c r="X1285" s="183"/>
      <c r="Y1285" s="183"/>
      <c r="Z1285" s="183"/>
      <c r="AA1285" s="183"/>
      <c r="AB1285" s="183"/>
      <c r="AC1285" s="183"/>
      <c r="AD1285" s="183"/>
      <c r="AE1285" s="183"/>
      <c r="AF1285" s="183"/>
      <c r="AG1285" s="183"/>
      <c r="AH1285" s="183"/>
      <c r="AI1285" s="183"/>
      <c r="AJ1285" s="183"/>
      <c r="AK1285" s="183"/>
      <c r="AL1285" s="183"/>
      <c r="AM1285" s="183"/>
      <c r="AN1285" s="183"/>
      <c r="AO1285" s="183"/>
      <c r="AP1285" s="183"/>
      <c r="AQ1285" s="183"/>
      <c r="AR1285" s="183"/>
      <c r="AS1285" s="183"/>
      <c r="AT1285" s="183"/>
      <c r="AU1285" s="183"/>
      <c r="AV1285" s="183"/>
      <c r="AW1285" s="183"/>
      <c r="AX1285" s="183"/>
      <c r="AY1285" s="183"/>
      <c r="AZ1285" s="183"/>
      <c r="BA1285" s="183"/>
      <c r="BB1285" s="183"/>
      <c r="BC1285" s="183"/>
      <c r="BD1285" s="183"/>
      <c r="BE1285" s="183"/>
      <c r="BF1285" s="183"/>
      <c r="BG1285" s="183"/>
      <c r="BH1285" s="183"/>
      <c r="BI1285" s="183"/>
      <c r="BJ1285" s="183"/>
      <c r="BK1285" s="183"/>
      <c r="BL1285" s="183"/>
      <c r="BM1285" s="183"/>
      <c r="BN1285" s="183"/>
    </row>
    <row r="1286">
      <c r="A1286" s="183"/>
      <c r="B1286" s="183"/>
      <c r="C1286" s="155"/>
      <c r="D1286" s="227"/>
      <c r="E1286" s="227"/>
      <c r="F1286" s="227"/>
      <c r="G1286" s="227"/>
      <c r="H1286" s="227"/>
      <c r="I1286" s="155"/>
      <c r="J1286" s="132"/>
      <c r="K1286" s="228"/>
      <c r="L1286" s="228"/>
      <c r="M1286" s="229"/>
      <c r="N1286" s="230"/>
      <c r="O1286" s="231"/>
      <c r="P1286" s="230"/>
      <c r="Q1286" s="183"/>
      <c r="R1286" s="183"/>
      <c r="S1286" s="183"/>
      <c r="T1286" s="183"/>
      <c r="U1286" s="183"/>
      <c r="V1286" s="183"/>
      <c r="W1286" s="183"/>
      <c r="X1286" s="183"/>
      <c r="Y1286" s="183"/>
      <c r="Z1286" s="183"/>
      <c r="AA1286" s="183"/>
      <c r="AB1286" s="183"/>
      <c r="AC1286" s="183"/>
      <c r="AD1286" s="183"/>
      <c r="AE1286" s="183"/>
      <c r="AF1286" s="183"/>
      <c r="AG1286" s="183"/>
      <c r="AH1286" s="183"/>
      <c r="AI1286" s="183"/>
      <c r="AJ1286" s="183"/>
      <c r="AK1286" s="183"/>
      <c r="AL1286" s="183"/>
      <c r="AM1286" s="183"/>
      <c r="AN1286" s="183"/>
      <c r="AO1286" s="183"/>
      <c r="AP1286" s="183"/>
      <c r="AQ1286" s="183"/>
      <c r="AR1286" s="183"/>
      <c r="AS1286" s="183"/>
      <c r="AT1286" s="183"/>
      <c r="AU1286" s="183"/>
      <c r="AV1286" s="183"/>
      <c r="AW1286" s="183"/>
      <c r="AX1286" s="183"/>
      <c r="AY1286" s="183"/>
      <c r="AZ1286" s="183"/>
      <c r="BA1286" s="183"/>
      <c r="BB1286" s="183"/>
      <c r="BC1286" s="183"/>
      <c r="BD1286" s="183"/>
      <c r="BE1286" s="183"/>
      <c r="BF1286" s="183"/>
      <c r="BG1286" s="183"/>
      <c r="BH1286" s="183"/>
      <c r="BI1286" s="183"/>
      <c r="BJ1286" s="183"/>
      <c r="BK1286" s="183"/>
      <c r="BL1286" s="183"/>
      <c r="BM1286" s="183"/>
      <c r="BN1286" s="183"/>
    </row>
    <row r="1287">
      <c r="A1287" s="183"/>
      <c r="B1287" s="183"/>
      <c r="C1287" s="155"/>
      <c r="D1287" s="227"/>
      <c r="E1287" s="227"/>
      <c r="F1287" s="227"/>
      <c r="G1287" s="227"/>
      <c r="H1287" s="227"/>
      <c r="I1287" s="155"/>
      <c r="J1287" s="132"/>
      <c r="K1287" s="228"/>
      <c r="L1287" s="228"/>
      <c r="M1287" s="229"/>
      <c r="N1287" s="230"/>
      <c r="O1287" s="231"/>
      <c r="P1287" s="230"/>
      <c r="Q1287" s="183"/>
      <c r="R1287" s="183"/>
      <c r="S1287" s="183"/>
      <c r="T1287" s="183"/>
      <c r="U1287" s="183"/>
      <c r="V1287" s="183"/>
      <c r="W1287" s="183"/>
      <c r="X1287" s="183"/>
      <c r="Y1287" s="183"/>
      <c r="Z1287" s="183"/>
      <c r="AA1287" s="183"/>
      <c r="AB1287" s="183"/>
      <c r="AC1287" s="183"/>
      <c r="AD1287" s="183"/>
      <c r="AE1287" s="183"/>
      <c r="AF1287" s="183"/>
      <c r="AG1287" s="183"/>
      <c r="AH1287" s="183"/>
      <c r="AI1287" s="183"/>
      <c r="AJ1287" s="183"/>
      <c r="AK1287" s="183"/>
      <c r="AL1287" s="183"/>
      <c r="AM1287" s="183"/>
      <c r="AN1287" s="183"/>
      <c r="AO1287" s="183"/>
      <c r="AP1287" s="183"/>
      <c r="AQ1287" s="183"/>
      <c r="AR1287" s="183"/>
      <c r="AS1287" s="183"/>
      <c r="AT1287" s="183"/>
      <c r="AU1287" s="183"/>
      <c r="AV1287" s="183"/>
      <c r="AW1287" s="183"/>
      <c r="AX1287" s="183"/>
      <c r="AY1287" s="183"/>
      <c r="AZ1287" s="183"/>
      <c r="BA1287" s="183"/>
      <c r="BB1287" s="183"/>
      <c r="BC1287" s="183"/>
      <c r="BD1287" s="183"/>
      <c r="BE1287" s="183"/>
      <c r="BF1287" s="183"/>
      <c r="BG1287" s="183"/>
      <c r="BH1287" s="183"/>
      <c r="BI1287" s="183"/>
      <c r="BJ1287" s="183"/>
      <c r="BK1287" s="183"/>
      <c r="BL1287" s="183"/>
      <c r="BM1287" s="183"/>
      <c r="BN1287" s="183"/>
    </row>
    <row r="1288">
      <c r="A1288" s="183"/>
      <c r="B1288" s="183"/>
      <c r="C1288" s="155"/>
      <c r="D1288" s="227"/>
      <c r="E1288" s="227"/>
      <c r="F1288" s="227"/>
      <c r="G1288" s="227"/>
      <c r="H1288" s="227"/>
      <c r="I1288" s="155"/>
      <c r="J1288" s="132"/>
      <c r="K1288" s="228"/>
      <c r="L1288" s="228"/>
      <c r="M1288" s="229"/>
      <c r="N1288" s="230"/>
      <c r="O1288" s="231"/>
      <c r="P1288" s="230"/>
      <c r="Q1288" s="183"/>
      <c r="R1288" s="183"/>
      <c r="S1288" s="183"/>
      <c r="T1288" s="183"/>
      <c r="U1288" s="183"/>
      <c r="V1288" s="183"/>
      <c r="W1288" s="183"/>
      <c r="X1288" s="183"/>
      <c r="Y1288" s="183"/>
      <c r="Z1288" s="183"/>
      <c r="AA1288" s="183"/>
      <c r="AB1288" s="183"/>
      <c r="AC1288" s="183"/>
      <c r="AD1288" s="183"/>
      <c r="AE1288" s="183"/>
      <c r="AF1288" s="183"/>
      <c r="AG1288" s="183"/>
      <c r="AH1288" s="183"/>
      <c r="AI1288" s="183"/>
      <c r="AJ1288" s="183"/>
      <c r="AK1288" s="183"/>
      <c r="AL1288" s="183"/>
      <c r="AM1288" s="183"/>
      <c r="AN1288" s="183"/>
      <c r="AO1288" s="183"/>
      <c r="AP1288" s="183"/>
      <c r="AQ1288" s="183"/>
      <c r="AR1288" s="183"/>
      <c r="AS1288" s="183"/>
      <c r="AT1288" s="183"/>
      <c r="AU1288" s="183"/>
      <c r="AV1288" s="183"/>
      <c r="AW1288" s="183"/>
      <c r="AX1288" s="183"/>
      <c r="AY1288" s="183"/>
      <c r="AZ1288" s="183"/>
      <c r="BA1288" s="183"/>
      <c r="BB1288" s="183"/>
      <c r="BC1288" s="183"/>
      <c r="BD1288" s="183"/>
      <c r="BE1288" s="183"/>
      <c r="BF1288" s="183"/>
      <c r="BG1288" s="183"/>
      <c r="BH1288" s="183"/>
      <c r="BI1288" s="183"/>
      <c r="BJ1288" s="183"/>
      <c r="BK1288" s="183"/>
      <c r="BL1288" s="183"/>
      <c r="BM1288" s="183"/>
      <c r="BN1288" s="183"/>
    </row>
    <row r="1289">
      <c r="A1289" s="183"/>
      <c r="B1289" s="183"/>
      <c r="C1289" s="155"/>
      <c r="D1289" s="227"/>
      <c r="E1289" s="227"/>
      <c r="F1289" s="227"/>
      <c r="G1289" s="227"/>
      <c r="H1289" s="227"/>
      <c r="I1289" s="155"/>
      <c r="J1289" s="132"/>
      <c r="K1289" s="228"/>
      <c r="L1289" s="228"/>
      <c r="M1289" s="229"/>
      <c r="N1289" s="230"/>
      <c r="O1289" s="231"/>
      <c r="P1289" s="230"/>
      <c r="Q1289" s="183"/>
      <c r="R1289" s="183"/>
      <c r="S1289" s="183"/>
      <c r="T1289" s="183"/>
      <c r="U1289" s="183"/>
      <c r="V1289" s="183"/>
      <c r="W1289" s="183"/>
      <c r="X1289" s="183"/>
      <c r="Y1289" s="183"/>
      <c r="Z1289" s="183"/>
      <c r="AA1289" s="183"/>
      <c r="AB1289" s="183"/>
      <c r="AC1289" s="183"/>
      <c r="AD1289" s="183"/>
      <c r="AE1289" s="183"/>
      <c r="AF1289" s="183"/>
      <c r="AG1289" s="183"/>
      <c r="AH1289" s="183"/>
      <c r="AI1289" s="183"/>
      <c r="AJ1289" s="183"/>
      <c r="AK1289" s="183"/>
      <c r="AL1289" s="183"/>
      <c r="AM1289" s="183"/>
      <c r="AN1289" s="183"/>
      <c r="AO1289" s="183"/>
      <c r="AP1289" s="183"/>
      <c r="AQ1289" s="183"/>
      <c r="AR1289" s="183"/>
      <c r="AS1289" s="183"/>
      <c r="AT1289" s="183"/>
      <c r="AU1289" s="183"/>
      <c r="AV1289" s="183"/>
      <c r="AW1289" s="183"/>
      <c r="AX1289" s="183"/>
      <c r="AY1289" s="183"/>
      <c r="AZ1289" s="183"/>
      <c r="BA1289" s="183"/>
      <c r="BB1289" s="183"/>
      <c r="BC1289" s="183"/>
      <c r="BD1289" s="183"/>
      <c r="BE1289" s="183"/>
      <c r="BF1289" s="183"/>
      <c r="BG1289" s="183"/>
      <c r="BH1289" s="183"/>
      <c r="BI1289" s="183"/>
      <c r="BJ1289" s="183"/>
      <c r="BK1289" s="183"/>
      <c r="BL1289" s="183"/>
      <c r="BM1289" s="183"/>
      <c r="BN1289" s="183"/>
    </row>
    <row r="1290">
      <c r="A1290" s="183"/>
      <c r="B1290" s="183"/>
      <c r="C1290" s="155"/>
      <c r="D1290" s="227"/>
      <c r="E1290" s="227"/>
      <c r="F1290" s="227"/>
      <c r="G1290" s="227"/>
      <c r="H1290" s="227"/>
      <c r="I1290" s="155"/>
      <c r="J1290" s="132"/>
      <c r="K1290" s="228"/>
      <c r="L1290" s="228"/>
      <c r="M1290" s="229"/>
      <c r="N1290" s="230"/>
      <c r="O1290" s="231"/>
      <c r="P1290" s="230"/>
      <c r="Q1290" s="183"/>
      <c r="R1290" s="183"/>
      <c r="S1290" s="183"/>
      <c r="T1290" s="183"/>
      <c r="U1290" s="183"/>
      <c r="V1290" s="183"/>
      <c r="W1290" s="183"/>
      <c r="X1290" s="183"/>
      <c r="Y1290" s="183"/>
      <c r="Z1290" s="183"/>
      <c r="AA1290" s="183"/>
      <c r="AB1290" s="183"/>
      <c r="AC1290" s="183"/>
      <c r="AD1290" s="183"/>
      <c r="AE1290" s="183"/>
      <c r="AF1290" s="183"/>
      <c r="AG1290" s="183"/>
      <c r="AH1290" s="183"/>
      <c r="AI1290" s="183"/>
      <c r="AJ1290" s="183"/>
      <c r="AK1290" s="183"/>
      <c r="AL1290" s="183"/>
      <c r="AM1290" s="183"/>
      <c r="AN1290" s="183"/>
      <c r="AO1290" s="183"/>
      <c r="AP1290" s="183"/>
      <c r="AQ1290" s="183"/>
      <c r="AR1290" s="183"/>
      <c r="AS1290" s="183"/>
      <c r="AT1290" s="183"/>
      <c r="AU1290" s="183"/>
      <c r="AV1290" s="183"/>
      <c r="AW1290" s="183"/>
      <c r="AX1290" s="183"/>
      <c r="AY1290" s="183"/>
      <c r="AZ1290" s="183"/>
      <c r="BA1290" s="183"/>
      <c r="BB1290" s="183"/>
      <c r="BC1290" s="183"/>
      <c r="BD1290" s="183"/>
      <c r="BE1290" s="183"/>
      <c r="BF1290" s="183"/>
      <c r="BG1290" s="183"/>
      <c r="BH1290" s="183"/>
      <c r="BI1290" s="183"/>
      <c r="BJ1290" s="183"/>
      <c r="BK1290" s="183"/>
      <c r="BL1290" s="183"/>
      <c r="BM1290" s="183"/>
      <c r="BN1290" s="183"/>
    </row>
    <row r="1291">
      <c r="A1291" s="183"/>
      <c r="B1291" s="183"/>
      <c r="C1291" s="155"/>
      <c r="D1291" s="227"/>
      <c r="E1291" s="227"/>
      <c r="F1291" s="227"/>
      <c r="G1291" s="227"/>
      <c r="H1291" s="227"/>
      <c r="I1291" s="155"/>
      <c r="J1291" s="132"/>
      <c r="K1291" s="228"/>
      <c r="L1291" s="228"/>
      <c r="M1291" s="229"/>
      <c r="N1291" s="230"/>
      <c r="O1291" s="231"/>
      <c r="P1291" s="230"/>
      <c r="Q1291" s="183"/>
      <c r="R1291" s="183"/>
      <c r="S1291" s="183"/>
      <c r="T1291" s="183"/>
      <c r="U1291" s="183"/>
      <c r="V1291" s="183"/>
      <c r="W1291" s="183"/>
      <c r="X1291" s="183"/>
      <c r="Y1291" s="183"/>
      <c r="Z1291" s="183"/>
      <c r="AA1291" s="183"/>
      <c r="AB1291" s="183"/>
      <c r="AC1291" s="183"/>
      <c r="AD1291" s="183"/>
      <c r="AE1291" s="183"/>
      <c r="AF1291" s="183"/>
      <c r="AG1291" s="183"/>
      <c r="AH1291" s="183"/>
      <c r="AI1291" s="183"/>
      <c r="AJ1291" s="183"/>
      <c r="AK1291" s="183"/>
      <c r="AL1291" s="183"/>
      <c r="AM1291" s="183"/>
      <c r="AN1291" s="183"/>
      <c r="AO1291" s="183"/>
      <c r="AP1291" s="183"/>
      <c r="AQ1291" s="183"/>
      <c r="AR1291" s="183"/>
      <c r="AS1291" s="183"/>
      <c r="AT1291" s="183"/>
      <c r="AU1291" s="183"/>
      <c r="AV1291" s="183"/>
      <c r="AW1291" s="183"/>
      <c r="AX1291" s="183"/>
      <c r="AY1291" s="183"/>
      <c r="AZ1291" s="183"/>
      <c r="BA1291" s="183"/>
      <c r="BB1291" s="183"/>
      <c r="BC1291" s="183"/>
      <c r="BD1291" s="183"/>
      <c r="BE1291" s="183"/>
      <c r="BF1291" s="183"/>
      <c r="BG1291" s="183"/>
      <c r="BH1291" s="183"/>
      <c r="BI1291" s="183"/>
      <c r="BJ1291" s="183"/>
      <c r="BK1291" s="183"/>
      <c r="BL1291" s="183"/>
      <c r="BM1291" s="183"/>
      <c r="BN1291" s="183"/>
    </row>
    <row r="1292">
      <c r="A1292" s="183"/>
      <c r="B1292" s="183"/>
      <c r="C1292" s="155"/>
      <c r="D1292" s="227"/>
      <c r="E1292" s="227"/>
      <c r="F1292" s="227"/>
      <c r="G1292" s="227"/>
      <c r="H1292" s="227"/>
      <c r="I1292" s="155"/>
      <c r="J1292" s="132"/>
      <c r="K1292" s="228"/>
      <c r="L1292" s="228"/>
      <c r="M1292" s="229"/>
      <c r="N1292" s="230"/>
      <c r="O1292" s="231"/>
      <c r="P1292" s="230"/>
      <c r="Q1292" s="183"/>
      <c r="R1292" s="183"/>
      <c r="S1292" s="183"/>
      <c r="T1292" s="183"/>
      <c r="U1292" s="183"/>
      <c r="V1292" s="183"/>
      <c r="W1292" s="183"/>
      <c r="X1292" s="183"/>
      <c r="Y1292" s="183"/>
      <c r="Z1292" s="183"/>
      <c r="AA1292" s="183"/>
      <c r="AB1292" s="183"/>
      <c r="AC1292" s="183"/>
      <c r="AD1292" s="183"/>
      <c r="AE1292" s="183"/>
      <c r="AF1292" s="183"/>
      <c r="AG1292" s="183"/>
      <c r="AH1292" s="183"/>
      <c r="AI1292" s="183"/>
      <c r="AJ1292" s="183"/>
      <c r="AK1292" s="183"/>
      <c r="AL1292" s="183"/>
      <c r="AM1292" s="183"/>
      <c r="AN1292" s="183"/>
      <c r="AO1292" s="183"/>
      <c r="AP1292" s="183"/>
      <c r="AQ1292" s="183"/>
      <c r="AR1292" s="183"/>
      <c r="AS1292" s="183"/>
      <c r="AT1292" s="183"/>
      <c r="AU1292" s="183"/>
      <c r="AV1292" s="183"/>
      <c r="AW1292" s="183"/>
      <c r="AX1292" s="183"/>
      <c r="AY1292" s="183"/>
      <c r="AZ1292" s="183"/>
      <c r="BA1292" s="183"/>
      <c r="BB1292" s="183"/>
      <c r="BC1292" s="183"/>
      <c r="BD1292" s="183"/>
      <c r="BE1292" s="183"/>
      <c r="BF1292" s="183"/>
      <c r="BG1292" s="183"/>
      <c r="BH1292" s="183"/>
      <c r="BI1292" s="183"/>
      <c r="BJ1292" s="183"/>
      <c r="BK1292" s="183"/>
      <c r="BL1292" s="183"/>
      <c r="BM1292" s="183"/>
      <c r="BN1292" s="183"/>
    </row>
    <row r="1293">
      <c r="A1293" s="183"/>
      <c r="B1293" s="183"/>
      <c r="C1293" s="155"/>
      <c r="D1293" s="227"/>
      <c r="E1293" s="227"/>
      <c r="F1293" s="227"/>
      <c r="G1293" s="227"/>
      <c r="H1293" s="227"/>
      <c r="I1293" s="155"/>
      <c r="J1293" s="132"/>
      <c r="K1293" s="228"/>
      <c r="L1293" s="228"/>
      <c r="M1293" s="229"/>
      <c r="N1293" s="230"/>
      <c r="O1293" s="231"/>
      <c r="P1293" s="230"/>
      <c r="Q1293" s="183"/>
      <c r="R1293" s="183"/>
      <c r="S1293" s="183"/>
      <c r="T1293" s="183"/>
      <c r="U1293" s="183"/>
      <c r="V1293" s="183"/>
      <c r="W1293" s="183"/>
      <c r="X1293" s="183"/>
      <c r="Y1293" s="183"/>
      <c r="Z1293" s="183"/>
      <c r="AA1293" s="183"/>
      <c r="AB1293" s="183"/>
      <c r="AC1293" s="183"/>
      <c r="AD1293" s="183"/>
      <c r="AE1293" s="183"/>
      <c r="AF1293" s="183"/>
      <c r="AG1293" s="183"/>
      <c r="AH1293" s="183"/>
      <c r="AI1293" s="183"/>
      <c r="AJ1293" s="183"/>
      <c r="AK1293" s="183"/>
      <c r="AL1293" s="183"/>
      <c r="AM1293" s="183"/>
      <c r="AN1293" s="183"/>
      <c r="AO1293" s="183"/>
      <c r="AP1293" s="183"/>
      <c r="AQ1293" s="183"/>
      <c r="AR1293" s="183"/>
      <c r="AS1293" s="183"/>
      <c r="AT1293" s="183"/>
      <c r="AU1293" s="183"/>
      <c r="AV1293" s="183"/>
      <c r="AW1293" s="183"/>
      <c r="AX1293" s="183"/>
      <c r="AY1293" s="183"/>
      <c r="AZ1293" s="183"/>
      <c r="BA1293" s="183"/>
      <c r="BB1293" s="183"/>
      <c r="BC1293" s="183"/>
      <c r="BD1293" s="183"/>
      <c r="BE1293" s="183"/>
      <c r="BF1293" s="183"/>
      <c r="BG1293" s="183"/>
      <c r="BH1293" s="183"/>
      <c r="BI1293" s="183"/>
      <c r="BJ1293" s="183"/>
      <c r="BK1293" s="183"/>
      <c r="BL1293" s="183"/>
      <c r="BM1293" s="183"/>
      <c r="BN1293" s="183"/>
    </row>
    <row r="1294">
      <c r="A1294" s="183"/>
      <c r="B1294" s="183"/>
      <c r="C1294" s="155"/>
      <c r="D1294" s="227"/>
      <c r="E1294" s="227"/>
      <c r="F1294" s="227"/>
      <c r="G1294" s="227"/>
      <c r="H1294" s="227"/>
      <c r="I1294" s="155"/>
      <c r="J1294" s="132"/>
      <c r="K1294" s="228"/>
      <c r="L1294" s="228"/>
      <c r="M1294" s="229"/>
      <c r="N1294" s="230"/>
      <c r="O1294" s="231"/>
      <c r="P1294" s="230"/>
      <c r="Q1294" s="183"/>
      <c r="R1294" s="183"/>
      <c r="S1294" s="183"/>
      <c r="T1294" s="183"/>
      <c r="U1294" s="183"/>
      <c r="V1294" s="183"/>
      <c r="W1294" s="183"/>
      <c r="X1294" s="183"/>
      <c r="Y1294" s="183"/>
      <c r="Z1294" s="183"/>
      <c r="AA1294" s="183"/>
      <c r="AB1294" s="183"/>
      <c r="AC1294" s="183"/>
      <c r="AD1294" s="183"/>
      <c r="AE1294" s="183"/>
      <c r="AF1294" s="183"/>
      <c r="AG1294" s="183"/>
      <c r="AH1294" s="183"/>
      <c r="AI1294" s="183"/>
      <c r="AJ1294" s="183"/>
      <c r="AK1294" s="183"/>
      <c r="AL1294" s="183"/>
      <c r="AM1294" s="183"/>
      <c r="AN1294" s="183"/>
      <c r="AO1294" s="183"/>
      <c r="AP1294" s="183"/>
      <c r="AQ1294" s="183"/>
      <c r="AR1294" s="183"/>
      <c r="AS1294" s="183"/>
      <c r="AT1294" s="183"/>
      <c r="AU1294" s="183"/>
      <c r="AV1294" s="183"/>
      <c r="AW1294" s="183"/>
      <c r="AX1294" s="183"/>
      <c r="AY1294" s="183"/>
      <c r="AZ1294" s="183"/>
      <c r="BA1294" s="183"/>
      <c r="BB1294" s="183"/>
      <c r="BC1294" s="183"/>
      <c r="BD1294" s="183"/>
      <c r="BE1294" s="183"/>
      <c r="BF1294" s="183"/>
      <c r="BG1294" s="183"/>
      <c r="BH1294" s="183"/>
      <c r="BI1294" s="183"/>
      <c r="BJ1294" s="183"/>
      <c r="BK1294" s="183"/>
      <c r="BL1294" s="183"/>
      <c r="BM1294" s="183"/>
      <c r="BN1294" s="183"/>
    </row>
  </sheetData>
  <customSheetViews>
    <customSheetView guid="{57091208-F8D5-42B1-AEFF-F67F22CB3818}" filter="1" showAutoFilter="1">
      <autoFilter ref="$A$5:$BD$304">
        <sortState ref="A5:BD304">
          <sortCondition ref="J5:J304"/>
        </sortState>
      </autoFilter>
    </customSheetView>
    <customSheetView guid="{D7DC3375-3451-42A4-A149-5BB4648D4605}" filter="1" showAutoFilter="1">
      <autoFilter ref="$A$5:$BD$304">
        <sortState ref="A5:BD304">
          <sortCondition ref="B5:B304"/>
        </sortState>
      </autoFilter>
    </customSheetView>
    <customSheetView guid="{922D49F1-E58D-4475-A983-2DE923C0B36A}" filter="1" showAutoFilter="1">
      <autoFilter ref="$M$312"/>
    </customSheetView>
  </customSheetViews>
  <conditionalFormatting sqref="Q3:BN3">
    <cfRule type="colorScale" priority="1">
      <colorScale>
        <cfvo type="min"/>
        <cfvo type="max"/>
        <color rgb="FFFFFFFF"/>
        <color rgb="FF76A5AF"/>
      </colorScale>
    </cfRule>
  </conditionalFormatting>
  <conditionalFormatting sqref="A1">
    <cfRule type="notContainsBlanks" dxfId="0" priority="2">
      <formula>LEN(TRIM(A1))&gt;0</formula>
    </cfRule>
  </conditionalFormatting>
  <dataValidations>
    <dataValidation type="list" allowBlank="1" showErrorMessage="1" sqref="K6:L1004">
      <formula1>Parameter!$J$2:$J$49</formula1>
    </dataValidation>
    <dataValidation type="list" allowBlank="1" showErrorMessage="1" sqref="B2">
      <formula1>Parameter!$B$2:$B$13</formula1>
    </dataValidation>
  </dataValidations>
  <drawing r:id="rId1"/>
  <extLst>
    <ext uri="{05C60535-1F16-4fd2-B633-F4F36F0B64E0}">
      <x14:sparklineGroups>
        <x14:sparklineGroup manualMax="1.0" manualMin="0.0" type="column" displayEmptyCellsAs="gap" minAxisType="custom" maxAxisType="custom">
          <x14:colorSeries rgb="FFA52A2A"/>
          <x14:sparklines>
            <x14:sparkline>
              <xm:f>byMonth!O4</xm:f>
              <xm:sqref>P4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9.25"/>
    <col customWidth="1" hidden="1" min="3" max="3" width="12.63"/>
    <col customWidth="1" min="4" max="5" width="13.63"/>
    <col customWidth="1" min="6" max="6" width="6.0"/>
    <col customWidth="1" min="7" max="7" width="7.63"/>
    <col customWidth="1" min="8" max="8" width="8.75"/>
    <col customWidth="1" min="9" max="9" width="7.63"/>
    <col customWidth="1" min="10" max="62" width="2.63"/>
  </cols>
  <sheetData>
    <row r="1">
      <c r="A1" s="75"/>
      <c r="B1" s="75"/>
      <c r="C1" s="232"/>
      <c r="D1" s="211"/>
      <c r="E1" s="211"/>
      <c r="F1" s="233"/>
      <c r="G1" s="233"/>
      <c r="H1" s="234"/>
      <c r="I1" s="233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</row>
    <row r="2" ht="60.0" customHeight="1">
      <c r="A2" s="75"/>
      <c r="B2" s="235">
        <v>2026.0</v>
      </c>
      <c r="C2" s="236"/>
      <c r="E2" s="211"/>
      <c r="F2" s="79"/>
      <c r="G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</row>
    <row r="3" ht="60.0" customHeight="1">
      <c r="A3" s="75"/>
      <c r="B3" s="235" t="s">
        <v>134</v>
      </c>
      <c r="C3" s="235">
        <v>3.0</v>
      </c>
      <c r="F3" s="233"/>
      <c r="G3" s="233"/>
      <c r="H3" s="237">
        <f>H4/240</f>
        <v>0</v>
      </c>
      <c r="I3" s="233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</row>
    <row r="4" ht="60.0" customHeight="1">
      <c r="A4" s="75"/>
      <c r="B4" s="238">
        <f>DATE(B2,MATCH(B3,Parameter!B2:B13,0),C3)</f>
        <v>46056</v>
      </c>
      <c r="C4" s="232"/>
      <c r="D4" s="239"/>
      <c r="E4" s="239"/>
      <c r="F4" s="233"/>
      <c r="G4" s="233"/>
      <c r="H4" s="240">
        <f>SUM(H5:H20)</f>
        <v>0</v>
      </c>
      <c r="I4" s="233"/>
      <c r="J4" s="241" t="str">
        <f t="array" ref="J4">INDEX(Parameter!$H$2:$H$41,J$5)</f>
        <v>บุญเลิศ</v>
      </c>
      <c r="K4" s="241" t="str">
        <f t="array" ref="K4">INDEX(Parameter!$H$2:$H$41,K$5)</f>
        <v>สมชาย</v>
      </c>
      <c r="L4" s="241" t="str">
        <f t="array" ref="L4">INDEX(Parameter!$H$2:$H$41,L$5)</f>
        <v>จักรพงศ์</v>
      </c>
      <c r="M4" s="241" t="str">
        <f t="array" ref="M4">INDEX(Parameter!$H$2:$H$41,M$5)</f>
        <v>ศรชัย</v>
      </c>
      <c r="N4" s="241" t="str">
        <f t="array" ref="N4">INDEX(Parameter!$H$2:$H$41,N$5)</f>
        <v>สนธญา</v>
      </c>
      <c r="O4" s="241" t="str">
        <f t="array" ref="O4">INDEX(Parameter!$H$2:$H$41,O$5)</f>
        <v>จุฬาวัลย์</v>
      </c>
      <c r="P4" s="241" t="str">
        <f t="array" ref="P4">INDEX(Parameter!$H$2:$H$41,P$5)</f>
        <v>เสาวลักษณ์</v>
      </c>
      <c r="Q4" s="241" t="str">
        <f t="array" ref="Q4">INDEX(Parameter!$H$2:$H$41,Q$5)</f>
        <v>อัจฉรา</v>
      </c>
      <c r="R4" s="241" t="str">
        <f t="array" ref="R4">INDEX(Parameter!$H$2:$H$41,R$5)</f>
        <v>มณีเนตร</v>
      </c>
      <c r="S4" s="241" t="str">
        <f t="array" ref="S4">INDEX(Parameter!$H$2:$H$41,S$5)</f>
        <v>อานนท์</v>
      </c>
      <c r="T4" s="241" t="str">
        <f t="array" ref="T4">INDEX(Parameter!$H$2:$H$41,T$5)</f>
        <v>สมชาย</v>
      </c>
      <c r="U4" s="241" t="str">
        <f t="array" ref="U4">INDEX(Parameter!$H$2:$H$41,U$5)</f>
        <v>ณัฐพงศ์</v>
      </c>
      <c r="V4" s="241" t="str">
        <f t="array" ref="V4">INDEX(Parameter!$H$2:$H$41,V$5)</f>
        <v>ทร</v>
      </c>
      <c r="W4" s="241" t="str">
        <f t="array" ref="W4">INDEX(Parameter!$H$2:$H$41,W$5)</f>
        <v>นิภาพร</v>
      </c>
      <c r="X4" s="241" t="str">
        <f t="array" ref="X4">INDEX(Parameter!$H$2:$H$41,X$5)</f>
        <v>อรพิณ</v>
      </c>
      <c r="Y4" s="241" t="str">
        <f t="array" ref="Y4">INDEX(Parameter!$H$2:$H$41,Y$5)</f>
        <v>สุนทรี</v>
      </c>
      <c r="Z4" s="241" t="str">
        <f t="array" ref="Z4">INDEX(Parameter!$H$2:$H$41,Z$5)</f>
        <v>สุชาติ</v>
      </c>
      <c r="AA4" s="241" t="str">
        <f t="array" ref="AA4">INDEX(Parameter!$H$2:$H$41,AA$5)</f>
        <v>ขวัญชัย</v>
      </c>
      <c r="AB4" s="241" t="str">
        <f t="array" ref="AB4">INDEX(Parameter!$H$2:$H$41,AB$5)</f>
        <v>ทศพล</v>
      </c>
      <c r="AC4" s="241" t="str">
        <f t="array" ref="AC4">INDEX(Parameter!$H$2:$H$41,AC$5)</f>
        <v>จันจิรา</v>
      </c>
      <c r="AD4" s="241" t="str">
        <f t="array" ref="AD4">INDEX(Parameter!$H$2:$H$41,AD$5)</f>
        <v>เสริมพงศ์</v>
      </c>
      <c r="AE4" s="241" t="str">
        <f t="array" ref="AE4">INDEX(Parameter!$H$2:$H$41,AE$5)</f>
        <v>ศรีประไพร</v>
      </c>
      <c r="AF4" s="241" t="str">
        <f t="array" ref="AF4">INDEX(Parameter!$H$2:$H$41,AF$5)</f>
        <v>สมพงษ์</v>
      </c>
      <c r="AG4" s="241" t="str">
        <f t="array" ref="AG4">INDEX(Parameter!$H$2:$H$41,AG$5)</f>
        <v>คำศรี</v>
      </c>
      <c r="AH4" s="241" t="str">
        <f t="array" ref="AH4">INDEX(Parameter!$H$2:$H$41,AH$5)</f>
        <v>จิตติพัฒน์</v>
      </c>
      <c r="AI4" s="241" t="str">
        <f t="array" ref="AI4">INDEX(Parameter!$H$2:$H$41,AI$5)</f>
        <v>วิชัย</v>
      </c>
      <c r="AJ4" s="241" t="str">
        <f t="array" ref="AJ4">INDEX(Parameter!$H$2:$H$41,AJ$5)</f>
        <v>ชาญณรงค์</v>
      </c>
      <c r="AK4" s="241" t="str">
        <f t="array" ref="AK4">INDEX(Parameter!$H$2:$H$41,AK$5)</f>
        <v>Vanut</v>
      </c>
      <c r="AL4" s="241" t="str">
        <f t="array" ref="AL4">INDEX(Parameter!$H$2:$H$41,AL$5)</f>
        <v>SUCK</v>
      </c>
      <c r="AM4" s="241" t="str">
        <f t="array" ref="AM4">INDEX(Parameter!$H$2:$H$41,AM$5)</f>
        <v>ธาดา</v>
      </c>
      <c r="AN4" s="241" t="str">
        <f t="array" ref="AN4">INDEX(Parameter!$H$2:$H$41,AN$5)</f>
        <v>ไกรสิทธิ์</v>
      </c>
      <c r="AO4" s="241" t="str">
        <f t="array" ref="AO4">INDEX(Parameter!$H$2:$H$41,AO$5)</f>
        <v>ทีมนอกพงศกร</v>
      </c>
      <c r="AP4" s="241" t="str">
        <f t="array" ref="AP4">INDEX(Parameter!$H$2:$H$41,AP$5)</f>
        <v>ทีมนอกเบส</v>
      </c>
      <c r="AQ4" s="241" t="str">
        <f t="array" ref="AQ4">INDEX(Parameter!$H$2:$H$41,AQ$5)</f>
        <v>ทีมนอกน้าป๋อง</v>
      </c>
      <c r="AR4" s="241" t="str">
        <f t="array" ref="AR4">INDEX(Parameter!$H$2:$H$41,AR$5)</f>
        <v/>
      </c>
      <c r="AS4" s="241" t="str">
        <f t="array" ref="AS4">INDEX(Parameter!$H$2:$H$41,AS$5)</f>
        <v/>
      </c>
      <c r="AT4" s="241" t="str">
        <f t="array" ref="AT4">INDEX(Parameter!$H$2:$H$41,AT$5)</f>
        <v/>
      </c>
      <c r="AU4" s="241" t="str">
        <f t="array" ref="AU4">INDEX(Parameter!$H$2:$H$41,AU$5)</f>
        <v/>
      </c>
      <c r="AV4" s="241" t="str">
        <f t="array" ref="AV4">INDEX(Parameter!$H$2:$H$41,AV$5)</f>
        <v/>
      </c>
      <c r="AW4" s="241" t="str">
        <f t="array" ref="AW4">INDEX(Parameter!$H$2:$H$41,AW$5)</f>
        <v/>
      </c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</row>
    <row r="5">
      <c r="A5" s="242" t="s">
        <v>141</v>
      </c>
      <c r="B5" s="242" t="s">
        <v>11</v>
      </c>
      <c r="C5" s="243" t="s">
        <v>394</v>
      </c>
      <c r="D5" s="244" t="s">
        <v>395</v>
      </c>
      <c r="E5" s="244" t="s">
        <v>396</v>
      </c>
      <c r="F5" s="245" t="s">
        <v>398</v>
      </c>
      <c r="G5" s="245" t="s">
        <v>19</v>
      </c>
      <c r="H5" s="246" t="s">
        <v>20</v>
      </c>
      <c r="I5" s="247" t="s">
        <v>21</v>
      </c>
      <c r="J5" s="248">
        <v>1.0</v>
      </c>
      <c r="K5" s="248">
        <v>2.0</v>
      </c>
      <c r="L5" s="248">
        <v>3.0</v>
      </c>
      <c r="M5" s="248">
        <v>4.0</v>
      </c>
      <c r="N5" s="248">
        <v>5.0</v>
      </c>
      <c r="O5" s="248">
        <v>6.0</v>
      </c>
      <c r="P5" s="248">
        <v>7.0</v>
      </c>
      <c r="Q5" s="248">
        <v>8.0</v>
      </c>
      <c r="R5" s="248">
        <v>9.0</v>
      </c>
      <c r="S5" s="248">
        <v>10.0</v>
      </c>
      <c r="T5" s="248">
        <v>11.0</v>
      </c>
      <c r="U5" s="248">
        <v>12.0</v>
      </c>
      <c r="V5" s="248">
        <v>13.0</v>
      </c>
      <c r="W5" s="248">
        <v>14.0</v>
      </c>
      <c r="X5" s="248">
        <v>15.0</v>
      </c>
      <c r="Y5" s="248">
        <v>16.0</v>
      </c>
      <c r="Z5" s="248">
        <v>17.0</v>
      </c>
      <c r="AA5" s="248">
        <v>18.0</v>
      </c>
      <c r="AB5" s="248">
        <v>19.0</v>
      </c>
      <c r="AC5" s="248">
        <v>20.0</v>
      </c>
      <c r="AD5" s="248">
        <v>21.0</v>
      </c>
      <c r="AE5" s="248">
        <v>22.0</v>
      </c>
      <c r="AF5" s="248">
        <v>23.0</v>
      </c>
      <c r="AG5" s="248">
        <v>24.0</v>
      </c>
      <c r="AH5" s="248">
        <v>25.0</v>
      </c>
      <c r="AI5" s="248">
        <v>26.0</v>
      </c>
      <c r="AJ5" s="248">
        <v>27.0</v>
      </c>
      <c r="AK5" s="248">
        <v>28.0</v>
      </c>
      <c r="AL5" s="248">
        <v>29.0</v>
      </c>
      <c r="AM5" s="248">
        <v>30.0</v>
      </c>
      <c r="AN5" s="248">
        <v>31.0</v>
      </c>
      <c r="AO5" s="248">
        <v>32.0</v>
      </c>
      <c r="AP5" s="248">
        <v>33.0</v>
      </c>
      <c r="AQ5" s="248">
        <v>34.0</v>
      </c>
      <c r="AR5" s="248">
        <v>35.0</v>
      </c>
      <c r="AS5" s="248">
        <v>36.0</v>
      </c>
      <c r="AT5" s="248">
        <v>37.0</v>
      </c>
      <c r="AU5" s="248">
        <v>38.0</v>
      </c>
      <c r="AV5" s="248">
        <v>39.0</v>
      </c>
      <c r="AW5" s="248">
        <v>40.0</v>
      </c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</row>
    <row r="6">
      <c r="A6" s="6">
        <v>1.0</v>
      </c>
      <c r="B6" s="249" t="str">
        <f>IFERROR(__xludf.DUMMYFUNCTION("IF(B$4&lt;&gt;"""",IFNA( FILTER('Job-In'!$C$6:$BH$305,'Job-In'!$M$6:$M$305=$B$4),""""),"""")"),"")</f>
        <v/>
      </c>
      <c r="C6" s="250"/>
      <c r="D6" s="251"/>
      <c r="E6" s="251"/>
      <c r="F6" s="252"/>
      <c r="G6" s="253"/>
      <c r="H6" s="254"/>
      <c r="I6" s="1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</row>
    <row r="7">
      <c r="A7" s="6">
        <v>2.0</v>
      </c>
      <c r="B7" s="249"/>
      <c r="C7" s="250"/>
      <c r="D7" s="251"/>
      <c r="E7" s="251"/>
      <c r="F7" s="252"/>
      <c r="G7" s="253"/>
      <c r="H7" s="254"/>
      <c r="I7" s="1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</row>
    <row r="8">
      <c r="A8" s="6">
        <v>3.0</v>
      </c>
      <c r="B8" s="249"/>
      <c r="C8" s="250"/>
      <c r="D8" s="251"/>
      <c r="E8" s="251"/>
      <c r="F8" s="252"/>
      <c r="G8" s="253"/>
      <c r="H8" s="254"/>
      <c r="I8" s="1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</row>
    <row r="9">
      <c r="A9" s="6">
        <v>4.0</v>
      </c>
      <c r="B9" s="249"/>
      <c r="C9" s="250"/>
      <c r="D9" s="251"/>
      <c r="E9" s="251"/>
      <c r="F9" s="252"/>
      <c r="G9" s="253"/>
      <c r="H9" s="254"/>
      <c r="I9" s="1"/>
      <c r="J9" s="255"/>
      <c r="K9" s="255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</row>
    <row r="10">
      <c r="A10" s="6">
        <v>5.0</v>
      </c>
      <c r="B10" s="249"/>
      <c r="C10" s="250"/>
      <c r="D10" s="251"/>
      <c r="E10" s="251"/>
      <c r="F10" s="252"/>
      <c r="G10" s="253"/>
      <c r="H10" s="254"/>
      <c r="I10" s="1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</row>
    <row r="11">
      <c r="A11" s="6">
        <v>6.0</v>
      </c>
      <c r="B11" s="249"/>
      <c r="C11" s="250"/>
      <c r="D11" s="251"/>
      <c r="E11" s="251"/>
      <c r="F11" s="252"/>
      <c r="G11" s="253"/>
      <c r="H11" s="254"/>
      <c r="I11" s="1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</row>
    <row r="12">
      <c r="A12" s="6">
        <v>7.0</v>
      </c>
      <c r="B12" s="249"/>
      <c r="C12" s="250"/>
      <c r="D12" s="251"/>
      <c r="E12" s="251"/>
      <c r="F12" s="252"/>
      <c r="G12" s="253"/>
      <c r="H12" s="254"/>
      <c r="I12" s="233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</row>
    <row r="13">
      <c r="A13" s="6">
        <v>8.0</v>
      </c>
      <c r="B13" s="249"/>
      <c r="C13" s="250"/>
      <c r="D13" s="251"/>
      <c r="E13" s="251"/>
      <c r="F13" s="252"/>
      <c r="G13" s="253"/>
      <c r="H13" s="254"/>
      <c r="I13" s="233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</row>
    <row r="14">
      <c r="A14" s="6">
        <v>9.0</v>
      </c>
      <c r="B14" s="249"/>
      <c r="C14" s="250"/>
      <c r="D14" s="251"/>
      <c r="E14" s="251"/>
      <c r="F14" s="252"/>
      <c r="G14" s="253"/>
      <c r="H14" s="254"/>
      <c r="I14" s="233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</row>
    <row r="15">
      <c r="A15" s="6">
        <v>10.0</v>
      </c>
      <c r="B15" s="249"/>
      <c r="C15" s="250"/>
      <c r="D15" s="251"/>
      <c r="E15" s="251"/>
      <c r="F15" s="252"/>
      <c r="G15" s="253"/>
      <c r="H15" s="254"/>
      <c r="I15" s="233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</row>
    <row r="16">
      <c r="A16" s="6">
        <v>11.0</v>
      </c>
      <c r="B16" s="249"/>
      <c r="C16" s="250"/>
      <c r="D16" s="251"/>
      <c r="E16" s="251"/>
      <c r="F16" s="252"/>
      <c r="G16" s="253"/>
      <c r="H16" s="254"/>
      <c r="I16" s="233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</row>
    <row r="17">
      <c r="A17" s="6">
        <v>12.0</v>
      </c>
      <c r="B17" s="249"/>
      <c r="C17" s="250"/>
      <c r="D17" s="251"/>
      <c r="E17" s="251"/>
      <c r="F17" s="252"/>
      <c r="G17" s="253"/>
      <c r="H17" s="254"/>
      <c r="I17" s="233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</row>
    <row r="18">
      <c r="A18" s="6">
        <v>13.0</v>
      </c>
      <c r="B18" s="249"/>
      <c r="C18" s="250"/>
      <c r="D18" s="251"/>
      <c r="E18" s="251"/>
      <c r="F18" s="252"/>
      <c r="G18" s="253"/>
      <c r="H18" s="254"/>
      <c r="I18" s="233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</row>
    <row r="19">
      <c r="A19" s="6">
        <v>14.0</v>
      </c>
      <c r="B19" s="249"/>
      <c r="C19" s="250"/>
      <c r="D19" s="251"/>
      <c r="E19" s="251"/>
      <c r="F19" s="252"/>
      <c r="G19" s="253"/>
      <c r="H19" s="254"/>
      <c r="I19" s="233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</row>
    <row r="20">
      <c r="A20" s="6">
        <v>15.0</v>
      </c>
      <c r="B20" s="249"/>
      <c r="C20" s="250"/>
      <c r="D20" s="251"/>
      <c r="E20" s="251"/>
      <c r="F20" s="252"/>
      <c r="G20" s="253"/>
      <c r="H20" s="254"/>
      <c r="I20" s="233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</row>
    <row r="21">
      <c r="A21" s="6"/>
      <c r="B21" s="249"/>
      <c r="C21" s="250"/>
      <c r="D21" s="251"/>
      <c r="E21" s="251"/>
      <c r="F21" s="252"/>
      <c r="G21" s="257"/>
      <c r="H21" s="254"/>
      <c r="I21" s="233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</row>
    <row r="22">
      <c r="A22" s="6"/>
      <c r="B22" s="249"/>
      <c r="C22" s="250"/>
      <c r="D22" s="251"/>
      <c r="E22" s="251"/>
      <c r="F22" s="252"/>
      <c r="G22" s="253"/>
      <c r="H22" s="254"/>
      <c r="I22" s="233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</row>
    <row r="23">
      <c r="A23" s="6"/>
      <c r="B23" s="258"/>
      <c r="C23" s="250"/>
      <c r="D23" s="251"/>
      <c r="E23" s="251"/>
      <c r="F23" s="252"/>
      <c r="G23" s="253"/>
      <c r="H23" s="254"/>
      <c r="I23" s="233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</row>
    <row r="24">
      <c r="A24" s="6"/>
      <c r="B24" s="258"/>
      <c r="C24" s="250"/>
      <c r="D24" s="251"/>
      <c r="E24" s="251"/>
      <c r="F24" s="252"/>
      <c r="G24" s="253"/>
      <c r="H24" s="254"/>
      <c r="I24" s="233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</row>
    <row r="25">
      <c r="A25" s="6"/>
      <c r="B25" s="258"/>
      <c r="C25" s="250"/>
      <c r="D25" s="251"/>
      <c r="E25" s="251"/>
      <c r="F25" s="252"/>
      <c r="G25" s="253"/>
      <c r="H25" s="254"/>
      <c r="I25" s="233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</row>
    <row r="26">
      <c r="A26" s="6"/>
      <c r="B26" s="259"/>
      <c r="C26" s="260"/>
      <c r="D26" s="251"/>
      <c r="E26" s="251"/>
      <c r="F26" s="252"/>
      <c r="G26" s="257"/>
      <c r="H26" s="254"/>
      <c r="I26" s="233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</row>
    <row r="27">
      <c r="A27" s="6"/>
      <c r="B27" s="259"/>
      <c r="C27" s="260"/>
      <c r="D27" s="251"/>
      <c r="E27" s="251"/>
      <c r="F27" s="252"/>
      <c r="G27" s="257"/>
      <c r="H27" s="254"/>
      <c r="I27" s="233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</row>
    <row r="28">
      <c r="A28" s="6"/>
      <c r="B28" s="259"/>
      <c r="C28" s="260"/>
      <c r="D28" s="251"/>
      <c r="E28" s="251"/>
      <c r="F28" s="252"/>
      <c r="G28" s="257"/>
      <c r="H28" s="254"/>
      <c r="I28" s="233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</row>
    <row r="29">
      <c r="A29" s="6"/>
      <c r="B29" s="259"/>
      <c r="C29" s="260"/>
      <c r="D29" s="251"/>
      <c r="E29" s="251"/>
      <c r="F29" s="252"/>
      <c r="G29" s="257"/>
      <c r="H29" s="254"/>
      <c r="I29" s="233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</row>
    <row r="30">
      <c r="A30" s="6"/>
      <c r="B30" s="259"/>
      <c r="C30" s="260"/>
      <c r="D30" s="251"/>
      <c r="E30" s="251"/>
      <c r="F30" s="252"/>
      <c r="G30" s="257"/>
      <c r="H30" s="254"/>
      <c r="I30" s="233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5"/>
      <c r="BD30" s="255"/>
      <c r="BE30" s="255"/>
      <c r="BF30" s="255"/>
      <c r="BG30" s="255"/>
      <c r="BH30" s="255"/>
      <c r="BI30" s="255"/>
      <c r="BJ30" s="255"/>
    </row>
    <row r="31">
      <c r="A31" s="6"/>
      <c r="B31" s="259"/>
      <c r="C31" s="260"/>
      <c r="D31" s="251"/>
      <c r="E31" s="251"/>
      <c r="F31" s="252"/>
      <c r="G31" s="257"/>
      <c r="H31" s="254"/>
      <c r="I31" s="233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  <c r="BE31" s="255"/>
      <c r="BF31" s="255"/>
      <c r="BG31" s="255"/>
      <c r="BH31" s="255"/>
      <c r="BI31" s="255"/>
      <c r="BJ31" s="255"/>
    </row>
    <row r="32">
      <c r="A32" s="6"/>
      <c r="B32" s="259"/>
      <c r="C32" s="260"/>
      <c r="D32" s="251"/>
      <c r="E32" s="251"/>
      <c r="F32" s="252"/>
      <c r="G32" s="257"/>
      <c r="H32" s="254"/>
      <c r="I32" s="233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</row>
    <row r="33">
      <c r="A33" s="6"/>
      <c r="B33" s="259"/>
      <c r="C33" s="260"/>
      <c r="D33" s="251"/>
      <c r="E33" s="251"/>
      <c r="F33" s="252"/>
      <c r="G33" s="257"/>
      <c r="H33" s="254"/>
      <c r="I33" s="233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</row>
    <row r="34">
      <c r="A34" s="6"/>
      <c r="B34" s="259"/>
      <c r="C34" s="260"/>
      <c r="D34" s="251"/>
      <c r="E34" s="251"/>
      <c r="F34" s="252"/>
      <c r="G34" s="257"/>
      <c r="H34" s="254"/>
      <c r="I34" s="233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  <c r="BE34" s="255"/>
      <c r="BF34" s="255"/>
      <c r="BG34" s="255"/>
      <c r="BH34" s="255"/>
      <c r="BI34" s="255"/>
      <c r="BJ34" s="255"/>
    </row>
    <row r="35">
      <c r="A35" s="6"/>
      <c r="B35" s="259"/>
      <c r="C35" s="260"/>
      <c r="D35" s="251"/>
      <c r="E35" s="251"/>
      <c r="F35" s="252"/>
      <c r="G35" s="257"/>
      <c r="H35" s="254"/>
      <c r="I35" s="233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5"/>
      <c r="BD35" s="255"/>
      <c r="BE35" s="255"/>
      <c r="BF35" s="255"/>
      <c r="BG35" s="255"/>
      <c r="BH35" s="255"/>
      <c r="BI35" s="255"/>
      <c r="BJ35" s="255"/>
    </row>
    <row r="36">
      <c r="A36" s="6"/>
      <c r="B36" s="259"/>
      <c r="C36" s="260"/>
      <c r="D36" s="251"/>
      <c r="E36" s="251"/>
      <c r="F36" s="252"/>
      <c r="G36" s="257"/>
      <c r="H36" s="254"/>
      <c r="I36" s="233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</row>
    <row r="37">
      <c r="A37" s="6"/>
      <c r="B37" s="259"/>
      <c r="C37" s="260"/>
      <c r="D37" s="251"/>
      <c r="E37" s="251"/>
      <c r="F37" s="252"/>
      <c r="G37" s="257"/>
      <c r="H37" s="254"/>
      <c r="I37" s="233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5"/>
      <c r="BD37" s="255"/>
      <c r="BE37" s="255"/>
      <c r="BF37" s="255"/>
      <c r="BG37" s="255"/>
      <c r="BH37" s="255"/>
      <c r="BI37" s="255"/>
      <c r="BJ37" s="255"/>
    </row>
    <row r="38">
      <c r="A38" s="6"/>
      <c r="B38" s="259"/>
      <c r="C38" s="260"/>
      <c r="D38" s="251"/>
      <c r="E38" s="251"/>
      <c r="F38" s="252"/>
      <c r="G38" s="257"/>
      <c r="H38" s="254"/>
      <c r="I38" s="233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</row>
    <row r="39">
      <c r="A39" s="6"/>
      <c r="B39" s="259"/>
      <c r="C39" s="260"/>
      <c r="D39" s="251"/>
      <c r="E39" s="251"/>
      <c r="F39" s="252"/>
      <c r="G39" s="257"/>
      <c r="H39" s="254"/>
      <c r="I39" s="233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6"/>
      <c r="BJ39" s="256"/>
    </row>
    <row r="40">
      <c r="A40" s="6"/>
      <c r="B40" s="259"/>
      <c r="C40" s="260"/>
      <c r="D40" s="251"/>
      <c r="E40" s="251"/>
      <c r="F40" s="252"/>
      <c r="G40" s="257"/>
      <c r="H40" s="254"/>
      <c r="I40" s="233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</row>
    <row r="41">
      <c r="A41" s="6"/>
      <c r="B41" s="259"/>
      <c r="C41" s="260"/>
      <c r="D41" s="251"/>
      <c r="E41" s="251"/>
      <c r="F41" s="252"/>
      <c r="G41" s="257"/>
      <c r="H41" s="254"/>
      <c r="I41" s="233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56"/>
      <c r="BG41" s="256"/>
      <c r="BH41" s="256"/>
      <c r="BI41" s="256"/>
      <c r="BJ41" s="256"/>
    </row>
    <row r="42">
      <c r="A42" s="6"/>
      <c r="B42" s="259"/>
      <c r="C42" s="260"/>
      <c r="D42" s="251"/>
      <c r="E42" s="251"/>
      <c r="F42" s="252"/>
      <c r="G42" s="257"/>
      <c r="H42" s="254"/>
      <c r="I42" s="233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  <c r="BD42" s="256"/>
      <c r="BE42" s="256"/>
      <c r="BF42" s="256"/>
      <c r="BG42" s="256"/>
      <c r="BH42" s="256"/>
      <c r="BI42" s="256"/>
      <c r="BJ42" s="256"/>
    </row>
    <row r="43">
      <c r="A43" s="6"/>
      <c r="B43" s="259"/>
      <c r="C43" s="260"/>
      <c r="D43" s="251"/>
      <c r="E43" s="251"/>
      <c r="F43" s="252"/>
      <c r="G43" s="257"/>
      <c r="H43" s="254"/>
      <c r="I43" s="233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</row>
    <row r="44">
      <c r="A44" s="6"/>
      <c r="B44" s="259"/>
      <c r="C44" s="260"/>
      <c r="D44" s="251"/>
      <c r="E44" s="251"/>
      <c r="F44" s="252"/>
      <c r="G44" s="257"/>
      <c r="H44" s="254"/>
      <c r="I44" s="233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56"/>
      <c r="BG44" s="256"/>
      <c r="BH44" s="256"/>
      <c r="BI44" s="256"/>
      <c r="BJ44" s="256"/>
    </row>
    <row r="45">
      <c r="A45" s="6"/>
      <c r="B45" s="259"/>
      <c r="C45" s="260"/>
      <c r="D45" s="251"/>
      <c r="E45" s="251"/>
      <c r="F45" s="252"/>
      <c r="G45" s="257"/>
      <c r="H45" s="254"/>
      <c r="I45" s="233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6"/>
      <c r="BJ45" s="256"/>
    </row>
    <row r="46">
      <c r="A46" s="6"/>
      <c r="B46" s="259"/>
      <c r="C46" s="260"/>
      <c r="D46" s="251"/>
      <c r="E46" s="251"/>
      <c r="F46" s="252"/>
      <c r="G46" s="257"/>
      <c r="H46" s="254"/>
      <c r="I46" s="233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</row>
    <row r="47">
      <c r="A47" s="6"/>
      <c r="B47" s="259"/>
      <c r="C47" s="260"/>
      <c r="D47" s="251"/>
      <c r="E47" s="251"/>
      <c r="F47" s="252"/>
      <c r="G47" s="257"/>
      <c r="H47" s="254"/>
      <c r="I47" s="233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6"/>
      <c r="BJ47" s="256"/>
    </row>
    <row r="48">
      <c r="A48" s="6"/>
      <c r="B48" s="259"/>
      <c r="C48" s="260"/>
      <c r="D48" s="251"/>
      <c r="E48" s="251"/>
      <c r="F48" s="252"/>
      <c r="G48" s="257"/>
      <c r="H48" s="254"/>
      <c r="I48" s="233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6"/>
      <c r="BJ48" s="256"/>
    </row>
    <row r="49">
      <c r="A49" s="6"/>
      <c r="B49" s="259"/>
      <c r="C49" s="260"/>
      <c r="D49" s="251"/>
      <c r="E49" s="251"/>
      <c r="F49" s="252"/>
      <c r="G49" s="257"/>
      <c r="H49" s="254"/>
      <c r="I49" s="233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</row>
    <row r="50">
      <c r="A50" s="6"/>
      <c r="B50" s="259"/>
      <c r="C50" s="260"/>
      <c r="D50" s="251"/>
      <c r="E50" s="251"/>
      <c r="F50" s="252"/>
      <c r="G50" s="257"/>
      <c r="H50" s="254"/>
      <c r="I50" s="233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</row>
    <row r="51">
      <c r="A51" s="6"/>
      <c r="B51" s="259"/>
      <c r="C51" s="260"/>
      <c r="D51" s="251"/>
      <c r="E51" s="251"/>
      <c r="F51" s="252"/>
      <c r="G51" s="257"/>
      <c r="H51" s="254"/>
      <c r="I51" s="233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</row>
    <row r="52">
      <c r="A52" s="6"/>
      <c r="B52" s="259"/>
      <c r="C52" s="260"/>
      <c r="D52" s="251"/>
      <c r="E52" s="251"/>
      <c r="F52" s="252"/>
      <c r="G52" s="257"/>
      <c r="H52" s="254"/>
      <c r="I52" s="233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</row>
    <row r="53">
      <c r="A53" s="6"/>
      <c r="B53" s="259"/>
      <c r="C53" s="260"/>
      <c r="D53" s="251"/>
      <c r="E53" s="251"/>
      <c r="F53" s="252"/>
      <c r="G53" s="257"/>
      <c r="H53" s="254"/>
      <c r="I53" s="233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</row>
    <row r="54">
      <c r="A54" s="6"/>
      <c r="B54" s="259"/>
      <c r="C54" s="260"/>
      <c r="D54" s="251"/>
      <c r="E54" s="251"/>
      <c r="F54" s="252"/>
      <c r="G54" s="257"/>
      <c r="H54" s="254"/>
      <c r="I54" s="233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</row>
    <row r="55">
      <c r="A55" s="6"/>
      <c r="B55" s="259"/>
      <c r="C55" s="260"/>
      <c r="D55" s="251"/>
      <c r="E55" s="251"/>
      <c r="F55" s="252"/>
      <c r="G55" s="257"/>
      <c r="H55" s="254"/>
      <c r="I55" s="233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</row>
    <row r="56">
      <c r="A56" s="6"/>
      <c r="B56" s="259"/>
      <c r="C56" s="260"/>
      <c r="D56" s="251"/>
      <c r="E56" s="251"/>
      <c r="F56" s="252"/>
      <c r="G56" s="257"/>
      <c r="H56" s="254"/>
      <c r="I56" s="233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</row>
    <row r="57">
      <c r="A57" s="6"/>
      <c r="B57" s="259"/>
      <c r="C57" s="260"/>
      <c r="D57" s="251"/>
      <c r="E57" s="251"/>
      <c r="F57" s="252"/>
      <c r="G57" s="257"/>
      <c r="H57" s="254"/>
      <c r="I57" s="233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</row>
    <row r="58">
      <c r="A58" s="6"/>
      <c r="B58" s="259"/>
      <c r="C58" s="260"/>
      <c r="D58" s="251"/>
      <c r="E58" s="251"/>
      <c r="F58" s="252"/>
      <c r="G58" s="257"/>
      <c r="H58" s="254"/>
      <c r="I58" s="233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</row>
    <row r="59">
      <c r="A59" s="6"/>
      <c r="B59" s="259"/>
      <c r="C59" s="260"/>
      <c r="D59" s="251"/>
      <c r="E59" s="251"/>
      <c r="F59" s="252"/>
      <c r="G59" s="257"/>
      <c r="H59" s="254"/>
      <c r="I59" s="233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</row>
    <row r="60">
      <c r="A60" s="6"/>
      <c r="B60" s="259"/>
      <c r="C60" s="260"/>
      <c r="D60" s="251"/>
      <c r="E60" s="251"/>
      <c r="F60" s="252"/>
      <c r="G60" s="257"/>
      <c r="H60" s="254"/>
      <c r="I60" s="233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  <c r="BE60" s="255"/>
      <c r="BF60" s="255"/>
      <c r="BG60" s="255"/>
      <c r="BH60" s="255"/>
      <c r="BI60" s="255"/>
      <c r="BJ60" s="255"/>
    </row>
    <row r="61">
      <c r="A61" s="6"/>
      <c r="B61" s="259"/>
      <c r="C61" s="260"/>
      <c r="D61" s="251"/>
      <c r="E61" s="251"/>
      <c r="F61" s="252"/>
      <c r="G61" s="257"/>
      <c r="H61" s="254"/>
      <c r="I61" s="233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</row>
    <row r="62">
      <c r="A62" s="6"/>
      <c r="B62" s="259"/>
      <c r="C62" s="260"/>
      <c r="D62" s="251"/>
      <c r="E62" s="251"/>
      <c r="F62" s="252"/>
      <c r="G62" s="257"/>
      <c r="H62" s="254"/>
      <c r="I62" s="233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  <c r="AS62" s="255"/>
      <c r="AT62" s="255"/>
      <c r="AU62" s="255"/>
      <c r="AV62" s="255"/>
      <c r="AW62" s="255"/>
      <c r="AX62" s="255"/>
      <c r="AY62" s="255"/>
      <c r="AZ62" s="255"/>
      <c r="BA62" s="255"/>
      <c r="BB62" s="255"/>
      <c r="BC62" s="255"/>
      <c r="BD62" s="255"/>
      <c r="BE62" s="255"/>
      <c r="BF62" s="255"/>
      <c r="BG62" s="255"/>
      <c r="BH62" s="255"/>
      <c r="BI62" s="255"/>
      <c r="BJ62" s="255"/>
    </row>
    <row r="63">
      <c r="A63" s="6"/>
      <c r="B63" s="259"/>
      <c r="C63" s="260"/>
      <c r="D63" s="251"/>
      <c r="E63" s="251"/>
      <c r="F63" s="252"/>
      <c r="G63" s="257"/>
      <c r="H63" s="254"/>
      <c r="I63" s="233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</row>
    <row r="64">
      <c r="A64" s="6"/>
      <c r="B64" s="259"/>
      <c r="C64" s="260"/>
      <c r="D64" s="251"/>
      <c r="E64" s="251"/>
      <c r="F64" s="252"/>
      <c r="G64" s="257"/>
      <c r="H64" s="254"/>
      <c r="I64" s="233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</row>
    <row r="65">
      <c r="A65" s="6"/>
      <c r="B65" s="259"/>
      <c r="C65" s="260"/>
      <c r="D65" s="251"/>
      <c r="E65" s="251"/>
      <c r="F65" s="252"/>
      <c r="G65" s="257"/>
      <c r="H65" s="254"/>
      <c r="I65" s="233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</row>
    <row r="66">
      <c r="A66" s="6"/>
      <c r="B66" s="259"/>
      <c r="C66" s="260"/>
      <c r="D66" s="251"/>
      <c r="E66" s="251"/>
      <c r="F66" s="252"/>
      <c r="G66" s="257"/>
      <c r="H66" s="254"/>
      <c r="I66" s="233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</row>
    <row r="67">
      <c r="A67" s="6"/>
      <c r="B67" s="259"/>
      <c r="C67" s="260"/>
      <c r="D67" s="251"/>
      <c r="E67" s="251"/>
      <c r="F67" s="252"/>
      <c r="G67" s="257"/>
      <c r="H67" s="254"/>
      <c r="I67" s="233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</row>
    <row r="68">
      <c r="A68" s="6"/>
      <c r="B68" s="259"/>
      <c r="C68" s="260"/>
      <c r="D68" s="251"/>
      <c r="E68" s="251"/>
      <c r="F68" s="252"/>
      <c r="G68" s="257"/>
      <c r="H68" s="254"/>
      <c r="I68" s="233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</row>
    <row r="69">
      <c r="A69" s="6"/>
      <c r="B69" s="259"/>
      <c r="C69" s="260"/>
      <c r="D69" s="251"/>
      <c r="E69" s="251"/>
      <c r="F69" s="252"/>
      <c r="G69" s="257"/>
      <c r="H69" s="254"/>
      <c r="I69" s="233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</row>
    <row r="70">
      <c r="A70" s="6"/>
      <c r="B70" s="259"/>
      <c r="C70" s="260"/>
      <c r="D70" s="251"/>
      <c r="E70" s="251"/>
      <c r="F70" s="252"/>
      <c r="G70" s="257"/>
      <c r="H70" s="254"/>
      <c r="I70" s="233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</row>
    <row r="71">
      <c r="A71" s="6"/>
      <c r="B71" s="259"/>
      <c r="C71" s="260"/>
      <c r="D71" s="251"/>
      <c r="E71" s="251"/>
      <c r="F71" s="252"/>
      <c r="G71" s="257"/>
      <c r="H71" s="254"/>
      <c r="I71" s="233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</row>
    <row r="72">
      <c r="A72" s="6"/>
      <c r="B72" s="259"/>
      <c r="C72" s="260"/>
      <c r="D72" s="251"/>
      <c r="E72" s="251"/>
      <c r="F72" s="252"/>
      <c r="G72" s="257"/>
      <c r="H72" s="254"/>
      <c r="I72" s="233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</row>
    <row r="73">
      <c r="A73" s="6"/>
      <c r="B73" s="259"/>
      <c r="C73" s="260"/>
      <c r="D73" s="251"/>
      <c r="E73" s="251"/>
      <c r="F73" s="252"/>
      <c r="G73" s="257"/>
      <c r="H73" s="254"/>
      <c r="I73" s="233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</row>
    <row r="74">
      <c r="A74" s="6"/>
      <c r="B74" s="259"/>
      <c r="C74" s="260"/>
      <c r="D74" s="251"/>
      <c r="E74" s="251"/>
      <c r="F74" s="252"/>
      <c r="G74" s="257"/>
      <c r="H74" s="254"/>
      <c r="I74" s="233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</row>
    <row r="75">
      <c r="A75" s="6"/>
      <c r="B75" s="259"/>
      <c r="C75" s="260"/>
      <c r="D75" s="251"/>
      <c r="E75" s="251"/>
      <c r="F75" s="252"/>
      <c r="G75" s="257"/>
      <c r="H75" s="254"/>
      <c r="I75" s="233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</row>
    <row r="76">
      <c r="A76" s="6"/>
      <c r="B76" s="259"/>
      <c r="C76" s="260"/>
      <c r="D76" s="251"/>
      <c r="E76" s="251"/>
      <c r="F76" s="252"/>
      <c r="G76" s="257"/>
      <c r="H76" s="254"/>
      <c r="I76" s="233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</row>
    <row r="77">
      <c r="A77" s="6"/>
      <c r="B77" s="259"/>
      <c r="C77" s="260"/>
      <c r="D77" s="251"/>
      <c r="E77" s="251"/>
      <c r="F77" s="252"/>
      <c r="G77" s="257"/>
      <c r="H77" s="254"/>
      <c r="I77" s="233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</row>
    <row r="78">
      <c r="A78" s="6"/>
      <c r="B78" s="259"/>
      <c r="C78" s="260"/>
      <c r="D78" s="251"/>
      <c r="E78" s="251"/>
      <c r="F78" s="252"/>
      <c r="G78" s="257"/>
      <c r="H78" s="254"/>
      <c r="I78" s="233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</row>
    <row r="79">
      <c r="A79" s="6"/>
      <c r="B79" s="259"/>
      <c r="C79" s="260"/>
      <c r="D79" s="251"/>
      <c r="E79" s="251"/>
      <c r="F79" s="252"/>
      <c r="G79" s="257"/>
      <c r="H79" s="254"/>
      <c r="I79" s="233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</row>
    <row r="80">
      <c r="A80" s="6"/>
      <c r="B80" s="259"/>
      <c r="C80" s="260"/>
      <c r="D80" s="251"/>
      <c r="E80" s="251"/>
      <c r="F80" s="252"/>
      <c r="G80" s="257"/>
      <c r="H80" s="254"/>
      <c r="I80" s="233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  <c r="AJ80" s="255"/>
      <c r="AK80" s="255"/>
      <c r="AL80" s="255"/>
      <c r="AM80" s="255"/>
      <c r="AN80" s="255"/>
      <c r="AO80" s="255"/>
      <c r="AP80" s="255"/>
      <c r="AQ80" s="255"/>
      <c r="AR80" s="255"/>
      <c r="AS80" s="255"/>
      <c r="AT80" s="255"/>
      <c r="AU80" s="255"/>
      <c r="AV80" s="255"/>
      <c r="AW80" s="255"/>
      <c r="AX80" s="255"/>
      <c r="AY80" s="255"/>
      <c r="AZ80" s="255"/>
      <c r="BA80" s="255"/>
      <c r="BB80" s="255"/>
      <c r="BC80" s="255"/>
      <c r="BD80" s="255"/>
      <c r="BE80" s="255"/>
      <c r="BF80" s="255"/>
      <c r="BG80" s="255"/>
      <c r="BH80" s="255"/>
      <c r="BI80" s="255"/>
      <c r="BJ80" s="255"/>
    </row>
    <row r="81">
      <c r="A81" s="6"/>
      <c r="B81" s="259"/>
      <c r="C81" s="260"/>
      <c r="D81" s="251"/>
      <c r="E81" s="251"/>
      <c r="F81" s="252"/>
      <c r="G81" s="257"/>
      <c r="H81" s="254"/>
      <c r="I81" s="233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  <c r="AJ81" s="255"/>
      <c r="AK81" s="255"/>
      <c r="AL81" s="255"/>
      <c r="AM81" s="255"/>
      <c r="AN81" s="255"/>
      <c r="AO81" s="255"/>
      <c r="AP81" s="255"/>
      <c r="AQ81" s="255"/>
      <c r="AR81" s="255"/>
      <c r="AS81" s="255"/>
      <c r="AT81" s="255"/>
      <c r="AU81" s="255"/>
      <c r="AV81" s="255"/>
      <c r="AW81" s="255"/>
      <c r="AX81" s="255"/>
      <c r="AY81" s="255"/>
      <c r="AZ81" s="255"/>
      <c r="BA81" s="255"/>
      <c r="BB81" s="255"/>
      <c r="BC81" s="255"/>
      <c r="BD81" s="255"/>
      <c r="BE81" s="255"/>
      <c r="BF81" s="255"/>
      <c r="BG81" s="255"/>
      <c r="BH81" s="255"/>
      <c r="BI81" s="255"/>
      <c r="BJ81" s="255"/>
    </row>
    <row r="82">
      <c r="A82" s="6"/>
      <c r="B82" s="259"/>
      <c r="C82" s="260"/>
      <c r="D82" s="251"/>
      <c r="E82" s="251"/>
      <c r="F82" s="252"/>
      <c r="G82" s="257"/>
      <c r="H82" s="254"/>
      <c r="I82" s="233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</row>
    <row r="83">
      <c r="A83" s="6"/>
      <c r="B83" s="259"/>
      <c r="C83" s="260"/>
      <c r="D83" s="251"/>
      <c r="E83" s="251"/>
      <c r="F83" s="252"/>
      <c r="G83" s="257"/>
      <c r="H83" s="254"/>
      <c r="I83" s="233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</row>
    <row r="84">
      <c r="A84" s="6"/>
      <c r="B84" s="259"/>
      <c r="C84" s="260"/>
      <c r="D84" s="251"/>
      <c r="E84" s="251"/>
      <c r="F84" s="252"/>
      <c r="G84" s="257"/>
      <c r="H84" s="254"/>
      <c r="I84" s="233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5"/>
      <c r="AX84" s="255"/>
      <c r="AY84" s="255"/>
      <c r="AZ84" s="255"/>
      <c r="BA84" s="255"/>
      <c r="BB84" s="255"/>
      <c r="BC84" s="255"/>
      <c r="BD84" s="255"/>
      <c r="BE84" s="255"/>
      <c r="BF84" s="255"/>
      <c r="BG84" s="255"/>
      <c r="BH84" s="255"/>
      <c r="BI84" s="255"/>
      <c r="BJ84" s="255"/>
    </row>
    <row r="85">
      <c r="A85" s="6"/>
      <c r="B85" s="259"/>
      <c r="C85" s="260"/>
      <c r="D85" s="251"/>
      <c r="E85" s="251"/>
      <c r="F85" s="252"/>
      <c r="G85" s="257"/>
      <c r="H85" s="254"/>
      <c r="I85" s="233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  <c r="AJ85" s="255"/>
      <c r="AK85" s="255"/>
      <c r="AL85" s="255"/>
      <c r="AM85" s="255"/>
      <c r="AN85" s="255"/>
      <c r="AO85" s="255"/>
      <c r="AP85" s="255"/>
      <c r="AQ85" s="255"/>
      <c r="AR85" s="255"/>
      <c r="AS85" s="255"/>
      <c r="AT85" s="255"/>
      <c r="AU85" s="255"/>
      <c r="AV85" s="255"/>
      <c r="AW85" s="255"/>
      <c r="AX85" s="255"/>
      <c r="AY85" s="255"/>
      <c r="AZ85" s="255"/>
      <c r="BA85" s="255"/>
      <c r="BB85" s="255"/>
      <c r="BC85" s="255"/>
      <c r="BD85" s="255"/>
      <c r="BE85" s="255"/>
      <c r="BF85" s="255"/>
      <c r="BG85" s="255"/>
      <c r="BH85" s="255"/>
      <c r="BI85" s="255"/>
      <c r="BJ85" s="255"/>
    </row>
    <row r="86">
      <c r="A86" s="6"/>
      <c r="B86" s="259"/>
      <c r="C86" s="260"/>
      <c r="D86" s="251"/>
      <c r="E86" s="251"/>
      <c r="F86" s="252"/>
      <c r="G86" s="257"/>
      <c r="H86" s="254"/>
      <c r="I86" s="233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</row>
    <row r="87">
      <c r="A87" s="6"/>
      <c r="B87" s="259"/>
      <c r="C87" s="260"/>
      <c r="D87" s="251"/>
      <c r="E87" s="251"/>
      <c r="F87" s="252"/>
      <c r="G87" s="257"/>
      <c r="H87" s="254"/>
      <c r="I87" s="233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  <c r="AK87" s="255"/>
      <c r="AL87" s="255"/>
      <c r="AM87" s="255"/>
      <c r="AN87" s="255"/>
      <c r="AO87" s="255"/>
      <c r="AP87" s="255"/>
      <c r="AQ87" s="255"/>
      <c r="AR87" s="255"/>
      <c r="AS87" s="255"/>
      <c r="AT87" s="255"/>
      <c r="AU87" s="255"/>
      <c r="AV87" s="255"/>
      <c r="AW87" s="255"/>
      <c r="AX87" s="255"/>
      <c r="AY87" s="255"/>
      <c r="AZ87" s="255"/>
      <c r="BA87" s="255"/>
      <c r="BB87" s="255"/>
      <c r="BC87" s="255"/>
      <c r="BD87" s="255"/>
      <c r="BE87" s="255"/>
      <c r="BF87" s="255"/>
      <c r="BG87" s="255"/>
      <c r="BH87" s="255"/>
      <c r="BI87" s="255"/>
      <c r="BJ87" s="255"/>
    </row>
    <row r="88">
      <c r="A88" s="6"/>
      <c r="B88" s="259"/>
      <c r="C88" s="260"/>
      <c r="D88" s="251"/>
      <c r="E88" s="251"/>
      <c r="F88" s="252"/>
      <c r="G88" s="257"/>
      <c r="H88" s="254"/>
      <c r="I88" s="233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56"/>
      <c r="BH88" s="256"/>
      <c r="BI88" s="256"/>
      <c r="BJ88" s="256"/>
    </row>
    <row r="89">
      <c r="A89" s="6"/>
      <c r="B89" s="259"/>
      <c r="C89" s="260"/>
      <c r="D89" s="251"/>
      <c r="E89" s="251"/>
      <c r="F89" s="252"/>
      <c r="G89" s="257"/>
      <c r="H89" s="254"/>
      <c r="I89" s="233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56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56"/>
      <c r="BH89" s="256"/>
      <c r="BI89" s="256"/>
      <c r="BJ89" s="256"/>
    </row>
    <row r="90">
      <c r="A90" s="6"/>
      <c r="B90" s="259"/>
      <c r="C90" s="260"/>
      <c r="D90" s="251"/>
      <c r="E90" s="251"/>
      <c r="F90" s="252"/>
      <c r="G90" s="257"/>
      <c r="H90" s="254"/>
      <c r="I90" s="233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56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56"/>
      <c r="BH90" s="256"/>
      <c r="BI90" s="256"/>
      <c r="BJ90" s="256"/>
    </row>
    <row r="91">
      <c r="A91" s="6"/>
      <c r="B91" s="259"/>
      <c r="C91" s="260"/>
      <c r="D91" s="251"/>
      <c r="E91" s="251"/>
      <c r="F91" s="252"/>
      <c r="G91" s="257"/>
      <c r="H91" s="254"/>
      <c r="I91" s="233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56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  <c r="BB91" s="256"/>
      <c r="BC91" s="256"/>
      <c r="BD91" s="256"/>
      <c r="BE91" s="256"/>
      <c r="BF91" s="256"/>
      <c r="BG91" s="256"/>
      <c r="BH91" s="256"/>
      <c r="BI91" s="256"/>
      <c r="BJ91" s="256"/>
    </row>
    <row r="92">
      <c r="A92" s="6"/>
      <c r="B92" s="259"/>
      <c r="C92" s="260"/>
      <c r="D92" s="251"/>
      <c r="E92" s="251"/>
      <c r="F92" s="252"/>
      <c r="G92" s="257"/>
      <c r="H92" s="254"/>
      <c r="I92" s="233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56"/>
      <c r="AQ92" s="256"/>
      <c r="AR92" s="256"/>
      <c r="AS92" s="256"/>
      <c r="AT92" s="256"/>
      <c r="AU92" s="256"/>
      <c r="AV92" s="256"/>
      <c r="AW92" s="256"/>
      <c r="AX92" s="256"/>
      <c r="AY92" s="256"/>
      <c r="AZ92" s="256"/>
      <c r="BA92" s="256"/>
      <c r="BB92" s="256"/>
      <c r="BC92" s="256"/>
      <c r="BD92" s="256"/>
      <c r="BE92" s="256"/>
      <c r="BF92" s="256"/>
      <c r="BG92" s="256"/>
      <c r="BH92" s="256"/>
      <c r="BI92" s="256"/>
      <c r="BJ92" s="256"/>
    </row>
    <row r="93">
      <c r="A93" s="6"/>
      <c r="B93" s="258"/>
      <c r="C93" s="260"/>
      <c r="D93" s="251"/>
      <c r="E93" s="251"/>
      <c r="F93" s="252"/>
      <c r="G93" s="257"/>
      <c r="H93" s="254"/>
      <c r="I93" s="233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56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  <c r="BB93" s="256"/>
      <c r="BC93" s="256"/>
      <c r="BD93" s="256"/>
      <c r="BE93" s="256"/>
      <c r="BF93" s="256"/>
      <c r="BG93" s="256"/>
      <c r="BH93" s="256"/>
      <c r="BI93" s="256"/>
      <c r="BJ93" s="256"/>
    </row>
    <row r="94">
      <c r="A94" s="6"/>
      <c r="B94" s="259"/>
      <c r="C94" s="260"/>
      <c r="D94" s="251"/>
      <c r="E94" s="251"/>
      <c r="F94" s="252"/>
      <c r="G94" s="257"/>
      <c r="H94" s="254"/>
      <c r="I94" s="233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256"/>
    </row>
    <row r="95">
      <c r="A95" s="6"/>
      <c r="B95" s="259"/>
      <c r="C95" s="260"/>
      <c r="D95" s="251"/>
      <c r="E95" s="251"/>
      <c r="F95" s="252"/>
      <c r="G95" s="257"/>
      <c r="H95" s="254"/>
      <c r="I95" s="233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56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  <c r="BB95" s="256"/>
      <c r="BC95" s="256"/>
      <c r="BD95" s="256"/>
      <c r="BE95" s="256"/>
      <c r="BF95" s="256"/>
      <c r="BG95" s="256"/>
      <c r="BH95" s="256"/>
      <c r="BI95" s="256"/>
      <c r="BJ95" s="256"/>
    </row>
    <row r="96">
      <c r="A96" s="6"/>
      <c r="B96" s="259"/>
      <c r="C96" s="260"/>
      <c r="D96" s="251"/>
      <c r="E96" s="251"/>
      <c r="F96" s="252"/>
      <c r="G96" s="257"/>
      <c r="H96" s="254"/>
      <c r="I96" s="233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56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  <c r="BB96" s="256"/>
      <c r="BC96" s="256"/>
      <c r="BD96" s="256"/>
      <c r="BE96" s="256"/>
      <c r="BF96" s="256"/>
      <c r="BG96" s="256"/>
      <c r="BH96" s="256"/>
      <c r="BI96" s="256"/>
      <c r="BJ96" s="256"/>
    </row>
    <row r="97">
      <c r="A97" s="6"/>
      <c r="B97" s="259"/>
      <c r="C97" s="260"/>
      <c r="D97" s="251"/>
      <c r="E97" s="251"/>
      <c r="F97" s="252"/>
      <c r="G97" s="257"/>
      <c r="H97" s="254"/>
      <c r="I97" s="233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56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  <c r="BB97" s="256"/>
      <c r="BC97" s="256"/>
      <c r="BD97" s="256"/>
      <c r="BE97" s="256"/>
      <c r="BF97" s="256"/>
      <c r="BG97" s="256"/>
      <c r="BH97" s="256"/>
      <c r="BI97" s="256"/>
      <c r="BJ97" s="256"/>
    </row>
    <row r="98">
      <c r="A98" s="6"/>
      <c r="B98" s="259"/>
      <c r="C98" s="260"/>
      <c r="D98" s="251"/>
      <c r="E98" s="251"/>
      <c r="F98" s="252"/>
      <c r="G98" s="257"/>
      <c r="H98" s="254"/>
      <c r="I98" s="233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56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  <c r="BB98" s="256"/>
      <c r="BC98" s="256"/>
      <c r="BD98" s="256"/>
      <c r="BE98" s="256"/>
      <c r="BF98" s="256"/>
      <c r="BG98" s="256"/>
      <c r="BH98" s="256"/>
      <c r="BI98" s="256"/>
      <c r="BJ98" s="256"/>
    </row>
    <row r="99">
      <c r="A99" s="6"/>
      <c r="B99" s="259"/>
      <c r="C99" s="260"/>
      <c r="D99" s="251"/>
      <c r="E99" s="251"/>
      <c r="F99" s="252"/>
      <c r="G99" s="257"/>
      <c r="H99" s="254"/>
      <c r="I99" s="233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56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  <c r="BB99" s="256"/>
      <c r="BC99" s="256"/>
      <c r="BD99" s="256"/>
      <c r="BE99" s="256"/>
      <c r="BF99" s="256"/>
      <c r="BG99" s="256"/>
      <c r="BH99" s="256"/>
      <c r="BI99" s="256"/>
      <c r="BJ99" s="256"/>
    </row>
    <row r="100">
      <c r="A100" s="6"/>
      <c r="B100" s="259"/>
      <c r="C100" s="260"/>
      <c r="D100" s="251"/>
      <c r="E100" s="251"/>
      <c r="F100" s="252"/>
      <c r="G100" s="257"/>
      <c r="H100" s="254"/>
      <c r="I100" s="233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256"/>
      <c r="BD100" s="256"/>
      <c r="BE100" s="256"/>
      <c r="BF100" s="256"/>
      <c r="BG100" s="256"/>
      <c r="BH100" s="256"/>
      <c r="BI100" s="256"/>
      <c r="BJ100" s="256"/>
    </row>
    <row r="101">
      <c r="A101" s="6"/>
      <c r="B101" s="259"/>
      <c r="C101" s="260"/>
      <c r="D101" s="251"/>
      <c r="E101" s="251"/>
      <c r="F101" s="252"/>
      <c r="G101" s="257"/>
      <c r="H101" s="254"/>
      <c r="I101" s="233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56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256"/>
      <c r="BD101" s="256"/>
      <c r="BE101" s="256"/>
      <c r="BF101" s="256"/>
      <c r="BG101" s="256"/>
      <c r="BH101" s="256"/>
      <c r="BI101" s="256"/>
      <c r="BJ101" s="256"/>
    </row>
    <row r="102">
      <c r="A102" s="6"/>
      <c r="B102" s="259"/>
      <c r="C102" s="260"/>
      <c r="D102" s="251"/>
      <c r="E102" s="251"/>
      <c r="F102" s="252"/>
      <c r="G102" s="257"/>
      <c r="H102" s="254"/>
      <c r="I102" s="233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56"/>
      <c r="AM102" s="256"/>
      <c r="AN102" s="256"/>
      <c r="AO102" s="256"/>
      <c r="AP102" s="256"/>
      <c r="AQ102" s="256"/>
      <c r="AR102" s="256"/>
      <c r="AS102" s="256"/>
      <c r="AT102" s="256"/>
      <c r="AU102" s="256"/>
      <c r="AV102" s="256"/>
      <c r="AW102" s="256"/>
      <c r="AX102" s="256"/>
      <c r="AY102" s="256"/>
      <c r="AZ102" s="256"/>
      <c r="BA102" s="256"/>
      <c r="BB102" s="256"/>
      <c r="BC102" s="256"/>
      <c r="BD102" s="256"/>
      <c r="BE102" s="256"/>
      <c r="BF102" s="256"/>
      <c r="BG102" s="256"/>
      <c r="BH102" s="256"/>
      <c r="BI102" s="256"/>
      <c r="BJ102" s="256"/>
    </row>
    <row r="103">
      <c r="A103" s="6"/>
      <c r="B103" s="259"/>
      <c r="C103" s="260"/>
      <c r="D103" s="251"/>
      <c r="E103" s="251"/>
      <c r="F103" s="252"/>
      <c r="G103" s="257"/>
      <c r="H103" s="254"/>
      <c r="I103" s="233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56"/>
      <c r="AM103" s="256"/>
      <c r="AN103" s="256"/>
      <c r="AO103" s="256"/>
      <c r="AP103" s="256"/>
      <c r="AQ103" s="256"/>
      <c r="AR103" s="256"/>
      <c r="AS103" s="256"/>
      <c r="AT103" s="256"/>
      <c r="AU103" s="256"/>
      <c r="AV103" s="256"/>
      <c r="AW103" s="256"/>
      <c r="AX103" s="256"/>
      <c r="AY103" s="256"/>
      <c r="AZ103" s="256"/>
      <c r="BA103" s="256"/>
      <c r="BB103" s="256"/>
      <c r="BC103" s="256"/>
      <c r="BD103" s="256"/>
      <c r="BE103" s="256"/>
      <c r="BF103" s="256"/>
      <c r="BG103" s="256"/>
      <c r="BH103" s="256"/>
      <c r="BI103" s="256"/>
      <c r="BJ103" s="256"/>
    </row>
    <row r="104">
      <c r="A104" s="6"/>
      <c r="B104" s="259"/>
      <c r="C104" s="260"/>
      <c r="D104" s="251"/>
      <c r="E104" s="251"/>
      <c r="F104" s="252"/>
      <c r="G104" s="253"/>
      <c r="H104" s="254"/>
      <c r="I104" s="1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  <c r="BB104" s="256"/>
      <c r="BC104" s="256"/>
      <c r="BD104" s="256"/>
      <c r="BE104" s="256"/>
      <c r="BF104" s="256"/>
      <c r="BG104" s="256"/>
      <c r="BH104" s="256"/>
      <c r="BI104" s="256"/>
      <c r="BJ104" s="256"/>
    </row>
    <row r="105">
      <c r="A105" s="6"/>
      <c r="B105" s="75"/>
      <c r="C105" s="232"/>
      <c r="D105" s="261"/>
      <c r="E105" s="261"/>
      <c r="F105" s="233"/>
      <c r="G105" s="6"/>
      <c r="H105" s="254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</row>
    <row r="106">
      <c r="A106" s="75"/>
      <c r="B106" s="75"/>
      <c r="C106" s="232"/>
      <c r="D106" s="261"/>
      <c r="E106" s="261"/>
      <c r="F106" s="6"/>
      <c r="G106" s="6"/>
      <c r="H106" s="254"/>
      <c r="I106" s="6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</row>
    <row r="107">
      <c r="A107" s="75"/>
      <c r="B107" s="75"/>
      <c r="C107" s="232"/>
      <c r="D107" s="261"/>
      <c r="E107" s="261"/>
      <c r="F107" s="6"/>
      <c r="G107" s="6"/>
      <c r="H107" s="254"/>
      <c r="I107" s="6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</row>
    <row r="108">
      <c r="A108" s="75"/>
      <c r="B108" s="75"/>
      <c r="C108" s="232"/>
      <c r="D108" s="261"/>
      <c r="E108" s="251"/>
      <c r="F108" s="233"/>
      <c r="G108" s="233"/>
      <c r="H108" s="234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</row>
    <row r="109">
      <c r="A109" s="75"/>
      <c r="B109" s="75"/>
      <c r="C109" s="232"/>
      <c r="D109" s="261"/>
      <c r="E109" s="261"/>
      <c r="F109" s="233"/>
      <c r="G109" s="233"/>
      <c r="H109" s="234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</row>
    <row r="110">
      <c r="A110" s="75"/>
      <c r="B110" s="75"/>
      <c r="C110" s="232"/>
      <c r="D110" s="261"/>
      <c r="E110" s="261"/>
      <c r="F110" s="233"/>
      <c r="G110" s="233"/>
      <c r="H110" s="234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</row>
    <row r="111">
      <c r="A111" s="75"/>
      <c r="B111" s="75"/>
      <c r="C111" s="232"/>
      <c r="D111" s="261"/>
      <c r="E111" s="261"/>
      <c r="F111" s="233"/>
      <c r="G111" s="233"/>
      <c r="H111" s="234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</row>
    <row r="112">
      <c r="A112" s="183"/>
      <c r="B112" s="183"/>
      <c r="C112" s="263"/>
      <c r="D112" s="228"/>
      <c r="E112" s="228"/>
      <c r="F112" s="183"/>
      <c r="G112" s="183"/>
      <c r="H112" s="264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</row>
    <row r="113">
      <c r="A113" s="183"/>
      <c r="B113" s="183"/>
      <c r="C113" s="263"/>
      <c r="D113" s="228"/>
      <c r="E113" s="228"/>
      <c r="F113" s="183"/>
      <c r="G113" s="183"/>
      <c r="H113" s="264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</row>
    <row r="114">
      <c r="A114" s="183"/>
      <c r="B114" s="183"/>
      <c r="C114" s="263"/>
      <c r="D114" s="228"/>
      <c r="E114" s="228"/>
      <c r="F114" s="183"/>
      <c r="G114" s="183"/>
      <c r="H114" s="264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</row>
    <row r="115">
      <c r="A115" s="183"/>
      <c r="B115" s="183"/>
      <c r="C115" s="263"/>
      <c r="D115" s="228"/>
      <c r="E115" s="228"/>
      <c r="F115" s="183"/>
      <c r="G115" s="183"/>
      <c r="H115" s="264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</row>
    <row r="116">
      <c r="A116" s="183"/>
      <c r="B116" s="183"/>
      <c r="C116" s="263"/>
      <c r="D116" s="228"/>
      <c r="E116" s="228"/>
      <c r="F116" s="183"/>
      <c r="G116" s="183"/>
      <c r="H116" s="264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</row>
    <row r="117">
      <c r="A117" s="183"/>
      <c r="B117" s="183"/>
      <c r="C117" s="263"/>
      <c r="D117" s="228"/>
      <c r="E117" s="228"/>
      <c r="F117" s="183"/>
      <c r="G117" s="183"/>
      <c r="H117" s="264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</row>
    <row r="118">
      <c r="A118" s="183"/>
      <c r="B118" s="183"/>
      <c r="C118" s="263"/>
      <c r="D118" s="228"/>
      <c r="E118" s="228"/>
      <c r="F118" s="183"/>
      <c r="G118" s="183"/>
      <c r="H118" s="264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</row>
    <row r="119">
      <c r="A119" s="183"/>
      <c r="B119" s="183"/>
      <c r="C119" s="263"/>
      <c r="D119" s="228"/>
      <c r="E119" s="228"/>
      <c r="F119" s="183"/>
      <c r="G119" s="183"/>
      <c r="H119" s="264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</row>
    <row r="120">
      <c r="A120" s="183"/>
      <c r="B120" s="183"/>
      <c r="C120" s="263"/>
      <c r="D120" s="228"/>
      <c r="E120" s="228"/>
      <c r="F120" s="183"/>
      <c r="G120" s="183"/>
      <c r="H120" s="264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</row>
    <row r="121">
      <c r="A121" s="183"/>
      <c r="B121" s="183"/>
      <c r="C121" s="263"/>
      <c r="D121" s="228"/>
      <c r="E121" s="228"/>
      <c r="F121" s="183"/>
      <c r="G121" s="183"/>
      <c r="H121" s="264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</row>
    <row r="122">
      <c r="A122" s="183"/>
      <c r="B122" s="183"/>
      <c r="C122" s="263"/>
      <c r="D122" s="228"/>
      <c r="E122" s="228"/>
      <c r="F122" s="183"/>
      <c r="G122" s="183"/>
      <c r="H122" s="264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</row>
    <row r="123">
      <c r="A123" s="183"/>
      <c r="B123" s="183"/>
      <c r="C123" s="263"/>
      <c r="D123" s="228"/>
      <c r="E123" s="228"/>
      <c r="F123" s="183"/>
      <c r="G123" s="183"/>
      <c r="H123" s="264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</row>
    <row r="124">
      <c r="A124" s="183"/>
      <c r="B124" s="183"/>
      <c r="C124" s="263"/>
      <c r="D124" s="228"/>
      <c r="E124" s="228"/>
      <c r="F124" s="183"/>
      <c r="G124" s="183"/>
      <c r="H124" s="264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</row>
    <row r="125">
      <c r="A125" s="183"/>
      <c r="B125" s="183"/>
      <c r="C125" s="263"/>
      <c r="D125" s="228"/>
      <c r="E125" s="228"/>
      <c r="F125" s="183"/>
      <c r="G125" s="183"/>
      <c r="H125" s="264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</row>
    <row r="126">
      <c r="A126" s="183"/>
      <c r="B126" s="183"/>
      <c r="C126" s="263"/>
      <c r="D126" s="228"/>
      <c r="E126" s="228"/>
      <c r="F126" s="183"/>
      <c r="G126" s="183"/>
      <c r="H126" s="264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</row>
    <row r="127">
      <c r="A127" s="183"/>
      <c r="B127" s="183"/>
      <c r="C127" s="263"/>
      <c r="D127" s="228"/>
      <c r="E127" s="228"/>
      <c r="F127" s="183"/>
      <c r="G127" s="183"/>
      <c r="H127" s="264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</row>
    <row r="128">
      <c r="A128" s="183"/>
      <c r="B128" s="183"/>
      <c r="C128" s="263"/>
      <c r="D128" s="228"/>
      <c r="E128" s="228"/>
      <c r="F128" s="183"/>
      <c r="G128" s="183"/>
      <c r="H128" s="264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</row>
    <row r="129">
      <c r="A129" s="183"/>
      <c r="B129" s="183"/>
      <c r="C129" s="263"/>
      <c r="D129" s="228"/>
      <c r="E129" s="228"/>
      <c r="F129" s="183"/>
      <c r="G129" s="183"/>
      <c r="H129" s="264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</row>
    <row r="130">
      <c r="A130" s="183"/>
      <c r="B130" s="183"/>
      <c r="C130" s="263"/>
      <c r="D130" s="228"/>
      <c r="E130" s="228"/>
      <c r="F130" s="183"/>
      <c r="G130" s="183"/>
      <c r="H130" s="264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</row>
    <row r="131">
      <c r="A131" s="183"/>
      <c r="B131" s="183"/>
      <c r="C131" s="263"/>
      <c r="D131" s="228"/>
      <c r="E131" s="228"/>
      <c r="F131" s="183"/>
      <c r="G131" s="183"/>
      <c r="H131" s="264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</row>
    <row r="132">
      <c r="A132" s="183"/>
      <c r="B132" s="183"/>
      <c r="C132" s="263"/>
      <c r="D132" s="228"/>
      <c r="E132" s="228"/>
      <c r="F132" s="183"/>
      <c r="G132" s="183"/>
      <c r="H132" s="264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</row>
    <row r="133">
      <c r="A133" s="183"/>
      <c r="B133" s="183"/>
      <c r="C133" s="263"/>
      <c r="D133" s="228"/>
      <c r="E133" s="228"/>
      <c r="F133" s="183"/>
      <c r="G133" s="183"/>
      <c r="H133" s="264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</row>
    <row r="134">
      <c r="A134" s="183"/>
      <c r="B134" s="183"/>
      <c r="C134" s="263"/>
      <c r="D134" s="228"/>
      <c r="E134" s="228"/>
      <c r="F134" s="183"/>
      <c r="G134" s="183"/>
      <c r="H134" s="264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</row>
    <row r="135">
      <c r="A135" s="183"/>
      <c r="B135" s="183"/>
      <c r="C135" s="263"/>
      <c r="D135" s="228"/>
      <c r="E135" s="228"/>
      <c r="F135" s="183"/>
      <c r="G135" s="183"/>
      <c r="H135" s="264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</row>
    <row r="136">
      <c r="A136" s="183"/>
      <c r="B136" s="183"/>
      <c r="C136" s="263"/>
      <c r="D136" s="228"/>
      <c r="E136" s="228"/>
      <c r="F136" s="183"/>
      <c r="G136" s="183"/>
      <c r="H136" s="264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</row>
    <row r="137">
      <c r="A137" s="183"/>
      <c r="B137" s="183"/>
      <c r="C137" s="263"/>
      <c r="D137" s="228"/>
      <c r="E137" s="228"/>
      <c r="F137" s="183"/>
      <c r="G137" s="183"/>
      <c r="H137" s="264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</row>
    <row r="138">
      <c r="A138" s="183"/>
      <c r="B138" s="183"/>
      <c r="C138" s="263"/>
      <c r="D138" s="228"/>
      <c r="E138" s="228"/>
      <c r="F138" s="183"/>
      <c r="G138" s="183"/>
      <c r="H138" s="264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</row>
    <row r="139">
      <c r="A139" s="183"/>
      <c r="B139" s="183"/>
      <c r="C139" s="263"/>
      <c r="D139" s="228"/>
      <c r="E139" s="228"/>
      <c r="F139" s="183"/>
      <c r="G139" s="183"/>
      <c r="H139" s="264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</row>
    <row r="140">
      <c r="A140" s="183"/>
      <c r="B140" s="183"/>
      <c r="C140" s="263"/>
      <c r="D140" s="228"/>
      <c r="E140" s="228"/>
      <c r="F140" s="183"/>
      <c r="G140" s="183"/>
      <c r="H140" s="264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</row>
    <row r="141">
      <c r="A141" s="183"/>
      <c r="B141" s="183"/>
      <c r="C141" s="263"/>
      <c r="D141" s="228"/>
      <c r="E141" s="228"/>
      <c r="F141" s="183"/>
      <c r="G141" s="183"/>
      <c r="H141" s="264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</row>
    <row r="142">
      <c r="A142" s="183"/>
      <c r="B142" s="183"/>
      <c r="C142" s="263"/>
      <c r="D142" s="228"/>
      <c r="E142" s="228"/>
      <c r="F142" s="183"/>
      <c r="G142" s="183"/>
      <c r="H142" s="264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</row>
    <row r="143">
      <c r="A143" s="183"/>
      <c r="B143" s="183"/>
      <c r="C143" s="263"/>
      <c r="D143" s="228"/>
      <c r="E143" s="228"/>
      <c r="F143" s="183"/>
      <c r="G143" s="183"/>
      <c r="H143" s="264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</row>
    <row r="144">
      <c r="A144" s="183"/>
      <c r="B144" s="183"/>
      <c r="C144" s="263"/>
      <c r="D144" s="228"/>
      <c r="E144" s="228"/>
      <c r="F144" s="183"/>
      <c r="G144" s="183"/>
      <c r="H144" s="264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</row>
    <row r="145">
      <c r="A145" s="183"/>
      <c r="B145" s="183"/>
      <c r="C145" s="263"/>
      <c r="D145" s="228"/>
      <c r="E145" s="228"/>
      <c r="F145" s="183"/>
      <c r="G145" s="183"/>
      <c r="H145" s="264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</row>
    <row r="146">
      <c r="A146" s="183"/>
      <c r="B146" s="183"/>
      <c r="C146" s="263"/>
      <c r="D146" s="228"/>
      <c r="E146" s="228"/>
      <c r="F146" s="183"/>
      <c r="G146" s="183"/>
      <c r="H146" s="264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</row>
    <row r="147">
      <c r="A147" s="183"/>
      <c r="B147" s="183"/>
      <c r="C147" s="263"/>
      <c r="D147" s="228"/>
      <c r="E147" s="228"/>
      <c r="F147" s="183"/>
      <c r="G147" s="183"/>
      <c r="H147" s="264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</row>
    <row r="148">
      <c r="A148" s="183"/>
      <c r="B148" s="183"/>
      <c r="C148" s="263"/>
      <c r="D148" s="228"/>
      <c r="E148" s="228"/>
      <c r="F148" s="183"/>
      <c r="G148" s="183"/>
      <c r="H148" s="264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</row>
    <row r="149">
      <c r="A149" s="183"/>
      <c r="B149" s="183"/>
      <c r="C149" s="263"/>
      <c r="D149" s="228"/>
      <c r="E149" s="228"/>
      <c r="F149" s="183"/>
      <c r="G149" s="183"/>
      <c r="H149" s="264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</row>
    <row r="150">
      <c r="A150" s="183"/>
      <c r="B150" s="183"/>
      <c r="C150" s="263"/>
      <c r="D150" s="228"/>
      <c r="E150" s="228"/>
      <c r="F150" s="183"/>
      <c r="G150" s="183"/>
      <c r="H150" s="264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</row>
    <row r="151">
      <c r="A151" s="183"/>
      <c r="B151" s="183"/>
      <c r="C151" s="263"/>
      <c r="D151" s="228"/>
      <c r="E151" s="228"/>
      <c r="F151" s="183"/>
      <c r="G151" s="183"/>
      <c r="H151" s="264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</row>
    <row r="152">
      <c r="A152" s="183"/>
      <c r="B152" s="183"/>
      <c r="C152" s="263"/>
      <c r="D152" s="228"/>
      <c r="E152" s="228"/>
      <c r="F152" s="183"/>
      <c r="G152" s="183"/>
      <c r="H152" s="264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</row>
    <row r="153">
      <c r="A153" s="183"/>
      <c r="B153" s="183"/>
      <c r="C153" s="263"/>
      <c r="D153" s="228"/>
      <c r="E153" s="228"/>
      <c r="F153" s="183"/>
      <c r="G153" s="183"/>
      <c r="H153" s="264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</row>
    <row r="154">
      <c r="A154" s="183"/>
      <c r="B154" s="183"/>
      <c r="C154" s="263"/>
      <c r="D154" s="228"/>
      <c r="E154" s="228"/>
      <c r="F154" s="183"/>
      <c r="G154" s="183"/>
      <c r="H154" s="264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</row>
    <row r="155">
      <c r="A155" s="183"/>
      <c r="B155" s="183"/>
      <c r="C155" s="263"/>
      <c r="D155" s="228"/>
      <c r="E155" s="228"/>
      <c r="F155" s="183"/>
      <c r="G155" s="183"/>
      <c r="H155" s="264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</row>
    <row r="156">
      <c r="A156" s="183"/>
      <c r="B156" s="183"/>
      <c r="C156" s="263"/>
      <c r="D156" s="228"/>
      <c r="E156" s="228"/>
      <c r="F156" s="183"/>
      <c r="G156" s="183"/>
      <c r="H156" s="264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</row>
    <row r="157">
      <c r="A157" s="183"/>
      <c r="B157" s="183"/>
      <c r="C157" s="263"/>
      <c r="D157" s="228"/>
      <c r="E157" s="228"/>
      <c r="F157" s="183"/>
      <c r="G157" s="183"/>
      <c r="H157" s="264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</row>
    <row r="158">
      <c r="A158" s="183"/>
      <c r="B158" s="183"/>
      <c r="C158" s="263"/>
      <c r="D158" s="228"/>
      <c r="E158" s="228"/>
      <c r="F158" s="183"/>
      <c r="G158" s="183"/>
      <c r="H158" s="264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</row>
    <row r="159">
      <c r="A159" s="183"/>
      <c r="B159" s="183"/>
      <c r="C159" s="263"/>
      <c r="D159" s="228"/>
      <c r="E159" s="228"/>
      <c r="F159" s="183"/>
      <c r="G159" s="183"/>
      <c r="H159" s="264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</row>
    <row r="160">
      <c r="A160" s="183"/>
      <c r="B160" s="183"/>
      <c r="C160" s="263"/>
      <c r="D160" s="228"/>
      <c r="E160" s="228"/>
      <c r="F160" s="183"/>
      <c r="G160" s="183"/>
      <c r="H160" s="264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</row>
    <row r="161">
      <c r="A161" s="183"/>
      <c r="B161" s="183"/>
      <c r="C161" s="263"/>
      <c r="D161" s="228"/>
      <c r="E161" s="228"/>
      <c r="F161" s="183"/>
      <c r="G161" s="183"/>
      <c r="H161" s="264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</row>
    <row r="162">
      <c r="A162" s="183"/>
      <c r="B162" s="183"/>
      <c r="C162" s="263"/>
      <c r="D162" s="228"/>
      <c r="E162" s="228"/>
      <c r="F162" s="183"/>
      <c r="G162" s="183"/>
      <c r="H162" s="264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</row>
    <row r="163">
      <c r="A163" s="183"/>
      <c r="B163" s="183"/>
      <c r="C163" s="263"/>
      <c r="D163" s="228"/>
      <c r="E163" s="228"/>
      <c r="F163" s="183"/>
      <c r="G163" s="183"/>
      <c r="H163" s="264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</row>
    <row r="164">
      <c r="A164" s="183"/>
      <c r="B164" s="183"/>
      <c r="C164" s="263"/>
      <c r="D164" s="228"/>
      <c r="E164" s="228"/>
      <c r="F164" s="183"/>
      <c r="G164" s="183"/>
      <c r="H164" s="264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</row>
    <row r="165">
      <c r="A165" s="183"/>
      <c r="B165" s="183"/>
      <c r="C165" s="263"/>
      <c r="D165" s="228"/>
      <c r="E165" s="228"/>
      <c r="F165" s="183"/>
      <c r="G165" s="183"/>
      <c r="H165" s="264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</row>
    <row r="166">
      <c r="A166" s="183"/>
      <c r="B166" s="183"/>
      <c r="C166" s="263"/>
      <c r="D166" s="228"/>
      <c r="E166" s="228"/>
      <c r="F166" s="183"/>
      <c r="G166" s="183"/>
      <c r="H166" s="264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</row>
    <row r="167">
      <c r="A167" s="183"/>
      <c r="B167" s="183"/>
      <c r="C167" s="263"/>
      <c r="D167" s="228"/>
      <c r="E167" s="228"/>
      <c r="F167" s="183"/>
      <c r="G167" s="183"/>
      <c r="H167" s="264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</row>
    <row r="168">
      <c r="A168" s="183"/>
      <c r="B168" s="183"/>
      <c r="C168" s="263"/>
      <c r="D168" s="228"/>
      <c r="E168" s="228"/>
      <c r="F168" s="183"/>
      <c r="G168" s="183"/>
      <c r="H168" s="264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</row>
    <row r="169">
      <c r="A169" s="183"/>
      <c r="B169" s="183"/>
      <c r="C169" s="263"/>
      <c r="D169" s="228"/>
      <c r="E169" s="228"/>
      <c r="F169" s="183"/>
      <c r="G169" s="183"/>
      <c r="H169" s="264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</row>
    <row r="170">
      <c r="A170" s="183"/>
      <c r="B170" s="183"/>
      <c r="C170" s="263"/>
      <c r="D170" s="228"/>
      <c r="E170" s="228"/>
      <c r="F170" s="183"/>
      <c r="G170" s="183"/>
      <c r="H170" s="264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</row>
    <row r="171">
      <c r="A171" s="183"/>
      <c r="B171" s="183"/>
      <c r="C171" s="263"/>
      <c r="D171" s="228"/>
      <c r="E171" s="228"/>
      <c r="F171" s="183"/>
      <c r="G171" s="183"/>
      <c r="H171" s="264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</row>
    <row r="172">
      <c r="A172" s="183"/>
      <c r="B172" s="183"/>
      <c r="C172" s="263"/>
      <c r="D172" s="228"/>
      <c r="E172" s="228"/>
      <c r="F172" s="183"/>
      <c r="G172" s="183"/>
      <c r="H172" s="264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</row>
    <row r="173">
      <c r="A173" s="183"/>
      <c r="B173" s="183"/>
      <c r="C173" s="263"/>
      <c r="D173" s="228"/>
      <c r="E173" s="228"/>
      <c r="F173" s="183"/>
      <c r="G173" s="183"/>
      <c r="H173" s="264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</row>
    <row r="174">
      <c r="A174" s="183"/>
      <c r="B174" s="183"/>
      <c r="C174" s="263"/>
      <c r="D174" s="228"/>
      <c r="E174" s="228"/>
      <c r="F174" s="183"/>
      <c r="G174" s="183"/>
      <c r="H174" s="264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</row>
    <row r="175">
      <c r="A175" s="183"/>
      <c r="B175" s="183"/>
      <c r="C175" s="263"/>
      <c r="D175" s="228"/>
      <c r="E175" s="228"/>
      <c r="F175" s="183"/>
      <c r="G175" s="183"/>
      <c r="H175" s="264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</row>
    <row r="176">
      <c r="A176" s="183"/>
      <c r="B176" s="183"/>
      <c r="C176" s="263"/>
      <c r="D176" s="228"/>
      <c r="E176" s="228"/>
      <c r="F176" s="183"/>
      <c r="G176" s="183"/>
      <c r="H176" s="264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</row>
    <row r="177">
      <c r="A177" s="183"/>
      <c r="B177" s="183"/>
      <c r="C177" s="263"/>
      <c r="D177" s="228"/>
      <c r="E177" s="228"/>
      <c r="F177" s="183"/>
      <c r="G177" s="183"/>
      <c r="H177" s="264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</row>
    <row r="178">
      <c r="A178" s="183"/>
      <c r="B178" s="183"/>
      <c r="C178" s="263"/>
      <c r="D178" s="228"/>
      <c r="E178" s="228"/>
      <c r="F178" s="183"/>
      <c r="G178" s="183"/>
      <c r="H178" s="264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</row>
    <row r="179">
      <c r="A179" s="183"/>
      <c r="B179" s="183"/>
      <c r="C179" s="263"/>
      <c r="D179" s="228"/>
      <c r="E179" s="228"/>
      <c r="F179" s="183"/>
      <c r="G179" s="183"/>
      <c r="H179" s="264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</row>
    <row r="180">
      <c r="A180" s="183"/>
      <c r="B180" s="183"/>
      <c r="C180" s="263"/>
      <c r="D180" s="228"/>
      <c r="E180" s="228"/>
      <c r="F180" s="183"/>
      <c r="G180" s="183"/>
      <c r="H180" s="264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</row>
    <row r="181">
      <c r="A181" s="183"/>
      <c r="B181" s="183"/>
      <c r="C181" s="263"/>
      <c r="D181" s="228"/>
      <c r="E181" s="228"/>
      <c r="F181" s="183"/>
      <c r="G181" s="183"/>
      <c r="H181" s="264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83"/>
      <c r="AY181" s="183"/>
      <c r="AZ181" s="183"/>
      <c r="BA181" s="183"/>
      <c r="BB181" s="183"/>
      <c r="BC181" s="183"/>
      <c r="BD181" s="183"/>
      <c r="BE181" s="183"/>
      <c r="BF181" s="183"/>
      <c r="BG181" s="183"/>
      <c r="BH181" s="183"/>
      <c r="BI181" s="183"/>
      <c r="BJ181" s="183"/>
    </row>
    <row r="182">
      <c r="A182" s="183"/>
      <c r="B182" s="183"/>
      <c r="C182" s="263"/>
      <c r="D182" s="228"/>
      <c r="E182" s="228"/>
      <c r="F182" s="183"/>
      <c r="G182" s="183"/>
      <c r="H182" s="264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83"/>
      <c r="AY182" s="183"/>
      <c r="AZ182" s="183"/>
      <c r="BA182" s="183"/>
      <c r="BB182" s="183"/>
      <c r="BC182" s="183"/>
      <c r="BD182" s="183"/>
      <c r="BE182" s="183"/>
      <c r="BF182" s="183"/>
      <c r="BG182" s="183"/>
      <c r="BH182" s="183"/>
      <c r="BI182" s="183"/>
      <c r="BJ182" s="183"/>
    </row>
    <row r="183">
      <c r="A183" s="183"/>
      <c r="B183" s="183"/>
      <c r="C183" s="263"/>
      <c r="D183" s="228"/>
      <c r="E183" s="228"/>
      <c r="F183" s="183"/>
      <c r="G183" s="183"/>
      <c r="H183" s="264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83"/>
      <c r="AY183" s="183"/>
      <c r="AZ183" s="183"/>
      <c r="BA183" s="183"/>
      <c r="BB183" s="183"/>
      <c r="BC183" s="183"/>
      <c r="BD183" s="183"/>
      <c r="BE183" s="183"/>
      <c r="BF183" s="183"/>
      <c r="BG183" s="183"/>
      <c r="BH183" s="183"/>
      <c r="BI183" s="183"/>
      <c r="BJ183" s="183"/>
    </row>
    <row r="184">
      <c r="A184" s="183"/>
      <c r="B184" s="183"/>
      <c r="C184" s="263"/>
      <c r="D184" s="228"/>
      <c r="E184" s="228"/>
      <c r="F184" s="183"/>
      <c r="G184" s="183"/>
      <c r="H184" s="264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83"/>
      <c r="AY184" s="183"/>
      <c r="AZ184" s="183"/>
      <c r="BA184" s="183"/>
      <c r="BB184" s="183"/>
      <c r="BC184" s="183"/>
      <c r="BD184" s="183"/>
      <c r="BE184" s="183"/>
      <c r="BF184" s="183"/>
      <c r="BG184" s="183"/>
      <c r="BH184" s="183"/>
      <c r="BI184" s="183"/>
      <c r="BJ184" s="183"/>
    </row>
    <row r="185">
      <c r="A185" s="183"/>
      <c r="B185" s="183"/>
      <c r="C185" s="263"/>
      <c r="D185" s="228"/>
      <c r="E185" s="228"/>
      <c r="F185" s="183"/>
      <c r="G185" s="183"/>
      <c r="H185" s="264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83"/>
      <c r="AY185" s="183"/>
      <c r="AZ185" s="183"/>
      <c r="BA185" s="183"/>
      <c r="BB185" s="183"/>
      <c r="BC185" s="183"/>
      <c r="BD185" s="183"/>
      <c r="BE185" s="183"/>
      <c r="BF185" s="183"/>
      <c r="BG185" s="183"/>
      <c r="BH185" s="183"/>
      <c r="BI185" s="183"/>
      <c r="BJ185" s="183"/>
    </row>
    <row r="186">
      <c r="A186" s="183"/>
      <c r="B186" s="183"/>
      <c r="C186" s="263"/>
      <c r="D186" s="228"/>
      <c r="E186" s="228"/>
      <c r="F186" s="183"/>
      <c r="G186" s="183"/>
      <c r="H186" s="264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83"/>
      <c r="AY186" s="183"/>
      <c r="AZ186" s="183"/>
      <c r="BA186" s="183"/>
      <c r="BB186" s="183"/>
      <c r="BC186" s="183"/>
      <c r="BD186" s="183"/>
      <c r="BE186" s="183"/>
      <c r="BF186" s="183"/>
      <c r="BG186" s="183"/>
      <c r="BH186" s="183"/>
      <c r="BI186" s="183"/>
      <c r="BJ186" s="183"/>
    </row>
    <row r="187">
      <c r="A187" s="183"/>
      <c r="B187" s="183"/>
      <c r="C187" s="263"/>
      <c r="D187" s="228"/>
      <c r="E187" s="228"/>
      <c r="F187" s="183"/>
      <c r="G187" s="183"/>
      <c r="H187" s="264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83"/>
      <c r="AY187" s="183"/>
      <c r="AZ187" s="183"/>
      <c r="BA187" s="183"/>
      <c r="BB187" s="183"/>
      <c r="BC187" s="183"/>
      <c r="BD187" s="183"/>
      <c r="BE187" s="183"/>
      <c r="BF187" s="183"/>
      <c r="BG187" s="183"/>
      <c r="BH187" s="183"/>
      <c r="BI187" s="183"/>
      <c r="BJ187" s="183"/>
    </row>
    <row r="188">
      <c r="A188" s="183"/>
      <c r="B188" s="183"/>
      <c r="C188" s="263"/>
      <c r="D188" s="228"/>
      <c r="E188" s="228"/>
      <c r="F188" s="183"/>
      <c r="G188" s="183"/>
      <c r="H188" s="264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83"/>
      <c r="AY188" s="183"/>
      <c r="AZ188" s="183"/>
      <c r="BA188" s="183"/>
      <c r="BB188" s="183"/>
      <c r="BC188" s="183"/>
      <c r="BD188" s="183"/>
      <c r="BE188" s="183"/>
      <c r="BF188" s="183"/>
      <c r="BG188" s="183"/>
      <c r="BH188" s="183"/>
      <c r="BI188" s="183"/>
      <c r="BJ188" s="183"/>
    </row>
    <row r="189">
      <c r="A189" s="183"/>
      <c r="B189" s="183"/>
      <c r="C189" s="263"/>
      <c r="D189" s="228"/>
      <c r="E189" s="228"/>
      <c r="F189" s="183"/>
      <c r="G189" s="183"/>
      <c r="H189" s="264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83"/>
      <c r="AY189" s="183"/>
      <c r="AZ189" s="183"/>
      <c r="BA189" s="183"/>
      <c r="BB189" s="183"/>
      <c r="BC189" s="183"/>
      <c r="BD189" s="183"/>
      <c r="BE189" s="183"/>
      <c r="BF189" s="183"/>
      <c r="BG189" s="183"/>
      <c r="BH189" s="183"/>
      <c r="BI189" s="183"/>
      <c r="BJ189" s="183"/>
    </row>
    <row r="190">
      <c r="A190" s="183"/>
      <c r="B190" s="183"/>
      <c r="C190" s="263"/>
      <c r="D190" s="228"/>
      <c r="E190" s="228"/>
      <c r="F190" s="183"/>
      <c r="G190" s="183"/>
      <c r="H190" s="264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</row>
    <row r="191">
      <c r="A191" s="183"/>
      <c r="B191" s="183"/>
      <c r="C191" s="263"/>
      <c r="D191" s="228"/>
      <c r="E191" s="228"/>
      <c r="F191" s="183"/>
      <c r="G191" s="183"/>
      <c r="H191" s="264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</row>
    <row r="192">
      <c r="A192" s="183"/>
      <c r="B192" s="183"/>
      <c r="C192" s="263"/>
      <c r="D192" s="228"/>
      <c r="E192" s="228"/>
      <c r="F192" s="183"/>
      <c r="G192" s="183"/>
      <c r="H192" s="264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</row>
    <row r="193">
      <c r="A193" s="183"/>
      <c r="B193" s="183"/>
      <c r="C193" s="263"/>
      <c r="D193" s="228"/>
      <c r="E193" s="228"/>
      <c r="F193" s="183"/>
      <c r="G193" s="183"/>
      <c r="H193" s="264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</row>
    <row r="194">
      <c r="A194" s="183"/>
      <c r="B194" s="183"/>
      <c r="C194" s="263"/>
      <c r="D194" s="228"/>
      <c r="E194" s="228"/>
      <c r="F194" s="183"/>
      <c r="G194" s="183"/>
      <c r="H194" s="264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83"/>
      <c r="AY194" s="183"/>
      <c r="AZ194" s="183"/>
      <c r="BA194" s="183"/>
      <c r="BB194" s="183"/>
      <c r="BC194" s="183"/>
      <c r="BD194" s="183"/>
      <c r="BE194" s="183"/>
      <c r="BF194" s="183"/>
      <c r="BG194" s="183"/>
      <c r="BH194" s="183"/>
      <c r="BI194" s="183"/>
      <c r="BJ194" s="183"/>
    </row>
    <row r="195">
      <c r="A195" s="183"/>
      <c r="B195" s="183"/>
      <c r="C195" s="263"/>
      <c r="D195" s="228"/>
      <c r="E195" s="228"/>
      <c r="F195" s="183"/>
      <c r="G195" s="183"/>
      <c r="H195" s="264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3"/>
      <c r="BH195" s="183"/>
      <c r="BI195" s="183"/>
      <c r="BJ195" s="183"/>
    </row>
    <row r="196">
      <c r="A196" s="183"/>
      <c r="B196" s="183"/>
      <c r="C196" s="263"/>
      <c r="D196" s="228"/>
      <c r="E196" s="228"/>
      <c r="F196" s="183"/>
      <c r="G196" s="183"/>
      <c r="H196" s="264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183"/>
      <c r="BJ196" s="183"/>
    </row>
    <row r="197">
      <c r="A197" s="183"/>
      <c r="B197" s="183"/>
      <c r="C197" s="263"/>
      <c r="D197" s="228"/>
      <c r="E197" s="228"/>
      <c r="F197" s="183"/>
      <c r="G197" s="183"/>
      <c r="H197" s="264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83"/>
      <c r="AY197" s="183"/>
      <c r="AZ197" s="183"/>
      <c r="BA197" s="183"/>
      <c r="BB197" s="183"/>
      <c r="BC197" s="183"/>
      <c r="BD197" s="183"/>
      <c r="BE197" s="183"/>
      <c r="BF197" s="183"/>
      <c r="BG197" s="183"/>
      <c r="BH197" s="183"/>
      <c r="BI197" s="183"/>
      <c r="BJ197" s="183"/>
    </row>
    <row r="198">
      <c r="A198" s="183"/>
      <c r="B198" s="183"/>
      <c r="C198" s="263"/>
      <c r="D198" s="228"/>
      <c r="E198" s="228"/>
      <c r="F198" s="183"/>
      <c r="G198" s="183"/>
      <c r="H198" s="264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</row>
    <row r="199">
      <c r="A199" s="183"/>
      <c r="B199" s="183"/>
      <c r="C199" s="263"/>
      <c r="D199" s="228"/>
      <c r="E199" s="228"/>
      <c r="F199" s="183"/>
      <c r="G199" s="183"/>
      <c r="H199" s="264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</row>
    <row r="200">
      <c r="A200" s="183"/>
      <c r="B200" s="183"/>
      <c r="C200" s="263"/>
      <c r="D200" s="228"/>
      <c r="E200" s="228"/>
      <c r="F200" s="183"/>
      <c r="G200" s="183"/>
      <c r="H200" s="264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183"/>
      <c r="BJ200" s="183"/>
    </row>
    <row r="201">
      <c r="A201" s="183"/>
      <c r="B201" s="183"/>
      <c r="C201" s="263"/>
      <c r="D201" s="228"/>
      <c r="E201" s="228"/>
      <c r="F201" s="183"/>
      <c r="G201" s="183"/>
      <c r="H201" s="264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83"/>
      <c r="AY201" s="183"/>
      <c r="AZ201" s="183"/>
      <c r="BA201" s="183"/>
      <c r="BB201" s="183"/>
      <c r="BC201" s="183"/>
      <c r="BD201" s="183"/>
      <c r="BE201" s="183"/>
      <c r="BF201" s="183"/>
      <c r="BG201" s="183"/>
      <c r="BH201" s="183"/>
      <c r="BI201" s="183"/>
      <c r="BJ201" s="183"/>
    </row>
    <row r="202">
      <c r="A202" s="183"/>
      <c r="B202" s="183"/>
      <c r="C202" s="263"/>
      <c r="D202" s="228"/>
      <c r="E202" s="228"/>
      <c r="F202" s="183"/>
      <c r="G202" s="183"/>
      <c r="H202" s="264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83"/>
      <c r="AY202" s="183"/>
      <c r="AZ202" s="183"/>
      <c r="BA202" s="183"/>
      <c r="BB202" s="183"/>
      <c r="BC202" s="183"/>
      <c r="BD202" s="183"/>
      <c r="BE202" s="183"/>
      <c r="BF202" s="183"/>
      <c r="BG202" s="183"/>
      <c r="BH202" s="183"/>
      <c r="BI202" s="183"/>
      <c r="BJ202" s="183"/>
    </row>
    <row r="203">
      <c r="A203" s="183"/>
      <c r="B203" s="183"/>
      <c r="C203" s="263"/>
      <c r="D203" s="228"/>
      <c r="E203" s="228"/>
      <c r="F203" s="183"/>
      <c r="G203" s="183"/>
      <c r="H203" s="264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83"/>
      <c r="AY203" s="183"/>
      <c r="AZ203" s="183"/>
      <c r="BA203" s="183"/>
      <c r="BB203" s="183"/>
      <c r="BC203" s="183"/>
      <c r="BD203" s="183"/>
      <c r="BE203" s="183"/>
      <c r="BF203" s="183"/>
      <c r="BG203" s="183"/>
      <c r="BH203" s="183"/>
      <c r="BI203" s="183"/>
      <c r="BJ203" s="183"/>
    </row>
    <row r="204">
      <c r="A204" s="183"/>
      <c r="B204" s="183"/>
      <c r="C204" s="263"/>
      <c r="D204" s="228"/>
      <c r="E204" s="228"/>
      <c r="F204" s="183"/>
      <c r="G204" s="183"/>
      <c r="H204" s="264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</row>
    <row r="205">
      <c r="A205" s="183"/>
      <c r="B205" s="183"/>
      <c r="C205" s="263"/>
      <c r="D205" s="228"/>
      <c r="E205" s="228"/>
      <c r="F205" s="183"/>
      <c r="G205" s="183"/>
      <c r="H205" s="264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83"/>
      <c r="AY205" s="183"/>
      <c r="AZ205" s="183"/>
      <c r="BA205" s="183"/>
      <c r="BB205" s="183"/>
      <c r="BC205" s="183"/>
      <c r="BD205" s="183"/>
      <c r="BE205" s="183"/>
      <c r="BF205" s="183"/>
      <c r="BG205" s="183"/>
      <c r="BH205" s="183"/>
      <c r="BI205" s="183"/>
      <c r="BJ205" s="183"/>
    </row>
    <row r="206">
      <c r="A206" s="183"/>
      <c r="B206" s="183"/>
      <c r="C206" s="263"/>
      <c r="D206" s="228"/>
      <c r="E206" s="228"/>
      <c r="F206" s="183"/>
      <c r="G206" s="183"/>
      <c r="H206" s="264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83"/>
      <c r="AY206" s="183"/>
      <c r="AZ206" s="183"/>
      <c r="BA206" s="183"/>
      <c r="BB206" s="183"/>
      <c r="BC206" s="183"/>
      <c r="BD206" s="183"/>
      <c r="BE206" s="183"/>
      <c r="BF206" s="183"/>
      <c r="BG206" s="183"/>
      <c r="BH206" s="183"/>
      <c r="BI206" s="183"/>
      <c r="BJ206" s="183"/>
    </row>
    <row r="207">
      <c r="A207" s="183"/>
      <c r="B207" s="183"/>
      <c r="C207" s="263"/>
      <c r="D207" s="228"/>
      <c r="E207" s="228"/>
      <c r="F207" s="183"/>
      <c r="G207" s="183"/>
      <c r="H207" s="264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83"/>
      <c r="AY207" s="183"/>
      <c r="AZ207" s="183"/>
      <c r="BA207" s="183"/>
      <c r="BB207" s="183"/>
      <c r="BC207" s="183"/>
      <c r="BD207" s="183"/>
      <c r="BE207" s="183"/>
      <c r="BF207" s="183"/>
      <c r="BG207" s="183"/>
      <c r="BH207" s="183"/>
      <c r="BI207" s="183"/>
      <c r="BJ207" s="183"/>
    </row>
    <row r="208">
      <c r="A208" s="183"/>
      <c r="B208" s="183"/>
      <c r="C208" s="263"/>
      <c r="D208" s="228"/>
      <c r="E208" s="228"/>
      <c r="F208" s="183"/>
      <c r="G208" s="183"/>
      <c r="H208" s="264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</row>
    <row r="209">
      <c r="A209" s="183"/>
      <c r="B209" s="183"/>
      <c r="C209" s="263"/>
      <c r="D209" s="228"/>
      <c r="E209" s="228"/>
      <c r="F209" s="183"/>
      <c r="G209" s="183"/>
      <c r="H209" s="264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83"/>
      <c r="AY209" s="183"/>
      <c r="AZ209" s="183"/>
      <c r="BA209" s="183"/>
      <c r="BB209" s="183"/>
      <c r="BC209" s="183"/>
      <c r="BD209" s="183"/>
      <c r="BE209" s="183"/>
      <c r="BF209" s="183"/>
      <c r="BG209" s="183"/>
      <c r="BH209" s="183"/>
      <c r="BI209" s="183"/>
      <c r="BJ209" s="183"/>
    </row>
    <row r="210">
      <c r="A210" s="183"/>
      <c r="B210" s="183"/>
      <c r="C210" s="263"/>
      <c r="D210" s="228"/>
      <c r="E210" s="228"/>
      <c r="F210" s="183"/>
      <c r="G210" s="183"/>
      <c r="H210" s="264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83"/>
      <c r="AY210" s="183"/>
      <c r="AZ210" s="183"/>
      <c r="BA210" s="183"/>
      <c r="BB210" s="183"/>
      <c r="BC210" s="183"/>
      <c r="BD210" s="183"/>
      <c r="BE210" s="183"/>
      <c r="BF210" s="183"/>
      <c r="BG210" s="183"/>
      <c r="BH210" s="183"/>
      <c r="BI210" s="183"/>
      <c r="BJ210" s="183"/>
    </row>
    <row r="211">
      <c r="A211" s="183"/>
      <c r="B211" s="183"/>
      <c r="C211" s="263"/>
      <c r="D211" s="228"/>
      <c r="E211" s="228"/>
      <c r="F211" s="183"/>
      <c r="G211" s="183"/>
      <c r="H211" s="264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83"/>
      <c r="AY211" s="183"/>
      <c r="AZ211" s="183"/>
      <c r="BA211" s="183"/>
      <c r="BB211" s="183"/>
      <c r="BC211" s="183"/>
      <c r="BD211" s="183"/>
      <c r="BE211" s="183"/>
      <c r="BF211" s="183"/>
      <c r="BG211" s="183"/>
      <c r="BH211" s="183"/>
      <c r="BI211" s="183"/>
      <c r="BJ211" s="183"/>
    </row>
    <row r="212">
      <c r="A212" s="183"/>
      <c r="B212" s="183"/>
      <c r="C212" s="263"/>
      <c r="D212" s="228"/>
      <c r="E212" s="228"/>
      <c r="F212" s="183"/>
      <c r="G212" s="183"/>
      <c r="H212" s="264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83"/>
      <c r="AY212" s="183"/>
      <c r="AZ212" s="183"/>
      <c r="BA212" s="183"/>
      <c r="BB212" s="183"/>
      <c r="BC212" s="183"/>
      <c r="BD212" s="183"/>
      <c r="BE212" s="183"/>
      <c r="BF212" s="183"/>
      <c r="BG212" s="183"/>
      <c r="BH212" s="183"/>
      <c r="BI212" s="183"/>
      <c r="BJ212" s="183"/>
    </row>
    <row r="213">
      <c r="A213" s="183"/>
      <c r="B213" s="183"/>
      <c r="C213" s="263"/>
      <c r="D213" s="228"/>
      <c r="E213" s="228"/>
      <c r="F213" s="183"/>
      <c r="G213" s="183"/>
      <c r="H213" s="264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83"/>
      <c r="AY213" s="183"/>
      <c r="AZ213" s="183"/>
      <c r="BA213" s="183"/>
      <c r="BB213" s="183"/>
      <c r="BC213" s="183"/>
      <c r="BD213" s="183"/>
      <c r="BE213" s="183"/>
      <c r="BF213" s="183"/>
      <c r="BG213" s="183"/>
      <c r="BH213" s="183"/>
      <c r="BI213" s="183"/>
      <c r="BJ213" s="183"/>
    </row>
    <row r="214">
      <c r="A214" s="183"/>
      <c r="B214" s="183"/>
      <c r="C214" s="263"/>
      <c r="D214" s="228"/>
      <c r="E214" s="228"/>
      <c r="F214" s="183"/>
      <c r="G214" s="183"/>
      <c r="H214" s="264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</row>
    <row r="215">
      <c r="A215" s="183"/>
      <c r="B215" s="183"/>
      <c r="C215" s="263"/>
      <c r="D215" s="228"/>
      <c r="E215" s="228"/>
      <c r="F215" s="183"/>
      <c r="G215" s="183"/>
      <c r="H215" s="264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</row>
    <row r="216">
      <c r="A216" s="183"/>
      <c r="B216" s="183"/>
      <c r="C216" s="263"/>
      <c r="D216" s="228"/>
      <c r="E216" s="228"/>
      <c r="F216" s="183"/>
      <c r="G216" s="183"/>
      <c r="H216" s="264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83"/>
      <c r="AY216" s="183"/>
      <c r="AZ216" s="183"/>
      <c r="BA216" s="183"/>
      <c r="BB216" s="183"/>
      <c r="BC216" s="183"/>
      <c r="BD216" s="183"/>
      <c r="BE216" s="183"/>
      <c r="BF216" s="183"/>
      <c r="BG216" s="183"/>
      <c r="BH216" s="183"/>
      <c r="BI216" s="183"/>
      <c r="BJ216" s="183"/>
    </row>
    <row r="217">
      <c r="A217" s="183"/>
      <c r="B217" s="183"/>
      <c r="C217" s="263"/>
      <c r="D217" s="228"/>
      <c r="E217" s="228"/>
      <c r="F217" s="183"/>
      <c r="G217" s="183"/>
      <c r="H217" s="264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83"/>
      <c r="AY217" s="183"/>
      <c r="AZ217" s="183"/>
      <c r="BA217" s="183"/>
      <c r="BB217" s="183"/>
      <c r="BC217" s="183"/>
      <c r="BD217" s="183"/>
      <c r="BE217" s="183"/>
      <c r="BF217" s="183"/>
      <c r="BG217" s="183"/>
      <c r="BH217" s="183"/>
      <c r="BI217" s="183"/>
      <c r="BJ217" s="183"/>
    </row>
    <row r="218">
      <c r="A218" s="183"/>
      <c r="B218" s="183"/>
      <c r="C218" s="263"/>
      <c r="D218" s="228"/>
      <c r="E218" s="228"/>
      <c r="F218" s="183"/>
      <c r="G218" s="183"/>
      <c r="H218" s="264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83"/>
      <c r="AY218" s="183"/>
      <c r="AZ218" s="183"/>
      <c r="BA218" s="183"/>
      <c r="BB218" s="183"/>
      <c r="BC218" s="183"/>
      <c r="BD218" s="183"/>
      <c r="BE218" s="183"/>
      <c r="BF218" s="183"/>
      <c r="BG218" s="183"/>
      <c r="BH218" s="183"/>
      <c r="BI218" s="183"/>
      <c r="BJ218" s="183"/>
    </row>
    <row r="219">
      <c r="A219" s="183"/>
      <c r="B219" s="183"/>
      <c r="C219" s="263"/>
      <c r="D219" s="228"/>
      <c r="E219" s="228"/>
      <c r="F219" s="183"/>
      <c r="G219" s="183"/>
      <c r="H219" s="264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83"/>
      <c r="AY219" s="183"/>
      <c r="AZ219" s="183"/>
      <c r="BA219" s="183"/>
      <c r="BB219" s="183"/>
      <c r="BC219" s="183"/>
      <c r="BD219" s="183"/>
      <c r="BE219" s="183"/>
      <c r="BF219" s="183"/>
      <c r="BG219" s="183"/>
      <c r="BH219" s="183"/>
      <c r="BI219" s="183"/>
      <c r="BJ219" s="183"/>
    </row>
    <row r="220">
      <c r="A220" s="183"/>
      <c r="B220" s="183"/>
      <c r="C220" s="263"/>
      <c r="D220" s="228"/>
      <c r="E220" s="228"/>
      <c r="F220" s="183"/>
      <c r="G220" s="183"/>
      <c r="H220" s="264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</row>
    <row r="221">
      <c r="A221" s="183"/>
      <c r="B221" s="183"/>
      <c r="C221" s="263"/>
      <c r="D221" s="228"/>
      <c r="E221" s="228"/>
      <c r="F221" s="183"/>
      <c r="G221" s="183"/>
      <c r="H221" s="264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83"/>
      <c r="AY221" s="183"/>
      <c r="AZ221" s="183"/>
      <c r="BA221" s="183"/>
      <c r="BB221" s="183"/>
      <c r="BC221" s="183"/>
      <c r="BD221" s="183"/>
      <c r="BE221" s="183"/>
      <c r="BF221" s="183"/>
      <c r="BG221" s="183"/>
      <c r="BH221" s="183"/>
      <c r="BI221" s="183"/>
      <c r="BJ221" s="183"/>
    </row>
    <row r="222">
      <c r="A222" s="183"/>
      <c r="B222" s="183"/>
      <c r="C222" s="263"/>
      <c r="D222" s="228"/>
      <c r="E222" s="228"/>
      <c r="F222" s="183"/>
      <c r="G222" s="183"/>
      <c r="H222" s="264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</row>
    <row r="223">
      <c r="A223" s="183"/>
      <c r="B223" s="183"/>
      <c r="C223" s="263"/>
      <c r="D223" s="228"/>
      <c r="E223" s="228"/>
      <c r="F223" s="183"/>
      <c r="G223" s="183"/>
      <c r="H223" s="264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3"/>
    </row>
    <row r="224">
      <c r="A224" s="183"/>
      <c r="B224" s="183"/>
      <c r="C224" s="263"/>
      <c r="D224" s="228"/>
      <c r="E224" s="228"/>
      <c r="F224" s="183"/>
      <c r="G224" s="183"/>
      <c r="H224" s="264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83"/>
      <c r="AY224" s="183"/>
      <c r="AZ224" s="183"/>
      <c r="BA224" s="183"/>
      <c r="BB224" s="183"/>
      <c r="BC224" s="183"/>
      <c r="BD224" s="183"/>
      <c r="BE224" s="183"/>
      <c r="BF224" s="183"/>
      <c r="BG224" s="183"/>
      <c r="BH224" s="183"/>
      <c r="BI224" s="183"/>
      <c r="BJ224" s="183"/>
    </row>
    <row r="225">
      <c r="A225" s="183"/>
      <c r="B225" s="183"/>
      <c r="C225" s="263"/>
      <c r="D225" s="228"/>
      <c r="E225" s="228"/>
      <c r="F225" s="183"/>
      <c r="G225" s="183"/>
      <c r="H225" s="264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83"/>
      <c r="AY225" s="183"/>
      <c r="AZ225" s="183"/>
      <c r="BA225" s="183"/>
      <c r="BB225" s="183"/>
      <c r="BC225" s="183"/>
      <c r="BD225" s="183"/>
      <c r="BE225" s="183"/>
      <c r="BF225" s="183"/>
      <c r="BG225" s="183"/>
      <c r="BH225" s="183"/>
      <c r="BI225" s="183"/>
      <c r="BJ225" s="183"/>
    </row>
    <row r="226">
      <c r="A226" s="183"/>
      <c r="B226" s="183"/>
      <c r="C226" s="263"/>
      <c r="D226" s="228"/>
      <c r="E226" s="228"/>
      <c r="F226" s="183"/>
      <c r="G226" s="183"/>
      <c r="H226" s="264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83"/>
      <c r="AY226" s="183"/>
      <c r="AZ226" s="183"/>
      <c r="BA226" s="183"/>
      <c r="BB226" s="183"/>
      <c r="BC226" s="183"/>
      <c r="BD226" s="183"/>
      <c r="BE226" s="183"/>
      <c r="BF226" s="183"/>
      <c r="BG226" s="183"/>
      <c r="BH226" s="183"/>
      <c r="BI226" s="183"/>
      <c r="BJ226" s="183"/>
    </row>
    <row r="227">
      <c r="A227" s="183"/>
      <c r="B227" s="183"/>
      <c r="C227" s="263"/>
      <c r="D227" s="228"/>
      <c r="E227" s="228"/>
      <c r="F227" s="183"/>
      <c r="G227" s="183"/>
      <c r="H227" s="264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83"/>
      <c r="AY227" s="183"/>
      <c r="AZ227" s="183"/>
      <c r="BA227" s="183"/>
      <c r="BB227" s="183"/>
      <c r="BC227" s="183"/>
      <c r="BD227" s="183"/>
      <c r="BE227" s="183"/>
      <c r="BF227" s="183"/>
      <c r="BG227" s="183"/>
      <c r="BH227" s="183"/>
      <c r="BI227" s="183"/>
      <c r="BJ227" s="183"/>
    </row>
    <row r="228">
      <c r="A228" s="183"/>
      <c r="B228" s="183"/>
      <c r="C228" s="263"/>
      <c r="D228" s="228"/>
      <c r="E228" s="228"/>
      <c r="F228" s="183"/>
      <c r="G228" s="183"/>
      <c r="H228" s="264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3"/>
    </row>
    <row r="229">
      <c r="A229" s="183"/>
      <c r="B229" s="183"/>
      <c r="C229" s="263"/>
      <c r="D229" s="228"/>
      <c r="E229" s="228"/>
      <c r="F229" s="183"/>
      <c r="G229" s="183"/>
      <c r="H229" s="264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83"/>
      <c r="AY229" s="183"/>
      <c r="AZ229" s="183"/>
      <c r="BA229" s="183"/>
      <c r="BB229" s="183"/>
      <c r="BC229" s="183"/>
      <c r="BD229" s="183"/>
      <c r="BE229" s="183"/>
      <c r="BF229" s="183"/>
      <c r="BG229" s="183"/>
      <c r="BH229" s="183"/>
      <c r="BI229" s="183"/>
      <c r="BJ229" s="183"/>
    </row>
    <row r="230">
      <c r="A230" s="183"/>
      <c r="B230" s="183"/>
      <c r="C230" s="263"/>
      <c r="D230" s="228"/>
      <c r="E230" s="228"/>
      <c r="F230" s="183"/>
      <c r="G230" s="183"/>
      <c r="H230" s="264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83"/>
      <c r="AY230" s="183"/>
      <c r="AZ230" s="183"/>
      <c r="BA230" s="183"/>
      <c r="BB230" s="183"/>
      <c r="BC230" s="183"/>
      <c r="BD230" s="183"/>
      <c r="BE230" s="183"/>
      <c r="BF230" s="183"/>
      <c r="BG230" s="183"/>
      <c r="BH230" s="183"/>
      <c r="BI230" s="183"/>
      <c r="BJ230" s="183"/>
    </row>
    <row r="231">
      <c r="A231" s="183"/>
      <c r="B231" s="183"/>
      <c r="C231" s="263"/>
      <c r="D231" s="228"/>
      <c r="E231" s="228"/>
      <c r="F231" s="183"/>
      <c r="G231" s="183"/>
      <c r="H231" s="264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83"/>
      <c r="AY231" s="183"/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</row>
    <row r="232">
      <c r="A232" s="183"/>
      <c r="B232" s="183"/>
      <c r="C232" s="263"/>
      <c r="D232" s="228"/>
      <c r="E232" s="228"/>
      <c r="F232" s="183"/>
      <c r="G232" s="183"/>
      <c r="H232" s="264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83"/>
      <c r="AY232" s="183"/>
      <c r="AZ232" s="183"/>
      <c r="BA232" s="183"/>
      <c r="BB232" s="183"/>
      <c r="BC232" s="183"/>
      <c r="BD232" s="183"/>
      <c r="BE232" s="183"/>
      <c r="BF232" s="183"/>
      <c r="BG232" s="183"/>
      <c r="BH232" s="183"/>
      <c r="BI232" s="183"/>
      <c r="BJ232" s="183"/>
    </row>
    <row r="233">
      <c r="A233" s="183"/>
      <c r="B233" s="183"/>
      <c r="C233" s="263"/>
      <c r="D233" s="228"/>
      <c r="E233" s="228"/>
      <c r="F233" s="183"/>
      <c r="G233" s="183"/>
      <c r="H233" s="264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3"/>
    </row>
    <row r="234">
      <c r="A234" s="183"/>
      <c r="B234" s="183"/>
      <c r="C234" s="263"/>
      <c r="D234" s="228"/>
      <c r="E234" s="228"/>
      <c r="F234" s="183"/>
      <c r="G234" s="183"/>
      <c r="H234" s="264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83"/>
      <c r="AY234" s="183"/>
      <c r="AZ234" s="183"/>
      <c r="BA234" s="183"/>
      <c r="BB234" s="183"/>
      <c r="BC234" s="183"/>
      <c r="BD234" s="183"/>
      <c r="BE234" s="183"/>
      <c r="BF234" s="183"/>
      <c r="BG234" s="183"/>
      <c r="BH234" s="183"/>
      <c r="BI234" s="183"/>
      <c r="BJ234" s="183"/>
    </row>
    <row r="235">
      <c r="A235" s="183"/>
      <c r="B235" s="183"/>
      <c r="C235" s="263"/>
      <c r="D235" s="228"/>
      <c r="E235" s="228"/>
      <c r="F235" s="183"/>
      <c r="G235" s="183"/>
      <c r="H235" s="264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83"/>
      <c r="AY235" s="183"/>
      <c r="AZ235" s="183"/>
      <c r="BA235" s="183"/>
      <c r="BB235" s="183"/>
      <c r="BC235" s="183"/>
      <c r="BD235" s="183"/>
      <c r="BE235" s="183"/>
      <c r="BF235" s="183"/>
      <c r="BG235" s="183"/>
      <c r="BH235" s="183"/>
      <c r="BI235" s="183"/>
      <c r="BJ235" s="183"/>
    </row>
    <row r="236">
      <c r="A236" s="183"/>
      <c r="B236" s="183"/>
      <c r="C236" s="263"/>
      <c r="D236" s="228"/>
      <c r="E236" s="228"/>
      <c r="F236" s="183"/>
      <c r="G236" s="183"/>
      <c r="H236" s="264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83"/>
      <c r="AY236" s="183"/>
      <c r="AZ236" s="183"/>
      <c r="BA236" s="183"/>
      <c r="BB236" s="183"/>
      <c r="BC236" s="183"/>
      <c r="BD236" s="183"/>
      <c r="BE236" s="183"/>
      <c r="BF236" s="183"/>
      <c r="BG236" s="183"/>
      <c r="BH236" s="183"/>
      <c r="BI236" s="183"/>
      <c r="BJ236" s="183"/>
    </row>
    <row r="237">
      <c r="A237" s="183"/>
      <c r="B237" s="183"/>
      <c r="C237" s="263"/>
      <c r="D237" s="228"/>
      <c r="E237" s="228"/>
      <c r="F237" s="183"/>
      <c r="G237" s="183"/>
      <c r="H237" s="264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83"/>
      <c r="AY237" s="183"/>
      <c r="AZ237" s="183"/>
      <c r="BA237" s="183"/>
      <c r="BB237" s="183"/>
      <c r="BC237" s="183"/>
      <c r="BD237" s="183"/>
      <c r="BE237" s="183"/>
      <c r="BF237" s="183"/>
      <c r="BG237" s="183"/>
      <c r="BH237" s="183"/>
      <c r="BI237" s="183"/>
      <c r="BJ237" s="183"/>
    </row>
    <row r="238">
      <c r="A238" s="183"/>
      <c r="B238" s="183"/>
      <c r="C238" s="263"/>
      <c r="D238" s="228"/>
      <c r="E238" s="228"/>
      <c r="F238" s="183"/>
      <c r="G238" s="183"/>
      <c r="H238" s="264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83"/>
      <c r="AY238" s="183"/>
      <c r="AZ238" s="183"/>
      <c r="BA238" s="183"/>
      <c r="BB238" s="183"/>
      <c r="BC238" s="183"/>
      <c r="BD238" s="183"/>
      <c r="BE238" s="183"/>
      <c r="BF238" s="183"/>
      <c r="BG238" s="183"/>
      <c r="BH238" s="183"/>
      <c r="BI238" s="183"/>
      <c r="BJ238" s="183"/>
    </row>
    <row r="239">
      <c r="A239" s="183"/>
      <c r="B239" s="183"/>
      <c r="C239" s="263"/>
      <c r="D239" s="228"/>
      <c r="E239" s="228"/>
      <c r="F239" s="183"/>
      <c r="G239" s="183"/>
      <c r="H239" s="264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83"/>
      <c r="AY239" s="183"/>
      <c r="AZ239" s="183"/>
      <c r="BA239" s="183"/>
      <c r="BB239" s="183"/>
      <c r="BC239" s="183"/>
      <c r="BD239" s="183"/>
      <c r="BE239" s="183"/>
      <c r="BF239" s="183"/>
      <c r="BG239" s="183"/>
      <c r="BH239" s="183"/>
      <c r="BI239" s="183"/>
      <c r="BJ239" s="183"/>
    </row>
    <row r="240">
      <c r="A240" s="183"/>
      <c r="B240" s="183"/>
      <c r="C240" s="263"/>
      <c r="D240" s="228"/>
      <c r="E240" s="228"/>
      <c r="F240" s="183"/>
      <c r="G240" s="183"/>
      <c r="H240" s="264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83"/>
      <c r="AY240" s="183"/>
      <c r="AZ240" s="183"/>
      <c r="BA240" s="183"/>
      <c r="BB240" s="183"/>
      <c r="BC240" s="183"/>
      <c r="BD240" s="183"/>
      <c r="BE240" s="183"/>
      <c r="BF240" s="183"/>
      <c r="BG240" s="183"/>
      <c r="BH240" s="183"/>
      <c r="BI240" s="183"/>
      <c r="BJ240" s="183"/>
    </row>
    <row r="241">
      <c r="A241" s="183"/>
      <c r="B241" s="183"/>
      <c r="C241" s="263"/>
      <c r="D241" s="228"/>
      <c r="E241" s="228"/>
      <c r="F241" s="183"/>
      <c r="G241" s="183"/>
      <c r="H241" s="264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83"/>
      <c r="AY241" s="183"/>
      <c r="AZ241" s="183"/>
      <c r="BA241" s="183"/>
      <c r="BB241" s="183"/>
      <c r="BC241" s="183"/>
      <c r="BD241" s="183"/>
      <c r="BE241" s="183"/>
      <c r="BF241" s="183"/>
      <c r="BG241" s="183"/>
      <c r="BH241" s="183"/>
      <c r="BI241" s="183"/>
      <c r="BJ241" s="183"/>
    </row>
    <row r="242">
      <c r="A242" s="183"/>
      <c r="B242" s="183"/>
      <c r="C242" s="263"/>
      <c r="D242" s="228"/>
      <c r="E242" s="228"/>
      <c r="F242" s="183"/>
      <c r="G242" s="183"/>
      <c r="H242" s="264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83"/>
      <c r="AY242" s="183"/>
      <c r="AZ242" s="183"/>
      <c r="BA242" s="183"/>
      <c r="BB242" s="183"/>
      <c r="BC242" s="183"/>
      <c r="BD242" s="183"/>
      <c r="BE242" s="183"/>
      <c r="BF242" s="183"/>
      <c r="BG242" s="183"/>
      <c r="BH242" s="183"/>
      <c r="BI242" s="183"/>
      <c r="BJ242" s="183"/>
    </row>
    <row r="243">
      <c r="A243" s="183"/>
      <c r="B243" s="183"/>
      <c r="C243" s="263"/>
      <c r="D243" s="228"/>
      <c r="E243" s="228"/>
      <c r="F243" s="183"/>
      <c r="G243" s="183"/>
      <c r="H243" s="264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83"/>
      <c r="AY243" s="183"/>
      <c r="AZ243" s="183"/>
      <c r="BA243" s="183"/>
      <c r="BB243" s="183"/>
      <c r="BC243" s="183"/>
      <c r="BD243" s="183"/>
      <c r="BE243" s="183"/>
      <c r="BF243" s="183"/>
      <c r="BG243" s="183"/>
      <c r="BH243" s="183"/>
      <c r="BI243" s="183"/>
      <c r="BJ243" s="183"/>
    </row>
    <row r="244">
      <c r="A244" s="183"/>
      <c r="B244" s="183"/>
      <c r="C244" s="263"/>
      <c r="D244" s="228"/>
      <c r="E244" s="228"/>
      <c r="F244" s="183"/>
      <c r="G244" s="183"/>
      <c r="H244" s="264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83"/>
      <c r="AY244" s="183"/>
      <c r="AZ244" s="183"/>
      <c r="BA244" s="183"/>
      <c r="BB244" s="183"/>
      <c r="BC244" s="183"/>
      <c r="BD244" s="183"/>
      <c r="BE244" s="183"/>
      <c r="BF244" s="183"/>
      <c r="BG244" s="183"/>
      <c r="BH244" s="183"/>
      <c r="BI244" s="183"/>
      <c r="BJ244" s="183"/>
    </row>
    <row r="245">
      <c r="A245" s="183"/>
      <c r="B245" s="183"/>
      <c r="C245" s="263"/>
      <c r="D245" s="228"/>
      <c r="E245" s="228"/>
      <c r="F245" s="183"/>
      <c r="G245" s="183"/>
      <c r="H245" s="264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83"/>
      <c r="AY245" s="183"/>
      <c r="AZ245" s="183"/>
      <c r="BA245" s="183"/>
      <c r="BB245" s="183"/>
      <c r="BC245" s="183"/>
      <c r="BD245" s="183"/>
      <c r="BE245" s="183"/>
      <c r="BF245" s="183"/>
      <c r="BG245" s="183"/>
      <c r="BH245" s="183"/>
      <c r="BI245" s="183"/>
      <c r="BJ245" s="183"/>
    </row>
    <row r="246">
      <c r="A246" s="183"/>
      <c r="B246" s="183"/>
      <c r="C246" s="263"/>
      <c r="D246" s="228"/>
      <c r="E246" s="228"/>
      <c r="F246" s="183"/>
      <c r="G246" s="183"/>
      <c r="H246" s="264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83"/>
      <c r="AY246" s="183"/>
      <c r="AZ246" s="183"/>
      <c r="BA246" s="183"/>
      <c r="BB246" s="183"/>
      <c r="BC246" s="183"/>
      <c r="BD246" s="183"/>
      <c r="BE246" s="183"/>
      <c r="BF246" s="183"/>
      <c r="BG246" s="183"/>
      <c r="BH246" s="183"/>
      <c r="BI246" s="183"/>
      <c r="BJ246" s="183"/>
    </row>
    <row r="247">
      <c r="A247" s="183"/>
      <c r="B247" s="183"/>
      <c r="C247" s="263"/>
      <c r="D247" s="228"/>
      <c r="E247" s="228"/>
      <c r="F247" s="183"/>
      <c r="G247" s="183"/>
      <c r="H247" s="264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</row>
    <row r="248">
      <c r="A248" s="183"/>
      <c r="B248" s="183"/>
      <c r="C248" s="263"/>
      <c r="D248" s="228"/>
      <c r="E248" s="228"/>
      <c r="F248" s="183"/>
      <c r="G248" s="183"/>
      <c r="H248" s="264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83"/>
      <c r="AY248" s="183"/>
      <c r="AZ248" s="183"/>
      <c r="BA248" s="183"/>
      <c r="BB248" s="183"/>
      <c r="BC248" s="183"/>
      <c r="BD248" s="183"/>
      <c r="BE248" s="183"/>
      <c r="BF248" s="183"/>
      <c r="BG248" s="183"/>
      <c r="BH248" s="183"/>
      <c r="BI248" s="183"/>
      <c r="BJ248" s="183"/>
    </row>
    <row r="249">
      <c r="A249" s="183"/>
      <c r="B249" s="183"/>
      <c r="C249" s="263"/>
      <c r="D249" s="228"/>
      <c r="E249" s="228"/>
      <c r="F249" s="183"/>
      <c r="G249" s="183"/>
      <c r="H249" s="264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83"/>
      <c r="AY249" s="183"/>
      <c r="AZ249" s="183"/>
      <c r="BA249" s="183"/>
      <c r="BB249" s="183"/>
      <c r="BC249" s="183"/>
      <c r="BD249" s="183"/>
      <c r="BE249" s="183"/>
      <c r="BF249" s="183"/>
      <c r="BG249" s="183"/>
      <c r="BH249" s="183"/>
      <c r="BI249" s="183"/>
      <c r="BJ249" s="183"/>
    </row>
    <row r="250">
      <c r="A250" s="183"/>
      <c r="B250" s="183"/>
      <c r="C250" s="263"/>
      <c r="D250" s="228"/>
      <c r="E250" s="228"/>
      <c r="F250" s="183"/>
      <c r="G250" s="183"/>
      <c r="H250" s="264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83"/>
      <c r="AY250" s="183"/>
      <c r="AZ250" s="183"/>
      <c r="BA250" s="183"/>
      <c r="BB250" s="183"/>
      <c r="BC250" s="183"/>
      <c r="BD250" s="183"/>
      <c r="BE250" s="183"/>
      <c r="BF250" s="183"/>
      <c r="BG250" s="183"/>
      <c r="BH250" s="183"/>
      <c r="BI250" s="183"/>
      <c r="BJ250" s="183"/>
    </row>
    <row r="251">
      <c r="A251" s="183"/>
      <c r="B251" s="183"/>
      <c r="C251" s="263"/>
      <c r="D251" s="228"/>
      <c r="E251" s="228"/>
      <c r="F251" s="183"/>
      <c r="G251" s="183"/>
      <c r="H251" s="264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83"/>
      <c r="AY251" s="183"/>
      <c r="AZ251" s="183"/>
      <c r="BA251" s="183"/>
      <c r="BB251" s="183"/>
      <c r="BC251" s="183"/>
      <c r="BD251" s="183"/>
      <c r="BE251" s="183"/>
      <c r="BF251" s="183"/>
      <c r="BG251" s="183"/>
      <c r="BH251" s="183"/>
      <c r="BI251" s="183"/>
      <c r="BJ251" s="183"/>
    </row>
    <row r="252">
      <c r="A252" s="183"/>
      <c r="B252" s="183"/>
      <c r="C252" s="263"/>
      <c r="D252" s="228"/>
      <c r="E252" s="228"/>
      <c r="F252" s="183"/>
      <c r="G252" s="183"/>
      <c r="H252" s="264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83"/>
      <c r="AY252" s="183"/>
      <c r="AZ252" s="183"/>
      <c r="BA252" s="183"/>
      <c r="BB252" s="183"/>
      <c r="BC252" s="183"/>
      <c r="BD252" s="183"/>
      <c r="BE252" s="183"/>
      <c r="BF252" s="183"/>
      <c r="BG252" s="183"/>
      <c r="BH252" s="183"/>
      <c r="BI252" s="183"/>
      <c r="BJ252" s="183"/>
    </row>
    <row r="253">
      <c r="A253" s="183"/>
      <c r="B253" s="183"/>
      <c r="C253" s="263"/>
      <c r="D253" s="228"/>
      <c r="E253" s="228"/>
      <c r="F253" s="183"/>
      <c r="G253" s="183"/>
      <c r="H253" s="264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  <c r="BC253" s="183"/>
      <c r="BD253" s="183"/>
      <c r="BE253" s="183"/>
      <c r="BF253" s="183"/>
      <c r="BG253" s="183"/>
      <c r="BH253" s="183"/>
      <c r="BI253" s="183"/>
      <c r="BJ253" s="183"/>
    </row>
    <row r="254">
      <c r="A254" s="183"/>
      <c r="B254" s="183"/>
      <c r="C254" s="263"/>
      <c r="D254" s="228"/>
      <c r="E254" s="228"/>
      <c r="F254" s="183"/>
      <c r="G254" s="183"/>
      <c r="H254" s="264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  <c r="BC254" s="183"/>
      <c r="BD254" s="183"/>
      <c r="BE254" s="183"/>
      <c r="BF254" s="183"/>
      <c r="BG254" s="183"/>
      <c r="BH254" s="183"/>
      <c r="BI254" s="183"/>
      <c r="BJ254" s="183"/>
    </row>
    <row r="255">
      <c r="A255" s="183"/>
      <c r="B255" s="183"/>
      <c r="C255" s="263"/>
      <c r="D255" s="228"/>
      <c r="E255" s="228"/>
      <c r="F255" s="183"/>
      <c r="G255" s="183"/>
      <c r="H255" s="264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83"/>
      <c r="AY255" s="183"/>
      <c r="AZ255" s="183"/>
      <c r="BA255" s="183"/>
      <c r="BB255" s="183"/>
      <c r="BC255" s="183"/>
      <c r="BD255" s="183"/>
      <c r="BE255" s="183"/>
      <c r="BF255" s="183"/>
      <c r="BG255" s="183"/>
      <c r="BH255" s="183"/>
      <c r="BI255" s="183"/>
      <c r="BJ255" s="183"/>
    </row>
    <row r="256">
      <c r="A256" s="183"/>
      <c r="B256" s="183"/>
      <c r="C256" s="263"/>
      <c r="D256" s="228"/>
      <c r="E256" s="228"/>
      <c r="F256" s="183"/>
      <c r="G256" s="183"/>
      <c r="H256" s="264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83"/>
      <c r="AY256" s="183"/>
      <c r="AZ256" s="183"/>
      <c r="BA256" s="183"/>
      <c r="BB256" s="183"/>
      <c r="BC256" s="183"/>
      <c r="BD256" s="183"/>
      <c r="BE256" s="183"/>
      <c r="BF256" s="183"/>
      <c r="BG256" s="183"/>
      <c r="BH256" s="183"/>
      <c r="BI256" s="183"/>
      <c r="BJ256" s="183"/>
    </row>
    <row r="257">
      <c r="A257" s="183"/>
      <c r="B257" s="183"/>
      <c r="C257" s="263"/>
      <c r="D257" s="228"/>
      <c r="E257" s="228"/>
      <c r="F257" s="183"/>
      <c r="G257" s="183"/>
      <c r="H257" s="264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83"/>
      <c r="AY257" s="183"/>
      <c r="AZ257" s="183"/>
      <c r="BA257" s="183"/>
      <c r="BB257" s="183"/>
      <c r="BC257" s="183"/>
      <c r="BD257" s="183"/>
      <c r="BE257" s="183"/>
      <c r="BF257" s="183"/>
      <c r="BG257" s="183"/>
      <c r="BH257" s="183"/>
      <c r="BI257" s="183"/>
      <c r="BJ257" s="183"/>
    </row>
    <row r="258">
      <c r="A258" s="183"/>
      <c r="B258" s="183"/>
      <c r="C258" s="263"/>
      <c r="D258" s="228"/>
      <c r="E258" s="228"/>
      <c r="F258" s="183"/>
      <c r="G258" s="183"/>
      <c r="H258" s="264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  <c r="AZ258" s="183"/>
      <c r="BA258" s="183"/>
      <c r="BB258" s="183"/>
      <c r="BC258" s="183"/>
      <c r="BD258" s="183"/>
      <c r="BE258" s="183"/>
      <c r="BF258" s="183"/>
      <c r="BG258" s="183"/>
      <c r="BH258" s="183"/>
      <c r="BI258" s="183"/>
      <c r="BJ258" s="183"/>
    </row>
    <row r="259">
      <c r="A259" s="183"/>
      <c r="B259" s="183"/>
      <c r="C259" s="263"/>
      <c r="D259" s="228"/>
      <c r="E259" s="228"/>
      <c r="F259" s="183"/>
      <c r="G259" s="183"/>
      <c r="H259" s="264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83"/>
      <c r="AY259" s="183"/>
      <c r="AZ259" s="183"/>
      <c r="BA259" s="183"/>
      <c r="BB259" s="183"/>
      <c r="BC259" s="183"/>
      <c r="BD259" s="183"/>
      <c r="BE259" s="183"/>
      <c r="BF259" s="183"/>
      <c r="BG259" s="183"/>
      <c r="BH259" s="183"/>
      <c r="BI259" s="183"/>
      <c r="BJ259" s="183"/>
    </row>
    <row r="260">
      <c r="A260" s="183"/>
      <c r="B260" s="183"/>
      <c r="C260" s="263"/>
      <c r="D260" s="228"/>
      <c r="E260" s="228"/>
      <c r="F260" s="183"/>
      <c r="G260" s="183"/>
      <c r="H260" s="264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83"/>
      <c r="AY260" s="183"/>
      <c r="AZ260" s="183"/>
      <c r="BA260" s="183"/>
      <c r="BB260" s="183"/>
      <c r="BC260" s="183"/>
      <c r="BD260" s="183"/>
      <c r="BE260" s="183"/>
      <c r="BF260" s="183"/>
      <c r="BG260" s="183"/>
      <c r="BH260" s="183"/>
      <c r="BI260" s="183"/>
      <c r="BJ260" s="183"/>
    </row>
    <row r="261">
      <c r="A261" s="183"/>
      <c r="B261" s="183"/>
      <c r="C261" s="263"/>
      <c r="D261" s="228"/>
      <c r="E261" s="228"/>
      <c r="F261" s="183"/>
      <c r="G261" s="183"/>
      <c r="H261" s="264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83"/>
      <c r="AY261" s="183"/>
      <c r="AZ261" s="183"/>
      <c r="BA261" s="183"/>
      <c r="BB261" s="183"/>
      <c r="BC261" s="183"/>
      <c r="BD261" s="183"/>
      <c r="BE261" s="183"/>
      <c r="BF261" s="183"/>
      <c r="BG261" s="183"/>
      <c r="BH261" s="183"/>
      <c r="BI261" s="183"/>
      <c r="BJ261" s="183"/>
    </row>
    <row r="262">
      <c r="A262" s="183"/>
      <c r="B262" s="183"/>
      <c r="C262" s="263"/>
      <c r="D262" s="228"/>
      <c r="E262" s="228"/>
      <c r="F262" s="183"/>
      <c r="G262" s="183"/>
      <c r="H262" s="264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  <c r="BC262" s="183"/>
      <c r="BD262" s="183"/>
      <c r="BE262" s="183"/>
      <c r="BF262" s="183"/>
      <c r="BG262" s="183"/>
      <c r="BH262" s="183"/>
      <c r="BI262" s="183"/>
      <c r="BJ262" s="183"/>
    </row>
    <row r="263">
      <c r="A263" s="183"/>
      <c r="B263" s="183"/>
      <c r="C263" s="263"/>
      <c r="D263" s="228"/>
      <c r="E263" s="228"/>
      <c r="F263" s="183"/>
      <c r="G263" s="183"/>
      <c r="H263" s="264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83"/>
      <c r="BB263" s="183"/>
      <c r="BC263" s="183"/>
      <c r="BD263" s="183"/>
      <c r="BE263" s="183"/>
      <c r="BF263" s="183"/>
      <c r="BG263" s="183"/>
      <c r="BH263" s="183"/>
      <c r="BI263" s="183"/>
      <c r="BJ263" s="183"/>
    </row>
    <row r="264">
      <c r="A264" s="183"/>
      <c r="B264" s="183"/>
      <c r="C264" s="263"/>
      <c r="D264" s="228"/>
      <c r="E264" s="228"/>
      <c r="F264" s="183"/>
      <c r="G264" s="183"/>
      <c r="H264" s="264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83"/>
      <c r="BB264" s="183"/>
      <c r="BC264" s="183"/>
      <c r="BD264" s="183"/>
      <c r="BE264" s="183"/>
      <c r="BF264" s="183"/>
      <c r="BG264" s="183"/>
      <c r="BH264" s="183"/>
      <c r="BI264" s="183"/>
      <c r="BJ264" s="183"/>
    </row>
    <row r="265">
      <c r="A265" s="183"/>
      <c r="B265" s="183"/>
      <c r="C265" s="263"/>
      <c r="D265" s="228"/>
      <c r="E265" s="228"/>
      <c r="F265" s="183"/>
      <c r="G265" s="183"/>
      <c r="H265" s="264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183"/>
      <c r="BB265" s="183"/>
      <c r="BC265" s="183"/>
      <c r="BD265" s="183"/>
      <c r="BE265" s="183"/>
      <c r="BF265" s="183"/>
      <c r="BG265" s="183"/>
      <c r="BH265" s="183"/>
      <c r="BI265" s="183"/>
      <c r="BJ265" s="183"/>
    </row>
    <row r="266">
      <c r="A266" s="183"/>
      <c r="B266" s="183"/>
      <c r="C266" s="263"/>
      <c r="D266" s="228"/>
      <c r="E266" s="228"/>
      <c r="F266" s="183"/>
      <c r="G266" s="183"/>
      <c r="H266" s="264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83"/>
      <c r="BB266" s="183"/>
      <c r="BC266" s="183"/>
      <c r="BD266" s="183"/>
      <c r="BE266" s="183"/>
      <c r="BF266" s="183"/>
      <c r="BG266" s="183"/>
      <c r="BH266" s="183"/>
      <c r="BI266" s="183"/>
      <c r="BJ266" s="183"/>
    </row>
    <row r="267">
      <c r="A267" s="183"/>
      <c r="B267" s="183"/>
      <c r="C267" s="263"/>
      <c r="D267" s="228"/>
      <c r="E267" s="228"/>
      <c r="F267" s="183"/>
      <c r="G267" s="183"/>
      <c r="H267" s="264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</row>
    <row r="268">
      <c r="A268" s="183"/>
      <c r="B268" s="183"/>
      <c r="C268" s="263"/>
      <c r="D268" s="228"/>
      <c r="E268" s="228"/>
      <c r="F268" s="183"/>
      <c r="G268" s="183"/>
      <c r="H268" s="264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83"/>
      <c r="AY268" s="183"/>
      <c r="AZ268" s="183"/>
      <c r="BA268" s="183"/>
      <c r="BB268" s="183"/>
      <c r="BC268" s="183"/>
      <c r="BD268" s="183"/>
      <c r="BE268" s="183"/>
      <c r="BF268" s="183"/>
      <c r="BG268" s="183"/>
      <c r="BH268" s="183"/>
      <c r="BI268" s="183"/>
      <c r="BJ268" s="183"/>
    </row>
    <row r="269">
      <c r="A269" s="183"/>
      <c r="B269" s="183"/>
      <c r="C269" s="263"/>
      <c r="D269" s="228"/>
      <c r="E269" s="228"/>
      <c r="F269" s="183"/>
      <c r="G269" s="183"/>
      <c r="H269" s="264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83"/>
      <c r="AY269" s="183"/>
      <c r="AZ269" s="183"/>
      <c r="BA269" s="183"/>
      <c r="BB269" s="183"/>
      <c r="BC269" s="183"/>
      <c r="BD269" s="183"/>
      <c r="BE269" s="183"/>
      <c r="BF269" s="183"/>
      <c r="BG269" s="183"/>
      <c r="BH269" s="183"/>
      <c r="BI269" s="183"/>
      <c r="BJ269" s="183"/>
    </row>
    <row r="270">
      <c r="A270" s="183"/>
      <c r="B270" s="183"/>
      <c r="C270" s="263"/>
      <c r="D270" s="228"/>
      <c r="E270" s="228"/>
      <c r="F270" s="183"/>
      <c r="G270" s="183"/>
      <c r="H270" s="264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83"/>
      <c r="AY270" s="183"/>
      <c r="AZ270" s="183"/>
      <c r="BA270" s="183"/>
      <c r="BB270" s="183"/>
      <c r="BC270" s="183"/>
      <c r="BD270" s="183"/>
      <c r="BE270" s="183"/>
      <c r="BF270" s="183"/>
      <c r="BG270" s="183"/>
      <c r="BH270" s="183"/>
      <c r="BI270" s="183"/>
      <c r="BJ270" s="183"/>
    </row>
    <row r="271">
      <c r="A271" s="183"/>
      <c r="B271" s="183"/>
      <c r="C271" s="263"/>
      <c r="D271" s="228"/>
      <c r="E271" s="228"/>
      <c r="F271" s="183"/>
      <c r="G271" s="183"/>
      <c r="H271" s="264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83"/>
      <c r="AY271" s="183"/>
      <c r="AZ271" s="183"/>
      <c r="BA271" s="183"/>
      <c r="BB271" s="183"/>
      <c r="BC271" s="183"/>
      <c r="BD271" s="183"/>
      <c r="BE271" s="183"/>
      <c r="BF271" s="183"/>
      <c r="BG271" s="183"/>
      <c r="BH271" s="183"/>
      <c r="BI271" s="183"/>
      <c r="BJ271" s="183"/>
    </row>
    <row r="272">
      <c r="A272" s="183"/>
      <c r="B272" s="183"/>
      <c r="C272" s="263"/>
      <c r="D272" s="228"/>
      <c r="E272" s="228"/>
      <c r="F272" s="183"/>
      <c r="G272" s="183"/>
      <c r="H272" s="264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83"/>
      <c r="AY272" s="183"/>
      <c r="AZ272" s="183"/>
      <c r="BA272" s="183"/>
      <c r="BB272" s="183"/>
      <c r="BC272" s="183"/>
      <c r="BD272" s="183"/>
      <c r="BE272" s="183"/>
      <c r="BF272" s="183"/>
      <c r="BG272" s="183"/>
      <c r="BH272" s="183"/>
      <c r="BI272" s="183"/>
      <c r="BJ272" s="183"/>
    </row>
    <row r="273">
      <c r="A273" s="183"/>
      <c r="B273" s="183"/>
      <c r="C273" s="263"/>
      <c r="D273" s="228"/>
      <c r="E273" s="228"/>
      <c r="F273" s="183"/>
      <c r="G273" s="183"/>
      <c r="H273" s="264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83"/>
      <c r="AY273" s="183"/>
      <c r="AZ273" s="183"/>
      <c r="BA273" s="183"/>
      <c r="BB273" s="183"/>
      <c r="BC273" s="183"/>
      <c r="BD273" s="183"/>
      <c r="BE273" s="183"/>
      <c r="BF273" s="183"/>
      <c r="BG273" s="183"/>
      <c r="BH273" s="183"/>
      <c r="BI273" s="183"/>
      <c r="BJ273" s="183"/>
    </row>
    <row r="274">
      <c r="A274" s="183"/>
      <c r="B274" s="183"/>
      <c r="C274" s="263"/>
      <c r="D274" s="228"/>
      <c r="E274" s="228"/>
      <c r="F274" s="183"/>
      <c r="G274" s="183"/>
      <c r="H274" s="264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  <c r="AS274" s="183"/>
      <c r="AT274" s="183"/>
      <c r="AU274" s="183"/>
      <c r="AV274" s="183"/>
      <c r="AW274" s="183"/>
      <c r="AX274" s="183"/>
      <c r="AY274" s="183"/>
      <c r="AZ274" s="183"/>
      <c r="BA274" s="183"/>
      <c r="BB274" s="183"/>
      <c r="BC274" s="183"/>
      <c r="BD274" s="183"/>
      <c r="BE274" s="183"/>
      <c r="BF274" s="183"/>
      <c r="BG274" s="183"/>
      <c r="BH274" s="183"/>
      <c r="BI274" s="183"/>
      <c r="BJ274" s="183"/>
    </row>
    <row r="275">
      <c r="A275" s="183"/>
      <c r="B275" s="183"/>
      <c r="C275" s="263"/>
      <c r="D275" s="228"/>
      <c r="E275" s="228"/>
      <c r="F275" s="183"/>
      <c r="G275" s="183"/>
      <c r="H275" s="264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83"/>
      <c r="AY275" s="183"/>
      <c r="AZ275" s="183"/>
      <c r="BA275" s="183"/>
      <c r="BB275" s="183"/>
      <c r="BC275" s="183"/>
      <c r="BD275" s="183"/>
      <c r="BE275" s="183"/>
      <c r="BF275" s="183"/>
      <c r="BG275" s="183"/>
      <c r="BH275" s="183"/>
      <c r="BI275" s="183"/>
      <c r="BJ275" s="183"/>
    </row>
    <row r="276">
      <c r="A276" s="183"/>
      <c r="B276" s="183"/>
      <c r="C276" s="263"/>
      <c r="D276" s="228"/>
      <c r="E276" s="228"/>
      <c r="F276" s="183"/>
      <c r="G276" s="183"/>
      <c r="H276" s="264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  <c r="AS276" s="183"/>
      <c r="AT276" s="183"/>
      <c r="AU276" s="183"/>
      <c r="AV276" s="183"/>
      <c r="AW276" s="183"/>
      <c r="AX276" s="183"/>
      <c r="AY276" s="183"/>
      <c r="AZ276" s="183"/>
      <c r="BA276" s="183"/>
      <c r="BB276" s="183"/>
      <c r="BC276" s="183"/>
      <c r="BD276" s="183"/>
      <c r="BE276" s="183"/>
      <c r="BF276" s="183"/>
      <c r="BG276" s="183"/>
      <c r="BH276" s="183"/>
      <c r="BI276" s="183"/>
      <c r="BJ276" s="183"/>
    </row>
    <row r="277">
      <c r="A277" s="183"/>
      <c r="B277" s="183"/>
      <c r="C277" s="263"/>
      <c r="D277" s="228"/>
      <c r="E277" s="228"/>
      <c r="F277" s="183"/>
      <c r="G277" s="183"/>
      <c r="H277" s="264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  <c r="AS277" s="183"/>
      <c r="AT277" s="183"/>
      <c r="AU277" s="183"/>
      <c r="AV277" s="183"/>
      <c r="AW277" s="183"/>
      <c r="AX277" s="183"/>
      <c r="AY277" s="183"/>
      <c r="AZ277" s="183"/>
      <c r="BA277" s="183"/>
      <c r="BB277" s="183"/>
      <c r="BC277" s="183"/>
      <c r="BD277" s="183"/>
      <c r="BE277" s="183"/>
      <c r="BF277" s="183"/>
      <c r="BG277" s="183"/>
      <c r="BH277" s="183"/>
      <c r="BI277" s="183"/>
      <c r="BJ277" s="183"/>
    </row>
    <row r="278">
      <c r="A278" s="183"/>
      <c r="B278" s="183"/>
      <c r="C278" s="263"/>
      <c r="D278" s="228"/>
      <c r="E278" s="228"/>
      <c r="F278" s="183"/>
      <c r="G278" s="183"/>
      <c r="H278" s="264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s="183"/>
      <c r="AV278" s="183"/>
      <c r="AW278" s="183"/>
      <c r="AX278" s="183"/>
      <c r="AY278" s="183"/>
      <c r="AZ278" s="183"/>
      <c r="BA278" s="183"/>
      <c r="BB278" s="183"/>
      <c r="BC278" s="183"/>
      <c r="BD278" s="183"/>
      <c r="BE278" s="183"/>
      <c r="BF278" s="183"/>
      <c r="BG278" s="183"/>
      <c r="BH278" s="183"/>
      <c r="BI278" s="183"/>
      <c r="BJ278" s="183"/>
    </row>
    <row r="279">
      <c r="A279" s="183"/>
      <c r="B279" s="183"/>
      <c r="C279" s="263"/>
      <c r="D279" s="228"/>
      <c r="E279" s="228"/>
      <c r="F279" s="183"/>
      <c r="G279" s="183"/>
      <c r="H279" s="264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  <c r="AS279" s="183"/>
      <c r="AT279" s="183"/>
      <c r="AU279" s="183"/>
      <c r="AV279" s="183"/>
      <c r="AW279" s="183"/>
      <c r="AX279" s="183"/>
      <c r="AY279" s="183"/>
      <c r="AZ279" s="183"/>
      <c r="BA279" s="183"/>
      <c r="BB279" s="183"/>
      <c r="BC279" s="183"/>
      <c r="BD279" s="183"/>
      <c r="BE279" s="183"/>
      <c r="BF279" s="183"/>
      <c r="BG279" s="183"/>
      <c r="BH279" s="183"/>
      <c r="BI279" s="183"/>
      <c r="BJ279" s="183"/>
    </row>
    <row r="280">
      <c r="A280" s="183"/>
      <c r="B280" s="183"/>
      <c r="C280" s="263"/>
      <c r="D280" s="228"/>
      <c r="E280" s="228"/>
      <c r="F280" s="183"/>
      <c r="G280" s="183"/>
      <c r="H280" s="264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  <c r="AS280" s="183"/>
      <c r="AT280" s="183"/>
      <c r="AU280" s="183"/>
      <c r="AV280" s="183"/>
      <c r="AW280" s="183"/>
      <c r="AX280" s="183"/>
      <c r="AY280" s="183"/>
      <c r="AZ280" s="183"/>
      <c r="BA280" s="183"/>
      <c r="BB280" s="183"/>
      <c r="BC280" s="183"/>
      <c r="BD280" s="183"/>
      <c r="BE280" s="183"/>
      <c r="BF280" s="183"/>
      <c r="BG280" s="183"/>
      <c r="BH280" s="183"/>
      <c r="BI280" s="183"/>
      <c r="BJ280" s="183"/>
    </row>
    <row r="281">
      <c r="A281" s="183"/>
      <c r="B281" s="183"/>
      <c r="C281" s="263"/>
      <c r="D281" s="228"/>
      <c r="E281" s="228"/>
      <c r="F281" s="183"/>
      <c r="G281" s="183"/>
      <c r="H281" s="264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s="183"/>
      <c r="AV281" s="183"/>
      <c r="AW281" s="183"/>
      <c r="AX281" s="183"/>
      <c r="AY281" s="183"/>
      <c r="AZ281" s="183"/>
      <c r="BA281" s="183"/>
      <c r="BB281" s="183"/>
      <c r="BC281" s="183"/>
      <c r="BD281" s="183"/>
      <c r="BE281" s="183"/>
      <c r="BF281" s="183"/>
      <c r="BG281" s="183"/>
      <c r="BH281" s="183"/>
      <c r="BI281" s="183"/>
      <c r="BJ281" s="183"/>
    </row>
    <row r="282">
      <c r="A282" s="183"/>
      <c r="B282" s="183"/>
      <c r="C282" s="263"/>
      <c r="D282" s="228"/>
      <c r="E282" s="228"/>
      <c r="F282" s="183"/>
      <c r="G282" s="183"/>
      <c r="H282" s="264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  <c r="AL282" s="183"/>
      <c r="AM282" s="183"/>
      <c r="AN282" s="183"/>
      <c r="AO282" s="183"/>
      <c r="AP282" s="183"/>
      <c r="AQ282" s="183"/>
      <c r="AR282" s="183"/>
      <c r="AS282" s="183"/>
      <c r="AT282" s="183"/>
      <c r="AU282" s="183"/>
      <c r="AV282" s="183"/>
      <c r="AW282" s="183"/>
      <c r="AX282" s="183"/>
      <c r="AY282" s="183"/>
      <c r="AZ282" s="183"/>
      <c r="BA282" s="183"/>
      <c r="BB282" s="183"/>
      <c r="BC282" s="183"/>
      <c r="BD282" s="183"/>
      <c r="BE282" s="183"/>
      <c r="BF282" s="183"/>
      <c r="BG282" s="183"/>
      <c r="BH282" s="183"/>
      <c r="BI282" s="183"/>
      <c r="BJ282" s="183"/>
    </row>
    <row r="283">
      <c r="A283" s="183"/>
      <c r="B283" s="183"/>
      <c r="C283" s="263"/>
      <c r="D283" s="228"/>
      <c r="E283" s="228"/>
      <c r="F283" s="183"/>
      <c r="G283" s="183"/>
      <c r="H283" s="264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  <c r="AL283" s="183"/>
      <c r="AM283" s="183"/>
      <c r="AN283" s="183"/>
      <c r="AO283" s="183"/>
      <c r="AP283" s="183"/>
      <c r="AQ283" s="183"/>
      <c r="AR283" s="183"/>
      <c r="AS283" s="183"/>
      <c r="AT283" s="183"/>
      <c r="AU283" s="183"/>
      <c r="AV283" s="183"/>
      <c r="AW283" s="183"/>
      <c r="AX283" s="183"/>
      <c r="AY283" s="183"/>
      <c r="AZ283" s="183"/>
      <c r="BA283" s="183"/>
      <c r="BB283" s="183"/>
      <c r="BC283" s="183"/>
      <c r="BD283" s="183"/>
      <c r="BE283" s="183"/>
      <c r="BF283" s="183"/>
      <c r="BG283" s="183"/>
      <c r="BH283" s="183"/>
      <c r="BI283" s="183"/>
      <c r="BJ283" s="183"/>
    </row>
    <row r="284">
      <c r="A284" s="183"/>
      <c r="B284" s="183"/>
      <c r="C284" s="263"/>
      <c r="D284" s="228"/>
      <c r="E284" s="228"/>
      <c r="F284" s="183"/>
      <c r="G284" s="183"/>
      <c r="H284" s="264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  <c r="AL284" s="183"/>
      <c r="AM284" s="183"/>
      <c r="AN284" s="183"/>
      <c r="AO284" s="183"/>
      <c r="AP284" s="183"/>
      <c r="AQ284" s="183"/>
      <c r="AR284" s="183"/>
      <c r="AS284" s="183"/>
      <c r="AT284" s="183"/>
      <c r="AU284" s="183"/>
      <c r="AV284" s="183"/>
      <c r="AW284" s="183"/>
      <c r="AX284" s="183"/>
      <c r="AY284" s="183"/>
      <c r="AZ284" s="183"/>
      <c r="BA284" s="183"/>
      <c r="BB284" s="183"/>
      <c r="BC284" s="183"/>
      <c r="BD284" s="183"/>
      <c r="BE284" s="183"/>
      <c r="BF284" s="183"/>
      <c r="BG284" s="183"/>
      <c r="BH284" s="183"/>
      <c r="BI284" s="183"/>
      <c r="BJ284" s="183"/>
    </row>
    <row r="285">
      <c r="A285" s="183"/>
      <c r="B285" s="183"/>
      <c r="C285" s="263"/>
      <c r="D285" s="228"/>
      <c r="E285" s="228"/>
      <c r="F285" s="183"/>
      <c r="G285" s="183"/>
      <c r="H285" s="264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  <c r="AL285" s="183"/>
      <c r="AM285" s="183"/>
      <c r="AN285" s="183"/>
      <c r="AO285" s="183"/>
      <c r="AP285" s="183"/>
      <c r="AQ285" s="183"/>
      <c r="AR285" s="183"/>
      <c r="AS285" s="183"/>
      <c r="AT285" s="183"/>
      <c r="AU285" s="183"/>
      <c r="AV285" s="183"/>
      <c r="AW285" s="183"/>
      <c r="AX285" s="183"/>
      <c r="AY285" s="183"/>
      <c r="AZ285" s="183"/>
      <c r="BA285" s="183"/>
      <c r="BB285" s="183"/>
      <c r="BC285" s="183"/>
      <c r="BD285" s="183"/>
      <c r="BE285" s="183"/>
      <c r="BF285" s="183"/>
      <c r="BG285" s="183"/>
      <c r="BH285" s="183"/>
      <c r="BI285" s="183"/>
      <c r="BJ285" s="183"/>
    </row>
    <row r="286">
      <c r="A286" s="183"/>
      <c r="B286" s="183"/>
      <c r="C286" s="263"/>
      <c r="D286" s="228"/>
      <c r="E286" s="228"/>
      <c r="F286" s="183"/>
      <c r="G286" s="183"/>
      <c r="H286" s="264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  <c r="AL286" s="183"/>
      <c r="AM286" s="183"/>
      <c r="AN286" s="183"/>
      <c r="AO286" s="183"/>
      <c r="AP286" s="183"/>
      <c r="AQ286" s="183"/>
      <c r="AR286" s="183"/>
      <c r="AS286" s="183"/>
      <c r="AT286" s="183"/>
      <c r="AU286" s="183"/>
      <c r="AV286" s="183"/>
      <c r="AW286" s="183"/>
      <c r="AX286" s="183"/>
      <c r="AY286" s="183"/>
      <c r="AZ286" s="183"/>
      <c r="BA286" s="183"/>
      <c r="BB286" s="183"/>
      <c r="BC286" s="183"/>
      <c r="BD286" s="183"/>
      <c r="BE286" s="183"/>
      <c r="BF286" s="183"/>
      <c r="BG286" s="183"/>
      <c r="BH286" s="183"/>
      <c r="BI286" s="183"/>
      <c r="BJ286" s="183"/>
    </row>
    <row r="287">
      <c r="A287" s="183"/>
      <c r="B287" s="183"/>
      <c r="C287" s="263"/>
      <c r="D287" s="228"/>
      <c r="E287" s="228"/>
      <c r="F287" s="183"/>
      <c r="G287" s="183"/>
      <c r="H287" s="264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  <c r="AL287" s="183"/>
      <c r="AM287" s="183"/>
      <c r="AN287" s="183"/>
      <c r="AO287" s="183"/>
      <c r="AP287" s="183"/>
      <c r="AQ287" s="183"/>
      <c r="AR287" s="183"/>
      <c r="AS287" s="183"/>
      <c r="AT287" s="183"/>
      <c r="AU287" s="183"/>
      <c r="AV287" s="183"/>
      <c r="AW287" s="183"/>
      <c r="AX287" s="183"/>
      <c r="AY287" s="183"/>
      <c r="AZ287" s="183"/>
      <c r="BA287" s="183"/>
      <c r="BB287" s="183"/>
      <c r="BC287" s="183"/>
      <c r="BD287" s="183"/>
      <c r="BE287" s="183"/>
      <c r="BF287" s="183"/>
      <c r="BG287" s="183"/>
      <c r="BH287" s="183"/>
      <c r="BI287" s="183"/>
      <c r="BJ287" s="183"/>
    </row>
    <row r="288">
      <c r="A288" s="183"/>
      <c r="B288" s="183"/>
      <c r="C288" s="263"/>
      <c r="D288" s="228"/>
      <c r="E288" s="228"/>
      <c r="F288" s="183"/>
      <c r="G288" s="183"/>
      <c r="H288" s="264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  <c r="AL288" s="183"/>
      <c r="AM288" s="183"/>
      <c r="AN288" s="183"/>
      <c r="AO288" s="183"/>
      <c r="AP288" s="183"/>
      <c r="AQ288" s="183"/>
      <c r="AR288" s="183"/>
      <c r="AS288" s="183"/>
      <c r="AT288" s="183"/>
      <c r="AU288" s="183"/>
      <c r="AV288" s="183"/>
      <c r="AW288" s="183"/>
      <c r="AX288" s="183"/>
      <c r="AY288" s="183"/>
      <c r="AZ288" s="183"/>
      <c r="BA288" s="183"/>
      <c r="BB288" s="183"/>
      <c r="BC288" s="183"/>
      <c r="BD288" s="183"/>
      <c r="BE288" s="183"/>
      <c r="BF288" s="183"/>
      <c r="BG288" s="183"/>
      <c r="BH288" s="183"/>
      <c r="BI288" s="183"/>
      <c r="BJ288" s="183"/>
    </row>
    <row r="289">
      <c r="A289" s="183"/>
      <c r="B289" s="183"/>
      <c r="C289" s="263"/>
      <c r="D289" s="228"/>
      <c r="E289" s="228"/>
      <c r="F289" s="183"/>
      <c r="G289" s="183"/>
      <c r="H289" s="264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3"/>
      <c r="AU289" s="183"/>
      <c r="AV289" s="183"/>
      <c r="AW289" s="183"/>
      <c r="AX289" s="183"/>
      <c r="AY289" s="183"/>
      <c r="AZ289" s="183"/>
      <c r="BA289" s="183"/>
      <c r="BB289" s="183"/>
      <c r="BC289" s="183"/>
      <c r="BD289" s="183"/>
      <c r="BE289" s="183"/>
      <c r="BF289" s="183"/>
      <c r="BG289" s="183"/>
      <c r="BH289" s="183"/>
      <c r="BI289" s="183"/>
      <c r="BJ289" s="183"/>
    </row>
    <row r="290">
      <c r="A290" s="183"/>
      <c r="B290" s="183"/>
      <c r="C290" s="263"/>
      <c r="D290" s="228"/>
      <c r="E290" s="228"/>
      <c r="F290" s="183"/>
      <c r="G290" s="183"/>
      <c r="H290" s="264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  <c r="AL290" s="183"/>
      <c r="AM290" s="183"/>
      <c r="AN290" s="183"/>
      <c r="AO290" s="183"/>
      <c r="AP290" s="183"/>
      <c r="AQ290" s="183"/>
      <c r="AR290" s="183"/>
      <c r="AS290" s="183"/>
      <c r="AT290" s="183"/>
      <c r="AU290" s="183"/>
      <c r="AV290" s="183"/>
      <c r="AW290" s="183"/>
      <c r="AX290" s="183"/>
      <c r="AY290" s="183"/>
      <c r="AZ290" s="183"/>
      <c r="BA290" s="183"/>
      <c r="BB290" s="183"/>
      <c r="BC290" s="183"/>
      <c r="BD290" s="183"/>
      <c r="BE290" s="183"/>
      <c r="BF290" s="183"/>
      <c r="BG290" s="183"/>
      <c r="BH290" s="183"/>
      <c r="BI290" s="183"/>
      <c r="BJ290" s="183"/>
    </row>
    <row r="291">
      <c r="A291" s="183"/>
      <c r="B291" s="183"/>
      <c r="C291" s="263"/>
      <c r="D291" s="228"/>
      <c r="E291" s="228"/>
      <c r="F291" s="183"/>
      <c r="G291" s="183"/>
      <c r="H291" s="264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  <c r="AL291" s="183"/>
      <c r="AM291" s="183"/>
      <c r="AN291" s="183"/>
      <c r="AO291" s="183"/>
      <c r="AP291" s="183"/>
      <c r="AQ291" s="183"/>
      <c r="AR291" s="183"/>
      <c r="AS291" s="183"/>
      <c r="AT291" s="183"/>
      <c r="AU291" s="183"/>
      <c r="AV291" s="183"/>
      <c r="AW291" s="183"/>
      <c r="AX291" s="183"/>
      <c r="AY291" s="183"/>
      <c r="AZ291" s="183"/>
      <c r="BA291" s="183"/>
      <c r="BB291" s="183"/>
      <c r="BC291" s="183"/>
      <c r="BD291" s="183"/>
      <c r="BE291" s="183"/>
      <c r="BF291" s="183"/>
      <c r="BG291" s="183"/>
      <c r="BH291" s="183"/>
      <c r="BI291" s="183"/>
      <c r="BJ291" s="183"/>
    </row>
    <row r="292">
      <c r="A292" s="183"/>
      <c r="B292" s="183"/>
      <c r="C292" s="263"/>
      <c r="D292" s="228"/>
      <c r="E292" s="228"/>
      <c r="F292" s="183"/>
      <c r="G292" s="183"/>
      <c r="H292" s="264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  <c r="AS292" s="183"/>
      <c r="AT292" s="183"/>
      <c r="AU292" s="183"/>
      <c r="AV292" s="183"/>
      <c r="AW292" s="183"/>
      <c r="AX292" s="183"/>
      <c r="AY292" s="183"/>
      <c r="AZ292" s="183"/>
      <c r="BA292" s="183"/>
      <c r="BB292" s="183"/>
      <c r="BC292" s="183"/>
      <c r="BD292" s="183"/>
      <c r="BE292" s="183"/>
      <c r="BF292" s="183"/>
      <c r="BG292" s="183"/>
      <c r="BH292" s="183"/>
      <c r="BI292" s="183"/>
      <c r="BJ292" s="183"/>
    </row>
    <row r="293">
      <c r="A293" s="183"/>
      <c r="B293" s="183"/>
      <c r="C293" s="263"/>
      <c r="D293" s="228"/>
      <c r="E293" s="228"/>
      <c r="F293" s="183"/>
      <c r="G293" s="183"/>
      <c r="H293" s="264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  <c r="AL293" s="183"/>
      <c r="AM293" s="183"/>
      <c r="AN293" s="183"/>
      <c r="AO293" s="183"/>
      <c r="AP293" s="183"/>
      <c r="AQ293" s="183"/>
      <c r="AR293" s="183"/>
      <c r="AS293" s="183"/>
      <c r="AT293" s="183"/>
      <c r="AU293" s="183"/>
      <c r="AV293" s="183"/>
      <c r="AW293" s="183"/>
      <c r="AX293" s="183"/>
      <c r="AY293" s="183"/>
      <c r="AZ293" s="183"/>
      <c r="BA293" s="183"/>
      <c r="BB293" s="183"/>
      <c r="BC293" s="183"/>
      <c r="BD293" s="183"/>
      <c r="BE293" s="183"/>
      <c r="BF293" s="183"/>
      <c r="BG293" s="183"/>
      <c r="BH293" s="183"/>
      <c r="BI293" s="183"/>
      <c r="BJ293" s="183"/>
    </row>
    <row r="294">
      <c r="A294" s="183"/>
      <c r="B294" s="183"/>
      <c r="C294" s="263"/>
      <c r="D294" s="228"/>
      <c r="E294" s="228"/>
      <c r="F294" s="183"/>
      <c r="G294" s="183"/>
      <c r="H294" s="264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  <c r="AS294" s="183"/>
      <c r="AT294" s="183"/>
      <c r="AU294" s="183"/>
      <c r="AV294" s="183"/>
      <c r="AW294" s="183"/>
      <c r="AX294" s="183"/>
      <c r="AY294" s="183"/>
      <c r="AZ294" s="183"/>
      <c r="BA294" s="183"/>
      <c r="BB294" s="183"/>
      <c r="BC294" s="183"/>
      <c r="BD294" s="183"/>
      <c r="BE294" s="183"/>
      <c r="BF294" s="183"/>
      <c r="BG294" s="183"/>
      <c r="BH294" s="183"/>
      <c r="BI294" s="183"/>
      <c r="BJ294" s="183"/>
    </row>
    <row r="295">
      <c r="A295" s="183"/>
      <c r="B295" s="183"/>
      <c r="C295" s="263"/>
      <c r="D295" s="228"/>
      <c r="E295" s="228"/>
      <c r="F295" s="183"/>
      <c r="G295" s="183"/>
      <c r="H295" s="264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  <c r="AL295" s="183"/>
      <c r="AM295" s="183"/>
      <c r="AN295" s="183"/>
      <c r="AO295" s="183"/>
      <c r="AP295" s="183"/>
      <c r="AQ295" s="183"/>
      <c r="AR295" s="183"/>
      <c r="AS295" s="183"/>
      <c r="AT295" s="183"/>
      <c r="AU295" s="183"/>
      <c r="AV295" s="183"/>
      <c r="AW295" s="183"/>
      <c r="AX295" s="183"/>
      <c r="AY295" s="183"/>
      <c r="AZ295" s="183"/>
      <c r="BA295" s="183"/>
      <c r="BB295" s="183"/>
      <c r="BC295" s="183"/>
      <c r="BD295" s="183"/>
      <c r="BE295" s="183"/>
      <c r="BF295" s="183"/>
      <c r="BG295" s="183"/>
      <c r="BH295" s="183"/>
      <c r="BI295" s="183"/>
      <c r="BJ295" s="183"/>
    </row>
    <row r="296">
      <c r="A296" s="183"/>
      <c r="B296" s="183"/>
      <c r="C296" s="263"/>
      <c r="D296" s="228"/>
      <c r="E296" s="228"/>
      <c r="F296" s="183"/>
      <c r="G296" s="183"/>
      <c r="H296" s="264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  <c r="AL296" s="183"/>
      <c r="AM296" s="183"/>
      <c r="AN296" s="183"/>
      <c r="AO296" s="183"/>
      <c r="AP296" s="183"/>
      <c r="AQ296" s="183"/>
      <c r="AR296" s="183"/>
      <c r="AS296" s="183"/>
      <c r="AT296" s="183"/>
      <c r="AU296" s="183"/>
      <c r="AV296" s="183"/>
      <c r="AW296" s="183"/>
      <c r="AX296" s="183"/>
      <c r="AY296" s="183"/>
      <c r="AZ296" s="183"/>
      <c r="BA296" s="183"/>
      <c r="BB296" s="183"/>
      <c r="BC296" s="183"/>
      <c r="BD296" s="183"/>
      <c r="BE296" s="183"/>
      <c r="BF296" s="183"/>
      <c r="BG296" s="183"/>
      <c r="BH296" s="183"/>
      <c r="BI296" s="183"/>
      <c r="BJ296" s="183"/>
    </row>
    <row r="297">
      <c r="A297" s="183"/>
      <c r="B297" s="183"/>
      <c r="C297" s="263"/>
      <c r="D297" s="228"/>
      <c r="E297" s="228"/>
      <c r="F297" s="183"/>
      <c r="G297" s="183"/>
      <c r="H297" s="264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  <c r="AL297" s="183"/>
      <c r="AM297" s="183"/>
      <c r="AN297" s="183"/>
      <c r="AO297" s="183"/>
      <c r="AP297" s="183"/>
      <c r="AQ297" s="183"/>
      <c r="AR297" s="183"/>
      <c r="AS297" s="183"/>
      <c r="AT297" s="183"/>
      <c r="AU297" s="183"/>
      <c r="AV297" s="183"/>
      <c r="AW297" s="183"/>
      <c r="AX297" s="183"/>
      <c r="AY297" s="183"/>
      <c r="AZ297" s="183"/>
      <c r="BA297" s="183"/>
      <c r="BB297" s="183"/>
      <c r="BC297" s="183"/>
      <c r="BD297" s="183"/>
      <c r="BE297" s="183"/>
      <c r="BF297" s="183"/>
      <c r="BG297" s="183"/>
      <c r="BH297" s="183"/>
      <c r="BI297" s="183"/>
      <c r="BJ297" s="183"/>
    </row>
    <row r="298">
      <c r="A298" s="183"/>
      <c r="B298" s="183"/>
      <c r="C298" s="263"/>
      <c r="D298" s="228"/>
      <c r="E298" s="228"/>
      <c r="F298" s="183"/>
      <c r="G298" s="183"/>
      <c r="H298" s="264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  <c r="AL298" s="183"/>
      <c r="AM298" s="183"/>
      <c r="AN298" s="183"/>
      <c r="AO298" s="183"/>
      <c r="AP298" s="183"/>
      <c r="AQ298" s="183"/>
      <c r="AR298" s="183"/>
      <c r="AS298" s="183"/>
      <c r="AT298" s="183"/>
      <c r="AU298" s="183"/>
      <c r="AV298" s="183"/>
      <c r="AW298" s="183"/>
      <c r="AX298" s="183"/>
      <c r="AY298" s="183"/>
      <c r="AZ298" s="183"/>
      <c r="BA298" s="183"/>
      <c r="BB298" s="183"/>
      <c r="BC298" s="183"/>
      <c r="BD298" s="183"/>
      <c r="BE298" s="183"/>
      <c r="BF298" s="183"/>
      <c r="BG298" s="183"/>
      <c r="BH298" s="183"/>
      <c r="BI298" s="183"/>
      <c r="BJ298" s="183"/>
    </row>
    <row r="299">
      <c r="A299" s="183"/>
      <c r="B299" s="183"/>
      <c r="C299" s="263"/>
      <c r="D299" s="228"/>
      <c r="E299" s="228"/>
      <c r="F299" s="183"/>
      <c r="G299" s="183"/>
      <c r="H299" s="264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  <c r="AL299" s="183"/>
      <c r="AM299" s="183"/>
      <c r="AN299" s="183"/>
      <c r="AO299" s="183"/>
      <c r="AP299" s="183"/>
      <c r="AQ299" s="183"/>
      <c r="AR299" s="183"/>
      <c r="AS299" s="183"/>
      <c r="AT299" s="183"/>
      <c r="AU299" s="183"/>
      <c r="AV299" s="183"/>
      <c r="AW299" s="183"/>
      <c r="AX299" s="183"/>
      <c r="AY299" s="183"/>
      <c r="AZ299" s="183"/>
      <c r="BA299" s="183"/>
      <c r="BB299" s="183"/>
      <c r="BC299" s="183"/>
      <c r="BD299" s="183"/>
      <c r="BE299" s="183"/>
      <c r="BF299" s="183"/>
      <c r="BG299" s="183"/>
      <c r="BH299" s="183"/>
      <c r="BI299" s="183"/>
      <c r="BJ299" s="183"/>
    </row>
    <row r="300">
      <c r="A300" s="183"/>
      <c r="B300" s="183"/>
      <c r="C300" s="263"/>
      <c r="D300" s="228"/>
      <c r="E300" s="228"/>
      <c r="F300" s="183"/>
      <c r="G300" s="183"/>
      <c r="H300" s="264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83"/>
      <c r="AU300" s="183"/>
      <c r="AV300" s="183"/>
      <c r="AW300" s="183"/>
      <c r="AX300" s="183"/>
      <c r="AY300" s="183"/>
      <c r="AZ300" s="183"/>
      <c r="BA300" s="183"/>
      <c r="BB300" s="183"/>
      <c r="BC300" s="183"/>
      <c r="BD300" s="183"/>
      <c r="BE300" s="183"/>
      <c r="BF300" s="183"/>
      <c r="BG300" s="183"/>
      <c r="BH300" s="183"/>
      <c r="BI300" s="183"/>
      <c r="BJ300" s="183"/>
    </row>
    <row r="301">
      <c r="A301" s="183"/>
      <c r="B301" s="183"/>
      <c r="C301" s="263"/>
      <c r="D301" s="228"/>
      <c r="E301" s="228"/>
      <c r="F301" s="183"/>
      <c r="G301" s="183"/>
      <c r="H301" s="264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  <c r="AL301" s="183"/>
      <c r="AM301" s="183"/>
      <c r="AN301" s="183"/>
      <c r="AO301" s="183"/>
      <c r="AP301" s="183"/>
      <c r="AQ301" s="183"/>
      <c r="AR301" s="183"/>
      <c r="AS301" s="183"/>
      <c r="AT301" s="183"/>
      <c r="AU301" s="183"/>
      <c r="AV301" s="183"/>
      <c r="AW301" s="183"/>
      <c r="AX301" s="183"/>
      <c r="AY301" s="183"/>
      <c r="AZ301" s="183"/>
      <c r="BA301" s="183"/>
      <c r="BB301" s="183"/>
      <c r="BC301" s="183"/>
      <c r="BD301" s="183"/>
      <c r="BE301" s="183"/>
      <c r="BF301" s="183"/>
      <c r="BG301" s="183"/>
      <c r="BH301" s="183"/>
      <c r="BI301" s="183"/>
      <c r="BJ301" s="183"/>
    </row>
    <row r="302">
      <c r="A302" s="183"/>
      <c r="B302" s="183"/>
      <c r="C302" s="263"/>
      <c r="D302" s="228"/>
      <c r="E302" s="228"/>
      <c r="F302" s="183"/>
      <c r="G302" s="183"/>
      <c r="H302" s="264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  <c r="AL302" s="183"/>
      <c r="AM302" s="183"/>
      <c r="AN302" s="183"/>
      <c r="AO302" s="183"/>
      <c r="AP302" s="183"/>
      <c r="AQ302" s="183"/>
      <c r="AR302" s="183"/>
      <c r="AS302" s="183"/>
      <c r="AT302" s="183"/>
      <c r="AU302" s="183"/>
      <c r="AV302" s="183"/>
      <c r="AW302" s="183"/>
      <c r="AX302" s="183"/>
      <c r="AY302" s="183"/>
      <c r="AZ302" s="183"/>
      <c r="BA302" s="183"/>
      <c r="BB302" s="183"/>
      <c r="BC302" s="183"/>
      <c r="BD302" s="183"/>
      <c r="BE302" s="183"/>
      <c r="BF302" s="183"/>
      <c r="BG302" s="183"/>
      <c r="BH302" s="183"/>
      <c r="BI302" s="183"/>
      <c r="BJ302" s="183"/>
    </row>
    <row r="303">
      <c r="A303" s="183"/>
      <c r="B303" s="183"/>
      <c r="C303" s="263"/>
      <c r="D303" s="228"/>
      <c r="E303" s="228"/>
      <c r="F303" s="183"/>
      <c r="G303" s="183"/>
      <c r="H303" s="264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  <c r="AL303" s="183"/>
      <c r="AM303" s="183"/>
      <c r="AN303" s="183"/>
      <c r="AO303" s="183"/>
      <c r="AP303" s="183"/>
      <c r="AQ303" s="183"/>
      <c r="AR303" s="183"/>
      <c r="AS303" s="183"/>
      <c r="AT303" s="183"/>
      <c r="AU303" s="183"/>
      <c r="AV303" s="183"/>
      <c r="AW303" s="183"/>
      <c r="AX303" s="183"/>
      <c r="AY303" s="183"/>
      <c r="AZ303" s="183"/>
      <c r="BA303" s="183"/>
      <c r="BB303" s="183"/>
      <c r="BC303" s="183"/>
      <c r="BD303" s="183"/>
      <c r="BE303" s="183"/>
      <c r="BF303" s="183"/>
      <c r="BG303" s="183"/>
      <c r="BH303" s="183"/>
      <c r="BI303" s="183"/>
      <c r="BJ303" s="183"/>
    </row>
    <row r="304">
      <c r="A304" s="183"/>
      <c r="B304" s="183"/>
      <c r="C304" s="263"/>
      <c r="D304" s="228"/>
      <c r="E304" s="228"/>
      <c r="F304" s="183"/>
      <c r="G304" s="183"/>
      <c r="H304" s="264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  <c r="AL304" s="183"/>
      <c r="AM304" s="183"/>
      <c r="AN304" s="183"/>
      <c r="AO304" s="183"/>
      <c r="AP304" s="183"/>
      <c r="AQ304" s="183"/>
      <c r="AR304" s="183"/>
      <c r="AS304" s="183"/>
      <c r="AT304" s="183"/>
      <c r="AU304" s="183"/>
      <c r="AV304" s="183"/>
      <c r="AW304" s="183"/>
      <c r="AX304" s="183"/>
      <c r="AY304" s="183"/>
      <c r="AZ304" s="183"/>
      <c r="BA304" s="183"/>
      <c r="BB304" s="183"/>
      <c r="BC304" s="183"/>
      <c r="BD304" s="183"/>
      <c r="BE304" s="183"/>
      <c r="BF304" s="183"/>
      <c r="BG304" s="183"/>
      <c r="BH304" s="183"/>
      <c r="BI304" s="183"/>
      <c r="BJ304" s="183"/>
    </row>
    <row r="305">
      <c r="A305" s="183"/>
      <c r="B305" s="183"/>
      <c r="C305" s="263"/>
      <c r="D305" s="228"/>
      <c r="E305" s="228"/>
      <c r="F305" s="183"/>
      <c r="G305" s="183"/>
      <c r="H305" s="264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  <c r="AL305" s="183"/>
      <c r="AM305" s="183"/>
      <c r="AN305" s="183"/>
      <c r="AO305" s="183"/>
      <c r="AP305" s="183"/>
      <c r="AQ305" s="183"/>
      <c r="AR305" s="183"/>
      <c r="AS305" s="183"/>
      <c r="AT305" s="183"/>
      <c r="AU305" s="183"/>
      <c r="AV305" s="183"/>
      <c r="AW305" s="183"/>
      <c r="AX305" s="183"/>
      <c r="AY305" s="183"/>
      <c r="AZ305" s="183"/>
      <c r="BA305" s="183"/>
      <c r="BB305" s="183"/>
      <c r="BC305" s="183"/>
      <c r="BD305" s="183"/>
      <c r="BE305" s="183"/>
      <c r="BF305" s="183"/>
      <c r="BG305" s="183"/>
      <c r="BH305" s="183"/>
      <c r="BI305" s="183"/>
      <c r="BJ305" s="183"/>
    </row>
    <row r="306">
      <c r="A306" s="183"/>
      <c r="B306" s="183"/>
      <c r="C306" s="263"/>
      <c r="D306" s="228"/>
      <c r="E306" s="228"/>
      <c r="F306" s="183"/>
      <c r="G306" s="183"/>
      <c r="H306" s="264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183"/>
      <c r="AR306" s="183"/>
      <c r="AS306" s="183"/>
      <c r="AT306" s="183"/>
      <c r="AU306" s="183"/>
      <c r="AV306" s="183"/>
      <c r="AW306" s="183"/>
      <c r="AX306" s="183"/>
      <c r="AY306" s="183"/>
      <c r="AZ306" s="183"/>
      <c r="BA306" s="183"/>
      <c r="BB306" s="183"/>
      <c r="BC306" s="183"/>
      <c r="BD306" s="183"/>
      <c r="BE306" s="183"/>
      <c r="BF306" s="183"/>
      <c r="BG306" s="183"/>
      <c r="BH306" s="183"/>
      <c r="BI306" s="183"/>
      <c r="BJ306" s="183"/>
    </row>
    <row r="307">
      <c r="A307" s="183"/>
      <c r="B307" s="183"/>
      <c r="C307" s="263"/>
      <c r="D307" s="228"/>
      <c r="E307" s="228"/>
      <c r="F307" s="183"/>
      <c r="G307" s="183"/>
      <c r="H307" s="264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  <c r="AL307" s="183"/>
      <c r="AM307" s="183"/>
      <c r="AN307" s="183"/>
      <c r="AO307" s="183"/>
      <c r="AP307" s="183"/>
      <c r="AQ307" s="183"/>
      <c r="AR307" s="183"/>
      <c r="AS307" s="183"/>
      <c r="AT307" s="183"/>
      <c r="AU307" s="183"/>
      <c r="AV307" s="183"/>
      <c r="AW307" s="183"/>
      <c r="AX307" s="183"/>
      <c r="AY307" s="183"/>
      <c r="AZ307" s="183"/>
      <c r="BA307" s="183"/>
      <c r="BB307" s="183"/>
      <c r="BC307" s="183"/>
      <c r="BD307" s="183"/>
      <c r="BE307" s="183"/>
      <c r="BF307" s="183"/>
      <c r="BG307" s="183"/>
      <c r="BH307" s="183"/>
      <c r="BI307" s="183"/>
      <c r="BJ307" s="183"/>
    </row>
    <row r="308">
      <c r="A308" s="183"/>
      <c r="B308" s="183"/>
      <c r="C308" s="263"/>
      <c r="D308" s="228"/>
      <c r="E308" s="228"/>
      <c r="F308" s="183"/>
      <c r="G308" s="183"/>
      <c r="H308" s="264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  <c r="AL308" s="183"/>
      <c r="AM308" s="183"/>
      <c r="AN308" s="183"/>
      <c r="AO308" s="183"/>
      <c r="AP308" s="183"/>
      <c r="AQ308" s="183"/>
      <c r="AR308" s="183"/>
      <c r="AS308" s="183"/>
      <c r="AT308" s="183"/>
      <c r="AU308" s="183"/>
      <c r="AV308" s="183"/>
      <c r="AW308" s="183"/>
      <c r="AX308" s="183"/>
      <c r="AY308" s="183"/>
      <c r="AZ308" s="183"/>
      <c r="BA308" s="183"/>
      <c r="BB308" s="183"/>
      <c r="BC308" s="183"/>
      <c r="BD308" s="183"/>
      <c r="BE308" s="183"/>
      <c r="BF308" s="183"/>
      <c r="BG308" s="183"/>
      <c r="BH308" s="183"/>
      <c r="BI308" s="183"/>
      <c r="BJ308" s="183"/>
    </row>
    <row r="309">
      <c r="A309" s="183"/>
      <c r="B309" s="183"/>
      <c r="C309" s="263"/>
      <c r="D309" s="228"/>
      <c r="E309" s="228"/>
      <c r="F309" s="183"/>
      <c r="G309" s="183"/>
      <c r="H309" s="264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  <c r="AL309" s="183"/>
      <c r="AM309" s="183"/>
      <c r="AN309" s="183"/>
      <c r="AO309" s="183"/>
      <c r="AP309" s="183"/>
      <c r="AQ309" s="183"/>
      <c r="AR309" s="183"/>
      <c r="AS309" s="183"/>
      <c r="AT309" s="183"/>
      <c r="AU309" s="183"/>
      <c r="AV309" s="183"/>
      <c r="AW309" s="183"/>
      <c r="AX309" s="183"/>
      <c r="AY309" s="183"/>
      <c r="AZ309" s="183"/>
      <c r="BA309" s="183"/>
      <c r="BB309" s="183"/>
      <c r="BC309" s="183"/>
      <c r="BD309" s="183"/>
      <c r="BE309" s="183"/>
      <c r="BF309" s="183"/>
      <c r="BG309" s="183"/>
      <c r="BH309" s="183"/>
      <c r="BI309" s="183"/>
      <c r="BJ309" s="183"/>
    </row>
    <row r="310">
      <c r="A310" s="183"/>
      <c r="B310" s="183"/>
      <c r="C310" s="263"/>
      <c r="D310" s="228"/>
      <c r="E310" s="228"/>
      <c r="F310" s="183"/>
      <c r="G310" s="183"/>
      <c r="H310" s="264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  <c r="AL310" s="183"/>
      <c r="AM310" s="183"/>
      <c r="AN310" s="183"/>
      <c r="AO310" s="183"/>
      <c r="AP310" s="183"/>
      <c r="AQ310" s="183"/>
      <c r="AR310" s="183"/>
      <c r="AS310" s="183"/>
      <c r="AT310" s="183"/>
      <c r="AU310" s="183"/>
      <c r="AV310" s="183"/>
      <c r="AW310" s="183"/>
      <c r="AX310" s="183"/>
      <c r="AY310" s="183"/>
      <c r="AZ310" s="183"/>
      <c r="BA310" s="183"/>
      <c r="BB310" s="183"/>
      <c r="BC310" s="183"/>
      <c r="BD310" s="183"/>
      <c r="BE310" s="183"/>
      <c r="BF310" s="183"/>
      <c r="BG310" s="183"/>
      <c r="BH310" s="183"/>
      <c r="BI310" s="183"/>
      <c r="BJ310" s="183"/>
    </row>
    <row r="311">
      <c r="A311" s="183"/>
      <c r="B311" s="183"/>
      <c r="C311" s="263"/>
      <c r="D311" s="228"/>
      <c r="E311" s="228"/>
      <c r="F311" s="183"/>
      <c r="G311" s="183"/>
      <c r="H311" s="264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83"/>
      <c r="AU311" s="183"/>
      <c r="AV311" s="183"/>
      <c r="AW311" s="183"/>
      <c r="AX311" s="183"/>
      <c r="AY311" s="183"/>
      <c r="AZ311" s="183"/>
      <c r="BA311" s="183"/>
      <c r="BB311" s="183"/>
      <c r="BC311" s="183"/>
      <c r="BD311" s="183"/>
      <c r="BE311" s="183"/>
      <c r="BF311" s="183"/>
      <c r="BG311" s="183"/>
      <c r="BH311" s="183"/>
      <c r="BI311" s="183"/>
      <c r="BJ311" s="183"/>
    </row>
    <row r="312">
      <c r="A312" s="183"/>
      <c r="B312" s="183"/>
      <c r="C312" s="263"/>
      <c r="D312" s="228"/>
      <c r="E312" s="228"/>
      <c r="F312" s="183"/>
      <c r="G312" s="183"/>
      <c r="H312" s="264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  <c r="AL312" s="183"/>
      <c r="AM312" s="183"/>
      <c r="AN312" s="183"/>
      <c r="AO312" s="183"/>
      <c r="AP312" s="183"/>
      <c r="AQ312" s="183"/>
      <c r="AR312" s="183"/>
      <c r="AS312" s="183"/>
      <c r="AT312" s="183"/>
      <c r="AU312" s="183"/>
      <c r="AV312" s="183"/>
      <c r="AW312" s="183"/>
      <c r="AX312" s="183"/>
      <c r="AY312" s="183"/>
      <c r="AZ312" s="183"/>
      <c r="BA312" s="183"/>
      <c r="BB312" s="183"/>
      <c r="BC312" s="183"/>
      <c r="BD312" s="183"/>
      <c r="BE312" s="183"/>
      <c r="BF312" s="183"/>
      <c r="BG312" s="183"/>
      <c r="BH312" s="183"/>
      <c r="BI312" s="183"/>
      <c r="BJ312" s="183"/>
    </row>
    <row r="313">
      <c r="A313" s="183"/>
      <c r="B313" s="183"/>
      <c r="C313" s="263"/>
      <c r="D313" s="228"/>
      <c r="E313" s="228"/>
      <c r="F313" s="183"/>
      <c r="G313" s="183"/>
      <c r="H313" s="264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  <c r="AL313" s="183"/>
      <c r="AM313" s="183"/>
      <c r="AN313" s="183"/>
      <c r="AO313" s="183"/>
      <c r="AP313" s="183"/>
      <c r="AQ313" s="183"/>
      <c r="AR313" s="183"/>
      <c r="AS313" s="183"/>
      <c r="AT313" s="183"/>
      <c r="AU313" s="183"/>
      <c r="AV313" s="183"/>
      <c r="AW313" s="183"/>
      <c r="AX313" s="183"/>
      <c r="AY313" s="183"/>
      <c r="AZ313" s="183"/>
      <c r="BA313" s="183"/>
      <c r="BB313" s="183"/>
      <c r="BC313" s="183"/>
      <c r="BD313" s="183"/>
      <c r="BE313" s="183"/>
      <c r="BF313" s="183"/>
      <c r="BG313" s="183"/>
      <c r="BH313" s="183"/>
      <c r="BI313" s="183"/>
      <c r="BJ313" s="183"/>
    </row>
    <row r="314">
      <c r="A314" s="183"/>
      <c r="B314" s="183"/>
      <c r="C314" s="263"/>
      <c r="D314" s="228"/>
      <c r="E314" s="228"/>
      <c r="F314" s="183"/>
      <c r="G314" s="183"/>
      <c r="H314" s="264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  <c r="AL314" s="183"/>
      <c r="AM314" s="183"/>
      <c r="AN314" s="183"/>
      <c r="AO314" s="183"/>
      <c r="AP314" s="183"/>
      <c r="AQ314" s="183"/>
      <c r="AR314" s="183"/>
      <c r="AS314" s="183"/>
      <c r="AT314" s="183"/>
      <c r="AU314" s="183"/>
      <c r="AV314" s="183"/>
      <c r="AW314" s="183"/>
      <c r="AX314" s="183"/>
      <c r="AY314" s="183"/>
      <c r="AZ314" s="183"/>
      <c r="BA314" s="183"/>
      <c r="BB314" s="183"/>
      <c r="BC314" s="183"/>
      <c r="BD314" s="183"/>
      <c r="BE314" s="183"/>
      <c r="BF314" s="183"/>
      <c r="BG314" s="183"/>
      <c r="BH314" s="183"/>
      <c r="BI314" s="183"/>
      <c r="BJ314" s="183"/>
    </row>
    <row r="315">
      <c r="A315" s="183"/>
      <c r="B315" s="183"/>
      <c r="C315" s="263"/>
      <c r="D315" s="228"/>
      <c r="E315" s="228"/>
      <c r="F315" s="183"/>
      <c r="G315" s="183"/>
      <c r="H315" s="264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  <c r="AL315" s="183"/>
      <c r="AM315" s="183"/>
      <c r="AN315" s="183"/>
      <c r="AO315" s="183"/>
      <c r="AP315" s="183"/>
      <c r="AQ315" s="183"/>
      <c r="AR315" s="183"/>
      <c r="AS315" s="183"/>
      <c r="AT315" s="183"/>
      <c r="AU315" s="183"/>
      <c r="AV315" s="183"/>
      <c r="AW315" s="183"/>
      <c r="AX315" s="183"/>
      <c r="AY315" s="183"/>
      <c r="AZ315" s="183"/>
      <c r="BA315" s="183"/>
      <c r="BB315" s="183"/>
      <c r="BC315" s="183"/>
      <c r="BD315" s="183"/>
      <c r="BE315" s="183"/>
      <c r="BF315" s="183"/>
      <c r="BG315" s="183"/>
      <c r="BH315" s="183"/>
      <c r="BI315" s="183"/>
      <c r="BJ315" s="183"/>
    </row>
    <row r="316">
      <c r="A316" s="183"/>
      <c r="B316" s="183"/>
      <c r="C316" s="263"/>
      <c r="D316" s="228"/>
      <c r="E316" s="228"/>
      <c r="F316" s="183"/>
      <c r="G316" s="183"/>
      <c r="H316" s="264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  <c r="AL316" s="183"/>
      <c r="AM316" s="183"/>
      <c r="AN316" s="183"/>
      <c r="AO316" s="183"/>
      <c r="AP316" s="183"/>
      <c r="AQ316" s="183"/>
      <c r="AR316" s="183"/>
      <c r="AS316" s="183"/>
      <c r="AT316" s="183"/>
      <c r="AU316" s="183"/>
      <c r="AV316" s="183"/>
      <c r="AW316" s="183"/>
      <c r="AX316" s="183"/>
      <c r="AY316" s="183"/>
      <c r="AZ316" s="183"/>
      <c r="BA316" s="183"/>
      <c r="BB316" s="183"/>
      <c r="BC316" s="183"/>
      <c r="BD316" s="183"/>
      <c r="BE316" s="183"/>
      <c r="BF316" s="183"/>
      <c r="BG316" s="183"/>
      <c r="BH316" s="183"/>
      <c r="BI316" s="183"/>
      <c r="BJ316" s="183"/>
    </row>
    <row r="317">
      <c r="A317" s="183"/>
      <c r="B317" s="183"/>
      <c r="C317" s="263"/>
      <c r="D317" s="228"/>
      <c r="E317" s="228"/>
      <c r="F317" s="183"/>
      <c r="G317" s="183"/>
      <c r="H317" s="264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  <c r="AL317" s="183"/>
      <c r="AM317" s="183"/>
      <c r="AN317" s="183"/>
      <c r="AO317" s="183"/>
      <c r="AP317" s="183"/>
      <c r="AQ317" s="183"/>
      <c r="AR317" s="183"/>
      <c r="AS317" s="183"/>
      <c r="AT317" s="183"/>
      <c r="AU317" s="183"/>
      <c r="AV317" s="183"/>
      <c r="AW317" s="183"/>
      <c r="AX317" s="183"/>
      <c r="AY317" s="183"/>
      <c r="AZ317" s="183"/>
      <c r="BA317" s="183"/>
      <c r="BB317" s="183"/>
      <c r="BC317" s="183"/>
      <c r="BD317" s="183"/>
      <c r="BE317" s="183"/>
      <c r="BF317" s="183"/>
      <c r="BG317" s="183"/>
      <c r="BH317" s="183"/>
      <c r="BI317" s="183"/>
      <c r="BJ317" s="183"/>
    </row>
    <row r="318">
      <c r="A318" s="183"/>
      <c r="B318" s="183"/>
      <c r="C318" s="263"/>
      <c r="D318" s="228"/>
      <c r="E318" s="228"/>
      <c r="F318" s="183"/>
      <c r="G318" s="183"/>
      <c r="H318" s="264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  <c r="AL318" s="183"/>
      <c r="AM318" s="183"/>
      <c r="AN318" s="183"/>
      <c r="AO318" s="183"/>
      <c r="AP318" s="183"/>
      <c r="AQ318" s="183"/>
      <c r="AR318" s="183"/>
      <c r="AS318" s="183"/>
      <c r="AT318" s="183"/>
      <c r="AU318" s="183"/>
      <c r="AV318" s="183"/>
      <c r="AW318" s="183"/>
      <c r="AX318" s="183"/>
      <c r="AY318" s="183"/>
      <c r="AZ318" s="183"/>
      <c r="BA318" s="183"/>
      <c r="BB318" s="183"/>
      <c r="BC318" s="183"/>
      <c r="BD318" s="183"/>
      <c r="BE318" s="183"/>
      <c r="BF318" s="183"/>
      <c r="BG318" s="183"/>
      <c r="BH318" s="183"/>
      <c r="BI318" s="183"/>
      <c r="BJ318" s="183"/>
    </row>
    <row r="319">
      <c r="A319" s="183"/>
      <c r="B319" s="183"/>
      <c r="C319" s="263"/>
      <c r="D319" s="228"/>
      <c r="E319" s="228"/>
      <c r="F319" s="183"/>
      <c r="G319" s="183"/>
      <c r="H319" s="264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  <c r="AL319" s="183"/>
      <c r="AM319" s="183"/>
      <c r="AN319" s="183"/>
      <c r="AO319" s="183"/>
      <c r="AP319" s="183"/>
      <c r="AQ319" s="183"/>
      <c r="AR319" s="183"/>
      <c r="AS319" s="183"/>
      <c r="AT319" s="183"/>
      <c r="AU319" s="183"/>
      <c r="AV319" s="183"/>
      <c r="AW319" s="183"/>
      <c r="AX319" s="183"/>
      <c r="AY319" s="183"/>
      <c r="AZ319" s="183"/>
      <c r="BA319" s="183"/>
      <c r="BB319" s="183"/>
      <c r="BC319" s="183"/>
      <c r="BD319" s="183"/>
      <c r="BE319" s="183"/>
      <c r="BF319" s="183"/>
      <c r="BG319" s="183"/>
      <c r="BH319" s="183"/>
      <c r="BI319" s="183"/>
      <c r="BJ319" s="183"/>
    </row>
    <row r="320">
      <c r="A320" s="183"/>
      <c r="B320" s="183"/>
      <c r="C320" s="263"/>
      <c r="D320" s="228"/>
      <c r="E320" s="228"/>
      <c r="F320" s="183"/>
      <c r="G320" s="183"/>
      <c r="H320" s="264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  <c r="AL320" s="183"/>
      <c r="AM320" s="183"/>
      <c r="AN320" s="183"/>
      <c r="AO320" s="183"/>
      <c r="AP320" s="183"/>
      <c r="AQ320" s="183"/>
      <c r="AR320" s="183"/>
      <c r="AS320" s="183"/>
      <c r="AT320" s="183"/>
      <c r="AU320" s="183"/>
      <c r="AV320" s="183"/>
      <c r="AW320" s="183"/>
      <c r="AX320" s="183"/>
      <c r="AY320" s="183"/>
      <c r="AZ320" s="183"/>
      <c r="BA320" s="183"/>
      <c r="BB320" s="183"/>
      <c r="BC320" s="183"/>
      <c r="BD320" s="183"/>
      <c r="BE320" s="183"/>
      <c r="BF320" s="183"/>
      <c r="BG320" s="183"/>
      <c r="BH320" s="183"/>
      <c r="BI320" s="183"/>
      <c r="BJ320" s="183"/>
    </row>
    <row r="321">
      <c r="A321" s="183"/>
      <c r="B321" s="183"/>
      <c r="C321" s="263"/>
      <c r="D321" s="228"/>
      <c r="E321" s="228"/>
      <c r="F321" s="183"/>
      <c r="G321" s="183"/>
      <c r="H321" s="264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3"/>
      <c r="AU321" s="183"/>
      <c r="AV321" s="183"/>
      <c r="AW321" s="183"/>
      <c r="AX321" s="183"/>
      <c r="AY321" s="183"/>
      <c r="AZ321" s="183"/>
      <c r="BA321" s="183"/>
      <c r="BB321" s="183"/>
      <c r="BC321" s="183"/>
      <c r="BD321" s="183"/>
      <c r="BE321" s="183"/>
      <c r="BF321" s="183"/>
      <c r="BG321" s="183"/>
      <c r="BH321" s="183"/>
      <c r="BI321" s="183"/>
      <c r="BJ321" s="183"/>
    </row>
    <row r="322">
      <c r="A322" s="183"/>
      <c r="B322" s="183"/>
      <c r="C322" s="263"/>
      <c r="D322" s="228"/>
      <c r="E322" s="228"/>
      <c r="F322" s="183"/>
      <c r="G322" s="183"/>
      <c r="H322" s="264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83"/>
      <c r="AU322" s="183"/>
      <c r="AV322" s="183"/>
      <c r="AW322" s="183"/>
      <c r="AX322" s="183"/>
      <c r="AY322" s="183"/>
      <c r="AZ322" s="183"/>
      <c r="BA322" s="183"/>
      <c r="BB322" s="183"/>
      <c r="BC322" s="183"/>
      <c r="BD322" s="183"/>
      <c r="BE322" s="183"/>
      <c r="BF322" s="183"/>
      <c r="BG322" s="183"/>
      <c r="BH322" s="183"/>
      <c r="BI322" s="183"/>
      <c r="BJ322" s="183"/>
    </row>
    <row r="323">
      <c r="A323" s="183"/>
      <c r="B323" s="183"/>
      <c r="C323" s="263"/>
      <c r="D323" s="228"/>
      <c r="E323" s="228"/>
      <c r="F323" s="183"/>
      <c r="G323" s="183"/>
      <c r="H323" s="264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  <c r="AS323" s="183"/>
      <c r="AT323" s="183"/>
      <c r="AU323" s="183"/>
      <c r="AV323" s="183"/>
      <c r="AW323" s="183"/>
      <c r="AX323" s="183"/>
      <c r="AY323" s="183"/>
      <c r="AZ323" s="183"/>
      <c r="BA323" s="183"/>
      <c r="BB323" s="183"/>
      <c r="BC323" s="183"/>
      <c r="BD323" s="183"/>
      <c r="BE323" s="183"/>
      <c r="BF323" s="183"/>
      <c r="BG323" s="183"/>
      <c r="BH323" s="183"/>
      <c r="BI323" s="183"/>
      <c r="BJ323" s="183"/>
    </row>
    <row r="324">
      <c r="A324" s="183"/>
      <c r="B324" s="183"/>
      <c r="C324" s="263"/>
      <c r="D324" s="228"/>
      <c r="E324" s="228"/>
      <c r="F324" s="183"/>
      <c r="G324" s="183"/>
      <c r="H324" s="264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  <c r="AL324" s="183"/>
      <c r="AM324" s="183"/>
      <c r="AN324" s="183"/>
      <c r="AO324" s="183"/>
      <c r="AP324" s="183"/>
      <c r="AQ324" s="183"/>
      <c r="AR324" s="183"/>
      <c r="AS324" s="183"/>
      <c r="AT324" s="183"/>
      <c r="AU324" s="183"/>
      <c r="AV324" s="183"/>
      <c r="AW324" s="183"/>
      <c r="AX324" s="183"/>
      <c r="AY324" s="183"/>
      <c r="AZ324" s="183"/>
      <c r="BA324" s="183"/>
      <c r="BB324" s="183"/>
      <c r="BC324" s="183"/>
      <c r="BD324" s="183"/>
      <c r="BE324" s="183"/>
      <c r="BF324" s="183"/>
      <c r="BG324" s="183"/>
      <c r="BH324" s="183"/>
      <c r="BI324" s="183"/>
      <c r="BJ324" s="183"/>
    </row>
    <row r="325">
      <c r="A325" s="183"/>
      <c r="B325" s="183"/>
      <c r="C325" s="263"/>
      <c r="D325" s="228"/>
      <c r="E325" s="228"/>
      <c r="F325" s="183"/>
      <c r="G325" s="183"/>
      <c r="H325" s="264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  <c r="AL325" s="183"/>
      <c r="AM325" s="183"/>
      <c r="AN325" s="183"/>
      <c r="AO325" s="183"/>
      <c r="AP325" s="183"/>
      <c r="AQ325" s="183"/>
      <c r="AR325" s="183"/>
      <c r="AS325" s="183"/>
      <c r="AT325" s="183"/>
      <c r="AU325" s="183"/>
      <c r="AV325" s="183"/>
      <c r="AW325" s="183"/>
      <c r="AX325" s="183"/>
      <c r="AY325" s="183"/>
      <c r="AZ325" s="183"/>
      <c r="BA325" s="183"/>
      <c r="BB325" s="183"/>
      <c r="BC325" s="183"/>
      <c r="BD325" s="183"/>
      <c r="BE325" s="183"/>
      <c r="BF325" s="183"/>
      <c r="BG325" s="183"/>
      <c r="BH325" s="183"/>
      <c r="BI325" s="183"/>
      <c r="BJ325" s="183"/>
    </row>
    <row r="326">
      <c r="A326" s="183"/>
      <c r="B326" s="183"/>
      <c r="C326" s="263"/>
      <c r="D326" s="228"/>
      <c r="E326" s="228"/>
      <c r="F326" s="183"/>
      <c r="G326" s="183"/>
      <c r="H326" s="264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  <c r="AL326" s="183"/>
      <c r="AM326" s="183"/>
      <c r="AN326" s="183"/>
      <c r="AO326" s="183"/>
      <c r="AP326" s="183"/>
      <c r="AQ326" s="183"/>
      <c r="AR326" s="183"/>
      <c r="AS326" s="183"/>
      <c r="AT326" s="183"/>
      <c r="AU326" s="183"/>
      <c r="AV326" s="183"/>
      <c r="AW326" s="183"/>
      <c r="AX326" s="183"/>
      <c r="AY326" s="183"/>
      <c r="AZ326" s="183"/>
      <c r="BA326" s="183"/>
      <c r="BB326" s="183"/>
      <c r="BC326" s="183"/>
      <c r="BD326" s="183"/>
      <c r="BE326" s="183"/>
      <c r="BF326" s="183"/>
      <c r="BG326" s="183"/>
      <c r="BH326" s="183"/>
      <c r="BI326" s="183"/>
      <c r="BJ326" s="183"/>
    </row>
    <row r="327">
      <c r="A327" s="183"/>
      <c r="B327" s="183"/>
      <c r="C327" s="263"/>
      <c r="D327" s="228"/>
      <c r="E327" s="228"/>
      <c r="F327" s="183"/>
      <c r="G327" s="183"/>
      <c r="H327" s="264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  <c r="AL327" s="183"/>
      <c r="AM327" s="183"/>
      <c r="AN327" s="183"/>
      <c r="AO327" s="183"/>
      <c r="AP327" s="183"/>
      <c r="AQ327" s="183"/>
      <c r="AR327" s="183"/>
      <c r="AS327" s="183"/>
      <c r="AT327" s="183"/>
      <c r="AU327" s="183"/>
      <c r="AV327" s="183"/>
      <c r="AW327" s="183"/>
      <c r="AX327" s="183"/>
      <c r="AY327" s="183"/>
      <c r="AZ327" s="183"/>
      <c r="BA327" s="183"/>
      <c r="BB327" s="183"/>
      <c r="BC327" s="183"/>
      <c r="BD327" s="183"/>
      <c r="BE327" s="183"/>
      <c r="BF327" s="183"/>
      <c r="BG327" s="183"/>
      <c r="BH327" s="183"/>
      <c r="BI327" s="183"/>
      <c r="BJ327" s="183"/>
    </row>
    <row r="328">
      <c r="A328" s="183"/>
      <c r="B328" s="183"/>
      <c r="C328" s="263"/>
      <c r="D328" s="228"/>
      <c r="E328" s="228"/>
      <c r="F328" s="183"/>
      <c r="G328" s="183"/>
      <c r="H328" s="264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  <c r="AL328" s="183"/>
      <c r="AM328" s="183"/>
      <c r="AN328" s="183"/>
      <c r="AO328" s="183"/>
      <c r="AP328" s="183"/>
      <c r="AQ328" s="183"/>
      <c r="AR328" s="183"/>
      <c r="AS328" s="183"/>
      <c r="AT328" s="183"/>
      <c r="AU328" s="183"/>
      <c r="AV328" s="183"/>
      <c r="AW328" s="183"/>
      <c r="AX328" s="183"/>
      <c r="AY328" s="183"/>
      <c r="AZ328" s="183"/>
      <c r="BA328" s="183"/>
      <c r="BB328" s="183"/>
      <c r="BC328" s="183"/>
      <c r="BD328" s="183"/>
      <c r="BE328" s="183"/>
      <c r="BF328" s="183"/>
      <c r="BG328" s="183"/>
      <c r="BH328" s="183"/>
      <c r="BI328" s="183"/>
      <c r="BJ328" s="183"/>
    </row>
    <row r="329">
      <c r="A329" s="183"/>
      <c r="B329" s="183"/>
      <c r="C329" s="263"/>
      <c r="D329" s="228"/>
      <c r="E329" s="228"/>
      <c r="F329" s="183"/>
      <c r="G329" s="183"/>
      <c r="H329" s="264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  <c r="AL329" s="183"/>
      <c r="AM329" s="183"/>
      <c r="AN329" s="183"/>
      <c r="AO329" s="183"/>
      <c r="AP329" s="183"/>
      <c r="AQ329" s="183"/>
      <c r="AR329" s="183"/>
      <c r="AS329" s="183"/>
      <c r="AT329" s="183"/>
      <c r="AU329" s="183"/>
      <c r="AV329" s="183"/>
      <c r="AW329" s="183"/>
      <c r="AX329" s="183"/>
      <c r="AY329" s="183"/>
      <c r="AZ329" s="183"/>
      <c r="BA329" s="183"/>
      <c r="BB329" s="183"/>
      <c r="BC329" s="183"/>
      <c r="BD329" s="183"/>
      <c r="BE329" s="183"/>
      <c r="BF329" s="183"/>
      <c r="BG329" s="183"/>
      <c r="BH329" s="183"/>
      <c r="BI329" s="183"/>
      <c r="BJ329" s="183"/>
    </row>
    <row r="330">
      <c r="A330" s="183"/>
      <c r="B330" s="183"/>
      <c r="C330" s="263"/>
      <c r="D330" s="228"/>
      <c r="E330" s="228"/>
      <c r="F330" s="183"/>
      <c r="G330" s="183"/>
      <c r="H330" s="264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  <c r="AL330" s="183"/>
      <c r="AM330" s="183"/>
      <c r="AN330" s="183"/>
      <c r="AO330" s="183"/>
      <c r="AP330" s="183"/>
      <c r="AQ330" s="183"/>
      <c r="AR330" s="183"/>
      <c r="AS330" s="183"/>
      <c r="AT330" s="183"/>
      <c r="AU330" s="183"/>
      <c r="AV330" s="183"/>
      <c r="AW330" s="183"/>
      <c r="AX330" s="183"/>
      <c r="AY330" s="183"/>
      <c r="AZ330" s="183"/>
      <c r="BA330" s="183"/>
      <c r="BB330" s="183"/>
      <c r="BC330" s="183"/>
      <c r="BD330" s="183"/>
      <c r="BE330" s="183"/>
      <c r="BF330" s="183"/>
      <c r="BG330" s="183"/>
      <c r="BH330" s="183"/>
      <c r="BI330" s="183"/>
      <c r="BJ330" s="183"/>
    </row>
    <row r="331">
      <c r="A331" s="183"/>
      <c r="B331" s="183"/>
      <c r="C331" s="263"/>
      <c r="D331" s="228"/>
      <c r="E331" s="228"/>
      <c r="F331" s="183"/>
      <c r="G331" s="183"/>
      <c r="H331" s="264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  <c r="AL331" s="183"/>
      <c r="AM331" s="183"/>
      <c r="AN331" s="183"/>
      <c r="AO331" s="183"/>
      <c r="AP331" s="183"/>
      <c r="AQ331" s="183"/>
      <c r="AR331" s="183"/>
      <c r="AS331" s="183"/>
      <c r="AT331" s="183"/>
      <c r="AU331" s="183"/>
      <c r="AV331" s="183"/>
      <c r="AW331" s="183"/>
      <c r="AX331" s="183"/>
      <c r="AY331" s="183"/>
      <c r="AZ331" s="183"/>
      <c r="BA331" s="183"/>
      <c r="BB331" s="183"/>
      <c r="BC331" s="183"/>
      <c r="BD331" s="183"/>
      <c r="BE331" s="183"/>
      <c r="BF331" s="183"/>
      <c r="BG331" s="183"/>
      <c r="BH331" s="183"/>
      <c r="BI331" s="183"/>
      <c r="BJ331" s="183"/>
    </row>
    <row r="332">
      <c r="A332" s="183"/>
      <c r="B332" s="183"/>
      <c r="C332" s="263"/>
      <c r="D332" s="228"/>
      <c r="E332" s="228"/>
      <c r="F332" s="183"/>
      <c r="G332" s="183"/>
      <c r="H332" s="264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  <c r="AL332" s="183"/>
      <c r="AM332" s="183"/>
      <c r="AN332" s="183"/>
      <c r="AO332" s="183"/>
      <c r="AP332" s="183"/>
      <c r="AQ332" s="183"/>
      <c r="AR332" s="183"/>
      <c r="AS332" s="183"/>
      <c r="AT332" s="183"/>
      <c r="AU332" s="183"/>
      <c r="AV332" s="183"/>
      <c r="AW332" s="183"/>
      <c r="AX332" s="183"/>
      <c r="AY332" s="183"/>
      <c r="AZ332" s="183"/>
      <c r="BA332" s="183"/>
      <c r="BB332" s="183"/>
      <c r="BC332" s="183"/>
      <c r="BD332" s="183"/>
      <c r="BE332" s="183"/>
      <c r="BF332" s="183"/>
      <c r="BG332" s="183"/>
      <c r="BH332" s="183"/>
      <c r="BI332" s="183"/>
      <c r="BJ332" s="183"/>
    </row>
    <row r="333">
      <c r="A333" s="183"/>
      <c r="B333" s="183"/>
      <c r="C333" s="263"/>
      <c r="D333" s="228"/>
      <c r="E333" s="228"/>
      <c r="F333" s="183"/>
      <c r="G333" s="183"/>
      <c r="H333" s="264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83"/>
      <c r="AU333" s="183"/>
      <c r="AV333" s="183"/>
      <c r="AW333" s="183"/>
      <c r="AX333" s="183"/>
      <c r="AY333" s="183"/>
      <c r="AZ333" s="183"/>
      <c r="BA333" s="183"/>
      <c r="BB333" s="183"/>
      <c r="BC333" s="183"/>
      <c r="BD333" s="183"/>
      <c r="BE333" s="183"/>
      <c r="BF333" s="183"/>
      <c r="BG333" s="183"/>
      <c r="BH333" s="183"/>
      <c r="BI333" s="183"/>
      <c r="BJ333" s="183"/>
    </row>
    <row r="334">
      <c r="A334" s="183"/>
      <c r="B334" s="183"/>
      <c r="C334" s="263"/>
      <c r="D334" s="228"/>
      <c r="E334" s="228"/>
      <c r="F334" s="183"/>
      <c r="G334" s="183"/>
      <c r="H334" s="264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  <c r="AL334" s="183"/>
      <c r="AM334" s="183"/>
      <c r="AN334" s="183"/>
      <c r="AO334" s="183"/>
      <c r="AP334" s="183"/>
      <c r="AQ334" s="183"/>
      <c r="AR334" s="183"/>
      <c r="AS334" s="183"/>
      <c r="AT334" s="183"/>
      <c r="AU334" s="183"/>
      <c r="AV334" s="183"/>
      <c r="AW334" s="183"/>
      <c r="AX334" s="183"/>
      <c r="AY334" s="183"/>
      <c r="AZ334" s="183"/>
      <c r="BA334" s="183"/>
      <c r="BB334" s="183"/>
      <c r="BC334" s="183"/>
      <c r="BD334" s="183"/>
      <c r="BE334" s="183"/>
      <c r="BF334" s="183"/>
      <c r="BG334" s="183"/>
      <c r="BH334" s="183"/>
      <c r="BI334" s="183"/>
      <c r="BJ334" s="183"/>
    </row>
    <row r="335">
      <c r="A335" s="183"/>
      <c r="B335" s="183"/>
      <c r="C335" s="263"/>
      <c r="D335" s="228"/>
      <c r="E335" s="228"/>
      <c r="F335" s="183"/>
      <c r="G335" s="183"/>
      <c r="H335" s="264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  <c r="AL335" s="183"/>
      <c r="AM335" s="183"/>
      <c r="AN335" s="183"/>
      <c r="AO335" s="183"/>
      <c r="AP335" s="183"/>
      <c r="AQ335" s="183"/>
      <c r="AR335" s="183"/>
      <c r="AS335" s="183"/>
      <c r="AT335" s="183"/>
      <c r="AU335" s="183"/>
      <c r="AV335" s="183"/>
      <c r="AW335" s="183"/>
      <c r="AX335" s="183"/>
      <c r="AY335" s="183"/>
      <c r="AZ335" s="183"/>
      <c r="BA335" s="183"/>
      <c r="BB335" s="183"/>
      <c r="BC335" s="183"/>
      <c r="BD335" s="183"/>
      <c r="BE335" s="183"/>
      <c r="BF335" s="183"/>
      <c r="BG335" s="183"/>
      <c r="BH335" s="183"/>
      <c r="BI335" s="183"/>
      <c r="BJ335" s="183"/>
    </row>
    <row r="336">
      <c r="A336" s="183"/>
      <c r="B336" s="183"/>
      <c r="C336" s="263"/>
      <c r="D336" s="228"/>
      <c r="E336" s="228"/>
      <c r="F336" s="183"/>
      <c r="G336" s="183"/>
      <c r="H336" s="264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  <c r="AL336" s="183"/>
      <c r="AM336" s="183"/>
      <c r="AN336" s="183"/>
      <c r="AO336" s="183"/>
      <c r="AP336" s="183"/>
      <c r="AQ336" s="183"/>
      <c r="AR336" s="183"/>
      <c r="AS336" s="183"/>
      <c r="AT336" s="183"/>
      <c r="AU336" s="183"/>
      <c r="AV336" s="183"/>
      <c r="AW336" s="183"/>
      <c r="AX336" s="183"/>
      <c r="AY336" s="183"/>
      <c r="AZ336" s="183"/>
      <c r="BA336" s="183"/>
      <c r="BB336" s="183"/>
      <c r="BC336" s="183"/>
      <c r="BD336" s="183"/>
      <c r="BE336" s="183"/>
      <c r="BF336" s="183"/>
      <c r="BG336" s="183"/>
      <c r="BH336" s="183"/>
      <c r="BI336" s="183"/>
      <c r="BJ336" s="183"/>
    </row>
    <row r="337">
      <c r="A337" s="183"/>
      <c r="B337" s="183"/>
      <c r="C337" s="263"/>
      <c r="D337" s="228"/>
      <c r="E337" s="228"/>
      <c r="F337" s="183"/>
      <c r="G337" s="183"/>
      <c r="H337" s="264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  <c r="AL337" s="183"/>
      <c r="AM337" s="183"/>
      <c r="AN337" s="183"/>
      <c r="AO337" s="183"/>
      <c r="AP337" s="183"/>
      <c r="AQ337" s="183"/>
      <c r="AR337" s="183"/>
      <c r="AS337" s="183"/>
      <c r="AT337" s="183"/>
      <c r="AU337" s="183"/>
      <c r="AV337" s="183"/>
      <c r="AW337" s="183"/>
      <c r="AX337" s="183"/>
      <c r="AY337" s="183"/>
      <c r="AZ337" s="183"/>
      <c r="BA337" s="183"/>
      <c r="BB337" s="183"/>
      <c r="BC337" s="183"/>
      <c r="BD337" s="183"/>
      <c r="BE337" s="183"/>
      <c r="BF337" s="183"/>
      <c r="BG337" s="183"/>
      <c r="BH337" s="183"/>
      <c r="BI337" s="183"/>
      <c r="BJ337" s="183"/>
    </row>
    <row r="338">
      <c r="A338" s="183"/>
      <c r="B338" s="183"/>
      <c r="C338" s="263"/>
      <c r="D338" s="228"/>
      <c r="E338" s="228"/>
      <c r="F338" s="183"/>
      <c r="G338" s="183"/>
      <c r="H338" s="264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  <c r="AL338" s="183"/>
      <c r="AM338" s="183"/>
      <c r="AN338" s="183"/>
      <c r="AO338" s="183"/>
      <c r="AP338" s="183"/>
      <c r="AQ338" s="183"/>
      <c r="AR338" s="183"/>
      <c r="AS338" s="183"/>
      <c r="AT338" s="183"/>
      <c r="AU338" s="183"/>
      <c r="AV338" s="183"/>
      <c r="AW338" s="183"/>
      <c r="AX338" s="183"/>
      <c r="AY338" s="183"/>
      <c r="AZ338" s="183"/>
      <c r="BA338" s="183"/>
      <c r="BB338" s="183"/>
      <c r="BC338" s="183"/>
      <c r="BD338" s="183"/>
      <c r="BE338" s="183"/>
      <c r="BF338" s="183"/>
      <c r="BG338" s="183"/>
      <c r="BH338" s="183"/>
      <c r="BI338" s="183"/>
      <c r="BJ338" s="183"/>
    </row>
    <row r="339">
      <c r="A339" s="183"/>
      <c r="B339" s="183"/>
      <c r="C339" s="263"/>
      <c r="D339" s="228"/>
      <c r="E339" s="228"/>
      <c r="F339" s="183"/>
      <c r="G339" s="183"/>
      <c r="H339" s="264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  <c r="AL339" s="183"/>
      <c r="AM339" s="183"/>
      <c r="AN339" s="183"/>
      <c r="AO339" s="183"/>
      <c r="AP339" s="183"/>
      <c r="AQ339" s="183"/>
      <c r="AR339" s="183"/>
      <c r="AS339" s="183"/>
      <c r="AT339" s="183"/>
      <c r="AU339" s="183"/>
      <c r="AV339" s="183"/>
      <c r="AW339" s="183"/>
      <c r="AX339" s="183"/>
      <c r="AY339" s="183"/>
      <c r="AZ339" s="183"/>
      <c r="BA339" s="183"/>
      <c r="BB339" s="183"/>
      <c r="BC339" s="183"/>
      <c r="BD339" s="183"/>
      <c r="BE339" s="183"/>
      <c r="BF339" s="183"/>
      <c r="BG339" s="183"/>
      <c r="BH339" s="183"/>
      <c r="BI339" s="183"/>
      <c r="BJ339" s="183"/>
    </row>
    <row r="340">
      <c r="A340" s="183"/>
      <c r="B340" s="183"/>
      <c r="C340" s="263"/>
      <c r="D340" s="228"/>
      <c r="E340" s="228"/>
      <c r="F340" s="183"/>
      <c r="G340" s="183"/>
      <c r="H340" s="264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  <c r="AL340" s="183"/>
      <c r="AM340" s="183"/>
      <c r="AN340" s="183"/>
      <c r="AO340" s="183"/>
      <c r="AP340" s="183"/>
      <c r="AQ340" s="183"/>
      <c r="AR340" s="183"/>
      <c r="AS340" s="183"/>
      <c r="AT340" s="183"/>
      <c r="AU340" s="183"/>
      <c r="AV340" s="183"/>
      <c r="AW340" s="183"/>
      <c r="AX340" s="183"/>
      <c r="AY340" s="183"/>
      <c r="AZ340" s="183"/>
      <c r="BA340" s="183"/>
      <c r="BB340" s="183"/>
      <c r="BC340" s="183"/>
      <c r="BD340" s="183"/>
      <c r="BE340" s="183"/>
      <c r="BF340" s="183"/>
      <c r="BG340" s="183"/>
      <c r="BH340" s="183"/>
      <c r="BI340" s="183"/>
      <c r="BJ340" s="183"/>
    </row>
    <row r="341">
      <c r="A341" s="183"/>
      <c r="B341" s="183"/>
      <c r="C341" s="263"/>
      <c r="D341" s="228"/>
      <c r="E341" s="228"/>
      <c r="F341" s="183"/>
      <c r="G341" s="183"/>
      <c r="H341" s="264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  <c r="AL341" s="183"/>
      <c r="AM341" s="183"/>
      <c r="AN341" s="183"/>
      <c r="AO341" s="183"/>
      <c r="AP341" s="183"/>
      <c r="AQ341" s="183"/>
      <c r="AR341" s="183"/>
      <c r="AS341" s="183"/>
      <c r="AT341" s="183"/>
      <c r="AU341" s="183"/>
      <c r="AV341" s="183"/>
      <c r="AW341" s="183"/>
      <c r="AX341" s="183"/>
      <c r="AY341" s="183"/>
      <c r="AZ341" s="183"/>
      <c r="BA341" s="183"/>
      <c r="BB341" s="183"/>
      <c r="BC341" s="183"/>
      <c r="BD341" s="183"/>
      <c r="BE341" s="183"/>
      <c r="BF341" s="183"/>
      <c r="BG341" s="183"/>
      <c r="BH341" s="183"/>
      <c r="BI341" s="183"/>
      <c r="BJ341" s="183"/>
    </row>
    <row r="342">
      <c r="A342" s="183"/>
      <c r="B342" s="183"/>
      <c r="C342" s="263"/>
      <c r="D342" s="228"/>
      <c r="E342" s="228"/>
      <c r="F342" s="183"/>
      <c r="G342" s="183"/>
      <c r="H342" s="264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  <c r="AL342" s="183"/>
      <c r="AM342" s="183"/>
      <c r="AN342" s="183"/>
      <c r="AO342" s="183"/>
      <c r="AP342" s="183"/>
      <c r="AQ342" s="183"/>
      <c r="AR342" s="183"/>
      <c r="AS342" s="183"/>
      <c r="AT342" s="183"/>
      <c r="AU342" s="183"/>
      <c r="AV342" s="183"/>
      <c r="AW342" s="183"/>
      <c r="AX342" s="183"/>
      <c r="AY342" s="183"/>
      <c r="AZ342" s="183"/>
      <c r="BA342" s="183"/>
      <c r="BB342" s="183"/>
      <c r="BC342" s="183"/>
      <c r="BD342" s="183"/>
      <c r="BE342" s="183"/>
      <c r="BF342" s="183"/>
      <c r="BG342" s="183"/>
      <c r="BH342" s="183"/>
      <c r="BI342" s="183"/>
      <c r="BJ342" s="183"/>
    </row>
    <row r="343">
      <c r="A343" s="183"/>
      <c r="B343" s="183"/>
      <c r="C343" s="263"/>
      <c r="D343" s="228"/>
      <c r="E343" s="228"/>
      <c r="F343" s="183"/>
      <c r="G343" s="183"/>
      <c r="H343" s="264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  <c r="AL343" s="183"/>
      <c r="AM343" s="183"/>
      <c r="AN343" s="183"/>
      <c r="AO343" s="183"/>
      <c r="AP343" s="183"/>
      <c r="AQ343" s="183"/>
      <c r="AR343" s="183"/>
      <c r="AS343" s="183"/>
      <c r="AT343" s="183"/>
      <c r="AU343" s="183"/>
      <c r="AV343" s="183"/>
      <c r="AW343" s="183"/>
      <c r="AX343" s="183"/>
      <c r="AY343" s="183"/>
      <c r="AZ343" s="183"/>
      <c r="BA343" s="183"/>
      <c r="BB343" s="183"/>
      <c r="BC343" s="183"/>
      <c r="BD343" s="183"/>
      <c r="BE343" s="183"/>
      <c r="BF343" s="183"/>
      <c r="BG343" s="183"/>
      <c r="BH343" s="183"/>
      <c r="BI343" s="183"/>
      <c r="BJ343" s="183"/>
    </row>
    <row r="344">
      <c r="A344" s="183"/>
      <c r="B344" s="183"/>
      <c r="C344" s="263"/>
      <c r="D344" s="228"/>
      <c r="E344" s="228"/>
      <c r="F344" s="183"/>
      <c r="G344" s="183"/>
      <c r="H344" s="264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83"/>
      <c r="AU344" s="183"/>
      <c r="AV344" s="183"/>
      <c r="AW344" s="183"/>
      <c r="AX344" s="183"/>
      <c r="AY344" s="183"/>
      <c r="AZ344" s="183"/>
      <c r="BA344" s="183"/>
      <c r="BB344" s="183"/>
      <c r="BC344" s="183"/>
      <c r="BD344" s="183"/>
      <c r="BE344" s="183"/>
      <c r="BF344" s="183"/>
      <c r="BG344" s="183"/>
      <c r="BH344" s="183"/>
      <c r="BI344" s="183"/>
      <c r="BJ344" s="183"/>
    </row>
    <row r="345">
      <c r="A345" s="183"/>
      <c r="B345" s="183"/>
      <c r="C345" s="263"/>
      <c r="D345" s="228"/>
      <c r="E345" s="228"/>
      <c r="F345" s="183"/>
      <c r="G345" s="183"/>
      <c r="H345" s="264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  <c r="AL345" s="183"/>
      <c r="AM345" s="183"/>
      <c r="AN345" s="183"/>
      <c r="AO345" s="183"/>
      <c r="AP345" s="183"/>
      <c r="AQ345" s="183"/>
      <c r="AR345" s="183"/>
      <c r="AS345" s="183"/>
      <c r="AT345" s="183"/>
      <c r="AU345" s="183"/>
      <c r="AV345" s="183"/>
      <c r="AW345" s="183"/>
      <c r="AX345" s="183"/>
      <c r="AY345" s="183"/>
      <c r="AZ345" s="183"/>
      <c r="BA345" s="183"/>
      <c r="BB345" s="183"/>
      <c r="BC345" s="183"/>
      <c r="BD345" s="183"/>
      <c r="BE345" s="183"/>
      <c r="BF345" s="183"/>
      <c r="BG345" s="183"/>
      <c r="BH345" s="183"/>
      <c r="BI345" s="183"/>
      <c r="BJ345" s="183"/>
    </row>
    <row r="346">
      <c r="A346" s="183"/>
      <c r="B346" s="183"/>
      <c r="C346" s="263"/>
      <c r="D346" s="228"/>
      <c r="E346" s="228"/>
      <c r="F346" s="183"/>
      <c r="G346" s="183"/>
      <c r="H346" s="264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  <c r="AL346" s="183"/>
      <c r="AM346" s="183"/>
      <c r="AN346" s="183"/>
      <c r="AO346" s="183"/>
      <c r="AP346" s="183"/>
      <c r="AQ346" s="183"/>
      <c r="AR346" s="183"/>
      <c r="AS346" s="183"/>
      <c r="AT346" s="183"/>
      <c r="AU346" s="183"/>
      <c r="AV346" s="183"/>
      <c r="AW346" s="183"/>
      <c r="AX346" s="183"/>
      <c r="AY346" s="183"/>
      <c r="AZ346" s="183"/>
      <c r="BA346" s="183"/>
      <c r="BB346" s="183"/>
      <c r="BC346" s="183"/>
      <c r="BD346" s="183"/>
      <c r="BE346" s="183"/>
      <c r="BF346" s="183"/>
      <c r="BG346" s="183"/>
      <c r="BH346" s="183"/>
      <c r="BI346" s="183"/>
      <c r="BJ346" s="183"/>
    </row>
    <row r="347">
      <c r="A347" s="183"/>
      <c r="B347" s="183"/>
      <c r="C347" s="263"/>
      <c r="D347" s="228"/>
      <c r="E347" s="228"/>
      <c r="F347" s="183"/>
      <c r="G347" s="183"/>
      <c r="H347" s="264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  <c r="AL347" s="183"/>
      <c r="AM347" s="183"/>
      <c r="AN347" s="183"/>
      <c r="AO347" s="183"/>
      <c r="AP347" s="183"/>
      <c r="AQ347" s="183"/>
      <c r="AR347" s="183"/>
      <c r="AS347" s="183"/>
      <c r="AT347" s="183"/>
      <c r="AU347" s="183"/>
      <c r="AV347" s="183"/>
      <c r="AW347" s="183"/>
      <c r="AX347" s="183"/>
      <c r="AY347" s="183"/>
      <c r="AZ347" s="183"/>
      <c r="BA347" s="183"/>
      <c r="BB347" s="183"/>
      <c r="BC347" s="183"/>
      <c r="BD347" s="183"/>
      <c r="BE347" s="183"/>
      <c r="BF347" s="183"/>
      <c r="BG347" s="183"/>
      <c r="BH347" s="183"/>
      <c r="BI347" s="183"/>
      <c r="BJ347" s="183"/>
    </row>
    <row r="348">
      <c r="A348" s="183"/>
      <c r="B348" s="183"/>
      <c r="C348" s="263"/>
      <c r="D348" s="228"/>
      <c r="E348" s="228"/>
      <c r="F348" s="183"/>
      <c r="G348" s="183"/>
      <c r="H348" s="264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  <c r="AL348" s="183"/>
      <c r="AM348" s="183"/>
      <c r="AN348" s="183"/>
      <c r="AO348" s="183"/>
      <c r="AP348" s="183"/>
      <c r="AQ348" s="183"/>
      <c r="AR348" s="183"/>
      <c r="AS348" s="183"/>
      <c r="AT348" s="183"/>
      <c r="AU348" s="183"/>
      <c r="AV348" s="183"/>
      <c r="AW348" s="183"/>
      <c r="AX348" s="183"/>
      <c r="AY348" s="183"/>
      <c r="AZ348" s="183"/>
      <c r="BA348" s="183"/>
      <c r="BB348" s="183"/>
      <c r="BC348" s="183"/>
      <c r="BD348" s="183"/>
      <c r="BE348" s="183"/>
      <c r="BF348" s="183"/>
      <c r="BG348" s="183"/>
      <c r="BH348" s="183"/>
      <c r="BI348" s="183"/>
      <c r="BJ348" s="183"/>
    </row>
    <row r="349">
      <c r="A349" s="183"/>
      <c r="B349" s="183"/>
      <c r="C349" s="263"/>
      <c r="D349" s="228"/>
      <c r="E349" s="228"/>
      <c r="F349" s="183"/>
      <c r="G349" s="183"/>
      <c r="H349" s="264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  <c r="AL349" s="183"/>
      <c r="AM349" s="183"/>
      <c r="AN349" s="183"/>
      <c r="AO349" s="183"/>
      <c r="AP349" s="183"/>
      <c r="AQ349" s="183"/>
      <c r="AR349" s="183"/>
      <c r="AS349" s="183"/>
      <c r="AT349" s="183"/>
      <c r="AU349" s="183"/>
      <c r="AV349" s="183"/>
      <c r="AW349" s="183"/>
      <c r="AX349" s="183"/>
      <c r="AY349" s="183"/>
      <c r="AZ349" s="183"/>
      <c r="BA349" s="183"/>
      <c r="BB349" s="183"/>
      <c r="BC349" s="183"/>
      <c r="BD349" s="183"/>
      <c r="BE349" s="183"/>
      <c r="BF349" s="183"/>
      <c r="BG349" s="183"/>
      <c r="BH349" s="183"/>
      <c r="BI349" s="183"/>
      <c r="BJ349" s="183"/>
    </row>
    <row r="350">
      <c r="A350" s="183"/>
      <c r="B350" s="183"/>
      <c r="C350" s="263"/>
      <c r="D350" s="228"/>
      <c r="E350" s="228"/>
      <c r="F350" s="183"/>
      <c r="G350" s="183"/>
      <c r="H350" s="264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  <c r="AL350" s="183"/>
      <c r="AM350" s="183"/>
      <c r="AN350" s="183"/>
      <c r="AO350" s="183"/>
      <c r="AP350" s="183"/>
      <c r="AQ350" s="183"/>
      <c r="AR350" s="183"/>
      <c r="AS350" s="183"/>
      <c r="AT350" s="183"/>
      <c r="AU350" s="183"/>
      <c r="AV350" s="183"/>
      <c r="AW350" s="183"/>
      <c r="AX350" s="183"/>
      <c r="AY350" s="183"/>
      <c r="AZ350" s="183"/>
      <c r="BA350" s="183"/>
      <c r="BB350" s="183"/>
      <c r="BC350" s="183"/>
      <c r="BD350" s="183"/>
      <c r="BE350" s="183"/>
      <c r="BF350" s="183"/>
      <c r="BG350" s="183"/>
      <c r="BH350" s="183"/>
      <c r="BI350" s="183"/>
      <c r="BJ350" s="183"/>
    </row>
    <row r="351">
      <c r="A351" s="183"/>
      <c r="B351" s="183"/>
      <c r="C351" s="263"/>
      <c r="D351" s="228"/>
      <c r="E351" s="228"/>
      <c r="F351" s="183"/>
      <c r="G351" s="183"/>
      <c r="H351" s="264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  <c r="AL351" s="183"/>
      <c r="AM351" s="183"/>
      <c r="AN351" s="183"/>
      <c r="AO351" s="183"/>
      <c r="AP351" s="183"/>
      <c r="AQ351" s="183"/>
      <c r="AR351" s="183"/>
      <c r="AS351" s="183"/>
      <c r="AT351" s="183"/>
      <c r="AU351" s="183"/>
      <c r="AV351" s="183"/>
      <c r="AW351" s="183"/>
      <c r="AX351" s="183"/>
      <c r="AY351" s="183"/>
      <c r="AZ351" s="183"/>
      <c r="BA351" s="183"/>
      <c r="BB351" s="183"/>
      <c r="BC351" s="183"/>
      <c r="BD351" s="183"/>
      <c r="BE351" s="183"/>
      <c r="BF351" s="183"/>
      <c r="BG351" s="183"/>
      <c r="BH351" s="183"/>
      <c r="BI351" s="183"/>
      <c r="BJ351" s="183"/>
    </row>
    <row r="352">
      <c r="A352" s="183"/>
      <c r="B352" s="183"/>
      <c r="C352" s="263"/>
      <c r="D352" s="228"/>
      <c r="E352" s="228"/>
      <c r="F352" s="183"/>
      <c r="G352" s="183"/>
      <c r="H352" s="264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3"/>
      <c r="AU352" s="183"/>
      <c r="AV352" s="183"/>
      <c r="AW352" s="183"/>
      <c r="AX352" s="183"/>
      <c r="AY352" s="183"/>
      <c r="AZ352" s="183"/>
      <c r="BA352" s="183"/>
      <c r="BB352" s="183"/>
      <c r="BC352" s="183"/>
      <c r="BD352" s="183"/>
      <c r="BE352" s="183"/>
      <c r="BF352" s="183"/>
      <c r="BG352" s="183"/>
      <c r="BH352" s="183"/>
      <c r="BI352" s="183"/>
      <c r="BJ352" s="183"/>
    </row>
    <row r="353">
      <c r="A353" s="183"/>
      <c r="B353" s="183"/>
      <c r="C353" s="263"/>
      <c r="D353" s="228"/>
      <c r="E353" s="228"/>
      <c r="F353" s="183"/>
      <c r="G353" s="183"/>
      <c r="H353" s="264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  <c r="AL353" s="183"/>
      <c r="AM353" s="183"/>
      <c r="AN353" s="183"/>
      <c r="AO353" s="183"/>
      <c r="AP353" s="183"/>
      <c r="AQ353" s="183"/>
      <c r="AR353" s="183"/>
      <c r="AS353" s="183"/>
      <c r="AT353" s="183"/>
      <c r="AU353" s="183"/>
      <c r="AV353" s="183"/>
      <c r="AW353" s="183"/>
      <c r="AX353" s="183"/>
      <c r="AY353" s="183"/>
      <c r="AZ353" s="183"/>
      <c r="BA353" s="183"/>
      <c r="BB353" s="183"/>
      <c r="BC353" s="183"/>
      <c r="BD353" s="183"/>
      <c r="BE353" s="183"/>
      <c r="BF353" s="183"/>
      <c r="BG353" s="183"/>
      <c r="BH353" s="183"/>
      <c r="BI353" s="183"/>
      <c r="BJ353" s="183"/>
    </row>
    <row r="354">
      <c r="A354" s="183"/>
      <c r="B354" s="183"/>
      <c r="C354" s="263"/>
      <c r="D354" s="228"/>
      <c r="E354" s="228"/>
      <c r="F354" s="183"/>
      <c r="G354" s="183"/>
      <c r="H354" s="264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  <c r="AL354" s="183"/>
      <c r="AM354" s="183"/>
      <c r="AN354" s="183"/>
      <c r="AO354" s="183"/>
      <c r="AP354" s="183"/>
      <c r="AQ354" s="183"/>
      <c r="AR354" s="183"/>
      <c r="AS354" s="183"/>
      <c r="AT354" s="183"/>
      <c r="AU354" s="183"/>
      <c r="AV354" s="183"/>
      <c r="AW354" s="183"/>
      <c r="AX354" s="183"/>
      <c r="AY354" s="183"/>
      <c r="AZ354" s="183"/>
      <c r="BA354" s="183"/>
      <c r="BB354" s="183"/>
      <c r="BC354" s="183"/>
      <c r="BD354" s="183"/>
      <c r="BE354" s="183"/>
      <c r="BF354" s="183"/>
      <c r="BG354" s="183"/>
      <c r="BH354" s="183"/>
      <c r="BI354" s="183"/>
      <c r="BJ354" s="183"/>
    </row>
    <row r="355">
      <c r="A355" s="183"/>
      <c r="B355" s="183"/>
      <c r="C355" s="263"/>
      <c r="D355" s="228"/>
      <c r="E355" s="228"/>
      <c r="F355" s="183"/>
      <c r="G355" s="183"/>
      <c r="H355" s="264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83"/>
      <c r="AU355" s="183"/>
      <c r="AV355" s="183"/>
      <c r="AW355" s="183"/>
      <c r="AX355" s="183"/>
      <c r="AY355" s="183"/>
      <c r="AZ355" s="183"/>
      <c r="BA355" s="183"/>
      <c r="BB355" s="183"/>
      <c r="BC355" s="183"/>
      <c r="BD355" s="183"/>
      <c r="BE355" s="183"/>
      <c r="BF355" s="183"/>
      <c r="BG355" s="183"/>
      <c r="BH355" s="183"/>
      <c r="BI355" s="183"/>
      <c r="BJ355" s="183"/>
    </row>
    <row r="356">
      <c r="A356" s="183"/>
      <c r="B356" s="183"/>
      <c r="C356" s="263"/>
      <c r="D356" s="228"/>
      <c r="E356" s="228"/>
      <c r="F356" s="183"/>
      <c r="G356" s="183"/>
      <c r="H356" s="264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  <c r="AL356" s="183"/>
      <c r="AM356" s="183"/>
      <c r="AN356" s="183"/>
      <c r="AO356" s="183"/>
      <c r="AP356" s="183"/>
      <c r="AQ356" s="183"/>
      <c r="AR356" s="183"/>
      <c r="AS356" s="183"/>
      <c r="AT356" s="183"/>
      <c r="AU356" s="183"/>
      <c r="AV356" s="183"/>
      <c r="AW356" s="183"/>
      <c r="AX356" s="183"/>
      <c r="AY356" s="183"/>
      <c r="AZ356" s="183"/>
      <c r="BA356" s="183"/>
      <c r="BB356" s="183"/>
      <c r="BC356" s="183"/>
      <c r="BD356" s="183"/>
      <c r="BE356" s="183"/>
      <c r="BF356" s="183"/>
      <c r="BG356" s="183"/>
      <c r="BH356" s="183"/>
      <c r="BI356" s="183"/>
      <c r="BJ356" s="183"/>
    </row>
    <row r="357">
      <c r="A357" s="183"/>
      <c r="B357" s="183"/>
      <c r="C357" s="263"/>
      <c r="D357" s="228"/>
      <c r="E357" s="228"/>
      <c r="F357" s="183"/>
      <c r="G357" s="183"/>
      <c r="H357" s="264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  <c r="AL357" s="183"/>
      <c r="AM357" s="183"/>
      <c r="AN357" s="183"/>
      <c r="AO357" s="183"/>
      <c r="AP357" s="183"/>
      <c r="AQ357" s="183"/>
      <c r="AR357" s="183"/>
      <c r="AS357" s="183"/>
      <c r="AT357" s="183"/>
      <c r="AU357" s="183"/>
      <c r="AV357" s="183"/>
      <c r="AW357" s="183"/>
      <c r="AX357" s="183"/>
      <c r="AY357" s="183"/>
      <c r="AZ357" s="183"/>
      <c r="BA357" s="183"/>
      <c r="BB357" s="183"/>
      <c r="BC357" s="183"/>
      <c r="BD357" s="183"/>
      <c r="BE357" s="183"/>
      <c r="BF357" s="183"/>
      <c r="BG357" s="183"/>
      <c r="BH357" s="183"/>
      <c r="BI357" s="183"/>
      <c r="BJ357" s="183"/>
    </row>
    <row r="358">
      <c r="A358" s="183"/>
      <c r="B358" s="183"/>
      <c r="C358" s="263"/>
      <c r="D358" s="228"/>
      <c r="E358" s="228"/>
      <c r="F358" s="183"/>
      <c r="G358" s="183"/>
      <c r="H358" s="264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  <c r="AL358" s="183"/>
      <c r="AM358" s="183"/>
      <c r="AN358" s="183"/>
      <c r="AO358" s="183"/>
      <c r="AP358" s="183"/>
      <c r="AQ358" s="183"/>
      <c r="AR358" s="183"/>
      <c r="AS358" s="183"/>
      <c r="AT358" s="183"/>
      <c r="AU358" s="183"/>
      <c r="AV358" s="183"/>
      <c r="AW358" s="183"/>
      <c r="AX358" s="183"/>
      <c r="AY358" s="183"/>
      <c r="AZ358" s="183"/>
      <c r="BA358" s="183"/>
      <c r="BB358" s="183"/>
      <c r="BC358" s="183"/>
      <c r="BD358" s="183"/>
      <c r="BE358" s="183"/>
      <c r="BF358" s="183"/>
      <c r="BG358" s="183"/>
      <c r="BH358" s="183"/>
      <c r="BI358" s="183"/>
      <c r="BJ358" s="183"/>
    </row>
    <row r="359">
      <c r="A359" s="183"/>
      <c r="B359" s="183"/>
      <c r="C359" s="263"/>
      <c r="D359" s="228"/>
      <c r="E359" s="228"/>
      <c r="F359" s="183"/>
      <c r="G359" s="183"/>
      <c r="H359" s="264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  <c r="AL359" s="183"/>
      <c r="AM359" s="183"/>
      <c r="AN359" s="183"/>
      <c r="AO359" s="183"/>
      <c r="AP359" s="183"/>
      <c r="AQ359" s="183"/>
      <c r="AR359" s="183"/>
      <c r="AS359" s="183"/>
      <c r="AT359" s="183"/>
      <c r="AU359" s="183"/>
      <c r="AV359" s="183"/>
      <c r="AW359" s="183"/>
      <c r="AX359" s="183"/>
      <c r="AY359" s="183"/>
      <c r="AZ359" s="183"/>
      <c r="BA359" s="183"/>
      <c r="BB359" s="183"/>
      <c r="BC359" s="183"/>
      <c r="BD359" s="183"/>
      <c r="BE359" s="183"/>
      <c r="BF359" s="183"/>
      <c r="BG359" s="183"/>
      <c r="BH359" s="183"/>
      <c r="BI359" s="183"/>
      <c r="BJ359" s="183"/>
    </row>
    <row r="360">
      <c r="A360" s="183"/>
      <c r="B360" s="183"/>
      <c r="C360" s="263"/>
      <c r="D360" s="228"/>
      <c r="E360" s="228"/>
      <c r="F360" s="183"/>
      <c r="G360" s="183"/>
      <c r="H360" s="264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  <c r="AR360" s="183"/>
      <c r="AS360" s="183"/>
      <c r="AT360" s="183"/>
      <c r="AU360" s="183"/>
      <c r="AV360" s="183"/>
      <c r="AW360" s="183"/>
      <c r="AX360" s="183"/>
      <c r="AY360" s="183"/>
      <c r="AZ360" s="183"/>
      <c r="BA360" s="183"/>
      <c r="BB360" s="183"/>
      <c r="BC360" s="183"/>
      <c r="BD360" s="183"/>
      <c r="BE360" s="183"/>
      <c r="BF360" s="183"/>
      <c r="BG360" s="183"/>
      <c r="BH360" s="183"/>
      <c r="BI360" s="183"/>
      <c r="BJ360" s="183"/>
    </row>
    <row r="361">
      <c r="A361" s="183"/>
      <c r="B361" s="183"/>
      <c r="C361" s="263"/>
      <c r="D361" s="228"/>
      <c r="E361" s="228"/>
      <c r="F361" s="183"/>
      <c r="G361" s="183"/>
      <c r="H361" s="264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  <c r="AR361" s="183"/>
      <c r="AS361" s="183"/>
      <c r="AT361" s="183"/>
      <c r="AU361" s="183"/>
      <c r="AV361" s="183"/>
      <c r="AW361" s="183"/>
      <c r="AX361" s="183"/>
      <c r="AY361" s="183"/>
      <c r="AZ361" s="183"/>
      <c r="BA361" s="183"/>
      <c r="BB361" s="183"/>
      <c r="BC361" s="183"/>
      <c r="BD361" s="183"/>
      <c r="BE361" s="183"/>
      <c r="BF361" s="183"/>
      <c r="BG361" s="183"/>
      <c r="BH361" s="183"/>
      <c r="BI361" s="183"/>
      <c r="BJ361" s="183"/>
    </row>
    <row r="362">
      <c r="A362" s="183"/>
      <c r="B362" s="183"/>
      <c r="C362" s="263"/>
      <c r="D362" s="228"/>
      <c r="E362" s="228"/>
      <c r="F362" s="183"/>
      <c r="G362" s="183"/>
      <c r="H362" s="264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  <c r="AR362" s="183"/>
      <c r="AS362" s="183"/>
      <c r="AT362" s="183"/>
      <c r="AU362" s="183"/>
      <c r="AV362" s="183"/>
      <c r="AW362" s="183"/>
      <c r="AX362" s="183"/>
      <c r="AY362" s="183"/>
      <c r="AZ362" s="183"/>
      <c r="BA362" s="183"/>
      <c r="BB362" s="183"/>
      <c r="BC362" s="183"/>
      <c r="BD362" s="183"/>
      <c r="BE362" s="183"/>
      <c r="BF362" s="183"/>
      <c r="BG362" s="183"/>
      <c r="BH362" s="183"/>
      <c r="BI362" s="183"/>
      <c r="BJ362" s="183"/>
    </row>
    <row r="363">
      <c r="A363" s="183"/>
      <c r="B363" s="183"/>
      <c r="C363" s="263"/>
      <c r="D363" s="228"/>
      <c r="E363" s="228"/>
      <c r="F363" s="183"/>
      <c r="G363" s="183"/>
      <c r="H363" s="264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  <c r="AR363" s="183"/>
      <c r="AS363" s="183"/>
      <c r="AT363" s="183"/>
      <c r="AU363" s="183"/>
      <c r="AV363" s="183"/>
      <c r="AW363" s="183"/>
      <c r="AX363" s="183"/>
      <c r="AY363" s="183"/>
      <c r="AZ363" s="183"/>
      <c r="BA363" s="183"/>
      <c r="BB363" s="183"/>
      <c r="BC363" s="183"/>
      <c r="BD363" s="183"/>
      <c r="BE363" s="183"/>
      <c r="BF363" s="183"/>
      <c r="BG363" s="183"/>
      <c r="BH363" s="183"/>
      <c r="BI363" s="183"/>
      <c r="BJ363" s="183"/>
    </row>
    <row r="364">
      <c r="A364" s="183"/>
      <c r="B364" s="183"/>
      <c r="C364" s="263"/>
      <c r="D364" s="228"/>
      <c r="E364" s="228"/>
      <c r="F364" s="183"/>
      <c r="G364" s="183"/>
      <c r="H364" s="264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  <c r="AR364" s="183"/>
      <c r="AS364" s="183"/>
      <c r="AT364" s="183"/>
      <c r="AU364" s="183"/>
      <c r="AV364" s="183"/>
      <c r="AW364" s="183"/>
      <c r="AX364" s="183"/>
      <c r="AY364" s="183"/>
      <c r="AZ364" s="183"/>
      <c r="BA364" s="183"/>
      <c r="BB364" s="183"/>
      <c r="BC364" s="183"/>
      <c r="BD364" s="183"/>
      <c r="BE364" s="183"/>
      <c r="BF364" s="183"/>
      <c r="BG364" s="183"/>
      <c r="BH364" s="183"/>
      <c r="BI364" s="183"/>
      <c r="BJ364" s="183"/>
    </row>
    <row r="365">
      <c r="A365" s="183"/>
      <c r="B365" s="183"/>
      <c r="C365" s="263"/>
      <c r="D365" s="228"/>
      <c r="E365" s="228"/>
      <c r="F365" s="183"/>
      <c r="G365" s="183"/>
      <c r="H365" s="264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  <c r="AR365" s="183"/>
      <c r="AS365" s="183"/>
      <c r="AT365" s="183"/>
      <c r="AU365" s="183"/>
      <c r="AV365" s="183"/>
      <c r="AW365" s="183"/>
      <c r="AX365" s="183"/>
      <c r="AY365" s="183"/>
      <c r="AZ365" s="183"/>
      <c r="BA365" s="183"/>
      <c r="BB365" s="183"/>
      <c r="BC365" s="183"/>
      <c r="BD365" s="183"/>
      <c r="BE365" s="183"/>
      <c r="BF365" s="183"/>
      <c r="BG365" s="183"/>
      <c r="BH365" s="183"/>
      <c r="BI365" s="183"/>
      <c r="BJ365" s="183"/>
    </row>
    <row r="366">
      <c r="A366" s="183"/>
      <c r="B366" s="183"/>
      <c r="C366" s="263"/>
      <c r="D366" s="228"/>
      <c r="E366" s="228"/>
      <c r="F366" s="183"/>
      <c r="G366" s="183"/>
      <c r="H366" s="264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83"/>
      <c r="AU366" s="183"/>
      <c r="AV366" s="183"/>
      <c r="AW366" s="183"/>
      <c r="AX366" s="183"/>
      <c r="AY366" s="183"/>
      <c r="AZ366" s="183"/>
      <c r="BA366" s="183"/>
      <c r="BB366" s="183"/>
      <c r="BC366" s="183"/>
      <c r="BD366" s="183"/>
      <c r="BE366" s="183"/>
      <c r="BF366" s="183"/>
      <c r="BG366" s="183"/>
      <c r="BH366" s="183"/>
      <c r="BI366" s="183"/>
      <c r="BJ366" s="183"/>
    </row>
    <row r="367">
      <c r="A367" s="183"/>
      <c r="B367" s="183"/>
      <c r="C367" s="263"/>
      <c r="D367" s="228"/>
      <c r="E367" s="228"/>
      <c r="F367" s="183"/>
      <c r="G367" s="183"/>
      <c r="H367" s="264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  <c r="AR367" s="183"/>
      <c r="AS367" s="183"/>
      <c r="AT367" s="183"/>
      <c r="AU367" s="183"/>
      <c r="AV367" s="183"/>
      <c r="AW367" s="183"/>
      <c r="AX367" s="183"/>
      <c r="AY367" s="183"/>
      <c r="AZ367" s="183"/>
      <c r="BA367" s="183"/>
      <c r="BB367" s="183"/>
      <c r="BC367" s="183"/>
      <c r="BD367" s="183"/>
      <c r="BE367" s="183"/>
      <c r="BF367" s="183"/>
      <c r="BG367" s="183"/>
      <c r="BH367" s="183"/>
      <c r="BI367" s="183"/>
      <c r="BJ367" s="183"/>
    </row>
    <row r="368">
      <c r="A368" s="183"/>
      <c r="B368" s="183"/>
      <c r="C368" s="263"/>
      <c r="D368" s="228"/>
      <c r="E368" s="228"/>
      <c r="F368" s="183"/>
      <c r="G368" s="183"/>
      <c r="H368" s="264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  <c r="AR368" s="183"/>
      <c r="AS368" s="183"/>
      <c r="AT368" s="183"/>
      <c r="AU368" s="183"/>
      <c r="AV368" s="183"/>
      <c r="AW368" s="183"/>
      <c r="AX368" s="183"/>
      <c r="AY368" s="183"/>
      <c r="AZ368" s="183"/>
      <c r="BA368" s="183"/>
      <c r="BB368" s="183"/>
      <c r="BC368" s="183"/>
      <c r="BD368" s="183"/>
      <c r="BE368" s="183"/>
      <c r="BF368" s="183"/>
      <c r="BG368" s="183"/>
      <c r="BH368" s="183"/>
      <c r="BI368" s="183"/>
      <c r="BJ368" s="183"/>
    </row>
    <row r="369">
      <c r="A369" s="183"/>
      <c r="B369" s="183"/>
      <c r="C369" s="263"/>
      <c r="D369" s="228"/>
      <c r="E369" s="228"/>
      <c r="F369" s="183"/>
      <c r="G369" s="183"/>
      <c r="H369" s="264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  <c r="AR369" s="183"/>
      <c r="AS369" s="183"/>
      <c r="AT369" s="183"/>
      <c r="AU369" s="183"/>
      <c r="AV369" s="183"/>
      <c r="AW369" s="183"/>
      <c r="AX369" s="183"/>
      <c r="AY369" s="183"/>
      <c r="AZ369" s="183"/>
      <c r="BA369" s="183"/>
      <c r="BB369" s="183"/>
      <c r="BC369" s="183"/>
      <c r="BD369" s="183"/>
      <c r="BE369" s="183"/>
      <c r="BF369" s="183"/>
      <c r="BG369" s="183"/>
      <c r="BH369" s="183"/>
      <c r="BI369" s="183"/>
      <c r="BJ369" s="183"/>
    </row>
    <row r="370">
      <c r="A370" s="183"/>
      <c r="B370" s="183"/>
      <c r="C370" s="263"/>
      <c r="D370" s="228"/>
      <c r="E370" s="228"/>
      <c r="F370" s="183"/>
      <c r="G370" s="183"/>
      <c r="H370" s="264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  <c r="AR370" s="183"/>
      <c r="AS370" s="183"/>
      <c r="AT370" s="183"/>
      <c r="AU370" s="183"/>
      <c r="AV370" s="183"/>
      <c r="AW370" s="183"/>
      <c r="AX370" s="183"/>
      <c r="AY370" s="183"/>
      <c r="AZ370" s="183"/>
      <c r="BA370" s="183"/>
      <c r="BB370" s="183"/>
      <c r="BC370" s="183"/>
      <c r="BD370" s="183"/>
      <c r="BE370" s="183"/>
      <c r="BF370" s="183"/>
      <c r="BG370" s="183"/>
      <c r="BH370" s="183"/>
      <c r="BI370" s="183"/>
      <c r="BJ370" s="183"/>
    </row>
    <row r="371">
      <c r="A371" s="183"/>
      <c r="B371" s="183"/>
      <c r="C371" s="263"/>
      <c r="D371" s="228"/>
      <c r="E371" s="228"/>
      <c r="F371" s="183"/>
      <c r="G371" s="183"/>
      <c r="H371" s="264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  <c r="AL371" s="183"/>
      <c r="AM371" s="183"/>
      <c r="AN371" s="183"/>
      <c r="AO371" s="183"/>
      <c r="AP371" s="183"/>
      <c r="AQ371" s="183"/>
      <c r="AR371" s="183"/>
      <c r="AS371" s="183"/>
      <c r="AT371" s="183"/>
      <c r="AU371" s="183"/>
      <c r="AV371" s="183"/>
      <c r="AW371" s="183"/>
      <c r="AX371" s="183"/>
      <c r="AY371" s="183"/>
      <c r="AZ371" s="183"/>
      <c r="BA371" s="183"/>
      <c r="BB371" s="183"/>
      <c r="BC371" s="183"/>
      <c r="BD371" s="183"/>
      <c r="BE371" s="183"/>
      <c r="BF371" s="183"/>
      <c r="BG371" s="183"/>
      <c r="BH371" s="183"/>
      <c r="BI371" s="183"/>
      <c r="BJ371" s="183"/>
    </row>
    <row r="372">
      <c r="A372" s="183"/>
      <c r="B372" s="183"/>
      <c r="C372" s="263"/>
      <c r="D372" s="228"/>
      <c r="E372" s="228"/>
      <c r="F372" s="183"/>
      <c r="G372" s="183"/>
      <c r="H372" s="264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  <c r="AL372" s="183"/>
      <c r="AM372" s="183"/>
      <c r="AN372" s="183"/>
      <c r="AO372" s="183"/>
      <c r="AP372" s="183"/>
      <c r="AQ372" s="183"/>
      <c r="AR372" s="183"/>
      <c r="AS372" s="183"/>
      <c r="AT372" s="183"/>
      <c r="AU372" s="183"/>
      <c r="AV372" s="183"/>
      <c r="AW372" s="183"/>
      <c r="AX372" s="183"/>
      <c r="AY372" s="183"/>
      <c r="AZ372" s="183"/>
      <c r="BA372" s="183"/>
      <c r="BB372" s="183"/>
      <c r="BC372" s="183"/>
      <c r="BD372" s="183"/>
      <c r="BE372" s="183"/>
      <c r="BF372" s="183"/>
      <c r="BG372" s="183"/>
      <c r="BH372" s="183"/>
      <c r="BI372" s="183"/>
      <c r="BJ372" s="183"/>
    </row>
    <row r="373">
      <c r="A373" s="183"/>
      <c r="B373" s="183"/>
      <c r="C373" s="263"/>
      <c r="D373" s="228"/>
      <c r="E373" s="228"/>
      <c r="F373" s="183"/>
      <c r="G373" s="183"/>
      <c r="H373" s="264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  <c r="AL373" s="183"/>
      <c r="AM373" s="183"/>
      <c r="AN373" s="183"/>
      <c r="AO373" s="183"/>
      <c r="AP373" s="183"/>
      <c r="AQ373" s="183"/>
      <c r="AR373" s="183"/>
      <c r="AS373" s="183"/>
      <c r="AT373" s="183"/>
      <c r="AU373" s="183"/>
      <c r="AV373" s="183"/>
      <c r="AW373" s="183"/>
      <c r="AX373" s="183"/>
      <c r="AY373" s="183"/>
      <c r="AZ373" s="183"/>
      <c r="BA373" s="183"/>
      <c r="BB373" s="183"/>
      <c r="BC373" s="183"/>
      <c r="BD373" s="183"/>
      <c r="BE373" s="183"/>
      <c r="BF373" s="183"/>
      <c r="BG373" s="183"/>
      <c r="BH373" s="183"/>
      <c r="BI373" s="183"/>
      <c r="BJ373" s="183"/>
    </row>
    <row r="374">
      <c r="A374" s="183"/>
      <c r="B374" s="183"/>
      <c r="C374" s="263"/>
      <c r="D374" s="228"/>
      <c r="E374" s="228"/>
      <c r="F374" s="183"/>
      <c r="G374" s="183"/>
      <c r="H374" s="264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  <c r="AL374" s="183"/>
      <c r="AM374" s="183"/>
      <c r="AN374" s="183"/>
      <c r="AO374" s="183"/>
      <c r="AP374" s="183"/>
      <c r="AQ374" s="183"/>
      <c r="AR374" s="183"/>
      <c r="AS374" s="183"/>
      <c r="AT374" s="183"/>
      <c r="AU374" s="183"/>
      <c r="AV374" s="183"/>
      <c r="AW374" s="183"/>
      <c r="AX374" s="183"/>
      <c r="AY374" s="183"/>
      <c r="AZ374" s="183"/>
      <c r="BA374" s="183"/>
      <c r="BB374" s="183"/>
      <c r="BC374" s="183"/>
      <c r="BD374" s="183"/>
      <c r="BE374" s="183"/>
      <c r="BF374" s="183"/>
      <c r="BG374" s="183"/>
      <c r="BH374" s="183"/>
      <c r="BI374" s="183"/>
      <c r="BJ374" s="183"/>
    </row>
    <row r="375">
      <c r="A375" s="183"/>
      <c r="B375" s="183"/>
      <c r="C375" s="263"/>
      <c r="D375" s="228"/>
      <c r="E375" s="228"/>
      <c r="F375" s="183"/>
      <c r="G375" s="183"/>
      <c r="H375" s="264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  <c r="AL375" s="183"/>
      <c r="AM375" s="183"/>
      <c r="AN375" s="183"/>
      <c r="AO375" s="183"/>
      <c r="AP375" s="183"/>
      <c r="AQ375" s="183"/>
      <c r="AR375" s="183"/>
      <c r="AS375" s="183"/>
      <c r="AT375" s="183"/>
      <c r="AU375" s="183"/>
      <c r="AV375" s="183"/>
      <c r="AW375" s="183"/>
      <c r="AX375" s="183"/>
      <c r="AY375" s="183"/>
      <c r="AZ375" s="183"/>
      <c r="BA375" s="183"/>
      <c r="BB375" s="183"/>
      <c r="BC375" s="183"/>
      <c r="BD375" s="183"/>
      <c r="BE375" s="183"/>
      <c r="BF375" s="183"/>
      <c r="BG375" s="183"/>
      <c r="BH375" s="183"/>
      <c r="BI375" s="183"/>
      <c r="BJ375" s="183"/>
    </row>
    <row r="376">
      <c r="A376" s="183"/>
      <c r="B376" s="183"/>
      <c r="C376" s="263"/>
      <c r="D376" s="228"/>
      <c r="E376" s="228"/>
      <c r="F376" s="183"/>
      <c r="G376" s="183"/>
      <c r="H376" s="264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  <c r="AL376" s="183"/>
      <c r="AM376" s="183"/>
      <c r="AN376" s="183"/>
      <c r="AO376" s="183"/>
      <c r="AP376" s="183"/>
      <c r="AQ376" s="183"/>
      <c r="AR376" s="183"/>
      <c r="AS376" s="183"/>
      <c r="AT376" s="183"/>
      <c r="AU376" s="183"/>
      <c r="AV376" s="183"/>
      <c r="AW376" s="183"/>
      <c r="AX376" s="183"/>
      <c r="AY376" s="183"/>
      <c r="AZ376" s="183"/>
      <c r="BA376" s="183"/>
      <c r="BB376" s="183"/>
      <c r="BC376" s="183"/>
      <c r="BD376" s="183"/>
      <c r="BE376" s="183"/>
      <c r="BF376" s="183"/>
      <c r="BG376" s="183"/>
      <c r="BH376" s="183"/>
      <c r="BI376" s="183"/>
      <c r="BJ376" s="183"/>
    </row>
    <row r="377">
      <c r="A377" s="183"/>
      <c r="B377" s="183"/>
      <c r="C377" s="263"/>
      <c r="D377" s="228"/>
      <c r="E377" s="228"/>
      <c r="F377" s="183"/>
      <c r="G377" s="183"/>
      <c r="H377" s="264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  <c r="AL377" s="183"/>
      <c r="AM377" s="183"/>
      <c r="AN377" s="183"/>
      <c r="AO377" s="183"/>
      <c r="AP377" s="183"/>
      <c r="AQ377" s="183"/>
      <c r="AR377" s="183"/>
      <c r="AS377" s="183"/>
      <c r="AT377" s="183"/>
      <c r="AU377" s="183"/>
      <c r="AV377" s="183"/>
      <c r="AW377" s="183"/>
      <c r="AX377" s="183"/>
      <c r="AY377" s="183"/>
      <c r="AZ377" s="183"/>
      <c r="BA377" s="183"/>
      <c r="BB377" s="183"/>
      <c r="BC377" s="183"/>
      <c r="BD377" s="183"/>
      <c r="BE377" s="183"/>
      <c r="BF377" s="183"/>
      <c r="BG377" s="183"/>
      <c r="BH377" s="183"/>
      <c r="BI377" s="183"/>
      <c r="BJ377" s="183"/>
    </row>
    <row r="378">
      <c r="A378" s="183"/>
      <c r="B378" s="183"/>
      <c r="C378" s="263"/>
      <c r="D378" s="228"/>
      <c r="E378" s="228"/>
      <c r="F378" s="183"/>
      <c r="G378" s="183"/>
      <c r="H378" s="264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  <c r="AL378" s="183"/>
      <c r="AM378" s="183"/>
      <c r="AN378" s="183"/>
      <c r="AO378" s="183"/>
      <c r="AP378" s="183"/>
      <c r="AQ378" s="183"/>
      <c r="AR378" s="183"/>
      <c r="AS378" s="183"/>
      <c r="AT378" s="183"/>
      <c r="AU378" s="183"/>
      <c r="AV378" s="183"/>
      <c r="AW378" s="183"/>
      <c r="AX378" s="183"/>
      <c r="AY378" s="183"/>
      <c r="AZ378" s="183"/>
      <c r="BA378" s="183"/>
      <c r="BB378" s="183"/>
      <c r="BC378" s="183"/>
      <c r="BD378" s="183"/>
      <c r="BE378" s="183"/>
      <c r="BF378" s="183"/>
      <c r="BG378" s="183"/>
      <c r="BH378" s="183"/>
      <c r="BI378" s="183"/>
      <c r="BJ378" s="183"/>
    </row>
    <row r="379">
      <c r="A379" s="183"/>
      <c r="B379" s="183"/>
      <c r="C379" s="263"/>
      <c r="D379" s="228"/>
      <c r="E379" s="228"/>
      <c r="F379" s="183"/>
      <c r="G379" s="183"/>
      <c r="H379" s="264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/>
      <c r="AU379" s="183"/>
      <c r="AV379" s="183"/>
      <c r="AW379" s="183"/>
      <c r="AX379" s="183"/>
      <c r="AY379" s="183"/>
      <c r="AZ379" s="183"/>
      <c r="BA379" s="183"/>
      <c r="BB379" s="183"/>
      <c r="BC379" s="183"/>
      <c r="BD379" s="183"/>
      <c r="BE379" s="183"/>
      <c r="BF379" s="183"/>
      <c r="BG379" s="183"/>
      <c r="BH379" s="183"/>
      <c r="BI379" s="183"/>
      <c r="BJ379" s="183"/>
    </row>
    <row r="380">
      <c r="A380" s="183"/>
      <c r="B380" s="183"/>
      <c r="C380" s="263"/>
      <c r="D380" s="228"/>
      <c r="E380" s="228"/>
      <c r="F380" s="183"/>
      <c r="G380" s="183"/>
      <c r="H380" s="264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  <c r="AL380" s="183"/>
      <c r="AM380" s="183"/>
      <c r="AN380" s="183"/>
      <c r="AO380" s="183"/>
      <c r="AP380" s="183"/>
      <c r="AQ380" s="183"/>
      <c r="AR380" s="183"/>
      <c r="AS380" s="183"/>
      <c r="AT380" s="183"/>
      <c r="AU380" s="183"/>
      <c r="AV380" s="183"/>
      <c r="AW380" s="183"/>
      <c r="AX380" s="183"/>
      <c r="AY380" s="183"/>
      <c r="AZ380" s="183"/>
      <c r="BA380" s="183"/>
      <c r="BB380" s="183"/>
      <c r="BC380" s="183"/>
      <c r="BD380" s="183"/>
      <c r="BE380" s="183"/>
      <c r="BF380" s="183"/>
      <c r="BG380" s="183"/>
      <c r="BH380" s="183"/>
      <c r="BI380" s="183"/>
      <c r="BJ380" s="183"/>
    </row>
    <row r="381">
      <c r="A381" s="183"/>
      <c r="B381" s="183"/>
      <c r="C381" s="263"/>
      <c r="D381" s="228"/>
      <c r="E381" s="228"/>
      <c r="F381" s="183"/>
      <c r="G381" s="183"/>
      <c r="H381" s="264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  <c r="AL381" s="183"/>
      <c r="AM381" s="183"/>
      <c r="AN381" s="183"/>
      <c r="AO381" s="183"/>
      <c r="AP381" s="183"/>
      <c r="AQ381" s="183"/>
      <c r="AR381" s="183"/>
      <c r="AS381" s="183"/>
      <c r="AT381" s="183"/>
      <c r="AU381" s="183"/>
      <c r="AV381" s="183"/>
      <c r="AW381" s="183"/>
      <c r="AX381" s="183"/>
      <c r="AY381" s="183"/>
      <c r="AZ381" s="183"/>
      <c r="BA381" s="183"/>
      <c r="BB381" s="183"/>
      <c r="BC381" s="183"/>
      <c r="BD381" s="183"/>
      <c r="BE381" s="183"/>
      <c r="BF381" s="183"/>
      <c r="BG381" s="183"/>
      <c r="BH381" s="183"/>
      <c r="BI381" s="183"/>
      <c r="BJ381" s="183"/>
    </row>
    <row r="382">
      <c r="A382" s="183"/>
      <c r="B382" s="183"/>
      <c r="C382" s="263"/>
      <c r="D382" s="228"/>
      <c r="E382" s="228"/>
      <c r="F382" s="183"/>
      <c r="G382" s="183"/>
      <c r="H382" s="264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  <c r="AL382" s="183"/>
      <c r="AM382" s="183"/>
      <c r="AN382" s="183"/>
      <c r="AO382" s="183"/>
      <c r="AP382" s="183"/>
      <c r="AQ382" s="183"/>
      <c r="AR382" s="183"/>
      <c r="AS382" s="183"/>
      <c r="AT382" s="183"/>
      <c r="AU382" s="183"/>
      <c r="AV382" s="183"/>
      <c r="AW382" s="183"/>
      <c r="AX382" s="183"/>
      <c r="AY382" s="183"/>
      <c r="AZ382" s="183"/>
      <c r="BA382" s="183"/>
      <c r="BB382" s="183"/>
      <c r="BC382" s="183"/>
      <c r="BD382" s="183"/>
      <c r="BE382" s="183"/>
      <c r="BF382" s="183"/>
      <c r="BG382" s="183"/>
      <c r="BH382" s="183"/>
      <c r="BI382" s="183"/>
      <c r="BJ382" s="183"/>
    </row>
    <row r="383">
      <c r="A383" s="183"/>
      <c r="B383" s="183"/>
      <c r="C383" s="263"/>
      <c r="D383" s="228"/>
      <c r="E383" s="228"/>
      <c r="F383" s="183"/>
      <c r="G383" s="183"/>
      <c r="H383" s="264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  <c r="AL383" s="183"/>
      <c r="AM383" s="183"/>
      <c r="AN383" s="183"/>
      <c r="AO383" s="183"/>
      <c r="AP383" s="183"/>
      <c r="AQ383" s="183"/>
      <c r="AR383" s="183"/>
      <c r="AS383" s="183"/>
      <c r="AT383" s="183"/>
      <c r="AU383" s="183"/>
      <c r="AV383" s="183"/>
      <c r="AW383" s="183"/>
      <c r="AX383" s="183"/>
      <c r="AY383" s="183"/>
      <c r="AZ383" s="183"/>
      <c r="BA383" s="183"/>
      <c r="BB383" s="183"/>
      <c r="BC383" s="183"/>
      <c r="BD383" s="183"/>
      <c r="BE383" s="183"/>
      <c r="BF383" s="183"/>
      <c r="BG383" s="183"/>
      <c r="BH383" s="183"/>
      <c r="BI383" s="183"/>
      <c r="BJ383" s="183"/>
    </row>
    <row r="384">
      <c r="A384" s="183"/>
      <c r="B384" s="183"/>
      <c r="C384" s="263"/>
      <c r="D384" s="228"/>
      <c r="E384" s="228"/>
      <c r="F384" s="183"/>
      <c r="G384" s="183"/>
      <c r="H384" s="264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3"/>
      <c r="AU384" s="183"/>
      <c r="AV384" s="183"/>
      <c r="AW384" s="183"/>
      <c r="AX384" s="183"/>
      <c r="AY384" s="183"/>
      <c r="AZ384" s="183"/>
      <c r="BA384" s="183"/>
      <c r="BB384" s="183"/>
      <c r="BC384" s="183"/>
      <c r="BD384" s="183"/>
      <c r="BE384" s="183"/>
      <c r="BF384" s="183"/>
      <c r="BG384" s="183"/>
      <c r="BH384" s="183"/>
      <c r="BI384" s="183"/>
      <c r="BJ384" s="183"/>
    </row>
    <row r="385">
      <c r="A385" s="183"/>
      <c r="B385" s="183"/>
      <c r="C385" s="263"/>
      <c r="D385" s="228"/>
      <c r="E385" s="228"/>
      <c r="F385" s="183"/>
      <c r="G385" s="183"/>
      <c r="H385" s="264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  <c r="AL385" s="183"/>
      <c r="AM385" s="183"/>
      <c r="AN385" s="183"/>
      <c r="AO385" s="183"/>
      <c r="AP385" s="183"/>
      <c r="AQ385" s="183"/>
      <c r="AR385" s="183"/>
      <c r="AS385" s="183"/>
      <c r="AT385" s="183"/>
      <c r="AU385" s="183"/>
      <c r="AV385" s="183"/>
      <c r="AW385" s="183"/>
      <c r="AX385" s="183"/>
      <c r="AY385" s="183"/>
      <c r="AZ385" s="183"/>
      <c r="BA385" s="183"/>
      <c r="BB385" s="183"/>
      <c r="BC385" s="183"/>
      <c r="BD385" s="183"/>
      <c r="BE385" s="183"/>
      <c r="BF385" s="183"/>
      <c r="BG385" s="183"/>
      <c r="BH385" s="183"/>
      <c r="BI385" s="183"/>
      <c r="BJ385" s="183"/>
    </row>
    <row r="386">
      <c r="A386" s="183"/>
      <c r="B386" s="183"/>
      <c r="C386" s="263"/>
      <c r="D386" s="228"/>
      <c r="E386" s="228"/>
      <c r="F386" s="183"/>
      <c r="G386" s="183"/>
      <c r="H386" s="264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  <c r="AL386" s="183"/>
      <c r="AM386" s="183"/>
      <c r="AN386" s="183"/>
      <c r="AO386" s="183"/>
      <c r="AP386" s="183"/>
      <c r="AQ386" s="183"/>
      <c r="AR386" s="183"/>
      <c r="AS386" s="183"/>
      <c r="AT386" s="183"/>
      <c r="AU386" s="183"/>
      <c r="AV386" s="183"/>
      <c r="AW386" s="183"/>
      <c r="AX386" s="183"/>
      <c r="AY386" s="183"/>
      <c r="AZ386" s="183"/>
      <c r="BA386" s="183"/>
      <c r="BB386" s="183"/>
      <c r="BC386" s="183"/>
      <c r="BD386" s="183"/>
      <c r="BE386" s="183"/>
      <c r="BF386" s="183"/>
      <c r="BG386" s="183"/>
      <c r="BH386" s="183"/>
      <c r="BI386" s="183"/>
      <c r="BJ386" s="183"/>
    </row>
    <row r="387">
      <c r="A387" s="183"/>
      <c r="B387" s="183"/>
      <c r="C387" s="263"/>
      <c r="D387" s="228"/>
      <c r="E387" s="228"/>
      <c r="F387" s="183"/>
      <c r="G387" s="183"/>
      <c r="H387" s="264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  <c r="AL387" s="183"/>
      <c r="AM387" s="183"/>
      <c r="AN387" s="183"/>
      <c r="AO387" s="183"/>
      <c r="AP387" s="183"/>
      <c r="AQ387" s="183"/>
      <c r="AR387" s="183"/>
      <c r="AS387" s="183"/>
      <c r="AT387" s="183"/>
      <c r="AU387" s="183"/>
      <c r="AV387" s="183"/>
      <c r="AW387" s="183"/>
      <c r="AX387" s="183"/>
      <c r="AY387" s="183"/>
      <c r="AZ387" s="183"/>
      <c r="BA387" s="183"/>
      <c r="BB387" s="183"/>
      <c r="BC387" s="183"/>
      <c r="BD387" s="183"/>
      <c r="BE387" s="183"/>
      <c r="BF387" s="183"/>
      <c r="BG387" s="183"/>
      <c r="BH387" s="183"/>
      <c r="BI387" s="183"/>
      <c r="BJ387" s="183"/>
    </row>
    <row r="388">
      <c r="A388" s="183"/>
      <c r="B388" s="183"/>
      <c r="C388" s="263"/>
      <c r="D388" s="228"/>
      <c r="E388" s="228"/>
      <c r="F388" s="183"/>
      <c r="G388" s="183"/>
      <c r="H388" s="264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  <c r="AL388" s="183"/>
      <c r="AM388" s="183"/>
      <c r="AN388" s="183"/>
      <c r="AO388" s="183"/>
      <c r="AP388" s="183"/>
      <c r="AQ388" s="183"/>
      <c r="AR388" s="183"/>
      <c r="AS388" s="183"/>
      <c r="AT388" s="183"/>
      <c r="AU388" s="183"/>
      <c r="AV388" s="183"/>
      <c r="AW388" s="183"/>
      <c r="AX388" s="183"/>
      <c r="AY388" s="183"/>
      <c r="AZ388" s="183"/>
      <c r="BA388" s="183"/>
      <c r="BB388" s="183"/>
      <c r="BC388" s="183"/>
      <c r="BD388" s="183"/>
      <c r="BE388" s="183"/>
      <c r="BF388" s="183"/>
      <c r="BG388" s="183"/>
      <c r="BH388" s="183"/>
      <c r="BI388" s="183"/>
      <c r="BJ388" s="183"/>
    </row>
    <row r="389">
      <c r="A389" s="183"/>
      <c r="B389" s="183"/>
      <c r="C389" s="263"/>
      <c r="D389" s="228"/>
      <c r="E389" s="228"/>
      <c r="F389" s="183"/>
      <c r="G389" s="183"/>
      <c r="H389" s="264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  <c r="AL389" s="183"/>
      <c r="AM389" s="183"/>
      <c r="AN389" s="183"/>
      <c r="AO389" s="183"/>
      <c r="AP389" s="183"/>
      <c r="AQ389" s="183"/>
      <c r="AR389" s="183"/>
      <c r="AS389" s="183"/>
      <c r="AT389" s="183"/>
      <c r="AU389" s="183"/>
      <c r="AV389" s="183"/>
      <c r="AW389" s="183"/>
      <c r="AX389" s="183"/>
      <c r="AY389" s="183"/>
      <c r="AZ389" s="183"/>
      <c r="BA389" s="183"/>
      <c r="BB389" s="183"/>
      <c r="BC389" s="183"/>
      <c r="BD389" s="183"/>
      <c r="BE389" s="183"/>
      <c r="BF389" s="183"/>
      <c r="BG389" s="183"/>
      <c r="BH389" s="183"/>
      <c r="BI389" s="183"/>
      <c r="BJ389" s="183"/>
    </row>
    <row r="390">
      <c r="A390" s="183"/>
      <c r="B390" s="183"/>
      <c r="C390" s="263"/>
      <c r="D390" s="228"/>
      <c r="E390" s="228"/>
      <c r="F390" s="183"/>
      <c r="G390" s="183"/>
      <c r="H390" s="264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  <c r="AL390" s="183"/>
      <c r="AM390" s="183"/>
      <c r="AN390" s="183"/>
      <c r="AO390" s="183"/>
      <c r="AP390" s="183"/>
      <c r="AQ390" s="183"/>
      <c r="AR390" s="183"/>
      <c r="AS390" s="183"/>
      <c r="AT390" s="183"/>
      <c r="AU390" s="183"/>
      <c r="AV390" s="183"/>
      <c r="AW390" s="183"/>
      <c r="AX390" s="183"/>
      <c r="AY390" s="183"/>
      <c r="AZ390" s="183"/>
      <c r="BA390" s="183"/>
      <c r="BB390" s="183"/>
      <c r="BC390" s="183"/>
      <c r="BD390" s="183"/>
      <c r="BE390" s="183"/>
      <c r="BF390" s="183"/>
      <c r="BG390" s="183"/>
      <c r="BH390" s="183"/>
      <c r="BI390" s="183"/>
      <c r="BJ390" s="183"/>
    </row>
    <row r="391">
      <c r="A391" s="183"/>
      <c r="B391" s="183"/>
      <c r="C391" s="263"/>
      <c r="D391" s="228"/>
      <c r="E391" s="228"/>
      <c r="F391" s="183"/>
      <c r="G391" s="183"/>
      <c r="H391" s="264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  <c r="AS391" s="183"/>
      <c r="AT391" s="183"/>
      <c r="AU391" s="183"/>
      <c r="AV391" s="183"/>
      <c r="AW391" s="183"/>
      <c r="AX391" s="183"/>
      <c r="AY391" s="183"/>
      <c r="AZ391" s="183"/>
      <c r="BA391" s="183"/>
      <c r="BB391" s="183"/>
      <c r="BC391" s="183"/>
      <c r="BD391" s="183"/>
      <c r="BE391" s="183"/>
      <c r="BF391" s="183"/>
      <c r="BG391" s="183"/>
      <c r="BH391" s="183"/>
      <c r="BI391" s="183"/>
      <c r="BJ391" s="183"/>
    </row>
    <row r="392">
      <c r="A392" s="183"/>
      <c r="B392" s="183"/>
      <c r="C392" s="263"/>
      <c r="D392" s="228"/>
      <c r="E392" s="228"/>
      <c r="F392" s="183"/>
      <c r="G392" s="183"/>
      <c r="H392" s="264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  <c r="AL392" s="183"/>
      <c r="AM392" s="183"/>
      <c r="AN392" s="183"/>
      <c r="AO392" s="183"/>
      <c r="AP392" s="183"/>
      <c r="AQ392" s="183"/>
      <c r="AR392" s="183"/>
      <c r="AS392" s="183"/>
      <c r="AT392" s="183"/>
      <c r="AU392" s="183"/>
      <c r="AV392" s="183"/>
      <c r="AW392" s="183"/>
      <c r="AX392" s="183"/>
      <c r="AY392" s="183"/>
      <c r="AZ392" s="183"/>
      <c r="BA392" s="183"/>
      <c r="BB392" s="183"/>
      <c r="BC392" s="183"/>
      <c r="BD392" s="183"/>
      <c r="BE392" s="183"/>
      <c r="BF392" s="183"/>
      <c r="BG392" s="183"/>
      <c r="BH392" s="183"/>
      <c r="BI392" s="183"/>
      <c r="BJ392" s="183"/>
    </row>
    <row r="393">
      <c r="A393" s="183"/>
      <c r="B393" s="183"/>
      <c r="C393" s="263"/>
      <c r="D393" s="228"/>
      <c r="E393" s="228"/>
      <c r="F393" s="183"/>
      <c r="G393" s="183"/>
      <c r="H393" s="264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  <c r="AL393" s="183"/>
      <c r="AM393" s="183"/>
      <c r="AN393" s="183"/>
      <c r="AO393" s="183"/>
      <c r="AP393" s="183"/>
      <c r="AQ393" s="183"/>
      <c r="AR393" s="183"/>
      <c r="AS393" s="183"/>
      <c r="AT393" s="183"/>
      <c r="AU393" s="183"/>
      <c r="AV393" s="183"/>
      <c r="AW393" s="183"/>
      <c r="AX393" s="183"/>
      <c r="AY393" s="183"/>
      <c r="AZ393" s="183"/>
      <c r="BA393" s="183"/>
      <c r="BB393" s="183"/>
      <c r="BC393" s="183"/>
      <c r="BD393" s="183"/>
      <c r="BE393" s="183"/>
      <c r="BF393" s="183"/>
      <c r="BG393" s="183"/>
      <c r="BH393" s="183"/>
      <c r="BI393" s="183"/>
      <c r="BJ393" s="183"/>
    </row>
    <row r="394">
      <c r="A394" s="183"/>
      <c r="B394" s="183"/>
      <c r="C394" s="263"/>
      <c r="D394" s="228"/>
      <c r="E394" s="228"/>
      <c r="F394" s="183"/>
      <c r="G394" s="183"/>
      <c r="H394" s="264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  <c r="AL394" s="183"/>
      <c r="AM394" s="183"/>
      <c r="AN394" s="183"/>
      <c r="AO394" s="183"/>
      <c r="AP394" s="183"/>
      <c r="AQ394" s="183"/>
      <c r="AR394" s="183"/>
      <c r="AS394" s="183"/>
      <c r="AT394" s="183"/>
      <c r="AU394" s="183"/>
      <c r="AV394" s="183"/>
      <c r="AW394" s="183"/>
      <c r="AX394" s="183"/>
      <c r="AY394" s="183"/>
      <c r="AZ394" s="183"/>
      <c r="BA394" s="183"/>
      <c r="BB394" s="183"/>
      <c r="BC394" s="183"/>
      <c r="BD394" s="183"/>
      <c r="BE394" s="183"/>
      <c r="BF394" s="183"/>
      <c r="BG394" s="183"/>
      <c r="BH394" s="183"/>
      <c r="BI394" s="183"/>
      <c r="BJ394" s="183"/>
    </row>
    <row r="395">
      <c r="A395" s="183"/>
      <c r="B395" s="183"/>
      <c r="C395" s="263"/>
      <c r="D395" s="228"/>
      <c r="E395" s="228"/>
      <c r="F395" s="183"/>
      <c r="G395" s="183"/>
      <c r="H395" s="264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  <c r="AL395" s="183"/>
      <c r="AM395" s="183"/>
      <c r="AN395" s="183"/>
      <c r="AO395" s="183"/>
      <c r="AP395" s="183"/>
      <c r="AQ395" s="183"/>
      <c r="AR395" s="183"/>
      <c r="AS395" s="183"/>
      <c r="AT395" s="183"/>
      <c r="AU395" s="183"/>
      <c r="AV395" s="183"/>
      <c r="AW395" s="183"/>
      <c r="AX395" s="183"/>
      <c r="AY395" s="183"/>
      <c r="AZ395" s="183"/>
      <c r="BA395" s="183"/>
      <c r="BB395" s="183"/>
      <c r="BC395" s="183"/>
      <c r="BD395" s="183"/>
      <c r="BE395" s="183"/>
      <c r="BF395" s="183"/>
      <c r="BG395" s="183"/>
      <c r="BH395" s="183"/>
      <c r="BI395" s="183"/>
      <c r="BJ395" s="183"/>
    </row>
    <row r="396">
      <c r="A396" s="183"/>
      <c r="B396" s="183"/>
      <c r="C396" s="263"/>
      <c r="D396" s="228"/>
      <c r="E396" s="228"/>
      <c r="F396" s="183"/>
      <c r="G396" s="183"/>
      <c r="H396" s="264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  <c r="AL396" s="183"/>
      <c r="AM396" s="183"/>
      <c r="AN396" s="183"/>
      <c r="AO396" s="183"/>
      <c r="AP396" s="183"/>
      <c r="AQ396" s="183"/>
      <c r="AR396" s="183"/>
      <c r="AS396" s="183"/>
      <c r="AT396" s="183"/>
      <c r="AU396" s="183"/>
      <c r="AV396" s="183"/>
      <c r="AW396" s="183"/>
      <c r="AX396" s="183"/>
      <c r="AY396" s="183"/>
      <c r="AZ396" s="183"/>
      <c r="BA396" s="183"/>
      <c r="BB396" s="183"/>
      <c r="BC396" s="183"/>
      <c r="BD396" s="183"/>
      <c r="BE396" s="183"/>
      <c r="BF396" s="183"/>
      <c r="BG396" s="183"/>
      <c r="BH396" s="183"/>
      <c r="BI396" s="183"/>
      <c r="BJ396" s="183"/>
    </row>
    <row r="397">
      <c r="A397" s="183"/>
      <c r="B397" s="183"/>
      <c r="C397" s="263"/>
      <c r="D397" s="228"/>
      <c r="E397" s="228"/>
      <c r="F397" s="183"/>
      <c r="G397" s="183"/>
      <c r="H397" s="264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  <c r="AC397" s="183"/>
      <c r="AD397" s="183"/>
      <c r="AE397" s="183"/>
      <c r="AF397" s="183"/>
      <c r="AG397" s="183"/>
      <c r="AH397" s="183"/>
      <c r="AI397" s="183"/>
      <c r="AJ397" s="183"/>
      <c r="AK397" s="183"/>
      <c r="AL397" s="183"/>
      <c r="AM397" s="183"/>
      <c r="AN397" s="183"/>
      <c r="AO397" s="183"/>
      <c r="AP397" s="183"/>
      <c r="AQ397" s="183"/>
      <c r="AR397" s="183"/>
      <c r="AS397" s="183"/>
      <c r="AT397" s="183"/>
      <c r="AU397" s="183"/>
      <c r="AV397" s="183"/>
      <c r="AW397" s="183"/>
      <c r="AX397" s="183"/>
      <c r="AY397" s="183"/>
      <c r="AZ397" s="183"/>
      <c r="BA397" s="183"/>
      <c r="BB397" s="183"/>
      <c r="BC397" s="183"/>
      <c r="BD397" s="183"/>
      <c r="BE397" s="183"/>
      <c r="BF397" s="183"/>
      <c r="BG397" s="183"/>
      <c r="BH397" s="183"/>
      <c r="BI397" s="183"/>
      <c r="BJ397" s="183"/>
    </row>
    <row r="398">
      <c r="A398" s="183"/>
      <c r="B398" s="183"/>
      <c r="C398" s="263"/>
      <c r="D398" s="228"/>
      <c r="E398" s="228"/>
      <c r="F398" s="183"/>
      <c r="G398" s="183"/>
      <c r="H398" s="264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  <c r="AC398" s="183"/>
      <c r="AD398" s="183"/>
      <c r="AE398" s="183"/>
      <c r="AF398" s="183"/>
      <c r="AG398" s="183"/>
      <c r="AH398" s="183"/>
      <c r="AI398" s="183"/>
      <c r="AJ398" s="183"/>
      <c r="AK398" s="183"/>
      <c r="AL398" s="183"/>
      <c r="AM398" s="183"/>
      <c r="AN398" s="183"/>
      <c r="AO398" s="183"/>
      <c r="AP398" s="183"/>
      <c r="AQ398" s="183"/>
      <c r="AR398" s="183"/>
      <c r="AS398" s="183"/>
      <c r="AT398" s="183"/>
      <c r="AU398" s="183"/>
      <c r="AV398" s="183"/>
      <c r="AW398" s="183"/>
      <c r="AX398" s="183"/>
      <c r="AY398" s="183"/>
      <c r="AZ398" s="183"/>
      <c r="BA398" s="183"/>
      <c r="BB398" s="183"/>
      <c r="BC398" s="183"/>
      <c r="BD398" s="183"/>
      <c r="BE398" s="183"/>
      <c r="BF398" s="183"/>
      <c r="BG398" s="183"/>
      <c r="BH398" s="183"/>
      <c r="BI398" s="183"/>
      <c r="BJ398" s="183"/>
    </row>
    <row r="399">
      <c r="A399" s="183"/>
      <c r="B399" s="183"/>
      <c r="C399" s="263"/>
      <c r="D399" s="228"/>
      <c r="E399" s="228"/>
      <c r="F399" s="183"/>
      <c r="G399" s="183"/>
      <c r="H399" s="264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  <c r="AC399" s="183"/>
      <c r="AD399" s="183"/>
      <c r="AE399" s="183"/>
      <c r="AF399" s="183"/>
      <c r="AG399" s="183"/>
      <c r="AH399" s="183"/>
      <c r="AI399" s="183"/>
      <c r="AJ399" s="183"/>
      <c r="AK399" s="183"/>
      <c r="AL399" s="183"/>
      <c r="AM399" s="183"/>
      <c r="AN399" s="183"/>
      <c r="AO399" s="183"/>
      <c r="AP399" s="183"/>
      <c r="AQ399" s="183"/>
      <c r="AR399" s="183"/>
      <c r="AS399" s="183"/>
      <c r="AT399" s="183"/>
      <c r="AU399" s="183"/>
      <c r="AV399" s="183"/>
      <c r="AW399" s="183"/>
      <c r="AX399" s="183"/>
      <c r="AY399" s="183"/>
      <c r="AZ399" s="183"/>
      <c r="BA399" s="183"/>
      <c r="BB399" s="183"/>
      <c r="BC399" s="183"/>
      <c r="BD399" s="183"/>
      <c r="BE399" s="183"/>
      <c r="BF399" s="183"/>
      <c r="BG399" s="183"/>
      <c r="BH399" s="183"/>
      <c r="BI399" s="183"/>
      <c r="BJ399" s="183"/>
    </row>
    <row r="400">
      <c r="A400" s="183"/>
      <c r="B400" s="183"/>
      <c r="C400" s="263"/>
      <c r="D400" s="228"/>
      <c r="E400" s="228"/>
      <c r="F400" s="183"/>
      <c r="G400" s="183"/>
      <c r="H400" s="264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  <c r="AC400" s="183"/>
      <c r="AD400" s="183"/>
      <c r="AE400" s="183"/>
      <c r="AF400" s="183"/>
      <c r="AG400" s="183"/>
      <c r="AH400" s="183"/>
      <c r="AI400" s="183"/>
      <c r="AJ400" s="183"/>
      <c r="AK400" s="183"/>
      <c r="AL400" s="183"/>
      <c r="AM400" s="183"/>
      <c r="AN400" s="183"/>
      <c r="AO400" s="183"/>
      <c r="AP400" s="183"/>
      <c r="AQ400" s="183"/>
      <c r="AR400" s="183"/>
      <c r="AS400" s="183"/>
      <c r="AT400" s="183"/>
      <c r="AU400" s="183"/>
      <c r="AV400" s="183"/>
      <c r="AW400" s="183"/>
      <c r="AX400" s="183"/>
      <c r="AY400" s="183"/>
      <c r="AZ400" s="183"/>
      <c r="BA400" s="183"/>
      <c r="BB400" s="183"/>
      <c r="BC400" s="183"/>
      <c r="BD400" s="183"/>
      <c r="BE400" s="183"/>
      <c r="BF400" s="183"/>
      <c r="BG400" s="183"/>
      <c r="BH400" s="183"/>
      <c r="BI400" s="183"/>
      <c r="BJ400" s="183"/>
    </row>
    <row r="401">
      <c r="A401" s="183"/>
      <c r="B401" s="183"/>
      <c r="C401" s="263"/>
      <c r="D401" s="228"/>
      <c r="E401" s="228"/>
      <c r="F401" s="183"/>
      <c r="G401" s="183"/>
      <c r="H401" s="264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  <c r="AC401" s="183"/>
      <c r="AD401" s="183"/>
      <c r="AE401" s="183"/>
      <c r="AF401" s="183"/>
      <c r="AG401" s="183"/>
      <c r="AH401" s="183"/>
      <c r="AI401" s="183"/>
      <c r="AJ401" s="183"/>
      <c r="AK401" s="183"/>
      <c r="AL401" s="183"/>
      <c r="AM401" s="183"/>
      <c r="AN401" s="183"/>
      <c r="AO401" s="183"/>
      <c r="AP401" s="183"/>
      <c r="AQ401" s="183"/>
      <c r="AR401" s="183"/>
      <c r="AS401" s="183"/>
      <c r="AT401" s="183"/>
      <c r="AU401" s="183"/>
      <c r="AV401" s="183"/>
      <c r="AW401" s="183"/>
      <c r="AX401" s="183"/>
      <c r="AY401" s="183"/>
      <c r="AZ401" s="183"/>
      <c r="BA401" s="183"/>
      <c r="BB401" s="183"/>
      <c r="BC401" s="183"/>
      <c r="BD401" s="183"/>
      <c r="BE401" s="183"/>
      <c r="BF401" s="183"/>
      <c r="BG401" s="183"/>
      <c r="BH401" s="183"/>
      <c r="BI401" s="183"/>
      <c r="BJ401" s="183"/>
    </row>
    <row r="402">
      <c r="A402" s="183"/>
      <c r="B402" s="183"/>
      <c r="C402" s="263"/>
      <c r="D402" s="228"/>
      <c r="E402" s="228"/>
      <c r="F402" s="183"/>
      <c r="G402" s="183"/>
      <c r="H402" s="264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  <c r="AS402" s="183"/>
      <c r="AT402" s="183"/>
      <c r="AU402" s="183"/>
      <c r="AV402" s="183"/>
      <c r="AW402" s="183"/>
      <c r="AX402" s="183"/>
      <c r="AY402" s="183"/>
      <c r="AZ402" s="183"/>
      <c r="BA402" s="183"/>
      <c r="BB402" s="183"/>
      <c r="BC402" s="183"/>
      <c r="BD402" s="183"/>
      <c r="BE402" s="183"/>
      <c r="BF402" s="183"/>
      <c r="BG402" s="183"/>
      <c r="BH402" s="183"/>
      <c r="BI402" s="183"/>
      <c r="BJ402" s="183"/>
    </row>
    <row r="403">
      <c r="A403" s="183"/>
      <c r="B403" s="183"/>
      <c r="C403" s="263"/>
      <c r="D403" s="228"/>
      <c r="E403" s="228"/>
      <c r="F403" s="183"/>
      <c r="G403" s="183"/>
      <c r="H403" s="264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  <c r="AS403" s="183"/>
      <c r="AT403" s="183"/>
      <c r="AU403" s="183"/>
      <c r="AV403" s="183"/>
      <c r="AW403" s="183"/>
      <c r="AX403" s="183"/>
      <c r="AY403" s="183"/>
      <c r="AZ403" s="183"/>
      <c r="BA403" s="183"/>
      <c r="BB403" s="183"/>
      <c r="BC403" s="183"/>
      <c r="BD403" s="183"/>
      <c r="BE403" s="183"/>
      <c r="BF403" s="183"/>
      <c r="BG403" s="183"/>
      <c r="BH403" s="183"/>
      <c r="BI403" s="183"/>
      <c r="BJ403" s="183"/>
    </row>
    <row r="404">
      <c r="A404" s="183"/>
      <c r="B404" s="183"/>
      <c r="C404" s="263"/>
      <c r="D404" s="228"/>
      <c r="E404" s="228"/>
      <c r="F404" s="183"/>
      <c r="G404" s="183"/>
      <c r="H404" s="264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  <c r="AC404" s="183"/>
      <c r="AD404" s="183"/>
      <c r="AE404" s="183"/>
      <c r="AF404" s="183"/>
      <c r="AG404" s="183"/>
      <c r="AH404" s="183"/>
      <c r="AI404" s="183"/>
      <c r="AJ404" s="183"/>
      <c r="AK404" s="183"/>
      <c r="AL404" s="183"/>
      <c r="AM404" s="183"/>
      <c r="AN404" s="183"/>
      <c r="AO404" s="183"/>
      <c r="AP404" s="183"/>
      <c r="AQ404" s="183"/>
      <c r="AR404" s="183"/>
      <c r="AS404" s="183"/>
      <c r="AT404" s="183"/>
      <c r="AU404" s="183"/>
      <c r="AV404" s="183"/>
      <c r="AW404" s="183"/>
      <c r="AX404" s="183"/>
      <c r="AY404" s="183"/>
      <c r="AZ404" s="183"/>
      <c r="BA404" s="183"/>
      <c r="BB404" s="183"/>
      <c r="BC404" s="183"/>
      <c r="BD404" s="183"/>
      <c r="BE404" s="183"/>
      <c r="BF404" s="183"/>
      <c r="BG404" s="183"/>
      <c r="BH404" s="183"/>
      <c r="BI404" s="183"/>
      <c r="BJ404" s="183"/>
    </row>
    <row r="405">
      <c r="A405" s="183"/>
      <c r="B405" s="183"/>
      <c r="C405" s="263"/>
      <c r="D405" s="228"/>
      <c r="E405" s="228"/>
      <c r="F405" s="183"/>
      <c r="G405" s="183"/>
      <c r="H405" s="264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  <c r="AS405" s="183"/>
      <c r="AT405" s="183"/>
      <c r="AU405" s="183"/>
      <c r="AV405" s="183"/>
      <c r="AW405" s="183"/>
      <c r="AX405" s="183"/>
      <c r="AY405" s="183"/>
      <c r="AZ405" s="183"/>
      <c r="BA405" s="183"/>
      <c r="BB405" s="183"/>
      <c r="BC405" s="183"/>
      <c r="BD405" s="183"/>
      <c r="BE405" s="183"/>
      <c r="BF405" s="183"/>
      <c r="BG405" s="183"/>
      <c r="BH405" s="183"/>
      <c r="BI405" s="183"/>
      <c r="BJ405" s="183"/>
    </row>
    <row r="406">
      <c r="A406" s="183"/>
      <c r="B406" s="183"/>
      <c r="C406" s="263"/>
      <c r="D406" s="228"/>
      <c r="E406" s="228"/>
      <c r="F406" s="183"/>
      <c r="G406" s="183"/>
      <c r="H406" s="264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  <c r="AS406" s="183"/>
      <c r="AT406" s="183"/>
      <c r="AU406" s="183"/>
      <c r="AV406" s="183"/>
      <c r="AW406" s="183"/>
      <c r="AX406" s="183"/>
      <c r="AY406" s="183"/>
      <c r="AZ406" s="183"/>
      <c r="BA406" s="183"/>
      <c r="BB406" s="183"/>
      <c r="BC406" s="183"/>
      <c r="BD406" s="183"/>
      <c r="BE406" s="183"/>
      <c r="BF406" s="183"/>
      <c r="BG406" s="183"/>
      <c r="BH406" s="183"/>
      <c r="BI406" s="183"/>
      <c r="BJ406" s="183"/>
    </row>
    <row r="407">
      <c r="A407" s="183"/>
      <c r="B407" s="183"/>
      <c r="C407" s="263"/>
      <c r="D407" s="228"/>
      <c r="E407" s="228"/>
      <c r="F407" s="183"/>
      <c r="G407" s="183"/>
      <c r="H407" s="264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  <c r="AC407" s="183"/>
      <c r="AD407" s="183"/>
      <c r="AE407" s="183"/>
      <c r="AF407" s="183"/>
      <c r="AG407" s="183"/>
      <c r="AH407" s="183"/>
      <c r="AI407" s="183"/>
      <c r="AJ407" s="183"/>
      <c r="AK407" s="183"/>
      <c r="AL407" s="183"/>
      <c r="AM407" s="183"/>
      <c r="AN407" s="183"/>
      <c r="AO407" s="183"/>
      <c r="AP407" s="183"/>
      <c r="AQ407" s="183"/>
      <c r="AR407" s="183"/>
      <c r="AS407" s="183"/>
      <c r="AT407" s="183"/>
      <c r="AU407" s="183"/>
      <c r="AV407" s="183"/>
      <c r="AW407" s="183"/>
      <c r="AX407" s="183"/>
      <c r="AY407" s="183"/>
      <c r="AZ407" s="183"/>
      <c r="BA407" s="183"/>
      <c r="BB407" s="183"/>
      <c r="BC407" s="183"/>
      <c r="BD407" s="183"/>
      <c r="BE407" s="183"/>
      <c r="BF407" s="183"/>
      <c r="BG407" s="183"/>
      <c r="BH407" s="183"/>
      <c r="BI407" s="183"/>
      <c r="BJ407" s="183"/>
    </row>
    <row r="408">
      <c r="A408" s="183"/>
      <c r="B408" s="183"/>
      <c r="C408" s="263"/>
      <c r="D408" s="228"/>
      <c r="E408" s="228"/>
      <c r="F408" s="183"/>
      <c r="G408" s="183"/>
      <c r="H408" s="264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  <c r="AS408" s="183"/>
      <c r="AT408" s="183"/>
      <c r="AU408" s="183"/>
      <c r="AV408" s="183"/>
      <c r="AW408" s="183"/>
      <c r="AX408" s="183"/>
      <c r="AY408" s="183"/>
      <c r="AZ408" s="183"/>
      <c r="BA408" s="183"/>
      <c r="BB408" s="183"/>
      <c r="BC408" s="183"/>
      <c r="BD408" s="183"/>
      <c r="BE408" s="183"/>
      <c r="BF408" s="183"/>
      <c r="BG408" s="183"/>
      <c r="BH408" s="183"/>
      <c r="BI408" s="183"/>
      <c r="BJ408" s="183"/>
    </row>
    <row r="409">
      <c r="A409" s="183"/>
      <c r="B409" s="183"/>
      <c r="C409" s="263"/>
      <c r="D409" s="228"/>
      <c r="E409" s="228"/>
      <c r="F409" s="183"/>
      <c r="G409" s="183"/>
      <c r="H409" s="264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  <c r="AS409" s="183"/>
      <c r="AT409" s="183"/>
      <c r="AU409" s="183"/>
      <c r="AV409" s="183"/>
      <c r="AW409" s="183"/>
      <c r="AX409" s="183"/>
      <c r="AY409" s="183"/>
      <c r="AZ409" s="183"/>
      <c r="BA409" s="183"/>
      <c r="BB409" s="183"/>
      <c r="BC409" s="183"/>
      <c r="BD409" s="183"/>
      <c r="BE409" s="183"/>
      <c r="BF409" s="183"/>
      <c r="BG409" s="183"/>
      <c r="BH409" s="183"/>
      <c r="BI409" s="183"/>
      <c r="BJ409" s="183"/>
    </row>
    <row r="410">
      <c r="A410" s="183"/>
      <c r="B410" s="183"/>
      <c r="C410" s="263"/>
      <c r="D410" s="228"/>
      <c r="E410" s="228"/>
      <c r="F410" s="183"/>
      <c r="G410" s="183"/>
      <c r="H410" s="264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  <c r="AC410" s="183"/>
      <c r="AD410" s="183"/>
      <c r="AE410" s="183"/>
      <c r="AF410" s="183"/>
      <c r="AG410" s="183"/>
      <c r="AH410" s="183"/>
      <c r="AI410" s="183"/>
      <c r="AJ410" s="183"/>
      <c r="AK410" s="183"/>
      <c r="AL410" s="183"/>
      <c r="AM410" s="183"/>
      <c r="AN410" s="183"/>
      <c r="AO410" s="183"/>
      <c r="AP410" s="183"/>
      <c r="AQ410" s="183"/>
      <c r="AR410" s="183"/>
      <c r="AS410" s="183"/>
      <c r="AT410" s="183"/>
      <c r="AU410" s="183"/>
      <c r="AV410" s="183"/>
      <c r="AW410" s="183"/>
      <c r="AX410" s="183"/>
      <c r="AY410" s="183"/>
      <c r="AZ410" s="183"/>
      <c r="BA410" s="183"/>
      <c r="BB410" s="183"/>
      <c r="BC410" s="183"/>
      <c r="BD410" s="183"/>
      <c r="BE410" s="183"/>
      <c r="BF410" s="183"/>
      <c r="BG410" s="183"/>
      <c r="BH410" s="183"/>
      <c r="BI410" s="183"/>
      <c r="BJ410" s="183"/>
    </row>
    <row r="411">
      <c r="A411" s="183"/>
      <c r="B411" s="183"/>
      <c r="C411" s="263"/>
      <c r="D411" s="228"/>
      <c r="E411" s="228"/>
      <c r="F411" s="183"/>
      <c r="G411" s="183"/>
      <c r="H411" s="264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  <c r="AC411" s="183"/>
      <c r="AD411" s="183"/>
      <c r="AE411" s="183"/>
      <c r="AF411" s="183"/>
      <c r="AG411" s="183"/>
      <c r="AH411" s="183"/>
      <c r="AI411" s="183"/>
      <c r="AJ411" s="183"/>
      <c r="AK411" s="183"/>
      <c r="AL411" s="183"/>
      <c r="AM411" s="183"/>
      <c r="AN411" s="183"/>
      <c r="AO411" s="183"/>
      <c r="AP411" s="183"/>
      <c r="AQ411" s="183"/>
      <c r="AR411" s="183"/>
      <c r="AS411" s="183"/>
      <c r="AT411" s="183"/>
      <c r="AU411" s="183"/>
      <c r="AV411" s="183"/>
      <c r="AW411" s="183"/>
      <c r="AX411" s="183"/>
      <c r="AY411" s="183"/>
      <c r="AZ411" s="183"/>
      <c r="BA411" s="183"/>
      <c r="BB411" s="183"/>
      <c r="BC411" s="183"/>
      <c r="BD411" s="183"/>
      <c r="BE411" s="183"/>
      <c r="BF411" s="183"/>
      <c r="BG411" s="183"/>
      <c r="BH411" s="183"/>
      <c r="BI411" s="183"/>
      <c r="BJ411" s="183"/>
    </row>
    <row r="412">
      <c r="A412" s="183"/>
      <c r="B412" s="183"/>
      <c r="C412" s="263"/>
      <c r="D412" s="228"/>
      <c r="E412" s="228"/>
      <c r="F412" s="183"/>
      <c r="G412" s="183"/>
      <c r="H412" s="264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  <c r="AC412" s="183"/>
      <c r="AD412" s="183"/>
      <c r="AE412" s="183"/>
      <c r="AF412" s="183"/>
      <c r="AG412" s="183"/>
      <c r="AH412" s="183"/>
      <c r="AI412" s="183"/>
      <c r="AJ412" s="183"/>
      <c r="AK412" s="183"/>
      <c r="AL412" s="183"/>
      <c r="AM412" s="183"/>
      <c r="AN412" s="183"/>
      <c r="AO412" s="183"/>
      <c r="AP412" s="183"/>
      <c r="AQ412" s="183"/>
      <c r="AR412" s="183"/>
      <c r="AS412" s="183"/>
      <c r="AT412" s="183"/>
      <c r="AU412" s="183"/>
      <c r="AV412" s="183"/>
      <c r="AW412" s="183"/>
      <c r="AX412" s="183"/>
      <c r="AY412" s="183"/>
      <c r="AZ412" s="183"/>
      <c r="BA412" s="183"/>
      <c r="BB412" s="183"/>
      <c r="BC412" s="183"/>
      <c r="BD412" s="183"/>
      <c r="BE412" s="183"/>
      <c r="BF412" s="183"/>
      <c r="BG412" s="183"/>
      <c r="BH412" s="183"/>
      <c r="BI412" s="183"/>
      <c r="BJ412" s="183"/>
    </row>
    <row r="413">
      <c r="A413" s="183"/>
      <c r="B413" s="183"/>
      <c r="C413" s="263"/>
      <c r="D413" s="228"/>
      <c r="E413" s="228"/>
      <c r="F413" s="183"/>
      <c r="G413" s="183"/>
      <c r="H413" s="264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  <c r="AC413" s="183"/>
      <c r="AD413" s="183"/>
      <c r="AE413" s="183"/>
      <c r="AF413" s="183"/>
      <c r="AG413" s="183"/>
      <c r="AH413" s="183"/>
      <c r="AI413" s="183"/>
      <c r="AJ413" s="183"/>
      <c r="AK413" s="183"/>
      <c r="AL413" s="183"/>
      <c r="AM413" s="183"/>
      <c r="AN413" s="183"/>
      <c r="AO413" s="183"/>
      <c r="AP413" s="183"/>
      <c r="AQ413" s="183"/>
      <c r="AR413" s="183"/>
      <c r="AS413" s="183"/>
      <c r="AT413" s="183"/>
      <c r="AU413" s="183"/>
      <c r="AV413" s="183"/>
      <c r="AW413" s="183"/>
      <c r="AX413" s="183"/>
      <c r="AY413" s="183"/>
      <c r="AZ413" s="183"/>
      <c r="BA413" s="183"/>
      <c r="BB413" s="183"/>
      <c r="BC413" s="183"/>
      <c r="BD413" s="183"/>
      <c r="BE413" s="183"/>
      <c r="BF413" s="183"/>
      <c r="BG413" s="183"/>
      <c r="BH413" s="183"/>
      <c r="BI413" s="183"/>
      <c r="BJ413" s="183"/>
    </row>
    <row r="414">
      <c r="A414" s="183"/>
      <c r="B414" s="183"/>
      <c r="C414" s="263"/>
      <c r="D414" s="228"/>
      <c r="E414" s="228"/>
      <c r="F414" s="183"/>
      <c r="G414" s="183"/>
      <c r="H414" s="264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  <c r="AC414" s="183"/>
      <c r="AD414" s="183"/>
      <c r="AE414" s="183"/>
      <c r="AF414" s="183"/>
      <c r="AG414" s="183"/>
      <c r="AH414" s="183"/>
      <c r="AI414" s="183"/>
      <c r="AJ414" s="183"/>
      <c r="AK414" s="183"/>
      <c r="AL414" s="183"/>
      <c r="AM414" s="183"/>
      <c r="AN414" s="183"/>
      <c r="AO414" s="183"/>
      <c r="AP414" s="183"/>
      <c r="AQ414" s="183"/>
      <c r="AR414" s="183"/>
      <c r="AS414" s="183"/>
      <c r="AT414" s="183"/>
      <c r="AU414" s="183"/>
      <c r="AV414" s="183"/>
      <c r="AW414" s="183"/>
      <c r="AX414" s="183"/>
      <c r="AY414" s="183"/>
      <c r="AZ414" s="183"/>
      <c r="BA414" s="183"/>
      <c r="BB414" s="183"/>
      <c r="BC414" s="183"/>
      <c r="BD414" s="183"/>
      <c r="BE414" s="183"/>
      <c r="BF414" s="183"/>
      <c r="BG414" s="183"/>
      <c r="BH414" s="183"/>
      <c r="BI414" s="183"/>
      <c r="BJ414" s="183"/>
    </row>
    <row r="415">
      <c r="A415" s="183"/>
      <c r="B415" s="183"/>
      <c r="C415" s="263"/>
      <c r="D415" s="228"/>
      <c r="E415" s="228"/>
      <c r="F415" s="183"/>
      <c r="G415" s="183"/>
      <c r="H415" s="264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  <c r="AS415" s="183"/>
      <c r="AT415" s="183"/>
      <c r="AU415" s="183"/>
      <c r="AV415" s="183"/>
      <c r="AW415" s="183"/>
      <c r="AX415" s="183"/>
      <c r="AY415" s="183"/>
      <c r="AZ415" s="183"/>
      <c r="BA415" s="183"/>
      <c r="BB415" s="183"/>
      <c r="BC415" s="183"/>
      <c r="BD415" s="183"/>
      <c r="BE415" s="183"/>
      <c r="BF415" s="183"/>
      <c r="BG415" s="183"/>
      <c r="BH415" s="183"/>
      <c r="BI415" s="183"/>
      <c r="BJ415" s="183"/>
    </row>
    <row r="416">
      <c r="A416" s="183"/>
      <c r="B416" s="183"/>
      <c r="C416" s="263"/>
      <c r="D416" s="228"/>
      <c r="E416" s="228"/>
      <c r="F416" s="183"/>
      <c r="G416" s="183"/>
      <c r="H416" s="264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  <c r="AC416" s="183"/>
      <c r="AD416" s="183"/>
      <c r="AE416" s="183"/>
      <c r="AF416" s="183"/>
      <c r="AG416" s="183"/>
      <c r="AH416" s="183"/>
      <c r="AI416" s="183"/>
      <c r="AJ416" s="183"/>
      <c r="AK416" s="183"/>
      <c r="AL416" s="183"/>
      <c r="AM416" s="183"/>
      <c r="AN416" s="183"/>
      <c r="AO416" s="183"/>
      <c r="AP416" s="183"/>
      <c r="AQ416" s="183"/>
      <c r="AR416" s="183"/>
      <c r="AS416" s="183"/>
      <c r="AT416" s="183"/>
      <c r="AU416" s="183"/>
      <c r="AV416" s="183"/>
      <c r="AW416" s="183"/>
      <c r="AX416" s="183"/>
      <c r="AY416" s="183"/>
      <c r="AZ416" s="183"/>
      <c r="BA416" s="183"/>
      <c r="BB416" s="183"/>
      <c r="BC416" s="183"/>
      <c r="BD416" s="183"/>
      <c r="BE416" s="183"/>
      <c r="BF416" s="183"/>
      <c r="BG416" s="183"/>
      <c r="BH416" s="183"/>
      <c r="BI416" s="183"/>
      <c r="BJ416" s="183"/>
    </row>
    <row r="417">
      <c r="A417" s="183"/>
      <c r="B417" s="183"/>
      <c r="C417" s="263"/>
      <c r="D417" s="228"/>
      <c r="E417" s="228"/>
      <c r="F417" s="183"/>
      <c r="G417" s="183"/>
      <c r="H417" s="264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  <c r="AC417" s="183"/>
      <c r="AD417" s="183"/>
      <c r="AE417" s="183"/>
      <c r="AF417" s="183"/>
      <c r="AG417" s="183"/>
      <c r="AH417" s="183"/>
      <c r="AI417" s="183"/>
      <c r="AJ417" s="183"/>
      <c r="AK417" s="183"/>
      <c r="AL417" s="183"/>
      <c r="AM417" s="183"/>
      <c r="AN417" s="183"/>
      <c r="AO417" s="183"/>
      <c r="AP417" s="183"/>
      <c r="AQ417" s="183"/>
      <c r="AR417" s="183"/>
      <c r="AS417" s="183"/>
      <c r="AT417" s="183"/>
      <c r="AU417" s="183"/>
      <c r="AV417" s="183"/>
      <c r="AW417" s="183"/>
      <c r="AX417" s="183"/>
      <c r="AY417" s="183"/>
      <c r="AZ417" s="183"/>
      <c r="BA417" s="183"/>
      <c r="BB417" s="183"/>
      <c r="BC417" s="183"/>
      <c r="BD417" s="183"/>
      <c r="BE417" s="183"/>
      <c r="BF417" s="183"/>
      <c r="BG417" s="183"/>
      <c r="BH417" s="183"/>
      <c r="BI417" s="183"/>
      <c r="BJ417" s="183"/>
    </row>
    <row r="418">
      <c r="A418" s="183"/>
      <c r="B418" s="183"/>
      <c r="C418" s="263"/>
      <c r="D418" s="228"/>
      <c r="E418" s="228"/>
      <c r="F418" s="183"/>
      <c r="G418" s="183"/>
      <c r="H418" s="264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  <c r="AC418" s="183"/>
      <c r="AD418" s="183"/>
      <c r="AE418" s="183"/>
      <c r="AF418" s="183"/>
      <c r="AG418" s="183"/>
      <c r="AH418" s="183"/>
      <c r="AI418" s="183"/>
      <c r="AJ418" s="183"/>
      <c r="AK418" s="183"/>
      <c r="AL418" s="183"/>
      <c r="AM418" s="183"/>
      <c r="AN418" s="183"/>
      <c r="AO418" s="183"/>
      <c r="AP418" s="183"/>
      <c r="AQ418" s="183"/>
      <c r="AR418" s="183"/>
      <c r="AS418" s="183"/>
      <c r="AT418" s="183"/>
      <c r="AU418" s="183"/>
      <c r="AV418" s="183"/>
      <c r="AW418" s="183"/>
      <c r="AX418" s="183"/>
      <c r="AY418" s="183"/>
      <c r="AZ418" s="183"/>
      <c r="BA418" s="183"/>
      <c r="BB418" s="183"/>
      <c r="BC418" s="183"/>
      <c r="BD418" s="183"/>
      <c r="BE418" s="183"/>
      <c r="BF418" s="183"/>
      <c r="BG418" s="183"/>
      <c r="BH418" s="183"/>
      <c r="BI418" s="183"/>
      <c r="BJ418" s="183"/>
    </row>
    <row r="419">
      <c r="A419" s="183"/>
      <c r="B419" s="183"/>
      <c r="C419" s="263"/>
      <c r="D419" s="228"/>
      <c r="E419" s="228"/>
      <c r="F419" s="183"/>
      <c r="G419" s="183"/>
      <c r="H419" s="264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  <c r="AC419" s="183"/>
      <c r="AD419" s="183"/>
      <c r="AE419" s="183"/>
      <c r="AF419" s="183"/>
      <c r="AG419" s="183"/>
      <c r="AH419" s="183"/>
      <c r="AI419" s="183"/>
      <c r="AJ419" s="183"/>
      <c r="AK419" s="183"/>
      <c r="AL419" s="183"/>
      <c r="AM419" s="183"/>
      <c r="AN419" s="183"/>
      <c r="AO419" s="183"/>
      <c r="AP419" s="183"/>
      <c r="AQ419" s="183"/>
      <c r="AR419" s="183"/>
      <c r="AS419" s="183"/>
      <c r="AT419" s="183"/>
      <c r="AU419" s="183"/>
      <c r="AV419" s="183"/>
      <c r="AW419" s="183"/>
      <c r="AX419" s="183"/>
      <c r="AY419" s="183"/>
      <c r="AZ419" s="183"/>
      <c r="BA419" s="183"/>
      <c r="BB419" s="183"/>
      <c r="BC419" s="183"/>
      <c r="BD419" s="183"/>
      <c r="BE419" s="183"/>
      <c r="BF419" s="183"/>
      <c r="BG419" s="183"/>
      <c r="BH419" s="183"/>
      <c r="BI419" s="183"/>
      <c r="BJ419" s="183"/>
    </row>
    <row r="420">
      <c r="A420" s="183"/>
      <c r="B420" s="183"/>
      <c r="C420" s="263"/>
      <c r="D420" s="228"/>
      <c r="E420" s="228"/>
      <c r="F420" s="183"/>
      <c r="G420" s="183"/>
      <c r="H420" s="264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  <c r="AC420" s="183"/>
      <c r="AD420" s="183"/>
      <c r="AE420" s="183"/>
      <c r="AF420" s="183"/>
      <c r="AG420" s="183"/>
      <c r="AH420" s="183"/>
      <c r="AI420" s="183"/>
      <c r="AJ420" s="183"/>
      <c r="AK420" s="183"/>
      <c r="AL420" s="183"/>
      <c r="AM420" s="183"/>
      <c r="AN420" s="183"/>
      <c r="AO420" s="183"/>
      <c r="AP420" s="183"/>
      <c r="AQ420" s="183"/>
      <c r="AR420" s="183"/>
      <c r="AS420" s="183"/>
      <c r="AT420" s="183"/>
      <c r="AU420" s="183"/>
      <c r="AV420" s="183"/>
      <c r="AW420" s="183"/>
      <c r="AX420" s="183"/>
      <c r="AY420" s="183"/>
      <c r="AZ420" s="183"/>
      <c r="BA420" s="183"/>
      <c r="BB420" s="183"/>
      <c r="BC420" s="183"/>
      <c r="BD420" s="183"/>
      <c r="BE420" s="183"/>
      <c r="BF420" s="183"/>
      <c r="BG420" s="183"/>
      <c r="BH420" s="183"/>
      <c r="BI420" s="183"/>
      <c r="BJ420" s="183"/>
    </row>
    <row r="421">
      <c r="A421" s="183"/>
      <c r="B421" s="183"/>
      <c r="C421" s="263"/>
      <c r="D421" s="228"/>
      <c r="E421" s="228"/>
      <c r="F421" s="183"/>
      <c r="G421" s="183"/>
      <c r="H421" s="264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  <c r="AC421" s="183"/>
      <c r="AD421" s="183"/>
      <c r="AE421" s="183"/>
      <c r="AF421" s="183"/>
      <c r="AG421" s="183"/>
      <c r="AH421" s="183"/>
      <c r="AI421" s="183"/>
      <c r="AJ421" s="183"/>
      <c r="AK421" s="183"/>
      <c r="AL421" s="183"/>
      <c r="AM421" s="183"/>
      <c r="AN421" s="183"/>
      <c r="AO421" s="183"/>
      <c r="AP421" s="183"/>
      <c r="AQ421" s="183"/>
      <c r="AR421" s="183"/>
      <c r="AS421" s="183"/>
      <c r="AT421" s="183"/>
      <c r="AU421" s="183"/>
      <c r="AV421" s="183"/>
      <c r="AW421" s="183"/>
      <c r="AX421" s="183"/>
      <c r="AY421" s="183"/>
      <c r="AZ421" s="183"/>
      <c r="BA421" s="183"/>
      <c r="BB421" s="183"/>
      <c r="BC421" s="183"/>
      <c r="BD421" s="183"/>
      <c r="BE421" s="183"/>
      <c r="BF421" s="183"/>
      <c r="BG421" s="183"/>
      <c r="BH421" s="183"/>
      <c r="BI421" s="183"/>
      <c r="BJ421" s="183"/>
    </row>
    <row r="422">
      <c r="A422" s="183"/>
      <c r="B422" s="183"/>
      <c r="C422" s="263"/>
      <c r="D422" s="228"/>
      <c r="E422" s="228"/>
      <c r="F422" s="183"/>
      <c r="G422" s="183"/>
      <c r="H422" s="264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  <c r="AC422" s="183"/>
      <c r="AD422" s="183"/>
      <c r="AE422" s="183"/>
      <c r="AF422" s="183"/>
      <c r="AG422" s="183"/>
      <c r="AH422" s="183"/>
      <c r="AI422" s="183"/>
      <c r="AJ422" s="183"/>
      <c r="AK422" s="183"/>
      <c r="AL422" s="183"/>
      <c r="AM422" s="183"/>
      <c r="AN422" s="183"/>
      <c r="AO422" s="183"/>
      <c r="AP422" s="183"/>
      <c r="AQ422" s="183"/>
      <c r="AR422" s="183"/>
      <c r="AS422" s="183"/>
      <c r="AT422" s="183"/>
      <c r="AU422" s="183"/>
      <c r="AV422" s="183"/>
      <c r="AW422" s="183"/>
      <c r="AX422" s="183"/>
      <c r="AY422" s="183"/>
      <c r="AZ422" s="183"/>
      <c r="BA422" s="183"/>
      <c r="BB422" s="183"/>
      <c r="BC422" s="183"/>
      <c r="BD422" s="183"/>
      <c r="BE422" s="183"/>
      <c r="BF422" s="183"/>
      <c r="BG422" s="183"/>
      <c r="BH422" s="183"/>
      <c r="BI422" s="183"/>
      <c r="BJ422" s="183"/>
    </row>
    <row r="423">
      <c r="A423" s="183"/>
      <c r="B423" s="183"/>
      <c r="C423" s="263"/>
      <c r="D423" s="228"/>
      <c r="E423" s="228"/>
      <c r="F423" s="183"/>
      <c r="G423" s="183"/>
      <c r="H423" s="264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  <c r="AC423" s="183"/>
      <c r="AD423" s="183"/>
      <c r="AE423" s="183"/>
      <c r="AF423" s="183"/>
      <c r="AG423" s="183"/>
      <c r="AH423" s="183"/>
      <c r="AI423" s="183"/>
      <c r="AJ423" s="183"/>
      <c r="AK423" s="183"/>
      <c r="AL423" s="183"/>
      <c r="AM423" s="183"/>
      <c r="AN423" s="183"/>
      <c r="AO423" s="183"/>
      <c r="AP423" s="183"/>
      <c r="AQ423" s="183"/>
      <c r="AR423" s="183"/>
      <c r="AS423" s="183"/>
      <c r="AT423" s="183"/>
      <c r="AU423" s="183"/>
      <c r="AV423" s="183"/>
      <c r="AW423" s="183"/>
      <c r="AX423" s="183"/>
      <c r="AY423" s="183"/>
      <c r="AZ423" s="183"/>
      <c r="BA423" s="183"/>
      <c r="BB423" s="183"/>
      <c r="BC423" s="183"/>
      <c r="BD423" s="183"/>
      <c r="BE423" s="183"/>
      <c r="BF423" s="183"/>
      <c r="BG423" s="183"/>
      <c r="BH423" s="183"/>
      <c r="BI423" s="183"/>
      <c r="BJ423" s="183"/>
    </row>
    <row r="424">
      <c r="A424" s="183"/>
      <c r="B424" s="183"/>
      <c r="C424" s="263"/>
      <c r="D424" s="228"/>
      <c r="E424" s="228"/>
      <c r="F424" s="183"/>
      <c r="G424" s="183"/>
      <c r="H424" s="264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  <c r="AC424" s="183"/>
      <c r="AD424" s="183"/>
      <c r="AE424" s="183"/>
      <c r="AF424" s="183"/>
      <c r="AG424" s="183"/>
      <c r="AH424" s="183"/>
      <c r="AI424" s="183"/>
      <c r="AJ424" s="183"/>
      <c r="AK424" s="183"/>
      <c r="AL424" s="183"/>
      <c r="AM424" s="183"/>
      <c r="AN424" s="183"/>
      <c r="AO424" s="183"/>
      <c r="AP424" s="183"/>
      <c r="AQ424" s="183"/>
      <c r="AR424" s="183"/>
      <c r="AS424" s="183"/>
      <c r="AT424" s="183"/>
      <c r="AU424" s="183"/>
      <c r="AV424" s="183"/>
      <c r="AW424" s="183"/>
      <c r="AX424" s="183"/>
      <c r="AY424" s="183"/>
      <c r="AZ424" s="183"/>
      <c r="BA424" s="183"/>
      <c r="BB424" s="183"/>
      <c r="BC424" s="183"/>
      <c r="BD424" s="183"/>
      <c r="BE424" s="183"/>
      <c r="BF424" s="183"/>
      <c r="BG424" s="183"/>
      <c r="BH424" s="183"/>
      <c r="BI424" s="183"/>
      <c r="BJ424" s="183"/>
    </row>
    <row r="425">
      <c r="A425" s="183"/>
      <c r="B425" s="183"/>
      <c r="C425" s="263"/>
      <c r="D425" s="228"/>
      <c r="E425" s="228"/>
      <c r="F425" s="183"/>
      <c r="G425" s="183"/>
      <c r="H425" s="264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  <c r="AC425" s="183"/>
      <c r="AD425" s="183"/>
      <c r="AE425" s="183"/>
      <c r="AF425" s="183"/>
      <c r="AG425" s="183"/>
      <c r="AH425" s="183"/>
      <c r="AI425" s="183"/>
      <c r="AJ425" s="183"/>
      <c r="AK425" s="183"/>
      <c r="AL425" s="183"/>
      <c r="AM425" s="183"/>
      <c r="AN425" s="183"/>
      <c r="AO425" s="183"/>
      <c r="AP425" s="183"/>
      <c r="AQ425" s="183"/>
      <c r="AR425" s="183"/>
      <c r="AS425" s="183"/>
      <c r="AT425" s="183"/>
      <c r="AU425" s="183"/>
      <c r="AV425" s="183"/>
      <c r="AW425" s="183"/>
      <c r="AX425" s="183"/>
      <c r="AY425" s="183"/>
      <c r="AZ425" s="183"/>
      <c r="BA425" s="183"/>
      <c r="BB425" s="183"/>
      <c r="BC425" s="183"/>
      <c r="BD425" s="183"/>
      <c r="BE425" s="183"/>
      <c r="BF425" s="183"/>
      <c r="BG425" s="183"/>
      <c r="BH425" s="183"/>
      <c r="BI425" s="183"/>
      <c r="BJ425" s="183"/>
    </row>
    <row r="426">
      <c r="A426" s="183"/>
      <c r="B426" s="183"/>
      <c r="C426" s="263"/>
      <c r="D426" s="228"/>
      <c r="E426" s="228"/>
      <c r="F426" s="183"/>
      <c r="G426" s="183"/>
      <c r="H426" s="264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  <c r="AC426" s="183"/>
      <c r="AD426" s="183"/>
      <c r="AE426" s="183"/>
      <c r="AF426" s="183"/>
      <c r="AG426" s="183"/>
      <c r="AH426" s="183"/>
      <c r="AI426" s="183"/>
      <c r="AJ426" s="183"/>
      <c r="AK426" s="183"/>
      <c r="AL426" s="183"/>
      <c r="AM426" s="183"/>
      <c r="AN426" s="183"/>
      <c r="AO426" s="183"/>
      <c r="AP426" s="183"/>
      <c r="AQ426" s="183"/>
      <c r="AR426" s="183"/>
      <c r="AS426" s="183"/>
      <c r="AT426" s="183"/>
      <c r="AU426" s="183"/>
      <c r="AV426" s="183"/>
      <c r="AW426" s="183"/>
      <c r="AX426" s="183"/>
      <c r="AY426" s="183"/>
      <c r="AZ426" s="183"/>
      <c r="BA426" s="183"/>
      <c r="BB426" s="183"/>
      <c r="BC426" s="183"/>
      <c r="BD426" s="183"/>
      <c r="BE426" s="183"/>
      <c r="BF426" s="183"/>
      <c r="BG426" s="183"/>
      <c r="BH426" s="183"/>
      <c r="BI426" s="183"/>
      <c r="BJ426" s="183"/>
    </row>
    <row r="427">
      <c r="A427" s="183"/>
      <c r="B427" s="183"/>
      <c r="C427" s="263"/>
      <c r="D427" s="228"/>
      <c r="E427" s="228"/>
      <c r="F427" s="183"/>
      <c r="G427" s="183"/>
      <c r="H427" s="264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  <c r="AC427" s="183"/>
      <c r="AD427" s="183"/>
      <c r="AE427" s="183"/>
      <c r="AF427" s="183"/>
      <c r="AG427" s="183"/>
      <c r="AH427" s="183"/>
      <c r="AI427" s="183"/>
      <c r="AJ427" s="183"/>
      <c r="AK427" s="183"/>
      <c r="AL427" s="183"/>
      <c r="AM427" s="183"/>
      <c r="AN427" s="183"/>
      <c r="AO427" s="183"/>
      <c r="AP427" s="183"/>
      <c r="AQ427" s="183"/>
      <c r="AR427" s="183"/>
      <c r="AS427" s="183"/>
      <c r="AT427" s="183"/>
      <c r="AU427" s="183"/>
      <c r="AV427" s="183"/>
      <c r="AW427" s="183"/>
      <c r="AX427" s="183"/>
      <c r="AY427" s="183"/>
      <c r="AZ427" s="183"/>
      <c r="BA427" s="183"/>
      <c r="BB427" s="183"/>
      <c r="BC427" s="183"/>
      <c r="BD427" s="183"/>
      <c r="BE427" s="183"/>
      <c r="BF427" s="183"/>
      <c r="BG427" s="183"/>
      <c r="BH427" s="183"/>
      <c r="BI427" s="183"/>
      <c r="BJ427" s="183"/>
    </row>
    <row r="428">
      <c r="A428" s="183"/>
      <c r="B428" s="183"/>
      <c r="C428" s="263"/>
      <c r="D428" s="228"/>
      <c r="E428" s="228"/>
      <c r="F428" s="183"/>
      <c r="G428" s="183"/>
      <c r="H428" s="264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  <c r="AC428" s="183"/>
      <c r="AD428" s="183"/>
      <c r="AE428" s="183"/>
      <c r="AF428" s="183"/>
      <c r="AG428" s="183"/>
      <c r="AH428" s="183"/>
      <c r="AI428" s="183"/>
      <c r="AJ428" s="183"/>
      <c r="AK428" s="183"/>
      <c r="AL428" s="183"/>
      <c r="AM428" s="183"/>
      <c r="AN428" s="183"/>
      <c r="AO428" s="183"/>
      <c r="AP428" s="183"/>
      <c r="AQ428" s="183"/>
      <c r="AR428" s="183"/>
      <c r="AS428" s="183"/>
      <c r="AT428" s="183"/>
      <c r="AU428" s="183"/>
      <c r="AV428" s="183"/>
      <c r="AW428" s="183"/>
      <c r="AX428" s="183"/>
      <c r="AY428" s="183"/>
      <c r="AZ428" s="183"/>
      <c r="BA428" s="183"/>
      <c r="BB428" s="183"/>
      <c r="BC428" s="183"/>
      <c r="BD428" s="183"/>
      <c r="BE428" s="183"/>
      <c r="BF428" s="183"/>
      <c r="BG428" s="183"/>
      <c r="BH428" s="183"/>
      <c r="BI428" s="183"/>
      <c r="BJ428" s="183"/>
    </row>
    <row r="429">
      <c r="A429" s="183"/>
      <c r="B429" s="183"/>
      <c r="C429" s="263"/>
      <c r="D429" s="228"/>
      <c r="E429" s="228"/>
      <c r="F429" s="183"/>
      <c r="G429" s="183"/>
      <c r="H429" s="264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  <c r="AC429" s="183"/>
      <c r="AD429" s="183"/>
      <c r="AE429" s="183"/>
      <c r="AF429" s="183"/>
      <c r="AG429" s="183"/>
      <c r="AH429" s="183"/>
      <c r="AI429" s="183"/>
      <c r="AJ429" s="183"/>
      <c r="AK429" s="183"/>
      <c r="AL429" s="183"/>
      <c r="AM429" s="183"/>
      <c r="AN429" s="183"/>
      <c r="AO429" s="183"/>
      <c r="AP429" s="183"/>
      <c r="AQ429" s="183"/>
      <c r="AR429" s="183"/>
      <c r="AS429" s="183"/>
      <c r="AT429" s="183"/>
      <c r="AU429" s="183"/>
      <c r="AV429" s="183"/>
      <c r="AW429" s="183"/>
      <c r="AX429" s="183"/>
      <c r="AY429" s="183"/>
      <c r="AZ429" s="183"/>
      <c r="BA429" s="183"/>
      <c r="BB429" s="183"/>
      <c r="BC429" s="183"/>
      <c r="BD429" s="183"/>
      <c r="BE429" s="183"/>
      <c r="BF429" s="183"/>
      <c r="BG429" s="183"/>
      <c r="BH429" s="183"/>
      <c r="BI429" s="183"/>
      <c r="BJ429" s="183"/>
    </row>
    <row r="430">
      <c r="A430" s="183"/>
      <c r="B430" s="183"/>
      <c r="C430" s="263"/>
      <c r="D430" s="228"/>
      <c r="E430" s="228"/>
      <c r="F430" s="183"/>
      <c r="G430" s="183"/>
      <c r="H430" s="264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  <c r="AC430" s="183"/>
      <c r="AD430" s="183"/>
      <c r="AE430" s="183"/>
      <c r="AF430" s="183"/>
      <c r="AG430" s="183"/>
      <c r="AH430" s="183"/>
      <c r="AI430" s="183"/>
      <c r="AJ430" s="183"/>
      <c r="AK430" s="183"/>
      <c r="AL430" s="183"/>
      <c r="AM430" s="183"/>
      <c r="AN430" s="183"/>
      <c r="AO430" s="183"/>
      <c r="AP430" s="183"/>
      <c r="AQ430" s="183"/>
      <c r="AR430" s="183"/>
      <c r="AS430" s="183"/>
      <c r="AT430" s="183"/>
      <c r="AU430" s="183"/>
      <c r="AV430" s="183"/>
      <c r="AW430" s="183"/>
      <c r="AX430" s="183"/>
      <c r="AY430" s="183"/>
      <c r="AZ430" s="183"/>
      <c r="BA430" s="183"/>
      <c r="BB430" s="183"/>
      <c r="BC430" s="183"/>
      <c r="BD430" s="183"/>
      <c r="BE430" s="183"/>
      <c r="BF430" s="183"/>
      <c r="BG430" s="183"/>
      <c r="BH430" s="183"/>
      <c r="BI430" s="183"/>
      <c r="BJ430" s="183"/>
    </row>
    <row r="431">
      <c r="A431" s="183"/>
      <c r="B431" s="183"/>
      <c r="C431" s="263"/>
      <c r="D431" s="228"/>
      <c r="E431" s="228"/>
      <c r="F431" s="183"/>
      <c r="G431" s="183"/>
      <c r="H431" s="264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  <c r="AC431" s="183"/>
      <c r="AD431" s="183"/>
      <c r="AE431" s="183"/>
      <c r="AF431" s="183"/>
      <c r="AG431" s="183"/>
      <c r="AH431" s="183"/>
      <c r="AI431" s="183"/>
      <c r="AJ431" s="183"/>
      <c r="AK431" s="183"/>
      <c r="AL431" s="183"/>
      <c r="AM431" s="183"/>
      <c r="AN431" s="183"/>
      <c r="AO431" s="183"/>
      <c r="AP431" s="183"/>
      <c r="AQ431" s="183"/>
      <c r="AR431" s="183"/>
      <c r="AS431" s="183"/>
      <c r="AT431" s="183"/>
      <c r="AU431" s="183"/>
      <c r="AV431" s="183"/>
      <c r="AW431" s="183"/>
      <c r="AX431" s="183"/>
      <c r="AY431" s="183"/>
      <c r="AZ431" s="183"/>
      <c r="BA431" s="183"/>
      <c r="BB431" s="183"/>
      <c r="BC431" s="183"/>
      <c r="BD431" s="183"/>
      <c r="BE431" s="183"/>
      <c r="BF431" s="183"/>
      <c r="BG431" s="183"/>
      <c r="BH431" s="183"/>
      <c r="BI431" s="183"/>
      <c r="BJ431" s="183"/>
    </row>
    <row r="432">
      <c r="A432" s="183"/>
      <c r="B432" s="183"/>
      <c r="C432" s="263"/>
      <c r="D432" s="228"/>
      <c r="E432" s="228"/>
      <c r="F432" s="183"/>
      <c r="G432" s="183"/>
      <c r="H432" s="264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  <c r="AC432" s="183"/>
      <c r="AD432" s="183"/>
      <c r="AE432" s="183"/>
      <c r="AF432" s="183"/>
      <c r="AG432" s="183"/>
      <c r="AH432" s="183"/>
      <c r="AI432" s="183"/>
      <c r="AJ432" s="183"/>
      <c r="AK432" s="183"/>
      <c r="AL432" s="183"/>
      <c r="AM432" s="183"/>
      <c r="AN432" s="183"/>
      <c r="AO432" s="183"/>
      <c r="AP432" s="183"/>
      <c r="AQ432" s="183"/>
      <c r="AR432" s="183"/>
      <c r="AS432" s="183"/>
      <c r="AT432" s="183"/>
      <c r="AU432" s="183"/>
      <c r="AV432" s="183"/>
      <c r="AW432" s="183"/>
      <c r="AX432" s="183"/>
      <c r="AY432" s="183"/>
      <c r="AZ432" s="183"/>
      <c r="BA432" s="183"/>
      <c r="BB432" s="183"/>
      <c r="BC432" s="183"/>
      <c r="BD432" s="183"/>
      <c r="BE432" s="183"/>
      <c r="BF432" s="183"/>
      <c r="BG432" s="183"/>
      <c r="BH432" s="183"/>
      <c r="BI432" s="183"/>
      <c r="BJ432" s="183"/>
    </row>
    <row r="433">
      <c r="A433" s="183"/>
      <c r="B433" s="183"/>
      <c r="C433" s="263"/>
      <c r="D433" s="228"/>
      <c r="E433" s="228"/>
      <c r="F433" s="183"/>
      <c r="G433" s="183"/>
      <c r="H433" s="264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  <c r="AC433" s="183"/>
      <c r="AD433" s="183"/>
      <c r="AE433" s="183"/>
      <c r="AF433" s="183"/>
      <c r="AG433" s="183"/>
      <c r="AH433" s="183"/>
      <c r="AI433" s="183"/>
      <c r="AJ433" s="183"/>
      <c r="AK433" s="183"/>
      <c r="AL433" s="183"/>
      <c r="AM433" s="183"/>
      <c r="AN433" s="183"/>
      <c r="AO433" s="183"/>
      <c r="AP433" s="183"/>
      <c r="AQ433" s="183"/>
      <c r="AR433" s="183"/>
      <c r="AS433" s="183"/>
      <c r="AT433" s="183"/>
      <c r="AU433" s="183"/>
      <c r="AV433" s="183"/>
      <c r="AW433" s="183"/>
      <c r="AX433" s="183"/>
      <c r="AY433" s="183"/>
      <c r="AZ433" s="183"/>
      <c r="BA433" s="183"/>
      <c r="BB433" s="183"/>
      <c r="BC433" s="183"/>
      <c r="BD433" s="183"/>
      <c r="BE433" s="183"/>
      <c r="BF433" s="183"/>
      <c r="BG433" s="183"/>
      <c r="BH433" s="183"/>
      <c r="BI433" s="183"/>
      <c r="BJ433" s="183"/>
    </row>
    <row r="434">
      <c r="A434" s="183"/>
      <c r="B434" s="183"/>
      <c r="C434" s="263"/>
      <c r="D434" s="228"/>
      <c r="E434" s="228"/>
      <c r="F434" s="183"/>
      <c r="G434" s="183"/>
      <c r="H434" s="264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  <c r="AC434" s="183"/>
      <c r="AD434" s="183"/>
      <c r="AE434" s="183"/>
      <c r="AF434" s="183"/>
      <c r="AG434" s="183"/>
      <c r="AH434" s="183"/>
      <c r="AI434" s="183"/>
      <c r="AJ434" s="183"/>
      <c r="AK434" s="183"/>
      <c r="AL434" s="183"/>
      <c r="AM434" s="183"/>
      <c r="AN434" s="183"/>
      <c r="AO434" s="183"/>
      <c r="AP434" s="183"/>
      <c r="AQ434" s="183"/>
      <c r="AR434" s="183"/>
      <c r="AS434" s="183"/>
      <c r="AT434" s="183"/>
      <c r="AU434" s="183"/>
      <c r="AV434" s="183"/>
      <c r="AW434" s="183"/>
      <c r="AX434" s="183"/>
      <c r="AY434" s="183"/>
      <c r="AZ434" s="183"/>
      <c r="BA434" s="183"/>
      <c r="BB434" s="183"/>
      <c r="BC434" s="183"/>
      <c r="BD434" s="183"/>
      <c r="BE434" s="183"/>
      <c r="BF434" s="183"/>
      <c r="BG434" s="183"/>
      <c r="BH434" s="183"/>
      <c r="BI434" s="183"/>
      <c r="BJ434" s="183"/>
    </row>
    <row r="435">
      <c r="A435" s="183"/>
      <c r="B435" s="183"/>
      <c r="C435" s="263"/>
      <c r="D435" s="228"/>
      <c r="E435" s="228"/>
      <c r="F435" s="183"/>
      <c r="G435" s="183"/>
      <c r="H435" s="264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  <c r="AC435" s="183"/>
      <c r="AD435" s="183"/>
      <c r="AE435" s="183"/>
      <c r="AF435" s="183"/>
      <c r="AG435" s="183"/>
      <c r="AH435" s="183"/>
      <c r="AI435" s="183"/>
      <c r="AJ435" s="183"/>
      <c r="AK435" s="183"/>
      <c r="AL435" s="183"/>
      <c r="AM435" s="183"/>
      <c r="AN435" s="183"/>
      <c r="AO435" s="183"/>
      <c r="AP435" s="183"/>
      <c r="AQ435" s="183"/>
      <c r="AR435" s="183"/>
      <c r="AS435" s="183"/>
      <c r="AT435" s="183"/>
      <c r="AU435" s="183"/>
      <c r="AV435" s="183"/>
      <c r="AW435" s="183"/>
      <c r="AX435" s="183"/>
      <c r="AY435" s="183"/>
      <c r="AZ435" s="183"/>
      <c r="BA435" s="183"/>
      <c r="BB435" s="183"/>
      <c r="BC435" s="183"/>
      <c r="BD435" s="183"/>
      <c r="BE435" s="183"/>
      <c r="BF435" s="183"/>
      <c r="BG435" s="183"/>
      <c r="BH435" s="183"/>
      <c r="BI435" s="183"/>
      <c r="BJ435" s="183"/>
    </row>
    <row r="436">
      <c r="A436" s="183"/>
      <c r="B436" s="183"/>
      <c r="C436" s="263"/>
      <c r="D436" s="228"/>
      <c r="E436" s="228"/>
      <c r="F436" s="183"/>
      <c r="G436" s="183"/>
      <c r="H436" s="264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  <c r="AC436" s="183"/>
      <c r="AD436" s="183"/>
      <c r="AE436" s="183"/>
      <c r="AF436" s="183"/>
      <c r="AG436" s="183"/>
      <c r="AH436" s="183"/>
      <c r="AI436" s="183"/>
      <c r="AJ436" s="183"/>
      <c r="AK436" s="183"/>
      <c r="AL436" s="183"/>
      <c r="AM436" s="183"/>
      <c r="AN436" s="183"/>
      <c r="AO436" s="183"/>
      <c r="AP436" s="183"/>
      <c r="AQ436" s="183"/>
      <c r="AR436" s="183"/>
      <c r="AS436" s="183"/>
      <c r="AT436" s="183"/>
      <c r="AU436" s="183"/>
      <c r="AV436" s="183"/>
      <c r="AW436" s="183"/>
      <c r="AX436" s="183"/>
      <c r="AY436" s="183"/>
      <c r="AZ436" s="183"/>
      <c r="BA436" s="183"/>
      <c r="BB436" s="183"/>
      <c r="BC436" s="183"/>
      <c r="BD436" s="183"/>
      <c r="BE436" s="183"/>
      <c r="BF436" s="183"/>
      <c r="BG436" s="183"/>
      <c r="BH436" s="183"/>
      <c r="BI436" s="183"/>
      <c r="BJ436" s="183"/>
    </row>
    <row r="437">
      <c r="A437" s="183"/>
      <c r="B437" s="183"/>
      <c r="C437" s="263"/>
      <c r="D437" s="228"/>
      <c r="E437" s="228"/>
      <c r="F437" s="183"/>
      <c r="G437" s="183"/>
      <c r="H437" s="264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  <c r="AC437" s="183"/>
      <c r="AD437" s="183"/>
      <c r="AE437" s="183"/>
      <c r="AF437" s="183"/>
      <c r="AG437" s="183"/>
      <c r="AH437" s="183"/>
      <c r="AI437" s="183"/>
      <c r="AJ437" s="183"/>
      <c r="AK437" s="183"/>
      <c r="AL437" s="183"/>
      <c r="AM437" s="183"/>
      <c r="AN437" s="183"/>
      <c r="AO437" s="183"/>
      <c r="AP437" s="183"/>
      <c r="AQ437" s="183"/>
      <c r="AR437" s="183"/>
      <c r="AS437" s="183"/>
      <c r="AT437" s="183"/>
      <c r="AU437" s="183"/>
      <c r="AV437" s="183"/>
      <c r="AW437" s="183"/>
      <c r="AX437" s="183"/>
      <c r="AY437" s="183"/>
      <c r="AZ437" s="183"/>
      <c r="BA437" s="183"/>
      <c r="BB437" s="183"/>
      <c r="BC437" s="183"/>
      <c r="BD437" s="183"/>
      <c r="BE437" s="183"/>
      <c r="BF437" s="183"/>
      <c r="BG437" s="183"/>
      <c r="BH437" s="183"/>
      <c r="BI437" s="183"/>
      <c r="BJ437" s="183"/>
    </row>
    <row r="438">
      <c r="A438" s="183"/>
      <c r="B438" s="183"/>
      <c r="C438" s="263"/>
      <c r="D438" s="228"/>
      <c r="E438" s="228"/>
      <c r="F438" s="183"/>
      <c r="G438" s="183"/>
      <c r="H438" s="264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  <c r="AC438" s="183"/>
      <c r="AD438" s="183"/>
      <c r="AE438" s="183"/>
      <c r="AF438" s="183"/>
      <c r="AG438" s="183"/>
      <c r="AH438" s="183"/>
      <c r="AI438" s="183"/>
      <c r="AJ438" s="183"/>
      <c r="AK438" s="183"/>
      <c r="AL438" s="183"/>
      <c r="AM438" s="183"/>
      <c r="AN438" s="183"/>
      <c r="AO438" s="183"/>
      <c r="AP438" s="183"/>
      <c r="AQ438" s="183"/>
      <c r="AR438" s="183"/>
      <c r="AS438" s="183"/>
      <c r="AT438" s="183"/>
      <c r="AU438" s="183"/>
      <c r="AV438" s="183"/>
      <c r="AW438" s="183"/>
      <c r="AX438" s="183"/>
      <c r="AY438" s="183"/>
      <c r="AZ438" s="183"/>
      <c r="BA438" s="183"/>
      <c r="BB438" s="183"/>
      <c r="BC438" s="183"/>
      <c r="BD438" s="183"/>
      <c r="BE438" s="183"/>
      <c r="BF438" s="183"/>
      <c r="BG438" s="183"/>
      <c r="BH438" s="183"/>
      <c r="BI438" s="183"/>
      <c r="BJ438" s="183"/>
    </row>
    <row r="439">
      <c r="A439" s="183"/>
      <c r="B439" s="183"/>
      <c r="C439" s="263"/>
      <c r="D439" s="228"/>
      <c r="E439" s="228"/>
      <c r="F439" s="183"/>
      <c r="G439" s="183"/>
      <c r="H439" s="264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  <c r="AC439" s="183"/>
      <c r="AD439" s="183"/>
      <c r="AE439" s="183"/>
      <c r="AF439" s="183"/>
      <c r="AG439" s="183"/>
      <c r="AH439" s="183"/>
      <c r="AI439" s="183"/>
      <c r="AJ439" s="183"/>
      <c r="AK439" s="183"/>
      <c r="AL439" s="183"/>
      <c r="AM439" s="183"/>
      <c r="AN439" s="183"/>
      <c r="AO439" s="183"/>
      <c r="AP439" s="183"/>
      <c r="AQ439" s="183"/>
      <c r="AR439" s="183"/>
      <c r="AS439" s="183"/>
      <c r="AT439" s="183"/>
      <c r="AU439" s="183"/>
      <c r="AV439" s="183"/>
      <c r="AW439" s="183"/>
      <c r="AX439" s="183"/>
      <c r="AY439" s="183"/>
      <c r="AZ439" s="183"/>
      <c r="BA439" s="183"/>
      <c r="BB439" s="183"/>
      <c r="BC439" s="183"/>
      <c r="BD439" s="183"/>
      <c r="BE439" s="183"/>
      <c r="BF439" s="183"/>
      <c r="BG439" s="183"/>
      <c r="BH439" s="183"/>
      <c r="BI439" s="183"/>
      <c r="BJ439" s="183"/>
    </row>
    <row r="440">
      <c r="A440" s="183"/>
      <c r="B440" s="183"/>
      <c r="C440" s="263"/>
      <c r="D440" s="228"/>
      <c r="E440" s="228"/>
      <c r="F440" s="183"/>
      <c r="G440" s="183"/>
      <c r="H440" s="264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  <c r="AC440" s="183"/>
      <c r="AD440" s="183"/>
      <c r="AE440" s="183"/>
      <c r="AF440" s="183"/>
      <c r="AG440" s="183"/>
      <c r="AH440" s="183"/>
      <c r="AI440" s="183"/>
      <c r="AJ440" s="183"/>
      <c r="AK440" s="183"/>
      <c r="AL440" s="183"/>
      <c r="AM440" s="183"/>
      <c r="AN440" s="183"/>
      <c r="AO440" s="183"/>
      <c r="AP440" s="183"/>
      <c r="AQ440" s="183"/>
      <c r="AR440" s="183"/>
      <c r="AS440" s="183"/>
      <c r="AT440" s="183"/>
      <c r="AU440" s="183"/>
      <c r="AV440" s="183"/>
      <c r="AW440" s="183"/>
      <c r="AX440" s="183"/>
      <c r="AY440" s="183"/>
      <c r="AZ440" s="183"/>
      <c r="BA440" s="183"/>
      <c r="BB440" s="183"/>
      <c r="BC440" s="183"/>
      <c r="BD440" s="183"/>
      <c r="BE440" s="183"/>
      <c r="BF440" s="183"/>
      <c r="BG440" s="183"/>
      <c r="BH440" s="183"/>
      <c r="BI440" s="183"/>
      <c r="BJ440" s="183"/>
    </row>
    <row r="441">
      <c r="A441" s="183"/>
      <c r="B441" s="183"/>
      <c r="C441" s="263"/>
      <c r="D441" s="228"/>
      <c r="E441" s="228"/>
      <c r="F441" s="183"/>
      <c r="G441" s="183"/>
      <c r="H441" s="264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  <c r="AC441" s="183"/>
      <c r="AD441" s="183"/>
      <c r="AE441" s="183"/>
      <c r="AF441" s="183"/>
      <c r="AG441" s="183"/>
      <c r="AH441" s="183"/>
      <c r="AI441" s="183"/>
      <c r="AJ441" s="183"/>
      <c r="AK441" s="183"/>
      <c r="AL441" s="183"/>
      <c r="AM441" s="183"/>
      <c r="AN441" s="183"/>
      <c r="AO441" s="183"/>
      <c r="AP441" s="183"/>
      <c r="AQ441" s="183"/>
      <c r="AR441" s="183"/>
      <c r="AS441" s="183"/>
      <c r="AT441" s="183"/>
      <c r="AU441" s="183"/>
      <c r="AV441" s="183"/>
      <c r="AW441" s="183"/>
      <c r="AX441" s="183"/>
      <c r="AY441" s="183"/>
      <c r="AZ441" s="183"/>
      <c r="BA441" s="183"/>
      <c r="BB441" s="183"/>
      <c r="BC441" s="183"/>
      <c r="BD441" s="183"/>
      <c r="BE441" s="183"/>
      <c r="BF441" s="183"/>
      <c r="BG441" s="183"/>
      <c r="BH441" s="183"/>
      <c r="BI441" s="183"/>
      <c r="BJ441" s="183"/>
    </row>
    <row r="442">
      <c r="A442" s="183"/>
      <c r="B442" s="183"/>
      <c r="C442" s="263"/>
      <c r="D442" s="228"/>
      <c r="E442" s="228"/>
      <c r="F442" s="183"/>
      <c r="G442" s="183"/>
      <c r="H442" s="264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  <c r="AC442" s="183"/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/>
      <c r="AN442" s="183"/>
      <c r="AO442" s="183"/>
      <c r="AP442" s="183"/>
      <c r="AQ442" s="183"/>
      <c r="AR442" s="183"/>
      <c r="AS442" s="183"/>
      <c r="AT442" s="183"/>
      <c r="AU442" s="183"/>
      <c r="AV442" s="183"/>
      <c r="AW442" s="183"/>
      <c r="AX442" s="183"/>
      <c r="AY442" s="183"/>
      <c r="AZ442" s="183"/>
      <c r="BA442" s="183"/>
      <c r="BB442" s="183"/>
      <c r="BC442" s="183"/>
      <c r="BD442" s="183"/>
      <c r="BE442" s="183"/>
      <c r="BF442" s="183"/>
      <c r="BG442" s="183"/>
      <c r="BH442" s="183"/>
      <c r="BI442" s="183"/>
      <c r="BJ442" s="183"/>
    </row>
    <row r="443">
      <c r="A443" s="183"/>
      <c r="B443" s="183"/>
      <c r="C443" s="263"/>
      <c r="D443" s="228"/>
      <c r="E443" s="228"/>
      <c r="F443" s="183"/>
      <c r="G443" s="183"/>
      <c r="H443" s="264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  <c r="AC443" s="183"/>
      <c r="AD443" s="183"/>
      <c r="AE443" s="183"/>
      <c r="AF443" s="183"/>
      <c r="AG443" s="183"/>
      <c r="AH443" s="183"/>
      <c r="AI443" s="183"/>
      <c r="AJ443" s="183"/>
      <c r="AK443" s="183"/>
      <c r="AL443" s="183"/>
      <c r="AM443" s="183"/>
      <c r="AN443" s="183"/>
      <c r="AO443" s="183"/>
      <c r="AP443" s="183"/>
      <c r="AQ443" s="183"/>
      <c r="AR443" s="183"/>
      <c r="AS443" s="183"/>
      <c r="AT443" s="183"/>
      <c r="AU443" s="183"/>
      <c r="AV443" s="183"/>
      <c r="AW443" s="183"/>
      <c r="AX443" s="183"/>
      <c r="AY443" s="183"/>
      <c r="AZ443" s="183"/>
      <c r="BA443" s="183"/>
      <c r="BB443" s="183"/>
      <c r="BC443" s="183"/>
      <c r="BD443" s="183"/>
      <c r="BE443" s="183"/>
      <c r="BF443" s="183"/>
      <c r="BG443" s="183"/>
      <c r="BH443" s="183"/>
      <c r="BI443" s="183"/>
      <c r="BJ443" s="183"/>
    </row>
    <row r="444">
      <c r="A444" s="183"/>
      <c r="B444" s="183"/>
      <c r="C444" s="263"/>
      <c r="D444" s="228"/>
      <c r="E444" s="228"/>
      <c r="F444" s="183"/>
      <c r="G444" s="183"/>
      <c r="H444" s="264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  <c r="AC444" s="183"/>
      <c r="AD444" s="183"/>
      <c r="AE444" s="183"/>
      <c r="AF444" s="183"/>
      <c r="AG444" s="183"/>
      <c r="AH444" s="183"/>
      <c r="AI444" s="183"/>
      <c r="AJ444" s="183"/>
      <c r="AK444" s="183"/>
      <c r="AL444" s="183"/>
      <c r="AM444" s="183"/>
      <c r="AN444" s="183"/>
      <c r="AO444" s="183"/>
      <c r="AP444" s="183"/>
      <c r="AQ444" s="183"/>
      <c r="AR444" s="183"/>
      <c r="AS444" s="183"/>
      <c r="AT444" s="183"/>
      <c r="AU444" s="183"/>
      <c r="AV444" s="183"/>
      <c r="AW444" s="183"/>
      <c r="AX444" s="183"/>
      <c r="AY444" s="183"/>
      <c r="AZ444" s="183"/>
      <c r="BA444" s="183"/>
      <c r="BB444" s="183"/>
      <c r="BC444" s="183"/>
      <c r="BD444" s="183"/>
      <c r="BE444" s="183"/>
      <c r="BF444" s="183"/>
      <c r="BG444" s="183"/>
      <c r="BH444" s="183"/>
      <c r="BI444" s="183"/>
      <c r="BJ444" s="183"/>
    </row>
    <row r="445">
      <c r="A445" s="183"/>
      <c r="B445" s="183"/>
      <c r="C445" s="263"/>
      <c r="D445" s="228"/>
      <c r="E445" s="228"/>
      <c r="F445" s="183"/>
      <c r="G445" s="183"/>
      <c r="H445" s="264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  <c r="AC445" s="183"/>
      <c r="AD445" s="183"/>
      <c r="AE445" s="183"/>
      <c r="AF445" s="183"/>
      <c r="AG445" s="183"/>
      <c r="AH445" s="183"/>
      <c r="AI445" s="183"/>
      <c r="AJ445" s="183"/>
      <c r="AK445" s="183"/>
      <c r="AL445" s="183"/>
      <c r="AM445" s="183"/>
      <c r="AN445" s="183"/>
      <c r="AO445" s="183"/>
      <c r="AP445" s="183"/>
      <c r="AQ445" s="183"/>
      <c r="AR445" s="183"/>
      <c r="AS445" s="183"/>
      <c r="AT445" s="183"/>
      <c r="AU445" s="183"/>
      <c r="AV445" s="183"/>
      <c r="AW445" s="183"/>
      <c r="AX445" s="183"/>
      <c r="AY445" s="183"/>
      <c r="AZ445" s="183"/>
      <c r="BA445" s="183"/>
      <c r="BB445" s="183"/>
      <c r="BC445" s="183"/>
      <c r="BD445" s="183"/>
      <c r="BE445" s="183"/>
      <c r="BF445" s="183"/>
      <c r="BG445" s="183"/>
      <c r="BH445" s="183"/>
      <c r="BI445" s="183"/>
      <c r="BJ445" s="183"/>
    </row>
    <row r="446">
      <c r="A446" s="183"/>
      <c r="B446" s="183"/>
      <c r="C446" s="263"/>
      <c r="D446" s="228"/>
      <c r="E446" s="228"/>
      <c r="F446" s="183"/>
      <c r="G446" s="183"/>
      <c r="H446" s="264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  <c r="AC446" s="183"/>
      <c r="AD446" s="183"/>
      <c r="AE446" s="183"/>
      <c r="AF446" s="183"/>
      <c r="AG446" s="183"/>
      <c r="AH446" s="183"/>
      <c r="AI446" s="183"/>
      <c r="AJ446" s="183"/>
      <c r="AK446" s="183"/>
      <c r="AL446" s="183"/>
      <c r="AM446" s="183"/>
      <c r="AN446" s="183"/>
      <c r="AO446" s="183"/>
      <c r="AP446" s="183"/>
      <c r="AQ446" s="183"/>
      <c r="AR446" s="183"/>
      <c r="AS446" s="183"/>
      <c r="AT446" s="183"/>
      <c r="AU446" s="183"/>
      <c r="AV446" s="183"/>
      <c r="AW446" s="183"/>
      <c r="AX446" s="183"/>
      <c r="AY446" s="183"/>
      <c r="AZ446" s="183"/>
      <c r="BA446" s="183"/>
      <c r="BB446" s="183"/>
      <c r="BC446" s="183"/>
      <c r="BD446" s="183"/>
      <c r="BE446" s="183"/>
      <c r="BF446" s="183"/>
      <c r="BG446" s="183"/>
      <c r="BH446" s="183"/>
      <c r="BI446" s="183"/>
      <c r="BJ446" s="183"/>
    </row>
    <row r="447">
      <c r="A447" s="183"/>
      <c r="B447" s="183"/>
      <c r="C447" s="263"/>
      <c r="D447" s="228"/>
      <c r="E447" s="228"/>
      <c r="F447" s="183"/>
      <c r="G447" s="183"/>
      <c r="H447" s="264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  <c r="AC447" s="183"/>
      <c r="AD447" s="183"/>
      <c r="AE447" s="183"/>
      <c r="AF447" s="183"/>
      <c r="AG447" s="183"/>
      <c r="AH447" s="183"/>
      <c r="AI447" s="183"/>
      <c r="AJ447" s="183"/>
      <c r="AK447" s="183"/>
      <c r="AL447" s="183"/>
      <c r="AM447" s="183"/>
      <c r="AN447" s="183"/>
      <c r="AO447" s="183"/>
      <c r="AP447" s="183"/>
      <c r="AQ447" s="183"/>
      <c r="AR447" s="183"/>
      <c r="AS447" s="183"/>
      <c r="AT447" s="183"/>
      <c r="AU447" s="183"/>
      <c r="AV447" s="183"/>
      <c r="AW447" s="183"/>
      <c r="AX447" s="183"/>
      <c r="AY447" s="183"/>
      <c r="AZ447" s="183"/>
      <c r="BA447" s="183"/>
      <c r="BB447" s="183"/>
      <c r="BC447" s="183"/>
      <c r="BD447" s="183"/>
      <c r="BE447" s="183"/>
      <c r="BF447" s="183"/>
      <c r="BG447" s="183"/>
      <c r="BH447" s="183"/>
      <c r="BI447" s="183"/>
      <c r="BJ447" s="183"/>
    </row>
    <row r="448">
      <c r="A448" s="183"/>
      <c r="B448" s="183"/>
      <c r="C448" s="263"/>
      <c r="D448" s="228"/>
      <c r="E448" s="228"/>
      <c r="F448" s="183"/>
      <c r="G448" s="183"/>
      <c r="H448" s="264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  <c r="AC448" s="183"/>
      <c r="AD448" s="183"/>
      <c r="AE448" s="183"/>
      <c r="AF448" s="183"/>
      <c r="AG448" s="183"/>
      <c r="AH448" s="183"/>
      <c r="AI448" s="183"/>
      <c r="AJ448" s="183"/>
      <c r="AK448" s="183"/>
      <c r="AL448" s="183"/>
      <c r="AM448" s="183"/>
      <c r="AN448" s="183"/>
      <c r="AO448" s="183"/>
      <c r="AP448" s="183"/>
      <c r="AQ448" s="183"/>
      <c r="AR448" s="183"/>
      <c r="AS448" s="183"/>
      <c r="AT448" s="183"/>
      <c r="AU448" s="183"/>
      <c r="AV448" s="183"/>
      <c r="AW448" s="183"/>
      <c r="AX448" s="183"/>
      <c r="AY448" s="183"/>
      <c r="AZ448" s="183"/>
      <c r="BA448" s="183"/>
      <c r="BB448" s="183"/>
      <c r="BC448" s="183"/>
      <c r="BD448" s="183"/>
      <c r="BE448" s="183"/>
      <c r="BF448" s="183"/>
      <c r="BG448" s="183"/>
      <c r="BH448" s="183"/>
      <c r="BI448" s="183"/>
      <c r="BJ448" s="183"/>
    </row>
    <row r="449">
      <c r="A449" s="183"/>
      <c r="B449" s="183"/>
      <c r="C449" s="263"/>
      <c r="D449" s="228"/>
      <c r="E449" s="228"/>
      <c r="F449" s="183"/>
      <c r="G449" s="183"/>
      <c r="H449" s="264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  <c r="AC449" s="183"/>
      <c r="AD449" s="183"/>
      <c r="AE449" s="183"/>
      <c r="AF449" s="183"/>
      <c r="AG449" s="183"/>
      <c r="AH449" s="183"/>
      <c r="AI449" s="183"/>
      <c r="AJ449" s="183"/>
      <c r="AK449" s="183"/>
      <c r="AL449" s="183"/>
      <c r="AM449" s="183"/>
      <c r="AN449" s="183"/>
      <c r="AO449" s="183"/>
      <c r="AP449" s="183"/>
      <c r="AQ449" s="183"/>
      <c r="AR449" s="183"/>
      <c r="AS449" s="183"/>
      <c r="AT449" s="183"/>
      <c r="AU449" s="183"/>
      <c r="AV449" s="183"/>
      <c r="AW449" s="183"/>
      <c r="AX449" s="183"/>
      <c r="AY449" s="183"/>
      <c r="AZ449" s="183"/>
      <c r="BA449" s="183"/>
      <c r="BB449" s="183"/>
      <c r="BC449" s="183"/>
      <c r="BD449" s="183"/>
      <c r="BE449" s="183"/>
      <c r="BF449" s="183"/>
      <c r="BG449" s="183"/>
      <c r="BH449" s="183"/>
      <c r="BI449" s="183"/>
      <c r="BJ449" s="183"/>
    </row>
    <row r="450">
      <c r="A450" s="183"/>
      <c r="B450" s="183"/>
      <c r="C450" s="263"/>
      <c r="D450" s="228"/>
      <c r="E450" s="228"/>
      <c r="F450" s="183"/>
      <c r="G450" s="183"/>
      <c r="H450" s="264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  <c r="AC450" s="183"/>
      <c r="AD450" s="183"/>
      <c r="AE450" s="183"/>
      <c r="AF450" s="183"/>
      <c r="AG450" s="183"/>
      <c r="AH450" s="183"/>
      <c r="AI450" s="183"/>
      <c r="AJ450" s="183"/>
      <c r="AK450" s="183"/>
      <c r="AL450" s="183"/>
      <c r="AM450" s="183"/>
      <c r="AN450" s="183"/>
      <c r="AO450" s="183"/>
      <c r="AP450" s="183"/>
      <c r="AQ450" s="183"/>
      <c r="AR450" s="183"/>
      <c r="AS450" s="183"/>
      <c r="AT450" s="183"/>
      <c r="AU450" s="183"/>
      <c r="AV450" s="183"/>
      <c r="AW450" s="183"/>
      <c r="AX450" s="183"/>
      <c r="AY450" s="183"/>
      <c r="AZ450" s="183"/>
      <c r="BA450" s="183"/>
      <c r="BB450" s="183"/>
      <c r="BC450" s="183"/>
      <c r="BD450" s="183"/>
      <c r="BE450" s="183"/>
      <c r="BF450" s="183"/>
      <c r="BG450" s="183"/>
      <c r="BH450" s="183"/>
      <c r="BI450" s="183"/>
      <c r="BJ450" s="183"/>
    </row>
    <row r="451">
      <c r="A451" s="183"/>
      <c r="B451" s="183"/>
      <c r="C451" s="263"/>
      <c r="D451" s="228"/>
      <c r="E451" s="228"/>
      <c r="F451" s="183"/>
      <c r="G451" s="183"/>
      <c r="H451" s="264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  <c r="AC451" s="183"/>
      <c r="AD451" s="183"/>
      <c r="AE451" s="183"/>
      <c r="AF451" s="183"/>
      <c r="AG451" s="183"/>
      <c r="AH451" s="183"/>
      <c r="AI451" s="183"/>
      <c r="AJ451" s="183"/>
      <c r="AK451" s="183"/>
      <c r="AL451" s="183"/>
      <c r="AM451" s="183"/>
      <c r="AN451" s="183"/>
      <c r="AO451" s="183"/>
      <c r="AP451" s="183"/>
      <c r="AQ451" s="183"/>
      <c r="AR451" s="183"/>
      <c r="AS451" s="183"/>
      <c r="AT451" s="183"/>
      <c r="AU451" s="183"/>
      <c r="AV451" s="183"/>
      <c r="AW451" s="183"/>
      <c r="AX451" s="183"/>
      <c r="AY451" s="183"/>
      <c r="AZ451" s="183"/>
      <c r="BA451" s="183"/>
      <c r="BB451" s="183"/>
      <c r="BC451" s="183"/>
      <c r="BD451" s="183"/>
      <c r="BE451" s="183"/>
      <c r="BF451" s="183"/>
      <c r="BG451" s="183"/>
      <c r="BH451" s="183"/>
      <c r="BI451" s="183"/>
      <c r="BJ451" s="183"/>
    </row>
    <row r="452">
      <c r="A452" s="183"/>
      <c r="B452" s="183"/>
      <c r="C452" s="263"/>
      <c r="D452" s="228"/>
      <c r="E452" s="228"/>
      <c r="F452" s="183"/>
      <c r="G452" s="183"/>
      <c r="H452" s="264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  <c r="AC452" s="183"/>
      <c r="AD452" s="183"/>
      <c r="AE452" s="183"/>
      <c r="AF452" s="183"/>
      <c r="AG452" s="183"/>
      <c r="AH452" s="183"/>
      <c r="AI452" s="183"/>
      <c r="AJ452" s="183"/>
      <c r="AK452" s="183"/>
      <c r="AL452" s="183"/>
      <c r="AM452" s="183"/>
      <c r="AN452" s="183"/>
      <c r="AO452" s="183"/>
      <c r="AP452" s="183"/>
      <c r="AQ452" s="183"/>
      <c r="AR452" s="183"/>
      <c r="AS452" s="183"/>
      <c r="AT452" s="183"/>
      <c r="AU452" s="183"/>
      <c r="AV452" s="183"/>
      <c r="AW452" s="183"/>
      <c r="AX452" s="183"/>
      <c r="AY452" s="183"/>
      <c r="AZ452" s="183"/>
      <c r="BA452" s="183"/>
      <c r="BB452" s="183"/>
      <c r="BC452" s="183"/>
      <c r="BD452" s="183"/>
      <c r="BE452" s="183"/>
      <c r="BF452" s="183"/>
      <c r="BG452" s="183"/>
      <c r="BH452" s="183"/>
      <c r="BI452" s="183"/>
      <c r="BJ452" s="183"/>
    </row>
    <row r="453">
      <c r="A453" s="183"/>
      <c r="B453" s="183"/>
      <c r="C453" s="263"/>
      <c r="D453" s="228"/>
      <c r="E453" s="228"/>
      <c r="F453" s="183"/>
      <c r="G453" s="183"/>
      <c r="H453" s="264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  <c r="AC453" s="183"/>
      <c r="AD453" s="183"/>
      <c r="AE453" s="183"/>
      <c r="AF453" s="183"/>
      <c r="AG453" s="183"/>
      <c r="AH453" s="183"/>
      <c r="AI453" s="183"/>
      <c r="AJ453" s="183"/>
      <c r="AK453" s="183"/>
      <c r="AL453" s="183"/>
      <c r="AM453" s="183"/>
      <c r="AN453" s="183"/>
      <c r="AO453" s="183"/>
      <c r="AP453" s="183"/>
      <c r="AQ453" s="183"/>
      <c r="AR453" s="183"/>
      <c r="AS453" s="183"/>
      <c r="AT453" s="183"/>
      <c r="AU453" s="183"/>
      <c r="AV453" s="183"/>
      <c r="AW453" s="183"/>
      <c r="AX453" s="183"/>
      <c r="AY453" s="183"/>
      <c r="AZ453" s="183"/>
      <c r="BA453" s="183"/>
      <c r="BB453" s="183"/>
      <c r="BC453" s="183"/>
      <c r="BD453" s="183"/>
      <c r="BE453" s="183"/>
      <c r="BF453" s="183"/>
      <c r="BG453" s="183"/>
      <c r="BH453" s="183"/>
      <c r="BI453" s="183"/>
      <c r="BJ453" s="183"/>
    </row>
    <row r="454">
      <c r="A454" s="183"/>
      <c r="B454" s="183"/>
      <c r="C454" s="263"/>
      <c r="D454" s="228"/>
      <c r="E454" s="228"/>
      <c r="F454" s="183"/>
      <c r="G454" s="183"/>
      <c r="H454" s="264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  <c r="AC454" s="183"/>
      <c r="AD454" s="183"/>
      <c r="AE454" s="183"/>
      <c r="AF454" s="183"/>
      <c r="AG454" s="183"/>
      <c r="AH454" s="183"/>
      <c r="AI454" s="183"/>
      <c r="AJ454" s="183"/>
      <c r="AK454" s="183"/>
      <c r="AL454" s="183"/>
      <c r="AM454" s="183"/>
      <c r="AN454" s="183"/>
      <c r="AO454" s="183"/>
      <c r="AP454" s="183"/>
      <c r="AQ454" s="183"/>
      <c r="AR454" s="183"/>
      <c r="AS454" s="183"/>
      <c r="AT454" s="183"/>
      <c r="AU454" s="183"/>
      <c r="AV454" s="183"/>
      <c r="AW454" s="183"/>
      <c r="AX454" s="183"/>
      <c r="AY454" s="183"/>
      <c r="AZ454" s="183"/>
      <c r="BA454" s="183"/>
      <c r="BB454" s="183"/>
      <c r="BC454" s="183"/>
      <c r="BD454" s="183"/>
      <c r="BE454" s="183"/>
      <c r="BF454" s="183"/>
      <c r="BG454" s="183"/>
      <c r="BH454" s="183"/>
      <c r="BI454" s="183"/>
      <c r="BJ454" s="183"/>
    </row>
    <row r="455">
      <c r="A455" s="183"/>
      <c r="B455" s="183"/>
      <c r="C455" s="263"/>
      <c r="D455" s="228"/>
      <c r="E455" s="228"/>
      <c r="F455" s="183"/>
      <c r="G455" s="183"/>
      <c r="H455" s="264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  <c r="AC455" s="183"/>
      <c r="AD455" s="183"/>
      <c r="AE455" s="183"/>
      <c r="AF455" s="183"/>
      <c r="AG455" s="183"/>
      <c r="AH455" s="183"/>
      <c r="AI455" s="183"/>
      <c r="AJ455" s="183"/>
      <c r="AK455" s="183"/>
      <c r="AL455" s="183"/>
      <c r="AM455" s="183"/>
      <c r="AN455" s="183"/>
      <c r="AO455" s="183"/>
      <c r="AP455" s="183"/>
      <c r="AQ455" s="183"/>
      <c r="AR455" s="183"/>
      <c r="AS455" s="183"/>
      <c r="AT455" s="183"/>
      <c r="AU455" s="183"/>
      <c r="AV455" s="183"/>
      <c r="AW455" s="183"/>
      <c r="AX455" s="183"/>
      <c r="AY455" s="183"/>
      <c r="AZ455" s="183"/>
      <c r="BA455" s="183"/>
      <c r="BB455" s="183"/>
      <c r="BC455" s="183"/>
      <c r="BD455" s="183"/>
      <c r="BE455" s="183"/>
      <c r="BF455" s="183"/>
      <c r="BG455" s="183"/>
      <c r="BH455" s="183"/>
      <c r="BI455" s="183"/>
      <c r="BJ455" s="183"/>
    </row>
    <row r="456">
      <c r="A456" s="183"/>
      <c r="B456" s="183"/>
      <c r="C456" s="263"/>
      <c r="D456" s="228"/>
      <c r="E456" s="228"/>
      <c r="F456" s="183"/>
      <c r="G456" s="183"/>
      <c r="H456" s="264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  <c r="AC456" s="183"/>
      <c r="AD456" s="183"/>
      <c r="AE456" s="183"/>
      <c r="AF456" s="183"/>
      <c r="AG456" s="183"/>
      <c r="AH456" s="183"/>
      <c r="AI456" s="183"/>
      <c r="AJ456" s="183"/>
      <c r="AK456" s="183"/>
      <c r="AL456" s="183"/>
      <c r="AM456" s="183"/>
      <c r="AN456" s="183"/>
      <c r="AO456" s="183"/>
      <c r="AP456" s="183"/>
      <c r="AQ456" s="183"/>
      <c r="AR456" s="183"/>
      <c r="AS456" s="183"/>
      <c r="AT456" s="183"/>
      <c r="AU456" s="183"/>
      <c r="AV456" s="183"/>
      <c r="AW456" s="183"/>
      <c r="AX456" s="183"/>
      <c r="AY456" s="183"/>
      <c r="AZ456" s="183"/>
      <c r="BA456" s="183"/>
      <c r="BB456" s="183"/>
      <c r="BC456" s="183"/>
      <c r="BD456" s="183"/>
      <c r="BE456" s="183"/>
      <c r="BF456" s="183"/>
      <c r="BG456" s="183"/>
      <c r="BH456" s="183"/>
      <c r="BI456" s="183"/>
      <c r="BJ456" s="183"/>
    </row>
    <row r="457">
      <c r="A457" s="183"/>
      <c r="B457" s="183"/>
      <c r="C457" s="263"/>
      <c r="D457" s="228"/>
      <c r="E457" s="228"/>
      <c r="F457" s="183"/>
      <c r="G457" s="183"/>
      <c r="H457" s="264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  <c r="AC457" s="183"/>
      <c r="AD457" s="183"/>
      <c r="AE457" s="183"/>
      <c r="AF457" s="183"/>
      <c r="AG457" s="183"/>
      <c r="AH457" s="183"/>
      <c r="AI457" s="183"/>
      <c r="AJ457" s="183"/>
      <c r="AK457" s="183"/>
      <c r="AL457" s="183"/>
      <c r="AM457" s="183"/>
      <c r="AN457" s="183"/>
      <c r="AO457" s="183"/>
      <c r="AP457" s="183"/>
      <c r="AQ457" s="183"/>
      <c r="AR457" s="183"/>
      <c r="AS457" s="183"/>
      <c r="AT457" s="183"/>
      <c r="AU457" s="183"/>
      <c r="AV457" s="183"/>
      <c r="AW457" s="183"/>
      <c r="AX457" s="183"/>
      <c r="AY457" s="183"/>
      <c r="AZ457" s="183"/>
      <c r="BA457" s="183"/>
      <c r="BB457" s="183"/>
      <c r="BC457" s="183"/>
      <c r="BD457" s="183"/>
      <c r="BE457" s="183"/>
      <c r="BF457" s="183"/>
      <c r="BG457" s="183"/>
      <c r="BH457" s="183"/>
      <c r="BI457" s="183"/>
      <c r="BJ457" s="183"/>
    </row>
    <row r="458">
      <c r="A458" s="183"/>
      <c r="B458" s="183"/>
      <c r="C458" s="263"/>
      <c r="D458" s="228"/>
      <c r="E458" s="228"/>
      <c r="F458" s="183"/>
      <c r="G458" s="183"/>
      <c r="H458" s="264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  <c r="AC458" s="183"/>
      <c r="AD458" s="183"/>
      <c r="AE458" s="183"/>
      <c r="AF458" s="183"/>
      <c r="AG458" s="183"/>
      <c r="AH458" s="183"/>
      <c r="AI458" s="183"/>
      <c r="AJ458" s="183"/>
      <c r="AK458" s="183"/>
      <c r="AL458" s="183"/>
      <c r="AM458" s="183"/>
      <c r="AN458" s="183"/>
      <c r="AO458" s="183"/>
      <c r="AP458" s="183"/>
      <c r="AQ458" s="183"/>
      <c r="AR458" s="183"/>
      <c r="AS458" s="183"/>
      <c r="AT458" s="183"/>
      <c r="AU458" s="183"/>
      <c r="AV458" s="183"/>
      <c r="AW458" s="183"/>
      <c r="AX458" s="183"/>
      <c r="AY458" s="183"/>
      <c r="AZ458" s="183"/>
      <c r="BA458" s="183"/>
      <c r="BB458" s="183"/>
      <c r="BC458" s="183"/>
      <c r="BD458" s="183"/>
      <c r="BE458" s="183"/>
      <c r="BF458" s="183"/>
      <c r="BG458" s="183"/>
      <c r="BH458" s="183"/>
      <c r="BI458" s="183"/>
      <c r="BJ458" s="183"/>
    </row>
    <row r="459">
      <c r="A459" s="183"/>
      <c r="B459" s="183"/>
      <c r="C459" s="263"/>
      <c r="D459" s="228"/>
      <c r="E459" s="228"/>
      <c r="F459" s="183"/>
      <c r="G459" s="183"/>
      <c r="H459" s="264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  <c r="AC459" s="183"/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/>
      <c r="AN459" s="183"/>
      <c r="AO459" s="183"/>
      <c r="AP459" s="183"/>
      <c r="AQ459" s="183"/>
      <c r="AR459" s="183"/>
      <c r="AS459" s="183"/>
      <c r="AT459" s="183"/>
      <c r="AU459" s="183"/>
      <c r="AV459" s="183"/>
      <c r="AW459" s="183"/>
      <c r="AX459" s="183"/>
      <c r="AY459" s="183"/>
      <c r="AZ459" s="183"/>
      <c r="BA459" s="183"/>
      <c r="BB459" s="183"/>
      <c r="BC459" s="183"/>
      <c r="BD459" s="183"/>
      <c r="BE459" s="183"/>
      <c r="BF459" s="183"/>
      <c r="BG459" s="183"/>
      <c r="BH459" s="183"/>
      <c r="BI459" s="183"/>
      <c r="BJ459" s="183"/>
    </row>
    <row r="460">
      <c r="A460" s="183"/>
      <c r="B460" s="183"/>
      <c r="C460" s="263"/>
      <c r="D460" s="228"/>
      <c r="E460" s="228"/>
      <c r="F460" s="183"/>
      <c r="G460" s="183"/>
      <c r="H460" s="264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  <c r="AC460" s="183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3"/>
      <c r="AO460" s="183"/>
      <c r="AP460" s="183"/>
      <c r="AQ460" s="183"/>
      <c r="AR460" s="183"/>
      <c r="AS460" s="183"/>
      <c r="AT460" s="183"/>
      <c r="AU460" s="183"/>
      <c r="AV460" s="183"/>
      <c r="AW460" s="183"/>
      <c r="AX460" s="183"/>
      <c r="AY460" s="183"/>
      <c r="AZ460" s="183"/>
      <c r="BA460" s="183"/>
      <c r="BB460" s="183"/>
      <c r="BC460" s="183"/>
      <c r="BD460" s="183"/>
      <c r="BE460" s="183"/>
      <c r="BF460" s="183"/>
      <c r="BG460" s="183"/>
      <c r="BH460" s="183"/>
      <c r="BI460" s="183"/>
      <c r="BJ460" s="183"/>
    </row>
    <row r="461">
      <c r="A461" s="183"/>
      <c r="B461" s="183"/>
      <c r="C461" s="263"/>
      <c r="D461" s="228"/>
      <c r="E461" s="228"/>
      <c r="F461" s="183"/>
      <c r="G461" s="183"/>
      <c r="H461" s="264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  <c r="AC461" s="183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/>
      <c r="AN461" s="183"/>
      <c r="AO461" s="183"/>
      <c r="AP461" s="183"/>
      <c r="AQ461" s="183"/>
      <c r="AR461" s="183"/>
      <c r="AS461" s="183"/>
      <c r="AT461" s="183"/>
      <c r="AU461" s="183"/>
      <c r="AV461" s="183"/>
      <c r="AW461" s="183"/>
      <c r="AX461" s="183"/>
      <c r="AY461" s="183"/>
      <c r="AZ461" s="183"/>
      <c r="BA461" s="183"/>
      <c r="BB461" s="183"/>
      <c r="BC461" s="183"/>
      <c r="BD461" s="183"/>
      <c r="BE461" s="183"/>
      <c r="BF461" s="183"/>
      <c r="BG461" s="183"/>
      <c r="BH461" s="183"/>
      <c r="BI461" s="183"/>
      <c r="BJ461" s="183"/>
    </row>
    <row r="462">
      <c r="A462" s="183"/>
      <c r="B462" s="183"/>
      <c r="C462" s="263"/>
      <c r="D462" s="228"/>
      <c r="E462" s="228"/>
      <c r="F462" s="183"/>
      <c r="G462" s="183"/>
      <c r="H462" s="264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  <c r="AC462" s="183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3"/>
      <c r="AO462" s="183"/>
      <c r="AP462" s="183"/>
      <c r="AQ462" s="183"/>
      <c r="AR462" s="183"/>
      <c r="AS462" s="183"/>
      <c r="AT462" s="183"/>
      <c r="AU462" s="183"/>
      <c r="AV462" s="183"/>
      <c r="AW462" s="183"/>
      <c r="AX462" s="183"/>
      <c r="AY462" s="183"/>
      <c r="AZ462" s="183"/>
      <c r="BA462" s="183"/>
      <c r="BB462" s="183"/>
      <c r="BC462" s="183"/>
      <c r="BD462" s="183"/>
      <c r="BE462" s="183"/>
      <c r="BF462" s="183"/>
      <c r="BG462" s="183"/>
      <c r="BH462" s="183"/>
      <c r="BI462" s="183"/>
      <c r="BJ462" s="183"/>
    </row>
    <row r="463">
      <c r="A463" s="183"/>
      <c r="B463" s="183"/>
      <c r="C463" s="263"/>
      <c r="D463" s="228"/>
      <c r="E463" s="228"/>
      <c r="F463" s="183"/>
      <c r="G463" s="183"/>
      <c r="H463" s="264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  <c r="AC463" s="183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/>
      <c r="AN463" s="183"/>
      <c r="AO463" s="183"/>
      <c r="AP463" s="183"/>
      <c r="AQ463" s="183"/>
      <c r="AR463" s="183"/>
      <c r="AS463" s="183"/>
      <c r="AT463" s="183"/>
      <c r="AU463" s="183"/>
      <c r="AV463" s="183"/>
      <c r="AW463" s="183"/>
      <c r="AX463" s="183"/>
      <c r="AY463" s="183"/>
      <c r="AZ463" s="183"/>
      <c r="BA463" s="183"/>
      <c r="BB463" s="183"/>
      <c r="BC463" s="183"/>
      <c r="BD463" s="183"/>
      <c r="BE463" s="183"/>
      <c r="BF463" s="183"/>
      <c r="BG463" s="183"/>
      <c r="BH463" s="183"/>
      <c r="BI463" s="183"/>
      <c r="BJ463" s="183"/>
    </row>
    <row r="464">
      <c r="A464" s="183"/>
      <c r="B464" s="183"/>
      <c r="C464" s="263"/>
      <c r="D464" s="228"/>
      <c r="E464" s="228"/>
      <c r="F464" s="183"/>
      <c r="G464" s="183"/>
      <c r="H464" s="264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83"/>
      <c r="AO464" s="183"/>
      <c r="AP464" s="183"/>
      <c r="AQ464" s="183"/>
      <c r="AR464" s="183"/>
      <c r="AS464" s="183"/>
      <c r="AT464" s="183"/>
      <c r="AU464" s="183"/>
      <c r="AV464" s="183"/>
      <c r="AW464" s="183"/>
      <c r="AX464" s="183"/>
      <c r="AY464" s="183"/>
      <c r="AZ464" s="183"/>
      <c r="BA464" s="183"/>
      <c r="BB464" s="183"/>
      <c r="BC464" s="183"/>
      <c r="BD464" s="183"/>
      <c r="BE464" s="183"/>
      <c r="BF464" s="183"/>
      <c r="BG464" s="183"/>
      <c r="BH464" s="183"/>
      <c r="BI464" s="183"/>
      <c r="BJ464" s="183"/>
    </row>
    <row r="465">
      <c r="A465" s="183"/>
      <c r="B465" s="183"/>
      <c r="C465" s="263"/>
      <c r="D465" s="228"/>
      <c r="E465" s="228"/>
      <c r="F465" s="183"/>
      <c r="G465" s="183"/>
      <c r="H465" s="264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  <c r="AC465" s="183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/>
      <c r="AN465" s="183"/>
      <c r="AO465" s="183"/>
      <c r="AP465" s="183"/>
      <c r="AQ465" s="183"/>
      <c r="AR465" s="183"/>
      <c r="AS465" s="183"/>
      <c r="AT465" s="183"/>
      <c r="AU465" s="183"/>
      <c r="AV465" s="183"/>
      <c r="AW465" s="183"/>
      <c r="AX465" s="183"/>
      <c r="AY465" s="183"/>
      <c r="AZ465" s="183"/>
      <c r="BA465" s="183"/>
      <c r="BB465" s="183"/>
      <c r="BC465" s="183"/>
      <c r="BD465" s="183"/>
      <c r="BE465" s="183"/>
      <c r="BF465" s="183"/>
      <c r="BG465" s="183"/>
      <c r="BH465" s="183"/>
      <c r="BI465" s="183"/>
      <c r="BJ465" s="183"/>
    </row>
    <row r="466">
      <c r="A466" s="183"/>
      <c r="B466" s="183"/>
      <c r="C466" s="263"/>
      <c r="D466" s="228"/>
      <c r="E466" s="228"/>
      <c r="F466" s="183"/>
      <c r="G466" s="183"/>
      <c r="H466" s="264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  <c r="AC466" s="183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83"/>
      <c r="AO466" s="183"/>
      <c r="AP466" s="183"/>
      <c r="AQ466" s="183"/>
      <c r="AR466" s="183"/>
      <c r="AS466" s="183"/>
      <c r="AT466" s="183"/>
      <c r="AU466" s="183"/>
      <c r="AV466" s="183"/>
      <c r="AW466" s="183"/>
      <c r="AX466" s="183"/>
      <c r="AY466" s="183"/>
      <c r="AZ466" s="183"/>
      <c r="BA466" s="183"/>
      <c r="BB466" s="183"/>
      <c r="BC466" s="183"/>
      <c r="BD466" s="183"/>
      <c r="BE466" s="183"/>
      <c r="BF466" s="183"/>
      <c r="BG466" s="183"/>
      <c r="BH466" s="183"/>
      <c r="BI466" s="183"/>
      <c r="BJ466" s="183"/>
    </row>
    <row r="467">
      <c r="A467" s="183"/>
      <c r="B467" s="183"/>
      <c r="C467" s="263"/>
      <c r="D467" s="228"/>
      <c r="E467" s="228"/>
      <c r="F467" s="183"/>
      <c r="G467" s="183"/>
      <c r="H467" s="264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  <c r="AC467" s="183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/>
      <c r="AN467" s="183"/>
      <c r="AO467" s="183"/>
      <c r="AP467" s="183"/>
      <c r="AQ467" s="183"/>
      <c r="AR467" s="183"/>
      <c r="AS467" s="183"/>
      <c r="AT467" s="183"/>
      <c r="AU467" s="183"/>
      <c r="AV467" s="183"/>
      <c r="AW467" s="183"/>
      <c r="AX467" s="183"/>
      <c r="AY467" s="183"/>
      <c r="AZ467" s="183"/>
      <c r="BA467" s="183"/>
      <c r="BB467" s="183"/>
      <c r="BC467" s="183"/>
      <c r="BD467" s="183"/>
      <c r="BE467" s="183"/>
      <c r="BF467" s="183"/>
      <c r="BG467" s="183"/>
      <c r="BH467" s="183"/>
      <c r="BI467" s="183"/>
      <c r="BJ467" s="183"/>
    </row>
    <row r="468">
      <c r="A468" s="183"/>
      <c r="B468" s="183"/>
      <c r="C468" s="263"/>
      <c r="D468" s="228"/>
      <c r="E468" s="228"/>
      <c r="F468" s="183"/>
      <c r="G468" s="183"/>
      <c r="H468" s="264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  <c r="AC468" s="183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83"/>
      <c r="AO468" s="183"/>
      <c r="AP468" s="183"/>
      <c r="AQ468" s="183"/>
      <c r="AR468" s="183"/>
      <c r="AS468" s="183"/>
      <c r="AT468" s="183"/>
      <c r="AU468" s="183"/>
      <c r="AV468" s="183"/>
      <c r="AW468" s="183"/>
      <c r="AX468" s="183"/>
      <c r="AY468" s="183"/>
      <c r="AZ468" s="183"/>
      <c r="BA468" s="183"/>
      <c r="BB468" s="183"/>
      <c r="BC468" s="183"/>
      <c r="BD468" s="183"/>
      <c r="BE468" s="183"/>
      <c r="BF468" s="183"/>
      <c r="BG468" s="183"/>
      <c r="BH468" s="183"/>
      <c r="BI468" s="183"/>
      <c r="BJ468" s="183"/>
    </row>
    <row r="469">
      <c r="A469" s="183"/>
      <c r="B469" s="183"/>
      <c r="C469" s="263"/>
      <c r="D469" s="228"/>
      <c r="E469" s="228"/>
      <c r="F469" s="183"/>
      <c r="G469" s="183"/>
      <c r="H469" s="264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  <c r="AC469" s="183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3"/>
      <c r="AO469" s="183"/>
      <c r="AP469" s="183"/>
      <c r="AQ469" s="183"/>
      <c r="AR469" s="183"/>
      <c r="AS469" s="183"/>
      <c r="AT469" s="183"/>
      <c r="AU469" s="183"/>
      <c r="AV469" s="183"/>
      <c r="AW469" s="183"/>
      <c r="AX469" s="183"/>
      <c r="AY469" s="183"/>
      <c r="AZ469" s="183"/>
      <c r="BA469" s="183"/>
      <c r="BB469" s="183"/>
      <c r="BC469" s="183"/>
      <c r="BD469" s="183"/>
      <c r="BE469" s="183"/>
      <c r="BF469" s="183"/>
      <c r="BG469" s="183"/>
      <c r="BH469" s="183"/>
      <c r="BI469" s="183"/>
      <c r="BJ469" s="183"/>
    </row>
    <row r="470">
      <c r="A470" s="183"/>
      <c r="B470" s="183"/>
      <c r="C470" s="263"/>
      <c r="D470" s="228"/>
      <c r="E470" s="228"/>
      <c r="F470" s="183"/>
      <c r="G470" s="183"/>
      <c r="H470" s="264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  <c r="AC470" s="183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3"/>
      <c r="AO470" s="183"/>
      <c r="AP470" s="183"/>
      <c r="AQ470" s="183"/>
      <c r="AR470" s="183"/>
      <c r="AS470" s="183"/>
      <c r="AT470" s="183"/>
      <c r="AU470" s="183"/>
      <c r="AV470" s="183"/>
      <c r="AW470" s="183"/>
      <c r="AX470" s="183"/>
      <c r="AY470" s="183"/>
      <c r="AZ470" s="183"/>
      <c r="BA470" s="183"/>
      <c r="BB470" s="183"/>
      <c r="BC470" s="183"/>
      <c r="BD470" s="183"/>
      <c r="BE470" s="183"/>
      <c r="BF470" s="183"/>
      <c r="BG470" s="183"/>
      <c r="BH470" s="183"/>
      <c r="BI470" s="183"/>
      <c r="BJ470" s="183"/>
    </row>
    <row r="471">
      <c r="A471" s="183"/>
      <c r="B471" s="183"/>
      <c r="C471" s="263"/>
      <c r="D471" s="228"/>
      <c r="E471" s="228"/>
      <c r="F471" s="183"/>
      <c r="G471" s="183"/>
      <c r="H471" s="264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  <c r="AC471" s="183"/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/>
      <c r="AN471" s="183"/>
      <c r="AO471" s="183"/>
      <c r="AP471" s="183"/>
      <c r="AQ471" s="183"/>
      <c r="AR471" s="183"/>
      <c r="AS471" s="183"/>
      <c r="AT471" s="183"/>
      <c r="AU471" s="183"/>
      <c r="AV471" s="183"/>
      <c r="AW471" s="183"/>
      <c r="AX471" s="183"/>
      <c r="AY471" s="183"/>
      <c r="AZ471" s="183"/>
      <c r="BA471" s="183"/>
      <c r="BB471" s="183"/>
      <c r="BC471" s="183"/>
      <c r="BD471" s="183"/>
      <c r="BE471" s="183"/>
      <c r="BF471" s="183"/>
      <c r="BG471" s="183"/>
      <c r="BH471" s="183"/>
      <c r="BI471" s="183"/>
      <c r="BJ471" s="183"/>
    </row>
    <row r="472">
      <c r="A472" s="183"/>
      <c r="B472" s="183"/>
      <c r="C472" s="263"/>
      <c r="D472" s="228"/>
      <c r="E472" s="228"/>
      <c r="F472" s="183"/>
      <c r="G472" s="183"/>
      <c r="H472" s="264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  <c r="AC472" s="183"/>
      <c r="AD472" s="183"/>
      <c r="AE472" s="183"/>
      <c r="AF472" s="183"/>
      <c r="AG472" s="183"/>
      <c r="AH472" s="183"/>
      <c r="AI472" s="183"/>
      <c r="AJ472" s="183"/>
      <c r="AK472" s="183"/>
      <c r="AL472" s="183"/>
      <c r="AM472" s="183"/>
      <c r="AN472" s="183"/>
      <c r="AO472" s="183"/>
      <c r="AP472" s="183"/>
      <c r="AQ472" s="183"/>
      <c r="AR472" s="183"/>
      <c r="AS472" s="183"/>
      <c r="AT472" s="183"/>
      <c r="AU472" s="183"/>
      <c r="AV472" s="183"/>
      <c r="AW472" s="183"/>
      <c r="AX472" s="183"/>
      <c r="AY472" s="183"/>
      <c r="AZ472" s="183"/>
      <c r="BA472" s="183"/>
      <c r="BB472" s="183"/>
      <c r="BC472" s="183"/>
      <c r="BD472" s="183"/>
      <c r="BE472" s="183"/>
      <c r="BF472" s="183"/>
      <c r="BG472" s="183"/>
      <c r="BH472" s="183"/>
      <c r="BI472" s="183"/>
      <c r="BJ472" s="183"/>
    </row>
    <row r="473">
      <c r="A473" s="183"/>
      <c r="B473" s="183"/>
      <c r="C473" s="263"/>
      <c r="D473" s="228"/>
      <c r="E473" s="228"/>
      <c r="F473" s="183"/>
      <c r="G473" s="183"/>
      <c r="H473" s="264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  <c r="AC473" s="183"/>
      <c r="AD473" s="183"/>
      <c r="AE473" s="183"/>
      <c r="AF473" s="183"/>
      <c r="AG473" s="183"/>
      <c r="AH473" s="183"/>
      <c r="AI473" s="183"/>
      <c r="AJ473" s="183"/>
      <c r="AK473" s="183"/>
      <c r="AL473" s="183"/>
      <c r="AM473" s="183"/>
      <c r="AN473" s="183"/>
      <c r="AO473" s="183"/>
      <c r="AP473" s="183"/>
      <c r="AQ473" s="183"/>
      <c r="AR473" s="183"/>
      <c r="AS473" s="183"/>
      <c r="AT473" s="183"/>
      <c r="AU473" s="183"/>
      <c r="AV473" s="183"/>
      <c r="AW473" s="183"/>
      <c r="AX473" s="183"/>
      <c r="AY473" s="183"/>
      <c r="AZ473" s="183"/>
      <c r="BA473" s="183"/>
      <c r="BB473" s="183"/>
      <c r="BC473" s="183"/>
      <c r="BD473" s="183"/>
      <c r="BE473" s="183"/>
      <c r="BF473" s="183"/>
      <c r="BG473" s="183"/>
      <c r="BH473" s="183"/>
      <c r="BI473" s="183"/>
      <c r="BJ473" s="183"/>
    </row>
    <row r="474">
      <c r="A474" s="183"/>
      <c r="B474" s="183"/>
      <c r="C474" s="263"/>
      <c r="D474" s="228"/>
      <c r="E474" s="228"/>
      <c r="F474" s="183"/>
      <c r="G474" s="183"/>
      <c r="H474" s="264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  <c r="AC474" s="183"/>
      <c r="AD474" s="183"/>
      <c r="AE474" s="183"/>
      <c r="AF474" s="183"/>
      <c r="AG474" s="183"/>
      <c r="AH474" s="183"/>
      <c r="AI474" s="183"/>
      <c r="AJ474" s="183"/>
      <c r="AK474" s="183"/>
      <c r="AL474" s="183"/>
      <c r="AM474" s="183"/>
      <c r="AN474" s="183"/>
      <c r="AO474" s="183"/>
      <c r="AP474" s="183"/>
      <c r="AQ474" s="183"/>
      <c r="AR474" s="183"/>
      <c r="AS474" s="183"/>
      <c r="AT474" s="183"/>
      <c r="AU474" s="183"/>
      <c r="AV474" s="183"/>
      <c r="AW474" s="183"/>
      <c r="AX474" s="183"/>
      <c r="AY474" s="183"/>
      <c r="AZ474" s="183"/>
      <c r="BA474" s="183"/>
      <c r="BB474" s="183"/>
      <c r="BC474" s="183"/>
      <c r="BD474" s="183"/>
      <c r="BE474" s="183"/>
      <c r="BF474" s="183"/>
      <c r="BG474" s="183"/>
      <c r="BH474" s="183"/>
      <c r="BI474" s="183"/>
      <c r="BJ474" s="183"/>
    </row>
    <row r="475">
      <c r="A475" s="183"/>
      <c r="B475" s="183"/>
      <c r="C475" s="263"/>
      <c r="D475" s="228"/>
      <c r="E475" s="228"/>
      <c r="F475" s="183"/>
      <c r="G475" s="183"/>
      <c r="H475" s="264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83"/>
      <c r="AH475" s="183"/>
      <c r="AI475" s="183"/>
      <c r="AJ475" s="183"/>
      <c r="AK475" s="183"/>
      <c r="AL475" s="183"/>
      <c r="AM475" s="183"/>
      <c r="AN475" s="183"/>
      <c r="AO475" s="183"/>
      <c r="AP475" s="183"/>
      <c r="AQ475" s="183"/>
      <c r="AR475" s="183"/>
      <c r="AS475" s="183"/>
      <c r="AT475" s="183"/>
      <c r="AU475" s="183"/>
      <c r="AV475" s="183"/>
      <c r="AW475" s="183"/>
      <c r="AX475" s="183"/>
      <c r="AY475" s="183"/>
      <c r="AZ475" s="183"/>
      <c r="BA475" s="183"/>
      <c r="BB475" s="183"/>
      <c r="BC475" s="183"/>
      <c r="BD475" s="183"/>
      <c r="BE475" s="183"/>
      <c r="BF475" s="183"/>
      <c r="BG475" s="183"/>
      <c r="BH475" s="183"/>
      <c r="BI475" s="183"/>
      <c r="BJ475" s="183"/>
    </row>
    <row r="476">
      <c r="A476" s="183"/>
      <c r="B476" s="183"/>
      <c r="C476" s="263"/>
      <c r="D476" s="228"/>
      <c r="E476" s="228"/>
      <c r="F476" s="183"/>
      <c r="G476" s="183"/>
      <c r="H476" s="264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  <c r="AC476" s="183"/>
      <c r="AD476" s="183"/>
      <c r="AE476" s="183"/>
      <c r="AF476" s="183"/>
      <c r="AG476" s="183"/>
      <c r="AH476" s="183"/>
      <c r="AI476" s="183"/>
      <c r="AJ476" s="183"/>
      <c r="AK476" s="183"/>
      <c r="AL476" s="183"/>
      <c r="AM476" s="183"/>
      <c r="AN476" s="183"/>
      <c r="AO476" s="183"/>
      <c r="AP476" s="183"/>
      <c r="AQ476" s="183"/>
      <c r="AR476" s="183"/>
      <c r="AS476" s="183"/>
      <c r="AT476" s="183"/>
      <c r="AU476" s="183"/>
      <c r="AV476" s="183"/>
      <c r="AW476" s="183"/>
      <c r="AX476" s="183"/>
      <c r="AY476" s="183"/>
      <c r="AZ476" s="183"/>
      <c r="BA476" s="183"/>
      <c r="BB476" s="183"/>
      <c r="BC476" s="183"/>
      <c r="BD476" s="183"/>
      <c r="BE476" s="183"/>
      <c r="BF476" s="183"/>
      <c r="BG476" s="183"/>
      <c r="BH476" s="183"/>
      <c r="BI476" s="183"/>
      <c r="BJ476" s="183"/>
    </row>
    <row r="477">
      <c r="A477" s="183"/>
      <c r="B477" s="183"/>
      <c r="C477" s="263"/>
      <c r="D477" s="228"/>
      <c r="E477" s="228"/>
      <c r="F477" s="183"/>
      <c r="G477" s="183"/>
      <c r="H477" s="264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83"/>
      <c r="AH477" s="183"/>
      <c r="AI477" s="183"/>
      <c r="AJ477" s="183"/>
      <c r="AK477" s="183"/>
      <c r="AL477" s="183"/>
      <c r="AM477" s="183"/>
      <c r="AN477" s="183"/>
      <c r="AO477" s="183"/>
      <c r="AP477" s="183"/>
      <c r="AQ477" s="183"/>
      <c r="AR477" s="183"/>
      <c r="AS477" s="183"/>
      <c r="AT477" s="183"/>
      <c r="AU477" s="183"/>
      <c r="AV477" s="183"/>
      <c r="AW477" s="183"/>
      <c r="AX477" s="183"/>
      <c r="AY477" s="183"/>
      <c r="AZ477" s="183"/>
      <c r="BA477" s="183"/>
      <c r="BB477" s="183"/>
      <c r="BC477" s="183"/>
      <c r="BD477" s="183"/>
      <c r="BE477" s="183"/>
      <c r="BF477" s="183"/>
      <c r="BG477" s="183"/>
      <c r="BH477" s="183"/>
      <c r="BI477" s="183"/>
      <c r="BJ477" s="183"/>
    </row>
    <row r="478">
      <c r="A478" s="183"/>
      <c r="B478" s="183"/>
      <c r="C478" s="263"/>
      <c r="D478" s="228"/>
      <c r="E478" s="228"/>
      <c r="F478" s="183"/>
      <c r="G478" s="183"/>
      <c r="H478" s="264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  <c r="AC478" s="183"/>
      <c r="AD478" s="183"/>
      <c r="AE478" s="183"/>
      <c r="AF478" s="183"/>
      <c r="AG478" s="183"/>
      <c r="AH478" s="183"/>
      <c r="AI478" s="183"/>
      <c r="AJ478" s="183"/>
      <c r="AK478" s="183"/>
      <c r="AL478" s="183"/>
      <c r="AM478" s="183"/>
      <c r="AN478" s="183"/>
      <c r="AO478" s="183"/>
      <c r="AP478" s="183"/>
      <c r="AQ478" s="183"/>
      <c r="AR478" s="183"/>
      <c r="AS478" s="183"/>
      <c r="AT478" s="183"/>
      <c r="AU478" s="183"/>
      <c r="AV478" s="183"/>
      <c r="AW478" s="183"/>
      <c r="AX478" s="183"/>
      <c r="AY478" s="183"/>
      <c r="AZ478" s="183"/>
      <c r="BA478" s="183"/>
      <c r="BB478" s="183"/>
      <c r="BC478" s="183"/>
      <c r="BD478" s="183"/>
      <c r="BE478" s="183"/>
      <c r="BF478" s="183"/>
      <c r="BG478" s="183"/>
      <c r="BH478" s="183"/>
      <c r="BI478" s="183"/>
      <c r="BJ478" s="183"/>
    </row>
    <row r="479">
      <c r="A479" s="183"/>
      <c r="B479" s="183"/>
      <c r="C479" s="263"/>
      <c r="D479" s="228"/>
      <c r="E479" s="228"/>
      <c r="F479" s="183"/>
      <c r="G479" s="183"/>
      <c r="H479" s="264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  <c r="AC479" s="183"/>
      <c r="AD479" s="183"/>
      <c r="AE479" s="183"/>
      <c r="AF479" s="183"/>
      <c r="AG479" s="183"/>
      <c r="AH479" s="183"/>
      <c r="AI479" s="183"/>
      <c r="AJ479" s="183"/>
      <c r="AK479" s="183"/>
      <c r="AL479" s="183"/>
      <c r="AM479" s="183"/>
      <c r="AN479" s="183"/>
      <c r="AO479" s="183"/>
      <c r="AP479" s="183"/>
      <c r="AQ479" s="183"/>
      <c r="AR479" s="183"/>
      <c r="AS479" s="183"/>
      <c r="AT479" s="183"/>
      <c r="AU479" s="183"/>
      <c r="AV479" s="183"/>
      <c r="AW479" s="183"/>
      <c r="AX479" s="183"/>
      <c r="AY479" s="183"/>
      <c r="AZ479" s="183"/>
      <c r="BA479" s="183"/>
      <c r="BB479" s="183"/>
      <c r="BC479" s="183"/>
      <c r="BD479" s="183"/>
      <c r="BE479" s="183"/>
      <c r="BF479" s="183"/>
      <c r="BG479" s="183"/>
      <c r="BH479" s="183"/>
      <c r="BI479" s="183"/>
      <c r="BJ479" s="183"/>
    </row>
    <row r="480">
      <c r="A480" s="183"/>
      <c r="B480" s="183"/>
      <c r="C480" s="263"/>
      <c r="D480" s="228"/>
      <c r="E480" s="228"/>
      <c r="F480" s="183"/>
      <c r="G480" s="183"/>
      <c r="H480" s="264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  <c r="AC480" s="183"/>
      <c r="AD480" s="183"/>
      <c r="AE480" s="183"/>
      <c r="AF480" s="183"/>
      <c r="AG480" s="183"/>
      <c r="AH480" s="183"/>
      <c r="AI480" s="183"/>
      <c r="AJ480" s="183"/>
      <c r="AK480" s="183"/>
      <c r="AL480" s="183"/>
      <c r="AM480" s="183"/>
      <c r="AN480" s="183"/>
      <c r="AO480" s="183"/>
      <c r="AP480" s="183"/>
      <c r="AQ480" s="183"/>
      <c r="AR480" s="183"/>
      <c r="AS480" s="183"/>
      <c r="AT480" s="183"/>
      <c r="AU480" s="183"/>
      <c r="AV480" s="183"/>
      <c r="AW480" s="183"/>
      <c r="AX480" s="183"/>
      <c r="AY480" s="183"/>
      <c r="AZ480" s="183"/>
      <c r="BA480" s="183"/>
      <c r="BB480" s="183"/>
      <c r="BC480" s="183"/>
      <c r="BD480" s="183"/>
      <c r="BE480" s="183"/>
      <c r="BF480" s="183"/>
      <c r="BG480" s="183"/>
      <c r="BH480" s="183"/>
      <c r="BI480" s="183"/>
      <c r="BJ480" s="183"/>
    </row>
    <row r="481">
      <c r="A481" s="183"/>
      <c r="B481" s="183"/>
      <c r="C481" s="263"/>
      <c r="D481" s="228"/>
      <c r="E481" s="228"/>
      <c r="F481" s="183"/>
      <c r="G481" s="183"/>
      <c r="H481" s="264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  <c r="AC481" s="183"/>
      <c r="AD481" s="183"/>
      <c r="AE481" s="183"/>
      <c r="AF481" s="183"/>
      <c r="AG481" s="183"/>
      <c r="AH481" s="183"/>
      <c r="AI481" s="183"/>
      <c r="AJ481" s="183"/>
      <c r="AK481" s="183"/>
      <c r="AL481" s="183"/>
      <c r="AM481" s="183"/>
      <c r="AN481" s="183"/>
      <c r="AO481" s="183"/>
      <c r="AP481" s="183"/>
      <c r="AQ481" s="183"/>
      <c r="AR481" s="183"/>
      <c r="AS481" s="183"/>
      <c r="AT481" s="183"/>
      <c r="AU481" s="183"/>
      <c r="AV481" s="183"/>
      <c r="AW481" s="183"/>
      <c r="AX481" s="183"/>
      <c r="AY481" s="183"/>
      <c r="AZ481" s="183"/>
      <c r="BA481" s="183"/>
      <c r="BB481" s="183"/>
      <c r="BC481" s="183"/>
      <c r="BD481" s="183"/>
      <c r="BE481" s="183"/>
      <c r="BF481" s="183"/>
      <c r="BG481" s="183"/>
      <c r="BH481" s="183"/>
      <c r="BI481" s="183"/>
      <c r="BJ481" s="183"/>
    </row>
    <row r="482">
      <c r="A482" s="183"/>
      <c r="B482" s="183"/>
      <c r="C482" s="263"/>
      <c r="D482" s="228"/>
      <c r="E482" s="228"/>
      <c r="F482" s="183"/>
      <c r="G482" s="183"/>
      <c r="H482" s="264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83"/>
      <c r="AH482" s="183"/>
      <c r="AI482" s="183"/>
      <c r="AJ482" s="183"/>
      <c r="AK482" s="183"/>
      <c r="AL482" s="183"/>
      <c r="AM482" s="183"/>
      <c r="AN482" s="183"/>
      <c r="AO482" s="183"/>
      <c r="AP482" s="183"/>
      <c r="AQ482" s="183"/>
      <c r="AR482" s="183"/>
      <c r="AS482" s="183"/>
      <c r="AT482" s="183"/>
      <c r="AU482" s="183"/>
      <c r="AV482" s="183"/>
      <c r="AW482" s="183"/>
      <c r="AX482" s="183"/>
      <c r="AY482" s="183"/>
      <c r="AZ482" s="183"/>
      <c r="BA482" s="183"/>
      <c r="BB482" s="183"/>
      <c r="BC482" s="183"/>
      <c r="BD482" s="183"/>
      <c r="BE482" s="183"/>
      <c r="BF482" s="183"/>
      <c r="BG482" s="183"/>
      <c r="BH482" s="183"/>
      <c r="BI482" s="183"/>
      <c r="BJ482" s="183"/>
    </row>
    <row r="483">
      <c r="A483" s="183"/>
      <c r="B483" s="183"/>
      <c r="C483" s="263"/>
      <c r="D483" s="228"/>
      <c r="E483" s="228"/>
      <c r="F483" s="183"/>
      <c r="G483" s="183"/>
      <c r="H483" s="264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83"/>
      <c r="AH483" s="183"/>
      <c r="AI483" s="183"/>
      <c r="AJ483" s="183"/>
      <c r="AK483" s="183"/>
      <c r="AL483" s="183"/>
      <c r="AM483" s="183"/>
      <c r="AN483" s="183"/>
      <c r="AO483" s="183"/>
      <c r="AP483" s="183"/>
      <c r="AQ483" s="183"/>
      <c r="AR483" s="183"/>
      <c r="AS483" s="183"/>
      <c r="AT483" s="183"/>
      <c r="AU483" s="183"/>
      <c r="AV483" s="183"/>
      <c r="AW483" s="183"/>
      <c r="AX483" s="183"/>
      <c r="AY483" s="183"/>
      <c r="AZ483" s="183"/>
      <c r="BA483" s="183"/>
      <c r="BB483" s="183"/>
      <c r="BC483" s="183"/>
      <c r="BD483" s="183"/>
      <c r="BE483" s="183"/>
      <c r="BF483" s="183"/>
      <c r="BG483" s="183"/>
      <c r="BH483" s="183"/>
      <c r="BI483" s="183"/>
      <c r="BJ483" s="183"/>
    </row>
    <row r="484">
      <c r="A484" s="183"/>
      <c r="B484" s="183"/>
      <c r="C484" s="263"/>
      <c r="D484" s="228"/>
      <c r="E484" s="228"/>
      <c r="F484" s="183"/>
      <c r="G484" s="183"/>
      <c r="H484" s="264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83"/>
      <c r="AH484" s="183"/>
      <c r="AI484" s="183"/>
      <c r="AJ484" s="183"/>
      <c r="AK484" s="183"/>
      <c r="AL484" s="183"/>
      <c r="AM484" s="183"/>
      <c r="AN484" s="183"/>
      <c r="AO484" s="183"/>
      <c r="AP484" s="183"/>
      <c r="AQ484" s="183"/>
      <c r="AR484" s="183"/>
      <c r="AS484" s="183"/>
      <c r="AT484" s="183"/>
      <c r="AU484" s="183"/>
      <c r="AV484" s="183"/>
      <c r="AW484" s="183"/>
      <c r="AX484" s="183"/>
      <c r="AY484" s="183"/>
      <c r="AZ484" s="183"/>
      <c r="BA484" s="183"/>
      <c r="BB484" s="183"/>
      <c r="BC484" s="183"/>
      <c r="BD484" s="183"/>
      <c r="BE484" s="183"/>
      <c r="BF484" s="183"/>
      <c r="BG484" s="183"/>
      <c r="BH484" s="183"/>
      <c r="BI484" s="183"/>
      <c r="BJ484" s="183"/>
    </row>
    <row r="485">
      <c r="A485" s="183"/>
      <c r="B485" s="183"/>
      <c r="C485" s="263"/>
      <c r="D485" s="228"/>
      <c r="E485" s="228"/>
      <c r="F485" s="183"/>
      <c r="G485" s="183"/>
      <c r="H485" s="264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  <c r="AC485" s="183"/>
      <c r="AD485" s="183"/>
      <c r="AE485" s="183"/>
      <c r="AF485" s="183"/>
      <c r="AG485" s="183"/>
      <c r="AH485" s="183"/>
      <c r="AI485" s="183"/>
      <c r="AJ485" s="183"/>
      <c r="AK485" s="183"/>
      <c r="AL485" s="183"/>
      <c r="AM485" s="183"/>
      <c r="AN485" s="183"/>
      <c r="AO485" s="183"/>
      <c r="AP485" s="183"/>
      <c r="AQ485" s="183"/>
      <c r="AR485" s="183"/>
      <c r="AS485" s="183"/>
      <c r="AT485" s="183"/>
      <c r="AU485" s="183"/>
      <c r="AV485" s="183"/>
      <c r="AW485" s="183"/>
      <c r="AX485" s="183"/>
      <c r="AY485" s="183"/>
      <c r="AZ485" s="183"/>
      <c r="BA485" s="183"/>
      <c r="BB485" s="183"/>
      <c r="BC485" s="183"/>
      <c r="BD485" s="183"/>
      <c r="BE485" s="183"/>
      <c r="BF485" s="183"/>
      <c r="BG485" s="183"/>
      <c r="BH485" s="183"/>
      <c r="BI485" s="183"/>
      <c r="BJ485" s="183"/>
    </row>
    <row r="486">
      <c r="A486" s="183"/>
      <c r="B486" s="183"/>
      <c r="C486" s="263"/>
      <c r="D486" s="228"/>
      <c r="E486" s="228"/>
      <c r="F486" s="183"/>
      <c r="G486" s="183"/>
      <c r="H486" s="264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  <c r="AC486" s="183"/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/>
      <c r="AN486" s="183"/>
      <c r="AO486" s="183"/>
      <c r="AP486" s="183"/>
      <c r="AQ486" s="183"/>
      <c r="AR486" s="183"/>
      <c r="AS486" s="183"/>
      <c r="AT486" s="183"/>
      <c r="AU486" s="183"/>
      <c r="AV486" s="183"/>
      <c r="AW486" s="183"/>
      <c r="AX486" s="183"/>
      <c r="AY486" s="183"/>
      <c r="AZ486" s="183"/>
      <c r="BA486" s="183"/>
      <c r="BB486" s="183"/>
      <c r="BC486" s="183"/>
      <c r="BD486" s="183"/>
      <c r="BE486" s="183"/>
      <c r="BF486" s="183"/>
      <c r="BG486" s="183"/>
      <c r="BH486" s="183"/>
      <c r="BI486" s="183"/>
      <c r="BJ486" s="183"/>
    </row>
    <row r="487">
      <c r="A487" s="183"/>
      <c r="B487" s="183"/>
      <c r="C487" s="263"/>
      <c r="D487" s="228"/>
      <c r="E487" s="228"/>
      <c r="F487" s="183"/>
      <c r="G487" s="183"/>
      <c r="H487" s="264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83"/>
      <c r="AH487" s="183"/>
      <c r="AI487" s="183"/>
      <c r="AJ487" s="183"/>
      <c r="AK487" s="183"/>
      <c r="AL487" s="183"/>
      <c r="AM487" s="183"/>
      <c r="AN487" s="183"/>
      <c r="AO487" s="183"/>
      <c r="AP487" s="183"/>
      <c r="AQ487" s="183"/>
      <c r="AR487" s="183"/>
      <c r="AS487" s="183"/>
      <c r="AT487" s="183"/>
      <c r="AU487" s="183"/>
      <c r="AV487" s="183"/>
      <c r="AW487" s="183"/>
      <c r="AX487" s="183"/>
      <c r="AY487" s="183"/>
      <c r="AZ487" s="183"/>
      <c r="BA487" s="183"/>
      <c r="BB487" s="183"/>
      <c r="BC487" s="183"/>
      <c r="BD487" s="183"/>
      <c r="BE487" s="183"/>
      <c r="BF487" s="183"/>
      <c r="BG487" s="183"/>
      <c r="BH487" s="183"/>
      <c r="BI487" s="183"/>
      <c r="BJ487" s="183"/>
    </row>
    <row r="488">
      <c r="A488" s="183"/>
      <c r="B488" s="183"/>
      <c r="C488" s="263"/>
      <c r="D488" s="228"/>
      <c r="E488" s="228"/>
      <c r="F488" s="183"/>
      <c r="G488" s="183"/>
      <c r="H488" s="264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  <c r="AC488" s="183"/>
      <c r="AD488" s="183"/>
      <c r="AE488" s="183"/>
      <c r="AF488" s="183"/>
      <c r="AG488" s="183"/>
      <c r="AH488" s="183"/>
      <c r="AI488" s="183"/>
      <c r="AJ488" s="183"/>
      <c r="AK488" s="183"/>
      <c r="AL488" s="183"/>
      <c r="AM488" s="183"/>
      <c r="AN488" s="183"/>
      <c r="AO488" s="183"/>
      <c r="AP488" s="183"/>
      <c r="AQ488" s="183"/>
      <c r="AR488" s="183"/>
      <c r="AS488" s="183"/>
      <c r="AT488" s="183"/>
      <c r="AU488" s="183"/>
      <c r="AV488" s="183"/>
      <c r="AW488" s="183"/>
      <c r="AX488" s="183"/>
      <c r="AY488" s="183"/>
      <c r="AZ488" s="183"/>
      <c r="BA488" s="183"/>
      <c r="BB488" s="183"/>
      <c r="BC488" s="183"/>
      <c r="BD488" s="183"/>
      <c r="BE488" s="183"/>
      <c r="BF488" s="183"/>
      <c r="BG488" s="183"/>
      <c r="BH488" s="183"/>
      <c r="BI488" s="183"/>
      <c r="BJ488" s="183"/>
    </row>
    <row r="489">
      <c r="A489" s="183"/>
      <c r="B489" s="183"/>
      <c r="C489" s="263"/>
      <c r="D489" s="228"/>
      <c r="E489" s="228"/>
      <c r="F489" s="183"/>
      <c r="G489" s="183"/>
      <c r="H489" s="264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/>
      <c r="AE489" s="183"/>
      <c r="AF489" s="183"/>
      <c r="AG489" s="183"/>
      <c r="AH489" s="183"/>
      <c r="AI489" s="183"/>
      <c r="AJ489" s="183"/>
      <c r="AK489" s="183"/>
      <c r="AL489" s="183"/>
      <c r="AM489" s="183"/>
      <c r="AN489" s="183"/>
      <c r="AO489" s="183"/>
      <c r="AP489" s="183"/>
      <c r="AQ489" s="183"/>
      <c r="AR489" s="183"/>
      <c r="AS489" s="183"/>
      <c r="AT489" s="183"/>
      <c r="AU489" s="183"/>
      <c r="AV489" s="183"/>
      <c r="AW489" s="183"/>
      <c r="AX489" s="183"/>
      <c r="AY489" s="183"/>
      <c r="AZ489" s="183"/>
      <c r="BA489" s="183"/>
      <c r="BB489" s="183"/>
      <c r="BC489" s="183"/>
      <c r="BD489" s="183"/>
      <c r="BE489" s="183"/>
      <c r="BF489" s="183"/>
      <c r="BG489" s="183"/>
      <c r="BH489" s="183"/>
      <c r="BI489" s="183"/>
      <c r="BJ489" s="183"/>
    </row>
    <row r="490">
      <c r="A490" s="183"/>
      <c r="B490" s="183"/>
      <c r="C490" s="263"/>
      <c r="D490" s="228"/>
      <c r="E490" s="228"/>
      <c r="F490" s="183"/>
      <c r="G490" s="183"/>
      <c r="H490" s="264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  <c r="AS490" s="183"/>
      <c r="AT490" s="183"/>
      <c r="AU490" s="183"/>
      <c r="AV490" s="183"/>
      <c r="AW490" s="183"/>
      <c r="AX490" s="183"/>
      <c r="AY490" s="183"/>
      <c r="AZ490" s="183"/>
      <c r="BA490" s="183"/>
      <c r="BB490" s="183"/>
      <c r="BC490" s="183"/>
      <c r="BD490" s="183"/>
      <c r="BE490" s="183"/>
      <c r="BF490" s="183"/>
      <c r="BG490" s="183"/>
      <c r="BH490" s="183"/>
      <c r="BI490" s="183"/>
      <c r="BJ490" s="183"/>
    </row>
    <row r="491">
      <c r="A491" s="183"/>
      <c r="B491" s="183"/>
      <c r="C491" s="263"/>
      <c r="D491" s="228"/>
      <c r="E491" s="228"/>
      <c r="F491" s="183"/>
      <c r="G491" s="183"/>
      <c r="H491" s="264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  <c r="AC491" s="183"/>
      <c r="AD491" s="183"/>
      <c r="AE491" s="183"/>
      <c r="AF491" s="183"/>
      <c r="AG491" s="183"/>
      <c r="AH491" s="183"/>
      <c r="AI491" s="183"/>
      <c r="AJ491" s="183"/>
      <c r="AK491" s="183"/>
      <c r="AL491" s="183"/>
      <c r="AM491" s="183"/>
      <c r="AN491" s="183"/>
      <c r="AO491" s="183"/>
      <c r="AP491" s="183"/>
      <c r="AQ491" s="183"/>
      <c r="AR491" s="183"/>
      <c r="AS491" s="183"/>
      <c r="AT491" s="183"/>
      <c r="AU491" s="183"/>
      <c r="AV491" s="183"/>
      <c r="AW491" s="183"/>
      <c r="AX491" s="183"/>
      <c r="AY491" s="183"/>
      <c r="AZ491" s="183"/>
      <c r="BA491" s="183"/>
      <c r="BB491" s="183"/>
      <c r="BC491" s="183"/>
      <c r="BD491" s="183"/>
      <c r="BE491" s="183"/>
      <c r="BF491" s="183"/>
      <c r="BG491" s="183"/>
      <c r="BH491" s="183"/>
      <c r="BI491" s="183"/>
      <c r="BJ491" s="183"/>
    </row>
    <row r="492">
      <c r="A492" s="183"/>
      <c r="B492" s="183"/>
      <c r="C492" s="263"/>
      <c r="D492" s="228"/>
      <c r="E492" s="228"/>
      <c r="F492" s="183"/>
      <c r="G492" s="183"/>
      <c r="H492" s="264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  <c r="AC492" s="183"/>
      <c r="AD492" s="183"/>
      <c r="AE492" s="183"/>
      <c r="AF492" s="183"/>
      <c r="AG492" s="183"/>
      <c r="AH492" s="183"/>
      <c r="AI492" s="183"/>
      <c r="AJ492" s="183"/>
      <c r="AK492" s="183"/>
      <c r="AL492" s="183"/>
      <c r="AM492" s="183"/>
      <c r="AN492" s="183"/>
      <c r="AO492" s="183"/>
      <c r="AP492" s="183"/>
      <c r="AQ492" s="183"/>
      <c r="AR492" s="183"/>
      <c r="AS492" s="183"/>
      <c r="AT492" s="183"/>
      <c r="AU492" s="183"/>
      <c r="AV492" s="183"/>
      <c r="AW492" s="183"/>
      <c r="AX492" s="183"/>
      <c r="AY492" s="183"/>
      <c r="AZ492" s="183"/>
      <c r="BA492" s="183"/>
      <c r="BB492" s="183"/>
      <c r="BC492" s="183"/>
      <c r="BD492" s="183"/>
      <c r="BE492" s="183"/>
      <c r="BF492" s="183"/>
      <c r="BG492" s="183"/>
      <c r="BH492" s="183"/>
      <c r="BI492" s="183"/>
      <c r="BJ492" s="183"/>
    </row>
    <row r="493">
      <c r="A493" s="183"/>
      <c r="B493" s="183"/>
      <c r="C493" s="263"/>
      <c r="D493" s="228"/>
      <c r="E493" s="228"/>
      <c r="F493" s="183"/>
      <c r="G493" s="183"/>
      <c r="H493" s="264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83"/>
      <c r="AH493" s="183"/>
      <c r="AI493" s="183"/>
      <c r="AJ493" s="183"/>
      <c r="AK493" s="183"/>
      <c r="AL493" s="183"/>
      <c r="AM493" s="183"/>
      <c r="AN493" s="183"/>
      <c r="AO493" s="183"/>
      <c r="AP493" s="183"/>
      <c r="AQ493" s="183"/>
      <c r="AR493" s="183"/>
      <c r="AS493" s="183"/>
      <c r="AT493" s="183"/>
      <c r="AU493" s="183"/>
      <c r="AV493" s="183"/>
      <c r="AW493" s="183"/>
      <c r="AX493" s="183"/>
      <c r="AY493" s="183"/>
      <c r="AZ493" s="183"/>
      <c r="BA493" s="183"/>
      <c r="BB493" s="183"/>
      <c r="BC493" s="183"/>
      <c r="BD493" s="183"/>
      <c r="BE493" s="183"/>
      <c r="BF493" s="183"/>
      <c r="BG493" s="183"/>
      <c r="BH493" s="183"/>
      <c r="BI493" s="183"/>
      <c r="BJ493" s="183"/>
    </row>
    <row r="494">
      <c r="A494" s="183"/>
      <c r="B494" s="183"/>
      <c r="C494" s="263"/>
      <c r="D494" s="228"/>
      <c r="E494" s="228"/>
      <c r="F494" s="183"/>
      <c r="G494" s="183"/>
      <c r="H494" s="264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  <c r="AC494" s="183"/>
      <c r="AD494" s="183"/>
      <c r="AE494" s="183"/>
      <c r="AF494" s="183"/>
      <c r="AG494" s="183"/>
      <c r="AH494" s="183"/>
      <c r="AI494" s="183"/>
      <c r="AJ494" s="183"/>
      <c r="AK494" s="183"/>
      <c r="AL494" s="183"/>
      <c r="AM494" s="183"/>
      <c r="AN494" s="183"/>
      <c r="AO494" s="183"/>
      <c r="AP494" s="183"/>
      <c r="AQ494" s="183"/>
      <c r="AR494" s="183"/>
      <c r="AS494" s="183"/>
      <c r="AT494" s="183"/>
      <c r="AU494" s="183"/>
      <c r="AV494" s="183"/>
      <c r="AW494" s="183"/>
      <c r="AX494" s="183"/>
      <c r="AY494" s="183"/>
      <c r="AZ494" s="183"/>
      <c r="BA494" s="183"/>
      <c r="BB494" s="183"/>
      <c r="BC494" s="183"/>
      <c r="BD494" s="183"/>
      <c r="BE494" s="183"/>
      <c r="BF494" s="183"/>
      <c r="BG494" s="183"/>
      <c r="BH494" s="183"/>
      <c r="BI494" s="183"/>
      <c r="BJ494" s="183"/>
    </row>
    <row r="495">
      <c r="A495" s="183"/>
      <c r="B495" s="183"/>
      <c r="C495" s="263"/>
      <c r="D495" s="228"/>
      <c r="E495" s="228"/>
      <c r="F495" s="183"/>
      <c r="G495" s="183"/>
      <c r="H495" s="264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83"/>
      <c r="AH495" s="183"/>
      <c r="AI495" s="183"/>
      <c r="AJ495" s="183"/>
      <c r="AK495" s="183"/>
      <c r="AL495" s="183"/>
      <c r="AM495" s="183"/>
      <c r="AN495" s="183"/>
      <c r="AO495" s="183"/>
      <c r="AP495" s="183"/>
      <c r="AQ495" s="183"/>
      <c r="AR495" s="183"/>
      <c r="AS495" s="183"/>
      <c r="AT495" s="183"/>
      <c r="AU495" s="183"/>
      <c r="AV495" s="183"/>
      <c r="AW495" s="183"/>
      <c r="AX495" s="183"/>
      <c r="AY495" s="183"/>
      <c r="AZ495" s="183"/>
      <c r="BA495" s="183"/>
      <c r="BB495" s="183"/>
      <c r="BC495" s="183"/>
      <c r="BD495" s="183"/>
      <c r="BE495" s="183"/>
      <c r="BF495" s="183"/>
      <c r="BG495" s="183"/>
      <c r="BH495" s="183"/>
      <c r="BI495" s="183"/>
      <c r="BJ495" s="183"/>
    </row>
    <row r="496">
      <c r="A496" s="183"/>
      <c r="B496" s="183"/>
      <c r="C496" s="263"/>
      <c r="D496" s="228"/>
      <c r="E496" s="228"/>
      <c r="F496" s="183"/>
      <c r="G496" s="183"/>
      <c r="H496" s="264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83"/>
      <c r="AH496" s="183"/>
      <c r="AI496" s="183"/>
      <c r="AJ496" s="183"/>
      <c r="AK496" s="183"/>
      <c r="AL496" s="183"/>
      <c r="AM496" s="183"/>
      <c r="AN496" s="183"/>
      <c r="AO496" s="183"/>
      <c r="AP496" s="183"/>
      <c r="AQ496" s="183"/>
      <c r="AR496" s="183"/>
      <c r="AS496" s="183"/>
      <c r="AT496" s="183"/>
      <c r="AU496" s="183"/>
      <c r="AV496" s="183"/>
      <c r="AW496" s="183"/>
      <c r="AX496" s="183"/>
      <c r="AY496" s="183"/>
      <c r="AZ496" s="183"/>
      <c r="BA496" s="183"/>
      <c r="BB496" s="183"/>
      <c r="BC496" s="183"/>
      <c r="BD496" s="183"/>
      <c r="BE496" s="183"/>
      <c r="BF496" s="183"/>
      <c r="BG496" s="183"/>
      <c r="BH496" s="183"/>
      <c r="BI496" s="183"/>
      <c r="BJ496" s="183"/>
    </row>
    <row r="497">
      <c r="A497" s="183"/>
      <c r="B497" s="183"/>
      <c r="C497" s="263"/>
      <c r="D497" s="228"/>
      <c r="E497" s="228"/>
      <c r="F497" s="183"/>
      <c r="G497" s="183"/>
      <c r="H497" s="264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  <c r="AC497" s="183"/>
      <c r="AD497" s="183"/>
      <c r="AE497" s="183"/>
      <c r="AF497" s="183"/>
      <c r="AG497" s="183"/>
      <c r="AH497" s="183"/>
      <c r="AI497" s="183"/>
      <c r="AJ497" s="183"/>
      <c r="AK497" s="183"/>
      <c r="AL497" s="183"/>
      <c r="AM497" s="183"/>
      <c r="AN497" s="183"/>
      <c r="AO497" s="183"/>
      <c r="AP497" s="183"/>
      <c r="AQ497" s="183"/>
      <c r="AR497" s="183"/>
      <c r="AS497" s="183"/>
      <c r="AT497" s="183"/>
      <c r="AU497" s="183"/>
      <c r="AV497" s="183"/>
      <c r="AW497" s="183"/>
      <c r="AX497" s="183"/>
      <c r="AY497" s="183"/>
      <c r="AZ497" s="183"/>
      <c r="BA497" s="183"/>
      <c r="BB497" s="183"/>
      <c r="BC497" s="183"/>
      <c r="BD497" s="183"/>
      <c r="BE497" s="183"/>
      <c r="BF497" s="183"/>
      <c r="BG497" s="183"/>
      <c r="BH497" s="183"/>
      <c r="BI497" s="183"/>
      <c r="BJ497" s="183"/>
    </row>
    <row r="498">
      <c r="A498" s="183"/>
      <c r="B498" s="183"/>
      <c r="C498" s="263"/>
      <c r="D498" s="228"/>
      <c r="E498" s="228"/>
      <c r="F498" s="183"/>
      <c r="G498" s="183"/>
      <c r="H498" s="264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83"/>
      <c r="AH498" s="183"/>
      <c r="AI498" s="183"/>
      <c r="AJ498" s="183"/>
      <c r="AK498" s="183"/>
      <c r="AL498" s="183"/>
      <c r="AM498" s="183"/>
      <c r="AN498" s="183"/>
      <c r="AO498" s="183"/>
      <c r="AP498" s="183"/>
      <c r="AQ498" s="183"/>
      <c r="AR498" s="183"/>
      <c r="AS498" s="183"/>
      <c r="AT498" s="183"/>
      <c r="AU498" s="183"/>
      <c r="AV498" s="183"/>
      <c r="AW498" s="183"/>
      <c r="AX498" s="183"/>
      <c r="AY498" s="183"/>
      <c r="AZ498" s="183"/>
      <c r="BA498" s="183"/>
      <c r="BB498" s="183"/>
      <c r="BC498" s="183"/>
      <c r="BD498" s="183"/>
      <c r="BE498" s="183"/>
      <c r="BF498" s="183"/>
      <c r="BG498" s="183"/>
      <c r="BH498" s="183"/>
      <c r="BI498" s="183"/>
      <c r="BJ498" s="183"/>
    </row>
    <row r="499">
      <c r="A499" s="183"/>
      <c r="B499" s="183"/>
      <c r="C499" s="263"/>
      <c r="D499" s="228"/>
      <c r="E499" s="228"/>
      <c r="F499" s="183"/>
      <c r="G499" s="183"/>
      <c r="H499" s="264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83"/>
      <c r="AH499" s="183"/>
      <c r="AI499" s="183"/>
      <c r="AJ499" s="183"/>
      <c r="AK499" s="183"/>
      <c r="AL499" s="183"/>
      <c r="AM499" s="183"/>
      <c r="AN499" s="183"/>
      <c r="AO499" s="183"/>
      <c r="AP499" s="183"/>
      <c r="AQ499" s="183"/>
      <c r="AR499" s="183"/>
      <c r="AS499" s="183"/>
      <c r="AT499" s="183"/>
      <c r="AU499" s="183"/>
      <c r="AV499" s="183"/>
      <c r="AW499" s="183"/>
      <c r="AX499" s="183"/>
      <c r="AY499" s="183"/>
      <c r="AZ499" s="183"/>
      <c r="BA499" s="183"/>
      <c r="BB499" s="183"/>
      <c r="BC499" s="183"/>
      <c r="BD499" s="183"/>
      <c r="BE499" s="183"/>
      <c r="BF499" s="183"/>
      <c r="BG499" s="183"/>
      <c r="BH499" s="183"/>
      <c r="BI499" s="183"/>
      <c r="BJ499" s="183"/>
    </row>
    <row r="500">
      <c r="A500" s="183"/>
      <c r="B500" s="183"/>
      <c r="C500" s="263"/>
      <c r="D500" s="228"/>
      <c r="E500" s="228"/>
      <c r="F500" s="183"/>
      <c r="G500" s="183"/>
      <c r="H500" s="264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83"/>
      <c r="AH500" s="183"/>
      <c r="AI500" s="183"/>
      <c r="AJ500" s="183"/>
      <c r="AK500" s="183"/>
      <c r="AL500" s="183"/>
      <c r="AM500" s="183"/>
      <c r="AN500" s="183"/>
      <c r="AO500" s="183"/>
      <c r="AP500" s="183"/>
      <c r="AQ500" s="183"/>
      <c r="AR500" s="183"/>
      <c r="AS500" s="183"/>
      <c r="AT500" s="183"/>
      <c r="AU500" s="183"/>
      <c r="AV500" s="183"/>
      <c r="AW500" s="183"/>
      <c r="AX500" s="183"/>
      <c r="AY500" s="183"/>
      <c r="AZ500" s="183"/>
      <c r="BA500" s="183"/>
      <c r="BB500" s="183"/>
      <c r="BC500" s="183"/>
      <c r="BD500" s="183"/>
      <c r="BE500" s="183"/>
      <c r="BF500" s="183"/>
      <c r="BG500" s="183"/>
      <c r="BH500" s="183"/>
      <c r="BI500" s="183"/>
      <c r="BJ500" s="183"/>
    </row>
    <row r="501">
      <c r="A501" s="183"/>
      <c r="B501" s="183"/>
      <c r="C501" s="263"/>
      <c r="D501" s="228"/>
      <c r="E501" s="228"/>
      <c r="F501" s="183"/>
      <c r="G501" s="183"/>
      <c r="H501" s="264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  <c r="AC501" s="183"/>
      <c r="AD501" s="183"/>
      <c r="AE501" s="183"/>
      <c r="AF501" s="183"/>
      <c r="AG501" s="183"/>
      <c r="AH501" s="183"/>
      <c r="AI501" s="183"/>
      <c r="AJ501" s="183"/>
      <c r="AK501" s="183"/>
      <c r="AL501" s="183"/>
      <c r="AM501" s="183"/>
      <c r="AN501" s="183"/>
      <c r="AO501" s="183"/>
      <c r="AP501" s="183"/>
      <c r="AQ501" s="183"/>
      <c r="AR501" s="183"/>
      <c r="AS501" s="183"/>
      <c r="AT501" s="183"/>
      <c r="AU501" s="183"/>
      <c r="AV501" s="183"/>
      <c r="AW501" s="183"/>
      <c r="AX501" s="183"/>
      <c r="AY501" s="183"/>
      <c r="AZ501" s="183"/>
      <c r="BA501" s="183"/>
      <c r="BB501" s="183"/>
      <c r="BC501" s="183"/>
      <c r="BD501" s="183"/>
      <c r="BE501" s="183"/>
      <c r="BF501" s="183"/>
      <c r="BG501" s="183"/>
      <c r="BH501" s="183"/>
      <c r="BI501" s="183"/>
      <c r="BJ501" s="183"/>
    </row>
    <row r="502">
      <c r="A502" s="183"/>
      <c r="B502" s="183"/>
      <c r="C502" s="263"/>
      <c r="D502" s="228"/>
      <c r="E502" s="228"/>
      <c r="F502" s="183"/>
      <c r="G502" s="183"/>
      <c r="H502" s="264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  <c r="AI502" s="183"/>
      <c r="AJ502" s="183"/>
      <c r="AK502" s="183"/>
      <c r="AL502" s="183"/>
      <c r="AM502" s="183"/>
      <c r="AN502" s="183"/>
      <c r="AO502" s="183"/>
      <c r="AP502" s="183"/>
      <c r="AQ502" s="183"/>
      <c r="AR502" s="183"/>
      <c r="AS502" s="183"/>
      <c r="AT502" s="183"/>
      <c r="AU502" s="183"/>
      <c r="AV502" s="183"/>
      <c r="AW502" s="183"/>
      <c r="AX502" s="183"/>
      <c r="AY502" s="183"/>
      <c r="AZ502" s="183"/>
      <c r="BA502" s="183"/>
      <c r="BB502" s="183"/>
      <c r="BC502" s="183"/>
      <c r="BD502" s="183"/>
      <c r="BE502" s="183"/>
      <c r="BF502" s="183"/>
      <c r="BG502" s="183"/>
      <c r="BH502" s="183"/>
      <c r="BI502" s="183"/>
      <c r="BJ502" s="183"/>
    </row>
    <row r="503">
      <c r="A503" s="183"/>
      <c r="B503" s="183"/>
      <c r="C503" s="263"/>
      <c r="D503" s="228"/>
      <c r="E503" s="228"/>
      <c r="F503" s="183"/>
      <c r="G503" s="183"/>
      <c r="H503" s="264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  <c r="AI503" s="183"/>
      <c r="AJ503" s="183"/>
      <c r="AK503" s="183"/>
      <c r="AL503" s="183"/>
      <c r="AM503" s="183"/>
      <c r="AN503" s="183"/>
      <c r="AO503" s="183"/>
      <c r="AP503" s="183"/>
      <c r="AQ503" s="183"/>
      <c r="AR503" s="183"/>
      <c r="AS503" s="183"/>
      <c r="AT503" s="183"/>
      <c r="AU503" s="183"/>
      <c r="AV503" s="183"/>
      <c r="AW503" s="183"/>
      <c r="AX503" s="183"/>
      <c r="AY503" s="183"/>
      <c r="AZ503" s="183"/>
      <c r="BA503" s="183"/>
      <c r="BB503" s="183"/>
      <c r="BC503" s="183"/>
      <c r="BD503" s="183"/>
      <c r="BE503" s="183"/>
      <c r="BF503" s="183"/>
      <c r="BG503" s="183"/>
      <c r="BH503" s="183"/>
      <c r="BI503" s="183"/>
      <c r="BJ503" s="183"/>
    </row>
    <row r="504">
      <c r="A504" s="183"/>
      <c r="B504" s="183"/>
      <c r="C504" s="263"/>
      <c r="D504" s="228"/>
      <c r="E504" s="228"/>
      <c r="F504" s="183"/>
      <c r="G504" s="183"/>
      <c r="H504" s="264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  <c r="AI504" s="183"/>
      <c r="AJ504" s="183"/>
      <c r="AK504" s="183"/>
      <c r="AL504" s="183"/>
      <c r="AM504" s="183"/>
      <c r="AN504" s="183"/>
      <c r="AO504" s="183"/>
      <c r="AP504" s="183"/>
      <c r="AQ504" s="183"/>
      <c r="AR504" s="183"/>
      <c r="AS504" s="183"/>
      <c r="AT504" s="183"/>
      <c r="AU504" s="183"/>
      <c r="AV504" s="183"/>
      <c r="AW504" s="183"/>
      <c r="AX504" s="183"/>
      <c r="AY504" s="183"/>
      <c r="AZ504" s="183"/>
      <c r="BA504" s="183"/>
      <c r="BB504" s="183"/>
      <c r="BC504" s="183"/>
      <c r="BD504" s="183"/>
      <c r="BE504" s="183"/>
      <c r="BF504" s="183"/>
      <c r="BG504" s="183"/>
      <c r="BH504" s="183"/>
      <c r="BI504" s="183"/>
      <c r="BJ504" s="183"/>
    </row>
    <row r="505">
      <c r="A505" s="183"/>
      <c r="B505" s="183"/>
      <c r="C505" s="263"/>
      <c r="D505" s="228"/>
      <c r="E505" s="228"/>
      <c r="F505" s="183"/>
      <c r="G505" s="183"/>
      <c r="H505" s="264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  <c r="AI505" s="183"/>
      <c r="AJ505" s="183"/>
      <c r="AK505" s="183"/>
      <c r="AL505" s="183"/>
      <c r="AM505" s="183"/>
      <c r="AN505" s="183"/>
      <c r="AO505" s="183"/>
      <c r="AP505" s="183"/>
      <c r="AQ505" s="183"/>
      <c r="AR505" s="183"/>
      <c r="AS505" s="183"/>
      <c r="AT505" s="183"/>
      <c r="AU505" s="183"/>
      <c r="AV505" s="183"/>
      <c r="AW505" s="183"/>
      <c r="AX505" s="183"/>
      <c r="AY505" s="183"/>
      <c r="AZ505" s="183"/>
      <c r="BA505" s="183"/>
      <c r="BB505" s="183"/>
      <c r="BC505" s="183"/>
      <c r="BD505" s="183"/>
      <c r="BE505" s="183"/>
      <c r="BF505" s="183"/>
      <c r="BG505" s="183"/>
      <c r="BH505" s="183"/>
      <c r="BI505" s="183"/>
      <c r="BJ505" s="183"/>
    </row>
    <row r="506">
      <c r="A506" s="183"/>
      <c r="B506" s="183"/>
      <c r="C506" s="263"/>
      <c r="D506" s="228"/>
      <c r="E506" s="228"/>
      <c r="F506" s="183"/>
      <c r="G506" s="183"/>
      <c r="H506" s="264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  <c r="AI506" s="183"/>
      <c r="AJ506" s="183"/>
      <c r="AK506" s="183"/>
      <c r="AL506" s="183"/>
      <c r="AM506" s="183"/>
      <c r="AN506" s="183"/>
      <c r="AO506" s="183"/>
      <c r="AP506" s="183"/>
      <c r="AQ506" s="183"/>
      <c r="AR506" s="183"/>
      <c r="AS506" s="183"/>
      <c r="AT506" s="183"/>
      <c r="AU506" s="183"/>
      <c r="AV506" s="183"/>
      <c r="AW506" s="183"/>
      <c r="AX506" s="183"/>
      <c r="AY506" s="183"/>
      <c r="AZ506" s="183"/>
      <c r="BA506" s="183"/>
      <c r="BB506" s="183"/>
      <c r="BC506" s="183"/>
      <c r="BD506" s="183"/>
      <c r="BE506" s="183"/>
      <c r="BF506" s="183"/>
      <c r="BG506" s="183"/>
      <c r="BH506" s="183"/>
      <c r="BI506" s="183"/>
      <c r="BJ506" s="183"/>
    </row>
    <row r="507">
      <c r="A507" s="183"/>
      <c r="B507" s="183"/>
      <c r="C507" s="263"/>
      <c r="D507" s="228"/>
      <c r="E507" s="228"/>
      <c r="F507" s="183"/>
      <c r="G507" s="183"/>
      <c r="H507" s="264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  <c r="AI507" s="183"/>
      <c r="AJ507" s="183"/>
      <c r="AK507" s="183"/>
      <c r="AL507" s="183"/>
      <c r="AM507" s="183"/>
      <c r="AN507" s="183"/>
      <c r="AO507" s="183"/>
      <c r="AP507" s="183"/>
      <c r="AQ507" s="183"/>
      <c r="AR507" s="183"/>
      <c r="AS507" s="183"/>
      <c r="AT507" s="183"/>
      <c r="AU507" s="183"/>
      <c r="AV507" s="183"/>
      <c r="AW507" s="183"/>
      <c r="AX507" s="183"/>
      <c r="AY507" s="183"/>
      <c r="AZ507" s="183"/>
      <c r="BA507" s="183"/>
      <c r="BB507" s="183"/>
      <c r="BC507" s="183"/>
      <c r="BD507" s="183"/>
      <c r="BE507" s="183"/>
      <c r="BF507" s="183"/>
      <c r="BG507" s="183"/>
      <c r="BH507" s="183"/>
      <c r="BI507" s="183"/>
      <c r="BJ507" s="183"/>
    </row>
    <row r="508">
      <c r="A508" s="183"/>
      <c r="B508" s="183"/>
      <c r="C508" s="263"/>
      <c r="D508" s="228"/>
      <c r="E508" s="228"/>
      <c r="F508" s="183"/>
      <c r="G508" s="183"/>
      <c r="H508" s="264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  <c r="AI508" s="183"/>
      <c r="AJ508" s="183"/>
      <c r="AK508" s="183"/>
      <c r="AL508" s="183"/>
      <c r="AM508" s="183"/>
      <c r="AN508" s="183"/>
      <c r="AO508" s="183"/>
      <c r="AP508" s="183"/>
      <c r="AQ508" s="183"/>
      <c r="AR508" s="183"/>
      <c r="AS508" s="183"/>
      <c r="AT508" s="183"/>
      <c r="AU508" s="183"/>
      <c r="AV508" s="183"/>
      <c r="AW508" s="183"/>
      <c r="AX508" s="183"/>
      <c r="AY508" s="183"/>
      <c r="AZ508" s="183"/>
      <c r="BA508" s="183"/>
      <c r="BB508" s="183"/>
      <c r="BC508" s="183"/>
      <c r="BD508" s="183"/>
      <c r="BE508" s="183"/>
      <c r="BF508" s="183"/>
      <c r="BG508" s="183"/>
      <c r="BH508" s="183"/>
      <c r="BI508" s="183"/>
      <c r="BJ508" s="183"/>
    </row>
    <row r="509">
      <c r="A509" s="183"/>
      <c r="B509" s="183"/>
      <c r="C509" s="263"/>
      <c r="D509" s="228"/>
      <c r="E509" s="228"/>
      <c r="F509" s="183"/>
      <c r="G509" s="183"/>
      <c r="H509" s="264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  <c r="AI509" s="183"/>
      <c r="AJ509" s="183"/>
      <c r="AK509" s="183"/>
      <c r="AL509" s="183"/>
      <c r="AM509" s="183"/>
      <c r="AN509" s="183"/>
      <c r="AO509" s="183"/>
      <c r="AP509" s="183"/>
      <c r="AQ509" s="183"/>
      <c r="AR509" s="183"/>
      <c r="AS509" s="183"/>
      <c r="AT509" s="183"/>
      <c r="AU509" s="183"/>
      <c r="AV509" s="183"/>
      <c r="AW509" s="183"/>
      <c r="AX509" s="183"/>
      <c r="AY509" s="183"/>
      <c r="AZ509" s="183"/>
      <c r="BA509" s="183"/>
      <c r="BB509" s="183"/>
      <c r="BC509" s="183"/>
      <c r="BD509" s="183"/>
      <c r="BE509" s="183"/>
      <c r="BF509" s="183"/>
      <c r="BG509" s="183"/>
      <c r="BH509" s="183"/>
      <c r="BI509" s="183"/>
      <c r="BJ509" s="183"/>
    </row>
    <row r="510">
      <c r="A510" s="183"/>
      <c r="B510" s="183"/>
      <c r="C510" s="263"/>
      <c r="D510" s="228"/>
      <c r="E510" s="228"/>
      <c r="F510" s="183"/>
      <c r="G510" s="183"/>
      <c r="H510" s="264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  <c r="AI510" s="183"/>
      <c r="AJ510" s="183"/>
      <c r="AK510" s="183"/>
      <c r="AL510" s="183"/>
      <c r="AM510" s="183"/>
      <c r="AN510" s="183"/>
      <c r="AO510" s="183"/>
      <c r="AP510" s="183"/>
      <c r="AQ510" s="183"/>
      <c r="AR510" s="183"/>
      <c r="AS510" s="183"/>
      <c r="AT510" s="183"/>
      <c r="AU510" s="183"/>
      <c r="AV510" s="183"/>
      <c r="AW510" s="183"/>
      <c r="AX510" s="183"/>
      <c r="AY510" s="183"/>
      <c r="AZ510" s="183"/>
      <c r="BA510" s="183"/>
      <c r="BB510" s="183"/>
      <c r="BC510" s="183"/>
      <c r="BD510" s="183"/>
      <c r="BE510" s="183"/>
      <c r="BF510" s="183"/>
      <c r="BG510" s="183"/>
      <c r="BH510" s="183"/>
      <c r="BI510" s="183"/>
      <c r="BJ510" s="183"/>
    </row>
    <row r="511">
      <c r="A511" s="183"/>
      <c r="B511" s="183"/>
      <c r="C511" s="263"/>
      <c r="D511" s="228"/>
      <c r="E511" s="228"/>
      <c r="F511" s="183"/>
      <c r="G511" s="183"/>
      <c r="H511" s="264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  <c r="AI511" s="183"/>
      <c r="AJ511" s="183"/>
      <c r="AK511" s="183"/>
      <c r="AL511" s="183"/>
      <c r="AM511" s="183"/>
      <c r="AN511" s="183"/>
      <c r="AO511" s="183"/>
      <c r="AP511" s="183"/>
      <c r="AQ511" s="183"/>
      <c r="AR511" s="183"/>
      <c r="AS511" s="183"/>
      <c r="AT511" s="183"/>
      <c r="AU511" s="183"/>
      <c r="AV511" s="183"/>
      <c r="AW511" s="183"/>
      <c r="AX511" s="183"/>
      <c r="AY511" s="183"/>
      <c r="AZ511" s="183"/>
      <c r="BA511" s="183"/>
      <c r="BB511" s="183"/>
      <c r="BC511" s="183"/>
      <c r="BD511" s="183"/>
      <c r="BE511" s="183"/>
      <c r="BF511" s="183"/>
      <c r="BG511" s="183"/>
      <c r="BH511" s="183"/>
      <c r="BI511" s="183"/>
      <c r="BJ511" s="183"/>
    </row>
    <row r="512">
      <c r="A512" s="183"/>
      <c r="B512" s="183"/>
      <c r="C512" s="263"/>
      <c r="D512" s="228"/>
      <c r="E512" s="228"/>
      <c r="F512" s="183"/>
      <c r="G512" s="183"/>
      <c r="H512" s="264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  <c r="AI512" s="183"/>
      <c r="AJ512" s="183"/>
      <c r="AK512" s="183"/>
      <c r="AL512" s="183"/>
      <c r="AM512" s="183"/>
      <c r="AN512" s="183"/>
      <c r="AO512" s="183"/>
      <c r="AP512" s="183"/>
      <c r="AQ512" s="183"/>
      <c r="AR512" s="183"/>
      <c r="AS512" s="183"/>
      <c r="AT512" s="183"/>
      <c r="AU512" s="183"/>
      <c r="AV512" s="183"/>
      <c r="AW512" s="183"/>
      <c r="AX512" s="183"/>
      <c r="AY512" s="183"/>
      <c r="AZ512" s="183"/>
      <c r="BA512" s="183"/>
      <c r="BB512" s="183"/>
      <c r="BC512" s="183"/>
      <c r="BD512" s="183"/>
      <c r="BE512" s="183"/>
      <c r="BF512" s="183"/>
      <c r="BG512" s="183"/>
      <c r="BH512" s="183"/>
      <c r="BI512" s="183"/>
      <c r="BJ512" s="183"/>
    </row>
    <row r="513">
      <c r="A513" s="183"/>
      <c r="B513" s="183"/>
      <c r="C513" s="263"/>
      <c r="D513" s="228"/>
      <c r="E513" s="228"/>
      <c r="F513" s="183"/>
      <c r="G513" s="183"/>
      <c r="H513" s="264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  <c r="AI513" s="183"/>
      <c r="AJ513" s="183"/>
      <c r="AK513" s="183"/>
      <c r="AL513" s="183"/>
      <c r="AM513" s="183"/>
      <c r="AN513" s="183"/>
      <c r="AO513" s="183"/>
      <c r="AP513" s="183"/>
      <c r="AQ513" s="183"/>
      <c r="AR513" s="183"/>
      <c r="AS513" s="183"/>
      <c r="AT513" s="183"/>
      <c r="AU513" s="183"/>
      <c r="AV513" s="183"/>
      <c r="AW513" s="183"/>
      <c r="AX513" s="183"/>
      <c r="AY513" s="183"/>
      <c r="AZ513" s="183"/>
      <c r="BA513" s="183"/>
      <c r="BB513" s="183"/>
      <c r="BC513" s="183"/>
      <c r="BD513" s="183"/>
      <c r="BE513" s="183"/>
      <c r="BF513" s="183"/>
      <c r="BG513" s="183"/>
      <c r="BH513" s="183"/>
      <c r="BI513" s="183"/>
      <c r="BJ513" s="183"/>
    </row>
    <row r="514">
      <c r="A514" s="183"/>
      <c r="B514" s="183"/>
      <c r="C514" s="263"/>
      <c r="D514" s="228"/>
      <c r="E514" s="228"/>
      <c r="F514" s="183"/>
      <c r="G514" s="183"/>
      <c r="H514" s="264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  <c r="AI514" s="183"/>
      <c r="AJ514" s="183"/>
      <c r="AK514" s="183"/>
      <c r="AL514" s="183"/>
      <c r="AM514" s="183"/>
      <c r="AN514" s="183"/>
      <c r="AO514" s="183"/>
      <c r="AP514" s="183"/>
      <c r="AQ514" s="183"/>
      <c r="AR514" s="183"/>
      <c r="AS514" s="183"/>
      <c r="AT514" s="183"/>
      <c r="AU514" s="183"/>
      <c r="AV514" s="183"/>
      <c r="AW514" s="183"/>
      <c r="AX514" s="183"/>
      <c r="AY514" s="183"/>
      <c r="AZ514" s="183"/>
      <c r="BA514" s="183"/>
      <c r="BB514" s="183"/>
      <c r="BC514" s="183"/>
      <c r="BD514" s="183"/>
      <c r="BE514" s="183"/>
      <c r="BF514" s="183"/>
      <c r="BG514" s="183"/>
      <c r="BH514" s="183"/>
      <c r="BI514" s="183"/>
      <c r="BJ514" s="183"/>
    </row>
    <row r="515">
      <c r="A515" s="183"/>
      <c r="B515" s="183"/>
      <c r="C515" s="263"/>
      <c r="D515" s="228"/>
      <c r="E515" s="228"/>
      <c r="F515" s="183"/>
      <c r="G515" s="183"/>
      <c r="H515" s="264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  <c r="AI515" s="183"/>
      <c r="AJ515" s="183"/>
      <c r="AK515" s="183"/>
      <c r="AL515" s="183"/>
      <c r="AM515" s="183"/>
      <c r="AN515" s="183"/>
      <c r="AO515" s="183"/>
      <c r="AP515" s="183"/>
      <c r="AQ515" s="183"/>
      <c r="AR515" s="183"/>
      <c r="AS515" s="183"/>
      <c r="AT515" s="183"/>
      <c r="AU515" s="183"/>
      <c r="AV515" s="183"/>
      <c r="AW515" s="183"/>
      <c r="AX515" s="183"/>
      <c r="AY515" s="183"/>
      <c r="AZ515" s="183"/>
      <c r="BA515" s="183"/>
      <c r="BB515" s="183"/>
      <c r="BC515" s="183"/>
      <c r="BD515" s="183"/>
      <c r="BE515" s="183"/>
      <c r="BF515" s="183"/>
      <c r="BG515" s="183"/>
      <c r="BH515" s="183"/>
      <c r="BI515" s="183"/>
      <c r="BJ515" s="183"/>
    </row>
    <row r="516">
      <c r="A516" s="183"/>
      <c r="B516" s="183"/>
      <c r="C516" s="263"/>
      <c r="D516" s="228"/>
      <c r="E516" s="228"/>
      <c r="F516" s="183"/>
      <c r="G516" s="183"/>
      <c r="H516" s="264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  <c r="AI516" s="183"/>
      <c r="AJ516" s="183"/>
      <c r="AK516" s="183"/>
      <c r="AL516" s="183"/>
      <c r="AM516" s="183"/>
      <c r="AN516" s="183"/>
      <c r="AO516" s="183"/>
      <c r="AP516" s="183"/>
      <c r="AQ516" s="183"/>
      <c r="AR516" s="183"/>
      <c r="AS516" s="183"/>
      <c r="AT516" s="183"/>
      <c r="AU516" s="183"/>
      <c r="AV516" s="183"/>
      <c r="AW516" s="183"/>
      <c r="AX516" s="183"/>
      <c r="AY516" s="183"/>
      <c r="AZ516" s="183"/>
      <c r="BA516" s="183"/>
      <c r="BB516" s="183"/>
      <c r="BC516" s="183"/>
      <c r="BD516" s="183"/>
      <c r="BE516" s="183"/>
      <c r="BF516" s="183"/>
      <c r="BG516" s="183"/>
      <c r="BH516" s="183"/>
      <c r="BI516" s="183"/>
      <c r="BJ516" s="183"/>
    </row>
    <row r="517">
      <c r="A517" s="183"/>
      <c r="B517" s="183"/>
      <c r="C517" s="263"/>
      <c r="D517" s="228"/>
      <c r="E517" s="228"/>
      <c r="F517" s="183"/>
      <c r="G517" s="183"/>
      <c r="H517" s="264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  <c r="AI517" s="183"/>
      <c r="AJ517" s="183"/>
      <c r="AK517" s="183"/>
      <c r="AL517" s="183"/>
      <c r="AM517" s="183"/>
      <c r="AN517" s="183"/>
      <c r="AO517" s="183"/>
      <c r="AP517" s="183"/>
      <c r="AQ517" s="183"/>
      <c r="AR517" s="183"/>
      <c r="AS517" s="183"/>
      <c r="AT517" s="183"/>
      <c r="AU517" s="183"/>
      <c r="AV517" s="183"/>
      <c r="AW517" s="183"/>
      <c r="AX517" s="183"/>
      <c r="AY517" s="183"/>
      <c r="AZ517" s="183"/>
      <c r="BA517" s="183"/>
      <c r="BB517" s="183"/>
      <c r="BC517" s="183"/>
      <c r="BD517" s="183"/>
      <c r="BE517" s="183"/>
      <c r="BF517" s="183"/>
      <c r="BG517" s="183"/>
      <c r="BH517" s="183"/>
      <c r="BI517" s="183"/>
      <c r="BJ517" s="183"/>
    </row>
    <row r="518">
      <c r="A518" s="183"/>
      <c r="B518" s="183"/>
      <c r="C518" s="263"/>
      <c r="D518" s="228"/>
      <c r="E518" s="228"/>
      <c r="F518" s="183"/>
      <c r="G518" s="183"/>
      <c r="H518" s="264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  <c r="AI518" s="183"/>
      <c r="AJ518" s="183"/>
      <c r="AK518" s="183"/>
      <c r="AL518" s="183"/>
      <c r="AM518" s="183"/>
      <c r="AN518" s="183"/>
      <c r="AO518" s="183"/>
      <c r="AP518" s="183"/>
      <c r="AQ518" s="183"/>
      <c r="AR518" s="183"/>
      <c r="AS518" s="183"/>
      <c r="AT518" s="183"/>
      <c r="AU518" s="183"/>
      <c r="AV518" s="183"/>
      <c r="AW518" s="183"/>
      <c r="AX518" s="183"/>
      <c r="AY518" s="183"/>
      <c r="AZ518" s="183"/>
      <c r="BA518" s="183"/>
      <c r="BB518" s="183"/>
      <c r="BC518" s="183"/>
      <c r="BD518" s="183"/>
      <c r="BE518" s="183"/>
      <c r="BF518" s="183"/>
      <c r="BG518" s="183"/>
      <c r="BH518" s="183"/>
      <c r="BI518" s="183"/>
      <c r="BJ518" s="183"/>
    </row>
    <row r="519">
      <c r="A519" s="183"/>
      <c r="B519" s="183"/>
      <c r="C519" s="263"/>
      <c r="D519" s="228"/>
      <c r="E519" s="228"/>
      <c r="F519" s="183"/>
      <c r="G519" s="183"/>
      <c r="H519" s="264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  <c r="AI519" s="183"/>
      <c r="AJ519" s="183"/>
      <c r="AK519" s="183"/>
      <c r="AL519" s="183"/>
      <c r="AM519" s="183"/>
      <c r="AN519" s="183"/>
      <c r="AO519" s="183"/>
      <c r="AP519" s="183"/>
      <c r="AQ519" s="183"/>
      <c r="AR519" s="183"/>
      <c r="AS519" s="183"/>
      <c r="AT519" s="183"/>
      <c r="AU519" s="183"/>
      <c r="AV519" s="183"/>
      <c r="AW519" s="183"/>
      <c r="AX519" s="183"/>
      <c r="AY519" s="183"/>
      <c r="AZ519" s="183"/>
      <c r="BA519" s="183"/>
      <c r="BB519" s="183"/>
      <c r="BC519" s="183"/>
      <c r="BD519" s="183"/>
      <c r="BE519" s="183"/>
      <c r="BF519" s="183"/>
      <c r="BG519" s="183"/>
      <c r="BH519" s="183"/>
      <c r="BI519" s="183"/>
      <c r="BJ519" s="183"/>
    </row>
    <row r="520">
      <c r="A520" s="183"/>
      <c r="B520" s="183"/>
      <c r="C520" s="263"/>
      <c r="D520" s="228"/>
      <c r="E520" s="228"/>
      <c r="F520" s="183"/>
      <c r="G520" s="183"/>
      <c r="H520" s="264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  <c r="AI520" s="183"/>
      <c r="AJ520" s="183"/>
      <c r="AK520" s="183"/>
      <c r="AL520" s="183"/>
      <c r="AM520" s="183"/>
      <c r="AN520" s="183"/>
      <c r="AO520" s="183"/>
      <c r="AP520" s="183"/>
      <c r="AQ520" s="183"/>
      <c r="AR520" s="183"/>
      <c r="AS520" s="183"/>
      <c r="AT520" s="183"/>
      <c r="AU520" s="183"/>
      <c r="AV520" s="183"/>
      <c r="AW520" s="183"/>
      <c r="AX520" s="183"/>
      <c r="AY520" s="183"/>
      <c r="AZ520" s="183"/>
      <c r="BA520" s="183"/>
      <c r="BB520" s="183"/>
      <c r="BC520" s="183"/>
      <c r="BD520" s="183"/>
      <c r="BE520" s="183"/>
      <c r="BF520" s="183"/>
      <c r="BG520" s="183"/>
      <c r="BH520" s="183"/>
      <c r="BI520" s="183"/>
      <c r="BJ520" s="183"/>
    </row>
    <row r="521">
      <c r="A521" s="183"/>
      <c r="B521" s="183"/>
      <c r="C521" s="263"/>
      <c r="D521" s="228"/>
      <c r="E521" s="228"/>
      <c r="F521" s="183"/>
      <c r="G521" s="183"/>
      <c r="H521" s="264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  <c r="AI521" s="183"/>
      <c r="AJ521" s="183"/>
      <c r="AK521" s="183"/>
      <c r="AL521" s="183"/>
      <c r="AM521" s="183"/>
      <c r="AN521" s="183"/>
      <c r="AO521" s="183"/>
      <c r="AP521" s="183"/>
      <c r="AQ521" s="183"/>
      <c r="AR521" s="183"/>
      <c r="AS521" s="183"/>
      <c r="AT521" s="183"/>
      <c r="AU521" s="183"/>
      <c r="AV521" s="183"/>
      <c r="AW521" s="183"/>
      <c r="AX521" s="183"/>
      <c r="AY521" s="183"/>
      <c r="AZ521" s="183"/>
      <c r="BA521" s="183"/>
      <c r="BB521" s="183"/>
      <c r="BC521" s="183"/>
      <c r="BD521" s="183"/>
      <c r="BE521" s="183"/>
      <c r="BF521" s="183"/>
      <c r="BG521" s="183"/>
      <c r="BH521" s="183"/>
      <c r="BI521" s="183"/>
      <c r="BJ521" s="183"/>
    </row>
    <row r="522">
      <c r="A522" s="183"/>
      <c r="B522" s="183"/>
      <c r="C522" s="263"/>
      <c r="D522" s="228"/>
      <c r="E522" s="228"/>
      <c r="F522" s="183"/>
      <c r="G522" s="183"/>
      <c r="H522" s="264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  <c r="AI522" s="183"/>
      <c r="AJ522" s="183"/>
      <c r="AK522" s="183"/>
      <c r="AL522" s="183"/>
      <c r="AM522" s="183"/>
      <c r="AN522" s="183"/>
      <c r="AO522" s="183"/>
      <c r="AP522" s="183"/>
      <c r="AQ522" s="183"/>
      <c r="AR522" s="183"/>
      <c r="AS522" s="183"/>
      <c r="AT522" s="183"/>
      <c r="AU522" s="183"/>
      <c r="AV522" s="183"/>
      <c r="AW522" s="183"/>
      <c r="AX522" s="183"/>
      <c r="AY522" s="183"/>
      <c r="AZ522" s="183"/>
      <c r="BA522" s="183"/>
      <c r="BB522" s="183"/>
      <c r="BC522" s="183"/>
      <c r="BD522" s="183"/>
      <c r="BE522" s="183"/>
      <c r="BF522" s="183"/>
      <c r="BG522" s="183"/>
      <c r="BH522" s="183"/>
      <c r="BI522" s="183"/>
      <c r="BJ522" s="183"/>
    </row>
    <row r="523">
      <c r="A523" s="183"/>
      <c r="B523" s="183"/>
      <c r="C523" s="263"/>
      <c r="D523" s="228"/>
      <c r="E523" s="228"/>
      <c r="F523" s="183"/>
      <c r="G523" s="183"/>
      <c r="H523" s="264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  <c r="AI523" s="183"/>
      <c r="AJ523" s="183"/>
      <c r="AK523" s="183"/>
      <c r="AL523" s="183"/>
      <c r="AM523" s="183"/>
      <c r="AN523" s="183"/>
      <c r="AO523" s="183"/>
      <c r="AP523" s="183"/>
      <c r="AQ523" s="183"/>
      <c r="AR523" s="183"/>
      <c r="AS523" s="183"/>
      <c r="AT523" s="183"/>
      <c r="AU523" s="183"/>
      <c r="AV523" s="183"/>
      <c r="AW523" s="183"/>
      <c r="AX523" s="183"/>
      <c r="AY523" s="183"/>
      <c r="AZ523" s="183"/>
      <c r="BA523" s="183"/>
      <c r="BB523" s="183"/>
      <c r="BC523" s="183"/>
      <c r="BD523" s="183"/>
      <c r="BE523" s="183"/>
      <c r="BF523" s="183"/>
      <c r="BG523" s="183"/>
      <c r="BH523" s="183"/>
      <c r="BI523" s="183"/>
      <c r="BJ523" s="183"/>
    </row>
    <row r="524">
      <c r="A524" s="183"/>
      <c r="B524" s="183"/>
      <c r="C524" s="263"/>
      <c r="D524" s="228"/>
      <c r="E524" s="228"/>
      <c r="F524" s="183"/>
      <c r="G524" s="183"/>
      <c r="H524" s="264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  <c r="AI524" s="183"/>
      <c r="AJ524" s="183"/>
      <c r="AK524" s="183"/>
      <c r="AL524" s="183"/>
      <c r="AM524" s="183"/>
      <c r="AN524" s="183"/>
      <c r="AO524" s="183"/>
      <c r="AP524" s="183"/>
      <c r="AQ524" s="183"/>
      <c r="AR524" s="183"/>
      <c r="AS524" s="183"/>
      <c r="AT524" s="183"/>
      <c r="AU524" s="183"/>
      <c r="AV524" s="183"/>
      <c r="AW524" s="183"/>
      <c r="AX524" s="183"/>
      <c r="AY524" s="183"/>
      <c r="AZ524" s="183"/>
      <c r="BA524" s="183"/>
      <c r="BB524" s="183"/>
      <c r="BC524" s="183"/>
      <c r="BD524" s="183"/>
      <c r="BE524" s="183"/>
      <c r="BF524" s="183"/>
      <c r="BG524" s="183"/>
      <c r="BH524" s="183"/>
      <c r="BI524" s="183"/>
      <c r="BJ524" s="183"/>
    </row>
    <row r="525">
      <c r="A525" s="183"/>
      <c r="B525" s="183"/>
      <c r="C525" s="263"/>
      <c r="D525" s="228"/>
      <c r="E525" s="228"/>
      <c r="F525" s="183"/>
      <c r="G525" s="183"/>
      <c r="H525" s="264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  <c r="AI525" s="183"/>
      <c r="AJ525" s="183"/>
      <c r="AK525" s="183"/>
      <c r="AL525" s="183"/>
      <c r="AM525" s="183"/>
      <c r="AN525" s="183"/>
      <c r="AO525" s="183"/>
      <c r="AP525" s="183"/>
      <c r="AQ525" s="183"/>
      <c r="AR525" s="183"/>
      <c r="AS525" s="183"/>
      <c r="AT525" s="183"/>
      <c r="AU525" s="183"/>
      <c r="AV525" s="183"/>
      <c r="AW525" s="183"/>
      <c r="AX525" s="183"/>
      <c r="AY525" s="183"/>
      <c r="AZ525" s="183"/>
      <c r="BA525" s="183"/>
      <c r="BB525" s="183"/>
      <c r="BC525" s="183"/>
      <c r="BD525" s="183"/>
      <c r="BE525" s="183"/>
      <c r="BF525" s="183"/>
      <c r="BG525" s="183"/>
      <c r="BH525" s="183"/>
      <c r="BI525" s="183"/>
      <c r="BJ525" s="183"/>
    </row>
    <row r="526">
      <c r="A526" s="183"/>
      <c r="B526" s="183"/>
      <c r="C526" s="263"/>
      <c r="D526" s="228"/>
      <c r="E526" s="228"/>
      <c r="F526" s="183"/>
      <c r="G526" s="183"/>
      <c r="H526" s="264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  <c r="AI526" s="183"/>
      <c r="AJ526" s="183"/>
      <c r="AK526" s="183"/>
      <c r="AL526" s="183"/>
      <c r="AM526" s="183"/>
      <c r="AN526" s="183"/>
      <c r="AO526" s="183"/>
      <c r="AP526" s="183"/>
      <c r="AQ526" s="183"/>
      <c r="AR526" s="183"/>
      <c r="AS526" s="183"/>
      <c r="AT526" s="183"/>
      <c r="AU526" s="183"/>
      <c r="AV526" s="183"/>
      <c r="AW526" s="183"/>
      <c r="AX526" s="183"/>
      <c r="AY526" s="183"/>
      <c r="AZ526" s="183"/>
      <c r="BA526" s="183"/>
      <c r="BB526" s="183"/>
      <c r="BC526" s="183"/>
      <c r="BD526" s="183"/>
      <c r="BE526" s="183"/>
      <c r="BF526" s="183"/>
      <c r="BG526" s="183"/>
      <c r="BH526" s="183"/>
      <c r="BI526" s="183"/>
      <c r="BJ526" s="183"/>
    </row>
    <row r="527">
      <c r="A527" s="183"/>
      <c r="B527" s="183"/>
      <c r="C527" s="263"/>
      <c r="D527" s="228"/>
      <c r="E527" s="228"/>
      <c r="F527" s="183"/>
      <c r="G527" s="183"/>
      <c r="H527" s="264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183"/>
      <c r="AR527" s="183"/>
      <c r="AS527" s="183"/>
      <c r="AT527" s="183"/>
      <c r="AU527" s="183"/>
      <c r="AV527" s="183"/>
      <c r="AW527" s="183"/>
      <c r="AX527" s="183"/>
      <c r="AY527" s="183"/>
      <c r="AZ527" s="183"/>
      <c r="BA527" s="183"/>
      <c r="BB527" s="183"/>
      <c r="BC527" s="183"/>
      <c r="BD527" s="183"/>
      <c r="BE527" s="183"/>
      <c r="BF527" s="183"/>
      <c r="BG527" s="183"/>
      <c r="BH527" s="183"/>
      <c r="BI527" s="183"/>
      <c r="BJ527" s="183"/>
    </row>
    <row r="528">
      <c r="A528" s="183"/>
      <c r="B528" s="183"/>
      <c r="C528" s="263"/>
      <c r="D528" s="228"/>
      <c r="E528" s="228"/>
      <c r="F528" s="183"/>
      <c r="G528" s="183"/>
      <c r="H528" s="264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183"/>
      <c r="AR528" s="183"/>
      <c r="AS528" s="183"/>
      <c r="AT528" s="183"/>
      <c r="AU528" s="183"/>
      <c r="AV528" s="183"/>
      <c r="AW528" s="183"/>
      <c r="AX528" s="183"/>
      <c r="AY528" s="183"/>
      <c r="AZ528" s="183"/>
      <c r="BA528" s="183"/>
      <c r="BB528" s="183"/>
      <c r="BC528" s="183"/>
      <c r="BD528" s="183"/>
      <c r="BE528" s="183"/>
      <c r="BF528" s="183"/>
      <c r="BG528" s="183"/>
      <c r="BH528" s="183"/>
      <c r="BI528" s="183"/>
      <c r="BJ528" s="183"/>
    </row>
    <row r="529">
      <c r="A529" s="183"/>
      <c r="B529" s="183"/>
      <c r="C529" s="263"/>
      <c r="D529" s="228"/>
      <c r="E529" s="228"/>
      <c r="F529" s="183"/>
      <c r="G529" s="183"/>
      <c r="H529" s="264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/>
      <c r="AN529" s="183"/>
      <c r="AO529" s="183"/>
      <c r="AP529" s="183"/>
      <c r="AQ529" s="183"/>
      <c r="AR529" s="183"/>
      <c r="AS529" s="183"/>
      <c r="AT529" s="183"/>
      <c r="AU529" s="183"/>
      <c r="AV529" s="183"/>
      <c r="AW529" s="183"/>
      <c r="AX529" s="183"/>
      <c r="AY529" s="183"/>
      <c r="AZ529" s="183"/>
      <c r="BA529" s="183"/>
      <c r="BB529" s="183"/>
      <c r="BC529" s="183"/>
      <c r="BD529" s="183"/>
      <c r="BE529" s="183"/>
      <c r="BF529" s="183"/>
      <c r="BG529" s="183"/>
      <c r="BH529" s="183"/>
      <c r="BI529" s="183"/>
      <c r="BJ529" s="183"/>
    </row>
    <row r="530">
      <c r="A530" s="183"/>
      <c r="B530" s="183"/>
      <c r="C530" s="263"/>
      <c r="D530" s="228"/>
      <c r="E530" s="228"/>
      <c r="F530" s="183"/>
      <c r="G530" s="183"/>
      <c r="H530" s="264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  <c r="AI530" s="183"/>
      <c r="AJ530" s="183"/>
      <c r="AK530" s="183"/>
      <c r="AL530" s="183"/>
      <c r="AM530" s="183"/>
      <c r="AN530" s="183"/>
      <c r="AO530" s="183"/>
      <c r="AP530" s="183"/>
      <c r="AQ530" s="183"/>
      <c r="AR530" s="183"/>
      <c r="AS530" s="183"/>
      <c r="AT530" s="183"/>
      <c r="AU530" s="183"/>
      <c r="AV530" s="183"/>
      <c r="AW530" s="183"/>
      <c r="AX530" s="183"/>
      <c r="AY530" s="183"/>
      <c r="AZ530" s="183"/>
      <c r="BA530" s="183"/>
      <c r="BB530" s="183"/>
      <c r="BC530" s="183"/>
      <c r="BD530" s="183"/>
      <c r="BE530" s="183"/>
      <c r="BF530" s="183"/>
      <c r="BG530" s="183"/>
      <c r="BH530" s="183"/>
      <c r="BI530" s="183"/>
      <c r="BJ530" s="183"/>
    </row>
    <row r="531">
      <c r="A531" s="183"/>
      <c r="B531" s="183"/>
      <c r="C531" s="263"/>
      <c r="D531" s="228"/>
      <c r="E531" s="228"/>
      <c r="F531" s="183"/>
      <c r="G531" s="183"/>
      <c r="H531" s="264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  <c r="AI531" s="183"/>
      <c r="AJ531" s="183"/>
      <c r="AK531" s="183"/>
      <c r="AL531" s="183"/>
      <c r="AM531" s="183"/>
      <c r="AN531" s="183"/>
      <c r="AO531" s="183"/>
      <c r="AP531" s="183"/>
      <c r="AQ531" s="183"/>
      <c r="AR531" s="183"/>
      <c r="AS531" s="183"/>
      <c r="AT531" s="183"/>
      <c r="AU531" s="183"/>
      <c r="AV531" s="183"/>
      <c r="AW531" s="183"/>
      <c r="AX531" s="183"/>
      <c r="AY531" s="183"/>
      <c r="AZ531" s="183"/>
      <c r="BA531" s="183"/>
      <c r="BB531" s="183"/>
      <c r="BC531" s="183"/>
      <c r="BD531" s="183"/>
      <c r="BE531" s="183"/>
      <c r="BF531" s="183"/>
      <c r="BG531" s="183"/>
      <c r="BH531" s="183"/>
      <c r="BI531" s="183"/>
      <c r="BJ531" s="183"/>
    </row>
    <row r="532">
      <c r="A532" s="183"/>
      <c r="B532" s="183"/>
      <c r="C532" s="263"/>
      <c r="D532" s="228"/>
      <c r="E532" s="228"/>
      <c r="F532" s="183"/>
      <c r="G532" s="183"/>
      <c r="H532" s="264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  <c r="AI532" s="183"/>
      <c r="AJ532" s="183"/>
      <c r="AK532" s="183"/>
      <c r="AL532" s="183"/>
      <c r="AM532" s="183"/>
      <c r="AN532" s="183"/>
      <c r="AO532" s="183"/>
      <c r="AP532" s="183"/>
      <c r="AQ532" s="183"/>
      <c r="AR532" s="183"/>
      <c r="AS532" s="183"/>
      <c r="AT532" s="183"/>
      <c r="AU532" s="183"/>
      <c r="AV532" s="183"/>
      <c r="AW532" s="183"/>
      <c r="AX532" s="183"/>
      <c r="AY532" s="183"/>
      <c r="AZ532" s="183"/>
      <c r="BA532" s="183"/>
      <c r="BB532" s="183"/>
      <c r="BC532" s="183"/>
      <c r="BD532" s="183"/>
      <c r="BE532" s="183"/>
      <c r="BF532" s="183"/>
      <c r="BG532" s="183"/>
      <c r="BH532" s="183"/>
      <c r="BI532" s="183"/>
      <c r="BJ532" s="183"/>
    </row>
    <row r="533">
      <c r="A533" s="183"/>
      <c r="B533" s="183"/>
      <c r="C533" s="263"/>
      <c r="D533" s="228"/>
      <c r="E533" s="228"/>
      <c r="F533" s="183"/>
      <c r="G533" s="183"/>
      <c r="H533" s="264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  <c r="AI533" s="183"/>
      <c r="AJ533" s="183"/>
      <c r="AK533" s="183"/>
      <c r="AL533" s="183"/>
      <c r="AM533" s="183"/>
      <c r="AN533" s="183"/>
      <c r="AO533" s="183"/>
      <c r="AP533" s="183"/>
      <c r="AQ533" s="183"/>
      <c r="AR533" s="183"/>
      <c r="AS533" s="183"/>
      <c r="AT533" s="183"/>
      <c r="AU533" s="183"/>
      <c r="AV533" s="183"/>
      <c r="AW533" s="183"/>
      <c r="AX533" s="183"/>
      <c r="AY533" s="183"/>
      <c r="AZ533" s="183"/>
      <c r="BA533" s="183"/>
      <c r="BB533" s="183"/>
      <c r="BC533" s="183"/>
      <c r="BD533" s="183"/>
      <c r="BE533" s="183"/>
      <c r="BF533" s="183"/>
      <c r="BG533" s="183"/>
      <c r="BH533" s="183"/>
      <c r="BI533" s="183"/>
      <c r="BJ533" s="183"/>
    </row>
    <row r="534">
      <c r="A534" s="183"/>
      <c r="B534" s="183"/>
      <c r="C534" s="263"/>
      <c r="D534" s="228"/>
      <c r="E534" s="228"/>
      <c r="F534" s="183"/>
      <c r="G534" s="183"/>
      <c r="H534" s="264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  <c r="AI534" s="183"/>
      <c r="AJ534" s="183"/>
      <c r="AK534" s="183"/>
      <c r="AL534" s="183"/>
      <c r="AM534" s="183"/>
      <c r="AN534" s="183"/>
      <c r="AO534" s="183"/>
      <c r="AP534" s="183"/>
      <c r="AQ534" s="183"/>
      <c r="AR534" s="183"/>
      <c r="AS534" s="183"/>
      <c r="AT534" s="183"/>
      <c r="AU534" s="183"/>
      <c r="AV534" s="183"/>
      <c r="AW534" s="183"/>
      <c r="AX534" s="183"/>
      <c r="AY534" s="183"/>
      <c r="AZ534" s="183"/>
      <c r="BA534" s="183"/>
      <c r="BB534" s="183"/>
      <c r="BC534" s="183"/>
      <c r="BD534" s="183"/>
      <c r="BE534" s="183"/>
      <c r="BF534" s="183"/>
      <c r="BG534" s="183"/>
      <c r="BH534" s="183"/>
      <c r="BI534" s="183"/>
      <c r="BJ534" s="183"/>
    </row>
    <row r="535">
      <c r="A535" s="183"/>
      <c r="B535" s="183"/>
      <c r="C535" s="263"/>
      <c r="D535" s="228"/>
      <c r="E535" s="228"/>
      <c r="F535" s="183"/>
      <c r="G535" s="183"/>
      <c r="H535" s="264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  <c r="AI535" s="183"/>
      <c r="AJ535" s="183"/>
      <c r="AK535" s="183"/>
      <c r="AL535" s="183"/>
      <c r="AM535" s="183"/>
      <c r="AN535" s="183"/>
      <c r="AO535" s="183"/>
      <c r="AP535" s="183"/>
      <c r="AQ535" s="183"/>
      <c r="AR535" s="183"/>
      <c r="AS535" s="183"/>
      <c r="AT535" s="183"/>
      <c r="AU535" s="183"/>
      <c r="AV535" s="183"/>
      <c r="AW535" s="183"/>
      <c r="AX535" s="183"/>
      <c r="AY535" s="183"/>
      <c r="AZ535" s="183"/>
      <c r="BA535" s="183"/>
      <c r="BB535" s="183"/>
      <c r="BC535" s="183"/>
      <c r="BD535" s="183"/>
      <c r="BE535" s="183"/>
      <c r="BF535" s="183"/>
      <c r="BG535" s="183"/>
      <c r="BH535" s="183"/>
      <c r="BI535" s="183"/>
      <c r="BJ535" s="183"/>
    </row>
    <row r="536">
      <c r="A536" s="183"/>
      <c r="B536" s="183"/>
      <c r="C536" s="263"/>
      <c r="D536" s="228"/>
      <c r="E536" s="228"/>
      <c r="F536" s="183"/>
      <c r="G536" s="183"/>
      <c r="H536" s="264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  <c r="AI536" s="183"/>
      <c r="AJ536" s="183"/>
      <c r="AK536" s="183"/>
      <c r="AL536" s="183"/>
      <c r="AM536" s="183"/>
      <c r="AN536" s="183"/>
      <c r="AO536" s="183"/>
      <c r="AP536" s="183"/>
      <c r="AQ536" s="183"/>
      <c r="AR536" s="183"/>
      <c r="AS536" s="183"/>
      <c r="AT536" s="183"/>
      <c r="AU536" s="183"/>
      <c r="AV536" s="183"/>
      <c r="AW536" s="183"/>
      <c r="AX536" s="183"/>
      <c r="AY536" s="183"/>
      <c r="AZ536" s="183"/>
      <c r="BA536" s="183"/>
      <c r="BB536" s="183"/>
      <c r="BC536" s="183"/>
      <c r="BD536" s="183"/>
      <c r="BE536" s="183"/>
      <c r="BF536" s="183"/>
      <c r="BG536" s="183"/>
      <c r="BH536" s="183"/>
      <c r="BI536" s="183"/>
      <c r="BJ536" s="183"/>
    </row>
    <row r="537">
      <c r="A537" s="183"/>
      <c r="B537" s="183"/>
      <c r="C537" s="263"/>
      <c r="D537" s="228"/>
      <c r="E537" s="228"/>
      <c r="F537" s="183"/>
      <c r="G537" s="183"/>
      <c r="H537" s="264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  <c r="AI537" s="183"/>
      <c r="AJ537" s="183"/>
      <c r="AK537" s="183"/>
      <c r="AL537" s="183"/>
      <c r="AM537" s="183"/>
      <c r="AN537" s="183"/>
      <c r="AO537" s="183"/>
      <c r="AP537" s="183"/>
      <c r="AQ537" s="183"/>
      <c r="AR537" s="183"/>
      <c r="AS537" s="183"/>
      <c r="AT537" s="183"/>
      <c r="AU537" s="183"/>
      <c r="AV537" s="183"/>
      <c r="AW537" s="183"/>
      <c r="AX537" s="183"/>
      <c r="AY537" s="183"/>
      <c r="AZ537" s="183"/>
      <c r="BA537" s="183"/>
      <c r="BB537" s="183"/>
      <c r="BC537" s="183"/>
      <c r="BD537" s="183"/>
      <c r="BE537" s="183"/>
      <c r="BF537" s="183"/>
      <c r="BG537" s="183"/>
      <c r="BH537" s="183"/>
      <c r="BI537" s="183"/>
      <c r="BJ537" s="183"/>
    </row>
    <row r="538">
      <c r="A538" s="183"/>
      <c r="B538" s="183"/>
      <c r="C538" s="263"/>
      <c r="D538" s="228"/>
      <c r="E538" s="228"/>
      <c r="F538" s="183"/>
      <c r="G538" s="183"/>
      <c r="H538" s="264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  <c r="AI538" s="183"/>
      <c r="AJ538" s="183"/>
      <c r="AK538" s="183"/>
      <c r="AL538" s="183"/>
      <c r="AM538" s="183"/>
      <c r="AN538" s="183"/>
      <c r="AO538" s="183"/>
      <c r="AP538" s="183"/>
      <c r="AQ538" s="183"/>
      <c r="AR538" s="183"/>
      <c r="AS538" s="183"/>
      <c r="AT538" s="183"/>
      <c r="AU538" s="183"/>
      <c r="AV538" s="183"/>
      <c r="AW538" s="183"/>
      <c r="AX538" s="183"/>
      <c r="AY538" s="183"/>
      <c r="AZ538" s="183"/>
      <c r="BA538" s="183"/>
      <c r="BB538" s="183"/>
      <c r="BC538" s="183"/>
      <c r="BD538" s="183"/>
      <c r="BE538" s="183"/>
      <c r="BF538" s="183"/>
      <c r="BG538" s="183"/>
      <c r="BH538" s="183"/>
      <c r="BI538" s="183"/>
      <c r="BJ538" s="183"/>
    </row>
    <row r="539">
      <c r="A539" s="183"/>
      <c r="B539" s="183"/>
      <c r="C539" s="263"/>
      <c r="D539" s="228"/>
      <c r="E539" s="228"/>
      <c r="F539" s="183"/>
      <c r="G539" s="183"/>
      <c r="H539" s="264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  <c r="AI539" s="183"/>
      <c r="AJ539" s="183"/>
      <c r="AK539" s="183"/>
      <c r="AL539" s="183"/>
      <c r="AM539" s="183"/>
      <c r="AN539" s="183"/>
      <c r="AO539" s="183"/>
      <c r="AP539" s="183"/>
      <c r="AQ539" s="183"/>
      <c r="AR539" s="183"/>
      <c r="AS539" s="183"/>
      <c r="AT539" s="183"/>
      <c r="AU539" s="183"/>
      <c r="AV539" s="183"/>
      <c r="AW539" s="183"/>
      <c r="AX539" s="183"/>
      <c r="AY539" s="183"/>
      <c r="AZ539" s="183"/>
      <c r="BA539" s="183"/>
      <c r="BB539" s="183"/>
      <c r="BC539" s="183"/>
      <c r="BD539" s="183"/>
      <c r="BE539" s="183"/>
      <c r="BF539" s="183"/>
      <c r="BG539" s="183"/>
      <c r="BH539" s="183"/>
      <c r="BI539" s="183"/>
      <c r="BJ539" s="183"/>
    </row>
    <row r="540">
      <c r="A540" s="183"/>
      <c r="B540" s="183"/>
      <c r="C540" s="263"/>
      <c r="D540" s="228"/>
      <c r="E540" s="228"/>
      <c r="F540" s="183"/>
      <c r="G540" s="183"/>
      <c r="H540" s="264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  <c r="AI540" s="183"/>
      <c r="AJ540" s="183"/>
      <c r="AK540" s="183"/>
      <c r="AL540" s="183"/>
      <c r="AM540" s="183"/>
      <c r="AN540" s="183"/>
      <c r="AO540" s="183"/>
      <c r="AP540" s="183"/>
      <c r="AQ540" s="183"/>
      <c r="AR540" s="183"/>
      <c r="AS540" s="183"/>
      <c r="AT540" s="183"/>
      <c r="AU540" s="183"/>
      <c r="AV540" s="183"/>
      <c r="AW540" s="183"/>
      <c r="AX540" s="183"/>
      <c r="AY540" s="183"/>
      <c r="AZ540" s="183"/>
      <c r="BA540" s="183"/>
      <c r="BB540" s="183"/>
      <c r="BC540" s="183"/>
      <c r="BD540" s="183"/>
      <c r="BE540" s="183"/>
      <c r="BF540" s="183"/>
      <c r="BG540" s="183"/>
      <c r="BH540" s="183"/>
      <c r="BI540" s="183"/>
      <c r="BJ540" s="183"/>
    </row>
    <row r="541">
      <c r="A541" s="183"/>
      <c r="B541" s="183"/>
      <c r="C541" s="263"/>
      <c r="D541" s="228"/>
      <c r="E541" s="228"/>
      <c r="F541" s="183"/>
      <c r="G541" s="183"/>
      <c r="H541" s="264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  <c r="AI541" s="183"/>
      <c r="AJ541" s="183"/>
      <c r="AK541" s="183"/>
      <c r="AL541" s="183"/>
      <c r="AM541" s="183"/>
      <c r="AN541" s="183"/>
      <c r="AO541" s="183"/>
      <c r="AP541" s="183"/>
      <c r="AQ541" s="183"/>
      <c r="AR541" s="183"/>
      <c r="AS541" s="183"/>
      <c r="AT541" s="183"/>
      <c r="AU541" s="183"/>
      <c r="AV541" s="183"/>
      <c r="AW541" s="183"/>
      <c r="AX541" s="183"/>
      <c r="AY541" s="183"/>
      <c r="AZ541" s="183"/>
      <c r="BA541" s="183"/>
      <c r="BB541" s="183"/>
      <c r="BC541" s="183"/>
      <c r="BD541" s="183"/>
      <c r="BE541" s="183"/>
      <c r="BF541" s="183"/>
      <c r="BG541" s="183"/>
      <c r="BH541" s="183"/>
      <c r="BI541" s="183"/>
      <c r="BJ541" s="183"/>
    </row>
    <row r="542">
      <c r="A542" s="183"/>
      <c r="B542" s="183"/>
      <c r="C542" s="263"/>
      <c r="D542" s="228"/>
      <c r="E542" s="228"/>
      <c r="F542" s="183"/>
      <c r="G542" s="183"/>
      <c r="H542" s="264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  <c r="AI542" s="183"/>
      <c r="AJ542" s="183"/>
      <c r="AK542" s="183"/>
      <c r="AL542" s="183"/>
      <c r="AM542" s="183"/>
      <c r="AN542" s="183"/>
      <c r="AO542" s="183"/>
      <c r="AP542" s="183"/>
      <c r="AQ542" s="183"/>
      <c r="AR542" s="183"/>
      <c r="AS542" s="183"/>
      <c r="AT542" s="183"/>
      <c r="AU542" s="183"/>
      <c r="AV542" s="183"/>
      <c r="AW542" s="183"/>
      <c r="AX542" s="183"/>
      <c r="AY542" s="183"/>
      <c r="AZ542" s="183"/>
      <c r="BA542" s="183"/>
      <c r="BB542" s="183"/>
      <c r="BC542" s="183"/>
      <c r="BD542" s="183"/>
      <c r="BE542" s="183"/>
      <c r="BF542" s="183"/>
      <c r="BG542" s="183"/>
      <c r="BH542" s="183"/>
      <c r="BI542" s="183"/>
      <c r="BJ542" s="183"/>
    </row>
    <row r="543">
      <c r="A543" s="183"/>
      <c r="B543" s="183"/>
      <c r="C543" s="263"/>
      <c r="D543" s="228"/>
      <c r="E543" s="228"/>
      <c r="F543" s="183"/>
      <c r="G543" s="183"/>
      <c r="H543" s="264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  <c r="AI543" s="183"/>
      <c r="AJ543" s="183"/>
      <c r="AK543" s="183"/>
      <c r="AL543" s="183"/>
      <c r="AM543" s="183"/>
      <c r="AN543" s="183"/>
      <c r="AO543" s="183"/>
      <c r="AP543" s="183"/>
      <c r="AQ543" s="183"/>
      <c r="AR543" s="183"/>
      <c r="AS543" s="183"/>
      <c r="AT543" s="183"/>
      <c r="AU543" s="183"/>
      <c r="AV543" s="183"/>
      <c r="AW543" s="183"/>
      <c r="AX543" s="183"/>
      <c r="AY543" s="183"/>
      <c r="AZ543" s="183"/>
      <c r="BA543" s="183"/>
      <c r="BB543" s="183"/>
      <c r="BC543" s="183"/>
      <c r="BD543" s="183"/>
      <c r="BE543" s="183"/>
      <c r="BF543" s="183"/>
      <c r="BG543" s="183"/>
      <c r="BH543" s="183"/>
      <c r="BI543" s="183"/>
      <c r="BJ543" s="183"/>
    </row>
    <row r="544">
      <c r="A544" s="183"/>
      <c r="B544" s="183"/>
      <c r="C544" s="263"/>
      <c r="D544" s="228"/>
      <c r="E544" s="228"/>
      <c r="F544" s="183"/>
      <c r="G544" s="183"/>
      <c r="H544" s="264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  <c r="AI544" s="183"/>
      <c r="AJ544" s="183"/>
      <c r="AK544" s="183"/>
      <c r="AL544" s="183"/>
      <c r="AM544" s="183"/>
      <c r="AN544" s="183"/>
      <c r="AO544" s="183"/>
      <c r="AP544" s="183"/>
      <c r="AQ544" s="183"/>
      <c r="AR544" s="183"/>
      <c r="AS544" s="183"/>
      <c r="AT544" s="183"/>
      <c r="AU544" s="183"/>
      <c r="AV544" s="183"/>
      <c r="AW544" s="183"/>
      <c r="AX544" s="183"/>
      <c r="AY544" s="183"/>
      <c r="AZ544" s="183"/>
      <c r="BA544" s="183"/>
      <c r="BB544" s="183"/>
      <c r="BC544" s="183"/>
      <c r="BD544" s="183"/>
      <c r="BE544" s="183"/>
      <c r="BF544" s="183"/>
      <c r="BG544" s="183"/>
      <c r="BH544" s="183"/>
      <c r="BI544" s="183"/>
      <c r="BJ544" s="183"/>
    </row>
    <row r="545">
      <c r="A545" s="183"/>
      <c r="B545" s="183"/>
      <c r="C545" s="263"/>
      <c r="D545" s="228"/>
      <c r="E545" s="228"/>
      <c r="F545" s="183"/>
      <c r="G545" s="183"/>
      <c r="H545" s="264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  <c r="AI545" s="183"/>
      <c r="AJ545" s="183"/>
      <c r="AK545" s="183"/>
      <c r="AL545" s="183"/>
      <c r="AM545" s="183"/>
      <c r="AN545" s="183"/>
      <c r="AO545" s="183"/>
      <c r="AP545" s="183"/>
      <c r="AQ545" s="183"/>
      <c r="AR545" s="183"/>
      <c r="AS545" s="183"/>
      <c r="AT545" s="183"/>
      <c r="AU545" s="183"/>
      <c r="AV545" s="183"/>
      <c r="AW545" s="183"/>
      <c r="AX545" s="183"/>
      <c r="AY545" s="183"/>
      <c r="AZ545" s="183"/>
      <c r="BA545" s="183"/>
      <c r="BB545" s="183"/>
      <c r="BC545" s="183"/>
      <c r="BD545" s="183"/>
      <c r="BE545" s="183"/>
      <c r="BF545" s="183"/>
      <c r="BG545" s="183"/>
      <c r="BH545" s="183"/>
      <c r="BI545" s="183"/>
      <c r="BJ545" s="183"/>
    </row>
    <row r="546">
      <c r="A546" s="183"/>
      <c r="B546" s="183"/>
      <c r="C546" s="263"/>
      <c r="D546" s="228"/>
      <c r="E546" s="228"/>
      <c r="F546" s="183"/>
      <c r="G546" s="183"/>
      <c r="H546" s="264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  <c r="AI546" s="183"/>
      <c r="AJ546" s="183"/>
      <c r="AK546" s="183"/>
      <c r="AL546" s="183"/>
      <c r="AM546" s="183"/>
      <c r="AN546" s="183"/>
      <c r="AO546" s="183"/>
      <c r="AP546" s="183"/>
      <c r="AQ546" s="183"/>
      <c r="AR546" s="183"/>
      <c r="AS546" s="183"/>
      <c r="AT546" s="183"/>
      <c r="AU546" s="183"/>
      <c r="AV546" s="183"/>
      <c r="AW546" s="183"/>
      <c r="AX546" s="183"/>
      <c r="AY546" s="183"/>
      <c r="AZ546" s="183"/>
      <c r="BA546" s="183"/>
      <c r="BB546" s="183"/>
      <c r="BC546" s="183"/>
      <c r="BD546" s="183"/>
      <c r="BE546" s="183"/>
      <c r="BF546" s="183"/>
      <c r="BG546" s="183"/>
      <c r="BH546" s="183"/>
      <c r="BI546" s="183"/>
      <c r="BJ546" s="183"/>
    </row>
    <row r="547">
      <c r="A547" s="183"/>
      <c r="B547" s="183"/>
      <c r="C547" s="263"/>
      <c r="D547" s="228"/>
      <c r="E547" s="228"/>
      <c r="F547" s="183"/>
      <c r="G547" s="183"/>
      <c r="H547" s="264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  <c r="AI547" s="183"/>
      <c r="AJ547" s="183"/>
      <c r="AK547" s="183"/>
      <c r="AL547" s="183"/>
      <c r="AM547" s="183"/>
      <c r="AN547" s="183"/>
      <c r="AO547" s="183"/>
      <c r="AP547" s="183"/>
      <c r="AQ547" s="183"/>
      <c r="AR547" s="183"/>
      <c r="AS547" s="183"/>
      <c r="AT547" s="183"/>
      <c r="AU547" s="183"/>
      <c r="AV547" s="183"/>
      <c r="AW547" s="183"/>
      <c r="AX547" s="183"/>
      <c r="AY547" s="183"/>
      <c r="AZ547" s="183"/>
      <c r="BA547" s="183"/>
      <c r="BB547" s="183"/>
      <c r="BC547" s="183"/>
      <c r="BD547" s="183"/>
      <c r="BE547" s="183"/>
      <c r="BF547" s="183"/>
      <c r="BG547" s="183"/>
      <c r="BH547" s="183"/>
      <c r="BI547" s="183"/>
      <c r="BJ547" s="183"/>
    </row>
    <row r="548">
      <c r="A548" s="183"/>
      <c r="B548" s="183"/>
      <c r="C548" s="263"/>
      <c r="D548" s="228"/>
      <c r="E548" s="228"/>
      <c r="F548" s="183"/>
      <c r="G548" s="183"/>
      <c r="H548" s="264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  <c r="AI548" s="183"/>
      <c r="AJ548" s="183"/>
      <c r="AK548" s="183"/>
      <c r="AL548" s="183"/>
      <c r="AM548" s="183"/>
      <c r="AN548" s="183"/>
      <c r="AO548" s="183"/>
      <c r="AP548" s="183"/>
      <c r="AQ548" s="183"/>
      <c r="AR548" s="183"/>
      <c r="AS548" s="183"/>
      <c r="AT548" s="183"/>
      <c r="AU548" s="183"/>
      <c r="AV548" s="183"/>
      <c r="AW548" s="183"/>
      <c r="AX548" s="183"/>
      <c r="AY548" s="183"/>
      <c r="AZ548" s="183"/>
      <c r="BA548" s="183"/>
      <c r="BB548" s="183"/>
      <c r="BC548" s="183"/>
      <c r="BD548" s="183"/>
      <c r="BE548" s="183"/>
      <c r="BF548" s="183"/>
      <c r="BG548" s="183"/>
      <c r="BH548" s="183"/>
      <c r="BI548" s="183"/>
      <c r="BJ548" s="183"/>
    </row>
    <row r="549">
      <c r="A549" s="183"/>
      <c r="B549" s="183"/>
      <c r="C549" s="263"/>
      <c r="D549" s="228"/>
      <c r="E549" s="228"/>
      <c r="F549" s="183"/>
      <c r="G549" s="183"/>
      <c r="H549" s="264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  <c r="AI549" s="183"/>
      <c r="AJ549" s="183"/>
      <c r="AK549" s="183"/>
      <c r="AL549" s="183"/>
      <c r="AM549" s="183"/>
      <c r="AN549" s="183"/>
      <c r="AO549" s="183"/>
      <c r="AP549" s="183"/>
      <c r="AQ549" s="183"/>
      <c r="AR549" s="183"/>
      <c r="AS549" s="183"/>
      <c r="AT549" s="183"/>
      <c r="AU549" s="183"/>
      <c r="AV549" s="183"/>
      <c r="AW549" s="183"/>
      <c r="AX549" s="183"/>
      <c r="AY549" s="183"/>
      <c r="AZ549" s="183"/>
      <c r="BA549" s="183"/>
      <c r="BB549" s="183"/>
      <c r="BC549" s="183"/>
      <c r="BD549" s="183"/>
      <c r="BE549" s="183"/>
      <c r="BF549" s="183"/>
      <c r="BG549" s="183"/>
      <c r="BH549" s="183"/>
      <c r="BI549" s="183"/>
      <c r="BJ549" s="183"/>
    </row>
    <row r="550">
      <c r="A550" s="183"/>
      <c r="B550" s="183"/>
      <c r="C550" s="263"/>
      <c r="D550" s="228"/>
      <c r="E550" s="228"/>
      <c r="F550" s="183"/>
      <c r="G550" s="183"/>
      <c r="H550" s="264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  <c r="AI550" s="183"/>
      <c r="AJ550" s="183"/>
      <c r="AK550" s="183"/>
      <c r="AL550" s="183"/>
      <c r="AM550" s="183"/>
      <c r="AN550" s="183"/>
      <c r="AO550" s="183"/>
      <c r="AP550" s="183"/>
      <c r="AQ550" s="183"/>
      <c r="AR550" s="183"/>
      <c r="AS550" s="183"/>
      <c r="AT550" s="183"/>
      <c r="AU550" s="183"/>
      <c r="AV550" s="183"/>
      <c r="AW550" s="183"/>
      <c r="AX550" s="183"/>
      <c r="AY550" s="183"/>
      <c r="AZ550" s="183"/>
      <c r="BA550" s="183"/>
      <c r="BB550" s="183"/>
      <c r="BC550" s="183"/>
      <c r="BD550" s="183"/>
      <c r="BE550" s="183"/>
      <c r="BF550" s="183"/>
      <c r="BG550" s="183"/>
      <c r="BH550" s="183"/>
      <c r="BI550" s="183"/>
      <c r="BJ550" s="183"/>
    </row>
    <row r="551">
      <c r="A551" s="183"/>
      <c r="B551" s="183"/>
      <c r="C551" s="263"/>
      <c r="D551" s="228"/>
      <c r="E551" s="228"/>
      <c r="F551" s="183"/>
      <c r="G551" s="183"/>
      <c r="H551" s="264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  <c r="AI551" s="183"/>
      <c r="AJ551" s="183"/>
      <c r="AK551" s="183"/>
      <c r="AL551" s="183"/>
      <c r="AM551" s="183"/>
      <c r="AN551" s="183"/>
      <c r="AO551" s="183"/>
      <c r="AP551" s="183"/>
      <c r="AQ551" s="183"/>
      <c r="AR551" s="183"/>
      <c r="AS551" s="183"/>
      <c r="AT551" s="183"/>
      <c r="AU551" s="183"/>
      <c r="AV551" s="183"/>
      <c r="AW551" s="183"/>
      <c r="AX551" s="183"/>
      <c r="AY551" s="183"/>
      <c r="AZ551" s="183"/>
      <c r="BA551" s="183"/>
      <c r="BB551" s="183"/>
      <c r="BC551" s="183"/>
      <c r="BD551" s="183"/>
      <c r="BE551" s="183"/>
      <c r="BF551" s="183"/>
      <c r="BG551" s="183"/>
      <c r="BH551" s="183"/>
      <c r="BI551" s="183"/>
      <c r="BJ551" s="183"/>
    </row>
    <row r="552">
      <c r="A552" s="183"/>
      <c r="B552" s="183"/>
      <c r="C552" s="263"/>
      <c r="D552" s="228"/>
      <c r="E552" s="228"/>
      <c r="F552" s="183"/>
      <c r="G552" s="183"/>
      <c r="H552" s="264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  <c r="AI552" s="183"/>
      <c r="AJ552" s="183"/>
      <c r="AK552" s="183"/>
      <c r="AL552" s="183"/>
      <c r="AM552" s="183"/>
      <c r="AN552" s="183"/>
      <c r="AO552" s="183"/>
      <c r="AP552" s="183"/>
      <c r="AQ552" s="183"/>
      <c r="AR552" s="183"/>
      <c r="AS552" s="183"/>
      <c r="AT552" s="183"/>
      <c r="AU552" s="183"/>
      <c r="AV552" s="183"/>
      <c r="AW552" s="183"/>
      <c r="AX552" s="183"/>
      <c r="AY552" s="183"/>
      <c r="AZ552" s="183"/>
      <c r="BA552" s="183"/>
      <c r="BB552" s="183"/>
      <c r="BC552" s="183"/>
      <c r="BD552" s="183"/>
      <c r="BE552" s="183"/>
      <c r="BF552" s="183"/>
      <c r="BG552" s="183"/>
      <c r="BH552" s="183"/>
      <c r="BI552" s="183"/>
      <c r="BJ552" s="183"/>
    </row>
    <row r="553">
      <c r="A553" s="183"/>
      <c r="B553" s="183"/>
      <c r="C553" s="263"/>
      <c r="D553" s="228"/>
      <c r="E553" s="228"/>
      <c r="F553" s="183"/>
      <c r="G553" s="183"/>
      <c r="H553" s="264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  <c r="AI553" s="183"/>
      <c r="AJ553" s="183"/>
      <c r="AK553" s="183"/>
      <c r="AL553" s="183"/>
      <c r="AM553" s="183"/>
      <c r="AN553" s="183"/>
      <c r="AO553" s="183"/>
      <c r="AP553" s="183"/>
      <c r="AQ553" s="183"/>
      <c r="AR553" s="183"/>
      <c r="AS553" s="183"/>
      <c r="AT553" s="183"/>
      <c r="AU553" s="183"/>
      <c r="AV553" s="183"/>
      <c r="AW553" s="183"/>
      <c r="AX553" s="183"/>
      <c r="AY553" s="183"/>
      <c r="AZ553" s="183"/>
      <c r="BA553" s="183"/>
      <c r="BB553" s="183"/>
      <c r="BC553" s="183"/>
      <c r="BD553" s="183"/>
      <c r="BE553" s="183"/>
      <c r="BF553" s="183"/>
      <c r="BG553" s="183"/>
      <c r="BH553" s="183"/>
      <c r="BI553" s="183"/>
      <c r="BJ553" s="183"/>
    </row>
    <row r="554">
      <c r="A554" s="183"/>
      <c r="B554" s="183"/>
      <c r="C554" s="263"/>
      <c r="D554" s="228"/>
      <c r="E554" s="228"/>
      <c r="F554" s="183"/>
      <c r="G554" s="183"/>
      <c r="H554" s="264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  <c r="AI554" s="183"/>
      <c r="AJ554" s="183"/>
      <c r="AK554" s="183"/>
      <c r="AL554" s="183"/>
      <c r="AM554" s="183"/>
      <c r="AN554" s="183"/>
      <c r="AO554" s="183"/>
      <c r="AP554" s="183"/>
      <c r="AQ554" s="183"/>
      <c r="AR554" s="183"/>
      <c r="AS554" s="183"/>
      <c r="AT554" s="183"/>
      <c r="AU554" s="183"/>
      <c r="AV554" s="183"/>
      <c r="AW554" s="183"/>
      <c r="AX554" s="183"/>
      <c r="AY554" s="183"/>
      <c r="AZ554" s="183"/>
      <c r="BA554" s="183"/>
      <c r="BB554" s="183"/>
      <c r="BC554" s="183"/>
      <c r="BD554" s="183"/>
      <c r="BE554" s="183"/>
      <c r="BF554" s="183"/>
      <c r="BG554" s="183"/>
      <c r="BH554" s="183"/>
      <c r="BI554" s="183"/>
      <c r="BJ554" s="183"/>
    </row>
    <row r="555">
      <c r="A555" s="183"/>
      <c r="B555" s="183"/>
      <c r="C555" s="263"/>
      <c r="D555" s="228"/>
      <c r="E555" s="228"/>
      <c r="F555" s="183"/>
      <c r="G555" s="183"/>
      <c r="H555" s="264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  <c r="AI555" s="183"/>
      <c r="AJ555" s="183"/>
      <c r="AK555" s="183"/>
      <c r="AL555" s="183"/>
      <c r="AM555" s="183"/>
      <c r="AN555" s="183"/>
      <c r="AO555" s="183"/>
      <c r="AP555" s="183"/>
      <c r="AQ555" s="183"/>
      <c r="AR555" s="183"/>
      <c r="AS555" s="183"/>
      <c r="AT555" s="183"/>
      <c r="AU555" s="183"/>
      <c r="AV555" s="183"/>
      <c r="AW555" s="183"/>
      <c r="AX555" s="183"/>
      <c r="AY555" s="183"/>
      <c r="AZ555" s="183"/>
      <c r="BA555" s="183"/>
      <c r="BB555" s="183"/>
      <c r="BC555" s="183"/>
      <c r="BD555" s="183"/>
      <c r="BE555" s="183"/>
      <c r="BF555" s="183"/>
      <c r="BG555" s="183"/>
      <c r="BH555" s="183"/>
      <c r="BI555" s="183"/>
      <c r="BJ555" s="183"/>
    </row>
    <row r="556">
      <c r="A556" s="183"/>
      <c r="B556" s="183"/>
      <c r="C556" s="263"/>
      <c r="D556" s="228"/>
      <c r="E556" s="228"/>
      <c r="F556" s="183"/>
      <c r="G556" s="183"/>
      <c r="H556" s="264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  <c r="AI556" s="183"/>
      <c r="AJ556" s="183"/>
      <c r="AK556" s="183"/>
      <c r="AL556" s="183"/>
      <c r="AM556" s="183"/>
      <c r="AN556" s="183"/>
      <c r="AO556" s="183"/>
      <c r="AP556" s="183"/>
      <c r="AQ556" s="183"/>
      <c r="AR556" s="183"/>
      <c r="AS556" s="183"/>
      <c r="AT556" s="183"/>
      <c r="AU556" s="183"/>
      <c r="AV556" s="183"/>
      <c r="AW556" s="183"/>
      <c r="AX556" s="183"/>
      <c r="AY556" s="183"/>
      <c r="AZ556" s="183"/>
      <c r="BA556" s="183"/>
      <c r="BB556" s="183"/>
      <c r="BC556" s="183"/>
      <c r="BD556" s="183"/>
      <c r="BE556" s="183"/>
      <c r="BF556" s="183"/>
      <c r="BG556" s="183"/>
      <c r="BH556" s="183"/>
      <c r="BI556" s="183"/>
      <c r="BJ556" s="183"/>
    </row>
    <row r="557">
      <c r="A557" s="183"/>
      <c r="B557" s="183"/>
      <c r="C557" s="263"/>
      <c r="D557" s="228"/>
      <c r="E557" s="228"/>
      <c r="F557" s="183"/>
      <c r="G557" s="183"/>
      <c r="H557" s="264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  <c r="AI557" s="183"/>
      <c r="AJ557" s="183"/>
      <c r="AK557" s="183"/>
      <c r="AL557" s="183"/>
      <c r="AM557" s="183"/>
      <c r="AN557" s="183"/>
      <c r="AO557" s="183"/>
      <c r="AP557" s="183"/>
      <c r="AQ557" s="183"/>
      <c r="AR557" s="183"/>
      <c r="AS557" s="183"/>
      <c r="AT557" s="183"/>
      <c r="AU557" s="183"/>
      <c r="AV557" s="183"/>
      <c r="AW557" s="183"/>
      <c r="AX557" s="183"/>
      <c r="AY557" s="183"/>
      <c r="AZ557" s="183"/>
      <c r="BA557" s="183"/>
      <c r="BB557" s="183"/>
      <c r="BC557" s="183"/>
      <c r="BD557" s="183"/>
      <c r="BE557" s="183"/>
      <c r="BF557" s="183"/>
      <c r="BG557" s="183"/>
      <c r="BH557" s="183"/>
      <c r="BI557" s="183"/>
      <c r="BJ557" s="183"/>
    </row>
    <row r="558">
      <c r="A558" s="183"/>
      <c r="B558" s="183"/>
      <c r="C558" s="263"/>
      <c r="D558" s="228"/>
      <c r="E558" s="228"/>
      <c r="F558" s="183"/>
      <c r="G558" s="183"/>
      <c r="H558" s="264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  <c r="AI558" s="183"/>
      <c r="AJ558" s="183"/>
      <c r="AK558" s="183"/>
      <c r="AL558" s="183"/>
      <c r="AM558" s="183"/>
      <c r="AN558" s="183"/>
      <c r="AO558" s="183"/>
      <c r="AP558" s="183"/>
      <c r="AQ558" s="183"/>
      <c r="AR558" s="183"/>
      <c r="AS558" s="183"/>
      <c r="AT558" s="183"/>
      <c r="AU558" s="183"/>
      <c r="AV558" s="183"/>
      <c r="AW558" s="183"/>
      <c r="AX558" s="183"/>
      <c r="AY558" s="183"/>
      <c r="AZ558" s="183"/>
      <c r="BA558" s="183"/>
      <c r="BB558" s="183"/>
      <c r="BC558" s="183"/>
      <c r="BD558" s="183"/>
      <c r="BE558" s="183"/>
      <c r="BF558" s="183"/>
      <c r="BG558" s="183"/>
      <c r="BH558" s="183"/>
      <c r="BI558" s="183"/>
      <c r="BJ558" s="183"/>
    </row>
    <row r="559">
      <c r="A559" s="183"/>
      <c r="B559" s="183"/>
      <c r="C559" s="263"/>
      <c r="D559" s="228"/>
      <c r="E559" s="228"/>
      <c r="F559" s="183"/>
      <c r="G559" s="183"/>
      <c r="H559" s="264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  <c r="AI559" s="183"/>
      <c r="AJ559" s="183"/>
      <c r="AK559" s="183"/>
      <c r="AL559" s="183"/>
      <c r="AM559" s="183"/>
      <c r="AN559" s="183"/>
      <c r="AO559" s="183"/>
      <c r="AP559" s="183"/>
      <c r="AQ559" s="183"/>
      <c r="AR559" s="183"/>
      <c r="AS559" s="183"/>
      <c r="AT559" s="183"/>
      <c r="AU559" s="183"/>
      <c r="AV559" s="183"/>
      <c r="AW559" s="183"/>
      <c r="AX559" s="183"/>
      <c r="AY559" s="183"/>
      <c r="AZ559" s="183"/>
      <c r="BA559" s="183"/>
      <c r="BB559" s="183"/>
      <c r="BC559" s="183"/>
      <c r="BD559" s="183"/>
      <c r="BE559" s="183"/>
      <c r="BF559" s="183"/>
      <c r="BG559" s="183"/>
      <c r="BH559" s="183"/>
      <c r="BI559" s="183"/>
      <c r="BJ559" s="183"/>
    </row>
    <row r="560">
      <c r="A560" s="183"/>
      <c r="B560" s="183"/>
      <c r="C560" s="263"/>
      <c r="D560" s="228"/>
      <c r="E560" s="228"/>
      <c r="F560" s="183"/>
      <c r="G560" s="183"/>
      <c r="H560" s="264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  <c r="AI560" s="183"/>
      <c r="AJ560" s="183"/>
      <c r="AK560" s="183"/>
      <c r="AL560" s="183"/>
      <c r="AM560" s="183"/>
      <c r="AN560" s="183"/>
      <c r="AO560" s="183"/>
      <c r="AP560" s="183"/>
      <c r="AQ560" s="183"/>
      <c r="AR560" s="183"/>
      <c r="AS560" s="183"/>
      <c r="AT560" s="183"/>
      <c r="AU560" s="183"/>
      <c r="AV560" s="183"/>
      <c r="AW560" s="183"/>
      <c r="AX560" s="183"/>
      <c r="AY560" s="183"/>
      <c r="AZ560" s="183"/>
      <c r="BA560" s="183"/>
      <c r="BB560" s="183"/>
      <c r="BC560" s="183"/>
      <c r="BD560" s="183"/>
      <c r="BE560" s="183"/>
      <c r="BF560" s="183"/>
      <c r="BG560" s="183"/>
      <c r="BH560" s="183"/>
      <c r="BI560" s="183"/>
      <c r="BJ560" s="183"/>
    </row>
    <row r="561">
      <c r="A561" s="183"/>
      <c r="B561" s="183"/>
      <c r="C561" s="263"/>
      <c r="D561" s="228"/>
      <c r="E561" s="228"/>
      <c r="F561" s="183"/>
      <c r="G561" s="183"/>
      <c r="H561" s="264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  <c r="AI561" s="183"/>
      <c r="AJ561" s="183"/>
      <c r="AK561" s="183"/>
      <c r="AL561" s="183"/>
      <c r="AM561" s="183"/>
      <c r="AN561" s="183"/>
      <c r="AO561" s="183"/>
      <c r="AP561" s="183"/>
      <c r="AQ561" s="183"/>
      <c r="AR561" s="183"/>
      <c r="AS561" s="183"/>
      <c r="AT561" s="183"/>
      <c r="AU561" s="183"/>
      <c r="AV561" s="183"/>
      <c r="AW561" s="183"/>
      <c r="AX561" s="183"/>
      <c r="AY561" s="183"/>
      <c r="AZ561" s="183"/>
      <c r="BA561" s="183"/>
      <c r="BB561" s="183"/>
      <c r="BC561" s="183"/>
      <c r="BD561" s="183"/>
      <c r="BE561" s="183"/>
      <c r="BF561" s="183"/>
      <c r="BG561" s="183"/>
      <c r="BH561" s="183"/>
      <c r="BI561" s="183"/>
      <c r="BJ561" s="183"/>
    </row>
    <row r="562">
      <c r="A562" s="183"/>
      <c r="B562" s="183"/>
      <c r="C562" s="263"/>
      <c r="D562" s="228"/>
      <c r="E562" s="228"/>
      <c r="F562" s="183"/>
      <c r="G562" s="183"/>
      <c r="H562" s="264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  <c r="AI562" s="183"/>
      <c r="AJ562" s="183"/>
      <c r="AK562" s="183"/>
      <c r="AL562" s="183"/>
      <c r="AM562" s="183"/>
      <c r="AN562" s="183"/>
      <c r="AO562" s="183"/>
      <c r="AP562" s="183"/>
      <c r="AQ562" s="183"/>
      <c r="AR562" s="183"/>
      <c r="AS562" s="183"/>
      <c r="AT562" s="183"/>
      <c r="AU562" s="183"/>
      <c r="AV562" s="183"/>
      <c r="AW562" s="183"/>
      <c r="AX562" s="183"/>
      <c r="AY562" s="183"/>
      <c r="AZ562" s="183"/>
      <c r="BA562" s="183"/>
      <c r="BB562" s="183"/>
      <c r="BC562" s="183"/>
      <c r="BD562" s="183"/>
      <c r="BE562" s="183"/>
      <c r="BF562" s="183"/>
      <c r="BG562" s="183"/>
      <c r="BH562" s="183"/>
      <c r="BI562" s="183"/>
      <c r="BJ562" s="183"/>
    </row>
    <row r="563">
      <c r="A563" s="183"/>
      <c r="B563" s="183"/>
      <c r="C563" s="263"/>
      <c r="D563" s="228"/>
      <c r="E563" s="228"/>
      <c r="F563" s="183"/>
      <c r="G563" s="183"/>
      <c r="H563" s="264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  <c r="AI563" s="183"/>
      <c r="AJ563" s="183"/>
      <c r="AK563" s="183"/>
      <c r="AL563" s="183"/>
      <c r="AM563" s="183"/>
      <c r="AN563" s="183"/>
      <c r="AO563" s="183"/>
      <c r="AP563" s="183"/>
      <c r="AQ563" s="183"/>
      <c r="AR563" s="183"/>
      <c r="AS563" s="183"/>
      <c r="AT563" s="183"/>
      <c r="AU563" s="183"/>
      <c r="AV563" s="183"/>
      <c r="AW563" s="183"/>
      <c r="AX563" s="183"/>
      <c r="AY563" s="183"/>
      <c r="AZ563" s="183"/>
      <c r="BA563" s="183"/>
      <c r="BB563" s="183"/>
      <c r="BC563" s="183"/>
      <c r="BD563" s="183"/>
      <c r="BE563" s="183"/>
      <c r="BF563" s="183"/>
      <c r="BG563" s="183"/>
      <c r="BH563" s="183"/>
      <c r="BI563" s="183"/>
      <c r="BJ563" s="183"/>
    </row>
    <row r="564">
      <c r="A564" s="183"/>
      <c r="B564" s="183"/>
      <c r="C564" s="263"/>
      <c r="D564" s="228"/>
      <c r="E564" s="228"/>
      <c r="F564" s="183"/>
      <c r="G564" s="183"/>
      <c r="H564" s="264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  <c r="AI564" s="183"/>
      <c r="AJ564" s="183"/>
      <c r="AK564" s="183"/>
      <c r="AL564" s="183"/>
      <c r="AM564" s="183"/>
      <c r="AN564" s="183"/>
      <c r="AO564" s="183"/>
      <c r="AP564" s="183"/>
      <c r="AQ564" s="183"/>
      <c r="AR564" s="183"/>
      <c r="AS564" s="183"/>
      <c r="AT564" s="183"/>
      <c r="AU564" s="183"/>
      <c r="AV564" s="183"/>
      <c r="AW564" s="183"/>
      <c r="AX564" s="183"/>
      <c r="AY564" s="183"/>
      <c r="AZ564" s="183"/>
      <c r="BA564" s="183"/>
      <c r="BB564" s="183"/>
      <c r="BC564" s="183"/>
      <c r="BD564" s="183"/>
      <c r="BE564" s="183"/>
      <c r="BF564" s="183"/>
      <c r="BG564" s="183"/>
      <c r="BH564" s="183"/>
      <c r="BI564" s="183"/>
      <c r="BJ564" s="183"/>
    </row>
    <row r="565">
      <c r="A565" s="183"/>
      <c r="B565" s="183"/>
      <c r="C565" s="263"/>
      <c r="D565" s="228"/>
      <c r="E565" s="228"/>
      <c r="F565" s="183"/>
      <c r="G565" s="183"/>
      <c r="H565" s="264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  <c r="AI565" s="183"/>
      <c r="AJ565" s="183"/>
      <c r="AK565" s="183"/>
      <c r="AL565" s="183"/>
      <c r="AM565" s="183"/>
      <c r="AN565" s="183"/>
      <c r="AO565" s="183"/>
      <c r="AP565" s="183"/>
      <c r="AQ565" s="183"/>
      <c r="AR565" s="183"/>
      <c r="AS565" s="183"/>
      <c r="AT565" s="183"/>
      <c r="AU565" s="183"/>
      <c r="AV565" s="183"/>
      <c r="AW565" s="183"/>
      <c r="AX565" s="183"/>
      <c r="AY565" s="183"/>
      <c r="AZ565" s="183"/>
      <c r="BA565" s="183"/>
      <c r="BB565" s="183"/>
      <c r="BC565" s="183"/>
      <c r="BD565" s="183"/>
      <c r="BE565" s="183"/>
      <c r="BF565" s="183"/>
      <c r="BG565" s="183"/>
      <c r="BH565" s="183"/>
      <c r="BI565" s="183"/>
      <c r="BJ565" s="183"/>
    </row>
    <row r="566">
      <c r="A566" s="183"/>
      <c r="B566" s="183"/>
      <c r="C566" s="263"/>
      <c r="D566" s="228"/>
      <c r="E566" s="228"/>
      <c r="F566" s="183"/>
      <c r="G566" s="183"/>
      <c r="H566" s="264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  <c r="AI566" s="183"/>
      <c r="AJ566" s="183"/>
      <c r="AK566" s="183"/>
      <c r="AL566" s="183"/>
      <c r="AM566" s="183"/>
      <c r="AN566" s="183"/>
      <c r="AO566" s="183"/>
      <c r="AP566" s="183"/>
      <c r="AQ566" s="183"/>
      <c r="AR566" s="183"/>
      <c r="AS566" s="183"/>
      <c r="AT566" s="183"/>
      <c r="AU566" s="183"/>
      <c r="AV566" s="183"/>
      <c r="AW566" s="183"/>
      <c r="AX566" s="183"/>
      <c r="AY566" s="183"/>
      <c r="AZ566" s="183"/>
      <c r="BA566" s="183"/>
      <c r="BB566" s="183"/>
      <c r="BC566" s="183"/>
      <c r="BD566" s="183"/>
      <c r="BE566" s="183"/>
      <c r="BF566" s="183"/>
      <c r="BG566" s="183"/>
      <c r="BH566" s="183"/>
      <c r="BI566" s="183"/>
      <c r="BJ566" s="183"/>
    </row>
    <row r="567">
      <c r="A567" s="183"/>
      <c r="B567" s="183"/>
      <c r="C567" s="263"/>
      <c r="D567" s="228"/>
      <c r="E567" s="228"/>
      <c r="F567" s="183"/>
      <c r="G567" s="183"/>
      <c r="H567" s="264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  <c r="AI567" s="183"/>
      <c r="AJ567" s="183"/>
      <c r="AK567" s="183"/>
      <c r="AL567" s="183"/>
      <c r="AM567" s="183"/>
      <c r="AN567" s="183"/>
      <c r="AO567" s="183"/>
      <c r="AP567" s="183"/>
      <c r="AQ567" s="183"/>
      <c r="AR567" s="183"/>
      <c r="AS567" s="183"/>
      <c r="AT567" s="183"/>
      <c r="AU567" s="183"/>
      <c r="AV567" s="183"/>
      <c r="AW567" s="183"/>
      <c r="AX567" s="183"/>
      <c r="AY567" s="183"/>
      <c r="AZ567" s="183"/>
      <c r="BA567" s="183"/>
      <c r="BB567" s="183"/>
      <c r="BC567" s="183"/>
      <c r="BD567" s="183"/>
      <c r="BE567" s="183"/>
      <c r="BF567" s="183"/>
      <c r="BG567" s="183"/>
      <c r="BH567" s="183"/>
      <c r="BI567" s="183"/>
      <c r="BJ567" s="183"/>
    </row>
    <row r="568">
      <c r="A568" s="183"/>
      <c r="B568" s="183"/>
      <c r="C568" s="263"/>
      <c r="D568" s="228"/>
      <c r="E568" s="228"/>
      <c r="F568" s="183"/>
      <c r="G568" s="183"/>
      <c r="H568" s="264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  <c r="AI568" s="183"/>
      <c r="AJ568" s="183"/>
      <c r="AK568" s="183"/>
      <c r="AL568" s="183"/>
      <c r="AM568" s="183"/>
      <c r="AN568" s="183"/>
      <c r="AO568" s="183"/>
      <c r="AP568" s="183"/>
      <c r="AQ568" s="183"/>
      <c r="AR568" s="183"/>
      <c r="AS568" s="183"/>
      <c r="AT568" s="183"/>
      <c r="AU568" s="183"/>
      <c r="AV568" s="183"/>
      <c r="AW568" s="183"/>
      <c r="AX568" s="183"/>
      <c r="AY568" s="183"/>
      <c r="AZ568" s="183"/>
      <c r="BA568" s="183"/>
      <c r="BB568" s="183"/>
      <c r="BC568" s="183"/>
      <c r="BD568" s="183"/>
      <c r="BE568" s="183"/>
      <c r="BF568" s="183"/>
      <c r="BG568" s="183"/>
      <c r="BH568" s="183"/>
      <c r="BI568" s="183"/>
      <c r="BJ568" s="183"/>
    </row>
    <row r="569">
      <c r="A569" s="183"/>
      <c r="B569" s="183"/>
      <c r="C569" s="263"/>
      <c r="D569" s="228"/>
      <c r="E569" s="228"/>
      <c r="F569" s="183"/>
      <c r="G569" s="183"/>
      <c r="H569" s="264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  <c r="AI569" s="183"/>
      <c r="AJ569" s="183"/>
      <c r="AK569" s="183"/>
      <c r="AL569" s="183"/>
      <c r="AM569" s="183"/>
      <c r="AN569" s="183"/>
      <c r="AO569" s="183"/>
      <c r="AP569" s="183"/>
      <c r="AQ569" s="183"/>
      <c r="AR569" s="183"/>
      <c r="AS569" s="183"/>
      <c r="AT569" s="183"/>
      <c r="AU569" s="183"/>
      <c r="AV569" s="183"/>
      <c r="AW569" s="183"/>
      <c r="AX569" s="183"/>
      <c r="AY569" s="183"/>
      <c r="AZ569" s="183"/>
      <c r="BA569" s="183"/>
      <c r="BB569" s="183"/>
      <c r="BC569" s="183"/>
      <c r="BD569" s="183"/>
      <c r="BE569" s="183"/>
      <c r="BF569" s="183"/>
      <c r="BG569" s="183"/>
      <c r="BH569" s="183"/>
      <c r="BI569" s="183"/>
      <c r="BJ569" s="183"/>
    </row>
    <row r="570">
      <c r="A570" s="183"/>
      <c r="B570" s="183"/>
      <c r="C570" s="263"/>
      <c r="D570" s="228"/>
      <c r="E570" s="228"/>
      <c r="F570" s="183"/>
      <c r="G570" s="183"/>
      <c r="H570" s="264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  <c r="AN570" s="183"/>
      <c r="AO570" s="183"/>
      <c r="AP570" s="183"/>
      <c r="AQ570" s="183"/>
      <c r="AR570" s="183"/>
      <c r="AS570" s="183"/>
      <c r="AT570" s="183"/>
      <c r="AU570" s="183"/>
      <c r="AV570" s="183"/>
      <c r="AW570" s="183"/>
      <c r="AX570" s="183"/>
      <c r="AY570" s="183"/>
      <c r="AZ570" s="183"/>
      <c r="BA570" s="183"/>
      <c r="BB570" s="183"/>
      <c r="BC570" s="183"/>
      <c r="BD570" s="183"/>
      <c r="BE570" s="183"/>
      <c r="BF570" s="183"/>
      <c r="BG570" s="183"/>
      <c r="BH570" s="183"/>
      <c r="BI570" s="183"/>
      <c r="BJ570" s="183"/>
    </row>
    <row r="571">
      <c r="A571" s="183"/>
      <c r="B571" s="183"/>
      <c r="C571" s="263"/>
      <c r="D571" s="228"/>
      <c r="E571" s="228"/>
      <c r="F571" s="183"/>
      <c r="G571" s="183"/>
      <c r="H571" s="264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  <c r="AN571" s="183"/>
      <c r="AO571" s="183"/>
      <c r="AP571" s="183"/>
      <c r="AQ571" s="183"/>
      <c r="AR571" s="183"/>
      <c r="AS571" s="183"/>
      <c r="AT571" s="183"/>
      <c r="AU571" s="183"/>
      <c r="AV571" s="183"/>
      <c r="AW571" s="183"/>
      <c r="AX571" s="183"/>
      <c r="AY571" s="183"/>
      <c r="AZ571" s="183"/>
      <c r="BA571" s="183"/>
      <c r="BB571" s="183"/>
      <c r="BC571" s="183"/>
      <c r="BD571" s="183"/>
      <c r="BE571" s="183"/>
      <c r="BF571" s="183"/>
      <c r="BG571" s="183"/>
      <c r="BH571" s="183"/>
      <c r="BI571" s="183"/>
      <c r="BJ571" s="183"/>
    </row>
    <row r="572">
      <c r="A572" s="183"/>
      <c r="B572" s="183"/>
      <c r="C572" s="263"/>
      <c r="D572" s="228"/>
      <c r="E572" s="228"/>
      <c r="F572" s="183"/>
      <c r="G572" s="183"/>
      <c r="H572" s="264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  <c r="AI572" s="183"/>
      <c r="AJ572" s="183"/>
      <c r="AK572" s="183"/>
      <c r="AL572" s="183"/>
      <c r="AM572" s="183"/>
      <c r="AN572" s="183"/>
      <c r="AO572" s="183"/>
      <c r="AP572" s="183"/>
      <c r="AQ572" s="183"/>
      <c r="AR572" s="183"/>
      <c r="AS572" s="183"/>
      <c r="AT572" s="183"/>
      <c r="AU572" s="183"/>
      <c r="AV572" s="183"/>
      <c r="AW572" s="183"/>
      <c r="AX572" s="183"/>
      <c r="AY572" s="183"/>
      <c r="AZ572" s="183"/>
      <c r="BA572" s="183"/>
      <c r="BB572" s="183"/>
      <c r="BC572" s="183"/>
      <c r="BD572" s="183"/>
      <c r="BE572" s="183"/>
      <c r="BF572" s="183"/>
      <c r="BG572" s="183"/>
      <c r="BH572" s="183"/>
      <c r="BI572" s="183"/>
      <c r="BJ572" s="183"/>
    </row>
    <row r="573">
      <c r="A573" s="183"/>
      <c r="B573" s="183"/>
      <c r="C573" s="263"/>
      <c r="D573" s="228"/>
      <c r="E573" s="228"/>
      <c r="F573" s="183"/>
      <c r="G573" s="183"/>
      <c r="H573" s="264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  <c r="AI573" s="183"/>
      <c r="AJ573" s="183"/>
      <c r="AK573" s="183"/>
      <c r="AL573" s="183"/>
      <c r="AM573" s="183"/>
      <c r="AN573" s="183"/>
      <c r="AO573" s="183"/>
      <c r="AP573" s="183"/>
      <c r="AQ573" s="183"/>
      <c r="AR573" s="183"/>
      <c r="AS573" s="183"/>
      <c r="AT573" s="183"/>
      <c r="AU573" s="183"/>
      <c r="AV573" s="183"/>
      <c r="AW573" s="183"/>
      <c r="AX573" s="183"/>
      <c r="AY573" s="183"/>
      <c r="AZ573" s="183"/>
      <c r="BA573" s="183"/>
      <c r="BB573" s="183"/>
      <c r="BC573" s="183"/>
      <c r="BD573" s="183"/>
      <c r="BE573" s="183"/>
      <c r="BF573" s="183"/>
      <c r="BG573" s="183"/>
      <c r="BH573" s="183"/>
      <c r="BI573" s="183"/>
      <c r="BJ573" s="183"/>
    </row>
    <row r="574">
      <c r="A574" s="183"/>
      <c r="B574" s="183"/>
      <c r="C574" s="263"/>
      <c r="D574" s="228"/>
      <c r="E574" s="228"/>
      <c r="F574" s="183"/>
      <c r="G574" s="183"/>
      <c r="H574" s="264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  <c r="AI574" s="183"/>
      <c r="AJ574" s="183"/>
      <c r="AK574" s="183"/>
      <c r="AL574" s="183"/>
      <c r="AM574" s="183"/>
      <c r="AN574" s="183"/>
      <c r="AO574" s="183"/>
      <c r="AP574" s="183"/>
      <c r="AQ574" s="183"/>
      <c r="AR574" s="183"/>
      <c r="AS574" s="183"/>
      <c r="AT574" s="183"/>
      <c r="AU574" s="183"/>
      <c r="AV574" s="183"/>
      <c r="AW574" s="183"/>
      <c r="AX574" s="183"/>
      <c r="AY574" s="183"/>
      <c r="AZ574" s="183"/>
      <c r="BA574" s="183"/>
      <c r="BB574" s="183"/>
      <c r="BC574" s="183"/>
      <c r="BD574" s="183"/>
      <c r="BE574" s="183"/>
      <c r="BF574" s="183"/>
      <c r="BG574" s="183"/>
      <c r="BH574" s="183"/>
      <c r="BI574" s="183"/>
      <c r="BJ574" s="183"/>
    </row>
    <row r="575">
      <c r="A575" s="183"/>
      <c r="B575" s="183"/>
      <c r="C575" s="263"/>
      <c r="D575" s="228"/>
      <c r="E575" s="228"/>
      <c r="F575" s="183"/>
      <c r="G575" s="183"/>
      <c r="H575" s="264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  <c r="AC575" s="183"/>
      <c r="AD575" s="183"/>
      <c r="AE575" s="183"/>
      <c r="AF575" s="183"/>
      <c r="AG575" s="183"/>
      <c r="AH575" s="183"/>
      <c r="AI575" s="183"/>
      <c r="AJ575" s="183"/>
      <c r="AK575" s="183"/>
      <c r="AL575" s="183"/>
      <c r="AM575" s="183"/>
      <c r="AN575" s="183"/>
      <c r="AO575" s="183"/>
      <c r="AP575" s="183"/>
      <c r="AQ575" s="183"/>
      <c r="AR575" s="183"/>
      <c r="AS575" s="183"/>
      <c r="AT575" s="183"/>
      <c r="AU575" s="183"/>
      <c r="AV575" s="183"/>
      <c r="AW575" s="183"/>
      <c r="AX575" s="183"/>
      <c r="AY575" s="183"/>
      <c r="AZ575" s="183"/>
      <c r="BA575" s="183"/>
      <c r="BB575" s="183"/>
      <c r="BC575" s="183"/>
      <c r="BD575" s="183"/>
      <c r="BE575" s="183"/>
      <c r="BF575" s="183"/>
      <c r="BG575" s="183"/>
      <c r="BH575" s="183"/>
      <c r="BI575" s="183"/>
      <c r="BJ575" s="183"/>
    </row>
    <row r="576">
      <c r="A576" s="183"/>
      <c r="B576" s="183"/>
      <c r="C576" s="263"/>
      <c r="D576" s="228"/>
      <c r="E576" s="228"/>
      <c r="F576" s="183"/>
      <c r="G576" s="183"/>
      <c r="H576" s="264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  <c r="AC576" s="183"/>
      <c r="AD576" s="183"/>
      <c r="AE576" s="183"/>
      <c r="AF576" s="183"/>
      <c r="AG576" s="183"/>
      <c r="AH576" s="183"/>
      <c r="AI576" s="183"/>
      <c r="AJ576" s="183"/>
      <c r="AK576" s="183"/>
      <c r="AL576" s="183"/>
      <c r="AM576" s="183"/>
      <c r="AN576" s="183"/>
      <c r="AO576" s="183"/>
      <c r="AP576" s="183"/>
      <c r="AQ576" s="183"/>
      <c r="AR576" s="183"/>
      <c r="AS576" s="183"/>
      <c r="AT576" s="183"/>
      <c r="AU576" s="183"/>
      <c r="AV576" s="183"/>
      <c r="AW576" s="183"/>
      <c r="AX576" s="183"/>
      <c r="AY576" s="183"/>
      <c r="AZ576" s="183"/>
      <c r="BA576" s="183"/>
      <c r="BB576" s="183"/>
      <c r="BC576" s="183"/>
      <c r="BD576" s="183"/>
      <c r="BE576" s="183"/>
      <c r="BF576" s="183"/>
      <c r="BG576" s="183"/>
      <c r="BH576" s="183"/>
      <c r="BI576" s="183"/>
      <c r="BJ576" s="183"/>
    </row>
    <row r="577">
      <c r="A577" s="183"/>
      <c r="B577" s="183"/>
      <c r="C577" s="263"/>
      <c r="D577" s="228"/>
      <c r="E577" s="228"/>
      <c r="F577" s="183"/>
      <c r="G577" s="183"/>
      <c r="H577" s="264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  <c r="AI577" s="183"/>
      <c r="AJ577" s="183"/>
      <c r="AK577" s="183"/>
      <c r="AL577" s="183"/>
      <c r="AM577" s="183"/>
      <c r="AN577" s="183"/>
      <c r="AO577" s="183"/>
      <c r="AP577" s="183"/>
      <c r="AQ577" s="183"/>
      <c r="AR577" s="183"/>
      <c r="AS577" s="183"/>
      <c r="AT577" s="183"/>
      <c r="AU577" s="183"/>
      <c r="AV577" s="183"/>
      <c r="AW577" s="183"/>
      <c r="AX577" s="183"/>
      <c r="AY577" s="183"/>
      <c r="AZ577" s="183"/>
      <c r="BA577" s="183"/>
      <c r="BB577" s="183"/>
      <c r="BC577" s="183"/>
      <c r="BD577" s="183"/>
      <c r="BE577" s="183"/>
      <c r="BF577" s="183"/>
      <c r="BG577" s="183"/>
      <c r="BH577" s="183"/>
      <c r="BI577" s="183"/>
      <c r="BJ577" s="183"/>
    </row>
    <row r="578">
      <c r="A578" s="183"/>
      <c r="B578" s="183"/>
      <c r="C578" s="263"/>
      <c r="D578" s="228"/>
      <c r="E578" s="228"/>
      <c r="F578" s="183"/>
      <c r="G578" s="183"/>
      <c r="H578" s="264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83"/>
      <c r="AH578" s="183"/>
      <c r="AI578" s="183"/>
      <c r="AJ578" s="183"/>
      <c r="AK578" s="183"/>
      <c r="AL578" s="183"/>
      <c r="AM578" s="183"/>
      <c r="AN578" s="183"/>
      <c r="AO578" s="183"/>
      <c r="AP578" s="183"/>
      <c r="AQ578" s="183"/>
      <c r="AR578" s="183"/>
      <c r="AS578" s="183"/>
      <c r="AT578" s="183"/>
      <c r="AU578" s="183"/>
      <c r="AV578" s="183"/>
      <c r="AW578" s="183"/>
      <c r="AX578" s="183"/>
      <c r="AY578" s="183"/>
      <c r="AZ578" s="183"/>
      <c r="BA578" s="183"/>
      <c r="BB578" s="183"/>
      <c r="BC578" s="183"/>
      <c r="BD578" s="183"/>
      <c r="BE578" s="183"/>
      <c r="BF578" s="183"/>
      <c r="BG578" s="183"/>
      <c r="BH578" s="183"/>
      <c r="BI578" s="183"/>
      <c r="BJ578" s="183"/>
    </row>
    <row r="579">
      <c r="A579" s="183"/>
      <c r="B579" s="183"/>
      <c r="C579" s="263"/>
      <c r="D579" s="228"/>
      <c r="E579" s="228"/>
      <c r="F579" s="183"/>
      <c r="G579" s="183"/>
      <c r="H579" s="264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83"/>
      <c r="AH579" s="183"/>
      <c r="AI579" s="183"/>
      <c r="AJ579" s="183"/>
      <c r="AK579" s="183"/>
      <c r="AL579" s="183"/>
      <c r="AM579" s="183"/>
      <c r="AN579" s="183"/>
      <c r="AO579" s="183"/>
      <c r="AP579" s="183"/>
      <c r="AQ579" s="183"/>
      <c r="AR579" s="183"/>
      <c r="AS579" s="183"/>
      <c r="AT579" s="183"/>
      <c r="AU579" s="183"/>
      <c r="AV579" s="183"/>
      <c r="AW579" s="183"/>
      <c r="AX579" s="183"/>
      <c r="AY579" s="183"/>
      <c r="AZ579" s="183"/>
      <c r="BA579" s="183"/>
      <c r="BB579" s="183"/>
      <c r="BC579" s="183"/>
      <c r="BD579" s="183"/>
      <c r="BE579" s="183"/>
      <c r="BF579" s="183"/>
      <c r="BG579" s="183"/>
      <c r="BH579" s="183"/>
      <c r="BI579" s="183"/>
      <c r="BJ579" s="183"/>
    </row>
    <row r="580">
      <c r="A580" s="183"/>
      <c r="B580" s="183"/>
      <c r="C580" s="263"/>
      <c r="D580" s="228"/>
      <c r="E580" s="228"/>
      <c r="F580" s="183"/>
      <c r="G580" s="183"/>
      <c r="H580" s="264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83"/>
      <c r="AH580" s="183"/>
      <c r="AI580" s="183"/>
      <c r="AJ580" s="183"/>
      <c r="AK580" s="183"/>
      <c r="AL580" s="183"/>
      <c r="AM580" s="183"/>
      <c r="AN580" s="183"/>
      <c r="AO580" s="183"/>
      <c r="AP580" s="183"/>
      <c r="AQ580" s="183"/>
      <c r="AR580" s="183"/>
      <c r="AS580" s="183"/>
      <c r="AT580" s="183"/>
      <c r="AU580" s="183"/>
      <c r="AV580" s="183"/>
      <c r="AW580" s="183"/>
      <c r="AX580" s="183"/>
      <c r="AY580" s="183"/>
      <c r="AZ580" s="183"/>
      <c r="BA580" s="183"/>
      <c r="BB580" s="183"/>
      <c r="BC580" s="183"/>
      <c r="BD580" s="183"/>
      <c r="BE580" s="183"/>
      <c r="BF580" s="183"/>
      <c r="BG580" s="183"/>
      <c r="BH580" s="183"/>
      <c r="BI580" s="183"/>
      <c r="BJ580" s="183"/>
    </row>
    <row r="581">
      <c r="A581" s="183"/>
      <c r="B581" s="183"/>
      <c r="C581" s="263"/>
      <c r="D581" s="228"/>
      <c r="E581" s="228"/>
      <c r="F581" s="183"/>
      <c r="G581" s="183"/>
      <c r="H581" s="264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183"/>
      <c r="AI581" s="183"/>
      <c r="AJ581" s="183"/>
      <c r="AK581" s="183"/>
      <c r="AL581" s="183"/>
      <c r="AM581" s="183"/>
      <c r="AN581" s="183"/>
      <c r="AO581" s="183"/>
      <c r="AP581" s="183"/>
      <c r="AQ581" s="183"/>
      <c r="AR581" s="183"/>
      <c r="AS581" s="183"/>
      <c r="AT581" s="183"/>
      <c r="AU581" s="183"/>
      <c r="AV581" s="183"/>
      <c r="AW581" s="183"/>
      <c r="AX581" s="183"/>
      <c r="AY581" s="183"/>
      <c r="AZ581" s="183"/>
      <c r="BA581" s="183"/>
      <c r="BB581" s="183"/>
      <c r="BC581" s="183"/>
      <c r="BD581" s="183"/>
      <c r="BE581" s="183"/>
      <c r="BF581" s="183"/>
      <c r="BG581" s="183"/>
      <c r="BH581" s="183"/>
      <c r="BI581" s="183"/>
      <c r="BJ581" s="183"/>
    </row>
    <row r="582">
      <c r="A582" s="183"/>
      <c r="B582" s="183"/>
      <c r="C582" s="263"/>
      <c r="D582" s="228"/>
      <c r="E582" s="228"/>
      <c r="F582" s="183"/>
      <c r="G582" s="183"/>
      <c r="H582" s="264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  <c r="AC582" s="183"/>
      <c r="AD582" s="183"/>
      <c r="AE582" s="183"/>
      <c r="AF582" s="183"/>
      <c r="AG582" s="183"/>
      <c r="AH582" s="183"/>
      <c r="AI582" s="183"/>
      <c r="AJ582" s="183"/>
      <c r="AK582" s="183"/>
      <c r="AL582" s="183"/>
      <c r="AM582" s="183"/>
      <c r="AN582" s="183"/>
      <c r="AO582" s="183"/>
      <c r="AP582" s="183"/>
      <c r="AQ582" s="183"/>
      <c r="AR582" s="183"/>
      <c r="AS582" s="183"/>
      <c r="AT582" s="183"/>
      <c r="AU582" s="183"/>
      <c r="AV582" s="183"/>
      <c r="AW582" s="183"/>
      <c r="AX582" s="183"/>
      <c r="AY582" s="183"/>
      <c r="AZ582" s="183"/>
      <c r="BA582" s="183"/>
      <c r="BB582" s="183"/>
      <c r="BC582" s="183"/>
      <c r="BD582" s="183"/>
      <c r="BE582" s="183"/>
      <c r="BF582" s="183"/>
      <c r="BG582" s="183"/>
      <c r="BH582" s="183"/>
      <c r="BI582" s="183"/>
      <c r="BJ582" s="183"/>
    </row>
    <row r="583">
      <c r="A583" s="183"/>
      <c r="B583" s="183"/>
      <c r="C583" s="263"/>
      <c r="D583" s="228"/>
      <c r="E583" s="228"/>
      <c r="F583" s="183"/>
      <c r="G583" s="183"/>
      <c r="H583" s="264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  <c r="AC583" s="183"/>
      <c r="AD583" s="183"/>
      <c r="AE583" s="183"/>
      <c r="AF583" s="183"/>
      <c r="AG583" s="183"/>
      <c r="AH583" s="183"/>
      <c r="AI583" s="183"/>
      <c r="AJ583" s="183"/>
      <c r="AK583" s="183"/>
      <c r="AL583" s="183"/>
      <c r="AM583" s="183"/>
      <c r="AN583" s="183"/>
      <c r="AO583" s="183"/>
      <c r="AP583" s="183"/>
      <c r="AQ583" s="183"/>
      <c r="AR583" s="183"/>
      <c r="AS583" s="183"/>
      <c r="AT583" s="183"/>
      <c r="AU583" s="183"/>
      <c r="AV583" s="183"/>
      <c r="AW583" s="183"/>
      <c r="AX583" s="183"/>
      <c r="AY583" s="183"/>
      <c r="AZ583" s="183"/>
      <c r="BA583" s="183"/>
      <c r="BB583" s="183"/>
      <c r="BC583" s="183"/>
      <c r="BD583" s="183"/>
      <c r="BE583" s="183"/>
      <c r="BF583" s="183"/>
      <c r="BG583" s="183"/>
      <c r="BH583" s="183"/>
      <c r="BI583" s="183"/>
      <c r="BJ583" s="183"/>
    </row>
    <row r="584">
      <c r="A584" s="183"/>
      <c r="B584" s="183"/>
      <c r="C584" s="263"/>
      <c r="D584" s="228"/>
      <c r="E584" s="228"/>
      <c r="F584" s="183"/>
      <c r="G584" s="183"/>
      <c r="H584" s="264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  <c r="AC584" s="183"/>
      <c r="AD584" s="183"/>
      <c r="AE584" s="183"/>
      <c r="AF584" s="183"/>
      <c r="AG584" s="183"/>
      <c r="AH584" s="183"/>
      <c r="AI584" s="183"/>
      <c r="AJ584" s="183"/>
      <c r="AK584" s="183"/>
      <c r="AL584" s="183"/>
      <c r="AM584" s="183"/>
      <c r="AN584" s="183"/>
      <c r="AO584" s="183"/>
      <c r="AP584" s="183"/>
      <c r="AQ584" s="183"/>
      <c r="AR584" s="183"/>
      <c r="AS584" s="183"/>
      <c r="AT584" s="183"/>
      <c r="AU584" s="183"/>
      <c r="AV584" s="183"/>
      <c r="AW584" s="183"/>
      <c r="AX584" s="183"/>
      <c r="AY584" s="183"/>
      <c r="AZ584" s="183"/>
      <c r="BA584" s="183"/>
      <c r="BB584" s="183"/>
      <c r="BC584" s="183"/>
      <c r="BD584" s="183"/>
      <c r="BE584" s="183"/>
      <c r="BF584" s="183"/>
      <c r="BG584" s="183"/>
      <c r="BH584" s="183"/>
      <c r="BI584" s="183"/>
      <c r="BJ584" s="183"/>
    </row>
    <row r="585">
      <c r="A585" s="183"/>
      <c r="B585" s="183"/>
      <c r="C585" s="263"/>
      <c r="D585" s="228"/>
      <c r="E585" s="228"/>
      <c r="F585" s="183"/>
      <c r="G585" s="183"/>
      <c r="H585" s="264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Q585" s="183"/>
      <c r="AR585" s="183"/>
      <c r="AS585" s="183"/>
      <c r="AT585" s="183"/>
      <c r="AU585" s="183"/>
      <c r="AV585" s="183"/>
      <c r="AW585" s="183"/>
      <c r="AX585" s="183"/>
      <c r="AY585" s="183"/>
      <c r="AZ585" s="183"/>
      <c r="BA585" s="183"/>
      <c r="BB585" s="183"/>
      <c r="BC585" s="183"/>
      <c r="BD585" s="183"/>
      <c r="BE585" s="183"/>
      <c r="BF585" s="183"/>
      <c r="BG585" s="183"/>
      <c r="BH585" s="183"/>
      <c r="BI585" s="183"/>
      <c r="BJ585" s="183"/>
    </row>
    <row r="586">
      <c r="A586" s="183"/>
      <c r="B586" s="183"/>
      <c r="C586" s="263"/>
      <c r="D586" s="228"/>
      <c r="E586" s="228"/>
      <c r="F586" s="183"/>
      <c r="G586" s="183"/>
      <c r="H586" s="264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  <c r="AC586" s="183"/>
      <c r="AD586" s="183"/>
      <c r="AE586" s="183"/>
      <c r="AF586" s="183"/>
      <c r="AG586" s="183"/>
      <c r="AH586" s="183"/>
      <c r="AI586" s="183"/>
      <c r="AJ586" s="183"/>
      <c r="AK586" s="183"/>
      <c r="AL586" s="183"/>
      <c r="AM586" s="183"/>
      <c r="AN586" s="183"/>
      <c r="AO586" s="183"/>
      <c r="AP586" s="183"/>
      <c r="AQ586" s="183"/>
      <c r="AR586" s="183"/>
      <c r="AS586" s="183"/>
      <c r="AT586" s="183"/>
      <c r="AU586" s="183"/>
      <c r="AV586" s="183"/>
      <c r="AW586" s="183"/>
      <c r="AX586" s="183"/>
      <c r="AY586" s="183"/>
      <c r="AZ586" s="183"/>
      <c r="BA586" s="183"/>
      <c r="BB586" s="183"/>
      <c r="BC586" s="183"/>
      <c r="BD586" s="183"/>
      <c r="BE586" s="183"/>
      <c r="BF586" s="183"/>
      <c r="BG586" s="183"/>
      <c r="BH586" s="183"/>
      <c r="BI586" s="183"/>
      <c r="BJ586" s="183"/>
    </row>
    <row r="587">
      <c r="A587" s="183"/>
      <c r="B587" s="183"/>
      <c r="C587" s="263"/>
      <c r="D587" s="228"/>
      <c r="E587" s="228"/>
      <c r="F587" s="183"/>
      <c r="G587" s="183"/>
      <c r="H587" s="264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  <c r="AC587" s="183"/>
      <c r="AD587" s="183"/>
      <c r="AE587" s="183"/>
      <c r="AF587" s="183"/>
      <c r="AG587" s="183"/>
      <c r="AH587" s="183"/>
      <c r="AI587" s="183"/>
      <c r="AJ587" s="183"/>
      <c r="AK587" s="183"/>
      <c r="AL587" s="183"/>
      <c r="AM587" s="183"/>
      <c r="AN587" s="183"/>
      <c r="AO587" s="183"/>
      <c r="AP587" s="183"/>
      <c r="AQ587" s="183"/>
      <c r="AR587" s="183"/>
      <c r="AS587" s="183"/>
      <c r="AT587" s="183"/>
      <c r="AU587" s="183"/>
      <c r="AV587" s="183"/>
      <c r="AW587" s="183"/>
      <c r="AX587" s="183"/>
      <c r="AY587" s="183"/>
      <c r="AZ587" s="183"/>
      <c r="BA587" s="183"/>
      <c r="BB587" s="183"/>
      <c r="BC587" s="183"/>
      <c r="BD587" s="183"/>
      <c r="BE587" s="183"/>
      <c r="BF587" s="183"/>
      <c r="BG587" s="183"/>
      <c r="BH587" s="183"/>
      <c r="BI587" s="183"/>
      <c r="BJ587" s="183"/>
    </row>
    <row r="588">
      <c r="A588" s="183"/>
      <c r="B588" s="183"/>
      <c r="C588" s="263"/>
      <c r="D588" s="228"/>
      <c r="E588" s="228"/>
      <c r="F588" s="183"/>
      <c r="G588" s="183"/>
      <c r="H588" s="264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83"/>
      <c r="AH588" s="183"/>
      <c r="AI588" s="183"/>
      <c r="AJ588" s="183"/>
      <c r="AK588" s="183"/>
      <c r="AL588" s="183"/>
      <c r="AM588" s="183"/>
      <c r="AN588" s="183"/>
      <c r="AO588" s="183"/>
      <c r="AP588" s="183"/>
      <c r="AQ588" s="183"/>
      <c r="AR588" s="183"/>
      <c r="AS588" s="183"/>
      <c r="AT588" s="183"/>
      <c r="AU588" s="183"/>
      <c r="AV588" s="183"/>
      <c r="AW588" s="183"/>
      <c r="AX588" s="183"/>
      <c r="AY588" s="183"/>
      <c r="AZ588" s="183"/>
      <c r="BA588" s="183"/>
      <c r="BB588" s="183"/>
      <c r="BC588" s="183"/>
      <c r="BD588" s="183"/>
      <c r="BE588" s="183"/>
      <c r="BF588" s="183"/>
      <c r="BG588" s="183"/>
      <c r="BH588" s="183"/>
      <c r="BI588" s="183"/>
      <c r="BJ588" s="183"/>
    </row>
    <row r="589">
      <c r="A589" s="183"/>
      <c r="B589" s="183"/>
      <c r="C589" s="263"/>
      <c r="D589" s="228"/>
      <c r="E589" s="228"/>
      <c r="F589" s="183"/>
      <c r="G589" s="183"/>
      <c r="H589" s="264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  <c r="AC589" s="183"/>
      <c r="AD589" s="183"/>
      <c r="AE589" s="183"/>
      <c r="AF589" s="183"/>
      <c r="AG589" s="183"/>
      <c r="AH589" s="183"/>
      <c r="AI589" s="183"/>
      <c r="AJ589" s="183"/>
      <c r="AK589" s="183"/>
      <c r="AL589" s="183"/>
      <c r="AM589" s="183"/>
      <c r="AN589" s="183"/>
      <c r="AO589" s="183"/>
      <c r="AP589" s="183"/>
      <c r="AQ589" s="183"/>
      <c r="AR589" s="183"/>
      <c r="AS589" s="183"/>
      <c r="AT589" s="183"/>
      <c r="AU589" s="183"/>
      <c r="AV589" s="183"/>
      <c r="AW589" s="183"/>
      <c r="AX589" s="183"/>
      <c r="AY589" s="183"/>
      <c r="AZ589" s="183"/>
      <c r="BA589" s="183"/>
      <c r="BB589" s="183"/>
      <c r="BC589" s="183"/>
      <c r="BD589" s="183"/>
      <c r="BE589" s="183"/>
      <c r="BF589" s="183"/>
      <c r="BG589" s="183"/>
      <c r="BH589" s="183"/>
      <c r="BI589" s="183"/>
      <c r="BJ589" s="183"/>
    </row>
    <row r="590">
      <c r="A590" s="183"/>
      <c r="B590" s="183"/>
      <c r="C590" s="263"/>
      <c r="D590" s="228"/>
      <c r="E590" s="228"/>
      <c r="F590" s="183"/>
      <c r="G590" s="183"/>
      <c r="H590" s="264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  <c r="AC590" s="183"/>
      <c r="AD590" s="183"/>
      <c r="AE590" s="183"/>
      <c r="AF590" s="183"/>
      <c r="AG590" s="183"/>
      <c r="AH590" s="183"/>
      <c r="AI590" s="183"/>
      <c r="AJ590" s="183"/>
      <c r="AK590" s="183"/>
      <c r="AL590" s="183"/>
      <c r="AM590" s="183"/>
      <c r="AN590" s="183"/>
      <c r="AO590" s="183"/>
      <c r="AP590" s="183"/>
      <c r="AQ590" s="183"/>
      <c r="AR590" s="183"/>
      <c r="AS590" s="183"/>
      <c r="AT590" s="183"/>
      <c r="AU590" s="183"/>
      <c r="AV590" s="183"/>
      <c r="AW590" s="183"/>
      <c r="AX590" s="183"/>
      <c r="AY590" s="183"/>
      <c r="AZ590" s="183"/>
      <c r="BA590" s="183"/>
      <c r="BB590" s="183"/>
      <c r="BC590" s="183"/>
      <c r="BD590" s="183"/>
      <c r="BE590" s="183"/>
      <c r="BF590" s="183"/>
      <c r="BG590" s="183"/>
      <c r="BH590" s="183"/>
      <c r="BI590" s="183"/>
      <c r="BJ590" s="183"/>
    </row>
    <row r="591">
      <c r="A591" s="183"/>
      <c r="B591" s="183"/>
      <c r="C591" s="263"/>
      <c r="D591" s="228"/>
      <c r="E591" s="228"/>
      <c r="F591" s="183"/>
      <c r="G591" s="183"/>
      <c r="H591" s="264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83"/>
      <c r="AH591" s="183"/>
      <c r="AI591" s="183"/>
      <c r="AJ591" s="183"/>
      <c r="AK591" s="183"/>
      <c r="AL591" s="183"/>
      <c r="AM591" s="183"/>
      <c r="AN591" s="183"/>
      <c r="AO591" s="183"/>
      <c r="AP591" s="183"/>
      <c r="AQ591" s="183"/>
      <c r="AR591" s="183"/>
      <c r="AS591" s="183"/>
      <c r="AT591" s="183"/>
      <c r="AU591" s="183"/>
      <c r="AV591" s="183"/>
      <c r="AW591" s="183"/>
      <c r="AX591" s="183"/>
      <c r="AY591" s="183"/>
      <c r="AZ591" s="183"/>
      <c r="BA591" s="183"/>
      <c r="BB591" s="183"/>
      <c r="BC591" s="183"/>
      <c r="BD591" s="183"/>
      <c r="BE591" s="183"/>
      <c r="BF591" s="183"/>
      <c r="BG591" s="183"/>
      <c r="BH591" s="183"/>
      <c r="BI591" s="183"/>
      <c r="BJ591" s="183"/>
    </row>
    <row r="592">
      <c r="A592" s="183"/>
      <c r="B592" s="183"/>
      <c r="C592" s="263"/>
      <c r="D592" s="228"/>
      <c r="E592" s="228"/>
      <c r="F592" s="183"/>
      <c r="G592" s="183"/>
      <c r="H592" s="264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83"/>
      <c r="AH592" s="183"/>
      <c r="AI592" s="183"/>
      <c r="AJ592" s="183"/>
      <c r="AK592" s="183"/>
      <c r="AL592" s="183"/>
      <c r="AM592" s="183"/>
      <c r="AN592" s="183"/>
      <c r="AO592" s="183"/>
      <c r="AP592" s="183"/>
      <c r="AQ592" s="183"/>
      <c r="AR592" s="183"/>
      <c r="AS592" s="183"/>
      <c r="AT592" s="183"/>
      <c r="AU592" s="183"/>
      <c r="AV592" s="183"/>
      <c r="AW592" s="183"/>
      <c r="AX592" s="183"/>
      <c r="AY592" s="183"/>
      <c r="AZ592" s="183"/>
      <c r="BA592" s="183"/>
      <c r="BB592" s="183"/>
      <c r="BC592" s="183"/>
      <c r="BD592" s="183"/>
      <c r="BE592" s="183"/>
      <c r="BF592" s="183"/>
      <c r="BG592" s="183"/>
      <c r="BH592" s="183"/>
      <c r="BI592" s="183"/>
      <c r="BJ592" s="183"/>
    </row>
    <row r="593">
      <c r="A593" s="183"/>
      <c r="B593" s="183"/>
      <c r="C593" s="263"/>
      <c r="D593" s="228"/>
      <c r="E593" s="228"/>
      <c r="F593" s="183"/>
      <c r="G593" s="183"/>
      <c r="H593" s="264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/>
      <c r="AF593" s="183"/>
      <c r="AG593" s="183"/>
      <c r="AH593" s="183"/>
      <c r="AI593" s="183"/>
      <c r="AJ593" s="183"/>
      <c r="AK593" s="183"/>
      <c r="AL593" s="183"/>
      <c r="AM593" s="183"/>
      <c r="AN593" s="183"/>
      <c r="AO593" s="183"/>
      <c r="AP593" s="183"/>
      <c r="AQ593" s="183"/>
      <c r="AR593" s="183"/>
      <c r="AS593" s="183"/>
      <c r="AT593" s="183"/>
      <c r="AU593" s="183"/>
      <c r="AV593" s="183"/>
      <c r="AW593" s="183"/>
      <c r="AX593" s="183"/>
      <c r="AY593" s="183"/>
      <c r="AZ593" s="183"/>
      <c r="BA593" s="183"/>
      <c r="BB593" s="183"/>
      <c r="BC593" s="183"/>
      <c r="BD593" s="183"/>
      <c r="BE593" s="183"/>
      <c r="BF593" s="183"/>
      <c r="BG593" s="183"/>
      <c r="BH593" s="183"/>
      <c r="BI593" s="183"/>
      <c r="BJ593" s="183"/>
    </row>
    <row r="594">
      <c r="A594" s="183"/>
      <c r="B594" s="183"/>
      <c r="C594" s="263"/>
      <c r="D594" s="228"/>
      <c r="E594" s="228"/>
      <c r="F594" s="183"/>
      <c r="G594" s="183"/>
      <c r="H594" s="264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183"/>
      <c r="AG594" s="183"/>
      <c r="AH594" s="183"/>
      <c r="AI594" s="183"/>
      <c r="AJ594" s="183"/>
      <c r="AK594" s="183"/>
      <c r="AL594" s="183"/>
      <c r="AM594" s="183"/>
      <c r="AN594" s="183"/>
      <c r="AO594" s="183"/>
      <c r="AP594" s="183"/>
      <c r="AQ594" s="183"/>
      <c r="AR594" s="183"/>
      <c r="AS594" s="183"/>
      <c r="AT594" s="183"/>
      <c r="AU594" s="183"/>
      <c r="AV594" s="183"/>
      <c r="AW594" s="183"/>
      <c r="AX594" s="183"/>
      <c r="AY594" s="183"/>
      <c r="AZ594" s="183"/>
      <c r="BA594" s="183"/>
      <c r="BB594" s="183"/>
      <c r="BC594" s="183"/>
      <c r="BD594" s="183"/>
      <c r="BE594" s="183"/>
      <c r="BF594" s="183"/>
      <c r="BG594" s="183"/>
      <c r="BH594" s="183"/>
      <c r="BI594" s="183"/>
      <c r="BJ594" s="183"/>
    </row>
    <row r="595">
      <c r="A595" s="183"/>
      <c r="B595" s="183"/>
      <c r="C595" s="263"/>
      <c r="D595" s="228"/>
      <c r="E595" s="228"/>
      <c r="F595" s="183"/>
      <c r="G595" s="183"/>
      <c r="H595" s="264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/>
      <c r="AG595" s="183"/>
      <c r="AH595" s="183"/>
      <c r="AI595" s="183"/>
      <c r="AJ595" s="183"/>
      <c r="AK595" s="183"/>
      <c r="AL595" s="183"/>
      <c r="AM595" s="183"/>
      <c r="AN595" s="183"/>
      <c r="AO595" s="183"/>
      <c r="AP595" s="183"/>
      <c r="AQ595" s="183"/>
      <c r="AR595" s="183"/>
      <c r="AS595" s="183"/>
      <c r="AT595" s="183"/>
      <c r="AU595" s="183"/>
      <c r="AV595" s="183"/>
      <c r="AW595" s="183"/>
      <c r="AX595" s="183"/>
      <c r="AY595" s="183"/>
      <c r="AZ595" s="183"/>
      <c r="BA595" s="183"/>
      <c r="BB595" s="183"/>
      <c r="BC595" s="183"/>
      <c r="BD595" s="183"/>
      <c r="BE595" s="183"/>
      <c r="BF595" s="183"/>
      <c r="BG595" s="183"/>
      <c r="BH595" s="183"/>
      <c r="BI595" s="183"/>
      <c r="BJ595" s="183"/>
    </row>
    <row r="596">
      <c r="A596" s="183"/>
      <c r="B596" s="183"/>
      <c r="C596" s="263"/>
      <c r="D596" s="228"/>
      <c r="E596" s="228"/>
      <c r="F596" s="183"/>
      <c r="G596" s="183"/>
      <c r="H596" s="264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/>
      <c r="AE596" s="183"/>
      <c r="AF596" s="183"/>
      <c r="AG596" s="183"/>
      <c r="AH596" s="183"/>
      <c r="AI596" s="183"/>
      <c r="AJ596" s="183"/>
      <c r="AK596" s="183"/>
      <c r="AL596" s="183"/>
      <c r="AM596" s="183"/>
      <c r="AN596" s="183"/>
      <c r="AO596" s="183"/>
      <c r="AP596" s="183"/>
      <c r="AQ596" s="183"/>
      <c r="AR596" s="183"/>
      <c r="AS596" s="183"/>
      <c r="AT596" s="183"/>
      <c r="AU596" s="183"/>
      <c r="AV596" s="183"/>
      <c r="AW596" s="183"/>
      <c r="AX596" s="183"/>
      <c r="AY596" s="183"/>
      <c r="AZ596" s="183"/>
      <c r="BA596" s="183"/>
      <c r="BB596" s="183"/>
      <c r="BC596" s="183"/>
      <c r="BD596" s="183"/>
      <c r="BE596" s="183"/>
      <c r="BF596" s="183"/>
      <c r="BG596" s="183"/>
      <c r="BH596" s="183"/>
      <c r="BI596" s="183"/>
      <c r="BJ596" s="183"/>
    </row>
    <row r="597">
      <c r="A597" s="183"/>
      <c r="B597" s="183"/>
      <c r="C597" s="263"/>
      <c r="D597" s="228"/>
      <c r="E597" s="228"/>
      <c r="F597" s="183"/>
      <c r="G597" s="183"/>
      <c r="H597" s="264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83"/>
      <c r="AH597" s="183"/>
      <c r="AI597" s="183"/>
      <c r="AJ597" s="183"/>
      <c r="AK597" s="183"/>
      <c r="AL597" s="183"/>
      <c r="AM597" s="183"/>
      <c r="AN597" s="183"/>
      <c r="AO597" s="183"/>
      <c r="AP597" s="183"/>
      <c r="AQ597" s="183"/>
      <c r="AR597" s="183"/>
      <c r="AS597" s="183"/>
      <c r="AT597" s="183"/>
      <c r="AU597" s="183"/>
      <c r="AV597" s="183"/>
      <c r="AW597" s="183"/>
      <c r="AX597" s="183"/>
      <c r="AY597" s="183"/>
      <c r="AZ597" s="183"/>
      <c r="BA597" s="183"/>
      <c r="BB597" s="183"/>
      <c r="BC597" s="183"/>
      <c r="BD597" s="183"/>
      <c r="BE597" s="183"/>
      <c r="BF597" s="183"/>
      <c r="BG597" s="183"/>
      <c r="BH597" s="183"/>
      <c r="BI597" s="183"/>
      <c r="BJ597" s="183"/>
    </row>
    <row r="598">
      <c r="A598" s="183"/>
      <c r="B598" s="183"/>
      <c r="C598" s="263"/>
      <c r="D598" s="228"/>
      <c r="E598" s="228"/>
      <c r="F598" s="183"/>
      <c r="G598" s="183"/>
      <c r="H598" s="264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Q598" s="183"/>
      <c r="AR598" s="183"/>
      <c r="AS598" s="183"/>
      <c r="AT598" s="183"/>
      <c r="AU598" s="183"/>
      <c r="AV598" s="183"/>
      <c r="AW598" s="183"/>
      <c r="AX598" s="183"/>
      <c r="AY598" s="183"/>
      <c r="AZ598" s="183"/>
      <c r="BA598" s="183"/>
      <c r="BB598" s="183"/>
      <c r="BC598" s="183"/>
      <c r="BD598" s="183"/>
      <c r="BE598" s="183"/>
      <c r="BF598" s="183"/>
      <c r="BG598" s="183"/>
      <c r="BH598" s="183"/>
      <c r="BI598" s="183"/>
      <c r="BJ598" s="183"/>
    </row>
    <row r="599">
      <c r="A599" s="183"/>
      <c r="B599" s="183"/>
      <c r="C599" s="263"/>
      <c r="D599" s="228"/>
      <c r="E599" s="228"/>
      <c r="F599" s="183"/>
      <c r="G599" s="183"/>
      <c r="H599" s="264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/>
      <c r="AG599" s="183"/>
      <c r="AH599" s="183"/>
      <c r="AI599" s="183"/>
      <c r="AJ599" s="183"/>
      <c r="AK599" s="183"/>
      <c r="AL599" s="183"/>
      <c r="AM599" s="183"/>
      <c r="AN599" s="183"/>
      <c r="AO599" s="183"/>
      <c r="AP599" s="183"/>
      <c r="AQ599" s="183"/>
      <c r="AR599" s="183"/>
      <c r="AS599" s="183"/>
      <c r="AT599" s="183"/>
      <c r="AU599" s="183"/>
      <c r="AV599" s="183"/>
      <c r="AW599" s="183"/>
      <c r="AX599" s="183"/>
      <c r="AY599" s="183"/>
      <c r="AZ599" s="183"/>
      <c r="BA599" s="183"/>
      <c r="BB599" s="183"/>
      <c r="BC599" s="183"/>
      <c r="BD599" s="183"/>
      <c r="BE599" s="183"/>
      <c r="BF599" s="183"/>
      <c r="BG599" s="183"/>
      <c r="BH599" s="183"/>
      <c r="BI599" s="183"/>
      <c r="BJ599" s="183"/>
    </row>
    <row r="600">
      <c r="A600" s="183"/>
      <c r="B600" s="183"/>
      <c r="C600" s="263"/>
      <c r="D600" s="228"/>
      <c r="E600" s="228"/>
      <c r="F600" s="183"/>
      <c r="G600" s="183"/>
      <c r="H600" s="264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83"/>
      <c r="AH600" s="183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  <c r="AS600" s="183"/>
      <c r="AT600" s="183"/>
      <c r="AU600" s="183"/>
      <c r="AV600" s="183"/>
      <c r="AW600" s="183"/>
      <c r="AX600" s="183"/>
      <c r="AY600" s="183"/>
      <c r="AZ600" s="183"/>
      <c r="BA600" s="183"/>
      <c r="BB600" s="183"/>
      <c r="BC600" s="183"/>
      <c r="BD600" s="183"/>
      <c r="BE600" s="183"/>
      <c r="BF600" s="183"/>
      <c r="BG600" s="183"/>
      <c r="BH600" s="183"/>
      <c r="BI600" s="183"/>
      <c r="BJ600" s="183"/>
    </row>
    <row r="601">
      <c r="A601" s="183"/>
      <c r="B601" s="183"/>
      <c r="C601" s="263"/>
      <c r="D601" s="228"/>
      <c r="E601" s="228"/>
      <c r="F601" s="183"/>
      <c r="G601" s="183"/>
      <c r="H601" s="264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/>
      <c r="AG601" s="183"/>
      <c r="AH601" s="183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  <c r="AS601" s="183"/>
      <c r="AT601" s="183"/>
      <c r="AU601" s="183"/>
      <c r="AV601" s="183"/>
      <c r="AW601" s="183"/>
      <c r="AX601" s="183"/>
      <c r="AY601" s="183"/>
      <c r="AZ601" s="183"/>
      <c r="BA601" s="183"/>
      <c r="BB601" s="183"/>
      <c r="BC601" s="183"/>
      <c r="BD601" s="183"/>
      <c r="BE601" s="183"/>
      <c r="BF601" s="183"/>
      <c r="BG601" s="183"/>
      <c r="BH601" s="183"/>
      <c r="BI601" s="183"/>
      <c r="BJ601" s="183"/>
    </row>
    <row r="602">
      <c r="A602" s="183"/>
      <c r="B602" s="183"/>
      <c r="C602" s="263"/>
      <c r="D602" s="228"/>
      <c r="E602" s="228"/>
      <c r="F602" s="183"/>
      <c r="G602" s="183"/>
      <c r="H602" s="264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  <c r="AS602" s="183"/>
      <c r="AT602" s="183"/>
      <c r="AU602" s="183"/>
      <c r="AV602" s="183"/>
      <c r="AW602" s="183"/>
      <c r="AX602" s="183"/>
      <c r="AY602" s="183"/>
      <c r="AZ602" s="183"/>
      <c r="BA602" s="183"/>
      <c r="BB602" s="183"/>
      <c r="BC602" s="183"/>
      <c r="BD602" s="183"/>
      <c r="BE602" s="183"/>
      <c r="BF602" s="183"/>
      <c r="BG602" s="183"/>
      <c r="BH602" s="183"/>
      <c r="BI602" s="183"/>
      <c r="BJ602" s="183"/>
    </row>
    <row r="603">
      <c r="A603" s="183"/>
      <c r="B603" s="183"/>
      <c r="C603" s="263"/>
      <c r="D603" s="228"/>
      <c r="E603" s="228"/>
      <c r="F603" s="183"/>
      <c r="G603" s="183"/>
      <c r="H603" s="264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  <c r="AC603" s="183"/>
      <c r="AD603" s="183"/>
      <c r="AE603" s="183"/>
      <c r="AF603" s="183"/>
      <c r="AG603" s="183"/>
      <c r="AH603" s="183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  <c r="AS603" s="183"/>
      <c r="AT603" s="183"/>
      <c r="AU603" s="183"/>
      <c r="AV603" s="183"/>
      <c r="AW603" s="183"/>
      <c r="AX603" s="183"/>
      <c r="AY603" s="183"/>
      <c r="AZ603" s="183"/>
      <c r="BA603" s="183"/>
      <c r="BB603" s="183"/>
      <c r="BC603" s="183"/>
      <c r="BD603" s="183"/>
      <c r="BE603" s="183"/>
      <c r="BF603" s="183"/>
      <c r="BG603" s="183"/>
      <c r="BH603" s="183"/>
      <c r="BI603" s="183"/>
      <c r="BJ603" s="183"/>
    </row>
    <row r="604">
      <c r="A604" s="183"/>
      <c r="B604" s="183"/>
      <c r="C604" s="263"/>
      <c r="D604" s="228"/>
      <c r="E604" s="228"/>
      <c r="F604" s="183"/>
      <c r="G604" s="183"/>
      <c r="H604" s="264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  <c r="AC604" s="183"/>
      <c r="AD604" s="183"/>
      <c r="AE604" s="183"/>
      <c r="AF604" s="183"/>
      <c r="AG604" s="183"/>
      <c r="AH604" s="183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  <c r="AS604" s="183"/>
      <c r="AT604" s="183"/>
      <c r="AU604" s="183"/>
      <c r="AV604" s="183"/>
      <c r="AW604" s="183"/>
      <c r="AX604" s="183"/>
      <c r="AY604" s="183"/>
      <c r="AZ604" s="183"/>
      <c r="BA604" s="183"/>
      <c r="BB604" s="183"/>
      <c r="BC604" s="183"/>
      <c r="BD604" s="183"/>
      <c r="BE604" s="183"/>
      <c r="BF604" s="183"/>
      <c r="BG604" s="183"/>
      <c r="BH604" s="183"/>
      <c r="BI604" s="183"/>
      <c r="BJ604" s="183"/>
    </row>
    <row r="605">
      <c r="A605" s="183"/>
      <c r="B605" s="183"/>
      <c r="C605" s="263"/>
      <c r="D605" s="228"/>
      <c r="E605" s="228"/>
      <c r="F605" s="183"/>
      <c r="G605" s="183"/>
      <c r="H605" s="264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  <c r="AC605" s="183"/>
      <c r="AD605" s="183"/>
      <c r="AE605" s="183"/>
      <c r="AF605" s="183"/>
      <c r="AG605" s="183"/>
      <c r="AH605" s="183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  <c r="AS605" s="183"/>
      <c r="AT605" s="183"/>
      <c r="AU605" s="183"/>
      <c r="AV605" s="183"/>
      <c r="AW605" s="183"/>
      <c r="AX605" s="183"/>
      <c r="AY605" s="183"/>
      <c r="AZ605" s="183"/>
      <c r="BA605" s="183"/>
      <c r="BB605" s="183"/>
      <c r="BC605" s="183"/>
      <c r="BD605" s="183"/>
      <c r="BE605" s="183"/>
      <c r="BF605" s="183"/>
      <c r="BG605" s="183"/>
      <c r="BH605" s="183"/>
      <c r="BI605" s="183"/>
      <c r="BJ605" s="183"/>
    </row>
    <row r="606">
      <c r="A606" s="183"/>
      <c r="B606" s="183"/>
      <c r="C606" s="263"/>
      <c r="D606" s="228"/>
      <c r="E606" s="228"/>
      <c r="F606" s="183"/>
      <c r="G606" s="183"/>
      <c r="H606" s="264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  <c r="AC606" s="183"/>
      <c r="AD606" s="183"/>
      <c r="AE606" s="183"/>
      <c r="AF606" s="183"/>
      <c r="AG606" s="183"/>
      <c r="AH606" s="183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  <c r="AS606" s="183"/>
      <c r="AT606" s="183"/>
      <c r="AU606" s="183"/>
      <c r="AV606" s="183"/>
      <c r="AW606" s="183"/>
      <c r="AX606" s="183"/>
      <c r="AY606" s="183"/>
      <c r="AZ606" s="183"/>
      <c r="BA606" s="183"/>
      <c r="BB606" s="183"/>
      <c r="BC606" s="183"/>
      <c r="BD606" s="183"/>
      <c r="BE606" s="183"/>
      <c r="BF606" s="183"/>
      <c r="BG606" s="183"/>
      <c r="BH606" s="183"/>
      <c r="BI606" s="183"/>
      <c r="BJ606" s="183"/>
    </row>
    <row r="607">
      <c r="A607" s="183"/>
      <c r="B607" s="183"/>
      <c r="C607" s="263"/>
      <c r="D607" s="228"/>
      <c r="E607" s="228"/>
      <c r="F607" s="183"/>
      <c r="G607" s="183"/>
      <c r="H607" s="264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  <c r="AC607" s="183"/>
      <c r="AD607" s="183"/>
      <c r="AE607" s="183"/>
      <c r="AF607" s="183"/>
      <c r="AG607" s="183"/>
      <c r="AH607" s="183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  <c r="AS607" s="183"/>
      <c r="AT607" s="183"/>
      <c r="AU607" s="183"/>
      <c r="AV607" s="183"/>
      <c r="AW607" s="183"/>
      <c r="AX607" s="183"/>
      <c r="AY607" s="183"/>
      <c r="AZ607" s="183"/>
      <c r="BA607" s="183"/>
      <c r="BB607" s="183"/>
      <c r="BC607" s="183"/>
      <c r="BD607" s="183"/>
      <c r="BE607" s="183"/>
      <c r="BF607" s="183"/>
      <c r="BG607" s="183"/>
      <c r="BH607" s="183"/>
      <c r="BI607" s="183"/>
      <c r="BJ607" s="183"/>
    </row>
    <row r="608">
      <c r="A608" s="183"/>
      <c r="B608" s="183"/>
      <c r="C608" s="263"/>
      <c r="D608" s="228"/>
      <c r="E608" s="228"/>
      <c r="F608" s="183"/>
      <c r="G608" s="183"/>
      <c r="H608" s="264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/>
      <c r="AE608" s="183"/>
      <c r="AF608" s="183"/>
      <c r="AG608" s="183"/>
      <c r="AH608" s="183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  <c r="AS608" s="183"/>
      <c r="AT608" s="183"/>
      <c r="AU608" s="183"/>
      <c r="AV608" s="183"/>
      <c r="AW608" s="183"/>
      <c r="AX608" s="183"/>
      <c r="AY608" s="183"/>
      <c r="AZ608" s="183"/>
      <c r="BA608" s="183"/>
      <c r="BB608" s="183"/>
      <c r="BC608" s="183"/>
      <c r="BD608" s="183"/>
      <c r="BE608" s="183"/>
      <c r="BF608" s="183"/>
      <c r="BG608" s="183"/>
      <c r="BH608" s="183"/>
      <c r="BI608" s="183"/>
      <c r="BJ608" s="183"/>
    </row>
    <row r="609">
      <c r="A609" s="183"/>
      <c r="B609" s="183"/>
      <c r="C609" s="263"/>
      <c r="D609" s="228"/>
      <c r="E609" s="228"/>
      <c r="F609" s="183"/>
      <c r="G609" s="183"/>
      <c r="H609" s="264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  <c r="AC609" s="183"/>
      <c r="AD609" s="183"/>
      <c r="AE609" s="183"/>
      <c r="AF609" s="183"/>
      <c r="AG609" s="183"/>
      <c r="AH609" s="183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  <c r="AS609" s="183"/>
      <c r="AT609" s="183"/>
      <c r="AU609" s="183"/>
      <c r="AV609" s="183"/>
      <c r="AW609" s="183"/>
      <c r="AX609" s="183"/>
      <c r="AY609" s="183"/>
      <c r="AZ609" s="183"/>
      <c r="BA609" s="183"/>
      <c r="BB609" s="183"/>
      <c r="BC609" s="183"/>
      <c r="BD609" s="183"/>
      <c r="BE609" s="183"/>
      <c r="BF609" s="183"/>
      <c r="BG609" s="183"/>
      <c r="BH609" s="183"/>
      <c r="BI609" s="183"/>
      <c r="BJ609" s="183"/>
    </row>
    <row r="610">
      <c r="A610" s="183"/>
      <c r="B610" s="183"/>
      <c r="C610" s="263"/>
      <c r="D610" s="228"/>
      <c r="E610" s="228"/>
      <c r="F610" s="183"/>
      <c r="G610" s="183"/>
      <c r="H610" s="264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  <c r="AC610" s="183"/>
      <c r="AD610" s="183"/>
      <c r="AE610" s="183"/>
      <c r="AF610" s="183"/>
      <c r="AG610" s="183"/>
      <c r="AH610" s="183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  <c r="AS610" s="183"/>
      <c r="AT610" s="183"/>
      <c r="AU610" s="183"/>
      <c r="AV610" s="183"/>
      <c r="AW610" s="183"/>
      <c r="AX610" s="183"/>
      <c r="AY610" s="183"/>
      <c r="AZ610" s="183"/>
      <c r="BA610" s="183"/>
      <c r="BB610" s="183"/>
      <c r="BC610" s="183"/>
      <c r="BD610" s="183"/>
      <c r="BE610" s="183"/>
      <c r="BF610" s="183"/>
      <c r="BG610" s="183"/>
      <c r="BH610" s="183"/>
      <c r="BI610" s="183"/>
      <c r="BJ610" s="183"/>
    </row>
    <row r="611">
      <c r="A611" s="183"/>
      <c r="B611" s="183"/>
      <c r="C611" s="263"/>
      <c r="D611" s="228"/>
      <c r="E611" s="228"/>
      <c r="F611" s="183"/>
      <c r="G611" s="183"/>
      <c r="H611" s="264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  <c r="AC611" s="183"/>
      <c r="AD611" s="183"/>
      <c r="AE611" s="183"/>
      <c r="AF611" s="183"/>
      <c r="AG611" s="183"/>
      <c r="AH611" s="183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  <c r="AS611" s="183"/>
      <c r="AT611" s="183"/>
      <c r="AU611" s="183"/>
      <c r="AV611" s="183"/>
      <c r="AW611" s="183"/>
      <c r="AX611" s="183"/>
      <c r="AY611" s="183"/>
      <c r="AZ611" s="183"/>
      <c r="BA611" s="183"/>
      <c r="BB611" s="183"/>
      <c r="BC611" s="183"/>
      <c r="BD611" s="183"/>
      <c r="BE611" s="183"/>
      <c r="BF611" s="183"/>
      <c r="BG611" s="183"/>
      <c r="BH611" s="183"/>
      <c r="BI611" s="183"/>
      <c r="BJ611" s="183"/>
    </row>
    <row r="612">
      <c r="A612" s="183"/>
      <c r="B612" s="183"/>
      <c r="C612" s="263"/>
      <c r="D612" s="228"/>
      <c r="E612" s="228"/>
      <c r="F612" s="183"/>
      <c r="G612" s="183"/>
      <c r="H612" s="264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  <c r="AC612" s="183"/>
      <c r="AD612" s="183"/>
      <c r="AE612" s="183"/>
      <c r="AF612" s="183"/>
      <c r="AG612" s="183"/>
      <c r="AH612" s="183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  <c r="AS612" s="183"/>
      <c r="AT612" s="183"/>
      <c r="AU612" s="183"/>
      <c r="AV612" s="183"/>
      <c r="AW612" s="183"/>
      <c r="AX612" s="183"/>
      <c r="AY612" s="183"/>
      <c r="AZ612" s="183"/>
      <c r="BA612" s="183"/>
      <c r="BB612" s="183"/>
      <c r="BC612" s="183"/>
      <c r="BD612" s="183"/>
      <c r="BE612" s="183"/>
      <c r="BF612" s="183"/>
      <c r="BG612" s="183"/>
      <c r="BH612" s="183"/>
      <c r="BI612" s="183"/>
      <c r="BJ612" s="183"/>
    </row>
    <row r="613">
      <c r="A613" s="183"/>
      <c r="B613" s="183"/>
      <c r="C613" s="263"/>
      <c r="D613" s="228"/>
      <c r="E613" s="228"/>
      <c r="F613" s="183"/>
      <c r="G613" s="183"/>
      <c r="H613" s="264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  <c r="AC613" s="183"/>
      <c r="AD613" s="183"/>
      <c r="AE613" s="183"/>
      <c r="AF613" s="183"/>
      <c r="AG613" s="183"/>
      <c r="AH613" s="183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  <c r="AS613" s="183"/>
      <c r="AT613" s="183"/>
      <c r="AU613" s="183"/>
      <c r="AV613" s="183"/>
      <c r="AW613" s="183"/>
      <c r="AX613" s="183"/>
      <c r="AY613" s="183"/>
      <c r="AZ613" s="183"/>
      <c r="BA613" s="183"/>
      <c r="BB613" s="183"/>
      <c r="BC613" s="183"/>
      <c r="BD613" s="183"/>
      <c r="BE613" s="183"/>
      <c r="BF613" s="183"/>
      <c r="BG613" s="183"/>
      <c r="BH613" s="183"/>
      <c r="BI613" s="183"/>
      <c r="BJ613" s="183"/>
    </row>
    <row r="614">
      <c r="A614" s="183"/>
      <c r="B614" s="183"/>
      <c r="C614" s="263"/>
      <c r="D614" s="228"/>
      <c r="E614" s="228"/>
      <c r="F614" s="183"/>
      <c r="G614" s="183"/>
      <c r="H614" s="264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  <c r="AC614" s="183"/>
      <c r="AD614" s="183"/>
      <c r="AE614" s="183"/>
      <c r="AF614" s="183"/>
      <c r="AG614" s="183"/>
      <c r="AH614" s="183"/>
      <c r="AI614" s="183"/>
      <c r="AJ614" s="183"/>
      <c r="AK614" s="183"/>
      <c r="AL614" s="183"/>
      <c r="AM614" s="183"/>
      <c r="AN614" s="183"/>
      <c r="AO614" s="183"/>
      <c r="AP614" s="183"/>
      <c r="AQ614" s="183"/>
      <c r="AR614" s="183"/>
      <c r="AS614" s="183"/>
      <c r="AT614" s="183"/>
      <c r="AU614" s="183"/>
      <c r="AV614" s="183"/>
      <c r="AW614" s="183"/>
      <c r="AX614" s="183"/>
      <c r="AY614" s="183"/>
      <c r="AZ614" s="183"/>
      <c r="BA614" s="183"/>
      <c r="BB614" s="183"/>
      <c r="BC614" s="183"/>
      <c r="BD614" s="183"/>
      <c r="BE614" s="183"/>
      <c r="BF614" s="183"/>
      <c r="BG614" s="183"/>
      <c r="BH614" s="183"/>
      <c r="BI614" s="183"/>
      <c r="BJ614" s="183"/>
    </row>
    <row r="615">
      <c r="A615" s="183"/>
      <c r="B615" s="183"/>
      <c r="C615" s="263"/>
      <c r="D615" s="228"/>
      <c r="E615" s="228"/>
      <c r="F615" s="183"/>
      <c r="G615" s="183"/>
      <c r="H615" s="264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  <c r="AC615" s="183"/>
      <c r="AD615" s="183"/>
      <c r="AE615" s="183"/>
      <c r="AF615" s="183"/>
      <c r="AG615" s="183"/>
      <c r="AH615" s="183"/>
      <c r="AI615" s="183"/>
      <c r="AJ615" s="183"/>
      <c r="AK615" s="183"/>
      <c r="AL615" s="183"/>
      <c r="AM615" s="183"/>
      <c r="AN615" s="183"/>
      <c r="AO615" s="183"/>
      <c r="AP615" s="183"/>
      <c r="AQ615" s="183"/>
      <c r="AR615" s="183"/>
      <c r="AS615" s="183"/>
      <c r="AT615" s="183"/>
      <c r="AU615" s="183"/>
      <c r="AV615" s="183"/>
      <c r="AW615" s="183"/>
      <c r="AX615" s="183"/>
      <c r="AY615" s="183"/>
      <c r="AZ615" s="183"/>
      <c r="BA615" s="183"/>
      <c r="BB615" s="183"/>
      <c r="BC615" s="183"/>
      <c r="BD615" s="183"/>
      <c r="BE615" s="183"/>
      <c r="BF615" s="183"/>
      <c r="BG615" s="183"/>
      <c r="BH615" s="183"/>
      <c r="BI615" s="183"/>
      <c r="BJ615" s="183"/>
    </row>
    <row r="616">
      <c r="A616" s="183"/>
      <c r="B616" s="183"/>
      <c r="C616" s="263"/>
      <c r="D616" s="228"/>
      <c r="E616" s="228"/>
      <c r="F616" s="183"/>
      <c r="G616" s="183"/>
      <c r="H616" s="264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  <c r="AC616" s="183"/>
      <c r="AD616" s="183"/>
      <c r="AE616" s="183"/>
      <c r="AF616" s="183"/>
      <c r="AG616" s="183"/>
      <c r="AH616" s="183"/>
      <c r="AI616" s="183"/>
      <c r="AJ616" s="183"/>
      <c r="AK616" s="183"/>
      <c r="AL616" s="183"/>
      <c r="AM616" s="183"/>
      <c r="AN616" s="183"/>
      <c r="AO616" s="183"/>
      <c r="AP616" s="183"/>
      <c r="AQ616" s="183"/>
      <c r="AR616" s="183"/>
      <c r="AS616" s="183"/>
      <c r="AT616" s="183"/>
      <c r="AU616" s="183"/>
      <c r="AV616" s="183"/>
      <c r="AW616" s="183"/>
      <c r="AX616" s="183"/>
      <c r="AY616" s="183"/>
      <c r="AZ616" s="183"/>
      <c r="BA616" s="183"/>
      <c r="BB616" s="183"/>
      <c r="BC616" s="183"/>
      <c r="BD616" s="183"/>
      <c r="BE616" s="183"/>
      <c r="BF616" s="183"/>
      <c r="BG616" s="183"/>
      <c r="BH616" s="183"/>
      <c r="BI616" s="183"/>
      <c r="BJ616" s="183"/>
    </row>
    <row r="617">
      <c r="A617" s="183"/>
      <c r="B617" s="183"/>
      <c r="C617" s="263"/>
      <c r="D617" s="228"/>
      <c r="E617" s="228"/>
      <c r="F617" s="183"/>
      <c r="G617" s="183"/>
      <c r="H617" s="264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  <c r="AC617" s="183"/>
      <c r="AD617" s="183"/>
      <c r="AE617" s="183"/>
      <c r="AF617" s="183"/>
      <c r="AG617" s="183"/>
      <c r="AH617" s="183"/>
      <c r="AI617" s="183"/>
      <c r="AJ617" s="183"/>
      <c r="AK617" s="183"/>
      <c r="AL617" s="183"/>
      <c r="AM617" s="183"/>
      <c r="AN617" s="183"/>
      <c r="AO617" s="183"/>
      <c r="AP617" s="183"/>
      <c r="AQ617" s="183"/>
      <c r="AR617" s="183"/>
      <c r="AS617" s="183"/>
      <c r="AT617" s="183"/>
      <c r="AU617" s="183"/>
      <c r="AV617" s="183"/>
      <c r="AW617" s="183"/>
      <c r="AX617" s="183"/>
      <c r="AY617" s="183"/>
      <c r="AZ617" s="183"/>
      <c r="BA617" s="183"/>
      <c r="BB617" s="183"/>
      <c r="BC617" s="183"/>
      <c r="BD617" s="183"/>
      <c r="BE617" s="183"/>
      <c r="BF617" s="183"/>
      <c r="BG617" s="183"/>
      <c r="BH617" s="183"/>
      <c r="BI617" s="183"/>
      <c r="BJ617" s="183"/>
    </row>
    <row r="618">
      <c r="A618" s="183"/>
      <c r="B618" s="183"/>
      <c r="C618" s="263"/>
      <c r="D618" s="228"/>
      <c r="E618" s="228"/>
      <c r="F618" s="183"/>
      <c r="G618" s="183"/>
      <c r="H618" s="264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  <c r="AC618" s="183"/>
      <c r="AD618" s="183"/>
      <c r="AE618" s="183"/>
      <c r="AF618" s="183"/>
      <c r="AG618" s="183"/>
      <c r="AH618" s="183"/>
      <c r="AI618" s="183"/>
      <c r="AJ618" s="183"/>
      <c r="AK618" s="183"/>
      <c r="AL618" s="183"/>
      <c r="AM618" s="183"/>
      <c r="AN618" s="183"/>
      <c r="AO618" s="183"/>
      <c r="AP618" s="183"/>
      <c r="AQ618" s="183"/>
      <c r="AR618" s="183"/>
      <c r="AS618" s="183"/>
      <c r="AT618" s="183"/>
      <c r="AU618" s="183"/>
      <c r="AV618" s="183"/>
      <c r="AW618" s="183"/>
      <c r="AX618" s="183"/>
      <c r="AY618" s="183"/>
      <c r="AZ618" s="183"/>
      <c r="BA618" s="183"/>
      <c r="BB618" s="183"/>
      <c r="BC618" s="183"/>
      <c r="BD618" s="183"/>
      <c r="BE618" s="183"/>
      <c r="BF618" s="183"/>
      <c r="BG618" s="183"/>
      <c r="BH618" s="183"/>
      <c r="BI618" s="183"/>
      <c r="BJ618" s="183"/>
    </row>
    <row r="619">
      <c r="A619" s="183"/>
      <c r="B619" s="183"/>
      <c r="C619" s="263"/>
      <c r="D619" s="228"/>
      <c r="E619" s="228"/>
      <c r="F619" s="183"/>
      <c r="G619" s="183"/>
      <c r="H619" s="264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83"/>
      <c r="AH619" s="183"/>
      <c r="AI619" s="183"/>
      <c r="AJ619" s="183"/>
      <c r="AK619" s="183"/>
      <c r="AL619" s="183"/>
      <c r="AM619" s="183"/>
      <c r="AN619" s="183"/>
      <c r="AO619" s="183"/>
      <c r="AP619" s="183"/>
      <c r="AQ619" s="183"/>
      <c r="AR619" s="183"/>
      <c r="AS619" s="183"/>
      <c r="AT619" s="183"/>
      <c r="AU619" s="183"/>
      <c r="AV619" s="183"/>
      <c r="AW619" s="183"/>
      <c r="AX619" s="183"/>
      <c r="AY619" s="183"/>
      <c r="AZ619" s="183"/>
      <c r="BA619" s="183"/>
      <c r="BB619" s="183"/>
      <c r="BC619" s="183"/>
      <c r="BD619" s="183"/>
      <c r="BE619" s="183"/>
      <c r="BF619" s="183"/>
      <c r="BG619" s="183"/>
      <c r="BH619" s="183"/>
      <c r="BI619" s="183"/>
      <c r="BJ619" s="183"/>
    </row>
    <row r="620">
      <c r="A620" s="183"/>
      <c r="B620" s="183"/>
      <c r="C620" s="263"/>
      <c r="D620" s="228"/>
      <c r="E620" s="228"/>
      <c r="F620" s="183"/>
      <c r="G620" s="183"/>
      <c r="H620" s="264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83"/>
      <c r="AH620" s="183"/>
      <c r="AI620" s="183"/>
      <c r="AJ620" s="183"/>
      <c r="AK620" s="183"/>
      <c r="AL620" s="183"/>
      <c r="AM620" s="183"/>
      <c r="AN620" s="183"/>
      <c r="AO620" s="183"/>
      <c r="AP620" s="183"/>
      <c r="AQ620" s="183"/>
      <c r="AR620" s="183"/>
      <c r="AS620" s="183"/>
      <c r="AT620" s="183"/>
      <c r="AU620" s="183"/>
      <c r="AV620" s="183"/>
      <c r="AW620" s="183"/>
      <c r="AX620" s="183"/>
      <c r="AY620" s="183"/>
      <c r="AZ620" s="183"/>
      <c r="BA620" s="183"/>
      <c r="BB620" s="183"/>
      <c r="BC620" s="183"/>
      <c r="BD620" s="183"/>
      <c r="BE620" s="183"/>
      <c r="BF620" s="183"/>
      <c r="BG620" s="183"/>
      <c r="BH620" s="183"/>
      <c r="BI620" s="183"/>
      <c r="BJ620" s="183"/>
    </row>
    <row r="621">
      <c r="A621" s="183"/>
      <c r="B621" s="183"/>
      <c r="C621" s="263"/>
      <c r="D621" s="228"/>
      <c r="E621" s="228"/>
      <c r="F621" s="183"/>
      <c r="G621" s="183"/>
      <c r="H621" s="264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83"/>
      <c r="AH621" s="183"/>
      <c r="AI621" s="183"/>
      <c r="AJ621" s="183"/>
      <c r="AK621" s="183"/>
      <c r="AL621" s="183"/>
      <c r="AM621" s="183"/>
      <c r="AN621" s="183"/>
      <c r="AO621" s="183"/>
      <c r="AP621" s="183"/>
      <c r="AQ621" s="183"/>
      <c r="AR621" s="183"/>
      <c r="AS621" s="183"/>
      <c r="AT621" s="183"/>
      <c r="AU621" s="183"/>
      <c r="AV621" s="183"/>
      <c r="AW621" s="183"/>
      <c r="AX621" s="183"/>
      <c r="AY621" s="183"/>
      <c r="AZ621" s="183"/>
      <c r="BA621" s="183"/>
      <c r="BB621" s="183"/>
      <c r="BC621" s="183"/>
      <c r="BD621" s="183"/>
      <c r="BE621" s="183"/>
      <c r="BF621" s="183"/>
      <c r="BG621" s="183"/>
      <c r="BH621" s="183"/>
      <c r="BI621" s="183"/>
      <c r="BJ621" s="183"/>
    </row>
    <row r="622">
      <c r="A622" s="183"/>
      <c r="B622" s="183"/>
      <c r="C622" s="263"/>
      <c r="D622" s="228"/>
      <c r="E622" s="228"/>
      <c r="F622" s="183"/>
      <c r="G622" s="183"/>
      <c r="H622" s="264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  <c r="AC622" s="183"/>
      <c r="AD622" s="183"/>
      <c r="AE622" s="183"/>
      <c r="AF622" s="183"/>
      <c r="AG622" s="183"/>
      <c r="AH622" s="183"/>
      <c r="AI622" s="183"/>
      <c r="AJ622" s="183"/>
      <c r="AK622" s="183"/>
      <c r="AL622" s="183"/>
      <c r="AM622" s="183"/>
      <c r="AN622" s="183"/>
      <c r="AO622" s="183"/>
      <c r="AP622" s="183"/>
      <c r="AQ622" s="183"/>
      <c r="AR622" s="183"/>
      <c r="AS622" s="183"/>
      <c r="AT622" s="183"/>
      <c r="AU622" s="183"/>
      <c r="AV622" s="183"/>
      <c r="AW622" s="183"/>
      <c r="AX622" s="183"/>
      <c r="AY622" s="183"/>
      <c r="AZ622" s="183"/>
      <c r="BA622" s="183"/>
      <c r="BB622" s="183"/>
      <c r="BC622" s="183"/>
      <c r="BD622" s="183"/>
      <c r="BE622" s="183"/>
      <c r="BF622" s="183"/>
      <c r="BG622" s="183"/>
      <c r="BH622" s="183"/>
      <c r="BI622" s="183"/>
      <c r="BJ622" s="183"/>
    </row>
    <row r="623">
      <c r="A623" s="183"/>
      <c r="B623" s="183"/>
      <c r="C623" s="263"/>
      <c r="D623" s="228"/>
      <c r="E623" s="228"/>
      <c r="F623" s="183"/>
      <c r="G623" s="183"/>
      <c r="H623" s="264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  <c r="AC623" s="183"/>
      <c r="AD623" s="183"/>
      <c r="AE623" s="183"/>
      <c r="AF623" s="183"/>
      <c r="AG623" s="183"/>
      <c r="AH623" s="183"/>
      <c r="AI623" s="183"/>
      <c r="AJ623" s="183"/>
      <c r="AK623" s="183"/>
      <c r="AL623" s="183"/>
      <c r="AM623" s="183"/>
      <c r="AN623" s="183"/>
      <c r="AO623" s="183"/>
      <c r="AP623" s="183"/>
      <c r="AQ623" s="183"/>
      <c r="AR623" s="183"/>
      <c r="AS623" s="183"/>
      <c r="AT623" s="183"/>
      <c r="AU623" s="183"/>
      <c r="AV623" s="183"/>
      <c r="AW623" s="183"/>
      <c r="AX623" s="183"/>
      <c r="AY623" s="183"/>
      <c r="AZ623" s="183"/>
      <c r="BA623" s="183"/>
      <c r="BB623" s="183"/>
      <c r="BC623" s="183"/>
      <c r="BD623" s="183"/>
      <c r="BE623" s="183"/>
      <c r="BF623" s="183"/>
      <c r="BG623" s="183"/>
      <c r="BH623" s="183"/>
      <c r="BI623" s="183"/>
      <c r="BJ623" s="183"/>
    </row>
    <row r="624">
      <c r="A624" s="183"/>
      <c r="B624" s="183"/>
      <c r="C624" s="263"/>
      <c r="D624" s="228"/>
      <c r="E624" s="228"/>
      <c r="F624" s="183"/>
      <c r="G624" s="183"/>
      <c r="H624" s="264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83"/>
      <c r="AH624" s="183"/>
      <c r="AI624" s="183"/>
      <c r="AJ624" s="183"/>
      <c r="AK624" s="183"/>
      <c r="AL624" s="183"/>
      <c r="AM624" s="183"/>
      <c r="AN624" s="183"/>
      <c r="AO624" s="183"/>
      <c r="AP624" s="183"/>
      <c r="AQ624" s="183"/>
      <c r="AR624" s="183"/>
      <c r="AS624" s="183"/>
      <c r="AT624" s="183"/>
      <c r="AU624" s="183"/>
      <c r="AV624" s="183"/>
      <c r="AW624" s="183"/>
      <c r="AX624" s="183"/>
      <c r="AY624" s="183"/>
      <c r="AZ624" s="183"/>
      <c r="BA624" s="183"/>
      <c r="BB624" s="183"/>
      <c r="BC624" s="183"/>
      <c r="BD624" s="183"/>
      <c r="BE624" s="183"/>
      <c r="BF624" s="183"/>
      <c r="BG624" s="183"/>
      <c r="BH624" s="183"/>
      <c r="BI624" s="183"/>
      <c r="BJ624" s="183"/>
    </row>
    <row r="625">
      <c r="A625" s="183"/>
      <c r="B625" s="183"/>
      <c r="C625" s="263"/>
      <c r="D625" s="228"/>
      <c r="E625" s="228"/>
      <c r="F625" s="183"/>
      <c r="G625" s="183"/>
      <c r="H625" s="264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  <c r="AC625" s="183"/>
      <c r="AD625" s="183"/>
      <c r="AE625" s="183"/>
      <c r="AF625" s="183"/>
      <c r="AG625" s="183"/>
      <c r="AH625" s="183"/>
      <c r="AI625" s="183"/>
      <c r="AJ625" s="183"/>
      <c r="AK625" s="183"/>
      <c r="AL625" s="183"/>
      <c r="AM625" s="183"/>
      <c r="AN625" s="183"/>
      <c r="AO625" s="183"/>
      <c r="AP625" s="183"/>
      <c r="AQ625" s="183"/>
      <c r="AR625" s="183"/>
      <c r="AS625" s="183"/>
      <c r="AT625" s="183"/>
      <c r="AU625" s="183"/>
      <c r="AV625" s="183"/>
      <c r="AW625" s="183"/>
      <c r="AX625" s="183"/>
      <c r="AY625" s="183"/>
      <c r="AZ625" s="183"/>
      <c r="BA625" s="183"/>
      <c r="BB625" s="183"/>
      <c r="BC625" s="183"/>
      <c r="BD625" s="183"/>
      <c r="BE625" s="183"/>
      <c r="BF625" s="183"/>
      <c r="BG625" s="183"/>
      <c r="BH625" s="183"/>
      <c r="BI625" s="183"/>
      <c r="BJ625" s="183"/>
    </row>
    <row r="626">
      <c r="A626" s="183"/>
      <c r="B626" s="183"/>
      <c r="C626" s="263"/>
      <c r="D626" s="228"/>
      <c r="E626" s="228"/>
      <c r="F626" s="183"/>
      <c r="G626" s="183"/>
      <c r="H626" s="264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  <c r="AC626" s="183"/>
      <c r="AD626" s="183"/>
      <c r="AE626" s="183"/>
      <c r="AF626" s="183"/>
      <c r="AG626" s="183"/>
      <c r="AH626" s="183"/>
      <c r="AI626" s="183"/>
      <c r="AJ626" s="183"/>
      <c r="AK626" s="183"/>
      <c r="AL626" s="183"/>
      <c r="AM626" s="183"/>
      <c r="AN626" s="183"/>
      <c r="AO626" s="183"/>
      <c r="AP626" s="183"/>
      <c r="AQ626" s="183"/>
      <c r="AR626" s="183"/>
      <c r="AS626" s="183"/>
      <c r="AT626" s="183"/>
      <c r="AU626" s="183"/>
      <c r="AV626" s="183"/>
      <c r="AW626" s="183"/>
      <c r="AX626" s="183"/>
      <c r="AY626" s="183"/>
      <c r="AZ626" s="183"/>
      <c r="BA626" s="183"/>
      <c r="BB626" s="183"/>
      <c r="BC626" s="183"/>
      <c r="BD626" s="183"/>
      <c r="BE626" s="183"/>
      <c r="BF626" s="183"/>
      <c r="BG626" s="183"/>
      <c r="BH626" s="183"/>
      <c r="BI626" s="183"/>
      <c r="BJ626" s="183"/>
    </row>
    <row r="627">
      <c r="A627" s="183"/>
      <c r="B627" s="183"/>
      <c r="C627" s="263"/>
      <c r="D627" s="228"/>
      <c r="E627" s="228"/>
      <c r="F627" s="183"/>
      <c r="G627" s="183"/>
      <c r="H627" s="264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  <c r="AC627" s="183"/>
      <c r="AD627" s="183"/>
      <c r="AE627" s="183"/>
      <c r="AF627" s="183"/>
      <c r="AG627" s="183"/>
      <c r="AH627" s="183"/>
      <c r="AI627" s="183"/>
      <c r="AJ627" s="183"/>
      <c r="AK627" s="183"/>
      <c r="AL627" s="183"/>
      <c r="AM627" s="183"/>
      <c r="AN627" s="183"/>
      <c r="AO627" s="183"/>
      <c r="AP627" s="183"/>
      <c r="AQ627" s="183"/>
      <c r="AR627" s="183"/>
      <c r="AS627" s="183"/>
      <c r="AT627" s="183"/>
      <c r="AU627" s="183"/>
      <c r="AV627" s="183"/>
      <c r="AW627" s="183"/>
      <c r="AX627" s="183"/>
      <c r="AY627" s="183"/>
      <c r="AZ627" s="183"/>
      <c r="BA627" s="183"/>
      <c r="BB627" s="183"/>
      <c r="BC627" s="183"/>
      <c r="BD627" s="183"/>
      <c r="BE627" s="183"/>
      <c r="BF627" s="183"/>
      <c r="BG627" s="183"/>
      <c r="BH627" s="183"/>
      <c r="BI627" s="183"/>
      <c r="BJ627" s="183"/>
    </row>
    <row r="628">
      <c r="A628" s="183"/>
      <c r="B628" s="183"/>
      <c r="C628" s="263"/>
      <c r="D628" s="228"/>
      <c r="E628" s="228"/>
      <c r="F628" s="183"/>
      <c r="G628" s="183"/>
      <c r="H628" s="264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  <c r="AC628" s="183"/>
      <c r="AD628" s="183"/>
      <c r="AE628" s="183"/>
      <c r="AF628" s="183"/>
      <c r="AG628" s="183"/>
      <c r="AH628" s="183"/>
      <c r="AI628" s="183"/>
      <c r="AJ628" s="183"/>
      <c r="AK628" s="183"/>
      <c r="AL628" s="183"/>
      <c r="AM628" s="183"/>
      <c r="AN628" s="183"/>
      <c r="AO628" s="183"/>
      <c r="AP628" s="183"/>
      <c r="AQ628" s="183"/>
      <c r="AR628" s="183"/>
      <c r="AS628" s="183"/>
      <c r="AT628" s="183"/>
      <c r="AU628" s="183"/>
      <c r="AV628" s="183"/>
      <c r="AW628" s="183"/>
      <c r="AX628" s="183"/>
      <c r="AY628" s="183"/>
      <c r="AZ628" s="183"/>
      <c r="BA628" s="183"/>
      <c r="BB628" s="183"/>
      <c r="BC628" s="183"/>
      <c r="BD628" s="183"/>
      <c r="BE628" s="183"/>
      <c r="BF628" s="183"/>
      <c r="BG628" s="183"/>
      <c r="BH628" s="183"/>
      <c r="BI628" s="183"/>
      <c r="BJ628" s="183"/>
    </row>
    <row r="629">
      <c r="A629" s="183"/>
      <c r="B629" s="183"/>
      <c r="C629" s="263"/>
      <c r="D629" s="228"/>
      <c r="E629" s="228"/>
      <c r="F629" s="183"/>
      <c r="G629" s="183"/>
      <c r="H629" s="264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  <c r="AC629" s="183"/>
      <c r="AD629" s="183"/>
      <c r="AE629" s="183"/>
      <c r="AF629" s="183"/>
      <c r="AG629" s="183"/>
      <c r="AH629" s="183"/>
      <c r="AI629" s="183"/>
      <c r="AJ629" s="183"/>
      <c r="AK629" s="183"/>
      <c r="AL629" s="183"/>
      <c r="AM629" s="183"/>
      <c r="AN629" s="183"/>
      <c r="AO629" s="183"/>
      <c r="AP629" s="183"/>
      <c r="AQ629" s="183"/>
      <c r="AR629" s="183"/>
      <c r="AS629" s="183"/>
      <c r="AT629" s="183"/>
      <c r="AU629" s="183"/>
      <c r="AV629" s="183"/>
      <c r="AW629" s="183"/>
      <c r="AX629" s="183"/>
      <c r="AY629" s="183"/>
      <c r="AZ629" s="183"/>
      <c r="BA629" s="183"/>
      <c r="BB629" s="183"/>
      <c r="BC629" s="183"/>
      <c r="BD629" s="183"/>
      <c r="BE629" s="183"/>
      <c r="BF629" s="183"/>
      <c r="BG629" s="183"/>
      <c r="BH629" s="183"/>
      <c r="BI629" s="183"/>
      <c r="BJ629" s="183"/>
    </row>
    <row r="630">
      <c r="A630" s="183"/>
      <c r="B630" s="183"/>
      <c r="C630" s="263"/>
      <c r="D630" s="228"/>
      <c r="E630" s="228"/>
      <c r="F630" s="183"/>
      <c r="G630" s="183"/>
      <c r="H630" s="264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  <c r="AC630" s="183"/>
      <c r="AD630" s="183"/>
      <c r="AE630" s="183"/>
      <c r="AF630" s="183"/>
      <c r="AG630" s="183"/>
      <c r="AH630" s="183"/>
      <c r="AI630" s="183"/>
      <c r="AJ630" s="183"/>
      <c r="AK630" s="183"/>
      <c r="AL630" s="183"/>
      <c r="AM630" s="183"/>
      <c r="AN630" s="183"/>
      <c r="AO630" s="183"/>
      <c r="AP630" s="183"/>
      <c r="AQ630" s="183"/>
      <c r="AR630" s="183"/>
      <c r="AS630" s="183"/>
      <c r="AT630" s="183"/>
      <c r="AU630" s="183"/>
      <c r="AV630" s="183"/>
      <c r="AW630" s="183"/>
      <c r="AX630" s="183"/>
      <c r="AY630" s="183"/>
      <c r="AZ630" s="183"/>
      <c r="BA630" s="183"/>
      <c r="BB630" s="183"/>
      <c r="BC630" s="183"/>
      <c r="BD630" s="183"/>
      <c r="BE630" s="183"/>
      <c r="BF630" s="183"/>
      <c r="BG630" s="183"/>
      <c r="BH630" s="183"/>
      <c r="BI630" s="183"/>
      <c r="BJ630" s="183"/>
    </row>
    <row r="631">
      <c r="A631" s="183"/>
      <c r="B631" s="183"/>
      <c r="C631" s="263"/>
      <c r="D631" s="228"/>
      <c r="E631" s="228"/>
      <c r="F631" s="183"/>
      <c r="G631" s="183"/>
      <c r="H631" s="264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  <c r="AC631" s="183"/>
      <c r="AD631" s="183"/>
      <c r="AE631" s="183"/>
      <c r="AF631" s="183"/>
      <c r="AG631" s="183"/>
      <c r="AH631" s="183"/>
      <c r="AI631" s="183"/>
      <c r="AJ631" s="183"/>
      <c r="AK631" s="183"/>
      <c r="AL631" s="183"/>
      <c r="AM631" s="183"/>
      <c r="AN631" s="183"/>
      <c r="AO631" s="183"/>
      <c r="AP631" s="183"/>
      <c r="AQ631" s="183"/>
      <c r="AR631" s="183"/>
      <c r="AS631" s="183"/>
      <c r="AT631" s="183"/>
      <c r="AU631" s="183"/>
      <c r="AV631" s="183"/>
      <c r="AW631" s="183"/>
      <c r="AX631" s="183"/>
      <c r="AY631" s="183"/>
      <c r="AZ631" s="183"/>
      <c r="BA631" s="183"/>
      <c r="BB631" s="183"/>
      <c r="BC631" s="183"/>
      <c r="BD631" s="183"/>
      <c r="BE631" s="183"/>
      <c r="BF631" s="183"/>
      <c r="BG631" s="183"/>
      <c r="BH631" s="183"/>
      <c r="BI631" s="183"/>
      <c r="BJ631" s="183"/>
    </row>
    <row r="632">
      <c r="A632" s="183"/>
      <c r="B632" s="183"/>
      <c r="C632" s="263"/>
      <c r="D632" s="228"/>
      <c r="E632" s="228"/>
      <c r="F632" s="183"/>
      <c r="G632" s="183"/>
      <c r="H632" s="264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  <c r="AC632" s="183"/>
      <c r="AD632" s="183"/>
      <c r="AE632" s="183"/>
      <c r="AF632" s="183"/>
      <c r="AG632" s="183"/>
      <c r="AH632" s="183"/>
      <c r="AI632" s="183"/>
      <c r="AJ632" s="183"/>
      <c r="AK632" s="183"/>
      <c r="AL632" s="183"/>
      <c r="AM632" s="183"/>
      <c r="AN632" s="183"/>
      <c r="AO632" s="183"/>
      <c r="AP632" s="183"/>
      <c r="AQ632" s="183"/>
      <c r="AR632" s="183"/>
      <c r="AS632" s="183"/>
      <c r="AT632" s="183"/>
      <c r="AU632" s="183"/>
      <c r="AV632" s="183"/>
      <c r="AW632" s="183"/>
      <c r="AX632" s="183"/>
      <c r="AY632" s="183"/>
      <c r="AZ632" s="183"/>
      <c r="BA632" s="183"/>
      <c r="BB632" s="183"/>
      <c r="BC632" s="183"/>
      <c r="BD632" s="183"/>
      <c r="BE632" s="183"/>
      <c r="BF632" s="183"/>
      <c r="BG632" s="183"/>
      <c r="BH632" s="183"/>
      <c r="BI632" s="183"/>
      <c r="BJ632" s="183"/>
    </row>
    <row r="633">
      <c r="A633" s="183"/>
      <c r="B633" s="183"/>
      <c r="C633" s="263"/>
      <c r="D633" s="228"/>
      <c r="E633" s="228"/>
      <c r="F633" s="183"/>
      <c r="G633" s="183"/>
      <c r="H633" s="264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  <c r="AC633" s="183"/>
      <c r="AD633" s="183"/>
      <c r="AE633" s="183"/>
      <c r="AF633" s="183"/>
      <c r="AG633" s="183"/>
      <c r="AH633" s="183"/>
      <c r="AI633" s="183"/>
      <c r="AJ633" s="183"/>
      <c r="AK633" s="183"/>
      <c r="AL633" s="183"/>
      <c r="AM633" s="183"/>
      <c r="AN633" s="183"/>
      <c r="AO633" s="183"/>
      <c r="AP633" s="183"/>
      <c r="AQ633" s="183"/>
      <c r="AR633" s="183"/>
      <c r="AS633" s="183"/>
      <c r="AT633" s="183"/>
      <c r="AU633" s="183"/>
      <c r="AV633" s="183"/>
      <c r="AW633" s="183"/>
      <c r="AX633" s="183"/>
      <c r="AY633" s="183"/>
      <c r="AZ633" s="183"/>
      <c r="BA633" s="183"/>
      <c r="BB633" s="183"/>
      <c r="BC633" s="183"/>
      <c r="BD633" s="183"/>
      <c r="BE633" s="183"/>
      <c r="BF633" s="183"/>
      <c r="BG633" s="183"/>
      <c r="BH633" s="183"/>
      <c r="BI633" s="183"/>
      <c r="BJ633" s="183"/>
    </row>
    <row r="634">
      <c r="A634" s="183"/>
      <c r="B634" s="183"/>
      <c r="C634" s="263"/>
      <c r="D634" s="228"/>
      <c r="E634" s="228"/>
      <c r="F634" s="183"/>
      <c r="G634" s="183"/>
      <c r="H634" s="264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  <c r="AC634" s="183"/>
      <c r="AD634" s="183"/>
      <c r="AE634" s="183"/>
      <c r="AF634" s="183"/>
      <c r="AG634" s="183"/>
      <c r="AH634" s="183"/>
      <c r="AI634" s="183"/>
      <c r="AJ634" s="183"/>
      <c r="AK634" s="183"/>
      <c r="AL634" s="183"/>
      <c r="AM634" s="183"/>
      <c r="AN634" s="183"/>
      <c r="AO634" s="183"/>
      <c r="AP634" s="183"/>
      <c r="AQ634" s="183"/>
      <c r="AR634" s="183"/>
      <c r="AS634" s="183"/>
      <c r="AT634" s="183"/>
      <c r="AU634" s="183"/>
      <c r="AV634" s="183"/>
      <c r="AW634" s="183"/>
      <c r="AX634" s="183"/>
      <c r="AY634" s="183"/>
      <c r="AZ634" s="183"/>
      <c r="BA634" s="183"/>
      <c r="BB634" s="183"/>
      <c r="BC634" s="183"/>
      <c r="BD634" s="183"/>
      <c r="BE634" s="183"/>
      <c r="BF634" s="183"/>
      <c r="BG634" s="183"/>
      <c r="BH634" s="183"/>
      <c r="BI634" s="183"/>
      <c r="BJ634" s="183"/>
    </row>
    <row r="635">
      <c r="A635" s="183"/>
      <c r="B635" s="183"/>
      <c r="C635" s="263"/>
      <c r="D635" s="228"/>
      <c r="E635" s="228"/>
      <c r="F635" s="183"/>
      <c r="G635" s="183"/>
      <c r="H635" s="264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  <c r="AC635" s="183"/>
      <c r="AD635" s="183"/>
      <c r="AE635" s="183"/>
      <c r="AF635" s="183"/>
      <c r="AG635" s="183"/>
      <c r="AH635" s="183"/>
      <c r="AI635" s="183"/>
      <c r="AJ635" s="183"/>
      <c r="AK635" s="183"/>
      <c r="AL635" s="183"/>
      <c r="AM635" s="183"/>
      <c r="AN635" s="183"/>
      <c r="AO635" s="183"/>
      <c r="AP635" s="183"/>
      <c r="AQ635" s="183"/>
      <c r="AR635" s="183"/>
      <c r="AS635" s="183"/>
      <c r="AT635" s="183"/>
      <c r="AU635" s="183"/>
      <c r="AV635" s="183"/>
      <c r="AW635" s="183"/>
      <c r="AX635" s="183"/>
      <c r="AY635" s="183"/>
      <c r="AZ635" s="183"/>
      <c r="BA635" s="183"/>
      <c r="BB635" s="183"/>
      <c r="BC635" s="183"/>
      <c r="BD635" s="183"/>
      <c r="BE635" s="183"/>
      <c r="BF635" s="183"/>
      <c r="BG635" s="183"/>
      <c r="BH635" s="183"/>
      <c r="BI635" s="183"/>
      <c r="BJ635" s="183"/>
    </row>
    <row r="636">
      <c r="A636" s="183"/>
      <c r="B636" s="183"/>
      <c r="C636" s="263"/>
      <c r="D636" s="228"/>
      <c r="E636" s="228"/>
      <c r="F636" s="183"/>
      <c r="G636" s="183"/>
      <c r="H636" s="264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  <c r="AC636" s="183"/>
      <c r="AD636" s="183"/>
      <c r="AE636" s="183"/>
      <c r="AF636" s="183"/>
      <c r="AG636" s="183"/>
      <c r="AH636" s="183"/>
      <c r="AI636" s="183"/>
      <c r="AJ636" s="183"/>
      <c r="AK636" s="183"/>
      <c r="AL636" s="183"/>
      <c r="AM636" s="183"/>
      <c r="AN636" s="183"/>
      <c r="AO636" s="183"/>
      <c r="AP636" s="183"/>
      <c r="AQ636" s="183"/>
      <c r="AR636" s="183"/>
      <c r="AS636" s="183"/>
      <c r="AT636" s="183"/>
      <c r="AU636" s="183"/>
      <c r="AV636" s="183"/>
      <c r="AW636" s="183"/>
      <c r="AX636" s="183"/>
      <c r="AY636" s="183"/>
      <c r="AZ636" s="183"/>
      <c r="BA636" s="183"/>
      <c r="BB636" s="183"/>
      <c r="BC636" s="183"/>
      <c r="BD636" s="183"/>
      <c r="BE636" s="183"/>
      <c r="BF636" s="183"/>
      <c r="BG636" s="183"/>
      <c r="BH636" s="183"/>
      <c r="BI636" s="183"/>
      <c r="BJ636" s="183"/>
    </row>
    <row r="637">
      <c r="A637" s="183"/>
      <c r="B637" s="183"/>
      <c r="C637" s="263"/>
      <c r="D637" s="228"/>
      <c r="E637" s="228"/>
      <c r="F637" s="183"/>
      <c r="G637" s="183"/>
      <c r="H637" s="264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  <c r="AC637" s="183"/>
      <c r="AD637" s="183"/>
      <c r="AE637" s="183"/>
      <c r="AF637" s="183"/>
      <c r="AG637" s="183"/>
      <c r="AH637" s="183"/>
      <c r="AI637" s="183"/>
      <c r="AJ637" s="183"/>
      <c r="AK637" s="183"/>
      <c r="AL637" s="183"/>
      <c r="AM637" s="183"/>
      <c r="AN637" s="183"/>
      <c r="AO637" s="183"/>
      <c r="AP637" s="183"/>
      <c r="AQ637" s="183"/>
      <c r="AR637" s="183"/>
      <c r="AS637" s="183"/>
      <c r="AT637" s="183"/>
      <c r="AU637" s="183"/>
      <c r="AV637" s="183"/>
      <c r="AW637" s="183"/>
      <c r="AX637" s="183"/>
      <c r="AY637" s="183"/>
      <c r="AZ637" s="183"/>
      <c r="BA637" s="183"/>
      <c r="BB637" s="183"/>
      <c r="BC637" s="183"/>
      <c r="BD637" s="183"/>
      <c r="BE637" s="183"/>
      <c r="BF637" s="183"/>
      <c r="BG637" s="183"/>
      <c r="BH637" s="183"/>
      <c r="BI637" s="183"/>
      <c r="BJ637" s="183"/>
    </row>
    <row r="638">
      <c r="A638" s="183"/>
      <c r="B638" s="183"/>
      <c r="C638" s="263"/>
      <c r="D638" s="228"/>
      <c r="E638" s="228"/>
      <c r="F638" s="183"/>
      <c r="G638" s="183"/>
      <c r="H638" s="264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  <c r="AC638" s="183"/>
      <c r="AD638" s="183"/>
      <c r="AE638" s="183"/>
      <c r="AF638" s="183"/>
      <c r="AG638" s="183"/>
      <c r="AH638" s="183"/>
      <c r="AI638" s="183"/>
      <c r="AJ638" s="183"/>
      <c r="AK638" s="183"/>
      <c r="AL638" s="183"/>
      <c r="AM638" s="183"/>
      <c r="AN638" s="183"/>
      <c r="AO638" s="183"/>
      <c r="AP638" s="183"/>
      <c r="AQ638" s="183"/>
      <c r="AR638" s="183"/>
      <c r="AS638" s="183"/>
      <c r="AT638" s="183"/>
      <c r="AU638" s="183"/>
      <c r="AV638" s="183"/>
      <c r="AW638" s="183"/>
      <c r="AX638" s="183"/>
      <c r="AY638" s="183"/>
      <c r="AZ638" s="183"/>
      <c r="BA638" s="183"/>
      <c r="BB638" s="183"/>
      <c r="BC638" s="183"/>
      <c r="BD638" s="183"/>
      <c r="BE638" s="183"/>
      <c r="BF638" s="183"/>
      <c r="BG638" s="183"/>
      <c r="BH638" s="183"/>
      <c r="BI638" s="183"/>
      <c r="BJ638" s="183"/>
    </row>
    <row r="639">
      <c r="A639" s="183"/>
      <c r="B639" s="183"/>
      <c r="C639" s="263"/>
      <c r="D639" s="228"/>
      <c r="E639" s="228"/>
      <c r="F639" s="183"/>
      <c r="G639" s="183"/>
      <c r="H639" s="264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  <c r="AC639" s="183"/>
      <c r="AD639" s="183"/>
      <c r="AE639" s="183"/>
      <c r="AF639" s="183"/>
      <c r="AG639" s="183"/>
      <c r="AH639" s="183"/>
      <c r="AI639" s="183"/>
      <c r="AJ639" s="183"/>
      <c r="AK639" s="183"/>
      <c r="AL639" s="183"/>
      <c r="AM639" s="183"/>
      <c r="AN639" s="183"/>
      <c r="AO639" s="183"/>
      <c r="AP639" s="183"/>
      <c r="AQ639" s="183"/>
      <c r="AR639" s="183"/>
      <c r="AS639" s="183"/>
      <c r="AT639" s="183"/>
      <c r="AU639" s="183"/>
      <c r="AV639" s="183"/>
      <c r="AW639" s="183"/>
      <c r="AX639" s="183"/>
      <c r="AY639" s="183"/>
      <c r="AZ639" s="183"/>
      <c r="BA639" s="183"/>
      <c r="BB639" s="183"/>
      <c r="BC639" s="183"/>
      <c r="BD639" s="183"/>
      <c r="BE639" s="183"/>
      <c r="BF639" s="183"/>
      <c r="BG639" s="183"/>
      <c r="BH639" s="183"/>
      <c r="BI639" s="183"/>
      <c r="BJ639" s="183"/>
    </row>
    <row r="640">
      <c r="A640" s="183"/>
      <c r="B640" s="183"/>
      <c r="C640" s="263"/>
      <c r="D640" s="228"/>
      <c r="E640" s="228"/>
      <c r="F640" s="183"/>
      <c r="G640" s="183"/>
      <c r="H640" s="264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  <c r="AC640" s="183"/>
      <c r="AD640" s="183"/>
      <c r="AE640" s="183"/>
      <c r="AF640" s="183"/>
      <c r="AG640" s="183"/>
      <c r="AH640" s="183"/>
      <c r="AI640" s="183"/>
      <c r="AJ640" s="183"/>
      <c r="AK640" s="183"/>
      <c r="AL640" s="183"/>
      <c r="AM640" s="183"/>
      <c r="AN640" s="183"/>
      <c r="AO640" s="183"/>
      <c r="AP640" s="183"/>
      <c r="AQ640" s="183"/>
      <c r="AR640" s="183"/>
      <c r="AS640" s="183"/>
      <c r="AT640" s="183"/>
      <c r="AU640" s="183"/>
      <c r="AV640" s="183"/>
      <c r="AW640" s="183"/>
      <c r="AX640" s="183"/>
      <c r="AY640" s="183"/>
      <c r="AZ640" s="183"/>
      <c r="BA640" s="183"/>
      <c r="BB640" s="183"/>
      <c r="BC640" s="183"/>
      <c r="BD640" s="183"/>
      <c r="BE640" s="183"/>
      <c r="BF640" s="183"/>
      <c r="BG640" s="183"/>
      <c r="BH640" s="183"/>
      <c r="BI640" s="183"/>
      <c r="BJ640" s="183"/>
    </row>
    <row r="641">
      <c r="A641" s="183"/>
      <c r="B641" s="183"/>
      <c r="C641" s="263"/>
      <c r="D641" s="228"/>
      <c r="E641" s="228"/>
      <c r="F641" s="183"/>
      <c r="G641" s="183"/>
      <c r="H641" s="264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  <c r="AC641" s="183"/>
      <c r="AD641" s="183"/>
      <c r="AE641" s="183"/>
      <c r="AF641" s="183"/>
      <c r="AG641" s="183"/>
      <c r="AH641" s="183"/>
      <c r="AI641" s="183"/>
      <c r="AJ641" s="183"/>
      <c r="AK641" s="183"/>
      <c r="AL641" s="183"/>
      <c r="AM641" s="183"/>
      <c r="AN641" s="183"/>
      <c r="AO641" s="183"/>
      <c r="AP641" s="183"/>
      <c r="AQ641" s="183"/>
      <c r="AR641" s="183"/>
      <c r="AS641" s="183"/>
      <c r="AT641" s="183"/>
      <c r="AU641" s="183"/>
      <c r="AV641" s="183"/>
      <c r="AW641" s="183"/>
      <c r="AX641" s="183"/>
      <c r="AY641" s="183"/>
      <c r="AZ641" s="183"/>
      <c r="BA641" s="183"/>
      <c r="BB641" s="183"/>
      <c r="BC641" s="183"/>
      <c r="BD641" s="183"/>
      <c r="BE641" s="183"/>
      <c r="BF641" s="183"/>
      <c r="BG641" s="183"/>
      <c r="BH641" s="183"/>
      <c r="BI641" s="183"/>
      <c r="BJ641" s="183"/>
    </row>
    <row r="642">
      <c r="A642" s="183"/>
      <c r="B642" s="183"/>
      <c r="C642" s="263"/>
      <c r="D642" s="228"/>
      <c r="E642" s="228"/>
      <c r="F642" s="183"/>
      <c r="G642" s="183"/>
      <c r="H642" s="264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  <c r="AC642" s="183"/>
      <c r="AD642" s="183"/>
      <c r="AE642" s="183"/>
      <c r="AF642" s="183"/>
      <c r="AG642" s="183"/>
      <c r="AH642" s="183"/>
      <c r="AI642" s="183"/>
      <c r="AJ642" s="183"/>
      <c r="AK642" s="183"/>
      <c r="AL642" s="183"/>
      <c r="AM642" s="183"/>
      <c r="AN642" s="183"/>
      <c r="AO642" s="183"/>
      <c r="AP642" s="183"/>
      <c r="AQ642" s="183"/>
      <c r="AR642" s="183"/>
      <c r="AS642" s="183"/>
      <c r="AT642" s="183"/>
      <c r="AU642" s="183"/>
      <c r="AV642" s="183"/>
      <c r="AW642" s="183"/>
      <c r="AX642" s="183"/>
      <c r="AY642" s="183"/>
      <c r="AZ642" s="183"/>
      <c r="BA642" s="183"/>
      <c r="BB642" s="183"/>
      <c r="BC642" s="183"/>
      <c r="BD642" s="183"/>
      <c r="BE642" s="183"/>
      <c r="BF642" s="183"/>
      <c r="BG642" s="183"/>
      <c r="BH642" s="183"/>
      <c r="BI642" s="183"/>
      <c r="BJ642" s="183"/>
    </row>
    <row r="643">
      <c r="A643" s="183"/>
      <c r="B643" s="183"/>
      <c r="C643" s="263"/>
      <c r="D643" s="228"/>
      <c r="E643" s="228"/>
      <c r="F643" s="183"/>
      <c r="G643" s="183"/>
      <c r="H643" s="264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  <c r="AC643" s="183"/>
      <c r="AD643" s="183"/>
      <c r="AE643" s="183"/>
      <c r="AF643" s="183"/>
      <c r="AG643" s="183"/>
      <c r="AH643" s="183"/>
      <c r="AI643" s="183"/>
      <c r="AJ643" s="183"/>
      <c r="AK643" s="183"/>
      <c r="AL643" s="183"/>
      <c r="AM643" s="183"/>
      <c r="AN643" s="183"/>
      <c r="AO643" s="183"/>
      <c r="AP643" s="183"/>
      <c r="AQ643" s="183"/>
      <c r="AR643" s="183"/>
      <c r="AS643" s="183"/>
      <c r="AT643" s="183"/>
      <c r="AU643" s="183"/>
      <c r="AV643" s="183"/>
      <c r="AW643" s="183"/>
      <c r="AX643" s="183"/>
      <c r="AY643" s="183"/>
      <c r="AZ643" s="183"/>
      <c r="BA643" s="183"/>
      <c r="BB643" s="183"/>
      <c r="BC643" s="183"/>
      <c r="BD643" s="183"/>
      <c r="BE643" s="183"/>
      <c r="BF643" s="183"/>
      <c r="BG643" s="183"/>
      <c r="BH643" s="183"/>
      <c r="BI643" s="183"/>
      <c r="BJ643" s="183"/>
    </row>
    <row r="644">
      <c r="A644" s="183"/>
      <c r="B644" s="183"/>
      <c r="C644" s="263"/>
      <c r="D644" s="228"/>
      <c r="E644" s="228"/>
      <c r="F644" s="183"/>
      <c r="G644" s="183"/>
      <c r="H644" s="264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  <c r="AC644" s="183"/>
      <c r="AD644" s="183"/>
      <c r="AE644" s="183"/>
      <c r="AF644" s="183"/>
      <c r="AG644" s="183"/>
      <c r="AH644" s="183"/>
      <c r="AI644" s="183"/>
      <c r="AJ644" s="183"/>
      <c r="AK644" s="183"/>
      <c r="AL644" s="183"/>
      <c r="AM644" s="183"/>
      <c r="AN644" s="183"/>
      <c r="AO644" s="183"/>
      <c r="AP644" s="183"/>
      <c r="AQ644" s="183"/>
      <c r="AR644" s="183"/>
      <c r="AS644" s="183"/>
      <c r="AT644" s="183"/>
      <c r="AU644" s="183"/>
      <c r="AV644" s="183"/>
      <c r="AW644" s="183"/>
      <c r="AX644" s="183"/>
      <c r="AY644" s="183"/>
      <c r="AZ644" s="183"/>
      <c r="BA644" s="183"/>
      <c r="BB644" s="183"/>
      <c r="BC644" s="183"/>
      <c r="BD644" s="183"/>
      <c r="BE644" s="183"/>
      <c r="BF644" s="183"/>
      <c r="BG644" s="183"/>
      <c r="BH644" s="183"/>
      <c r="BI644" s="183"/>
      <c r="BJ644" s="183"/>
    </row>
    <row r="645">
      <c r="A645" s="183"/>
      <c r="B645" s="183"/>
      <c r="C645" s="263"/>
      <c r="D645" s="228"/>
      <c r="E645" s="228"/>
      <c r="F645" s="183"/>
      <c r="G645" s="183"/>
      <c r="H645" s="264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  <c r="AC645" s="183"/>
      <c r="AD645" s="183"/>
      <c r="AE645" s="183"/>
      <c r="AF645" s="183"/>
      <c r="AG645" s="183"/>
      <c r="AH645" s="183"/>
      <c r="AI645" s="183"/>
      <c r="AJ645" s="183"/>
      <c r="AK645" s="183"/>
      <c r="AL645" s="183"/>
      <c r="AM645" s="183"/>
      <c r="AN645" s="183"/>
      <c r="AO645" s="183"/>
      <c r="AP645" s="183"/>
      <c r="AQ645" s="183"/>
      <c r="AR645" s="183"/>
      <c r="AS645" s="183"/>
      <c r="AT645" s="183"/>
      <c r="AU645" s="183"/>
      <c r="AV645" s="183"/>
      <c r="AW645" s="183"/>
      <c r="AX645" s="183"/>
      <c r="AY645" s="183"/>
      <c r="AZ645" s="183"/>
      <c r="BA645" s="183"/>
      <c r="BB645" s="183"/>
      <c r="BC645" s="183"/>
      <c r="BD645" s="183"/>
      <c r="BE645" s="183"/>
      <c r="BF645" s="183"/>
      <c r="BG645" s="183"/>
      <c r="BH645" s="183"/>
      <c r="BI645" s="183"/>
      <c r="BJ645" s="183"/>
    </row>
    <row r="646">
      <c r="A646" s="183"/>
      <c r="B646" s="183"/>
      <c r="C646" s="263"/>
      <c r="D646" s="228"/>
      <c r="E646" s="228"/>
      <c r="F646" s="183"/>
      <c r="G646" s="183"/>
      <c r="H646" s="264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  <c r="AC646" s="183"/>
      <c r="AD646" s="183"/>
      <c r="AE646" s="183"/>
      <c r="AF646" s="183"/>
      <c r="AG646" s="183"/>
      <c r="AH646" s="183"/>
      <c r="AI646" s="183"/>
      <c r="AJ646" s="183"/>
      <c r="AK646" s="183"/>
      <c r="AL646" s="183"/>
      <c r="AM646" s="183"/>
      <c r="AN646" s="183"/>
      <c r="AO646" s="183"/>
      <c r="AP646" s="183"/>
      <c r="AQ646" s="183"/>
      <c r="AR646" s="183"/>
      <c r="AS646" s="183"/>
      <c r="AT646" s="183"/>
      <c r="AU646" s="183"/>
      <c r="AV646" s="183"/>
      <c r="AW646" s="183"/>
      <c r="AX646" s="183"/>
      <c r="AY646" s="183"/>
      <c r="AZ646" s="183"/>
      <c r="BA646" s="183"/>
      <c r="BB646" s="183"/>
      <c r="BC646" s="183"/>
      <c r="BD646" s="183"/>
      <c r="BE646" s="183"/>
      <c r="BF646" s="183"/>
      <c r="BG646" s="183"/>
      <c r="BH646" s="183"/>
      <c r="BI646" s="183"/>
      <c r="BJ646" s="183"/>
    </row>
    <row r="647">
      <c r="A647" s="183"/>
      <c r="B647" s="183"/>
      <c r="C647" s="263"/>
      <c r="D647" s="228"/>
      <c r="E647" s="228"/>
      <c r="F647" s="183"/>
      <c r="G647" s="183"/>
      <c r="H647" s="264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  <c r="AC647" s="183"/>
      <c r="AD647" s="183"/>
      <c r="AE647" s="183"/>
      <c r="AF647" s="183"/>
      <c r="AG647" s="183"/>
      <c r="AH647" s="183"/>
      <c r="AI647" s="183"/>
      <c r="AJ647" s="183"/>
      <c r="AK647" s="183"/>
      <c r="AL647" s="183"/>
      <c r="AM647" s="183"/>
      <c r="AN647" s="183"/>
      <c r="AO647" s="183"/>
      <c r="AP647" s="183"/>
      <c r="AQ647" s="183"/>
      <c r="AR647" s="183"/>
      <c r="AS647" s="183"/>
      <c r="AT647" s="183"/>
      <c r="AU647" s="183"/>
      <c r="AV647" s="183"/>
      <c r="AW647" s="183"/>
      <c r="AX647" s="183"/>
      <c r="AY647" s="183"/>
      <c r="AZ647" s="183"/>
      <c r="BA647" s="183"/>
      <c r="BB647" s="183"/>
      <c r="BC647" s="183"/>
      <c r="BD647" s="183"/>
      <c r="BE647" s="183"/>
      <c r="BF647" s="183"/>
      <c r="BG647" s="183"/>
      <c r="BH647" s="183"/>
      <c r="BI647" s="183"/>
      <c r="BJ647" s="183"/>
    </row>
    <row r="648">
      <c r="A648" s="183"/>
      <c r="B648" s="183"/>
      <c r="C648" s="263"/>
      <c r="D648" s="228"/>
      <c r="E648" s="228"/>
      <c r="F648" s="183"/>
      <c r="G648" s="183"/>
      <c r="H648" s="264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  <c r="AC648" s="183"/>
      <c r="AD648" s="183"/>
      <c r="AE648" s="183"/>
      <c r="AF648" s="183"/>
      <c r="AG648" s="183"/>
      <c r="AH648" s="183"/>
      <c r="AI648" s="183"/>
      <c r="AJ648" s="183"/>
      <c r="AK648" s="183"/>
      <c r="AL648" s="183"/>
      <c r="AM648" s="183"/>
      <c r="AN648" s="183"/>
      <c r="AO648" s="183"/>
      <c r="AP648" s="183"/>
      <c r="AQ648" s="183"/>
      <c r="AR648" s="183"/>
      <c r="AS648" s="183"/>
      <c r="AT648" s="183"/>
      <c r="AU648" s="183"/>
      <c r="AV648" s="183"/>
      <c r="AW648" s="183"/>
      <c r="AX648" s="183"/>
      <c r="AY648" s="183"/>
      <c r="AZ648" s="183"/>
      <c r="BA648" s="183"/>
      <c r="BB648" s="183"/>
      <c r="BC648" s="183"/>
      <c r="BD648" s="183"/>
      <c r="BE648" s="183"/>
      <c r="BF648" s="183"/>
      <c r="BG648" s="183"/>
      <c r="BH648" s="183"/>
      <c r="BI648" s="183"/>
      <c r="BJ648" s="183"/>
    </row>
    <row r="649">
      <c r="A649" s="183"/>
      <c r="B649" s="183"/>
      <c r="C649" s="263"/>
      <c r="D649" s="228"/>
      <c r="E649" s="228"/>
      <c r="F649" s="183"/>
      <c r="G649" s="183"/>
      <c r="H649" s="264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  <c r="AC649" s="183"/>
      <c r="AD649" s="183"/>
      <c r="AE649" s="183"/>
      <c r="AF649" s="183"/>
      <c r="AG649" s="183"/>
      <c r="AH649" s="183"/>
      <c r="AI649" s="183"/>
      <c r="AJ649" s="183"/>
      <c r="AK649" s="183"/>
      <c r="AL649" s="183"/>
      <c r="AM649" s="183"/>
      <c r="AN649" s="183"/>
      <c r="AO649" s="183"/>
      <c r="AP649" s="183"/>
      <c r="AQ649" s="183"/>
      <c r="AR649" s="183"/>
      <c r="AS649" s="183"/>
      <c r="AT649" s="183"/>
      <c r="AU649" s="183"/>
      <c r="AV649" s="183"/>
      <c r="AW649" s="183"/>
      <c r="AX649" s="183"/>
      <c r="AY649" s="183"/>
      <c r="AZ649" s="183"/>
      <c r="BA649" s="183"/>
      <c r="BB649" s="183"/>
      <c r="BC649" s="183"/>
      <c r="BD649" s="183"/>
      <c r="BE649" s="183"/>
      <c r="BF649" s="183"/>
      <c r="BG649" s="183"/>
      <c r="BH649" s="183"/>
      <c r="BI649" s="183"/>
      <c r="BJ649" s="183"/>
    </row>
    <row r="650">
      <c r="A650" s="183"/>
      <c r="B650" s="183"/>
      <c r="C650" s="263"/>
      <c r="D650" s="228"/>
      <c r="E650" s="228"/>
      <c r="F650" s="183"/>
      <c r="G650" s="183"/>
      <c r="H650" s="264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  <c r="AC650" s="183"/>
      <c r="AD650" s="183"/>
      <c r="AE650" s="183"/>
      <c r="AF650" s="183"/>
      <c r="AG650" s="183"/>
      <c r="AH650" s="183"/>
      <c r="AI650" s="183"/>
      <c r="AJ650" s="183"/>
      <c r="AK650" s="183"/>
      <c r="AL650" s="183"/>
      <c r="AM650" s="183"/>
      <c r="AN650" s="183"/>
      <c r="AO650" s="183"/>
      <c r="AP650" s="183"/>
      <c r="AQ650" s="183"/>
      <c r="AR650" s="183"/>
      <c r="AS650" s="183"/>
      <c r="AT650" s="183"/>
      <c r="AU650" s="183"/>
      <c r="AV650" s="183"/>
      <c r="AW650" s="183"/>
      <c r="AX650" s="183"/>
      <c r="AY650" s="183"/>
      <c r="AZ650" s="183"/>
      <c r="BA650" s="183"/>
      <c r="BB650" s="183"/>
      <c r="BC650" s="183"/>
      <c r="BD650" s="183"/>
      <c r="BE650" s="183"/>
      <c r="BF650" s="183"/>
      <c r="BG650" s="183"/>
      <c r="BH650" s="183"/>
      <c r="BI650" s="183"/>
      <c r="BJ650" s="183"/>
    </row>
    <row r="651">
      <c r="A651" s="183"/>
      <c r="B651" s="183"/>
      <c r="C651" s="263"/>
      <c r="D651" s="228"/>
      <c r="E651" s="228"/>
      <c r="F651" s="183"/>
      <c r="G651" s="183"/>
      <c r="H651" s="264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  <c r="AC651" s="183"/>
      <c r="AD651" s="183"/>
      <c r="AE651" s="183"/>
      <c r="AF651" s="183"/>
      <c r="AG651" s="183"/>
      <c r="AH651" s="183"/>
      <c r="AI651" s="183"/>
      <c r="AJ651" s="183"/>
      <c r="AK651" s="183"/>
      <c r="AL651" s="183"/>
      <c r="AM651" s="183"/>
      <c r="AN651" s="183"/>
      <c r="AO651" s="183"/>
      <c r="AP651" s="183"/>
      <c r="AQ651" s="183"/>
      <c r="AR651" s="183"/>
      <c r="AS651" s="183"/>
      <c r="AT651" s="183"/>
      <c r="AU651" s="183"/>
      <c r="AV651" s="183"/>
      <c r="AW651" s="183"/>
      <c r="AX651" s="183"/>
      <c r="AY651" s="183"/>
      <c r="AZ651" s="183"/>
      <c r="BA651" s="183"/>
      <c r="BB651" s="183"/>
      <c r="BC651" s="183"/>
      <c r="BD651" s="183"/>
      <c r="BE651" s="183"/>
      <c r="BF651" s="183"/>
      <c r="BG651" s="183"/>
      <c r="BH651" s="183"/>
      <c r="BI651" s="183"/>
      <c r="BJ651" s="183"/>
    </row>
    <row r="652">
      <c r="A652" s="183"/>
      <c r="B652" s="183"/>
      <c r="C652" s="263"/>
      <c r="D652" s="228"/>
      <c r="E652" s="228"/>
      <c r="F652" s="183"/>
      <c r="G652" s="183"/>
      <c r="H652" s="264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  <c r="AC652" s="183"/>
      <c r="AD652" s="183"/>
      <c r="AE652" s="183"/>
      <c r="AF652" s="183"/>
      <c r="AG652" s="183"/>
      <c r="AH652" s="183"/>
      <c r="AI652" s="183"/>
      <c r="AJ652" s="183"/>
      <c r="AK652" s="183"/>
      <c r="AL652" s="183"/>
      <c r="AM652" s="183"/>
      <c r="AN652" s="183"/>
      <c r="AO652" s="183"/>
      <c r="AP652" s="183"/>
      <c r="AQ652" s="183"/>
      <c r="AR652" s="183"/>
      <c r="AS652" s="183"/>
      <c r="AT652" s="183"/>
      <c r="AU652" s="183"/>
      <c r="AV652" s="183"/>
      <c r="AW652" s="183"/>
      <c r="AX652" s="183"/>
      <c r="AY652" s="183"/>
      <c r="AZ652" s="183"/>
      <c r="BA652" s="183"/>
      <c r="BB652" s="183"/>
      <c r="BC652" s="183"/>
      <c r="BD652" s="183"/>
      <c r="BE652" s="183"/>
      <c r="BF652" s="183"/>
      <c r="BG652" s="183"/>
      <c r="BH652" s="183"/>
      <c r="BI652" s="183"/>
      <c r="BJ652" s="183"/>
    </row>
    <row r="653">
      <c r="A653" s="183"/>
      <c r="B653" s="183"/>
      <c r="C653" s="263"/>
      <c r="D653" s="228"/>
      <c r="E653" s="228"/>
      <c r="F653" s="183"/>
      <c r="G653" s="183"/>
      <c r="H653" s="264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  <c r="AC653" s="183"/>
      <c r="AD653" s="183"/>
      <c r="AE653" s="183"/>
      <c r="AF653" s="183"/>
      <c r="AG653" s="183"/>
      <c r="AH653" s="183"/>
      <c r="AI653" s="183"/>
      <c r="AJ653" s="183"/>
      <c r="AK653" s="183"/>
      <c r="AL653" s="183"/>
      <c r="AM653" s="183"/>
      <c r="AN653" s="183"/>
      <c r="AO653" s="183"/>
      <c r="AP653" s="183"/>
      <c r="AQ653" s="183"/>
      <c r="AR653" s="183"/>
      <c r="AS653" s="183"/>
      <c r="AT653" s="183"/>
      <c r="AU653" s="183"/>
      <c r="AV653" s="183"/>
      <c r="AW653" s="183"/>
      <c r="AX653" s="183"/>
      <c r="AY653" s="183"/>
      <c r="AZ653" s="183"/>
      <c r="BA653" s="183"/>
      <c r="BB653" s="183"/>
      <c r="BC653" s="183"/>
      <c r="BD653" s="183"/>
      <c r="BE653" s="183"/>
      <c r="BF653" s="183"/>
      <c r="BG653" s="183"/>
      <c r="BH653" s="183"/>
      <c r="BI653" s="183"/>
      <c r="BJ653" s="183"/>
    </row>
    <row r="654">
      <c r="A654" s="183"/>
      <c r="B654" s="183"/>
      <c r="C654" s="263"/>
      <c r="D654" s="228"/>
      <c r="E654" s="228"/>
      <c r="F654" s="183"/>
      <c r="G654" s="183"/>
      <c r="H654" s="264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  <c r="AC654" s="183"/>
      <c r="AD654" s="183"/>
      <c r="AE654" s="183"/>
      <c r="AF654" s="183"/>
      <c r="AG654" s="183"/>
      <c r="AH654" s="183"/>
      <c r="AI654" s="183"/>
      <c r="AJ654" s="183"/>
      <c r="AK654" s="183"/>
      <c r="AL654" s="183"/>
      <c r="AM654" s="183"/>
      <c r="AN654" s="183"/>
      <c r="AO654" s="183"/>
      <c r="AP654" s="183"/>
      <c r="AQ654" s="183"/>
      <c r="AR654" s="183"/>
      <c r="AS654" s="183"/>
      <c r="AT654" s="183"/>
      <c r="AU654" s="183"/>
      <c r="AV654" s="183"/>
      <c r="AW654" s="183"/>
      <c r="AX654" s="183"/>
      <c r="AY654" s="183"/>
      <c r="AZ654" s="183"/>
      <c r="BA654" s="183"/>
      <c r="BB654" s="183"/>
      <c r="BC654" s="183"/>
      <c r="BD654" s="183"/>
      <c r="BE654" s="183"/>
      <c r="BF654" s="183"/>
      <c r="BG654" s="183"/>
      <c r="BH654" s="183"/>
      <c r="BI654" s="183"/>
      <c r="BJ654" s="183"/>
    </row>
    <row r="655">
      <c r="A655" s="183"/>
      <c r="B655" s="183"/>
      <c r="C655" s="263"/>
      <c r="D655" s="228"/>
      <c r="E655" s="228"/>
      <c r="F655" s="183"/>
      <c r="G655" s="183"/>
      <c r="H655" s="264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  <c r="AC655" s="183"/>
      <c r="AD655" s="183"/>
      <c r="AE655" s="183"/>
      <c r="AF655" s="183"/>
      <c r="AG655" s="183"/>
      <c r="AH655" s="183"/>
      <c r="AI655" s="183"/>
      <c r="AJ655" s="183"/>
      <c r="AK655" s="183"/>
      <c r="AL655" s="183"/>
      <c r="AM655" s="183"/>
      <c r="AN655" s="183"/>
      <c r="AO655" s="183"/>
      <c r="AP655" s="183"/>
      <c r="AQ655" s="183"/>
      <c r="AR655" s="183"/>
      <c r="AS655" s="183"/>
      <c r="AT655" s="183"/>
      <c r="AU655" s="183"/>
      <c r="AV655" s="183"/>
      <c r="AW655" s="183"/>
      <c r="AX655" s="183"/>
      <c r="AY655" s="183"/>
      <c r="AZ655" s="183"/>
      <c r="BA655" s="183"/>
      <c r="BB655" s="183"/>
      <c r="BC655" s="183"/>
      <c r="BD655" s="183"/>
      <c r="BE655" s="183"/>
      <c r="BF655" s="183"/>
      <c r="BG655" s="183"/>
      <c r="BH655" s="183"/>
      <c r="BI655" s="183"/>
      <c r="BJ655" s="183"/>
    </row>
    <row r="656">
      <c r="A656" s="183"/>
      <c r="B656" s="183"/>
      <c r="C656" s="263"/>
      <c r="D656" s="228"/>
      <c r="E656" s="228"/>
      <c r="F656" s="183"/>
      <c r="G656" s="183"/>
      <c r="H656" s="264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  <c r="AC656" s="183"/>
      <c r="AD656" s="183"/>
      <c r="AE656" s="183"/>
      <c r="AF656" s="183"/>
      <c r="AG656" s="183"/>
      <c r="AH656" s="183"/>
      <c r="AI656" s="183"/>
      <c r="AJ656" s="183"/>
      <c r="AK656" s="183"/>
      <c r="AL656" s="183"/>
      <c r="AM656" s="183"/>
      <c r="AN656" s="183"/>
      <c r="AO656" s="183"/>
      <c r="AP656" s="183"/>
      <c r="AQ656" s="183"/>
      <c r="AR656" s="183"/>
      <c r="AS656" s="183"/>
      <c r="AT656" s="183"/>
      <c r="AU656" s="183"/>
      <c r="AV656" s="183"/>
      <c r="AW656" s="183"/>
      <c r="AX656" s="183"/>
      <c r="AY656" s="183"/>
      <c r="AZ656" s="183"/>
      <c r="BA656" s="183"/>
      <c r="BB656" s="183"/>
      <c r="BC656" s="183"/>
      <c r="BD656" s="183"/>
      <c r="BE656" s="183"/>
      <c r="BF656" s="183"/>
      <c r="BG656" s="183"/>
      <c r="BH656" s="183"/>
      <c r="BI656" s="183"/>
      <c r="BJ656" s="183"/>
    </row>
    <row r="657">
      <c r="A657" s="183"/>
      <c r="B657" s="183"/>
      <c r="C657" s="263"/>
      <c r="D657" s="228"/>
      <c r="E657" s="228"/>
      <c r="F657" s="183"/>
      <c r="G657" s="183"/>
      <c r="H657" s="264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  <c r="AC657" s="183"/>
      <c r="AD657" s="183"/>
      <c r="AE657" s="183"/>
      <c r="AF657" s="183"/>
      <c r="AG657" s="183"/>
      <c r="AH657" s="183"/>
      <c r="AI657" s="183"/>
      <c r="AJ657" s="183"/>
      <c r="AK657" s="183"/>
      <c r="AL657" s="183"/>
      <c r="AM657" s="183"/>
      <c r="AN657" s="183"/>
      <c r="AO657" s="183"/>
      <c r="AP657" s="183"/>
      <c r="AQ657" s="183"/>
      <c r="AR657" s="183"/>
      <c r="AS657" s="183"/>
      <c r="AT657" s="183"/>
      <c r="AU657" s="183"/>
      <c r="AV657" s="183"/>
      <c r="AW657" s="183"/>
      <c r="AX657" s="183"/>
      <c r="AY657" s="183"/>
      <c r="AZ657" s="183"/>
      <c r="BA657" s="183"/>
      <c r="BB657" s="183"/>
      <c r="BC657" s="183"/>
      <c r="BD657" s="183"/>
      <c r="BE657" s="183"/>
      <c r="BF657" s="183"/>
      <c r="BG657" s="183"/>
      <c r="BH657" s="183"/>
      <c r="BI657" s="183"/>
      <c r="BJ657" s="183"/>
    </row>
    <row r="658">
      <c r="A658" s="183"/>
      <c r="B658" s="183"/>
      <c r="C658" s="263"/>
      <c r="D658" s="228"/>
      <c r="E658" s="228"/>
      <c r="F658" s="183"/>
      <c r="G658" s="183"/>
      <c r="H658" s="264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  <c r="AC658" s="183"/>
      <c r="AD658" s="183"/>
      <c r="AE658" s="183"/>
      <c r="AF658" s="183"/>
      <c r="AG658" s="183"/>
      <c r="AH658" s="183"/>
      <c r="AI658" s="183"/>
      <c r="AJ658" s="183"/>
      <c r="AK658" s="183"/>
      <c r="AL658" s="183"/>
      <c r="AM658" s="183"/>
      <c r="AN658" s="183"/>
      <c r="AO658" s="183"/>
      <c r="AP658" s="183"/>
      <c r="AQ658" s="183"/>
      <c r="AR658" s="183"/>
      <c r="AS658" s="183"/>
      <c r="AT658" s="183"/>
      <c r="AU658" s="183"/>
      <c r="AV658" s="183"/>
      <c r="AW658" s="183"/>
      <c r="AX658" s="183"/>
      <c r="AY658" s="183"/>
      <c r="AZ658" s="183"/>
      <c r="BA658" s="183"/>
      <c r="BB658" s="183"/>
      <c r="BC658" s="183"/>
      <c r="BD658" s="183"/>
      <c r="BE658" s="183"/>
      <c r="BF658" s="183"/>
      <c r="BG658" s="183"/>
      <c r="BH658" s="183"/>
      <c r="BI658" s="183"/>
      <c r="BJ658" s="183"/>
    </row>
    <row r="659">
      <c r="A659" s="183"/>
      <c r="B659" s="183"/>
      <c r="C659" s="263"/>
      <c r="D659" s="228"/>
      <c r="E659" s="228"/>
      <c r="F659" s="183"/>
      <c r="G659" s="183"/>
      <c r="H659" s="264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  <c r="AC659" s="183"/>
      <c r="AD659" s="183"/>
      <c r="AE659" s="183"/>
      <c r="AF659" s="183"/>
      <c r="AG659" s="183"/>
      <c r="AH659" s="183"/>
      <c r="AI659" s="183"/>
      <c r="AJ659" s="183"/>
      <c r="AK659" s="183"/>
      <c r="AL659" s="183"/>
      <c r="AM659" s="183"/>
      <c r="AN659" s="183"/>
      <c r="AO659" s="183"/>
      <c r="AP659" s="183"/>
      <c r="AQ659" s="183"/>
      <c r="AR659" s="183"/>
      <c r="AS659" s="183"/>
      <c r="AT659" s="183"/>
      <c r="AU659" s="183"/>
      <c r="AV659" s="183"/>
      <c r="AW659" s="183"/>
      <c r="AX659" s="183"/>
      <c r="AY659" s="183"/>
      <c r="AZ659" s="183"/>
      <c r="BA659" s="183"/>
      <c r="BB659" s="183"/>
      <c r="BC659" s="183"/>
      <c r="BD659" s="183"/>
      <c r="BE659" s="183"/>
      <c r="BF659" s="183"/>
      <c r="BG659" s="183"/>
      <c r="BH659" s="183"/>
      <c r="BI659" s="183"/>
      <c r="BJ659" s="183"/>
    </row>
    <row r="660">
      <c r="A660" s="183"/>
      <c r="B660" s="183"/>
      <c r="C660" s="263"/>
      <c r="D660" s="228"/>
      <c r="E660" s="228"/>
      <c r="F660" s="183"/>
      <c r="G660" s="183"/>
      <c r="H660" s="264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  <c r="AC660" s="183"/>
      <c r="AD660" s="183"/>
      <c r="AE660" s="183"/>
      <c r="AF660" s="183"/>
      <c r="AG660" s="183"/>
      <c r="AH660" s="183"/>
      <c r="AI660" s="183"/>
      <c r="AJ660" s="183"/>
      <c r="AK660" s="183"/>
      <c r="AL660" s="183"/>
      <c r="AM660" s="183"/>
      <c r="AN660" s="183"/>
      <c r="AO660" s="183"/>
      <c r="AP660" s="183"/>
      <c r="AQ660" s="183"/>
      <c r="AR660" s="183"/>
      <c r="AS660" s="183"/>
      <c r="AT660" s="183"/>
      <c r="AU660" s="183"/>
      <c r="AV660" s="183"/>
      <c r="AW660" s="183"/>
      <c r="AX660" s="183"/>
      <c r="AY660" s="183"/>
      <c r="AZ660" s="183"/>
      <c r="BA660" s="183"/>
      <c r="BB660" s="183"/>
      <c r="BC660" s="183"/>
      <c r="BD660" s="183"/>
      <c r="BE660" s="183"/>
      <c r="BF660" s="183"/>
      <c r="BG660" s="183"/>
      <c r="BH660" s="183"/>
      <c r="BI660" s="183"/>
      <c r="BJ660" s="183"/>
    </row>
    <row r="661">
      <c r="A661" s="183"/>
      <c r="B661" s="183"/>
      <c r="C661" s="263"/>
      <c r="D661" s="228"/>
      <c r="E661" s="228"/>
      <c r="F661" s="183"/>
      <c r="G661" s="183"/>
      <c r="H661" s="264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  <c r="AC661" s="183"/>
      <c r="AD661" s="183"/>
      <c r="AE661" s="183"/>
      <c r="AF661" s="183"/>
      <c r="AG661" s="183"/>
      <c r="AH661" s="183"/>
      <c r="AI661" s="183"/>
      <c r="AJ661" s="183"/>
      <c r="AK661" s="183"/>
      <c r="AL661" s="183"/>
      <c r="AM661" s="183"/>
      <c r="AN661" s="183"/>
      <c r="AO661" s="183"/>
      <c r="AP661" s="183"/>
      <c r="AQ661" s="183"/>
      <c r="AR661" s="183"/>
      <c r="AS661" s="183"/>
      <c r="AT661" s="183"/>
      <c r="AU661" s="183"/>
      <c r="AV661" s="183"/>
      <c r="AW661" s="183"/>
      <c r="AX661" s="183"/>
      <c r="AY661" s="183"/>
      <c r="AZ661" s="183"/>
      <c r="BA661" s="183"/>
      <c r="BB661" s="183"/>
      <c r="BC661" s="183"/>
      <c r="BD661" s="183"/>
      <c r="BE661" s="183"/>
      <c r="BF661" s="183"/>
      <c r="BG661" s="183"/>
      <c r="BH661" s="183"/>
      <c r="BI661" s="183"/>
      <c r="BJ661" s="183"/>
    </row>
    <row r="662">
      <c r="A662" s="183"/>
      <c r="B662" s="183"/>
      <c r="C662" s="263"/>
      <c r="D662" s="228"/>
      <c r="E662" s="228"/>
      <c r="F662" s="183"/>
      <c r="G662" s="183"/>
      <c r="H662" s="264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  <c r="AC662" s="183"/>
      <c r="AD662" s="183"/>
      <c r="AE662" s="183"/>
      <c r="AF662" s="183"/>
      <c r="AG662" s="183"/>
      <c r="AH662" s="183"/>
      <c r="AI662" s="183"/>
      <c r="AJ662" s="183"/>
      <c r="AK662" s="183"/>
      <c r="AL662" s="183"/>
      <c r="AM662" s="183"/>
      <c r="AN662" s="183"/>
      <c r="AO662" s="183"/>
      <c r="AP662" s="183"/>
      <c r="AQ662" s="183"/>
      <c r="AR662" s="183"/>
      <c r="AS662" s="183"/>
      <c r="AT662" s="183"/>
      <c r="AU662" s="183"/>
      <c r="AV662" s="183"/>
      <c r="AW662" s="183"/>
      <c r="AX662" s="183"/>
      <c r="AY662" s="183"/>
      <c r="AZ662" s="183"/>
      <c r="BA662" s="183"/>
      <c r="BB662" s="183"/>
      <c r="BC662" s="183"/>
      <c r="BD662" s="183"/>
      <c r="BE662" s="183"/>
      <c r="BF662" s="183"/>
      <c r="BG662" s="183"/>
      <c r="BH662" s="183"/>
      <c r="BI662" s="183"/>
      <c r="BJ662" s="183"/>
    </row>
    <row r="663">
      <c r="A663" s="183"/>
      <c r="B663" s="183"/>
      <c r="C663" s="263"/>
      <c r="D663" s="228"/>
      <c r="E663" s="228"/>
      <c r="F663" s="183"/>
      <c r="G663" s="183"/>
      <c r="H663" s="264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  <c r="AC663" s="183"/>
      <c r="AD663" s="183"/>
      <c r="AE663" s="183"/>
      <c r="AF663" s="183"/>
      <c r="AG663" s="183"/>
      <c r="AH663" s="183"/>
      <c r="AI663" s="183"/>
      <c r="AJ663" s="183"/>
      <c r="AK663" s="183"/>
      <c r="AL663" s="183"/>
      <c r="AM663" s="183"/>
      <c r="AN663" s="183"/>
      <c r="AO663" s="183"/>
      <c r="AP663" s="183"/>
      <c r="AQ663" s="183"/>
      <c r="AR663" s="183"/>
      <c r="AS663" s="183"/>
      <c r="AT663" s="183"/>
      <c r="AU663" s="183"/>
      <c r="AV663" s="183"/>
      <c r="AW663" s="183"/>
      <c r="AX663" s="183"/>
      <c r="AY663" s="183"/>
      <c r="AZ663" s="183"/>
      <c r="BA663" s="183"/>
      <c r="BB663" s="183"/>
      <c r="BC663" s="183"/>
      <c r="BD663" s="183"/>
      <c r="BE663" s="183"/>
      <c r="BF663" s="183"/>
      <c r="BG663" s="183"/>
      <c r="BH663" s="183"/>
      <c r="BI663" s="183"/>
      <c r="BJ663" s="183"/>
    </row>
    <row r="664">
      <c r="A664" s="183"/>
      <c r="B664" s="183"/>
      <c r="C664" s="263"/>
      <c r="D664" s="228"/>
      <c r="E664" s="228"/>
      <c r="F664" s="183"/>
      <c r="G664" s="183"/>
      <c r="H664" s="264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  <c r="AC664" s="183"/>
      <c r="AD664" s="183"/>
      <c r="AE664" s="183"/>
      <c r="AF664" s="183"/>
      <c r="AG664" s="183"/>
      <c r="AH664" s="183"/>
      <c r="AI664" s="183"/>
      <c r="AJ664" s="183"/>
      <c r="AK664" s="183"/>
      <c r="AL664" s="183"/>
      <c r="AM664" s="183"/>
      <c r="AN664" s="183"/>
      <c r="AO664" s="183"/>
      <c r="AP664" s="183"/>
      <c r="AQ664" s="183"/>
      <c r="AR664" s="183"/>
      <c r="AS664" s="183"/>
      <c r="AT664" s="183"/>
      <c r="AU664" s="183"/>
      <c r="AV664" s="183"/>
      <c r="AW664" s="183"/>
      <c r="AX664" s="183"/>
      <c r="AY664" s="183"/>
      <c r="AZ664" s="183"/>
      <c r="BA664" s="183"/>
      <c r="BB664" s="183"/>
      <c r="BC664" s="183"/>
      <c r="BD664" s="183"/>
      <c r="BE664" s="183"/>
      <c r="BF664" s="183"/>
      <c r="BG664" s="183"/>
      <c r="BH664" s="183"/>
      <c r="BI664" s="183"/>
      <c r="BJ664" s="183"/>
    </row>
    <row r="665">
      <c r="A665" s="183"/>
      <c r="B665" s="183"/>
      <c r="C665" s="263"/>
      <c r="D665" s="228"/>
      <c r="E665" s="228"/>
      <c r="F665" s="183"/>
      <c r="G665" s="183"/>
      <c r="H665" s="264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  <c r="AC665" s="183"/>
      <c r="AD665" s="183"/>
      <c r="AE665" s="183"/>
      <c r="AF665" s="183"/>
      <c r="AG665" s="183"/>
      <c r="AH665" s="183"/>
      <c r="AI665" s="183"/>
      <c r="AJ665" s="183"/>
      <c r="AK665" s="183"/>
      <c r="AL665" s="183"/>
      <c r="AM665" s="183"/>
      <c r="AN665" s="183"/>
      <c r="AO665" s="183"/>
      <c r="AP665" s="183"/>
      <c r="AQ665" s="183"/>
      <c r="AR665" s="183"/>
      <c r="AS665" s="183"/>
      <c r="AT665" s="183"/>
      <c r="AU665" s="183"/>
      <c r="AV665" s="183"/>
      <c r="AW665" s="183"/>
      <c r="AX665" s="183"/>
      <c r="AY665" s="183"/>
      <c r="AZ665" s="183"/>
      <c r="BA665" s="183"/>
      <c r="BB665" s="183"/>
      <c r="BC665" s="183"/>
      <c r="BD665" s="183"/>
      <c r="BE665" s="183"/>
      <c r="BF665" s="183"/>
      <c r="BG665" s="183"/>
      <c r="BH665" s="183"/>
      <c r="BI665" s="183"/>
      <c r="BJ665" s="183"/>
    </row>
    <row r="666">
      <c r="A666" s="183"/>
      <c r="B666" s="183"/>
      <c r="C666" s="263"/>
      <c r="D666" s="228"/>
      <c r="E666" s="228"/>
      <c r="F666" s="183"/>
      <c r="G666" s="183"/>
      <c r="H666" s="264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  <c r="AC666" s="183"/>
      <c r="AD666" s="183"/>
      <c r="AE666" s="183"/>
      <c r="AF666" s="183"/>
      <c r="AG666" s="183"/>
      <c r="AH666" s="183"/>
      <c r="AI666" s="183"/>
      <c r="AJ666" s="183"/>
      <c r="AK666" s="183"/>
      <c r="AL666" s="183"/>
      <c r="AM666" s="183"/>
      <c r="AN666" s="183"/>
      <c r="AO666" s="183"/>
      <c r="AP666" s="183"/>
      <c r="AQ666" s="183"/>
      <c r="AR666" s="183"/>
      <c r="AS666" s="183"/>
      <c r="AT666" s="183"/>
      <c r="AU666" s="183"/>
      <c r="AV666" s="183"/>
      <c r="AW666" s="183"/>
      <c r="AX666" s="183"/>
      <c r="AY666" s="183"/>
      <c r="AZ666" s="183"/>
      <c r="BA666" s="183"/>
      <c r="BB666" s="183"/>
      <c r="BC666" s="183"/>
      <c r="BD666" s="183"/>
      <c r="BE666" s="183"/>
      <c r="BF666" s="183"/>
      <c r="BG666" s="183"/>
      <c r="BH666" s="183"/>
      <c r="BI666" s="183"/>
      <c r="BJ666" s="183"/>
    </row>
    <row r="667">
      <c r="A667" s="183"/>
      <c r="B667" s="183"/>
      <c r="C667" s="263"/>
      <c r="D667" s="228"/>
      <c r="E667" s="228"/>
      <c r="F667" s="183"/>
      <c r="G667" s="183"/>
      <c r="H667" s="264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  <c r="AC667" s="183"/>
      <c r="AD667" s="183"/>
      <c r="AE667" s="183"/>
      <c r="AF667" s="183"/>
      <c r="AG667" s="183"/>
      <c r="AH667" s="183"/>
      <c r="AI667" s="183"/>
      <c r="AJ667" s="183"/>
      <c r="AK667" s="183"/>
      <c r="AL667" s="183"/>
      <c r="AM667" s="183"/>
      <c r="AN667" s="183"/>
      <c r="AO667" s="183"/>
      <c r="AP667" s="183"/>
      <c r="AQ667" s="183"/>
      <c r="AR667" s="183"/>
      <c r="AS667" s="183"/>
      <c r="AT667" s="183"/>
      <c r="AU667" s="183"/>
      <c r="AV667" s="183"/>
      <c r="AW667" s="183"/>
      <c r="AX667" s="183"/>
      <c r="AY667" s="183"/>
      <c r="AZ667" s="183"/>
      <c r="BA667" s="183"/>
      <c r="BB667" s="183"/>
      <c r="BC667" s="183"/>
      <c r="BD667" s="183"/>
      <c r="BE667" s="183"/>
      <c r="BF667" s="183"/>
      <c r="BG667" s="183"/>
      <c r="BH667" s="183"/>
      <c r="BI667" s="183"/>
      <c r="BJ667" s="183"/>
    </row>
    <row r="668">
      <c r="A668" s="183"/>
      <c r="B668" s="183"/>
      <c r="C668" s="263"/>
      <c r="D668" s="228"/>
      <c r="E668" s="228"/>
      <c r="F668" s="183"/>
      <c r="G668" s="183"/>
      <c r="H668" s="264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  <c r="AC668" s="183"/>
      <c r="AD668" s="183"/>
      <c r="AE668" s="183"/>
      <c r="AF668" s="183"/>
      <c r="AG668" s="183"/>
      <c r="AH668" s="183"/>
      <c r="AI668" s="183"/>
      <c r="AJ668" s="183"/>
      <c r="AK668" s="183"/>
      <c r="AL668" s="183"/>
      <c r="AM668" s="183"/>
      <c r="AN668" s="183"/>
      <c r="AO668" s="183"/>
      <c r="AP668" s="183"/>
      <c r="AQ668" s="183"/>
      <c r="AR668" s="183"/>
      <c r="AS668" s="183"/>
      <c r="AT668" s="183"/>
      <c r="AU668" s="183"/>
      <c r="AV668" s="183"/>
      <c r="AW668" s="183"/>
      <c r="AX668" s="183"/>
      <c r="AY668" s="183"/>
      <c r="AZ668" s="183"/>
      <c r="BA668" s="183"/>
      <c r="BB668" s="183"/>
      <c r="BC668" s="183"/>
      <c r="BD668" s="183"/>
      <c r="BE668" s="183"/>
      <c r="BF668" s="183"/>
      <c r="BG668" s="183"/>
      <c r="BH668" s="183"/>
      <c r="BI668" s="183"/>
      <c r="BJ668" s="183"/>
    </row>
    <row r="669">
      <c r="A669" s="183"/>
      <c r="B669" s="183"/>
      <c r="C669" s="263"/>
      <c r="D669" s="228"/>
      <c r="E669" s="228"/>
      <c r="F669" s="183"/>
      <c r="G669" s="183"/>
      <c r="H669" s="264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  <c r="AC669" s="183"/>
      <c r="AD669" s="183"/>
      <c r="AE669" s="183"/>
      <c r="AF669" s="183"/>
      <c r="AG669" s="183"/>
      <c r="AH669" s="183"/>
      <c r="AI669" s="183"/>
      <c r="AJ669" s="183"/>
      <c r="AK669" s="183"/>
      <c r="AL669" s="183"/>
      <c r="AM669" s="183"/>
      <c r="AN669" s="183"/>
      <c r="AO669" s="183"/>
      <c r="AP669" s="183"/>
      <c r="AQ669" s="183"/>
      <c r="AR669" s="183"/>
      <c r="AS669" s="183"/>
      <c r="AT669" s="183"/>
      <c r="AU669" s="183"/>
      <c r="AV669" s="183"/>
      <c r="AW669" s="183"/>
      <c r="AX669" s="183"/>
      <c r="AY669" s="183"/>
      <c r="AZ669" s="183"/>
      <c r="BA669" s="183"/>
      <c r="BB669" s="183"/>
      <c r="BC669" s="183"/>
      <c r="BD669" s="183"/>
      <c r="BE669" s="183"/>
      <c r="BF669" s="183"/>
      <c r="BG669" s="183"/>
      <c r="BH669" s="183"/>
      <c r="BI669" s="183"/>
      <c r="BJ669" s="183"/>
    </row>
    <row r="670">
      <c r="A670" s="183"/>
      <c r="B670" s="183"/>
      <c r="C670" s="263"/>
      <c r="D670" s="228"/>
      <c r="E670" s="228"/>
      <c r="F670" s="183"/>
      <c r="G670" s="183"/>
      <c r="H670" s="264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  <c r="AC670" s="183"/>
      <c r="AD670" s="183"/>
      <c r="AE670" s="183"/>
      <c r="AF670" s="183"/>
      <c r="AG670" s="183"/>
      <c r="AH670" s="183"/>
      <c r="AI670" s="183"/>
      <c r="AJ670" s="183"/>
      <c r="AK670" s="183"/>
      <c r="AL670" s="183"/>
      <c r="AM670" s="183"/>
      <c r="AN670" s="183"/>
      <c r="AO670" s="183"/>
      <c r="AP670" s="183"/>
      <c r="AQ670" s="183"/>
      <c r="AR670" s="183"/>
      <c r="AS670" s="183"/>
      <c r="AT670" s="183"/>
      <c r="AU670" s="183"/>
      <c r="AV670" s="183"/>
      <c r="AW670" s="183"/>
      <c r="AX670" s="183"/>
      <c r="AY670" s="183"/>
      <c r="AZ670" s="183"/>
      <c r="BA670" s="183"/>
      <c r="BB670" s="183"/>
      <c r="BC670" s="183"/>
      <c r="BD670" s="183"/>
      <c r="BE670" s="183"/>
      <c r="BF670" s="183"/>
      <c r="BG670" s="183"/>
      <c r="BH670" s="183"/>
      <c r="BI670" s="183"/>
      <c r="BJ670" s="183"/>
    </row>
    <row r="671">
      <c r="A671" s="183"/>
      <c r="B671" s="183"/>
      <c r="C671" s="263"/>
      <c r="D671" s="228"/>
      <c r="E671" s="228"/>
      <c r="F671" s="183"/>
      <c r="G671" s="183"/>
      <c r="H671" s="264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  <c r="AC671" s="183"/>
      <c r="AD671" s="183"/>
      <c r="AE671" s="183"/>
      <c r="AF671" s="183"/>
      <c r="AG671" s="183"/>
      <c r="AH671" s="183"/>
      <c r="AI671" s="183"/>
      <c r="AJ671" s="183"/>
      <c r="AK671" s="183"/>
      <c r="AL671" s="183"/>
      <c r="AM671" s="183"/>
      <c r="AN671" s="183"/>
      <c r="AO671" s="183"/>
      <c r="AP671" s="183"/>
      <c r="AQ671" s="183"/>
      <c r="AR671" s="183"/>
      <c r="AS671" s="183"/>
      <c r="AT671" s="183"/>
      <c r="AU671" s="183"/>
      <c r="AV671" s="183"/>
      <c r="AW671" s="183"/>
      <c r="AX671" s="183"/>
      <c r="AY671" s="183"/>
      <c r="AZ671" s="183"/>
      <c r="BA671" s="183"/>
      <c r="BB671" s="183"/>
      <c r="BC671" s="183"/>
      <c r="BD671" s="183"/>
      <c r="BE671" s="183"/>
      <c r="BF671" s="183"/>
      <c r="BG671" s="183"/>
      <c r="BH671" s="183"/>
      <c r="BI671" s="183"/>
      <c r="BJ671" s="183"/>
    </row>
    <row r="672">
      <c r="A672" s="183"/>
      <c r="B672" s="183"/>
      <c r="C672" s="263"/>
      <c r="D672" s="228"/>
      <c r="E672" s="228"/>
      <c r="F672" s="183"/>
      <c r="G672" s="183"/>
      <c r="H672" s="264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  <c r="AC672" s="183"/>
      <c r="AD672" s="183"/>
      <c r="AE672" s="183"/>
      <c r="AF672" s="183"/>
      <c r="AG672" s="183"/>
      <c r="AH672" s="183"/>
      <c r="AI672" s="183"/>
      <c r="AJ672" s="183"/>
      <c r="AK672" s="183"/>
      <c r="AL672" s="183"/>
      <c r="AM672" s="183"/>
      <c r="AN672" s="183"/>
      <c r="AO672" s="183"/>
      <c r="AP672" s="183"/>
      <c r="AQ672" s="183"/>
      <c r="AR672" s="183"/>
      <c r="AS672" s="183"/>
      <c r="AT672" s="183"/>
      <c r="AU672" s="183"/>
      <c r="AV672" s="183"/>
      <c r="AW672" s="183"/>
      <c r="AX672" s="183"/>
      <c r="AY672" s="183"/>
      <c r="AZ672" s="183"/>
      <c r="BA672" s="183"/>
      <c r="BB672" s="183"/>
      <c r="BC672" s="183"/>
      <c r="BD672" s="183"/>
      <c r="BE672" s="183"/>
      <c r="BF672" s="183"/>
      <c r="BG672" s="183"/>
      <c r="BH672" s="183"/>
      <c r="BI672" s="183"/>
      <c r="BJ672" s="183"/>
    </row>
    <row r="673">
      <c r="A673" s="183"/>
      <c r="B673" s="183"/>
      <c r="C673" s="263"/>
      <c r="D673" s="228"/>
      <c r="E673" s="228"/>
      <c r="F673" s="183"/>
      <c r="G673" s="183"/>
      <c r="H673" s="264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  <c r="AC673" s="183"/>
      <c r="AD673" s="183"/>
      <c r="AE673" s="183"/>
      <c r="AF673" s="183"/>
      <c r="AG673" s="183"/>
      <c r="AH673" s="183"/>
      <c r="AI673" s="183"/>
      <c r="AJ673" s="183"/>
      <c r="AK673" s="183"/>
      <c r="AL673" s="183"/>
      <c r="AM673" s="183"/>
      <c r="AN673" s="183"/>
      <c r="AO673" s="183"/>
      <c r="AP673" s="183"/>
      <c r="AQ673" s="183"/>
      <c r="AR673" s="183"/>
      <c r="AS673" s="183"/>
      <c r="AT673" s="183"/>
      <c r="AU673" s="183"/>
      <c r="AV673" s="183"/>
      <c r="AW673" s="183"/>
      <c r="AX673" s="183"/>
      <c r="AY673" s="183"/>
      <c r="AZ673" s="183"/>
      <c r="BA673" s="183"/>
      <c r="BB673" s="183"/>
      <c r="BC673" s="183"/>
      <c r="BD673" s="183"/>
      <c r="BE673" s="183"/>
      <c r="BF673" s="183"/>
      <c r="BG673" s="183"/>
      <c r="BH673" s="183"/>
      <c r="BI673" s="183"/>
      <c r="BJ673" s="183"/>
    </row>
    <row r="674">
      <c r="A674" s="183"/>
      <c r="B674" s="183"/>
      <c r="C674" s="263"/>
      <c r="D674" s="228"/>
      <c r="E674" s="228"/>
      <c r="F674" s="183"/>
      <c r="G674" s="183"/>
      <c r="H674" s="264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  <c r="AC674" s="183"/>
      <c r="AD674" s="183"/>
      <c r="AE674" s="183"/>
      <c r="AF674" s="183"/>
      <c r="AG674" s="183"/>
      <c r="AH674" s="183"/>
      <c r="AI674" s="183"/>
      <c r="AJ674" s="183"/>
      <c r="AK674" s="183"/>
      <c r="AL674" s="183"/>
      <c r="AM674" s="183"/>
      <c r="AN674" s="183"/>
      <c r="AO674" s="183"/>
      <c r="AP674" s="183"/>
      <c r="AQ674" s="183"/>
      <c r="AR674" s="183"/>
      <c r="AS674" s="183"/>
      <c r="AT674" s="183"/>
      <c r="AU674" s="183"/>
      <c r="AV674" s="183"/>
      <c r="AW674" s="183"/>
      <c r="AX674" s="183"/>
      <c r="AY674" s="183"/>
      <c r="AZ674" s="183"/>
      <c r="BA674" s="183"/>
      <c r="BB674" s="183"/>
      <c r="BC674" s="183"/>
      <c r="BD674" s="183"/>
      <c r="BE674" s="183"/>
      <c r="BF674" s="183"/>
      <c r="BG674" s="183"/>
      <c r="BH674" s="183"/>
      <c r="BI674" s="183"/>
      <c r="BJ674" s="183"/>
    </row>
    <row r="675">
      <c r="A675" s="183"/>
      <c r="B675" s="183"/>
      <c r="C675" s="263"/>
      <c r="D675" s="228"/>
      <c r="E675" s="228"/>
      <c r="F675" s="183"/>
      <c r="G675" s="183"/>
      <c r="H675" s="264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  <c r="AC675" s="183"/>
      <c r="AD675" s="183"/>
      <c r="AE675" s="183"/>
      <c r="AF675" s="183"/>
      <c r="AG675" s="183"/>
      <c r="AH675" s="183"/>
      <c r="AI675" s="183"/>
      <c r="AJ675" s="183"/>
      <c r="AK675" s="183"/>
      <c r="AL675" s="183"/>
      <c r="AM675" s="183"/>
      <c r="AN675" s="183"/>
      <c r="AO675" s="183"/>
      <c r="AP675" s="183"/>
      <c r="AQ675" s="183"/>
      <c r="AR675" s="183"/>
      <c r="AS675" s="183"/>
      <c r="AT675" s="183"/>
      <c r="AU675" s="183"/>
      <c r="AV675" s="183"/>
      <c r="AW675" s="183"/>
      <c r="AX675" s="183"/>
      <c r="AY675" s="183"/>
      <c r="AZ675" s="183"/>
      <c r="BA675" s="183"/>
      <c r="BB675" s="183"/>
      <c r="BC675" s="183"/>
      <c r="BD675" s="183"/>
      <c r="BE675" s="183"/>
      <c r="BF675" s="183"/>
      <c r="BG675" s="183"/>
      <c r="BH675" s="183"/>
      <c r="BI675" s="183"/>
      <c r="BJ675" s="183"/>
    </row>
    <row r="676">
      <c r="A676" s="183"/>
      <c r="B676" s="183"/>
      <c r="C676" s="263"/>
      <c r="D676" s="228"/>
      <c r="E676" s="228"/>
      <c r="F676" s="183"/>
      <c r="G676" s="183"/>
      <c r="H676" s="264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  <c r="AC676" s="183"/>
      <c r="AD676" s="183"/>
      <c r="AE676" s="183"/>
      <c r="AF676" s="183"/>
      <c r="AG676" s="183"/>
      <c r="AH676" s="183"/>
      <c r="AI676" s="183"/>
      <c r="AJ676" s="183"/>
      <c r="AK676" s="183"/>
      <c r="AL676" s="183"/>
      <c r="AM676" s="183"/>
      <c r="AN676" s="183"/>
      <c r="AO676" s="183"/>
      <c r="AP676" s="183"/>
      <c r="AQ676" s="183"/>
      <c r="AR676" s="183"/>
      <c r="AS676" s="183"/>
      <c r="AT676" s="183"/>
      <c r="AU676" s="183"/>
      <c r="AV676" s="183"/>
      <c r="AW676" s="183"/>
      <c r="AX676" s="183"/>
      <c r="AY676" s="183"/>
      <c r="AZ676" s="183"/>
      <c r="BA676" s="183"/>
      <c r="BB676" s="183"/>
      <c r="BC676" s="183"/>
      <c r="BD676" s="183"/>
      <c r="BE676" s="183"/>
      <c r="BF676" s="183"/>
      <c r="BG676" s="183"/>
      <c r="BH676" s="183"/>
      <c r="BI676" s="183"/>
      <c r="BJ676" s="183"/>
    </row>
    <row r="677">
      <c r="A677" s="183"/>
      <c r="B677" s="183"/>
      <c r="C677" s="263"/>
      <c r="D677" s="228"/>
      <c r="E677" s="228"/>
      <c r="F677" s="183"/>
      <c r="G677" s="183"/>
      <c r="H677" s="264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  <c r="AC677" s="183"/>
      <c r="AD677" s="183"/>
      <c r="AE677" s="183"/>
      <c r="AF677" s="183"/>
      <c r="AG677" s="183"/>
      <c r="AH677" s="183"/>
      <c r="AI677" s="183"/>
      <c r="AJ677" s="183"/>
      <c r="AK677" s="183"/>
      <c r="AL677" s="183"/>
      <c r="AM677" s="183"/>
      <c r="AN677" s="183"/>
      <c r="AO677" s="183"/>
      <c r="AP677" s="183"/>
      <c r="AQ677" s="183"/>
      <c r="AR677" s="183"/>
      <c r="AS677" s="183"/>
      <c r="AT677" s="183"/>
      <c r="AU677" s="183"/>
      <c r="AV677" s="183"/>
      <c r="AW677" s="183"/>
      <c r="AX677" s="183"/>
      <c r="AY677" s="183"/>
      <c r="AZ677" s="183"/>
      <c r="BA677" s="183"/>
      <c r="BB677" s="183"/>
      <c r="BC677" s="183"/>
      <c r="BD677" s="183"/>
      <c r="BE677" s="183"/>
      <c r="BF677" s="183"/>
      <c r="BG677" s="183"/>
      <c r="BH677" s="183"/>
      <c r="BI677" s="183"/>
      <c r="BJ677" s="183"/>
    </row>
    <row r="678">
      <c r="A678" s="183"/>
      <c r="B678" s="183"/>
      <c r="C678" s="263"/>
      <c r="D678" s="228"/>
      <c r="E678" s="228"/>
      <c r="F678" s="183"/>
      <c r="G678" s="183"/>
      <c r="H678" s="264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  <c r="AC678" s="183"/>
      <c r="AD678" s="183"/>
      <c r="AE678" s="183"/>
      <c r="AF678" s="183"/>
      <c r="AG678" s="183"/>
      <c r="AH678" s="183"/>
      <c r="AI678" s="183"/>
      <c r="AJ678" s="183"/>
      <c r="AK678" s="183"/>
      <c r="AL678" s="183"/>
      <c r="AM678" s="183"/>
      <c r="AN678" s="183"/>
      <c r="AO678" s="183"/>
      <c r="AP678" s="183"/>
      <c r="AQ678" s="183"/>
      <c r="AR678" s="183"/>
      <c r="AS678" s="183"/>
      <c r="AT678" s="183"/>
      <c r="AU678" s="183"/>
      <c r="AV678" s="183"/>
      <c r="AW678" s="183"/>
      <c r="AX678" s="183"/>
      <c r="AY678" s="183"/>
      <c r="AZ678" s="183"/>
      <c r="BA678" s="183"/>
      <c r="BB678" s="183"/>
      <c r="BC678" s="183"/>
      <c r="BD678" s="183"/>
      <c r="BE678" s="183"/>
      <c r="BF678" s="183"/>
      <c r="BG678" s="183"/>
      <c r="BH678" s="183"/>
      <c r="BI678" s="183"/>
      <c r="BJ678" s="183"/>
    </row>
    <row r="679">
      <c r="A679" s="183"/>
      <c r="B679" s="183"/>
      <c r="C679" s="263"/>
      <c r="D679" s="228"/>
      <c r="E679" s="228"/>
      <c r="F679" s="183"/>
      <c r="G679" s="183"/>
      <c r="H679" s="264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  <c r="AC679" s="183"/>
      <c r="AD679" s="183"/>
      <c r="AE679" s="183"/>
      <c r="AF679" s="183"/>
      <c r="AG679" s="183"/>
      <c r="AH679" s="183"/>
      <c r="AI679" s="183"/>
      <c r="AJ679" s="183"/>
      <c r="AK679" s="183"/>
      <c r="AL679" s="183"/>
      <c r="AM679" s="183"/>
      <c r="AN679" s="183"/>
      <c r="AO679" s="183"/>
      <c r="AP679" s="183"/>
      <c r="AQ679" s="183"/>
      <c r="AR679" s="183"/>
      <c r="AS679" s="183"/>
      <c r="AT679" s="183"/>
      <c r="AU679" s="183"/>
      <c r="AV679" s="183"/>
      <c r="AW679" s="183"/>
      <c r="AX679" s="183"/>
      <c r="AY679" s="183"/>
      <c r="AZ679" s="183"/>
      <c r="BA679" s="183"/>
      <c r="BB679" s="183"/>
      <c r="BC679" s="183"/>
      <c r="BD679" s="183"/>
      <c r="BE679" s="183"/>
      <c r="BF679" s="183"/>
      <c r="BG679" s="183"/>
      <c r="BH679" s="183"/>
      <c r="BI679" s="183"/>
      <c r="BJ679" s="183"/>
    </row>
    <row r="680">
      <c r="A680" s="183"/>
      <c r="B680" s="183"/>
      <c r="C680" s="263"/>
      <c r="D680" s="228"/>
      <c r="E680" s="228"/>
      <c r="F680" s="183"/>
      <c r="G680" s="183"/>
      <c r="H680" s="264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  <c r="AC680" s="183"/>
      <c r="AD680" s="183"/>
      <c r="AE680" s="183"/>
      <c r="AF680" s="183"/>
      <c r="AG680" s="183"/>
      <c r="AH680" s="183"/>
      <c r="AI680" s="183"/>
      <c r="AJ680" s="183"/>
      <c r="AK680" s="183"/>
      <c r="AL680" s="183"/>
      <c r="AM680" s="183"/>
      <c r="AN680" s="183"/>
      <c r="AO680" s="183"/>
      <c r="AP680" s="183"/>
      <c r="AQ680" s="183"/>
      <c r="AR680" s="183"/>
      <c r="AS680" s="183"/>
      <c r="AT680" s="183"/>
      <c r="AU680" s="183"/>
      <c r="AV680" s="183"/>
      <c r="AW680" s="183"/>
      <c r="AX680" s="183"/>
      <c r="AY680" s="183"/>
      <c r="AZ680" s="183"/>
      <c r="BA680" s="183"/>
      <c r="BB680" s="183"/>
      <c r="BC680" s="183"/>
      <c r="BD680" s="183"/>
      <c r="BE680" s="183"/>
      <c r="BF680" s="183"/>
      <c r="BG680" s="183"/>
      <c r="BH680" s="183"/>
      <c r="BI680" s="183"/>
      <c r="BJ680" s="183"/>
    </row>
    <row r="681">
      <c r="A681" s="183"/>
      <c r="B681" s="183"/>
      <c r="C681" s="263"/>
      <c r="D681" s="228"/>
      <c r="E681" s="228"/>
      <c r="F681" s="183"/>
      <c r="G681" s="183"/>
      <c r="H681" s="264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  <c r="AC681" s="183"/>
      <c r="AD681" s="183"/>
      <c r="AE681" s="183"/>
      <c r="AF681" s="183"/>
      <c r="AG681" s="183"/>
      <c r="AH681" s="183"/>
      <c r="AI681" s="183"/>
      <c r="AJ681" s="183"/>
      <c r="AK681" s="183"/>
      <c r="AL681" s="183"/>
      <c r="AM681" s="183"/>
      <c r="AN681" s="183"/>
      <c r="AO681" s="183"/>
      <c r="AP681" s="183"/>
      <c r="AQ681" s="183"/>
      <c r="AR681" s="183"/>
      <c r="AS681" s="183"/>
      <c r="AT681" s="183"/>
      <c r="AU681" s="183"/>
      <c r="AV681" s="183"/>
      <c r="AW681" s="183"/>
      <c r="AX681" s="183"/>
      <c r="AY681" s="183"/>
      <c r="AZ681" s="183"/>
      <c r="BA681" s="183"/>
      <c r="BB681" s="183"/>
      <c r="BC681" s="183"/>
      <c r="BD681" s="183"/>
      <c r="BE681" s="183"/>
      <c r="BF681" s="183"/>
      <c r="BG681" s="183"/>
      <c r="BH681" s="183"/>
      <c r="BI681" s="183"/>
      <c r="BJ681" s="183"/>
    </row>
    <row r="682">
      <c r="A682" s="183"/>
      <c r="B682" s="183"/>
      <c r="C682" s="263"/>
      <c r="D682" s="228"/>
      <c r="E682" s="228"/>
      <c r="F682" s="183"/>
      <c r="G682" s="183"/>
      <c r="H682" s="264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  <c r="AC682" s="183"/>
      <c r="AD682" s="183"/>
      <c r="AE682" s="183"/>
      <c r="AF682" s="183"/>
      <c r="AG682" s="183"/>
      <c r="AH682" s="183"/>
      <c r="AI682" s="183"/>
      <c r="AJ682" s="183"/>
      <c r="AK682" s="183"/>
      <c r="AL682" s="183"/>
      <c r="AM682" s="183"/>
      <c r="AN682" s="183"/>
      <c r="AO682" s="183"/>
      <c r="AP682" s="183"/>
      <c r="AQ682" s="183"/>
      <c r="AR682" s="183"/>
      <c r="AS682" s="183"/>
      <c r="AT682" s="183"/>
      <c r="AU682" s="183"/>
      <c r="AV682" s="183"/>
      <c r="AW682" s="183"/>
      <c r="AX682" s="183"/>
      <c r="AY682" s="183"/>
      <c r="AZ682" s="183"/>
      <c r="BA682" s="183"/>
      <c r="BB682" s="183"/>
      <c r="BC682" s="183"/>
      <c r="BD682" s="183"/>
      <c r="BE682" s="183"/>
      <c r="BF682" s="183"/>
      <c r="BG682" s="183"/>
      <c r="BH682" s="183"/>
      <c r="BI682" s="183"/>
      <c r="BJ682" s="183"/>
    </row>
    <row r="683">
      <c r="A683" s="183"/>
      <c r="B683" s="183"/>
      <c r="C683" s="263"/>
      <c r="D683" s="228"/>
      <c r="E683" s="228"/>
      <c r="F683" s="183"/>
      <c r="G683" s="183"/>
      <c r="H683" s="264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  <c r="AC683" s="183"/>
      <c r="AD683" s="183"/>
      <c r="AE683" s="183"/>
      <c r="AF683" s="183"/>
      <c r="AG683" s="183"/>
      <c r="AH683" s="183"/>
      <c r="AI683" s="183"/>
      <c r="AJ683" s="183"/>
      <c r="AK683" s="183"/>
      <c r="AL683" s="183"/>
      <c r="AM683" s="183"/>
      <c r="AN683" s="183"/>
      <c r="AO683" s="183"/>
      <c r="AP683" s="183"/>
      <c r="AQ683" s="183"/>
      <c r="AR683" s="183"/>
      <c r="AS683" s="183"/>
      <c r="AT683" s="183"/>
      <c r="AU683" s="183"/>
      <c r="AV683" s="183"/>
      <c r="AW683" s="183"/>
      <c r="AX683" s="183"/>
      <c r="AY683" s="183"/>
      <c r="AZ683" s="183"/>
      <c r="BA683" s="183"/>
      <c r="BB683" s="183"/>
      <c r="BC683" s="183"/>
      <c r="BD683" s="183"/>
      <c r="BE683" s="183"/>
      <c r="BF683" s="183"/>
      <c r="BG683" s="183"/>
      <c r="BH683" s="183"/>
      <c r="BI683" s="183"/>
      <c r="BJ683" s="183"/>
    </row>
    <row r="684">
      <c r="A684" s="183"/>
      <c r="B684" s="183"/>
      <c r="C684" s="263"/>
      <c r="D684" s="228"/>
      <c r="E684" s="228"/>
      <c r="F684" s="183"/>
      <c r="G684" s="183"/>
      <c r="H684" s="264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  <c r="AC684" s="183"/>
      <c r="AD684" s="183"/>
      <c r="AE684" s="183"/>
      <c r="AF684" s="183"/>
      <c r="AG684" s="183"/>
      <c r="AH684" s="183"/>
      <c r="AI684" s="183"/>
      <c r="AJ684" s="183"/>
      <c r="AK684" s="183"/>
      <c r="AL684" s="183"/>
      <c r="AM684" s="183"/>
      <c r="AN684" s="183"/>
      <c r="AO684" s="183"/>
      <c r="AP684" s="183"/>
      <c r="AQ684" s="183"/>
      <c r="AR684" s="183"/>
      <c r="AS684" s="183"/>
      <c r="AT684" s="183"/>
      <c r="AU684" s="183"/>
      <c r="AV684" s="183"/>
      <c r="AW684" s="183"/>
      <c r="AX684" s="183"/>
      <c r="AY684" s="183"/>
      <c r="AZ684" s="183"/>
      <c r="BA684" s="183"/>
      <c r="BB684" s="183"/>
      <c r="BC684" s="183"/>
      <c r="BD684" s="183"/>
      <c r="BE684" s="183"/>
      <c r="BF684" s="183"/>
      <c r="BG684" s="183"/>
      <c r="BH684" s="183"/>
      <c r="BI684" s="183"/>
      <c r="BJ684" s="183"/>
    </row>
    <row r="685">
      <c r="A685" s="183"/>
      <c r="B685" s="183"/>
      <c r="C685" s="263"/>
      <c r="D685" s="228"/>
      <c r="E685" s="228"/>
      <c r="F685" s="183"/>
      <c r="G685" s="183"/>
      <c r="H685" s="264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  <c r="AC685" s="183"/>
      <c r="AD685" s="183"/>
      <c r="AE685" s="183"/>
      <c r="AF685" s="183"/>
      <c r="AG685" s="183"/>
      <c r="AH685" s="183"/>
      <c r="AI685" s="183"/>
      <c r="AJ685" s="183"/>
      <c r="AK685" s="183"/>
      <c r="AL685" s="183"/>
      <c r="AM685" s="183"/>
      <c r="AN685" s="183"/>
      <c r="AO685" s="183"/>
      <c r="AP685" s="183"/>
      <c r="AQ685" s="183"/>
      <c r="AR685" s="183"/>
      <c r="AS685" s="183"/>
      <c r="AT685" s="183"/>
      <c r="AU685" s="183"/>
      <c r="AV685" s="183"/>
      <c r="AW685" s="183"/>
      <c r="AX685" s="183"/>
      <c r="AY685" s="183"/>
      <c r="AZ685" s="183"/>
      <c r="BA685" s="183"/>
      <c r="BB685" s="183"/>
      <c r="BC685" s="183"/>
      <c r="BD685" s="183"/>
      <c r="BE685" s="183"/>
      <c r="BF685" s="183"/>
      <c r="BG685" s="183"/>
      <c r="BH685" s="183"/>
      <c r="BI685" s="183"/>
      <c r="BJ685" s="183"/>
    </row>
    <row r="686">
      <c r="A686" s="183"/>
      <c r="B686" s="183"/>
      <c r="C686" s="263"/>
      <c r="D686" s="228"/>
      <c r="E686" s="228"/>
      <c r="F686" s="183"/>
      <c r="G686" s="183"/>
      <c r="H686" s="264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  <c r="AC686" s="183"/>
      <c r="AD686" s="183"/>
      <c r="AE686" s="183"/>
      <c r="AF686" s="183"/>
      <c r="AG686" s="183"/>
      <c r="AH686" s="183"/>
      <c r="AI686" s="183"/>
      <c r="AJ686" s="183"/>
      <c r="AK686" s="183"/>
      <c r="AL686" s="183"/>
      <c r="AM686" s="183"/>
      <c r="AN686" s="183"/>
      <c r="AO686" s="183"/>
      <c r="AP686" s="183"/>
      <c r="AQ686" s="183"/>
      <c r="AR686" s="183"/>
      <c r="AS686" s="183"/>
      <c r="AT686" s="183"/>
      <c r="AU686" s="183"/>
      <c r="AV686" s="183"/>
      <c r="AW686" s="183"/>
      <c r="AX686" s="183"/>
      <c r="AY686" s="183"/>
      <c r="AZ686" s="183"/>
      <c r="BA686" s="183"/>
      <c r="BB686" s="183"/>
      <c r="BC686" s="183"/>
      <c r="BD686" s="183"/>
      <c r="BE686" s="183"/>
      <c r="BF686" s="183"/>
      <c r="BG686" s="183"/>
      <c r="BH686" s="183"/>
      <c r="BI686" s="183"/>
      <c r="BJ686" s="183"/>
    </row>
    <row r="687">
      <c r="A687" s="183"/>
      <c r="B687" s="183"/>
      <c r="C687" s="263"/>
      <c r="D687" s="228"/>
      <c r="E687" s="228"/>
      <c r="F687" s="183"/>
      <c r="G687" s="183"/>
      <c r="H687" s="264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  <c r="AC687" s="183"/>
      <c r="AD687" s="183"/>
      <c r="AE687" s="183"/>
      <c r="AF687" s="183"/>
      <c r="AG687" s="183"/>
      <c r="AH687" s="183"/>
      <c r="AI687" s="183"/>
      <c r="AJ687" s="183"/>
      <c r="AK687" s="183"/>
      <c r="AL687" s="183"/>
      <c r="AM687" s="183"/>
      <c r="AN687" s="183"/>
      <c r="AO687" s="183"/>
      <c r="AP687" s="183"/>
      <c r="AQ687" s="183"/>
      <c r="AR687" s="183"/>
      <c r="AS687" s="183"/>
      <c r="AT687" s="183"/>
      <c r="AU687" s="183"/>
      <c r="AV687" s="183"/>
      <c r="AW687" s="183"/>
      <c r="AX687" s="183"/>
      <c r="AY687" s="183"/>
      <c r="AZ687" s="183"/>
      <c r="BA687" s="183"/>
      <c r="BB687" s="183"/>
      <c r="BC687" s="183"/>
      <c r="BD687" s="183"/>
      <c r="BE687" s="183"/>
      <c r="BF687" s="183"/>
      <c r="BG687" s="183"/>
      <c r="BH687" s="183"/>
      <c r="BI687" s="183"/>
      <c r="BJ687" s="183"/>
    </row>
    <row r="688">
      <c r="A688" s="183"/>
      <c r="B688" s="183"/>
      <c r="C688" s="263"/>
      <c r="D688" s="228"/>
      <c r="E688" s="228"/>
      <c r="F688" s="183"/>
      <c r="G688" s="183"/>
      <c r="H688" s="264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  <c r="AC688" s="183"/>
      <c r="AD688" s="183"/>
      <c r="AE688" s="183"/>
      <c r="AF688" s="183"/>
      <c r="AG688" s="183"/>
      <c r="AH688" s="183"/>
      <c r="AI688" s="183"/>
      <c r="AJ688" s="183"/>
      <c r="AK688" s="183"/>
      <c r="AL688" s="183"/>
      <c r="AM688" s="183"/>
      <c r="AN688" s="183"/>
      <c r="AO688" s="183"/>
      <c r="AP688" s="183"/>
      <c r="AQ688" s="183"/>
      <c r="AR688" s="183"/>
      <c r="AS688" s="183"/>
      <c r="AT688" s="183"/>
      <c r="AU688" s="183"/>
      <c r="AV688" s="183"/>
      <c r="AW688" s="183"/>
      <c r="AX688" s="183"/>
      <c r="AY688" s="183"/>
      <c r="AZ688" s="183"/>
      <c r="BA688" s="183"/>
      <c r="BB688" s="183"/>
      <c r="BC688" s="183"/>
      <c r="BD688" s="183"/>
      <c r="BE688" s="183"/>
      <c r="BF688" s="183"/>
      <c r="BG688" s="183"/>
      <c r="BH688" s="183"/>
      <c r="BI688" s="183"/>
      <c r="BJ688" s="183"/>
    </row>
    <row r="689">
      <c r="A689" s="183"/>
      <c r="B689" s="183"/>
      <c r="C689" s="263"/>
      <c r="D689" s="228"/>
      <c r="E689" s="228"/>
      <c r="F689" s="183"/>
      <c r="G689" s="183"/>
      <c r="H689" s="264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  <c r="AC689" s="183"/>
      <c r="AD689" s="183"/>
      <c r="AE689" s="183"/>
      <c r="AF689" s="183"/>
      <c r="AG689" s="183"/>
      <c r="AH689" s="183"/>
      <c r="AI689" s="183"/>
      <c r="AJ689" s="183"/>
      <c r="AK689" s="183"/>
      <c r="AL689" s="183"/>
      <c r="AM689" s="183"/>
      <c r="AN689" s="183"/>
      <c r="AO689" s="183"/>
      <c r="AP689" s="183"/>
      <c r="AQ689" s="183"/>
      <c r="AR689" s="183"/>
      <c r="AS689" s="183"/>
      <c r="AT689" s="183"/>
      <c r="AU689" s="183"/>
      <c r="AV689" s="183"/>
      <c r="AW689" s="183"/>
      <c r="AX689" s="183"/>
      <c r="AY689" s="183"/>
      <c r="AZ689" s="183"/>
      <c r="BA689" s="183"/>
      <c r="BB689" s="183"/>
      <c r="BC689" s="183"/>
      <c r="BD689" s="183"/>
      <c r="BE689" s="183"/>
      <c r="BF689" s="183"/>
      <c r="BG689" s="183"/>
      <c r="BH689" s="183"/>
      <c r="BI689" s="183"/>
      <c r="BJ689" s="183"/>
    </row>
    <row r="690">
      <c r="A690" s="183"/>
      <c r="B690" s="183"/>
      <c r="C690" s="263"/>
      <c r="D690" s="228"/>
      <c r="E690" s="228"/>
      <c r="F690" s="183"/>
      <c r="G690" s="183"/>
      <c r="H690" s="264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  <c r="AC690" s="183"/>
      <c r="AD690" s="183"/>
      <c r="AE690" s="183"/>
      <c r="AF690" s="183"/>
      <c r="AG690" s="183"/>
      <c r="AH690" s="183"/>
      <c r="AI690" s="183"/>
      <c r="AJ690" s="183"/>
      <c r="AK690" s="183"/>
      <c r="AL690" s="183"/>
      <c r="AM690" s="183"/>
      <c r="AN690" s="183"/>
      <c r="AO690" s="183"/>
      <c r="AP690" s="183"/>
      <c r="AQ690" s="183"/>
      <c r="AR690" s="183"/>
      <c r="AS690" s="183"/>
      <c r="AT690" s="183"/>
      <c r="AU690" s="183"/>
      <c r="AV690" s="183"/>
      <c r="AW690" s="183"/>
      <c r="AX690" s="183"/>
      <c r="AY690" s="183"/>
      <c r="AZ690" s="183"/>
      <c r="BA690" s="183"/>
      <c r="BB690" s="183"/>
      <c r="BC690" s="183"/>
      <c r="BD690" s="183"/>
      <c r="BE690" s="183"/>
      <c r="BF690" s="183"/>
      <c r="BG690" s="183"/>
      <c r="BH690" s="183"/>
      <c r="BI690" s="183"/>
      <c r="BJ690" s="183"/>
    </row>
    <row r="691">
      <c r="A691" s="183"/>
      <c r="B691" s="183"/>
      <c r="C691" s="263"/>
      <c r="D691" s="228"/>
      <c r="E691" s="228"/>
      <c r="F691" s="183"/>
      <c r="G691" s="183"/>
      <c r="H691" s="264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  <c r="AS691" s="183"/>
      <c r="AT691" s="183"/>
      <c r="AU691" s="183"/>
      <c r="AV691" s="183"/>
      <c r="AW691" s="183"/>
      <c r="AX691" s="183"/>
      <c r="AY691" s="183"/>
      <c r="AZ691" s="183"/>
      <c r="BA691" s="183"/>
      <c r="BB691" s="183"/>
      <c r="BC691" s="183"/>
      <c r="BD691" s="183"/>
      <c r="BE691" s="183"/>
      <c r="BF691" s="183"/>
      <c r="BG691" s="183"/>
      <c r="BH691" s="183"/>
      <c r="BI691" s="183"/>
      <c r="BJ691" s="183"/>
    </row>
    <row r="692">
      <c r="A692" s="183"/>
      <c r="B692" s="183"/>
      <c r="C692" s="263"/>
      <c r="D692" s="228"/>
      <c r="E692" s="228"/>
      <c r="F692" s="183"/>
      <c r="G692" s="183"/>
      <c r="H692" s="264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  <c r="AS692" s="183"/>
      <c r="AT692" s="183"/>
      <c r="AU692" s="183"/>
      <c r="AV692" s="183"/>
      <c r="AW692" s="183"/>
      <c r="AX692" s="183"/>
      <c r="AY692" s="183"/>
      <c r="AZ692" s="183"/>
      <c r="BA692" s="183"/>
      <c r="BB692" s="183"/>
      <c r="BC692" s="183"/>
      <c r="BD692" s="183"/>
      <c r="BE692" s="183"/>
      <c r="BF692" s="183"/>
      <c r="BG692" s="183"/>
      <c r="BH692" s="183"/>
      <c r="BI692" s="183"/>
      <c r="BJ692" s="183"/>
    </row>
    <row r="693">
      <c r="A693" s="183"/>
      <c r="B693" s="183"/>
      <c r="C693" s="263"/>
      <c r="D693" s="228"/>
      <c r="E693" s="228"/>
      <c r="F693" s="183"/>
      <c r="G693" s="183"/>
      <c r="H693" s="264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  <c r="AS693" s="183"/>
      <c r="AT693" s="183"/>
      <c r="AU693" s="183"/>
      <c r="AV693" s="183"/>
      <c r="AW693" s="183"/>
      <c r="AX693" s="183"/>
      <c r="AY693" s="183"/>
      <c r="AZ693" s="183"/>
      <c r="BA693" s="183"/>
      <c r="BB693" s="183"/>
      <c r="BC693" s="183"/>
      <c r="BD693" s="183"/>
      <c r="BE693" s="183"/>
      <c r="BF693" s="183"/>
      <c r="BG693" s="183"/>
      <c r="BH693" s="183"/>
      <c r="BI693" s="183"/>
      <c r="BJ693" s="183"/>
    </row>
    <row r="694">
      <c r="A694" s="183"/>
      <c r="B694" s="183"/>
      <c r="C694" s="263"/>
      <c r="D694" s="228"/>
      <c r="E694" s="228"/>
      <c r="F694" s="183"/>
      <c r="G694" s="183"/>
      <c r="H694" s="264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  <c r="AS694" s="183"/>
      <c r="AT694" s="183"/>
      <c r="AU694" s="183"/>
      <c r="AV694" s="183"/>
      <c r="AW694" s="183"/>
      <c r="AX694" s="183"/>
      <c r="AY694" s="183"/>
      <c r="AZ694" s="183"/>
      <c r="BA694" s="183"/>
      <c r="BB694" s="183"/>
      <c r="BC694" s="183"/>
      <c r="BD694" s="183"/>
      <c r="BE694" s="183"/>
      <c r="BF694" s="183"/>
      <c r="BG694" s="183"/>
      <c r="BH694" s="183"/>
      <c r="BI694" s="183"/>
      <c r="BJ694" s="183"/>
    </row>
    <row r="695">
      <c r="A695" s="183"/>
      <c r="B695" s="183"/>
      <c r="C695" s="263"/>
      <c r="D695" s="228"/>
      <c r="E695" s="228"/>
      <c r="F695" s="183"/>
      <c r="G695" s="183"/>
      <c r="H695" s="264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  <c r="AS695" s="183"/>
      <c r="AT695" s="183"/>
      <c r="AU695" s="183"/>
      <c r="AV695" s="183"/>
      <c r="AW695" s="183"/>
      <c r="AX695" s="183"/>
      <c r="AY695" s="183"/>
      <c r="AZ695" s="183"/>
      <c r="BA695" s="183"/>
      <c r="BB695" s="183"/>
      <c r="BC695" s="183"/>
      <c r="BD695" s="183"/>
      <c r="BE695" s="183"/>
      <c r="BF695" s="183"/>
      <c r="BG695" s="183"/>
      <c r="BH695" s="183"/>
      <c r="BI695" s="183"/>
      <c r="BJ695" s="183"/>
    </row>
    <row r="696">
      <c r="A696" s="183"/>
      <c r="B696" s="183"/>
      <c r="C696" s="263"/>
      <c r="D696" s="228"/>
      <c r="E696" s="228"/>
      <c r="F696" s="183"/>
      <c r="G696" s="183"/>
      <c r="H696" s="264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  <c r="AS696" s="183"/>
      <c r="AT696" s="183"/>
      <c r="AU696" s="183"/>
      <c r="AV696" s="183"/>
      <c r="AW696" s="183"/>
      <c r="AX696" s="183"/>
      <c r="AY696" s="183"/>
      <c r="AZ696" s="183"/>
      <c r="BA696" s="183"/>
      <c r="BB696" s="183"/>
      <c r="BC696" s="183"/>
      <c r="BD696" s="183"/>
      <c r="BE696" s="183"/>
      <c r="BF696" s="183"/>
      <c r="BG696" s="183"/>
      <c r="BH696" s="183"/>
      <c r="BI696" s="183"/>
      <c r="BJ696" s="183"/>
    </row>
    <row r="697">
      <c r="A697" s="183"/>
      <c r="B697" s="183"/>
      <c r="C697" s="263"/>
      <c r="D697" s="228"/>
      <c r="E697" s="228"/>
      <c r="F697" s="183"/>
      <c r="G697" s="183"/>
      <c r="H697" s="264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  <c r="AS697" s="183"/>
      <c r="AT697" s="183"/>
      <c r="AU697" s="183"/>
      <c r="AV697" s="183"/>
      <c r="AW697" s="183"/>
      <c r="AX697" s="183"/>
      <c r="AY697" s="183"/>
      <c r="AZ697" s="183"/>
      <c r="BA697" s="183"/>
      <c r="BB697" s="183"/>
      <c r="BC697" s="183"/>
      <c r="BD697" s="183"/>
      <c r="BE697" s="183"/>
      <c r="BF697" s="183"/>
      <c r="BG697" s="183"/>
      <c r="BH697" s="183"/>
      <c r="BI697" s="183"/>
      <c r="BJ697" s="183"/>
    </row>
    <row r="698">
      <c r="A698" s="183"/>
      <c r="B698" s="183"/>
      <c r="C698" s="263"/>
      <c r="D698" s="228"/>
      <c r="E698" s="228"/>
      <c r="F698" s="183"/>
      <c r="G698" s="183"/>
      <c r="H698" s="264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  <c r="AS698" s="183"/>
      <c r="AT698" s="183"/>
      <c r="AU698" s="183"/>
      <c r="AV698" s="183"/>
      <c r="AW698" s="183"/>
      <c r="AX698" s="183"/>
      <c r="AY698" s="183"/>
      <c r="AZ698" s="183"/>
      <c r="BA698" s="183"/>
      <c r="BB698" s="183"/>
      <c r="BC698" s="183"/>
      <c r="BD698" s="183"/>
      <c r="BE698" s="183"/>
      <c r="BF698" s="183"/>
      <c r="BG698" s="183"/>
      <c r="BH698" s="183"/>
      <c r="BI698" s="183"/>
      <c r="BJ698" s="183"/>
    </row>
    <row r="699">
      <c r="A699" s="183"/>
      <c r="B699" s="183"/>
      <c r="C699" s="263"/>
      <c r="D699" s="228"/>
      <c r="E699" s="228"/>
      <c r="F699" s="183"/>
      <c r="G699" s="183"/>
      <c r="H699" s="264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  <c r="AS699" s="183"/>
      <c r="AT699" s="183"/>
      <c r="AU699" s="183"/>
      <c r="AV699" s="183"/>
      <c r="AW699" s="183"/>
      <c r="AX699" s="183"/>
      <c r="AY699" s="183"/>
      <c r="AZ699" s="183"/>
      <c r="BA699" s="183"/>
      <c r="BB699" s="183"/>
      <c r="BC699" s="183"/>
      <c r="BD699" s="183"/>
      <c r="BE699" s="183"/>
      <c r="BF699" s="183"/>
      <c r="BG699" s="183"/>
      <c r="BH699" s="183"/>
      <c r="BI699" s="183"/>
      <c r="BJ699" s="183"/>
    </row>
    <row r="700">
      <c r="A700" s="183"/>
      <c r="B700" s="183"/>
      <c r="C700" s="263"/>
      <c r="D700" s="228"/>
      <c r="E700" s="228"/>
      <c r="F700" s="183"/>
      <c r="G700" s="183"/>
      <c r="H700" s="264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  <c r="AS700" s="183"/>
      <c r="AT700" s="183"/>
      <c r="AU700" s="183"/>
      <c r="AV700" s="183"/>
      <c r="AW700" s="183"/>
      <c r="AX700" s="183"/>
      <c r="AY700" s="183"/>
      <c r="AZ700" s="183"/>
      <c r="BA700" s="183"/>
      <c r="BB700" s="183"/>
      <c r="BC700" s="183"/>
      <c r="BD700" s="183"/>
      <c r="BE700" s="183"/>
      <c r="BF700" s="183"/>
      <c r="BG700" s="183"/>
      <c r="BH700" s="183"/>
      <c r="BI700" s="183"/>
      <c r="BJ700" s="183"/>
    </row>
    <row r="701">
      <c r="A701" s="183"/>
      <c r="B701" s="183"/>
      <c r="C701" s="263"/>
      <c r="D701" s="228"/>
      <c r="E701" s="228"/>
      <c r="F701" s="183"/>
      <c r="G701" s="183"/>
      <c r="H701" s="264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  <c r="AS701" s="183"/>
      <c r="AT701" s="183"/>
      <c r="AU701" s="183"/>
      <c r="AV701" s="183"/>
      <c r="AW701" s="183"/>
      <c r="AX701" s="183"/>
      <c r="AY701" s="183"/>
      <c r="AZ701" s="183"/>
      <c r="BA701" s="183"/>
      <c r="BB701" s="183"/>
      <c r="BC701" s="183"/>
      <c r="BD701" s="183"/>
      <c r="BE701" s="183"/>
      <c r="BF701" s="183"/>
      <c r="BG701" s="183"/>
      <c r="BH701" s="183"/>
      <c r="BI701" s="183"/>
      <c r="BJ701" s="183"/>
    </row>
    <row r="702">
      <c r="A702" s="183"/>
      <c r="B702" s="183"/>
      <c r="C702" s="263"/>
      <c r="D702" s="228"/>
      <c r="E702" s="228"/>
      <c r="F702" s="183"/>
      <c r="G702" s="183"/>
      <c r="H702" s="264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  <c r="AS702" s="183"/>
      <c r="AT702" s="183"/>
      <c r="AU702" s="183"/>
      <c r="AV702" s="183"/>
      <c r="AW702" s="183"/>
      <c r="AX702" s="183"/>
      <c r="AY702" s="183"/>
      <c r="AZ702" s="183"/>
      <c r="BA702" s="183"/>
      <c r="BB702" s="183"/>
      <c r="BC702" s="183"/>
      <c r="BD702" s="183"/>
      <c r="BE702" s="183"/>
      <c r="BF702" s="183"/>
      <c r="BG702" s="183"/>
      <c r="BH702" s="183"/>
      <c r="BI702" s="183"/>
      <c r="BJ702" s="183"/>
    </row>
    <row r="703">
      <c r="A703" s="183"/>
      <c r="B703" s="183"/>
      <c r="C703" s="263"/>
      <c r="D703" s="228"/>
      <c r="E703" s="228"/>
      <c r="F703" s="183"/>
      <c r="G703" s="183"/>
      <c r="H703" s="264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  <c r="AS703" s="183"/>
      <c r="AT703" s="183"/>
      <c r="AU703" s="183"/>
      <c r="AV703" s="183"/>
      <c r="AW703" s="183"/>
      <c r="AX703" s="183"/>
      <c r="AY703" s="183"/>
      <c r="AZ703" s="183"/>
      <c r="BA703" s="183"/>
      <c r="BB703" s="183"/>
      <c r="BC703" s="183"/>
      <c r="BD703" s="183"/>
      <c r="BE703" s="183"/>
      <c r="BF703" s="183"/>
      <c r="BG703" s="183"/>
      <c r="BH703" s="183"/>
      <c r="BI703" s="183"/>
      <c r="BJ703" s="183"/>
    </row>
    <row r="704">
      <c r="A704" s="183"/>
      <c r="B704" s="183"/>
      <c r="C704" s="263"/>
      <c r="D704" s="228"/>
      <c r="E704" s="228"/>
      <c r="F704" s="183"/>
      <c r="G704" s="183"/>
      <c r="H704" s="264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  <c r="AS704" s="183"/>
      <c r="AT704" s="183"/>
      <c r="AU704" s="183"/>
      <c r="AV704" s="183"/>
      <c r="AW704" s="183"/>
      <c r="AX704" s="183"/>
      <c r="AY704" s="183"/>
      <c r="AZ704" s="183"/>
      <c r="BA704" s="183"/>
      <c r="BB704" s="183"/>
      <c r="BC704" s="183"/>
      <c r="BD704" s="183"/>
      <c r="BE704" s="183"/>
      <c r="BF704" s="183"/>
      <c r="BG704" s="183"/>
      <c r="BH704" s="183"/>
      <c r="BI704" s="183"/>
      <c r="BJ704" s="183"/>
    </row>
    <row r="705">
      <c r="A705" s="183"/>
      <c r="B705" s="183"/>
      <c r="C705" s="263"/>
      <c r="D705" s="228"/>
      <c r="E705" s="228"/>
      <c r="F705" s="183"/>
      <c r="G705" s="183"/>
      <c r="H705" s="264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  <c r="AS705" s="183"/>
      <c r="AT705" s="183"/>
      <c r="AU705" s="183"/>
      <c r="AV705" s="183"/>
      <c r="AW705" s="183"/>
      <c r="AX705" s="183"/>
      <c r="AY705" s="183"/>
      <c r="AZ705" s="183"/>
      <c r="BA705" s="183"/>
      <c r="BB705" s="183"/>
      <c r="BC705" s="183"/>
      <c r="BD705" s="183"/>
      <c r="BE705" s="183"/>
      <c r="BF705" s="183"/>
      <c r="BG705" s="183"/>
      <c r="BH705" s="183"/>
      <c r="BI705" s="183"/>
      <c r="BJ705" s="183"/>
    </row>
    <row r="706">
      <c r="A706" s="183"/>
      <c r="B706" s="183"/>
      <c r="C706" s="263"/>
      <c r="D706" s="228"/>
      <c r="E706" s="228"/>
      <c r="F706" s="183"/>
      <c r="G706" s="183"/>
      <c r="H706" s="264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  <c r="AS706" s="183"/>
      <c r="AT706" s="183"/>
      <c r="AU706" s="183"/>
      <c r="AV706" s="183"/>
      <c r="AW706" s="183"/>
      <c r="AX706" s="183"/>
      <c r="AY706" s="183"/>
      <c r="AZ706" s="183"/>
      <c r="BA706" s="183"/>
      <c r="BB706" s="183"/>
      <c r="BC706" s="183"/>
      <c r="BD706" s="183"/>
      <c r="BE706" s="183"/>
      <c r="BF706" s="183"/>
      <c r="BG706" s="183"/>
      <c r="BH706" s="183"/>
      <c r="BI706" s="183"/>
      <c r="BJ706" s="183"/>
    </row>
    <row r="707">
      <c r="A707" s="183"/>
      <c r="B707" s="183"/>
      <c r="C707" s="263"/>
      <c r="D707" s="228"/>
      <c r="E707" s="228"/>
      <c r="F707" s="183"/>
      <c r="G707" s="183"/>
      <c r="H707" s="264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  <c r="AS707" s="183"/>
      <c r="AT707" s="183"/>
      <c r="AU707" s="183"/>
      <c r="AV707" s="183"/>
      <c r="AW707" s="183"/>
      <c r="AX707" s="183"/>
      <c r="AY707" s="183"/>
      <c r="AZ707" s="183"/>
      <c r="BA707" s="183"/>
      <c r="BB707" s="183"/>
      <c r="BC707" s="183"/>
      <c r="BD707" s="183"/>
      <c r="BE707" s="183"/>
      <c r="BF707" s="183"/>
      <c r="BG707" s="183"/>
      <c r="BH707" s="183"/>
      <c r="BI707" s="183"/>
      <c r="BJ707" s="183"/>
    </row>
    <row r="708">
      <c r="A708" s="183"/>
      <c r="B708" s="183"/>
      <c r="C708" s="263"/>
      <c r="D708" s="228"/>
      <c r="E708" s="228"/>
      <c r="F708" s="183"/>
      <c r="G708" s="183"/>
      <c r="H708" s="264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  <c r="AC708" s="183"/>
      <c r="AD708" s="183"/>
      <c r="AE708" s="183"/>
      <c r="AF708" s="183"/>
      <c r="AG708" s="183"/>
      <c r="AH708" s="183"/>
      <c r="AI708" s="183"/>
      <c r="AJ708" s="183"/>
      <c r="AK708" s="183"/>
      <c r="AL708" s="183"/>
      <c r="AM708" s="183"/>
      <c r="AN708" s="183"/>
      <c r="AO708" s="183"/>
      <c r="AP708" s="183"/>
      <c r="AQ708" s="183"/>
      <c r="AR708" s="183"/>
      <c r="AS708" s="183"/>
      <c r="AT708" s="183"/>
      <c r="AU708" s="183"/>
      <c r="AV708" s="183"/>
      <c r="AW708" s="183"/>
      <c r="AX708" s="183"/>
      <c r="AY708" s="183"/>
      <c r="AZ708" s="183"/>
      <c r="BA708" s="183"/>
      <c r="BB708" s="183"/>
      <c r="BC708" s="183"/>
      <c r="BD708" s="183"/>
      <c r="BE708" s="183"/>
      <c r="BF708" s="183"/>
      <c r="BG708" s="183"/>
      <c r="BH708" s="183"/>
      <c r="BI708" s="183"/>
      <c r="BJ708" s="183"/>
    </row>
    <row r="709">
      <c r="A709" s="183"/>
      <c r="B709" s="183"/>
      <c r="C709" s="263"/>
      <c r="D709" s="228"/>
      <c r="E709" s="228"/>
      <c r="F709" s="183"/>
      <c r="G709" s="183"/>
      <c r="H709" s="264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  <c r="AS709" s="183"/>
      <c r="AT709" s="183"/>
      <c r="AU709" s="183"/>
      <c r="AV709" s="183"/>
      <c r="AW709" s="183"/>
      <c r="AX709" s="183"/>
      <c r="AY709" s="183"/>
      <c r="AZ709" s="183"/>
      <c r="BA709" s="183"/>
      <c r="BB709" s="183"/>
      <c r="BC709" s="183"/>
      <c r="BD709" s="183"/>
      <c r="BE709" s="183"/>
      <c r="BF709" s="183"/>
      <c r="BG709" s="183"/>
      <c r="BH709" s="183"/>
      <c r="BI709" s="183"/>
      <c r="BJ709" s="183"/>
    </row>
    <row r="710">
      <c r="A710" s="183"/>
      <c r="B710" s="183"/>
      <c r="C710" s="263"/>
      <c r="D710" s="228"/>
      <c r="E710" s="228"/>
      <c r="F710" s="183"/>
      <c r="G710" s="183"/>
      <c r="H710" s="264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  <c r="AC710" s="183"/>
      <c r="AD710" s="183"/>
      <c r="AE710" s="183"/>
      <c r="AF710" s="183"/>
      <c r="AG710" s="183"/>
      <c r="AH710" s="183"/>
      <c r="AI710" s="183"/>
      <c r="AJ710" s="183"/>
      <c r="AK710" s="183"/>
      <c r="AL710" s="183"/>
      <c r="AM710" s="183"/>
      <c r="AN710" s="183"/>
      <c r="AO710" s="183"/>
      <c r="AP710" s="183"/>
      <c r="AQ710" s="183"/>
      <c r="AR710" s="183"/>
      <c r="AS710" s="183"/>
      <c r="AT710" s="183"/>
      <c r="AU710" s="183"/>
      <c r="AV710" s="183"/>
      <c r="AW710" s="183"/>
      <c r="AX710" s="183"/>
      <c r="AY710" s="183"/>
      <c r="AZ710" s="183"/>
      <c r="BA710" s="183"/>
      <c r="BB710" s="183"/>
      <c r="BC710" s="183"/>
      <c r="BD710" s="183"/>
      <c r="BE710" s="183"/>
      <c r="BF710" s="183"/>
      <c r="BG710" s="183"/>
      <c r="BH710" s="183"/>
      <c r="BI710" s="183"/>
      <c r="BJ710" s="183"/>
    </row>
    <row r="711">
      <c r="A711" s="183"/>
      <c r="B711" s="183"/>
      <c r="C711" s="263"/>
      <c r="D711" s="228"/>
      <c r="E711" s="228"/>
      <c r="F711" s="183"/>
      <c r="G711" s="183"/>
      <c r="H711" s="264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  <c r="AC711" s="183"/>
      <c r="AD711" s="183"/>
      <c r="AE711" s="183"/>
      <c r="AF711" s="183"/>
      <c r="AG711" s="183"/>
      <c r="AH711" s="183"/>
      <c r="AI711" s="183"/>
      <c r="AJ711" s="183"/>
      <c r="AK711" s="183"/>
      <c r="AL711" s="183"/>
      <c r="AM711" s="183"/>
      <c r="AN711" s="183"/>
      <c r="AO711" s="183"/>
      <c r="AP711" s="183"/>
      <c r="AQ711" s="183"/>
      <c r="AR711" s="183"/>
      <c r="AS711" s="183"/>
      <c r="AT711" s="183"/>
      <c r="AU711" s="183"/>
      <c r="AV711" s="183"/>
      <c r="AW711" s="183"/>
      <c r="AX711" s="183"/>
      <c r="AY711" s="183"/>
      <c r="AZ711" s="183"/>
      <c r="BA711" s="183"/>
      <c r="BB711" s="183"/>
      <c r="BC711" s="183"/>
      <c r="BD711" s="183"/>
      <c r="BE711" s="183"/>
      <c r="BF711" s="183"/>
      <c r="BG711" s="183"/>
      <c r="BH711" s="183"/>
      <c r="BI711" s="183"/>
      <c r="BJ711" s="183"/>
    </row>
    <row r="712">
      <c r="A712" s="183"/>
      <c r="B712" s="183"/>
      <c r="C712" s="263"/>
      <c r="D712" s="228"/>
      <c r="E712" s="228"/>
      <c r="F712" s="183"/>
      <c r="G712" s="183"/>
      <c r="H712" s="264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  <c r="AC712" s="183"/>
      <c r="AD712" s="183"/>
      <c r="AE712" s="183"/>
      <c r="AF712" s="183"/>
      <c r="AG712" s="183"/>
      <c r="AH712" s="183"/>
      <c r="AI712" s="183"/>
      <c r="AJ712" s="183"/>
      <c r="AK712" s="183"/>
      <c r="AL712" s="183"/>
      <c r="AM712" s="183"/>
      <c r="AN712" s="183"/>
      <c r="AO712" s="183"/>
      <c r="AP712" s="183"/>
      <c r="AQ712" s="183"/>
      <c r="AR712" s="183"/>
      <c r="AS712" s="183"/>
      <c r="AT712" s="183"/>
      <c r="AU712" s="183"/>
      <c r="AV712" s="183"/>
      <c r="AW712" s="183"/>
      <c r="AX712" s="183"/>
      <c r="AY712" s="183"/>
      <c r="AZ712" s="183"/>
      <c r="BA712" s="183"/>
      <c r="BB712" s="183"/>
      <c r="BC712" s="183"/>
      <c r="BD712" s="183"/>
      <c r="BE712" s="183"/>
      <c r="BF712" s="183"/>
      <c r="BG712" s="183"/>
      <c r="BH712" s="183"/>
      <c r="BI712" s="183"/>
      <c r="BJ712" s="183"/>
    </row>
    <row r="713">
      <c r="A713" s="183"/>
      <c r="B713" s="183"/>
      <c r="C713" s="263"/>
      <c r="D713" s="228"/>
      <c r="E713" s="228"/>
      <c r="F713" s="183"/>
      <c r="G713" s="183"/>
      <c r="H713" s="264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  <c r="AC713" s="183"/>
      <c r="AD713" s="183"/>
      <c r="AE713" s="183"/>
      <c r="AF713" s="183"/>
      <c r="AG713" s="183"/>
      <c r="AH713" s="183"/>
      <c r="AI713" s="183"/>
      <c r="AJ713" s="183"/>
      <c r="AK713" s="183"/>
      <c r="AL713" s="183"/>
      <c r="AM713" s="183"/>
      <c r="AN713" s="183"/>
      <c r="AO713" s="183"/>
      <c r="AP713" s="183"/>
      <c r="AQ713" s="183"/>
      <c r="AR713" s="183"/>
      <c r="AS713" s="183"/>
      <c r="AT713" s="183"/>
      <c r="AU713" s="183"/>
      <c r="AV713" s="183"/>
      <c r="AW713" s="183"/>
      <c r="AX713" s="183"/>
      <c r="AY713" s="183"/>
      <c r="AZ713" s="183"/>
      <c r="BA713" s="183"/>
      <c r="BB713" s="183"/>
      <c r="BC713" s="183"/>
      <c r="BD713" s="183"/>
      <c r="BE713" s="183"/>
      <c r="BF713" s="183"/>
      <c r="BG713" s="183"/>
      <c r="BH713" s="183"/>
      <c r="BI713" s="183"/>
      <c r="BJ713" s="183"/>
    </row>
    <row r="714">
      <c r="A714" s="183"/>
      <c r="B714" s="183"/>
      <c r="C714" s="263"/>
      <c r="D714" s="228"/>
      <c r="E714" s="228"/>
      <c r="F714" s="183"/>
      <c r="G714" s="183"/>
      <c r="H714" s="264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  <c r="AC714" s="183"/>
      <c r="AD714" s="183"/>
      <c r="AE714" s="183"/>
      <c r="AF714" s="183"/>
      <c r="AG714" s="183"/>
      <c r="AH714" s="183"/>
      <c r="AI714" s="183"/>
      <c r="AJ714" s="183"/>
      <c r="AK714" s="183"/>
      <c r="AL714" s="183"/>
      <c r="AM714" s="183"/>
      <c r="AN714" s="183"/>
      <c r="AO714" s="183"/>
      <c r="AP714" s="183"/>
      <c r="AQ714" s="183"/>
      <c r="AR714" s="183"/>
      <c r="AS714" s="183"/>
      <c r="AT714" s="183"/>
      <c r="AU714" s="183"/>
      <c r="AV714" s="183"/>
      <c r="AW714" s="183"/>
      <c r="AX714" s="183"/>
      <c r="AY714" s="183"/>
      <c r="AZ714" s="183"/>
      <c r="BA714" s="183"/>
      <c r="BB714" s="183"/>
      <c r="BC714" s="183"/>
      <c r="BD714" s="183"/>
      <c r="BE714" s="183"/>
      <c r="BF714" s="183"/>
      <c r="BG714" s="183"/>
      <c r="BH714" s="183"/>
      <c r="BI714" s="183"/>
      <c r="BJ714" s="183"/>
    </row>
    <row r="715">
      <c r="A715" s="183"/>
      <c r="B715" s="183"/>
      <c r="C715" s="263"/>
      <c r="D715" s="228"/>
      <c r="E715" s="228"/>
      <c r="F715" s="183"/>
      <c r="G715" s="183"/>
      <c r="H715" s="264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  <c r="AC715" s="183"/>
      <c r="AD715" s="183"/>
      <c r="AE715" s="183"/>
      <c r="AF715" s="183"/>
      <c r="AG715" s="183"/>
      <c r="AH715" s="183"/>
      <c r="AI715" s="183"/>
      <c r="AJ715" s="183"/>
      <c r="AK715" s="183"/>
      <c r="AL715" s="183"/>
      <c r="AM715" s="183"/>
      <c r="AN715" s="183"/>
      <c r="AO715" s="183"/>
      <c r="AP715" s="183"/>
      <c r="AQ715" s="183"/>
      <c r="AR715" s="183"/>
      <c r="AS715" s="183"/>
      <c r="AT715" s="183"/>
      <c r="AU715" s="183"/>
      <c r="AV715" s="183"/>
      <c r="AW715" s="183"/>
      <c r="AX715" s="183"/>
      <c r="AY715" s="183"/>
      <c r="AZ715" s="183"/>
      <c r="BA715" s="183"/>
      <c r="BB715" s="183"/>
      <c r="BC715" s="183"/>
      <c r="BD715" s="183"/>
      <c r="BE715" s="183"/>
      <c r="BF715" s="183"/>
      <c r="BG715" s="183"/>
      <c r="BH715" s="183"/>
      <c r="BI715" s="183"/>
      <c r="BJ715" s="183"/>
    </row>
    <row r="716">
      <c r="A716" s="183"/>
      <c r="B716" s="183"/>
      <c r="C716" s="263"/>
      <c r="D716" s="228"/>
      <c r="E716" s="228"/>
      <c r="F716" s="183"/>
      <c r="G716" s="183"/>
      <c r="H716" s="264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  <c r="AC716" s="183"/>
      <c r="AD716" s="183"/>
      <c r="AE716" s="183"/>
      <c r="AF716" s="183"/>
      <c r="AG716" s="183"/>
      <c r="AH716" s="183"/>
      <c r="AI716" s="183"/>
      <c r="AJ716" s="183"/>
      <c r="AK716" s="183"/>
      <c r="AL716" s="183"/>
      <c r="AM716" s="183"/>
      <c r="AN716" s="183"/>
      <c r="AO716" s="183"/>
      <c r="AP716" s="183"/>
      <c r="AQ716" s="183"/>
      <c r="AR716" s="183"/>
      <c r="AS716" s="183"/>
      <c r="AT716" s="183"/>
      <c r="AU716" s="183"/>
      <c r="AV716" s="183"/>
      <c r="AW716" s="183"/>
      <c r="AX716" s="183"/>
      <c r="AY716" s="183"/>
      <c r="AZ716" s="183"/>
      <c r="BA716" s="183"/>
      <c r="BB716" s="183"/>
      <c r="BC716" s="183"/>
      <c r="BD716" s="183"/>
      <c r="BE716" s="183"/>
      <c r="BF716" s="183"/>
      <c r="BG716" s="183"/>
      <c r="BH716" s="183"/>
      <c r="BI716" s="183"/>
      <c r="BJ716" s="183"/>
    </row>
    <row r="717">
      <c r="A717" s="183"/>
      <c r="B717" s="183"/>
      <c r="C717" s="263"/>
      <c r="D717" s="228"/>
      <c r="E717" s="228"/>
      <c r="F717" s="183"/>
      <c r="G717" s="183"/>
      <c r="H717" s="264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  <c r="AC717" s="183"/>
      <c r="AD717" s="183"/>
      <c r="AE717" s="183"/>
      <c r="AF717" s="183"/>
      <c r="AG717" s="183"/>
      <c r="AH717" s="183"/>
      <c r="AI717" s="183"/>
      <c r="AJ717" s="183"/>
      <c r="AK717" s="183"/>
      <c r="AL717" s="183"/>
      <c r="AM717" s="183"/>
      <c r="AN717" s="183"/>
      <c r="AO717" s="183"/>
      <c r="AP717" s="183"/>
      <c r="AQ717" s="183"/>
      <c r="AR717" s="183"/>
      <c r="AS717" s="183"/>
      <c r="AT717" s="183"/>
      <c r="AU717" s="183"/>
      <c r="AV717" s="183"/>
      <c r="AW717" s="183"/>
      <c r="AX717" s="183"/>
      <c r="AY717" s="183"/>
      <c r="AZ717" s="183"/>
      <c r="BA717" s="183"/>
      <c r="BB717" s="183"/>
      <c r="BC717" s="183"/>
      <c r="BD717" s="183"/>
      <c r="BE717" s="183"/>
      <c r="BF717" s="183"/>
      <c r="BG717" s="183"/>
      <c r="BH717" s="183"/>
      <c r="BI717" s="183"/>
      <c r="BJ717" s="183"/>
    </row>
    <row r="718">
      <c r="A718" s="183"/>
      <c r="B718" s="183"/>
      <c r="C718" s="263"/>
      <c r="D718" s="228"/>
      <c r="E718" s="228"/>
      <c r="F718" s="183"/>
      <c r="G718" s="183"/>
      <c r="H718" s="264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  <c r="AC718" s="183"/>
      <c r="AD718" s="183"/>
      <c r="AE718" s="183"/>
      <c r="AF718" s="183"/>
      <c r="AG718" s="183"/>
      <c r="AH718" s="183"/>
      <c r="AI718" s="183"/>
      <c r="AJ718" s="183"/>
      <c r="AK718" s="183"/>
      <c r="AL718" s="183"/>
      <c r="AM718" s="183"/>
      <c r="AN718" s="183"/>
      <c r="AO718" s="183"/>
      <c r="AP718" s="183"/>
      <c r="AQ718" s="183"/>
      <c r="AR718" s="183"/>
      <c r="AS718" s="183"/>
      <c r="AT718" s="183"/>
      <c r="AU718" s="183"/>
      <c r="AV718" s="183"/>
      <c r="AW718" s="183"/>
      <c r="AX718" s="183"/>
      <c r="AY718" s="183"/>
      <c r="AZ718" s="183"/>
      <c r="BA718" s="183"/>
      <c r="BB718" s="183"/>
      <c r="BC718" s="183"/>
      <c r="BD718" s="183"/>
      <c r="BE718" s="183"/>
      <c r="BF718" s="183"/>
      <c r="BG718" s="183"/>
      <c r="BH718" s="183"/>
      <c r="BI718" s="183"/>
      <c r="BJ718" s="183"/>
    </row>
    <row r="719">
      <c r="A719" s="183"/>
      <c r="B719" s="183"/>
      <c r="C719" s="263"/>
      <c r="D719" s="228"/>
      <c r="E719" s="228"/>
      <c r="F719" s="183"/>
      <c r="G719" s="183"/>
      <c r="H719" s="264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  <c r="AC719" s="183"/>
      <c r="AD719" s="183"/>
      <c r="AE719" s="183"/>
      <c r="AF719" s="183"/>
      <c r="AG719" s="183"/>
      <c r="AH719" s="183"/>
      <c r="AI719" s="183"/>
      <c r="AJ719" s="183"/>
      <c r="AK719" s="183"/>
      <c r="AL719" s="183"/>
      <c r="AM719" s="183"/>
      <c r="AN719" s="183"/>
      <c r="AO719" s="183"/>
      <c r="AP719" s="183"/>
      <c r="AQ719" s="183"/>
      <c r="AR719" s="183"/>
      <c r="AS719" s="183"/>
      <c r="AT719" s="183"/>
      <c r="AU719" s="183"/>
      <c r="AV719" s="183"/>
      <c r="AW719" s="183"/>
      <c r="AX719" s="183"/>
      <c r="AY719" s="183"/>
      <c r="AZ719" s="183"/>
      <c r="BA719" s="183"/>
      <c r="BB719" s="183"/>
      <c r="BC719" s="183"/>
      <c r="BD719" s="183"/>
      <c r="BE719" s="183"/>
      <c r="BF719" s="183"/>
      <c r="BG719" s="183"/>
      <c r="BH719" s="183"/>
      <c r="BI719" s="183"/>
      <c r="BJ719" s="183"/>
    </row>
    <row r="720">
      <c r="A720" s="183"/>
      <c r="B720" s="183"/>
      <c r="C720" s="263"/>
      <c r="D720" s="228"/>
      <c r="E720" s="228"/>
      <c r="F720" s="183"/>
      <c r="G720" s="183"/>
      <c r="H720" s="264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  <c r="AC720" s="183"/>
      <c r="AD720" s="183"/>
      <c r="AE720" s="183"/>
      <c r="AF720" s="183"/>
      <c r="AG720" s="183"/>
      <c r="AH720" s="183"/>
      <c r="AI720" s="183"/>
      <c r="AJ720" s="183"/>
      <c r="AK720" s="183"/>
      <c r="AL720" s="183"/>
      <c r="AM720" s="183"/>
      <c r="AN720" s="183"/>
      <c r="AO720" s="183"/>
      <c r="AP720" s="183"/>
      <c r="AQ720" s="183"/>
      <c r="AR720" s="183"/>
      <c r="AS720" s="183"/>
      <c r="AT720" s="183"/>
      <c r="AU720" s="183"/>
      <c r="AV720" s="183"/>
      <c r="AW720" s="183"/>
      <c r="AX720" s="183"/>
      <c r="AY720" s="183"/>
      <c r="AZ720" s="183"/>
      <c r="BA720" s="183"/>
      <c r="BB720" s="183"/>
      <c r="BC720" s="183"/>
      <c r="BD720" s="183"/>
      <c r="BE720" s="183"/>
      <c r="BF720" s="183"/>
      <c r="BG720" s="183"/>
      <c r="BH720" s="183"/>
      <c r="BI720" s="183"/>
      <c r="BJ720" s="183"/>
    </row>
    <row r="721">
      <c r="A721" s="183"/>
      <c r="B721" s="183"/>
      <c r="C721" s="263"/>
      <c r="D721" s="228"/>
      <c r="E721" s="228"/>
      <c r="F721" s="183"/>
      <c r="G721" s="183"/>
      <c r="H721" s="264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  <c r="AC721" s="183"/>
      <c r="AD721" s="183"/>
      <c r="AE721" s="183"/>
      <c r="AF721" s="183"/>
      <c r="AG721" s="183"/>
      <c r="AH721" s="183"/>
      <c r="AI721" s="183"/>
      <c r="AJ721" s="183"/>
      <c r="AK721" s="183"/>
      <c r="AL721" s="183"/>
      <c r="AM721" s="183"/>
      <c r="AN721" s="183"/>
      <c r="AO721" s="183"/>
      <c r="AP721" s="183"/>
      <c r="AQ721" s="183"/>
      <c r="AR721" s="183"/>
      <c r="AS721" s="183"/>
      <c r="AT721" s="183"/>
      <c r="AU721" s="183"/>
      <c r="AV721" s="183"/>
      <c r="AW721" s="183"/>
      <c r="AX721" s="183"/>
      <c r="AY721" s="183"/>
      <c r="AZ721" s="183"/>
      <c r="BA721" s="183"/>
      <c r="BB721" s="183"/>
      <c r="BC721" s="183"/>
      <c r="BD721" s="183"/>
      <c r="BE721" s="183"/>
      <c r="BF721" s="183"/>
      <c r="BG721" s="183"/>
      <c r="BH721" s="183"/>
      <c r="BI721" s="183"/>
      <c r="BJ721" s="183"/>
    </row>
    <row r="722">
      <c r="A722" s="183"/>
      <c r="B722" s="183"/>
      <c r="C722" s="263"/>
      <c r="D722" s="228"/>
      <c r="E722" s="228"/>
      <c r="F722" s="183"/>
      <c r="G722" s="183"/>
      <c r="H722" s="264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  <c r="AC722" s="183"/>
      <c r="AD722" s="183"/>
      <c r="AE722" s="183"/>
      <c r="AF722" s="183"/>
      <c r="AG722" s="183"/>
      <c r="AH722" s="183"/>
      <c r="AI722" s="183"/>
      <c r="AJ722" s="183"/>
      <c r="AK722" s="183"/>
      <c r="AL722" s="183"/>
      <c r="AM722" s="183"/>
      <c r="AN722" s="183"/>
      <c r="AO722" s="183"/>
      <c r="AP722" s="183"/>
      <c r="AQ722" s="183"/>
      <c r="AR722" s="183"/>
      <c r="AS722" s="183"/>
      <c r="AT722" s="183"/>
      <c r="AU722" s="183"/>
      <c r="AV722" s="183"/>
      <c r="AW722" s="183"/>
      <c r="AX722" s="183"/>
      <c r="AY722" s="183"/>
      <c r="AZ722" s="183"/>
      <c r="BA722" s="183"/>
      <c r="BB722" s="183"/>
      <c r="BC722" s="183"/>
      <c r="BD722" s="183"/>
      <c r="BE722" s="183"/>
      <c r="BF722" s="183"/>
      <c r="BG722" s="183"/>
      <c r="BH722" s="183"/>
      <c r="BI722" s="183"/>
      <c r="BJ722" s="183"/>
    </row>
    <row r="723">
      <c r="A723" s="183"/>
      <c r="B723" s="183"/>
      <c r="C723" s="263"/>
      <c r="D723" s="228"/>
      <c r="E723" s="228"/>
      <c r="F723" s="183"/>
      <c r="G723" s="183"/>
      <c r="H723" s="264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  <c r="AC723" s="183"/>
      <c r="AD723" s="183"/>
      <c r="AE723" s="183"/>
      <c r="AF723" s="183"/>
      <c r="AG723" s="183"/>
      <c r="AH723" s="183"/>
      <c r="AI723" s="183"/>
      <c r="AJ723" s="183"/>
      <c r="AK723" s="183"/>
      <c r="AL723" s="183"/>
      <c r="AM723" s="183"/>
      <c r="AN723" s="183"/>
      <c r="AO723" s="183"/>
      <c r="AP723" s="183"/>
      <c r="AQ723" s="183"/>
      <c r="AR723" s="183"/>
      <c r="AS723" s="183"/>
      <c r="AT723" s="183"/>
      <c r="AU723" s="183"/>
      <c r="AV723" s="183"/>
      <c r="AW723" s="183"/>
      <c r="AX723" s="183"/>
      <c r="AY723" s="183"/>
      <c r="AZ723" s="183"/>
      <c r="BA723" s="183"/>
      <c r="BB723" s="183"/>
      <c r="BC723" s="183"/>
      <c r="BD723" s="183"/>
      <c r="BE723" s="183"/>
      <c r="BF723" s="183"/>
      <c r="BG723" s="183"/>
      <c r="BH723" s="183"/>
      <c r="BI723" s="183"/>
      <c r="BJ723" s="183"/>
    </row>
    <row r="724">
      <c r="A724" s="183"/>
      <c r="B724" s="183"/>
      <c r="C724" s="263"/>
      <c r="D724" s="228"/>
      <c r="E724" s="228"/>
      <c r="F724" s="183"/>
      <c r="G724" s="183"/>
      <c r="H724" s="264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183"/>
      <c r="AG724" s="183"/>
      <c r="AH724" s="183"/>
      <c r="AI724" s="183"/>
      <c r="AJ724" s="183"/>
      <c r="AK724" s="183"/>
      <c r="AL724" s="183"/>
      <c r="AM724" s="183"/>
      <c r="AN724" s="183"/>
      <c r="AO724" s="183"/>
      <c r="AP724" s="183"/>
      <c r="AQ724" s="183"/>
      <c r="AR724" s="183"/>
      <c r="AS724" s="183"/>
      <c r="AT724" s="183"/>
      <c r="AU724" s="183"/>
      <c r="AV724" s="183"/>
      <c r="AW724" s="183"/>
      <c r="AX724" s="183"/>
      <c r="AY724" s="183"/>
      <c r="AZ724" s="183"/>
      <c r="BA724" s="183"/>
      <c r="BB724" s="183"/>
      <c r="BC724" s="183"/>
      <c r="BD724" s="183"/>
      <c r="BE724" s="183"/>
      <c r="BF724" s="183"/>
      <c r="BG724" s="183"/>
      <c r="BH724" s="183"/>
      <c r="BI724" s="183"/>
      <c r="BJ724" s="183"/>
    </row>
    <row r="725">
      <c r="A725" s="183"/>
      <c r="B725" s="183"/>
      <c r="C725" s="263"/>
      <c r="D725" s="228"/>
      <c r="E725" s="228"/>
      <c r="F725" s="183"/>
      <c r="G725" s="183"/>
      <c r="H725" s="264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  <c r="AC725" s="183"/>
      <c r="AD725" s="183"/>
      <c r="AE725" s="183"/>
      <c r="AF725" s="183"/>
      <c r="AG725" s="183"/>
      <c r="AH725" s="183"/>
      <c r="AI725" s="183"/>
      <c r="AJ725" s="183"/>
      <c r="AK725" s="183"/>
      <c r="AL725" s="183"/>
      <c r="AM725" s="183"/>
      <c r="AN725" s="183"/>
      <c r="AO725" s="183"/>
      <c r="AP725" s="183"/>
      <c r="AQ725" s="183"/>
      <c r="AR725" s="183"/>
      <c r="AS725" s="183"/>
      <c r="AT725" s="183"/>
      <c r="AU725" s="183"/>
      <c r="AV725" s="183"/>
      <c r="AW725" s="183"/>
      <c r="AX725" s="183"/>
      <c r="AY725" s="183"/>
      <c r="AZ725" s="183"/>
      <c r="BA725" s="183"/>
      <c r="BB725" s="183"/>
      <c r="BC725" s="183"/>
      <c r="BD725" s="183"/>
      <c r="BE725" s="183"/>
      <c r="BF725" s="183"/>
      <c r="BG725" s="183"/>
      <c r="BH725" s="183"/>
      <c r="BI725" s="183"/>
      <c r="BJ725" s="183"/>
    </row>
    <row r="726">
      <c r="A726" s="183"/>
      <c r="B726" s="183"/>
      <c r="C726" s="263"/>
      <c r="D726" s="228"/>
      <c r="E726" s="228"/>
      <c r="F726" s="183"/>
      <c r="G726" s="183"/>
      <c r="H726" s="264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  <c r="AC726" s="183"/>
      <c r="AD726" s="183"/>
      <c r="AE726" s="183"/>
      <c r="AF726" s="183"/>
      <c r="AG726" s="183"/>
      <c r="AH726" s="183"/>
      <c r="AI726" s="183"/>
      <c r="AJ726" s="183"/>
      <c r="AK726" s="183"/>
      <c r="AL726" s="183"/>
      <c r="AM726" s="183"/>
      <c r="AN726" s="183"/>
      <c r="AO726" s="183"/>
      <c r="AP726" s="183"/>
      <c r="AQ726" s="183"/>
      <c r="AR726" s="183"/>
      <c r="AS726" s="183"/>
      <c r="AT726" s="183"/>
      <c r="AU726" s="183"/>
      <c r="AV726" s="183"/>
      <c r="AW726" s="183"/>
      <c r="AX726" s="183"/>
      <c r="AY726" s="183"/>
      <c r="AZ726" s="183"/>
      <c r="BA726" s="183"/>
      <c r="BB726" s="183"/>
      <c r="BC726" s="183"/>
      <c r="BD726" s="183"/>
      <c r="BE726" s="183"/>
      <c r="BF726" s="183"/>
      <c r="BG726" s="183"/>
      <c r="BH726" s="183"/>
      <c r="BI726" s="183"/>
      <c r="BJ726" s="183"/>
    </row>
    <row r="727">
      <c r="A727" s="183"/>
      <c r="B727" s="183"/>
      <c r="C727" s="263"/>
      <c r="D727" s="228"/>
      <c r="E727" s="228"/>
      <c r="F727" s="183"/>
      <c r="G727" s="183"/>
      <c r="H727" s="264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  <c r="AC727" s="183"/>
      <c r="AD727" s="183"/>
      <c r="AE727" s="183"/>
      <c r="AF727" s="183"/>
      <c r="AG727" s="183"/>
      <c r="AH727" s="183"/>
      <c r="AI727" s="183"/>
      <c r="AJ727" s="183"/>
      <c r="AK727" s="183"/>
      <c r="AL727" s="183"/>
      <c r="AM727" s="183"/>
      <c r="AN727" s="183"/>
      <c r="AO727" s="183"/>
      <c r="AP727" s="183"/>
      <c r="AQ727" s="183"/>
      <c r="AR727" s="183"/>
      <c r="AS727" s="183"/>
      <c r="AT727" s="183"/>
      <c r="AU727" s="183"/>
      <c r="AV727" s="183"/>
      <c r="AW727" s="183"/>
      <c r="AX727" s="183"/>
      <c r="AY727" s="183"/>
      <c r="AZ727" s="183"/>
      <c r="BA727" s="183"/>
      <c r="BB727" s="183"/>
      <c r="BC727" s="183"/>
      <c r="BD727" s="183"/>
      <c r="BE727" s="183"/>
      <c r="BF727" s="183"/>
      <c r="BG727" s="183"/>
      <c r="BH727" s="183"/>
      <c r="BI727" s="183"/>
      <c r="BJ727" s="183"/>
    </row>
    <row r="728">
      <c r="A728" s="183"/>
      <c r="B728" s="183"/>
      <c r="C728" s="263"/>
      <c r="D728" s="228"/>
      <c r="E728" s="228"/>
      <c r="F728" s="183"/>
      <c r="G728" s="183"/>
      <c r="H728" s="264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  <c r="AC728" s="183"/>
      <c r="AD728" s="183"/>
      <c r="AE728" s="183"/>
      <c r="AF728" s="183"/>
      <c r="AG728" s="183"/>
      <c r="AH728" s="183"/>
      <c r="AI728" s="183"/>
      <c r="AJ728" s="183"/>
      <c r="AK728" s="183"/>
      <c r="AL728" s="183"/>
      <c r="AM728" s="183"/>
      <c r="AN728" s="183"/>
      <c r="AO728" s="183"/>
      <c r="AP728" s="183"/>
      <c r="AQ728" s="183"/>
      <c r="AR728" s="183"/>
      <c r="AS728" s="183"/>
      <c r="AT728" s="183"/>
      <c r="AU728" s="183"/>
      <c r="AV728" s="183"/>
      <c r="AW728" s="183"/>
      <c r="AX728" s="183"/>
      <c r="AY728" s="183"/>
      <c r="AZ728" s="183"/>
      <c r="BA728" s="183"/>
      <c r="BB728" s="183"/>
      <c r="BC728" s="183"/>
      <c r="BD728" s="183"/>
      <c r="BE728" s="183"/>
      <c r="BF728" s="183"/>
      <c r="BG728" s="183"/>
      <c r="BH728" s="183"/>
      <c r="BI728" s="183"/>
      <c r="BJ728" s="183"/>
    </row>
    <row r="729">
      <c r="A729" s="183"/>
      <c r="B729" s="183"/>
      <c r="C729" s="263"/>
      <c r="D729" s="228"/>
      <c r="E729" s="228"/>
      <c r="F729" s="183"/>
      <c r="G729" s="183"/>
      <c r="H729" s="264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  <c r="AC729" s="183"/>
      <c r="AD729" s="183"/>
      <c r="AE729" s="183"/>
      <c r="AF729" s="183"/>
      <c r="AG729" s="183"/>
      <c r="AH729" s="183"/>
      <c r="AI729" s="183"/>
      <c r="AJ729" s="183"/>
      <c r="AK729" s="183"/>
      <c r="AL729" s="183"/>
      <c r="AM729" s="183"/>
      <c r="AN729" s="183"/>
      <c r="AO729" s="183"/>
      <c r="AP729" s="183"/>
      <c r="AQ729" s="183"/>
      <c r="AR729" s="183"/>
      <c r="AS729" s="183"/>
      <c r="AT729" s="183"/>
      <c r="AU729" s="183"/>
      <c r="AV729" s="183"/>
      <c r="AW729" s="183"/>
      <c r="AX729" s="183"/>
      <c r="AY729" s="183"/>
      <c r="AZ729" s="183"/>
      <c r="BA729" s="183"/>
      <c r="BB729" s="183"/>
      <c r="BC729" s="183"/>
      <c r="BD729" s="183"/>
      <c r="BE729" s="183"/>
      <c r="BF729" s="183"/>
      <c r="BG729" s="183"/>
      <c r="BH729" s="183"/>
      <c r="BI729" s="183"/>
      <c r="BJ729" s="183"/>
    </row>
    <row r="730">
      <c r="A730" s="183"/>
      <c r="B730" s="183"/>
      <c r="C730" s="263"/>
      <c r="D730" s="228"/>
      <c r="E730" s="228"/>
      <c r="F730" s="183"/>
      <c r="G730" s="183"/>
      <c r="H730" s="264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  <c r="AC730" s="183"/>
      <c r="AD730" s="183"/>
      <c r="AE730" s="183"/>
      <c r="AF730" s="183"/>
      <c r="AG730" s="183"/>
      <c r="AH730" s="183"/>
      <c r="AI730" s="183"/>
      <c r="AJ730" s="183"/>
      <c r="AK730" s="183"/>
      <c r="AL730" s="183"/>
      <c r="AM730" s="183"/>
      <c r="AN730" s="183"/>
      <c r="AO730" s="183"/>
      <c r="AP730" s="183"/>
      <c r="AQ730" s="183"/>
      <c r="AR730" s="183"/>
      <c r="AS730" s="183"/>
      <c r="AT730" s="183"/>
      <c r="AU730" s="183"/>
      <c r="AV730" s="183"/>
      <c r="AW730" s="183"/>
      <c r="AX730" s="183"/>
      <c r="AY730" s="183"/>
      <c r="AZ730" s="183"/>
      <c r="BA730" s="183"/>
      <c r="BB730" s="183"/>
      <c r="BC730" s="183"/>
      <c r="BD730" s="183"/>
      <c r="BE730" s="183"/>
      <c r="BF730" s="183"/>
      <c r="BG730" s="183"/>
      <c r="BH730" s="183"/>
      <c r="BI730" s="183"/>
      <c r="BJ730" s="183"/>
    </row>
    <row r="731">
      <c r="A731" s="183"/>
      <c r="B731" s="183"/>
      <c r="C731" s="263"/>
      <c r="D731" s="228"/>
      <c r="E731" s="228"/>
      <c r="F731" s="183"/>
      <c r="G731" s="183"/>
      <c r="H731" s="264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  <c r="AC731" s="183"/>
      <c r="AD731" s="183"/>
      <c r="AE731" s="183"/>
      <c r="AF731" s="183"/>
      <c r="AG731" s="183"/>
      <c r="AH731" s="183"/>
      <c r="AI731" s="183"/>
      <c r="AJ731" s="183"/>
      <c r="AK731" s="183"/>
      <c r="AL731" s="183"/>
      <c r="AM731" s="183"/>
      <c r="AN731" s="183"/>
      <c r="AO731" s="183"/>
      <c r="AP731" s="183"/>
      <c r="AQ731" s="183"/>
      <c r="AR731" s="183"/>
      <c r="AS731" s="183"/>
      <c r="AT731" s="183"/>
      <c r="AU731" s="183"/>
      <c r="AV731" s="183"/>
      <c r="AW731" s="183"/>
      <c r="AX731" s="183"/>
      <c r="AY731" s="183"/>
      <c r="AZ731" s="183"/>
      <c r="BA731" s="183"/>
      <c r="BB731" s="183"/>
      <c r="BC731" s="183"/>
      <c r="BD731" s="183"/>
      <c r="BE731" s="183"/>
      <c r="BF731" s="183"/>
      <c r="BG731" s="183"/>
      <c r="BH731" s="183"/>
      <c r="BI731" s="183"/>
      <c r="BJ731" s="183"/>
    </row>
    <row r="732">
      <c r="A732" s="183"/>
      <c r="B732" s="183"/>
      <c r="C732" s="263"/>
      <c r="D732" s="228"/>
      <c r="E732" s="228"/>
      <c r="F732" s="183"/>
      <c r="G732" s="183"/>
      <c r="H732" s="264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  <c r="AC732" s="183"/>
      <c r="AD732" s="183"/>
      <c r="AE732" s="183"/>
      <c r="AF732" s="183"/>
      <c r="AG732" s="183"/>
      <c r="AH732" s="183"/>
      <c r="AI732" s="183"/>
      <c r="AJ732" s="183"/>
      <c r="AK732" s="183"/>
      <c r="AL732" s="183"/>
      <c r="AM732" s="183"/>
      <c r="AN732" s="183"/>
      <c r="AO732" s="183"/>
      <c r="AP732" s="183"/>
      <c r="AQ732" s="183"/>
      <c r="AR732" s="183"/>
      <c r="AS732" s="183"/>
      <c r="AT732" s="183"/>
      <c r="AU732" s="183"/>
      <c r="AV732" s="183"/>
      <c r="AW732" s="183"/>
      <c r="AX732" s="183"/>
      <c r="AY732" s="183"/>
      <c r="AZ732" s="183"/>
      <c r="BA732" s="183"/>
      <c r="BB732" s="183"/>
      <c r="BC732" s="183"/>
      <c r="BD732" s="183"/>
      <c r="BE732" s="183"/>
      <c r="BF732" s="183"/>
      <c r="BG732" s="183"/>
      <c r="BH732" s="183"/>
      <c r="BI732" s="183"/>
      <c r="BJ732" s="183"/>
    </row>
    <row r="733">
      <c r="A733" s="183"/>
      <c r="B733" s="183"/>
      <c r="C733" s="263"/>
      <c r="D733" s="228"/>
      <c r="E733" s="228"/>
      <c r="F733" s="183"/>
      <c r="G733" s="183"/>
      <c r="H733" s="264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  <c r="AC733" s="183"/>
      <c r="AD733" s="183"/>
      <c r="AE733" s="183"/>
      <c r="AF733" s="183"/>
      <c r="AG733" s="183"/>
      <c r="AH733" s="183"/>
      <c r="AI733" s="183"/>
      <c r="AJ733" s="183"/>
      <c r="AK733" s="183"/>
      <c r="AL733" s="183"/>
      <c r="AM733" s="183"/>
      <c r="AN733" s="183"/>
      <c r="AO733" s="183"/>
      <c r="AP733" s="183"/>
      <c r="AQ733" s="183"/>
      <c r="AR733" s="183"/>
      <c r="AS733" s="183"/>
      <c r="AT733" s="183"/>
      <c r="AU733" s="183"/>
      <c r="AV733" s="183"/>
      <c r="AW733" s="183"/>
      <c r="AX733" s="183"/>
      <c r="AY733" s="183"/>
      <c r="AZ733" s="183"/>
      <c r="BA733" s="183"/>
      <c r="BB733" s="183"/>
      <c r="BC733" s="183"/>
      <c r="BD733" s="183"/>
      <c r="BE733" s="183"/>
      <c r="BF733" s="183"/>
      <c r="BG733" s="183"/>
      <c r="BH733" s="183"/>
      <c r="BI733" s="183"/>
      <c r="BJ733" s="183"/>
    </row>
    <row r="734">
      <c r="A734" s="183"/>
      <c r="B734" s="183"/>
      <c r="C734" s="263"/>
      <c r="D734" s="228"/>
      <c r="E734" s="228"/>
      <c r="F734" s="183"/>
      <c r="G734" s="183"/>
      <c r="H734" s="264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  <c r="AC734" s="183"/>
      <c r="AD734" s="183"/>
      <c r="AE734" s="183"/>
      <c r="AF734" s="183"/>
      <c r="AG734" s="183"/>
      <c r="AH734" s="183"/>
      <c r="AI734" s="183"/>
      <c r="AJ734" s="183"/>
      <c r="AK734" s="183"/>
      <c r="AL734" s="183"/>
      <c r="AM734" s="183"/>
      <c r="AN734" s="183"/>
      <c r="AO734" s="183"/>
      <c r="AP734" s="183"/>
      <c r="AQ734" s="183"/>
      <c r="AR734" s="183"/>
      <c r="AS734" s="183"/>
      <c r="AT734" s="183"/>
      <c r="AU734" s="183"/>
      <c r="AV734" s="183"/>
      <c r="AW734" s="183"/>
      <c r="AX734" s="183"/>
      <c r="AY734" s="183"/>
      <c r="AZ734" s="183"/>
      <c r="BA734" s="183"/>
      <c r="BB734" s="183"/>
      <c r="BC734" s="183"/>
      <c r="BD734" s="183"/>
      <c r="BE734" s="183"/>
      <c r="BF734" s="183"/>
      <c r="BG734" s="183"/>
      <c r="BH734" s="183"/>
      <c r="BI734" s="183"/>
      <c r="BJ734" s="183"/>
    </row>
    <row r="735">
      <c r="A735" s="183"/>
      <c r="B735" s="183"/>
      <c r="C735" s="263"/>
      <c r="D735" s="228"/>
      <c r="E735" s="228"/>
      <c r="F735" s="183"/>
      <c r="G735" s="183"/>
      <c r="H735" s="264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  <c r="AC735" s="183"/>
      <c r="AD735" s="183"/>
      <c r="AE735" s="183"/>
      <c r="AF735" s="183"/>
      <c r="AG735" s="183"/>
      <c r="AH735" s="183"/>
      <c r="AI735" s="183"/>
      <c r="AJ735" s="183"/>
      <c r="AK735" s="183"/>
      <c r="AL735" s="183"/>
      <c r="AM735" s="183"/>
      <c r="AN735" s="183"/>
      <c r="AO735" s="183"/>
      <c r="AP735" s="183"/>
      <c r="AQ735" s="183"/>
      <c r="AR735" s="183"/>
      <c r="AS735" s="183"/>
      <c r="AT735" s="183"/>
      <c r="AU735" s="183"/>
      <c r="AV735" s="183"/>
      <c r="AW735" s="183"/>
      <c r="AX735" s="183"/>
      <c r="AY735" s="183"/>
      <c r="AZ735" s="183"/>
      <c r="BA735" s="183"/>
      <c r="BB735" s="183"/>
      <c r="BC735" s="183"/>
      <c r="BD735" s="183"/>
      <c r="BE735" s="183"/>
      <c r="BF735" s="183"/>
      <c r="BG735" s="183"/>
      <c r="BH735" s="183"/>
      <c r="BI735" s="183"/>
      <c r="BJ735" s="183"/>
    </row>
    <row r="736">
      <c r="A736" s="183"/>
      <c r="B736" s="183"/>
      <c r="C736" s="263"/>
      <c r="D736" s="228"/>
      <c r="E736" s="228"/>
      <c r="F736" s="183"/>
      <c r="G736" s="183"/>
      <c r="H736" s="264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  <c r="AC736" s="183"/>
      <c r="AD736" s="183"/>
      <c r="AE736" s="183"/>
      <c r="AF736" s="183"/>
      <c r="AG736" s="183"/>
      <c r="AH736" s="183"/>
      <c r="AI736" s="183"/>
      <c r="AJ736" s="183"/>
      <c r="AK736" s="183"/>
      <c r="AL736" s="183"/>
      <c r="AM736" s="183"/>
      <c r="AN736" s="183"/>
      <c r="AO736" s="183"/>
      <c r="AP736" s="183"/>
      <c r="AQ736" s="183"/>
      <c r="AR736" s="183"/>
      <c r="AS736" s="183"/>
      <c r="AT736" s="183"/>
      <c r="AU736" s="183"/>
      <c r="AV736" s="183"/>
      <c r="AW736" s="183"/>
      <c r="AX736" s="183"/>
      <c r="AY736" s="183"/>
      <c r="AZ736" s="183"/>
      <c r="BA736" s="183"/>
      <c r="BB736" s="183"/>
      <c r="BC736" s="183"/>
      <c r="BD736" s="183"/>
      <c r="BE736" s="183"/>
      <c r="BF736" s="183"/>
      <c r="BG736" s="183"/>
      <c r="BH736" s="183"/>
      <c r="BI736" s="183"/>
      <c r="BJ736" s="183"/>
    </row>
    <row r="737">
      <c r="A737" s="183"/>
      <c r="B737" s="183"/>
      <c r="C737" s="263"/>
      <c r="D737" s="228"/>
      <c r="E737" s="228"/>
      <c r="F737" s="183"/>
      <c r="G737" s="183"/>
      <c r="H737" s="264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  <c r="AC737" s="183"/>
      <c r="AD737" s="183"/>
      <c r="AE737" s="183"/>
      <c r="AF737" s="183"/>
      <c r="AG737" s="183"/>
      <c r="AH737" s="183"/>
      <c r="AI737" s="183"/>
      <c r="AJ737" s="183"/>
      <c r="AK737" s="183"/>
      <c r="AL737" s="183"/>
      <c r="AM737" s="183"/>
      <c r="AN737" s="183"/>
      <c r="AO737" s="183"/>
      <c r="AP737" s="183"/>
      <c r="AQ737" s="183"/>
      <c r="AR737" s="183"/>
      <c r="AS737" s="183"/>
      <c r="AT737" s="183"/>
      <c r="AU737" s="183"/>
      <c r="AV737" s="183"/>
      <c r="AW737" s="183"/>
      <c r="AX737" s="183"/>
      <c r="AY737" s="183"/>
      <c r="AZ737" s="183"/>
      <c r="BA737" s="183"/>
      <c r="BB737" s="183"/>
      <c r="BC737" s="183"/>
      <c r="BD737" s="183"/>
      <c r="BE737" s="183"/>
      <c r="BF737" s="183"/>
      <c r="BG737" s="183"/>
      <c r="BH737" s="183"/>
      <c r="BI737" s="183"/>
      <c r="BJ737" s="183"/>
    </row>
    <row r="738">
      <c r="A738" s="183"/>
      <c r="B738" s="183"/>
      <c r="C738" s="263"/>
      <c r="D738" s="228"/>
      <c r="E738" s="228"/>
      <c r="F738" s="183"/>
      <c r="G738" s="183"/>
      <c r="H738" s="264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  <c r="AC738" s="183"/>
      <c r="AD738" s="183"/>
      <c r="AE738" s="183"/>
      <c r="AF738" s="183"/>
      <c r="AG738" s="183"/>
      <c r="AH738" s="183"/>
      <c r="AI738" s="183"/>
      <c r="AJ738" s="183"/>
      <c r="AK738" s="183"/>
      <c r="AL738" s="183"/>
      <c r="AM738" s="183"/>
      <c r="AN738" s="183"/>
      <c r="AO738" s="183"/>
      <c r="AP738" s="183"/>
      <c r="AQ738" s="183"/>
      <c r="AR738" s="183"/>
      <c r="AS738" s="183"/>
      <c r="AT738" s="183"/>
      <c r="AU738" s="183"/>
      <c r="AV738" s="183"/>
      <c r="AW738" s="183"/>
      <c r="AX738" s="183"/>
      <c r="AY738" s="183"/>
      <c r="AZ738" s="183"/>
      <c r="BA738" s="183"/>
      <c r="BB738" s="183"/>
      <c r="BC738" s="183"/>
      <c r="BD738" s="183"/>
      <c r="BE738" s="183"/>
      <c r="BF738" s="183"/>
      <c r="BG738" s="183"/>
      <c r="BH738" s="183"/>
      <c r="BI738" s="183"/>
      <c r="BJ738" s="183"/>
    </row>
    <row r="739">
      <c r="A739" s="183"/>
      <c r="B739" s="183"/>
      <c r="C739" s="263"/>
      <c r="D739" s="228"/>
      <c r="E739" s="228"/>
      <c r="F739" s="183"/>
      <c r="G739" s="183"/>
      <c r="H739" s="264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183"/>
      <c r="AG739" s="183"/>
      <c r="AH739" s="183"/>
      <c r="AI739" s="183"/>
      <c r="AJ739" s="183"/>
      <c r="AK739" s="183"/>
      <c r="AL739" s="183"/>
      <c r="AM739" s="183"/>
      <c r="AN739" s="183"/>
      <c r="AO739" s="183"/>
      <c r="AP739" s="183"/>
      <c r="AQ739" s="183"/>
      <c r="AR739" s="183"/>
      <c r="AS739" s="183"/>
      <c r="AT739" s="183"/>
      <c r="AU739" s="183"/>
      <c r="AV739" s="183"/>
      <c r="AW739" s="183"/>
      <c r="AX739" s="183"/>
      <c r="AY739" s="183"/>
      <c r="AZ739" s="183"/>
      <c r="BA739" s="183"/>
      <c r="BB739" s="183"/>
      <c r="BC739" s="183"/>
      <c r="BD739" s="183"/>
      <c r="BE739" s="183"/>
      <c r="BF739" s="183"/>
      <c r="BG739" s="183"/>
      <c r="BH739" s="183"/>
      <c r="BI739" s="183"/>
      <c r="BJ739" s="183"/>
    </row>
    <row r="740">
      <c r="A740" s="183"/>
      <c r="B740" s="183"/>
      <c r="C740" s="263"/>
      <c r="D740" s="228"/>
      <c r="E740" s="228"/>
      <c r="F740" s="183"/>
      <c r="G740" s="183"/>
      <c r="H740" s="264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  <c r="AC740" s="183"/>
      <c r="AD740" s="183"/>
      <c r="AE740" s="183"/>
      <c r="AF740" s="183"/>
      <c r="AG740" s="183"/>
      <c r="AH740" s="183"/>
      <c r="AI740" s="183"/>
      <c r="AJ740" s="183"/>
      <c r="AK740" s="183"/>
      <c r="AL740" s="183"/>
      <c r="AM740" s="183"/>
      <c r="AN740" s="183"/>
      <c r="AO740" s="183"/>
      <c r="AP740" s="183"/>
      <c r="AQ740" s="183"/>
      <c r="AR740" s="183"/>
      <c r="AS740" s="183"/>
      <c r="AT740" s="183"/>
      <c r="AU740" s="183"/>
      <c r="AV740" s="183"/>
      <c r="AW740" s="183"/>
      <c r="AX740" s="183"/>
      <c r="AY740" s="183"/>
      <c r="AZ740" s="183"/>
      <c r="BA740" s="183"/>
      <c r="BB740" s="183"/>
      <c r="BC740" s="183"/>
      <c r="BD740" s="183"/>
      <c r="BE740" s="183"/>
      <c r="BF740" s="183"/>
      <c r="BG740" s="183"/>
      <c r="BH740" s="183"/>
      <c r="BI740" s="183"/>
      <c r="BJ740" s="183"/>
    </row>
    <row r="741">
      <c r="A741" s="183"/>
      <c r="B741" s="183"/>
      <c r="C741" s="263"/>
      <c r="D741" s="228"/>
      <c r="E741" s="228"/>
      <c r="F741" s="183"/>
      <c r="G741" s="183"/>
      <c r="H741" s="264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  <c r="AC741" s="183"/>
      <c r="AD741" s="183"/>
      <c r="AE741" s="183"/>
      <c r="AF741" s="183"/>
      <c r="AG741" s="183"/>
      <c r="AH741" s="183"/>
      <c r="AI741" s="183"/>
      <c r="AJ741" s="183"/>
      <c r="AK741" s="183"/>
      <c r="AL741" s="183"/>
      <c r="AM741" s="183"/>
      <c r="AN741" s="183"/>
      <c r="AO741" s="183"/>
      <c r="AP741" s="183"/>
      <c r="AQ741" s="183"/>
      <c r="AR741" s="183"/>
      <c r="AS741" s="183"/>
      <c r="AT741" s="183"/>
      <c r="AU741" s="183"/>
      <c r="AV741" s="183"/>
      <c r="AW741" s="183"/>
      <c r="AX741" s="183"/>
      <c r="AY741" s="183"/>
      <c r="AZ741" s="183"/>
      <c r="BA741" s="183"/>
      <c r="BB741" s="183"/>
      <c r="BC741" s="183"/>
      <c r="BD741" s="183"/>
      <c r="BE741" s="183"/>
      <c r="BF741" s="183"/>
      <c r="BG741" s="183"/>
      <c r="BH741" s="183"/>
      <c r="BI741" s="183"/>
      <c r="BJ741" s="183"/>
    </row>
    <row r="742">
      <c r="A742" s="183"/>
      <c r="B742" s="183"/>
      <c r="C742" s="263"/>
      <c r="D742" s="228"/>
      <c r="E742" s="228"/>
      <c r="F742" s="183"/>
      <c r="G742" s="183"/>
      <c r="H742" s="264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  <c r="AC742" s="183"/>
      <c r="AD742" s="183"/>
      <c r="AE742" s="183"/>
      <c r="AF742" s="183"/>
      <c r="AG742" s="183"/>
      <c r="AH742" s="183"/>
      <c r="AI742" s="183"/>
      <c r="AJ742" s="183"/>
      <c r="AK742" s="183"/>
      <c r="AL742" s="183"/>
      <c r="AM742" s="183"/>
      <c r="AN742" s="183"/>
      <c r="AO742" s="183"/>
      <c r="AP742" s="183"/>
      <c r="AQ742" s="183"/>
      <c r="AR742" s="183"/>
      <c r="AS742" s="183"/>
      <c r="AT742" s="183"/>
      <c r="AU742" s="183"/>
      <c r="AV742" s="183"/>
      <c r="AW742" s="183"/>
      <c r="AX742" s="183"/>
      <c r="AY742" s="183"/>
      <c r="AZ742" s="183"/>
      <c r="BA742" s="183"/>
      <c r="BB742" s="183"/>
      <c r="BC742" s="183"/>
      <c r="BD742" s="183"/>
      <c r="BE742" s="183"/>
      <c r="BF742" s="183"/>
      <c r="BG742" s="183"/>
      <c r="BH742" s="183"/>
      <c r="BI742" s="183"/>
      <c r="BJ742" s="183"/>
    </row>
    <row r="743">
      <c r="A743" s="183"/>
      <c r="B743" s="183"/>
      <c r="C743" s="263"/>
      <c r="D743" s="228"/>
      <c r="E743" s="228"/>
      <c r="F743" s="183"/>
      <c r="G743" s="183"/>
      <c r="H743" s="264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  <c r="AC743" s="183"/>
      <c r="AD743" s="183"/>
      <c r="AE743" s="183"/>
      <c r="AF743" s="183"/>
      <c r="AG743" s="183"/>
      <c r="AH743" s="183"/>
      <c r="AI743" s="183"/>
      <c r="AJ743" s="183"/>
      <c r="AK743" s="183"/>
      <c r="AL743" s="183"/>
      <c r="AM743" s="183"/>
      <c r="AN743" s="183"/>
      <c r="AO743" s="183"/>
      <c r="AP743" s="183"/>
      <c r="AQ743" s="183"/>
      <c r="AR743" s="183"/>
      <c r="AS743" s="183"/>
      <c r="AT743" s="183"/>
      <c r="AU743" s="183"/>
      <c r="AV743" s="183"/>
      <c r="AW743" s="183"/>
      <c r="AX743" s="183"/>
      <c r="AY743" s="183"/>
      <c r="AZ743" s="183"/>
      <c r="BA743" s="183"/>
      <c r="BB743" s="183"/>
      <c r="BC743" s="183"/>
      <c r="BD743" s="183"/>
      <c r="BE743" s="183"/>
      <c r="BF743" s="183"/>
      <c r="BG743" s="183"/>
      <c r="BH743" s="183"/>
      <c r="BI743" s="183"/>
      <c r="BJ743" s="183"/>
    </row>
    <row r="744">
      <c r="A744" s="183"/>
      <c r="B744" s="183"/>
      <c r="C744" s="263"/>
      <c r="D744" s="228"/>
      <c r="E744" s="228"/>
      <c r="F744" s="183"/>
      <c r="G744" s="183"/>
      <c r="H744" s="264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  <c r="AC744" s="183"/>
      <c r="AD744" s="183"/>
      <c r="AE744" s="183"/>
      <c r="AF744" s="183"/>
      <c r="AG744" s="183"/>
      <c r="AH744" s="183"/>
      <c r="AI744" s="183"/>
      <c r="AJ744" s="183"/>
      <c r="AK744" s="183"/>
      <c r="AL744" s="183"/>
      <c r="AM744" s="183"/>
      <c r="AN744" s="183"/>
      <c r="AO744" s="183"/>
      <c r="AP744" s="183"/>
      <c r="AQ744" s="183"/>
      <c r="AR744" s="183"/>
      <c r="AS744" s="183"/>
      <c r="AT744" s="183"/>
      <c r="AU744" s="183"/>
      <c r="AV744" s="183"/>
      <c r="AW744" s="183"/>
      <c r="AX744" s="183"/>
      <c r="AY744" s="183"/>
      <c r="AZ744" s="183"/>
      <c r="BA744" s="183"/>
      <c r="BB744" s="183"/>
      <c r="BC744" s="183"/>
      <c r="BD744" s="183"/>
      <c r="BE744" s="183"/>
      <c r="BF744" s="183"/>
      <c r="BG744" s="183"/>
      <c r="BH744" s="183"/>
      <c r="BI744" s="183"/>
      <c r="BJ744" s="183"/>
    </row>
    <row r="745">
      <c r="A745" s="183"/>
      <c r="B745" s="183"/>
      <c r="C745" s="263"/>
      <c r="D745" s="228"/>
      <c r="E745" s="228"/>
      <c r="F745" s="183"/>
      <c r="G745" s="183"/>
      <c r="H745" s="264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  <c r="AC745" s="183"/>
      <c r="AD745" s="183"/>
      <c r="AE745" s="183"/>
      <c r="AF745" s="183"/>
      <c r="AG745" s="183"/>
      <c r="AH745" s="183"/>
      <c r="AI745" s="183"/>
      <c r="AJ745" s="183"/>
      <c r="AK745" s="183"/>
      <c r="AL745" s="183"/>
      <c r="AM745" s="183"/>
      <c r="AN745" s="183"/>
      <c r="AO745" s="183"/>
      <c r="AP745" s="183"/>
      <c r="AQ745" s="183"/>
      <c r="AR745" s="183"/>
      <c r="AS745" s="183"/>
      <c r="AT745" s="183"/>
      <c r="AU745" s="183"/>
      <c r="AV745" s="183"/>
      <c r="AW745" s="183"/>
      <c r="AX745" s="183"/>
      <c r="AY745" s="183"/>
      <c r="AZ745" s="183"/>
      <c r="BA745" s="183"/>
      <c r="BB745" s="183"/>
      <c r="BC745" s="183"/>
      <c r="BD745" s="183"/>
      <c r="BE745" s="183"/>
      <c r="BF745" s="183"/>
      <c r="BG745" s="183"/>
      <c r="BH745" s="183"/>
      <c r="BI745" s="183"/>
      <c r="BJ745" s="183"/>
    </row>
    <row r="746">
      <c r="A746" s="183"/>
      <c r="B746" s="183"/>
      <c r="C746" s="263"/>
      <c r="D746" s="228"/>
      <c r="E746" s="228"/>
      <c r="F746" s="183"/>
      <c r="G746" s="183"/>
      <c r="H746" s="264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  <c r="AC746" s="183"/>
      <c r="AD746" s="183"/>
      <c r="AE746" s="183"/>
      <c r="AF746" s="183"/>
      <c r="AG746" s="183"/>
      <c r="AH746" s="183"/>
      <c r="AI746" s="183"/>
      <c r="AJ746" s="183"/>
      <c r="AK746" s="183"/>
      <c r="AL746" s="183"/>
      <c r="AM746" s="183"/>
      <c r="AN746" s="183"/>
      <c r="AO746" s="183"/>
      <c r="AP746" s="183"/>
      <c r="AQ746" s="183"/>
      <c r="AR746" s="183"/>
      <c r="AS746" s="183"/>
      <c r="AT746" s="183"/>
      <c r="AU746" s="183"/>
      <c r="AV746" s="183"/>
      <c r="AW746" s="183"/>
      <c r="AX746" s="183"/>
      <c r="AY746" s="183"/>
      <c r="AZ746" s="183"/>
      <c r="BA746" s="183"/>
      <c r="BB746" s="183"/>
      <c r="BC746" s="183"/>
      <c r="BD746" s="183"/>
      <c r="BE746" s="183"/>
      <c r="BF746" s="183"/>
      <c r="BG746" s="183"/>
      <c r="BH746" s="183"/>
      <c r="BI746" s="183"/>
      <c r="BJ746" s="183"/>
    </row>
    <row r="747">
      <c r="A747" s="183"/>
      <c r="B747" s="183"/>
      <c r="C747" s="263"/>
      <c r="D747" s="228"/>
      <c r="E747" s="228"/>
      <c r="F747" s="183"/>
      <c r="G747" s="183"/>
      <c r="H747" s="264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  <c r="AC747" s="183"/>
      <c r="AD747" s="183"/>
      <c r="AE747" s="183"/>
      <c r="AF747" s="183"/>
      <c r="AG747" s="183"/>
      <c r="AH747" s="183"/>
      <c r="AI747" s="183"/>
      <c r="AJ747" s="183"/>
      <c r="AK747" s="183"/>
      <c r="AL747" s="183"/>
      <c r="AM747" s="183"/>
      <c r="AN747" s="183"/>
      <c r="AO747" s="183"/>
      <c r="AP747" s="183"/>
      <c r="AQ747" s="183"/>
      <c r="AR747" s="183"/>
      <c r="AS747" s="183"/>
      <c r="AT747" s="183"/>
      <c r="AU747" s="183"/>
      <c r="AV747" s="183"/>
      <c r="AW747" s="183"/>
      <c r="AX747" s="183"/>
      <c r="AY747" s="183"/>
      <c r="AZ747" s="183"/>
      <c r="BA747" s="183"/>
      <c r="BB747" s="183"/>
      <c r="BC747" s="183"/>
      <c r="BD747" s="183"/>
      <c r="BE747" s="183"/>
      <c r="BF747" s="183"/>
      <c r="BG747" s="183"/>
      <c r="BH747" s="183"/>
      <c r="BI747" s="183"/>
      <c r="BJ747" s="183"/>
    </row>
    <row r="748">
      <c r="A748" s="183"/>
      <c r="B748" s="183"/>
      <c r="C748" s="263"/>
      <c r="D748" s="228"/>
      <c r="E748" s="228"/>
      <c r="F748" s="183"/>
      <c r="G748" s="183"/>
      <c r="H748" s="264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  <c r="AC748" s="183"/>
      <c r="AD748" s="183"/>
      <c r="AE748" s="183"/>
      <c r="AF748" s="183"/>
      <c r="AG748" s="183"/>
      <c r="AH748" s="183"/>
      <c r="AI748" s="183"/>
      <c r="AJ748" s="183"/>
      <c r="AK748" s="183"/>
      <c r="AL748" s="183"/>
      <c r="AM748" s="183"/>
      <c r="AN748" s="183"/>
      <c r="AO748" s="183"/>
      <c r="AP748" s="183"/>
      <c r="AQ748" s="183"/>
      <c r="AR748" s="183"/>
      <c r="AS748" s="183"/>
      <c r="AT748" s="183"/>
      <c r="AU748" s="183"/>
      <c r="AV748" s="183"/>
      <c r="AW748" s="183"/>
      <c r="AX748" s="183"/>
      <c r="AY748" s="183"/>
      <c r="AZ748" s="183"/>
      <c r="BA748" s="183"/>
      <c r="BB748" s="183"/>
      <c r="BC748" s="183"/>
      <c r="BD748" s="183"/>
      <c r="BE748" s="183"/>
      <c r="BF748" s="183"/>
      <c r="BG748" s="183"/>
      <c r="BH748" s="183"/>
      <c r="BI748" s="183"/>
      <c r="BJ748" s="183"/>
    </row>
    <row r="749">
      <c r="A749" s="183"/>
      <c r="B749" s="183"/>
      <c r="C749" s="263"/>
      <c r="D749" s="228"/>
      <c r="E749" s="228"/>
      <c r="F749" s="183"/>
      <c r="G749" s="183"/>
      <c r="H749" s="264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  <c r="AC749" s="183"/>
      <c r="AD749" s="183"/>
      <c r="AE749" s="183"/>
      <c r="AF749" s="183"/>
      <c r="AG749" s="183"/>
      <c r="AH749" s="183"/>
      <c r="AI749" s="183"/>
      <c r="AJ749" s="183"/>
      <c r="AK749" s="183"/>
      <c r="AL749" s="183"/>
      <c r="AM749" s="183"/>
      <c r="AN749" s="183"/>
      <c r="AO749" s="183"/>
      <c r="AP749" s="183"/>
      <c r="AQ749" s="183"/>
      <c r="AR749" s="183"/>
      <c r="AS749" s="183"/>
      <c r="AT749" s="183"/>
      <c r="AU749" s="183"/>
      <c r="AV749" s="183"/>
      <c r="AW749" s="183"/>
      <c r="AX749" s="183"/>
      <c r="AY749" s="183"/>
      <c r="AZ749" s="183"/>
      <c r="BA749" s="183"/>
      <c r="BB749" s="183"/>
      <c r="BC749" s="183"/>
      <c r="BD749" s="183"/>
      <c r="BE749" s="183"/>
      <c r="BF749" s="183"/>
      <c r="BG749" s="183"/>
      <c r="BH749" s="183"/>
      <c r="BI749" s="183"/>
      <c r="BJ749" s="183"/>
    </row>
    <row r="750">
      <c r="A750" s="183"/>
      <c r="B750" s="183"/>
      <c r="C750" s="263"/>
      <c r="D750" s="228"/>
      <c r="E750" s="228"/>
      <c r="F750" s="183"/>
      <c r="G750" s="183"/>
      <c r="H750" s="264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  <c r="AC750" s="183"/>
      <c r="AD750" s="183"/>
      <c r="AE750" s="183"/>
      <c r="AF750" s="183"/>
      <c r="AG750" s="183"/>
      <c r="AH750" s="183"/>
      <c r="AI750" s="183"/>
      <c r="AJ750" s="183"/>
      <c r="AK750" s="183"/>
      <c r="AL750" s="183"/>
      <c r="AM750" s="183"/>
      <c r="AN750" s="183"/>
      <c r="AO750" s="183"/>
      <c r="AP750" s="183"/>
      <c r="AQ750" s="183"/>
      <c r="AR750" s="183"/>
      <c r="AS750" s="183"/>
      <c r="AT750" s="183"/>
      <c r="AU750" s="183"/>
      <c r="AV750" s="183"/>
      <c r="AW750" s="183"/>
      <c r="AX750" s="183"/>
      <c r="AY750" s="183"/>
      <c r="AZ750" s="183"/>
      <c r="BA750" s="183"/>
      <c r="BB750" s="183"/>
      <c r="BC750" s="183"/>
      <c r="BD750" s="183"/>
      <c r="BE750" s="183"/>
      <c r="BF750" s="183"/>
      <c r="BG750" s="183"/>
      <c r="BH750" s="183"/>
      <c r="BI750" s="183"/>
      <c r="BJ750" s="183"/>
    </row>
    <row r="751">
      <c r="A751" s="183"/>
      <c r="B751" s="183"/>
      <c r="C751" s="263"/>
      <c r="D751" s="228"/>
      <c r="E751" s="228"/>
      <c r="F751" s="183"/>
      <c r="G751" s="183"/>
      <c r="H751" s="264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  <c r="AC751" s="183"/>
      <c r="AD751" s="183"/>
      <c r="AE751" s="183"/>
      <c r="AF751" s="183"/>
      <c r="AG751" s="183"/>
      <c r="AH751" s="183"/>
      <c r="AI751" s="183"/>
      <c r="AJ751" s="183"/>
      <c r="AK751" s="183"/>
      <c r="AL751" s="183"/>
      <c r="AM751" s="183"/>
      <c r="AN751" s="183"/>
      <c r="AO751" s="183"/>
      <c r="AP751" s="183"/>
      <c r="AQ751" s="183"/>
      <c r="AR751" s="183"/>
      <c r="AS751" s="183"/>
      <c r="AT751" s="183"/>
      <c r="AU751" s="183"/>
      <c r="AV751" s="183"/>
      <c r="AW751" s="183"/>
      <c r="AX751" s="183"/>
      <c r="AY751" s="183"/>
      <c r="AZ751" s="183"/>
      <c r="BA751" s="183"/>
      <c r="BB751" s="183"/>
      <c r="BC751" s="183"/>
      <c r="BD751" s="183"/>
      <c r="BE751" s="183"/>
      <c r="BF751" s="183"/>
      <c r="BG751" s="183"/>
      <c r="BH751" s="183"/>
      <c r="BI751" s="183"/>
      <c r="BJ751" s="183"/>
    </row>
    <row r="752">
      <c r="A752" s="183"/>
      <c r="B752" s="183"/>
      <c r="C752" s="263"/>
      <c r="D752" s="228"/>
      <c r="E752" s="228"/>
      <c r="F752" s="183"/>
      <c r="G752" s="183"/>
      <c r="H752" s="264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  <c r="AC752" s="183"/>
      <c r="AD752" s="183"/>
      <c r="AE752" s="183"/>
      <c r="AF752" s="183"/>
      <c r="AG752" s="183"/>
      <c r="AH752" s="183"/>
      <c r="AI752" s="183"/>
      <c r="AJ752" s="183"/>
      <c r="AK752" s="183"/>
      <c r="AL752" s="183"/>
      <c r="AM752" s="183"/>
      <c r="AN752" s="183"/>
      <c r="AO752" s="183"/>
      <c r="AP752" s="183"/>
      <c r="AQ752" s="183"/>
      <c r="AR752" s="183"/>
      <c r="AS752" s="183"/>
      <c r="AT752" s="183"/>
      <c r="AU752" s="183"/>
      <c r="AV752" s="183"/>
      <c r="AW752" s="183"/>
      <c r="AX752" s="183"/>
      <c r="AY752" s="183"/>
      <c r="AZ752" s="183"/>
      <c r="BA752" s="183"/>
      <c r="BB752" s="183"/>
      <c r="BC752" s="183"/>
      <c r="BD752" s="183"/>
      <c r="BE752" s="183"/>
      <c r="BF752" s="183"/>
      <c r="BG752" s="183"/>
      <c r="BH752" s="183"/>
      <c r="BI752" s="183"/>
      <c r="BJ752" s="183"/>
    </row>
    <row r="753">
      <c r="A753" s="183"/>
      <c r="B753" s="183"/>
      <c r="C753" s="263"/>
      <c r="D753" s="228"/>
      <c r="E753" s="228"/>
      <c r="F753" s="183"/>
      <c r="G753" s="183"/>
      <c r="H753" s="264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  <c r="AC753" s="183"/>
      <c r="AD753" s="183"/>
      <c r="AE753" s="183"/>
      <c r="AF753" s="183"/>
      <c r="AG753" s="183"/>
      <c r="AH753" s="183"/>
      <c r="AI753" s="183"/>
      <c r="AJ753" s="183"/>
      <c r="AK753" s="183"/>
      <c r="AL753" s="183"/>
      <c r="AM753" s="183"/>
      <c r="AN753" s="183"/>
      <c r="AO753" s="183"/>
      <c r="AP753" s="183"/>
      <c r="AQ753" s="183"/>
      <c r="AR753" s="183"/>
      <c r="AS753" s="183"/>
      <c r="AT753" s="183"/>
      <c r="AU753" s="183"/>
      <c r="AV753" s="183"/>
      <c r="AW753" s="183"/>
      <c r="AX753" s="183"/>
      <c r="AY753" s="183"/>
      <c r="AZ753" s="183"/>
      <c r="BA753" s="183"/>
      <c r="BB753" s="183"/>
      <c r="BC753" s="183"/>
      <c r="BD753" s="183"/>
      <c r="BE753" s="183"/>
      <c r="BF753" s="183"/>
      <c r="BG753" s="183"/>
      <c r="BH753" s="183"/>
      <c r="BI753" s="183"/>
      <c r="BJ753" s="183"/>
    </row>
    <row r="754">
      <c r="A754" s="183"/>
      <c r="B754" s="183"/>
      <c r="C754" s="263"/>
      <c r="D754" s="228"/>
      <c r="E754" s="228"/>
      <c r="F754" s="183"/>
      <c r="G754" s="183"/>
      <c r="H754" s="264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  <c r="AC754" s="183"/>
      <c r="AD754" s="183"/>
      <c r="AE754" s="183"/>
      <c r="AF754" s="183"/>
      <c r="AG754" s="183"/>
      <c r="AH754" s="183"/>
      <c r="AI754" s="183"/>
      <c r="AJ754" s="183"/>
      <c r="AK754" s="183"/>
      <c r="AL754" s="183"/>
      <c r="AM754" s="183"/>
      <c r="AN754" s="183"/>
      <c r="AO754" s="183"/>
      <c r="AP754" s="183"/>
      <c r="AQ754" s="183"/>
      <c r="AR754" s="183"/>
      <c r="AS754" s="183"/>
      <c r="AT754" s="183"/>
      <c r="AU754" s="183"/>
      <c r="AV754" s="183"/>
      <c r="AW754" s="183"/>
      <c r="AX754" s="183"/>
      <c r="AY754" s="183"/>
      <c r="AZ754" s="183"/>
      <c r="BA754" s="183"/>
      <c r="BB754" s="183"/>
      <c r="BC754" s="183"/>
      <c r="BD754" s="183"/>
      <c r="BE754" s="183"/>
      <c r="BF754" s="183"/>
      <c r="BG754" s="183"/>
      <c r="BH754" s="183"/>
      <c r="BI754" s="183"/>
      <c r="BJ754" s="183"/>
    </row>
    <row r="755">
      <c r="A755" s="183"/>
      <c r="B755" s="183"/>
      <c r="C755" s="263"/>
      <c r="D755" s="228"/>
      <c r="E755" s="228"/>
      <c r="F755" s="183"/>
      <c r="G755" s="183"/>
      <c r="H755" s="264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  <c r="AC755" s="183"/>
      <c r="AD755" s="183"/>
      <c r="AE755" s="183"/>
      <c r="AF755" s="183"/>
      <c r="AG755" s="183"/>
      <c r="AH755" s="183"/>
      <c r="AI755" s="183"/>
      <c r="AJ755" s="183"/>
      <c r="AK755" s="183"/>
      <c r="AL755" s="183"/>
      <c r="AM755" s="183"/>
      <c r="AN755" s="183"/>
      <c r="AO755" s="183"/>
      <c r="AP755" s="183"/>
      <c r="AQ755" s="183"/>
      <c r="AR755" s="183"/>
      <c r="AS755" s="183"/>
      <c r="AT755" s="183"/>
      <c r="AU755" s="183"/>
      <c r="AV755" s="183"/>
      <c r="AW755" s="183"/>
      <c r="AX755" s="183"/>
      <c r="AY755" s="183"/>
      <c r="AZ755" s="183"/>
      <c r="BA755" s="183"/>
      <c r="BB755" s="183"/>
      <c r="BC755" s="183"/>
      <c r="BD755" s="183"/>
      <c r="BE755" s="183"/>
      <c r="BF755" s="183"/>
      <c r="BG755" s="183"/>
      <c r="BH755" s="183"/>
      <c r="BI755" s="183"/>
      <c r="BJ755" s="183"/>
    </row>
    <row r="756">
      <c r="A756" s="183"/>
      <c r="B756" s="183"/>
      <c r="C756" s="263"/>
      <c r="D756" s="228"/>
      <c r="E756" s="228"/>
      <c r="F756" s="183"/>
      <c r="G756" s="183"/>
      <c r="H756" s="264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  <c r="AC756" s="183"/>
      <c r="AD756" s="183"/>
      <c r="AE756" s="183"/>
      <c r="AF756" s="183"/>
      <c r="AG756" s="183"/>
      <c r="AH756" s="183"/>
      <c r="AI756" s="183"/>
      <c r="AJ756" s="183"/>
      <c r="AK756" s="183"/>
      <c r="AL756" s="183"/>
      <c r="AM756" s="183"/>
      <c r="AN756" s="183"/>
      <c r="AO756" s="183"/>
      <c r="AP756" s="183"/>
      <c r="AQ756" s="183"/>
      <c r="AR756" s="183"/>
      <c r="AS756" s="183"/>
      <c r="AT756" s="183"/>
      <c r="AU756" s="183"/>
      <c r="AV756" s="183"/>
      <c r="AW756" s="183"/>
      <c r="AX756" s="183"/>
      <c r="AY756" s="183"/>
      <c r="AZ756" s="183"/>
      <c r="BA756" s="183"/>
      <c r="BB756" s="183"/>
      <c r="BC756" s="183"/>
      <c r="BD756" s="183"/>
      <c r="BE756" s="183"/>
      <c r="BF756" s="183"/>
      <c r="BG756" s="183"/>
      <c r="BH756" s="183"/>
      <c r="BI756" s="183"/>
      <c r="BJ756" s="183"/>
    </row>
    <row r="757">
      <c r="A757" s="183"/>
      <c r="B757" s="183"/>
      <c r="C757" s="263"/>
      <c r="D757" s="228"/>
      <c r="E757" s="228"/>
      <c r="F757" s="183"/>
      <c r="G757" s="183"/>
      <c r="H757" s="264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  <c r="AC757" s="183"/>
      <c r="AD757" s="183"/>
      <c r="AE757" s="183"/>
      <c r="AF757" s="183"/>
      <c r="AG757" s="183"/>
      <c r="AH757" s="183"/>
      <c r="AI757" s="183"/>
      <c r="AJ757" s="183"/>
      <c r="AK757" s="183"/>
      <c r="AL757" s="183"/>
      <c r="AM757" s="183"/>
      <c r="AN757" s="183"/>
      <c r="AO757" s="183"/>
      <c r="AP757" s="183"/>
      <c r="AQ757" s="183"/>
      <c r="AR757" s="183"/>
      <c r="AS757" s="183"/>
      <c r="AT757" s="183"/>
      <c r="AU757" s="183"/>
      <c r="AV757" s="183"/>
      <c r="AW757" s="183"/>
      <c r="AX757" s="183"/>
      <c r="AY757" s="183"/>
      <c r="AZ757" s="183"/>
      <c r="BA757" s="183"/>
      <c r="BB757" s="183"/>
      <c r="BC757" s="183"/>
      <c r="BD757" s="183"/>
      <c r="BE757" s="183"/>
      <c r="BF757" s="183"/>
      <c r="BG757" s="183"/>
      <c r="BH757" s="183"/>
      <c r="BI757" s="183"/>
      <c r="BJ757" s="183"/>
    </row>
    <row r="758">
      <c r="A758" s="183"/>
      <c r="B758" s="183"/>
      <c r="C758" s="263"/>
      <c r="D758" s="228"/>
      <c r="E758" s="228"/>
      <c r="F758" s="183"/>
      <c r="G758" s="183"/>
      <c r="H758" s="264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  <c r="AC758" s="183"/>
      <c r="AD758" s="183"/>
      <c r="AE758" s="183"/>
      <c r="AF758" s="183"/>
      <c r="AG758" s="183"/>
      <c r="AH758" s="183"/>
      <c r="AI758" s="183"/>
      <c r="AJ758" s="183"/>
      <c r="AK758" s="183"/>
      <c r="AL758" s="183"/>
      <c r="AM758" s="183"/>
      <c r="AN758" s="183"/>
      <c r="AO758" s="183"/>
      <c r="AP758" s="183"/>
      <c r="AQ758" s="183"/>
      <c r="AR758" s="183"/>
      <c r="AS758" s="183"/>
      <c r="AT758" s="183"/>
      <c r="AU758" s="183"/>
      <c r="AV758" s="183"/>
      <c r="AW758" s="183"/>
      <c r="AX758" s="183"/>
      <c r="AY758" s="183"/>
      <c r="AZ758" s="183"/>
      <c r="BA758" s="183"/>
      <c r="BB758" s="183"/>
      <c r="BC758" s="183"/>
      <c r="BD758" s="183"/>
      <c r="BE758" s="183"/>
      <c r="BF758" s="183"/>
      <c r="BG758" s="183"/>
      <c r="BH758" s="183"/>
      <c r="BI758" s="183"/>
      <c r="BJ758" s="183"/>
    </row>
    <row r="759">
      <c r="A759" s="183"/>
      <c r="B759" s="183"/>
      <c r="C759" s="263"/>
      <c r="D759" s="228"/>
      <c r="E759" s="228"/>
      <c r="F759" s="183"/>
      <c r="G759" s="183"/>
      <c r="H759" s="264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  <c r="AC759" s="183"/>
      <c r="AD759" s="183"/>
      <c r="AE759" s="183"/>
      <c r="AF759" s="183"/>
      <c r="AG759" s="183"/>
      <c r="AH759" s="183"/>
      <c r="AI759" s="183"/>
      <c r="AJ759" s="183"/>
      <c r="AK759" s="183"/>
      <c r="AL759" s="183"/>
      <c r="AM759" s="183"/>
      <c r="AN759" s="183"/>
      <c r="AO759" s="183"/>
      <c r="AP759" s="183"/>
      <c r="AQ759" s="183"/>
      <c r="AR759" s="183"/>
      <c r="AS759" s="183"/>
      <c r="AT759" s="183"/>
      <c r="AU759" s="183"/>
      <c r="AV759" s="183"/>
      <c r="AW759" s="183"/>
      <c r="AX759" s="183"/>
      <c r="AY759" s="183"/>
      <c r="AZ759" s="183"/>
      <c r="BA759" s="183"/>
      <c r="BB759" s="183"/>
      <c r="BC759" s="183"/>
      <c r="BD759" s="183"/>
      <c r="BE759" s="183"/>
      <c r="BF759" s="183"/>
      <c r="BG759" s="183"/>
      <c r="BH759" s="183"/>
      <c r="BI759" s="183"/>
      <c r="BJ759" s="183"/>
    </row>
    <row r="760">
      <c r="A760" s="183"/>
      <c r="B760" s="183"/>
      <c r="C760" s="263"/>
      <c r="D760" s="228"/>
      <c r="E760" s="228"/>
      <c r="F760" s="183"/>
      <c r="G760" s="183"/>
      <c r="H760" s="264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  <c r="AC760" s="183"/>
      <c r="AD760" s="183"/>
      <c r="AE760" s="183"/>
      <c r="AF760" s="183"/>
      <c r="AG760" s="183"/>
      <c r="AH760" s="183"/>
      <c r="AI760" s="183"/>
      <c r="AJ760" s="183"/>
      <c r="AK760" s="183"/>
      <c r="AL760" s="183"/>
      <c r="AM760" s="183"/>
      <c r="AN760" s="183"/>
      <c r="AO760" s="183"/>
      <c r="AP760" s="183"/>
      <c r="AQ760" s="183"/>
      <c r="AR760" s="183"/>
      <c r="AS760" s="183"/>
      <c r="AT760" s="183"/>
      <c r="AU760" s="183"/>
      <c r="AV760" s="183"/>
      <c r="AW760" s="183"/>
      <c r="AX760" s="183"/>
      <c r="AY760" s="183"/>
      <c r="AZ760" s="183"/>
      <c r="BA760" s="183"/>
      <c r="BB760" s="183"/>
      <c r="BC760" s="183"/>
      <c r="BD760" s="183"/>
      <c r="BE760" s="183"/>
      <c r="BF760" s="183"/>
      <c r="BG760" s="183"/>
      <c r="BH760" s="183"/>
      <c r="BI760" s="183"/>
      <c r="BJ760" s="183"/>
    </row>
    <row r="761">
      <c r="A761" s="183"/>
      <c r="B761" s="183"/>
      <c r="C761" s="263"/>
      <c r="D761" s="228"/>
      <c r="E761" s="228"/>
      <c r="F761" s="183"/>
      <c r="G761" s="183"/>
      <c r="H761" s="264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  <c r="AC761" s="183"/>
      <c r="AD761" s="183"/>
      <c r="AE761" s="183"/>
      <c r="AF761" s="183"/>
      <c r="AG761" s="183"/>
      <c r="AH761" s="183"/>
      <c r="AI761" s="183"/>
      <c r="AJ761" s="183"/>
      <c r="AK761" s="183"/>
      <c r="AL761" s="183"/>
      <c r="AM761" s="183"/>
      <c r="AN761" s="183"/>
      <c r="AO761" s="183"/>
      <c r="AP761" s="183"/>
      <c r="AQ761" s="183"/>
      <c r="AR761" s="183"/>
      <c r="AS761" s="183"/>
      <c r="AT761" s="183"/>
      <c r="AU761" s="183"/>
      <c r="AV761" s="183"/>
      <c r="AW761" s="183"/>
      <c r="AX761" s="183"/>
      <c r="AY761" s="183"/>
      <c r="AZ761" s="183"/>
      <c r="BA761" s="183"/>
      <c r="BB761" s="183"/>
      <c r="BC761" s="183"/>
      <c r="BD761" s="183"/>
      <c r="BE761" s="183"/>
      <c r="BF761" s="183"/>
      <c r="BG761" s="183"/>
      <c r="BH761" s="183"/>
      <c r="BI761" s="183"/>
      <c r="BJ761" s="183"/>
    </row>
    <row r="762">
      <c r="A762" s="183"/>
      <c r="B762" s="183"/>
      <c r="C762" s="263"/>
      <c r="D762" s="228"/>
      <c r="E762" s="228"/>
      <c r="F762" s="183"/>
      <c r="G762" s="183"/>
      <c r="H762" s="264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  <c r="AC762" s="183"/>
      <c r="AD762" s="183"/>
      <c r="AE762" s="183"/>
      <c r="AF762" s="183"/>
      <c r="AG762" s="183"/>
      <c r="AH762" s="183"/>
      <c r="AI762" s="183"/>
      <c r="AJ762" s="183"/>
      <c r="AK762" s="183"/>
      <c r="AL762" s="183"/>
      <c r="AM762" s="183"/>
      <c r="AN762" s="183"/>
      <c r="AO762" s="183"/>
      <c r="AP762" s="183"/>
      <c r="AQ762" s="183"/>
      <c r="AR762" s="183"/>
      <c r="AS762" s="183"/>
      <c r="AT762" s="183"/>
      <c r="AU762" s="183"/>
      <c r="AV762" s="183"/>
      <c r="AW762" s="183"/>
      <c r="AX762" s="183"/>
      <c r="AY762" s="183"/>
      <c r="AZ762" s="183"/>
      <c r="BA762" s="183"/>
      <c r="BB762" s="183"/>
      <c r="BC762" s="183"/>
      <c r="BD762" s="183"/>
      <c r="BE762" s="183"/>
      <c r="BF762" s="183"/>
      <c r="BG762" s="183"/>
      <c r="BH762" s="183"/>
      <c r="BI762" s="183"/>
      <c r="BJ762" s="183"/>
    </row>
    <row r="763">
      <c r="A763" s="183"/>
      <c r="B763" s="183"/>
      <c r="C763" s="263"/>
      <c r="D763" s="228"/>
      <c r="E763" s="228"/>
      <c r="F763" s="183"/>
      <c r="G763" s="183"/>
      <c r="H763" s="264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  <c r="AC763" s="183"/>
      <c r="AD763" s="183"/>
      <c r="AE763" s="183"/>
      <c r="AF763" s="183"/>
      <c r="AG763" s="183"/>
      <c r="AH763" s="183"/>
      <c r="AI763" s="183"/>
      <c r="AJ763" s="183"/>
      <c r="AK763" s="183"/>
      <c r="AL763" s="183"/>
      <c r="AM763" s="183"/>
      <c r="AN763" s="183"/>
      <c r="AO763" s="183"/>
      <c r="AP763" s="183"/>
      <c r="AQ763" s="183"/>
      <c r="AR763" s="183"/>
      <c r="AS763" s="183"/>
      <c r="AT763" s="183"/>
      <c r="AU763" s="183"/>
      <c r="AV763" s="183"/>
      <c r="AW763" s="183"/>
      <c r="AX763" s="183"/>
      <c r="AY763" s="183"/>
      <c r="AZ763" s="183"/>
      <c r="BA763" s="183"/>
      <c r="BB763" s="183"/>
      <c r="BC763" s="183"/>
      <c r="BD763" s="183"/>
      <c r="BE763" s="183"/>
      <c r="BF763" s="183"/>
      <c r="BG763" s="183"/>
      <c r="BH763" s="183"/>
      <c r="BI763" s="183"/>
      <c r="BJ763" s="183"/>
    </row>
    <row r="764">
      <c r="A764" s="183"/>
      <c r="B764" s="183"/>
      <c r="C764" s="263"/>
      <c r="D764" s="228"/>
      <c r="E764" s="228"/>
      <c r="F764" s="183"/>
      <c r="G764" s="183"/>
      <c r="H764" s="264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  <c r="AC764" s="183"/>
      <c r="AD764" s="183"/>
      <c r="AE764" s="183"/>
      <c r="AF764" s="183"/>
      <c r="AG764" s="183"/>
      <c r="AH764" s="183"/>
      <c r="AI764" s="183"/>
      <c r="AJ764" s="183"/>
      <c r="AK764" s="183"/>
      <c r="AL764" s="183"/>
      <c r="AM764" s="183"/>
      <c r="AN764" s="183"/>
      <c r="AO764" s="183"/>
      <c r="AP764" s="183"/>
      <c r="AQ764" s="183"/>
      <c r="AR764" s="183"/>
      <c r="AS764" s="183"/>
      <c r="AT764" s="183"/>
      <c r="AU764" s="183"/>
      <c r="AV764" s="183"/>
      <c r="AW764" s="183"/>
      <c r="AX764" s="183"/>
      <c r="AY764" s="183"/>
      <c r="AZ764" s="183"/>
      <c r="BA764" s="183"/>
      <c r="BB764" s="183"/>
      <c r="BC764" s="183"/>
      <c r="BD764" s="183"/>
      <c r="BE764" s="183"/>
      <c r="BF764" s="183"/>
      <c r="BG764" s="183"/>
      <c r="BH764" s="183"/>
      <c r="BI764" s="183"/>
      <c r="BJ764" s="183"/>
    </row>
    <row r="765">
      <c r="A765" s="183"/>
      <c r="B765" s="183"/>
      <c r="C765" s="263"/>
      <c r="D765" s="228"/>
      <c r="E765" s="228"/>
      <c r="F765" s="183"/>
      <c r="G765" s="183"/>
      <c r="H765" s="264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  <c r="AC765" s="183"/>
      <c r="AD765" s="183"/>
      <c r="AE765" s="183"/>
      <c r="AF765" s="183"/>
      <c r="AG765" s="183"/>
      <c r="AH765" s="183"/>
      <c r="AI765" s="183"/>
      <c r="AJ765" s="183"/>
      <c r="AK765" s="183"/>
      <c r="AL765" s="183"/>
      <c r="AM765" s="183"/>
      <c r="AN765" s="183"/>
      <c r="AO765" s="183"/>
      <c r="AP765" s="183"/>
      <c r="AQ765" s="183"/>
      <c r="AR765" s="183"/>
      <c r="AS765" s="183"/>
      <c r="AT765" s="183"/>
      <c r="AU765" s="183"/>
      <c r="AV765" s="183"/>
      <c r="AW765" s="183"/>
      <c r="AX765" s="183"/>
      <c r="AY765" s="183"/>
      <c r="AZ765" s="183"/>
      <c r="BA765" s="183"/>
      <c r="BB765" s="183"/>
      <c r="BC765" s="183"/>
      <c r="BD765" s="183"/>
      <c r="BE765" s="183"/>
      <c r="BF765" s="183"/>
      <c r="BG765" s="183"/>
      <c r="BH765" s="183"/>
      <c r="BI765" s="183"/>
      <c r="BJ765" s="183"/>
    </row>
    <row r="766">
      <c r="A766" s="183"/>
      <c r="B766" s="183"/>
      <c r="C766" s="263"/>
      <c r="D766" s="228"/>
      <c r="E766" s="228"/>
      <c r="F766" s="183"/>
      <c r="G766" s="183"/>
      <c r="H766" s="264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  <c r="AC766" s="183"/>
      <c r="AD766" s="183"/>
      <c r="AE766" s="183"/>
      <c r="AF766" s="183"/>
      <c r="AG766" s="183"/>
      <c r="AH766" s="183"/>
      <c r="AI766" s="183"/>
      <c r="AJ766" s="183"/>
      <c r="AK766" s="183"/>
      <c r="AL766" s="183"/>
      <c r="AM766" s="183"/>
      <c r="AN766" s="183"/>
      <c r="AO766" s="183"/>
      <c r="AP766" s="183"/>
      <c r="AQ766" s="183"/>
      <c r="AR766" s="183"/>
      <c r="AS766" s="183"/>
      <c r="AT766" s="183"/>
      <c r="AU766" s="183"/>
      <c r="AV766" s="183"/>
      <c r="AW766" s="183"/>
      <c r="AX766" s="183"/>
      <c r="AY766" s="183"/>
      <c r="AZ766" s="183"/>
      <c r="BA766" s="183"/>
      <c r="BB766" s="183"/>
      <c r="BC766" s="183"/>
      <c r="BD766" s="183"/>
      <c r="BE766" s="183"/>
      <c r="BF766" s="183"/>
      <c r="BG766" s="183"/>
      <c r="BH766" s="183"/>
      <c r="BI766" s="183"/>
      <c r="BJ766" s="183"/>
    </row>
    <row r="767">
      <c r="A767" s="183"/>
      <c r="B767" s="183"/>
      <c r="C767" s="263"/>
      <c r="D767" s="228"/>
      <c r="E767" s="228"/>
      <c r="F767" s="183"/>
      <c r="G767" s="183"/>
      <c r="H767" s="264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  <c r="AC767" s="183"/>
      <c r="AD767" s="183"/>
      <c r="AE767" s="183"/>
      <c r="AF767" s="183"/>
      <c r="AG767" s="183"/>
      <c r="AH767" s="183"/>
      <c r="AI767" s="183"/>
      <c r="AJ767" s="183"/>
      <c r="AK767" s="183"/>
      <c r="AL767" s="183"/>
      <c r="AM767" s="183"/>
      <c r="AN767" s="183"/>
      <c r="AO767" s="183"/>
      <c r="AP767" s="183"/>
      <c r="AQ767" s="183"/>
      <c r="AR767" s="183"/>
      <c r="AS767" s="183"/>
      <c r="AT767" s="183"/>
      <c r="AU767" s="183"/>
      <c r="AV767" s="183"/>
      <c r="AW767" s="183"/>
      <c r="AX767" s="183"/>
      <c r="AY767" s="183"/>
      <c r="AZ767" s="183"/>
      <c r="BA767" s="183"/>
      <c r="BB767" s="183"/>
      <c r="BC767" s="183"/>
      <c r="BD767" s="183"/>
      <c r="BE767" s="183"/>
      <c r="BF767" s="183"/>
      <c r="BG767" s="183"/>
      <c r="BH767" s="183"/>
      <c r="BI767" s="183"/>
      <c r="BJ767" s="183"/>
    </row>
    <row r="768">
      <c r="A768" s="183"/>
      <c r="B768" s="183"/>
      <c r="C768" s="263"/>
      <c r="D768" s="228"/>
      <c r="E768" s="228"/>
      <c r="F768" s="183"/>
      <c r="G768" s="183"/>
      <c r="H768" s="264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  <c r="AC768" s="183"/>
      <c r="AD768" s="183"/>
      <c r="AE768" s="183"/>
      <c r="AF768" s="183"/>
      <c r="AG768" s="183"/>
      <c r="AH768" s="183"/>
      <c r="AI768" s="183"/>
      <c r="AJ768" s="183"/>
      <c r="AK768" s="183"/>
      <c r="AL768" s="183"/>
      <c r="AM768" s="183"/>
      <c r="AN768" s="183"/>
      <c r="AO768" s="183"/>
      <c r="AP768" s="183"/>
      <c r="AQ768" s="183"/>
      <c r="AR768" s="183"/>
      <c r="AS768" s="183"/>
      <c r="AT768" s="183"/>
      <c r="AU768" s="183"/>
      <c r="AV768" s="183"/>
      <c r="AW768" s="183"/>
      <c r="AX768" s="183"/>
      <c r="AY768" s="183"/>
      <c r="AZ768" s="183"/>
      <c r="BA768" s="183"/>
      <c r="BB768" s="183"/>
      <c r="BC768" s="183"/>
      <c r="BD768" s="183"/>
      <c r="BE768" s="183"/>
      <c r="BF768" s="183"/>
      <c r="BG768" s="183"/>
      <c r="BH768" s="183"/>
      <c r="BI768" s="183"/>
      <c r="BJ768" s="183"/>
    </row>
    <row r="769">
      <c r="A769" s="183"/>
      <c r="B769" s="183"/>
      <c r="C769" s="263"/>
      <c r="D769" s="228"/>
      <c r="E769" s="228"/>
      <c r="F769" s="183"/>
      <c r="G769" s="183"/>
      <c r="H769" s="264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  <c r="AC769" s="183"/>
      <c r="AD769" s="183"/>
      <c r="AE769" s="183"/>
      <c r="AF769" s="183"/>
      <c r="AG769" s="183"/>
      <c r="AH769" s="183"/>
      <c r="AI769" s="183"/>
      <c r="AJ769" s="183"/>
      <c r="AK769" s="183"/>
      <c r="AL769" s="183"/>
      <c r="AM769" s="183"/>
      <c r="AN769" s="183"/>
      <c r="AO769" s="183"/>
      <c r="AP769" s="183"/>
      <c r="AQ769" s="183"/>
      <c r="AR769" s="183"/>
      <c r="AS769" s="183"/>
      <c r="AT769" s="183"/>
      <c r="AU769" s="183"/>
      <c r="AV769" s="183"/>
      <c r="AW769" s="183"/>
      <c r="AX769" s="183"/>
      <c r="AY769" s="183"/>
      <c r="AZ769" s="183"/>
      <c r="BA769" s="183"/>
      <c r="BB769" s="183"/>
      <c r="BC769" s="183"/>
      <c r="BD769" s="183"/>
      <c r="BE769" s="183"/>
      <c r="BF769" s="183"/>
      <c r="BG769" s="183"/>
      <c r="BH769" s="183"/>
      <c r="BI769" s="183"/>
      <c r="BJ769" s="183"/>
    </row>
    <row r="770">
      <c r="A770" s="183"/>
      <c r="B770" s="183"/>
      <c r="C770" s="263"/>
      <c r="D770" s="228"/>
      <c r="E770" s="228"/>
      <c r="F770" s="183"/>
      <c r="G770" s="183"/>
      <c r="H770" s="264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  <c r="AC770" s="183"/>
      <c r="AD770" s="183"/>
      <c r="AE770" s="183"/>
      <c r="AF770" s="183"/>
      <c r="AG770" s="183"/>
      <c r="AH770" s="183"/>
      <c r="AI770" s="183"/>
      <c r="AJ770" s="183"/>
      <c r="AK770" s="183"/>
      <c r="AL770" s="183"/>
      <c r="AM770" s="183"/>
      <c r="AN770" s="183"/>
      <c r="AO770" s="183"/>
      <c r="AP770" s="183"/>
      <c r="AQ770" s="183"/>
      <c r="AR770" s="183"/>
      <c r="AS770" s="183"/>
      <c r="AT770" s="183"/>
      <c r="AU770" s="183"/>
      <c r="AV770" s="183"/>
      <c r="AW770" s="183"/>
      <c r="AX770" s="183"/>
      <c r="AY770" s="183"/>
      <c r="AZ770" s="183"/>
      <c r="BA770" s="183"/>
      <c r="BB770" s="183"/>
      <c r="BC770" s="183"/>
      <c r="BD770" s="183"/>
      <c r="BE770" s="183"/>
      <c r="BF770" s="183"/>
      <c r="BG770" s="183"/>
      <c r="BH770" s="183"/>
      <c r="BI770" s="183"/>
      <c r="BJ770" s="183"/>
    </row>
    <row r="771">
      <c r="A771" s="183"/>
      <c r="B771" s="183"/>
      <c r="C771" s="263"/>
      <c r="D771" s="228"/>
      <c r="E771" s="228"/>
      <c r="F771" s="183"/>
      <c r="G771" s="183"/>
      <c r="H771" s="264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  <c r="AC771" s="183"/>
      <c r="AD771" s="183"/>
      <c r="AE771" s="183"/>
      <c r="AF771" s="183"/>
      <c r="AG771" s="183"/>
      <c r="AH771" s="183"/>
      <c r="AI771" s="183"/>
      <c r="AJ771" s="183"/>
      <c r="AK771" s="183"/>
      <c r="AL771" s="183"/>
      <c r="AM771" s="183"/>
      <c r="AN771" s="183"/>
      <c r="AO771" s="183"/>
      <c r="AP771" s="183"/>
      <c r="AQ771" s="183"/>
      <c r="AR771" s="183"/>
      <c r="AS771" s="183"/>
      <c r="AT771" s="183"/>
      <c r="AU771" s="183"/>
      <c r="AV771" s="183"/>
      <c r="AW771" s="183"/>
      <c r="AX771" s="183"/>
      <c r="AY771" s="183"/>
      <c r="AZ771" s="183"/>
      <c r="BA771" s="183"/>
      <c r="BB771" s="183"/>
      <c r="BC771" s="183"/>
      <c r="BD771" s="183"/>
      <c r="BE771" s="183"/>
      <c r="BF771" s="183"/>
      <c r="BG771" s="183"/>
      <c r="BH771" s="183"/>
      <c r="BI771" s="183"/>
      <c r="BJ771" s="183"/>
    </row>
    <row r="772">
      <c r="A772" s="183"/>
      <c r="B772" s="183"/>
      <c r="C772" s="263"/>
      <c r="D772" s="228"/>
      <c r="E772" s="228"/>
      <c r="F772" s="183"/>
      <c r="G772" s="183"/>
      <c r="H772" s="264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  <c r="AC772" s="183"/>
      <c r="AD772" s="183"/>
      <c r="AE772" s="183"/>
      <c r="AF772" s="183"/>
      <c r="AG772" s="183"/>
      <c r="AH772" s="183"/>
      <c r="AI772" s="183"/>
      <c r="AJ772" s="183"/>
      <c r="AK772" s="183"/>
      <c r="AL772" s="183"/>
      <c r="AM772" s="183"/>
      <c r="AN772" s="183"/>
      <c r="AO772" s="183"/>
      <c r="AP772" s="183"/>
      <c r="AQ772" s="183"/>
      <c r="AR772" s="183"/>
      <c r="AS772" s="183"/>
      <c r="AT772" s="183"/>
      <c r="AU772" s="183"/>
      <c r="AV772" s="183"/>
      <c r="AW772" s="183"/>
      <c r="AX772" s="183"/>
      <c r="AY772" s="183"/>
      <c r="AZ772" s="183"/>
      <c r="BA772" s="183"/>
      <c r="BB772" s="183"/>
      <c r="BC772" s="183"/>
      <c r="BD772" s="183"/>
      <c r="BE772" s="183"/>
      <c r="BF772" s="183"/>
      <c r="BG772" s="183"/>
      <c r="BH772" s="183"/>
      <c r="BI772" s="183"/>
      <c r="BJ772" s="183"/>
    </row>
    <row r="773">
      <c r="A773" s="183"/>
      <c r="B773" s="183"/>
      <c r="C773" s="263"/>
      <c r="D773" s="228"/>
      <c r="E773" s="228"/>
      <c r="F773" s="183"/>
      <c r="G773" s="183"/>
      <c r="H773" s="264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  <c r="AC773" s="183"/>
      <c r="AD773" s="183"/>
      <c r="AE773" s="183"/>
      <c r="AF773" s="183"/>
      <c r="AG773" s="183"/>
      <c r="AH773" s="183"/>
      <c r="AI773" s="183"/>
      <c r="AJ773" s="183"/>
      <c r="AK773" s="183"/>
      <c r="AL773" s="183"/>
      <c r="AM773" s="183"/>
      <c r="AN773" s="183"/>
      <c r="AO773" s="183"/>
      <c r="AP773" s="183"/>
      <c r="AQ773" s="183"/>
      <c r="AR773" s="183"/>
      <c r="AS773" s="183"/>
      <c r="AT773" s="183"/>
      <c r="AU773" s="183"/>
      <c r="AV773" s="183"/>
      <c r="AW773" s="183"/>
      <c r="AX773" s="183"/>
      <c r="AY773" s="183"/>
      <c r="AZ773" s="183"/>
      <c r="BA773" s="183"/>
      <c r="BB773" s="183"/>
      <c r="BC773" s="183"/>
      <c r="BD773" s="183"/>
      <c r="BE773" s="183"/>
      <c r="BF773" s="183"/>
      <c r="BG773" s="183"/>
      <c r="BH773" s="183"/>
      <c r="BI773" s="183"/>
      <c r="BJ773" s="183"/>
    </row>
    <row r="774">
      <c r="A774" s="183"/>
      <c r="B774" s="183"/>
      <c r="C774" s="263"/>
      <c r="D774" s="228"/>
      <c r="E774" s="228"/>
      <c r="F774" s="183"/>
      <c r="G774" s="183"/>
      <c r="H774" s="264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  <c r="AC774" s="183"/>
      <c r="AD774" s="183"/>
      <c r="AE774" s="183"/>
      <c r="AF774" s="183"/>
      <c r="AG774" s="183"/>
      <c r="AH774" s="183"/>
      <c r="AI774" s="183"/>
      <c r="AJ774" s="183"/>
      <c r="AK774" s="183"/>
      <c r="AL774" s="183"/>
      <c r="AM774" s="183"/>
      <c r="AN774" s="183"/>
      <c r="AO774" s="183"/>
      <c r="AP774" s="183"/>
      <c r="AQ774" s="183"/>
      <c r="AR774" s="183"/>
      <c r="AS774" s="183"/>
      <c r="AT774" s="183"/>
      <c r="AU774" s="183"/>
      <c r="AV774" s="183"/>
      <c r="AW774" s="183"/>
      <c r="AX774" s="183"/>
      <c r="AY774" s="183"/>
      <c r="AZ774" s="183"/>
      <c r="BA774" s="183"/>
      <c r="BB774" s="183"/>
      <c r="BC774" s="183"/>
      <c r="BD774" s="183"/>
      <c r="BE774" s="183"/>
      <c r="BF774" s="183"/>
      <c r="BG774" s="183"/>
      <c r="BH774" s="183"/>
      <c r="BI774" s="183"/>
      <c r="BJ774" s="183"/>
    </row>
    <row r="775">
      <c r="A775" s="183"/>
      <c r="B775" s="183"/>
      <c r="C775" s="263"/>
      <c r="D775" s="228"/>
      <c r="E775" s="228"/>
      <c r="F775" s="183"/>
      <c r="G775" s="183"/>
      <c r="H775" s="264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  <c r="AC775" s="183"/>
      <c r="AD775" s="183"/>
      <c r="AE775" s="183"/>
      <c r="AF775" s="183"/>
      <c r="AG775" s="183"/>
      <c r="AH775" s="183"/>
      <c r="AI775" s="183"/>
      <c r="AJ775" s="183"/>
      <c r="AK775" s="183"/>
      <c r="AL775" s="183"/>
      <c r="AM775" s="183"/>
      <c r="AN775" s="183"/>
      <c r="AO775" s="183"/>
      <c r="AP775" s="183"/>
      <c r="AQ775" s="183"/>
      <c r="AR775" s="183"/>
      <c r="AS775" s="183"/>
      <c r="AT775" s="183"/>
      <c r="AU775" s="183"/>
      <c r="AV775" s="183"/>
      <c r="AW775" s="183"/>
      <c r="AX775" s="183"/>
      <c r="AY775" s="183"/>
      <c r="AZ775" s="183"/>
      <c r="BA775" s="183"/>
      <c r="BB775" s="183"/>
      <c r="BC775" s="183"/>
      <c r="BD775" s="183"/>
      <c r="BE775" s="183"/>
      <c r="BF775" s="183"/>
      <c r="BG775" s="183"/>
      <c r="BH775" s="183"/>
      <c r="BI775" s="183"/>
      <c r="BJ775" s="183"/>
    </row>
    <row r="776">
      <c r="A776" s="183"/>
      <c r="B776" s="183"/>
      <c r="C776" s="263"/>
      <c r="D776" s="228"/>
      <c r="E776" s="228"/>
      <c r="F776" s="183"/>
      <c r="G776" s="183"/>
      <c r="H776" s="264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  <c r="AC776" s="183"/>
      <c r="AD776" s="183"/>
      <c r="AE776" s="183"/>
      <c r="AF776" s="183"/>
      <c r="AG776" s="183"/>
      <c r="AH776" s="183"/>
      <c r="AI776" s="183"/>
      <c r="AJ776" s="183"/>
      <c r="AK776" s="183"/>
      <c r="AL776" s="183"/>
      <c r="AM776" s="183"/>
      <c r="AN776" s="183"/>
      <c r="AO776" s="183"/>
      <c r="AP776" s="183"/>
      <c r="AQ776" s="183"/>
      <c r="AR776" s="183"/>
      <c r="AS776" s="183"/>
      <c r="AT776" s="183"/>
      <c r="AU776" s="183"/>
      <c r="AV776" s="183"/>
      <c r="AW776" s="183"/>
      <c r="AX776" s="183"/>
      <c r="AY776" s="183"/>
      <c r="AZ776" s="183"/>
      <c r="BA776" s="183"/>
      <c r="BB776" s="183"/>
      <c r="BC776" s="183"/>
      <c r="BD776" s="183"/>
      <c r="BE776" s="183"/>
      <c r="BF776" s="183"/>
      <c r="BG776" s="183"/>
      <c r="BH776" s="183"/>
      <c r="BI776" s="183"/>
      <c r="BJ776" s="183"/>
    </row>
    <row r="777">
      <c r="A777" s="183"/>
      <c r="B777" s="183"/>
      <c r="C777" s="263"/>
      <c r="D777" s="228"/>
      <c r="E777" s="228"/>
      <c r="F777" s="183"/>
      <c r="G777" s="183"/>
      <c r="H777" s="264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  <c r="AC777" s="183"/>
      <c r="AD777" s="183"/>
      <c r="AE777" s="183"/>
      <c r="AF777" s="183"/>
      <c r="AG777" s="183"/>
      <c r="AH777" s="183"/>
      <c r="AI777" s="183"/>
      <c r="AJ777" s="183"/>
      <c r="AK777" s="183"/>
      <c r="AL777" s="183"/>
      <c r="AM777" s="183"/>
      <c r="AN777" s="183"/>
      <c r="AO777" s="183"/>
      <c r="AP777" s="183"/>
      <c r="AQ777" s="183"/>
      <c r="AR777" s="183"/>
      <c r="AS777" s="183"/>
      <c r="AT777" s="183"/>
      <c r="AU777" s="183"/>
      <c r="AV777" s="183"/>
      <c r="AW777" s="183"/>
      <c r="AX777" s="183"/>
      <c r="AY777" s="183"/>
      <c r="AZ777" s="183"/>
      <c r="BA777" s="183"/>
      <c r="BB777" s="183"/>
      <c r="BC777" s="183"/>
      <c r="BD777" s="183"/>
      <c r="BE777" s="183"/>
      <c r="BF777" s="183"/>
      <c r="BG777" s="183"/>
      <c r="BH777" s="183"/>
      <c r="BI777" s="183"/>
      <c r="BJ777" s="183"/>
    </row>
    <row r="778">
      <c r="A778" s="183"/>
      <c r="B778" s="183"/>
      <c r="C778" s="263"/>
      <c r="D778" s="228"/>
      <c r="E778" s="228"/>
      <c r="F778" s="183"/>
      <c r="G778" s="183"/>
      <c r="H778" s="264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  <c r="AC778" s="183"/>
      <c r="AD778" s="183"/>
      <c r="AE778" s="183"/>
      <c r="AF778" s="183"/>
      <c r="AG778" s="183"/>
      <c r="AH778" s="183"/>
      <c r="AI778" s="183"/>
      <c r="AJ778" s="183"/>
      <c r="AK778" s="183"/>
      <c r="AL778" s="183"/>
      <c r="AM778" s="183"/>
      <c r="AN778" s="183"/>
      <c r="AO778" s="183"/>
      <c r="AP778" s="183"/>
      <c r="AQ778" s="183"/>
      <c r="AR778" s="183"/>
      <c r="AS778" s="183"/>
      <c r="AT778" s="183"/>
      <c r="AU778" s="183"/>
      <c r="AV778" s="183"/>
      <c r="AW778" s="183"/>
      <c r="AX778" s="183"/>
      <c r="AY778" s="183"/>
      <c r="AZ778" s="183"/>
      <c r="BA778" s="183"/>
      <c r="BB778" s="183"/>
      <c r="BC778" s="183"/>
      <c r="BD778" s="183"/>
      <c r="BE778" s="183"/>
      <c r="BF778" s="183"/>
      <c r="BG778" s="183"/>
      <c r="BH778" s="183"/>
      <c r="BI778" s="183"/>
      <c r="BJ778" s="183"/>
    </row>
    <row r="779">
      <c r="A779" s="183"/>
      <c r="B779" s="183"/>
      <c r="C779" s="263"/>
      <c r="D779" s="228"/>
      <c r="E779" s="228"/>
      <c r="F779" s="183"/>
      <c r="G779" s="183"/>
      <c r="H779" s="264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  <c r="AC779" s="183"/>
      <c r="AD779" s="183"/>
      <c r="AE779" s="183"/>
      <c r="AF779" s="183"/>
      <c r="AG779" s="183"/>
      <c r="AH779" s="183"/>
      <c r="AI779" s="183"/>
      <c r="AJ779" s="183"/>
      <c r="AK779" s="183"/>
      <c r="AL779" s="183"/>
      <c r="AM779" s="183"/>
      <c r="AN779" s="183"/>
      <c r="AO779" s="183"/>
      <c r="AP779" s="183"/>
      <c r="AQ779" s="183"/>
      <c r="AR779" s="183"/>
      <c r="AS779" s="183"/>
      <c r="AT779" s="183"/>
      <c r="AU779" s="183"/>
      <c r="AV779" s="183"/>
      <c r="AW779" s="183"/>
      <c r="AX779" s="183"/>
      <c r="AY779" s="183"/>
      <c r="AZ779" s="183"/>
      <c r="BA779" s="183"/>
      <c r="BB779" s="183"/>
      <c r="BC779" s="183"/>
      <c r="BD779" s="183"/>
      <c r="BE779" s="183"/>
      <c r="BF779" s="183"/>
      <c r="BG779" s="183"/>
      <c r="BH779" s="183"/>
      <c r="BI779" s="183"/>
      <c r="BJ779" s="183"/>
    </row>
    <row r="780">
      <c r="A780" s="183"/>
      <c r="B780" s="183"/>
      <c r="C780" s="263"/>
      <c r="D780" s="228"/>
      <c r="E780" s="228"/>
      <c r="F780" s="183"/>
      <c r="G780" s="183"/>
      <c r="H780" s="264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  <c r="AC780" s="183"/>
      <c r="AD780" s="183"/>
      <c r="AE780" s="183"/>
      <c r="AF780" s="183"/>
      <c r="AG780" s="183"/>
      <c r="AH780" s="183"/>
      <c r="AI780" s="183"/>
      <c r="AJ780" s="183"/>
      <c r="AK780" s="183"/>
      <c r="AL780" s="183"/>
      <c r="AM780" s="183"/>
      <c r="AN780" s="183"/>
      <c r="AO780" s="183"/>
      <c r="AP780" s="183"/>
      <c r="AQ780" s="183"/>
      <c r="AR780" s="183"/>
      <c r="AS780" s="183"/>
      <c r="AT780" s="183"/>
      <c r="AU780" s="183"/>
      <c r="AV780" s="183"/>
      <c r="AW780" s="183"/>
      <c r="AX780" s="183"/>
      <c r="AY780" s="183"/>
      <c r="AZ780" s="183"/>
      <c r="BA780" s="183"/>
      <c r="BB780" s="183"/>
      <c r="BC780" s="183"/>
      <c r="BD780" s="183"/>
      <c r="BE780" s="183"/>
      <c r="BF780" s="183"/>
      <c r="BG780" s="183"/>
      <c r="BH780" s="183"/>
      <c r="BI780" s="183"/>
      <c r="BJ780" s="183"/>
    </row>
    <row r="781">
      <c r="A781" s="183"/>
      <c r="B781" s="183"/>
      <c r="C781" s="263"/>
      <c r="D781" s="228"/>
      <c r="E781" s="228"/>
      <c r="F781" s="183"/>
      <c r="G781" s="183"/>
      <c r="H781" s="264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  <c r="AC781" s="183"/>
      <c r="AD781" s="183"/>
      <c r="AE781" s="183"/>
      <c r="AF781" s="183"/>
      <c r="AG781" s="183"/>
      <c r="AH781" s="183"/>
      <c r="AI781" s="183"/>
      <c r="AJ781" s="183"/>
      <c r="AK781" s="183"/>
      <c r="AL781" s="183"/>
      <c r="AM781" s="183"/>
      <c r="AN781" s="183"/>
      <c r="AO781" s="183"/>
      <c r="AP781" s="183"/>
      <c r="AQ781" s="183"/>
      <c r="AR781" s="183"/>
      <c r="AS781" s="183"/>
      <c r="AT781" s="183"/>
      <c r="AU781" s="183"/>
      <c r="AV781" s="183"/>
      <c r="AW781" s="183"/>
      <c r="AX781" s="183"/>
      <c r="AY781" s="183"/>
      <c r="AZ781" s="183"/>
      <c r="BA781" s="183"/>
      <c r="BB781" s="183"/>
      <c r="BC781" s="183"/>
      <c r="BD781" s="183"/>
      <c r="BE781" s="183"/>
      <c r="BF781" s="183"/>
      <c r="BG781" s="183"/>
      <c r="BH781" s="183"/>
      <c r="BI781" s="183"/>
      <c r="BJ781" s="183"/>
    </row>
    <row r="782">
      <c r="A782" s="183"/>
      <c r="B782" s="183"/>
      <c r="C782" s="263"/>
      <c r="D782" s="228"/>
      <c r="E782" s="228"/>
      <c r="F782" s="183"/>
      <c r="G782" s="183"/>
      <c r="H782" s="264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  <c r="AC782" s="183"/>
      <c r="AD782" s="183"/>
      <c r="AE782" s="183"/>
      <c r="AF782" s="183"/>
      <c r="AG782" s="183"/>
      <c r="AH782" s="183"/>
      <c r="AI782" s="183"/>
      <c r="AJ782" s="183"/>
      <c r="AK782" s="183"/>
      <c r="AL782" s="183"/>
      <c r="AM782" s="183"/>
      <c r="AN782" s="183"/>
      <c r="AO782" s="183"/>
      <c r="AP782" s="183"/>
      <c r="AQ782" s="183"/>
      <c r="AR782" s="183"/>
      <c r="AS782" s="183"/>
      <c r="AT782" s="183"/>
      <c r="AU782" s="183"/>
      <c r="AV782" s="183"/>
      <c r="AW782" s="183"/>
      <c r="AX782" s="183"/>
      <c r="AY782" s="183"/>
      <c r="AZ782" s="183"/>
      <c r="BA782" s="183"/>
      <c r="BB782" s="183"/>
      <c r="BC782" s="183"/>
      <c r="BD782" s="183"/>
      <c r="BE782" s="183"/>
      <c r="BF782" s="183"/>
      <c r="BG782" s="183"/>
      <c r="BH782" s="183"/>
      <c r="BI782" s="183"/>
      <c r="BJ782" s="183"/>
    </row>
    <row r="783">
      <c r="A783" s="183"/>
      <c r="B783" s="183"/>
      <c r="C783" s="263"/>
      <c r="D783" s="228"/>
      <c r="E783" s="228"/>
      <c r="F783" s="183"/>
      <c r="G783" s="183"/>
      <c r="H783" s="264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  <c r="AC783" s="183"/>
      <c r="AD783" s="183"/>
      <c r="AE783" s="183"/>
      <c r="AF783" s="183"/>
      <c r="AG783" s="183"/>
      <c r="AH783" s="183"/>
      <c r="AI783" s="183"/>
      <c r="AJ783" s="183"/>
      <c r="AK783" s="183"/>
      <c r="AL783" s="183"/>
      <c r="AM783" s="183"/>
      <c r="AN783" s="183"/>
      <c r="AO783" s="183"/>
      <c r="AP783" s="183"/>
      <c r="AQ783" s="183"/>
      <c r="AR783" s="183"/>
      <c r="AS783" s="183"/>
      <c r="AT783" s="183"/>
      <c r="AU783" s="183"/>
      <c r="AV783" s="183"/>
      <c r="AW783" s="183"/>
      <c r="AX783" s="183"/>
      <c r="AY783" s="183"/>
      <c r="AZ783" s="183"/>
      <c r="BA783" s="183"/>
      <c r="BB783" s="183"/>
      <c r="BC783" s="183"/>
      <c r="BD783" s="183"/>
      <c r="BE783" s="183"/>
      <c r="BF783" s="183"/>
      <c r="BG783" s="183"/>
      <c r="BH783" s="183"/>
      <c r="BI783" s="183"/>
      <c r="BJ783" s="183"/>
    </row>
    <row r="784">
      <c r="A784" s="183"/>
      <c r="B784" s="183"/>
      <c r="C784" s="263"/>
      <c r="D784" s="228"/>
      <c r="E784" s="228"/>
      <c r="F784" s="183"/>
      <c r="G784" s="183"/>
      <c r="H784" s="264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  <c r="AC784" s="183"/>
      <c r="AD784" s="183"/>
      <c r="AE784" s="183"/>
      <c r="AF784" s="183"/>
      <c r="AG784" s="183"/>
      <c r="AH784" s="183"/>
      <c r="AI784" s="183"/>
      <c r="AJ784" s="183"/>
      <c r="AK784" s="183"/>
      <c r="AL784" s="183"/>
      <c r="AM784" s="183"/>
      <c r="AN784" s="183"/>
      <c r="AO784" s="183"/>
      <c r="AP784" s="183"/>
      <c r="AQ784" s="183"/>
      <c r="AR784" s="183"/>
      <c r="AS784" s="183"/>
      <c r="AT784" s="183"/>
      <c r="AU784" s="183"/>
      <c r="AV784" s="183"/>
      <c r="AW784" s="183"/>
      <c r="AX784" s="183"/>
      <c r="AY784" s="183"/>
      <c r="AZ784" s="183"/>
      <c r="BA784" s="183"/>
      <c r="BB784" s="183"/>
      <c r="BC784" s="183"/>
      <c r="BD784" s="183"/>
      <c r="BE784" s="183"/>
      <c r="BF784" s="183"/>
      <c r="BG784" s="183"/>
      <c r="BH784" s="183"/>
      <c r="BI784" s="183"/>
      <c r="BJ784" s="183"/>
    </row>
    <row r="785">
      <c r="A785" s="183"/>
      <c r="B785" s="183"/>
      <c r="C785" s="263"/>
      <c r="D785" s="228"/>
      <c r="E785" s="228"/>
      <c r="F785" s="183"/>
      <c r="G785" s="183"/>
      <c r="H785" s="264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  <c r="AC785" s="183"/>
      <c r="AD785" s="183"/>
      <c r="AE785" s="183"/>
      <c r="AF785" s="183"/>
      <c r="AG785" s="183"/>
      <c r="AH785" s="183"/>
      <c r="AI785" s="183"/>
      <c r="AJ785" s="183"/>
      <c r="AK785" s="183"/>
      <c r="AL785" s="183"/>
      <c r="AM785" s="183"/>
      <c r="AN785" s="183"/>
      <c r="AO785" s="183"/>
      <c r="AP785" s="183"/>
      <c r="AQ785" s="183"/>
      <c r="AR785" s="183"/>
      <c r="AS785" s="183"/>
      <c r="AT785" s="183"/>
      <c r="AU785" s="183"/>
      <c r="AV785" s="183"/>
      <c r="AW785" s="183"/>
      <c r="AX785" s="183"/>
      <c r="AY785" s="183"/>
      <c r="AZ785" s="183"/>
      <c r="BA785" s="183"/>
      <c r="BB785" s="183"/>
      <c r="BC785" s="183"/>
      <c r="BD785" s="183"/>
      <c r="BE785" s="183"/>
      <c r="BF785" s="183"/>
      <c r="BG785" s="183"/>
      <c r="BH785" s="183"/>
      <c r="BI785" s="183"/>
      <c r="BJ785" s="183"/>
    </row>
    <row r="786">
      <c r="A786" s="183"/>
      <c r="B786" s="183"/>
      <c r="C786" s="263"/>
      <c r="D786" s="228"/>
      <c r="E786" s="228"/>
      <c r="F786" s="183"/>
      <c r="G786" s="183"/>
      <c r="H786" s="264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  <c r="AC786" s="183"/>
      <c r="AD786" s="183"/>
      <c r="AE786" s="183"/>
      <c r="AF786" s="183"/>
      <c r="AG786" s="183"/>
      <c r="AH786" s="183"/>
      <c r="AI786" s="183"/>
      <c r="AJ786" s="183"/>
      <c r="AK786" s="183"/>
      <c r="AL786" s="183"/>
      <c r="AM786" s="183"/>
      <c r="AN786" s="183"/>
      <c r="AO786" s="183"/>
      <c r="AP786" s="183"/>
      <c r="AQ786" s="183"/>
      <c r="AR786" s="183"/>
      <c r="AS786" s="183"/>
      <c r="AT786" s="183"/>
      <c r="AU786" s="183"/>
      <c r="AV786" s="183"/>
      <c r="AW786" s="183"/>
      <c r="AX786" s="183"/>
      <c r="AY786" s="183"/>
      <c r="AZ786" s="183"/>
      <c r="BA786" s="183"/>
      <c r="BB786" s="183"/>
      <c r="BC786" s="183"/>
      <c r="BD786" s="183"/>
      <c r="BE786" s="183"/>
      <c r="BF786" s="183"/>
      <c r="BG786" s="183"/>
      <c r="BH786" s="183"/>
      <c r="BI786" s="183"/>
      <c r="BJ786" s="183"/>
    </row>
    <row r="787">
      <c r="A787" s="183"/>
      <c r="B787" s="183"/>
      <c r="C787" s="263"/>
      <c r="D787" s="228"/>
      <c r="E787" s="228"/>
      <c r="F787" s="183"/>
      <c r="G787" s="183"/>
      <c r="H787" s="264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  <c r="AC787" s="183"/>
      <c r="AD787" s="183"/>
      <c r="AE787" s="183"/>
      <c r="AF787" s="183"/>
      <c r="AG787" s="183"/>
      <c r="AH787" s="183"/>
      <c r="AI787" s="183"/>
      <c r="AJ787" s="183"/>
      <c r="AK787" s="183"/>
      <c r="AL787" s="183"/>
      <c r="AM787" s="183"/>
      <c r="AN787" s="183"/>
      <c r="AO787" s="183"/>
      <c r="AP787" s="183"/>
      <c r="AQ787" s="183"/>
      <c r="AR787" s="183"/>
      <c r="AS787" s="183"/>
      <c r="AT787" s="183"/>
      <c r="AU787" s="183"/>
      <c r="AV787" s="183"/>
      <c r="AW787" s="183"/>
      <c r="AX787" s="183"/>
      <c r="AY787" s="183"/>
      <c r="AZ787" s="183"/>
      <c r="BA787" s="183"/>
      <c r="BB787" s="183"/>
      <c r="BC787" s="183"/>
      <c r="BD787" s="183"/>
      <c r="BE787" s="183"/>
      <c r="BF787" s="183"/>
      <c r="BG787" s="183"/>
      <c r="BH787" s="183"/>
      <c r="BI787" s="183"/>
      <c r="BJ787" s="183"/>
    </row>
    <row r="788">
      <c r="A788" s="183"/>
      <c r="B788" s="183"/>
      <c r="C788" s="263"/>
      <c r="D788" s="228"/>
      <c r="E788" s="228"/>
      <c r="F788" s="183"/>
      <c r="G788" s="183"/>
      <c r="H788" s="264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  <c r="AC788" s="183"/>
      <c r="AD788" s="183"/>
      <c r="AE788" s="183"/>
      <c r="AF788" s="183"/>
      <c r="AG788" s="183"/>
      <c r="AH788" s="183"/>
      <c r="AI788" s="183"/>
      <c r="AJ788" s="183"/>
      <c r="AK788" s="183"/>
      <c r="AL788" s="183"/>
      <c r="AM788" s="183"/>
      <c r="AN788" s="183"/>
      <c r="AO788" s="183"/>
      <c r="AP788" s="183"/>
      <c r="AQ788" s="183"/>
      <c r="AR788" s="183"/>
      <c r="AS788" s="183"/>
      <c r="AT788" s="183"/>
      <c r="AU788" s="183"/>
      <c r="AV788" s="183"/>
      <c r="AW788" s="183"/>
      <c r="AX788" s="183"/>
      <c r="AY788" s="183"/>
      <c r="AZ788" s="183"/>
      <c r="BA788" s="183"/>
      <c r="BB788" s="183"/>
      <c r="BC788" s="183"/>
      <c r="BD788" s="183"/>
      <c r="BE788" s="183"/>
      <c r="BF788" s="183"/>
      <c r="BG788" s="183"/>
      <c r="BH788" s="183"/>
      <c r="BI788" s="183"/>
      <c r="BJ788" s="183"/>
    </row>
    <row r="789">
      <c r="A789" s="183"/>
      <c r="B789" s="183"/>
      <c r="C789" s="263"/>
      <c r="D789" s="228"/>
      <c r="E789" s="228"/>
      <c r="F789" s="183"/>
      <c r="G789" s="183"/>
      <c r="H789" s="264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  <c r="AC789" s="183"/>
      <c r="AD789" s="183"/>
      <c r="AE789" s="183"/>
      <c r="AF789" s="183"/>
      <c r="AG789" s="183"/>
      <c r="AH789" s="183"/>
      <c r="AI789" s="183"/>
      <c r="AJ789" s="183"/>
      <c r="AK789" s="183"/>
      <c r="AL789" s="183"/>
      <c r="AM789" s="183"/>
      <c r="AN789" s="183"/>
      <c r="AO789" s="183"/>
      <c r="AP789" s="183"/>
      <c r="AQ789" s="183"/>
      <c r="AR789" s="183"/>
      <c r="AS789" s="183"/>
      <c r="AT789" s="183"/>
      <c r="AU789" s="183"/>
      <c r="AV789" s="183"/>
      <c r="AW789" s="183"/>
      <c r="AX789" s="183"/>
      <c r="AY789" s="183"/>
      <c r="AZ789" s="183"/>
      <c r="BA789" s="183"/>
      <c r="BB789" s="183"/>
      <c r="BC789" s="183"/>
      <c r="BD789" s="183"/>
      <c r="BE789" s="183"/>
      <c r="BF789" s="183"/>
      <c r="BG789" s="183"/>
      <c r="BH789" s="183"/>
      <c r="BI789" s="183"/>
      <c r="BJ789" s="183"/>
    </row>
    <row r="790">
      <c r="A790" s="183"/>
      <c r="B790" s="183"/>
      <c r="C790" s="263"/>
      <c r="D790" s="228"/>
      <c r="E790" s="228"/>
      <c r="F790" s="183"/>
      <c r="G790" s="183"/>
      <c r="H790" s="264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  <c r="AC790" s="183"/>
      <c r="AD790" s="183"/>
      <c r="AE790" s="183"/>
      <c r="AF790" s="183"/>
      <c r="AG790" s="183"/>
      <c r="AH790" s="183"/>
      <c r="AI790" s="183"/>
      <c r="AJ790" s="183"/>
      <c r="AK790" s="183"/>
      <c r="AL790" s="183"/>
      <c r="AM790" s="183"/>
      <c r="AN790" s="183"/>
      <c r="AO790" s="183"/>
      <c r="AP790" s="183"/>
      <c r="AQ790" s="183"/>
      <c r="AR790" s="183"/>
      <c r="AS790" s="183"/>
      <c r="AT790" s="183"/>
      <c r="AU790" s="183"/>
      <c r="AV790" s="183"/>
      <c r="AW790" s="183"/>
      <c r="AX790" s="183"/>
      <c r="AY790" s="183"/>
      <c r="AZ790" s="183"/>
      <c r="BA790" s="183"/>
      <c r="BB790" s="183"/>
      <c r="BC790" s="183"/>
      <c r="BD790" s="183"/>
      <c r="BE790" s="183"/>
      <c r="BF790" s="183"/>
      <c r="BG790" s="183"/>
      <c r="BH790" s="183"/>
      <c r="BI790" s="183"/>
      <c r="BJ790" s="183"/>
    </row>
    <row r="791">
      <c r="A791" s="183"/>
      <c r="B791" s="183"/>
      <c r="C791" s="263"/>
      <c r="D791" s="228"/>
      <c r="E791" s="228"/>
      <c r="F791" s="183"/>
      <c r="G791" s="183"/>
      <c r="H791" s="264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  <c r="AC791" s="183"/>
      <c r="AD791" s="183"/>
      <c r="AE791" s="183"/>
      <c r="AF791" s="183"/>
      <c r="AG791" s="183"/>
      <c r="AH791" s="183"/>
      <c r="AI791" s="183"/>
      <c r="AJ791" s="183"/>
      <c r="AK791" s="183"/>
      <c r="AL791" s="183"/>
      <c r="AM791" s="183"/>
      <c r="AN791" s="183"/>
      <c r="AO791" s="183"/>
      <c r="AP791" s="183"/>
      <c r="AQ791" s="183"/>
      <c r="AR791" s="183"/>
      <c r="AS791" s="183"/>
      <c r="AT791" s="183"/>
      <c r="AU791" s="183"/>
      <c r="AV791" s="183"/>
      <c r="AW791" s="183"/>
      <c r="AX791" s="183"/>
      <c r="AY791" s="183"/>
      <c r="AZ791" s="183"/>
      <c r="BA791" s="183"/>
      <c r="BB791" s="183"/>
      <c r="BC791" s="183"/>
      <c r="BD791" s="183"/>
      <c r="BE791" s="183"/>
      <c r="BF791" s="183"/>
      <c r="BG791" s="183"/>
      <c r="BH791" s="183"/>
      <c r="BI791" s="183"/>
      <c r="BJ791" s="183"/>
    </row>
    <row r="792">
      <c r="A792" s="183"/>
      <c r="B792" s="183"/>
      <c r="C792" s="263"/>
      <c r="D792" s="228"/>
      <c r="E792" s="228"/>
      <c r="F792" s="183"/>
      <c r="G792" s="183"/>
      <c r="H792" s="264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  <c r="AS792" s="183"/>
      <c r="AT792" s="183"/>
      <c r="AU792" s="183"/>
      <c r="AV792" s="183"/>
      <c r="AW792" s="183"/>
      <c r="AX792" s="183"/>
      <c r="AY792" s="183"/>
      <c r="AZ792" s="183"/>
      <c r="BA792" s="183"/>
      <c r="BB792" s="183"/>
      <c r="BC792" s="183"/>
      <c r="BD792" s="183"/>
      <c r="BE792" s="183"/>
      <c r="BF792" s="183"/>
      <c r="BG792" s="183"/>
      <c r="BH792" s="183"/>
      <c r="BI792" s="183"/>
      <c r="BJ792" s="183"/>
    </row>
    <row r="793">
      <c r="A793" s="183"/>
      <c r="B793" s="183"/>
      <c r="C793" s="263"/>
      <c r="D793" s="228"/>
      <c r="E793" s="228"/>
      <c r="F793" s="183"/>
      <c r="G793" s="183"/>
      <c r="H793" s="264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  <c r="AC793" s="183"/>
      <c r="AD793" s="183"/>
      <c r="AE793" s="183"/>
      <c r="AF793" s="183"/>
      <c r="AG793" s="183"/>
      <c r="AH793" s="183"/>
      <c r="AI793" s="183"/>
      <c r="AJ793" s="183"/>
      <c r="AK793" s="183"/>
      <c r="AL793" s="183"/>
      <c r="AM793" s="183"/>
      <c r="AN793" s="183"/>
      <c r="AO793" s="183"/>
      <c r="AP793" s="183"/>
      <c r="AQ793" s="183"/>
      <c r="AR793" s="183"/>
      <c r="AS793" s="183"/>
      <c r="AT793" s="183"/>
      <c r="AU793" s="183"/>
      <c r="AV793" s="183"/>
      <c r="AW793" s="183"/>
      <c r="AX793" s="183"/>
      <c r="AY793" s="183"/>
      <c r="AZ793" s="183"/>
      <c r="BA793" s="183"/>
      <c r="BB793" s="183"/>
      <c r="BC793" s="183"/>
      <c r="BD793" s="183"/>
      <c r="BE793" s="183"/>
      <c r="BF793" s="183"/>
      <c r="BG793" s="183"/>
      <c r="BH793" s="183"/>
      <c r="BI793" s="183"/>
      <c r="BJ793" s="183"/>
    </row>
    <row r="794">
      <c r="A794" s="183"/>
      <c r="B794" s="183"/>
      <c r="C794" s="263"/>
      <c r="D794" s="228"/>
      <c r="E794" s="228"/>
      <c r="F794" s="183"/>
      <c r="G794" s="183"/>
      <c r="H794" s="264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  <c r="AB794" s="183"/>
      <c r="AC794" s="183"/>
      <c r="AD794" s="183"/>
      <c r="AE794" s="183"/>
      <c r="AF794" s="183"/>
      <c r="AG794" s="183"/>
      <c r="AH794" s="183"/>
      <c r="AI794" s="183"/>
      <c r="AJ794" s="183"/>
      <c r="AK794" s="183"/>
      <c r="AL794" s="183"/>
      <c r="AM794" s="183"/>
      <c r="AN794" s="183"/>
      <c r="AO794" s="183"/>
      <c r="AP794" s="183"/>
      <c r="AQ794" s="183"/>
      <c r="AR794" s="183"/>
      <c r="AS794" s="183"/>
      <c r="AT794" s="183"/>
      <c r="AU794" s="183"/>
      <c r="AV794" s="183"/>
      <c r="AW794" s="183"/>
      <c r="AX794" s="183"/>
      <c r="AY794" s="183"/>
      <c r="AZ794" s="183"/>
      <c r="BA794" s="183"/>
      <c r="BB794" s="183"/>
      <c r="BC794" s="183"/>
      <c r="BD794" s="183"/>
      <c r="BE794" s="183"/>
      <c r="BF794" s="183"/>
      <c r="BG794" s="183"/>
      <c r="BH794" s="183"/>
      <c r="BI794" s="183"/>
      <c r="BJ794" s="183"/>
    </row>
    <row r="795">
      <c r="A795" s="183"/>
      <c r="B795" s="183"/>
      <c r="C795" s="263"/>
      <c r="D795" s="228"/>
      <c r="E795" s="228"/>
      <c r="F795" s="183"/>
      <c r="G795" s="183"/>
      <c r="H795" s="264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  <c r="AB795" s="183"/>
      <c r="AC795" s="183"/>
      <c r="AD795" s="183"/>
      <c r="AE795" s="183"/>
      <c r="AF795" s="183"/>
      <c r="AG795" s="183"/>
      <c r="AH795" s="183"/>
      <c r="AI795" s="183"/>
      <c r="AJ795" s="183"/>
      <c r="AK795" s="183"/>
      <c r="AL795" s="183"/>
      <c r="AM795" s="183"/>
      <c r="AN795" s="183"/>
      <c r="AO795" s="183"/>
      <c r="AP795" s="183"/>
      <c r="AQ795" s="183"/>
      <c r="AR795" s="183"/>
      <c r="AS795" s="183"/>
      <c r="AT795" s="183"/>
      <c r="AU795" s="183"/>
      <c r="AV795" s="183"/>
      <c r="AW795" s="183"/>
      <c r="AX795" s="183"/>
      <c r="AY795" s="183"/>
      <c r="AZ795" s="183"/>
      <c r="BA795" s="183"/>
      <c r="BB795" s="183"/>
      <c r="BC795" s="183"/>
      <c r="BD795" s="183"/>
      <c r="BE795" s="183"/>
      <c r="BF795" s="183"/>
      <c r="BG795" s="183"/>
      <c r="BH795" s="183"/>
      <c r="BI795" s="183"/>
      <c r="BJ795" s="183"/>
    </row>
    <row r="796">
      <c r="A796" s="183"/>
      <c r="B796" s="183"/>
      <c r="C796" s="263"/>
      <c r="D796" s="228"/>
      <c r="E796" s="228"/>
      <c r="F796" s="183"/>
      <c r="G796" s="183"/>
      <c r="H796" s="264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  <c r="AB796" s="183"/>
      <c r="AC796" s="183"/>
      <c r="AD796" s="183"/>
      <c r="AE796" s="183"/>
      <c r="AF796" s="183"/>
      <c r="AG796" s="183"/>
      <c r="AH796" s="183"/>
      <c r="AI796" s="183"/>
      <c r="AJ796" s="183"/>
      <c r="AK796" s="183"/>
      <c r="AL796" s="183"/>
      <c r="AM796" s="183"/>
      <c r="AN796" s="183"/>
      <c r="AO796" s="183"/>
      <c r="AP796" s="183"/>
      <c r="AQ796" s="183"/>
      <c r="AR796" s="183"/>
      <c r="AS796" s="183"/>
      <c r="AT796" s="183"/>
      <c r="AU796" s="183"/>
      <c r="AV796" s="183"/>
      <c r="AW796" s="183"/>
      <c r="AX796" s="183"/>
      <c r="AY796" s="183"/>
      <c r="AZ796" s="183"/>
      <c r="BA796" s="183"/>
      <c r="BB796" s="183"/>
      <c r="BC796" s="183"/>
      <c r="BD796" s="183"/>
      <c r="BE796" s="183"/>
      <c r="BF796" s="183"/>
      <c r="BG796" s="183"/>
      <c r="BH796" s="183"/>
      <c r="BI796" s="183"/>
      <c r="BJ796" s="183"/>
    </row>
    <row r="797">
      <c r="A797" s="183"/>
      <c r="B797" s="183"/>
      <c r="C797" s="263"/>
      <c r="D797" s="228"/>
      <c r="E797" s="228"/>
      <c r="F797" s="183"/>
      <c r="G797" s="183"/>
      <c r="H797" s="264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  <c r="AB797" s="183"/>
      <c r="AC797" s="183"/>
      <c r="AD797" s="183"/>
      <c r="AE797" s="183"/>
      <c r="AF797" s="183"/>
      <c r="AG797" s="183"/>
      <c r="AH797" s="183"/>
      <c r="AI797" s="183"/>
      <c r="AJ797" s="183"/>
      <c r="AK797" s="183"/>
      <c r="AL797" s="183"/>
      <c r="AM797" s="183"/>
      <c r="AN797" s="183"/>
      <c r="AO797" s="183"/>
      <c r="AP797" s="183"/>
      <c r="AQ797" s="183"/>
      <c r="AR797" s="183"/>
      <c r="AS797" s="183"/>
      <c r="AT797" s="183"/>
      <c r="AU797" s="183"/>
      <c r="AV797" s="183"/>
      <c r="AW797" s="183"/>
      <c r="AX797" s="183"/>
      <c r="AY797" s="183"/>
      <c r="AZ797" s="183"/>
      <c r="BA797" s="183"/>
      <c r="BB797" s="183"/>
      <c r="BC797" s="183"/>
      <c r="BD797" s="183"/>
      <c r="BE797" s="183"/>
      <c r="BF797" s="183"/>
      <c r="BG797" s="183"/>
      <c r="BH797" s="183"/>
      <c r="BI797" s="183"/>
      <c r="BJ797" s="183"/>
    </row>
    <row r="798">
      <c r="A798" s="183"/>
      <c r="B798" s="183"/>
      <c r="C798" s="263"/>
      <c r="D798" s="228"/>
      <c r="E798" s="228"/>
      <c r="F798" s="183"/>
      <c r="G798" s="183"/>
      <c r="H798" s="264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  <c r="AB798" s="183"/>
      <c r="AC798" s="183"/>
      <c r="AD798" s="183"/>
      <c r="AE798" s="183"/>
      <c r="AF798" s="183"/>
      <c r="AG798" s="183"/>
      <c r="AH798" s="183"/>
      <c r="AI798" s="183"/>
      <c r="AJ798" s="183"/>
      <c r="AK798" s="183"/>
      <c r="AL798" s="183"/>
      <c r="AM798" s="183"/>
      <c r="AN798" s="183"/>
      <c r="AO798" s="183"/>
      <c r="AP798" s="183"/>
      <c r="AQ798" s="183"/>
      <c r="AR798" s="183"/>
      <c r="AS798" s="183"/>
      <c r="AT798" s="183"/>
      <c r="AU798" s="183"/>
      <c r="AV798" s="183"/>
      <c r="AW798" s="183"/>
      <c r="AX798" s="183"/>
      <c r="AY798" s="183"/>
      <c r="AZ798" s="183"/>
      <c r="BA798" s="183"/>
      <c r="BB798" s="183"/>
      <c r="BC798" s="183"/>
      <c r="BD798" s="183"/>
      <c r="BE798" s="183"/>
      <c r="BF798" s="183"/>
      <c r="BG798" s="183"/>
      <c r="BH798" s="183"/>
      <c r="BI798" s="183"/>
      <c r="BJ798" s="183"/>
    </row>
    <row r="799">
      <c r="A799" s="183"/>
      <c r="B799" s="183"/>
      <c r="C799" s="263"/>
      <c r="D799" s="228"/>
      <c r="E799" s="228"/>
      <c r="F799" s="183"/>
      <c r="G799" s="183"/>
      <c r="H799" s="264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  <c r="AB799" s="183"/>
      <c r="AC799" s="183"/>
      <c r="AD799" s="183"/>
      <c r="AE799" s="183"/>
      <c r="AF799" s="183"/>
      <c r="AG799" s="183"/>
      <c r="AH799" s="183"/>
      <c r="AI799" s="183"/>
      <c r="AJ799" s="183"/>
      <c r="AK799" s="183"/>
      <c r="AL799" s="183"/>
      <c r="AM799" s="183"/>
      <c r="AN799" s="183"/>
      <c r="AO799" s="183"/>
      <c r="AP799" s="183"/>
      <c r="AQ799" s="183"/>
      <c r="AR799" s="183"/>
      <c r="AS799" s="183"/>
      <c r="AT799" s="183"/>
      <c r="AU799" s="183"/>
      <c r="AV799" s="183"/>
      <c r="AW799" s="183"/>
      <c r="AX799" s="183"/>
      <c r="AY799" s="183"/>
      <c r="AZ799" s="183"/>
      <c r="BA799" s="183"/>
      <c r="BB799" s="183"/>
      <c r="BC799" s="183"/>
      <c r="BD799" s="183"/>
      <c r="BE799" s="183"/>
      <c r="BF799" s="183"/>
      <c r="BG799" s="183"/>
      <c r="BH799" s="183"/>
      <c r="BI799" s="183"/>
      <c r="BJ799" s="183"/>
    </row>
    <row r="800">
      <c r="A800" s="183"/>
      <c r="B800" s="183"/>
      <c r="C800" s="263"/>
      <c r="D800" s="228"/>
      <c r="E800" s="228"/>
      <c r="F800" s="183"/>
      <c r="G800" s="183"/>
      <c r="H800" s="264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  <c r="AB800" s="183"/>
      <c r="AC800" s="183"/>
      <c r="AD800" s="183"/>
      <c r="AE800" s="183"/>
      <c r="AF800" s="183"/>
      <c r="AG800" s="183"/>
      <c r="AH800" s="183"/>
      <c r="AI800" s="183"/>
      <c r="AJ800" s="183"/>
      <c r="AK800" s="183"/>
      <c r="AL800" s="183"/>
      <c r="AM800" s="183"/>
      <c r="AN800" s="183"/>
      <c r="AO800" s="183"/>
      <c r="AP800" s="183"/>
      <c r="AQ800" s="183"/>
      <c r="AR800" s="183"/>
      <c r="AS800" s="183"/>
      <c r="AT800" s="183"/>
      <c r="AU800" s="183"/>
      <c r="AV800" s="183"/>
      <c r="AW800" s="183"/>
      <c r="AX800" s="183"/>
      <c r="AY800" s="183"/>
      <c r="AZ800" s="183"/>
      <c r="BA800" s="183"/>
      <c r="BB800" s="183"/>
      <c r="BC800" s="183"/>
      <c r="BD800" s="183"/>
      <c r="BE800" s="183"/>
      <c r="BF800" s="183"/>
      <c r="BG800" s="183"/>
      <c r="BH800" s="183"/>
      <c r="BI800" s="183"/>
      <c r="BJ800" s="183"/>
    </row>
    <row r="801">
      <c r="A801" s="183"/>
      <c r="B801" s="183"/>
      <c r="C801" s="263"/>
      <c r="D801" s="228"/>
      <c r="E801" s="228"/>
      <c r="F801" s="183"/>
      <c r="G801" s="183"/>
      <c r="H801" s="264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  <c r="AB801" s="183"/>
      <c r="AC801" s="183"/>
      <c r="AD801" s="183"/>
      <c r="AE801" s="183"/>
      <c r="AF801" s="183"/>
      <c r="AG801" s="183"/>
      <c r="AH801" s="183"/>
      <c r="AI801" s="183"/>
      <c r="AJ801" s="183"/>
      <c r="AK801" s="183"/>
      <c r="AL801" s="183"/>
      <c r="AM801" s="183"/>
      <c r="AN801" s="183"/>
      <c r="AO801" s="183"/>
      <c r="AP801" s="183"/>
      <c r="AQ801" s="183"/>
      <c r="AR801" s="183"/>
      <c r="AS801" s="183"/>
      <c r="AT801" s="183"/>
      <c r="AU801" s="183"/>
      <c r="AV801" s="183"/>
      <c r="AW801" s="183"/>
      <c r="AX801" s="183"/>
      <c r="AY801" s="183"/>
      <c r="AZ801" s="183"/>
      <c r="BA801" s="183"/>
      <c r="BB801" s="183"/>
      <c r="BC801" s="183"/>
      <c r="BD801" s="183"/>
      <c r="BE801" s="183"/>
      <c r="BF801" s="183"/>
      <c r="BG801" s="183"/>
      <c r="BH801" s="183"/>
      <c r="BI801" s="183"/>
      <c r="BJ801" s="183"/>
    </row>
    <row r="802">
      <c r="A802" s="183"/>
      <c r="B802" s="183"/>
      <c r="C802" s="263"/>
      <c r="D802" s="228"/>
      <c r="E802" s="228"/>
      <c r="F802" s="183"/>
      <c r="G802" s="183"/>
      <c r="H802" s="264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  <c r="AB802" s="183"/>
      <c r="AC802" s="183"/>
      <c r="AD802" s="183"/>
      <c r="AE802" s="183"/>
      <c r="AF802" s="183"/>
      <c r="AG802" s="183"/>
      <c r="AH802" s="183"/>
      <c r="AI802" s="183"/>
      <c r="AJ802" s="183"/>
      <c r="AK802" s="183"/>
      <c r="AL802" s="183"/>
      <c r="AM802" s="183"/>
      <c r="AN802" s="183"/>
      <c r="AO802" s="183"/>
      <c r="AP802" s="183"/>
      <c r="AQ802" s="183"/>
      <c r="AR802" s="183"/>
      <c r="AS802" s="183"/>
      <c r="AT802" s="183"/>
      <c r="AU802" s="183"/>
      <c r="AV802" s="183"/>
      <c r="AW802" s="183"/>
      <c r="AX802" s="183"/>
      <c r="AY802" s="183"/>
      <c r="AZ802" s="183"/>
      <c r="BA802" s="183"/>
      <c r="BB802" s="183"/>
      <c r="BC802" s="183"/>
      <c r="BD802" s="183"/>
      <c r="BE802" s="183"/>
      <c r="BF802" s="183"/>
      <c r="BG802" s="183"/>
      <c r="BH802" s="183"/>
      <c r="BI802" s="183"/>
      <c r="BJ802" s="183"/>
    </row>
    <row r="803">
      <c r="A803" s="183"/>
      <c r="B803" s="183"/>
      <c r="C803" s="263"/>
      <c r="D803" s="228"/>
      <c r="E803" s="228"/>
      <c r="F803" s="183"/>
      <c r="G803" s="183"/>
      <c r="H803" s="264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  <c r="AB803" s="183"/>
      <c r="AC803" s="183"/>
      <c r="AD803" s="183"/>
      <c r="AE803" s="183"/>
      <c r="AF803" s="183"/>
      <c r="AG803" s="183"/>
      <c r="AH803" s="183"/>
      <c r="AI803" s="183"/>
      <c r="AJ803" s="183"/>
      <c r="AK803" s="183"/>
      <c r="AL803" s="183"/>
      <c r="AM803" s="183"/>
      <c r="AN803" s="183"/>
      <c r="AO803" s="183"/>
      <c r="AP803" s="183"/>
      <c r="AQ803" s="183"/>
      <c r="AR803" s="183"/>
      <c r="AS803" s="183"/>
      <c r="AT803" s="183"/>
      <c r="AU803" s="183"/>
      <c r="AV803" s="183"/>
      <c r="AW803" s="183"/>
      <c r="AX803" s="183"/>
      <c r="AY803" s="183"/>
      <c r="AZ803" s="183"/>
      <c r="BA803" s="183"/>
      <c r="BB803" s="183"/>
      <c r="BC803" s="183"/>
      <c r="BD803" s="183"/>
      <c r="BE803" s="183"/>
      <c r="BF803" s="183"/>
      <c r="BG803" s="183"/>
      <c r="BH803" s="183"/>
      <c r="BI803" s="183"/>
      <c r="BJ803" s="183"/>
    </row>
    <row r="804">
      <c r="A804" s="183"/>
      <c r="B804" s="183"/>
      <c r="C804" s="263"/>
      <c r="D804" s="228"/>
      <c r="E804" s="228"/>
      <c r="F804" s="183"/>
      <c r="G804" s="183"/>
      <c r="H804" s="264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  <c r="AB804" s="183"/>
      <c r="AC804" s="183"/>
      <c r="AD804" s="183"/>
      <c r="AE804" s="183"/>
      <c r="AF804" s="183"/>
      <c r="AG804" s="183"/>
      <c r="AH804" s="183"/>
      <c r="AI804" s="183"/>
      <c r="AJ804" s="183"/>
      <c r="AK804" s="183"/>
      <c r="AL804" s="183"/>
      <c r="AM804" s="183"/>
      <c r="AN804" s="183"/>
      <c r="AO804" s="183"/>
      <c r="AP804" s="183"/>
      <c r="AQ804" s="183"/>
      <c r="AR804" s="183"/>
      <c r="AS804" s="183"/>
      <c r="AT804" s="183"/>
      <c r="AU804" s="183"/>
      <c r="AV804" s="183"/>
      <c r="AW804" s="183"/>
      <c r="AX804" s="183"/>
      <c r="AY804" s="183"/>
      <c r="AZ804" s="183"/>
      <c r="BA804" s="183"/>
      <c r="BB804" s="183"/>
      <c r="BC804" s="183"/>
      <c r="BD804" s="183"/>
      <c r="BE804" s="183"/>
      <c r="BF804" s="183"/>
      <c r="BG804" s="183"/>
      <c r="BH804" s="183"/>
      <c r="BI804" s="183"/>
      <c r="BJ804" s="183"/>
    </row>
    <row r="805">
      <c r="A805" s="183"/>
      <c r="B805" s="183"/>
      <c r="C805" s="263"/>
      <c r="D805" s="228"/>
      <c r="E805" s="228"/>
      <c r="F805" s="183"/>
      <c r="G805" s="183"/>
      <c r="H805" s="264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  <c r="AB805" s="183"/>
      <c r="AC805" s="183"/>
      <c r="AD805" s="183"/>
      <c r="AE805" s="183"/>
      <c r="AF805" s="183"/>
      <c r="AG805" s="183"/>
      <c r="AH805" s="183"/>
      <c r="AI805" s="183"/>
      <c r="AJ805" s="183"/>
      <c r="AK805" s="183"/>
      <c r="AL805" s="183"/>
      <c r="AM805" s="183"/>
      <c r="AN805" s="183"/>
      <c r="AO805" s="183"/>
      <c r="AP805" s="183"/>
      <c r="AQ805" s="183"/>
      <c r="AR805" s="183"/>
      <c r="AS805" s="183"/>
      <c r="AT805" s="183"/>
      <c r="AU805" s="183"/>
      <c r="AV805" s="183"/>
      <c r="AW805" s="183"/>
      <c r="AX805" s="183"/>
      <c r="AY805" s="183"/>
      <c r="AZ805" s="183"/>
      <c r="BA805" s="183"/>
      <c r="BB805" s="183"/>
      <c r="BC805" s="183"/>
      <c r="BD805" s="183"/>
      <c r="BE805" s="183"/>
      <c r="BF805" s="183"/>
      <c r="BG805" s="183"/>
      <c r="BH805" s="183"/>
      <c r="BI805" s="183"/>
      <c r="BJ805" s="183"/>
    </row>
    <row r="806">
      <c r="A806" s="183"/>
      <c r="B806" s="183"/>
      <c r="C806" s="263"/>
      <c r="D806" s="228"/>
      <c r="E806" s="228"/>
      <c r="F806" s="183"/>
      <c r="G806" s="183"/>
      <c r="H806" s="264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  <c r="AB806" s="183"/>
      <c r="AC806" s="183"/>
      <c r="AD806" s="183"/>
      <c r="AE806" s="183"/>
      <c r="AF806" s="183"/>
      <c r="AG806" s="183"/>
      <c r="AH806" s="183"/>
      <c r="AI806" s="183"/>
      <c r="AJ806" s="183"/>
      <c r="AK806" s="183"/>
      <c r="AL806" s="183"/>
      <c r="AM806" s="183"/>
      <c r="AN806" s="183"/>
      <c r="AO806" s="183"/>
      <c r="AP806" s="183"/>
      <c r="AQ806" s="183"/>
      <c r="AR806" s="183"/>
      <c r="AS806" s="183"/>
      <c r="AT806" s="183"/>
      <c r="AU806" s="183"/>
      <c r="AV806" s="183"/>
      <c r="AW806" s="183"/>
      <c r="AX806" s="183"/>
      <c r="AY806" s="183"/>
      <c r="AZ806" s="183"/>
      <c r="BA806" s="183"/>
      <c r="BB806" s="183"/>
      <c r="BC806" s="183"/>
      <c r="BD806" s="183"/>
      <c r="BE806" s="183"/>
      <c r="BF806" s="183"/>
      <c r="BG806" s="183"/>
      <c r="BH806" s="183"/>
      <c r="BI806" s="183"/>
      <c r="BJ806" s="183"/>
    </row>
    <row r="807">
      <c r="A807" s="183"/>
      <c r="B807" s="183"/>
      <c r="C807" s="263"/>
      <c r="D807" s="228"/>
      <c r="E807" s="228"/>
      <c r="F807" s="183"/>
      <c r="G807" s="183"/>
      <c r="H807" s="264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  <c r="AB807" s="183"/>
      <c r="AC807" s="183"/>
      <c r="AD807" s="183"/>
      <c r="AE807" s="183"/>
      <c r="AF807" s="183"/>
      <c r="AG807" s="183"/>
      <c r="AH807" s="183"/>
      <c r="AI807" s="183"/>
      <c r="AJ807" s="183"/>
      <c r="AK807" s="183"/>
      <c r="AL807" s="183"/>
      <c r="AM807" s="183"/>
      <c r="AN807" s="183"/>
      <c r="AO807" s="183"/>
      <c r="AP807" s="183"/>
      <c r="AQ807" s="183"/>
      <c r="AR807" s="183"/>
      <c r="AS807" s="183"/>
      <c r="AT807" s="183"/>
      <c r="AU807" s="183"/>
      <c r="AV807" s="183"/>
      <c r="AW807" s="183"/>
      <c r="AX807" s="183"/>
      <c r="AY807" s="183"/>
      <c r="AZ807" s="183"/>
      <c r="BA807" s="183"/>
      <c r="BB807" s="183"/>
      <c r="BC807" s="183"/>
      <c r="BD807" s="183"/>
      <c r="BE807" s="183"/>
      <c r="BF807" s="183"/>
      <c r="BG807" s="183"/>
      <c r="BH807" s="183"/>
      <c r="BI807" s="183"/>
      <c r="BJ807" s="183"/>
    </row>
    <row r="808">
      <c r="A808" s="183"/>
      <c r="B808" s="183"/>
      <c r="C808" s="263"/>
      <c r="D808" s="228"/>
      <c r="E808" s="228"/>
      <c r="F808" s="183"/>
      <c r="G808" s="183"/>
      <c r="H808" s="264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  <c r="AB808" s="183"/>
      <c r="AC808" s="183"/>
      <c r="AD808" s="183"/>
      <c r="AE808" s="183"/>
      <c r="AF808" s="183"/>
      <c r="AG808" s="183"/>
      <c r="AH808" s="183"/>
      <c r="AI808" s="183"/>
      <c r="AJ808" s="183"/>
      <c r="AK808" s="183"/>
      <c r="AL808" s="183"/>
      <c r="AM808" s="183"/>
      <c r="AN808" s="183"/>
      <c r="AO808" s="183"/>
      <c r="AP808" s="183"/>
      <c r="AQ808" s="183"/>
      <c r="AR808" s="183"/>
      <c r="AS808" s="183"/>
      <c r="AT808" s="183"/>
      <c r="AU808" s="183"/>
      <c r="AV808" s="183"/>
      <c r="AW808" s="183"/>
      <c r="AX808" s="183"/>
      <c r="AY808" s="183"/>
      <c r="AZ808" s="183"/>
      <c r="BA808" s="183"/>
      <c r="BB808" s="183"/>
      <c r="BC808" s="183"/>
      <c r="BD808" s="183"/>
      <c r="BE808" s="183"/>
      <c r="BF808" s="183"/>
      <c r="BG808" s="183"/>
      <c r="BH808" s="183"/>
      <c r="BI808" s="183"/>
      <c r="BJ808" s="183"/>
    </row>
    <row r="809">
      <c r="A809" s="183"/>
      <c r="B809" s="183"/>
      <c r="C809" s="263"/>
      <c r="D809" s="228"/>
      <c r="E809" s="228"/>
      <c r="F809" s="183"/>
      <c r="G809" s="183"/>
      <c r="H809" s="264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  <c r="AB809" s="183"/>
      <c r="AC809" s="183"/>
      <c r="AD809" s="183"/>
      <c r="AE809" s="183"/>
      <c r="AF809" s="183"/>
      <c r="AG809" s="183"/>
      <c r="AH809" s="183"/>
      <c r="AI809" s="183"/>
      <c r="AJ809" s="183"/>
      <c r="AK809" s="183"/>
      <c r="AL809" s="183"/>
      <c r="AM809" s="183"/>
      <c r="AN809" s="183"/>
      <c r="AO809" s="183"/>
      <c r="AP809" s="183"/>
      <c r="AQ809" s="183"/>
      <c r="AR809" s="183"/>
      <c r="AS809" s="183"/>
      <c r="AT809" s="183"/>
      <c r="AU809" s="183"/>
      <c r="AV809" s="183"/>
      <c r="AW809" s="183"/>
      <c r="AX809" s="183"/>
      <c r="AY809" s="183"/>
      <c r="AZ809" s="183"/>
      <c r="BA809" s="183"/>
      <c r="BB809" s="183"/>
      <c r="BC809" s="183"/>
      <c r="BD809" s="183"/>
      <c r="BE809" s="183"/>
      <c r="BF809" s="183"/>
      <c r="BG809" s="183"/>
      <c r="BH809" s="183"/>
      <c r="BI809" s="183"/>
      <c r="BJ809" s="183"/>
    </row>
    <row r="810">
      <c r="A810" s="183"/>
      <c r="B810" s="183"/>
      <c r="C810" s="263"/>
      <c r="D810" s="228"/>
      <c r="E810" s="228"/>
      <c r="F810" s="183"/>
      <c r="G810" s="183"/>
      <c r="H810" s="264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  <c r="AB810" s="183"/>
      <c r="AC810" s="183"/>
      <c r="AD810" s="183"/>
      <c r="AE810" s="183"/>
      <c r="AF810" s="183"/>
      <c r="AG810" s="183"/>
      <c r="AH810" s="183"/>
      <c r="AI810" s="183"/>
      <c r="AJ810" s="183"/>
      <c r="AK810" s="183"/>
      <c r="AL810" s="183"/>
      <c r="AM810" s="183"/>
      <c r="AN810" s="183"/>
      <c r="AO810" s="183"/>
      <c r="AP810" s="183"/>
      <c r="AQ810" s="183"/>
      <c r="AR810" s="183"/>
      <c r="AS810" s="183"/>
      <c r="AT810" s="183"/>
      <c r="AU810" s="183"/>
      <c r="AV810" s="183"/>
      <c r="AW810" s="183"/>
      <c r="AX810" s="183"/>
      <c r="AY810" s="183"/>
      <c r="AZ810" s="183"/>
      <c r="BA810" s="183"/>
      <c r="BB810" s="183"/>
      <c r="BC810" s="183"/>
      <c r="BD810" s="183"/>
      <c r="BE810" s="183"/>
      <c r="BF810" s="183"/>
      <c r="BG810" s="183"/>
      <c r="BH810" s="183"/>
      <c r="BI810" s="183"/>
      <c r="BJ810" s="183"/>
    </row>
    <row r="811">
      <c r="A811" s="183"/>
      <c r="B811" s="183"/>
      <c r="C811" s="263"/>
      <c r="D811" s="228"/>
      <c r="E811" s="228"/>
      <c r="F811" s="183"/>
      <c r="G811" s="183"/>
      <c r="H811" s="264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  <c r="AB811" s="183"/>
      <c r="AC811" s="183"/>
      <c r="AD811" s="183"/>
      <c r="AE811" s="183"/>
      <c r="AF811" s="183"/>
      <c r="AG811" s="183"/>
      <c r="AH811" s="183"/>
      <c r="AI811" s="183"/>
      <c r="AJ811" s="183"/>
      <c r="AK811" s="183"/>
      <c r="AL811" s="183"/>
      <c r="AM811" s="183"/>
      <c r="AN811" s="183"/>
      <c r="AO811" s="183"/>
      <c r="AP811" s="183"/>
      <c r="AQ811" s="183"/>
      <c r="AR811" s="183"/>
      <c r="AS811" s="183"/>
      <c r="AT811" s="183"/>
      <c r="AU811" s="183"/>
      <c r="AV811" s="183"/>
      <c r="AW811" s="183"/>
      <c r="AX811" s="183"/>
      <c r="AY811" s="183"/>
      <c r="AZ811" s="183"/>
      <c r="BA811" s="183"/>
      <c r="BB811" s="183"/>
      <c r="BC811" s="183"/>
      <c r="BD811" s="183"/>
      <c r="BE811" s="183"/>
      <c r="BF811" s="183"/>
      <c r="BG811" s="183"/>
      <c r="BH811" s="183"/>
      <c r="BI811" s="183"/>
      <c r="BJ811" s="183"/>
    </row>
    <row r="812">
      <c r="A812" s="183"/>
      <c r="B812" s="183"/>
      <c r="C812" s="263"/>
      <c r="D812" s="228"/>
      <c r="E812" s="228"/>
      <c r="F812" s="183"/>
      <c r="G812" s="183"/>
      <c r="H812" s="264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  <c r="AB812" s="183"/>
      <c r="AC812" s="183"/>
      <c r="AD812" s="183"/>
      <c r="AE812" s="183"/>
      <c r="AF812" s="183"/>
      <c r="AG812" s="183"/>
      <c r="AH812" s="183"/>
      <c r="AI812" s="183"/>
      <c r="AJ812" s="183"/>
      <c r="AK812" s="183"/>
      <c r="AL812" s="183"/>
      <c r="AM812" s="183"/>
      <c r="AN812" s="183"/>
      <c r="AO812" s="183"/>
      <c r="AP812" s="183"/>
      <c r="AQ812" s="183"/>
      <c r="AR812" s="183"/>
      <c r="AS812" s="183"/>
      <c r="AT812" s="183"/>
      <c r="AU812" s="183"/>
      <c r="AV812" s="183"/>
      <c r="AW812" s="183"/>
      <c r="AX812" s="183"/>
      <c r="AY812" s="183"/>
      <c r="AZ812" s="183"/>
      <c r="BA812" s="183"/>
      <c r="BB812" s="183"/>
      <c r="BC812" s="183"/>
      <c r="BD812" s="183"/>
      <c r="BE812" s="183"/>
      <c r="BF812" s="183"/>
      <c r="BG812" s="183"/>
      <c r="BH812" s="183"/>
      <c r="BI812" s="183"/>
      <c r="BJ812" s="183"/>
    </row>
    <row r="813">
      <c r="A813" s="183"/>
      <c r="B813" s="183"/>
      <c r="C813" s="263"/>
      <c r="D813" s="228"/>
      <c r="E813" s="228"/>
      <c r="F813" s="183"/>
      <c r="G813" s="183"/>
      <c r="H813" s="264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  <c r="AB813" s="183"/>
      <c r="AC813" s="183"/>
      <c r="AD813" s="183"/>
      <c r="AE813" s="183"/>
      <c r="AF813" s="183"/>
      <c r="AG813" s="183"/>
      <c r="AH813" s="183"/>
      <c r="AI813" s="183"/>
      <c r="AJ813" s="183"/>
      <c r="AK813" s="183"/>
      <c r="AL813" s="183"/>
      <c r="AM813" s="183"/>
      <c r="AN813" s="183"/>
      <c r="AO813" s="183"/>
      <c r="AP813" s="183"/>
      <c r="AQ813" s="183"/>
      <c r="AR813" s="183"/>
      <c r="AS813" s="183"/>
      <c r="AT813" s="183"/>
      <c r="AU813" s="183"/>
      <c r="AV813" s="183"/>
      <c r="AW813" s="183"/>
      <c r="AX813" s="183"/>
      <c r="AY813" s="183"/>
      <c r="AZ813" s="183"/>
      <c r="BA813" s="183"/>
      <c r="BB813" s="183"/>
      <c r="BC813" s="183"/>
      <c r="BD813" s="183"/>
      <c r="BE813" s="183"/>
      <c r="BF813" s="183"/>
      <c r="BG813" s="183"/>
      <c r="BH813" s="183"/>
      <c r="BI813" s="183"/>
      <c r="BJ813" s="183"/>
    </row>
    <row r="814">
      <c r="A814" s="183"/>
      <c r="B814" s="183"/>
      <c r="C814" s="263"/>
      <c r="D814" s="228"/>
      <c r="E814" s="228"/>
      <c r="F814" s="183"/>
      <c r="G814" s="183"/>
      <c r="H814" s="264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  <c r="AB814" s="183"/>
      <c r="AC814" s="183"/>
      <c r="AD814" s="183"/>
      <c r="AE814" s="183"/>
      <c r="AF814" s="183"/>
      <c r="AG814" s="183"/>
      <c r="AH814" s="183"/>
      <c r="AI814" s="183"/>
      <c r="AJ814" s="183"/>
      <c r="AK814" s="183"/>
      <c r="AL814" s="183"/>
      <c r="AM814" s="183"/>
      <c r="AN814" s="183"/>
      <c r="AO814" s="183"/>
      <c r="AP814" s="183"/>
      <c r="AQ814" s="183"/>
      <c r="AR814" s="183"/>
      <c r="AS814" s="183"/>
      <c r="AT814" s="183"/>
      <c r="AU814" s="183"/>
      <c r="AV814" s="183"/>
      <c r="AW814" s="183"/>
      <c r="AX814" s="183"/>
      <c r="AY814" s="183"/>
      <c r="AZ814" s="183"/>
      <c r="BA814" s="183"/>
      <c r="BB814" s="183"/>
      <c r="BC814" s="183"/>
      <c r="BD814" s="183"/>
      <c r="BE814" s="183"/>
      <c r="BF814" s="183"/>
      <c r="BG814" s="183"/>
      <c r="BH814" s="183"/>
      <c r="BI814" s="183"/>
      <c r="BJ814" s="183"/>
    </row>
    <row r="815">
      <c r="A815" s="183"/>
      <c r="B815" s="183"/>
      <c r="C815" s="263"/>
      <c r="D815" s="228"/>
      <c r="E815" s="228"/>
      <c r="F815" s="183"/>
      <c r="G815" s="183"/>
      <c r="H815" s="264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  <c r="AB815" s="183"/>
      <c r="AC815" s="183"/>
      <c r="AD815" s="183"/>
      <c r="AE815" s="183"/>
      <c r="AF815" s="183"/>
      <c r="AG815" s="183"/>
      <c r="AH815" s="183"/>
      <c r="AI815" s="183"/>
      <c r="AJ815" s="183"/>
      <c r="AK815" s="183"/>
      <c r="AL815" s="183"/>
      <c r="AM815" s="183"/>
      <c r="AN815" s="183"/>
      <c r="AO815" s="183"/>
      <c r="AP815" s="183"/>
      <c r="AQ815" s="183"/>
      <c r="AR815" s="183"/>
      <c r="AS815" s="183"/>
      <c r="AT815" s="183"/>
      <c r="AU815" s="183"/>
      <c r="AV815" s="183"/>
      <c r="AW815" s="183"/>
      <c r="AX815" s="183"/>
      <c r="AY815" s="183"/>
      <c r="AZ815" s="183"/>
      <c r="BA815" s="183"/>
      <c r="BB815" s="183"/>
      <c r="BC815" s="183"/>
      <c r="BD815" s="183"/>
      <c r="BE815" s="183"/>
      <c r="BF815" s="183"/>
      <c r="BG815" s="183"/>
      <c r="BH815" s="183"/>
      <c r="BI815" s="183"/>
      <c r="BJ815" s="183"/>
    </row>
    <row r="816">
      <c r="A816" s="183"/>
      <c r="B816" s="183"/>
      <c r="C816" s="263"/>
      <c r="D816" s="228"/>
      <c r="E816" s="228"/>
      <c r="F816" s="183"/>
      <c r="G816" s="183"/>
      <c r="H816" s="264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  <c r="AB816" s="183"/>
      <c r="AC816" s="183"/>
      <c r="AD816" s="183"/>
      <c r="AE816" s="183"/>
      <c r="AF816" s="183"/>
      <c r="AG816" s="183"/>
      <c r="AH816" s="183"/>
      <c r="AI816" s="183"/>
      <c r="AJ816" s="183"/>
      <c r="AK816" s="183"/>
      <c r="AL816" s="183"/>
      <c r="AM816" s="183"/>
      <c r="AN816" s="183"/>
      <c r="AO816" s="183"/>
      <c r="AP816" s="183"/>
      <c r="AQ816" s="183"/>
      <c r="AR816" s="183"/>
      <c r="AS816" s="183"/>
      <c r="AT816" s="183"/>
      <c r="AU816" s="183"/>
      <c r="AV816" s="183"/>
      <c r="AW816" s="183"/>
      <c r="AX816" s="183"/>
      <c r="AY816" s="183"/>
      <c r="AZ816" s="183"/>
      <c r="BA816" s="183"/>
      <c r="BB816" s="183"/>
      <c r="BC816" s="183"/>
      <c r="BD816" s="183"/>
      <c r="BE816" s="183"/>
      <c r="BF816" s="183"/>
      <c r="BG816" s="183"/>
      <c r="BH816" s="183"/>
      <c r="BI816" s="183"/>
      <c r="BJ816" s="183"/>
    </row>
    <row r="817">
      <c r="A817" s="183"/>
      <c r="B817" s="183"/>
      <c r="C817" s="263"/>
      <c r="D817" s="228"/>
      <c r="E817" s="228"/>
      <c r="F817" s="183"/>
      <c r="G817" s="183"/>
      <c r="H817" s="264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  <c r="AB817" s="183"/>
      <c r="AC817" s="183"/>
      <c r="AD817" s="183"/>
      <c r="AE817" s="183"/>
      <c r="AF817" s="183"/>
      <c r="AG817" s="183"/>
      <c r="AH817" s="183"/>
      <c r="AI817" s="183"/>
      <c r="AJ817" s="183"/>
      <c r="AK817" s="183"/>
      <c r="AL817" s="183"/>
      <c r="AM817" s="183"/>
      <c r="AN817" s="183"/>
      <c r="AO817" s="183"/>
      <c r="AP817" s="183"/>
      <c r="AQ817" s="183"/>
      <c r="AR817" s="183"/>
      <c r="AS817" s="183"/>
      <c r="AT817" s="183"/>
      <c r="AU817" s="183"/>
      <c r="AV817" s="183"/>
      <c r="AW817" s="183"/>
      <c r="AX817" s="183"/>
      <c r="AY817" s="183"/>
      <c r="AZ817" s="183"/>
      <c r="BA817" s="183"/>
      <c r="BB817" s="183"/>
      <c r="BC817" s="183"/>
      <c r="BD817" s="183"/>
      <c r="BE817" s="183"/>
      <c r="BF817" s="183"/>
      <c r="BG817" s="183"/>
      <c r="BH817" s="183"/>
      <c r="BI817" s="183"/>
      <c r="BJ817" s="183"/>
    </row>
    <row r="818">
      <c r="A818" s="183"/>
      <c r="B818" s="183"/>
      <c r="C818" s="263"/>
      <c r="D818" s="228"/>
      <c r="E818" s="228"/>
      <c r="F818" s="183"/>
      <c r="G818" s="183"/>
      <c r="H818" s="264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  <c r="AB818" s="183"/>
      <c r="AC818" s="183"/>
      <c r="AD818" s="183"/>
      <c r="AE818" s="183"/>
      <c r="AF818" s="183"/>
      <c r="AG818" s="183"/>
      <c r="AH818" s="183"/>
      <c r="AI818" s="183"/>
      <c r="AJ818" s="183"/>
      <c r="AK818" s="183"/>
      <c r="AL818" s="183"/>
      <c r="AM818" s="183"/>
      <c r="AN818" s="183"/>
      <c r="AO818" s="183"/>
      <c r="AP818" s="183"/>
      <c r="AQ818" s="183"/>
      <c r="AR818" s="183"/>
      <c r="AS818" s="183"/>
      <c r="AT818" s="183"/>
      <c r="AU818" s="183"/>
      <c r="AV818" s="183"/>
      <c r="AW818" s="183"/>
      <c r="AX818" s="183"/>
      <c r="AY818" s="183"/>
      <c r="AZ818" s="183"/>
      <c r="BA818" s="183"/>
      <c r="BB818" s="183"/>
      <c r="BC818" s="183"/>
      <c r="BD818" s="183"/>
      <c r="BE818" s="183"/>
      <c r="BF818" s="183"/>
      <c r="BG818" s="183"/>
      <c r="BH818" s="183"/>
      <c r="BI818" s="183"/>
      <c r="BJ818" s="183"/>
    </row>
    <row r="819">
      <c r="A819" s="183"/>
      <c r="B819" s="183"/>
      <c r="C819" s="263"/>
      <c r="D819" s="228"/>
      <c r="E819" s="228"/>
      <c r="F819" s="183"/>
      <c r="G819" s="183"/>
      <c r="H819" s="264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  <c r="AB819" s="183"/>
      <c r="AC819" s="183"/>
      <c r="AD819" s="183"/>
      <c r="AE819" s="183"/>
      <c r="AF819" s="183"/>
      <c r="AG819" s="183"/>
      <c r="AH819" s="183"/>
      <c r="AI819" s="183"/>
      <c r="AJ819" s="183"/>
      <c r="AK819" s="183"/>
      <c r="AL819" s="183"/>
      <c r="AM819" s="183"/>
      <c r="AN819" s="183"/>
      <c r="AO819" s="183"/>
      <c r="AP819" s="183"/>
      <c r="AQ819" s="183"/>
      <c r="AR819" s="183"/>
      <c r="AS819" s="183"/>
      <c r="AT819" s="183"/>
      <c r="AU819" s="183"/>
      <c r="AV819" s="183"/>
      <c r="AW819" s="183"/>
      <c r="AX819" s="183"/>
      <c r="AY819" s="183"/>
      <c r="AZ819" s="183"/>
      <c r="BA819" s="183"/>
      <c r="BB819" s="183"/>
      <c r="BC819" s="183"/>
      <c r="BD819" s="183"/>
      <c r="BE819" s="183"/>
      <c r="BF819" s="183"/>
      <c r="BG819" s="183"/>
      <c r="BH819" s="183"/>
      <c r="BI819" s="183"/>
      <c r="BJ819" s="183"/>
    </row>
    <row r="820">
      <c r="A820" s="183"/>
      <c r="B820" s="183"/>
      <c r="C820" s="263"/>
      <c r="D820" s="228"/>
      <c r="E820" s="228"/>
      <c r="F820" s="183"/>
      <c r="G820" s="183"/>
      <c r="H820" s="264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  <c r="AB820" s="183"/>
      <c r="AC820" s="183"/>
      <c r="AD820" s="183"/>
      <c r="AE820" s="183"/>
      <c r="AF820" s="183"/>
      <c r="AG820" s="183"/>
      <c r="AH820" s="183"/>
      <c r="AI820" s="183"/>
      <c r="AJ820" s="183"/>
      <c r="AK820" s="183"/>
      <c r="AL820" s="183"/>
      <c r="AM820" s="183"/>
      <c r="AN820" s="183"/>
      <c r="AO820" s="183"/>
      <c r="AP820" s="183"/>
      <c r="AQ820" s="183"/>
      <c r="AR820" s="183"/>
      <c r="AS820" s="183"/>
      <c r="AT820" s="183"/>
      <c r="AU820" s="183"/>
      <c r="AV820" s="183"/>
      <c r="AW820" s="183"/>
      <c r="AX820" s="183"/>
      <c r="AY820" s="183"/>
      <c r="AZ820" s="183"/>
      <c r="BA820" s="183"/>
      <c r="BB820" s="183"/>
      <c r="BC820" s="183"/>
      <c r="BD820" s="183"/>
      <c r="BE820" s="183"/>
      <c r="BF820" s="183"/>
      <c r="BG820" s="183"/>
      <c r="BH820" s="183"/>
      <c r="BI820" s="183"/>
      <c r="BJ820" s="183"/>
    </row>
    <row r="821">
      <c r="A821" s="183"/>
      <c r="B821" s="183"/>
      <c r="C821" s="263"/>
      <c r="D821" s="228"/>
      <c r="E821" s="228"/>
      <c r="F821" s="183"/>
      <c r="G821" s="183"/>
      <c r="H821" s="264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  <c r="AB821" s="183"/>
      <c r="AC821" s="183"/>
      <c r="AD821" s="183"/>
      <c r="AE821" s="183"/>
      <c r="AF821" s="183"/>
      <c r="AG821" s="183"/>
      <c r="AH821" s="183"/>
      <c r="AI821" s="183"/>
      <c r="AJ821" s="183"/>
      <c r="AK821" s="183"/>
      <c r="AL821" s="183"/>
      <c r="AM821" s="183"/>
      <c r="AN821" s="183"/>
      <c r="AO821" s="183"/>
      <c r="AP821" s="183"/>
      <c r="AQ821" s="183"/>
      <c r="AR821" s="183"/>
      <c r="AS821" s="183"/>
      <c r="AT821" s="183"/>
      <c r="AU821" s="183"/>
      <c r="AV821" s="183"/>
      <c r="AW821" s="183"/>
      <c r="AX821" s="183"/>
      <c r="AY821" s="183"/>
      <c r="AZ821" s="183"/>
      <c r="BA821" s="183"/>
      <c r="BB821" s="183"/>
      <c r="BC821" s="183"/>
      <c r="BD821" s="183"/>
      <c r="BE821" s="183"/>
      <c r="BF821" s="183"/>
      <c r="BG821" s="183"/>
      <c r="BH821" s="183"/>
      <c r="BI821" s="183"/>
      <c r="BJ821" s="183"/>
    </row>
    <row r="822">
      <c r="A822" s="183"/>
      <c r="B822" s="183"/>
      <c r="C822" s="263"/>
      <c r="D822" s="228"/>
      <c r="E822" s="228"/>
      <c r="F822" s="183"/>
      <c r="G822" s="183"/>
      <c r="H822" s="264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  <c r="AB822" s="183"/>
      <c r="AC822" s="183"/>
      <c r="AD822" s="183"/>
      <c r="AE822" s="183"/>
      <c r="AF822" s="183"/>
      <c r="AG822" s="183"/>
      <c r="AH822" s="183"/>
      <c r="AI822" s="183"/>
      <c r="AJ822" s="183"/>
      <c r="AK822" s="183"/>
      <c r="AL822" s="183"/>
      <c r="AM822" s="183"/>
      <c r="AN822" s="183"/>
      <c r="AO822" s="183"/>
      <c r="AP822" s="183"/>
      <c r="AQ822" s="183"/>
      <c r="AR822" s="183"/>
      <c r="AS822" s="183"/>
      <c r="AT822" s="183"/>
      <c r="AU822" s="183"/>
      <c r="AV822" s="183"/>
      <c r="AW822" s="183"/>
      <c r="AX822" s="183"/>
      <c r="AY822" s="183"/>
      <c r="AZ822" s="183"/>
      <c r="BA822" s="183"/>
      <c r="BB822" s="183"/>
      <c r="BC822" s="183"/>
      <c r="BD822" s="183"/>
      <c r="BE822" s="183"/>
      <c r="BF822" s="183"/>
      <c r="BG822" s="183"/>
      <c r="BH822" s="183"/>
      <c r="BI822" s="183"/>
      <c r="BJ822" s="183"/>
    </row>
    <row r="823">
      <c r="A823" s="183"/>
      <c r="B823" s="183"/>
      <c r="C823" s="263"/>
      <c r="D823" s="228"/>
      <c r="E823" s="228"/>
      <c r="F823" s="183"/>
      <c r="G823" s="183"/>
      <c r="H823" s="264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  <c r="AB823" s="183"/>
      <c r="AC823" s="183"/>
      <c r="AD823" s="183"/>
      <c r="AE823" s="183"/>
      <c r="AF823" s="183"/>
      <c r="AG823" s="183"/>
      <c r="AH823" s="183"/>
      <c r="AI823" s="183"/>
      <c r="AJ823" s="183"/>
      <c r="AK823" s="183"/>
      <c r="AL823" s="183"/>
      <c r="AM823" s="183"/>
      <c r="AN823" s="183"/>
      <c r="AO823" s="183"/>
      <c r="AP823" s="183"/>
      <c r="AQ823" s="183"/>
      <c r="AR823" s="183"/>
      <c r="AS823" s="183"/>
      <c r="AT823" s="183"/>
      <c r="AU823" s="183"/>
      <c r="AV823" s="183"/>
      <c r="AW823" s="183"/>
      <c r="AX823" s="183"/>
      <c r="AY823" s="183"/>
      <c r="AZ823" s="183"/>
      <c r="BA823" s="183"/>
      <c r="BB823" s="183"/>
      <c r="BC823" s="183"/>
      <c r="BD823" s="183"/>
      <c r="BE823" s="183"/>
      <c r="BF823" s="183"/>
      <c r="BG823" s="183"/>
      <c r="BH823" s="183"/>
      <c r="BI823" s="183"/>
      <c r="BJ823" s="183"/>
    </row>
    <row r="824">
      <c r="A824" s="183"/>
      <c r="B824" s="183"/>
      <c r="C824" s="263"/>
      <c r="D824" s="228"/>
      <c r="E824" s="228"/>
      <c r="F824" s="183"/>
      <c r="G824" s="183"/>
      <c r="H824" s="264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  <c r="AB824" s="183"/>
      <c r="AC824" s="183"/>
      <c r="AD824" s="183"/>
      <c r="AE824" s="183"/>
      <c r="AF824" s="183"/>
      <c r="AG824" s="183"/>
      <c r="AH824" s="183"/>
      <c r="AI824" s="183"/>
      <c r="AJ824" s="183"/>
      <c r="AK824" s="183"/>
      <c r="AL824" s="183"/>
      <c r="AM824" s="183"/>
      <c r="AN824" s="183"/>
      <c r="AO824" s="183"/>
      <c r="AP824" s="183"/>
      <c r="AQ824" s="183"/>
      <c r="AR824" s="183"/>
      <c r="AS824" s="183"/>
      <c r="AT824" s="183"/>
      <c r="AU824" s="183"/>
      <c r="AV824" s="183"/>
      <c r="AW824" s="183"/>
      <c r="AX824" s="183"/>
      <c r="AY824" s="183"/>
      <c r="AZ824" s="183"/>
      <c r="BA824" s="183"/>
      <c r="BB824" s="183"/>
      <c r="BC824" s="183"/>
      <c r="BD824" s="183"/>
      <c r="BE824" s="183"/>
      <c r="BF824" s="183"/>
      <c r="BG824" s="183"/>
      <c r="BH824" s="183"/>
      <c r="BI824" s="183"/>
      <c r="BJ824" s="183"/>
    </row>
    <row r="825">
      <c r="A825" s="183"/>
      <c r="B825" s="183"/>
      <c r="C825" s="263"/>
      <c r="D825" s="228"/>
      <c r="E825" s="228"/>
      <c r="F825" s="183"/>
      <c r="G825" s="183"/>
      <c r="H825" s="264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  <c r="AB825" s="183"/>
      <c r="AC825" s="183"/>
      <c r="AD825" s="183"/>
      <c r="AE825" s="183"/>
      <c r="AF825" s="183"/>
      <c r="AG825" s="183"/>
      <c r="AH825" s="183"/>
      <c r="AI825" s="183"/>
      <c r="AJ825" s="183"/>
      <c r="AK825" s="183"/>
      <c r="AL825" s="183"/>
      <c r="AM825" s="183"/>
      <c r="AN825" s="183"/>
      <c r="AO825" s="183"/>
      <c r="AP825" s="183"/>
      <c r="AQ825" s="183"/>
      <c r="AR825" s="183"/>
      <c r="AS825" s="183"/>
      <c r="AT825" s="183"/>
      <c r="AU825" s="183"/>
      <c r="AV825" s="183"/>
      <c r="AW825" s="183"/>
      <c r="AX825" s="183"/>
      <c r="AY825" s="183"/>
      <c r="AZ825" s="183"/>
      <c r="BA825" s="183"/>
      <c r="BB825" s="183"/>
      <c r="BC825" s="183"/>
      <c r="BD825" s="183"/>
      <c r="BE825" s="183"/>
      <c r="BF825" s="183"/>
      <c r="BG825" s="183"/>
      <c r="BH825" s="183"/>
      <c r="BI825" s="183"/>
      <c r="BJ825" s="183"/>
    </row>
    <row r="826">
      <c r="A826" s="183"/>
      <c r="B826" s="183"/>
      <c r="C826" s="263"/>
      <c r="D826" s="228"/>
      <c r="E826" s="228"/>
      <c r="F826" s="183"/>
      <c r="G826" s="183"/>
      <c r="H826" s="264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  <c r="AB826" s="183"/>
      <c r="AC826" s="183"/>
      <c r="AD826" s="183"/>
      <c r="AE826" s="183"/>
      <c r="AF826" s="183"/>
      <c r="AG826" s="183"/>
      <c r="AH826" s="183"/>
      <c r="AI826" s="183"/>
      <c r="AJ826" s="183"/>
      <c r="AK826" s="183"/>
      <c r="AL826" s="183"/>
      <c r="AM826" s="183"/>
      <c r="AN826" s="183"/>
      <c r="AO826" s="183"/>
      <c r="AP826" s="183"/>
      <c r="AQ826" s="183"/>
      <c r="AR826" s="183"/>
      <c r="AS826" s="183"/>
      <c r="AT826" s="183"/>
      <c r="AU826" s="183"/>
      <c r="AV826" s="183"/>
      <c r="AW826" s="183"/>
      <c r="AX826" s="183"/>
      <c r="AY826" s="183"/>
      <c r="AZ826" s="183"/>
      <c r="BA826" s="183"/>
      <c r="BB826" s="183"/>
      <c r="BC826" s="183"/>
      <c r="BD826" s="183"/>
      <c r="BE826" s="183"/>
      <c r="BF826" s="183"/>
      <c r="BG826" s="183"/>
      <c r="BH826" s="183"/>
      <c r="BI826" s="183"/>
      <c r="BJ826" s="183"/>
    </row>
    <row r="827">
      <c r="A827" s="183"/>
      <c r="B827" s="183"/>
      <c r="C827" s="263"/>
      <c r="D827" s="228"/>
      <c r="E827" s="228"/>
      <c r="F827" s="183"/>
      <c r="G827" s="183"/>
      <c r="H827" s="264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  <c r="AB827" s="183"/>
      <c r="AC827" s="183"/>
      <c r="AD827" s="183"/>
      <c r="AE827" s="183"/>
      <c r="AF827" s="183"/>
      <c r="AG827" s="183"/>
      <c r="AH827" s="183"/>
      <c r="AI827" s="183"/>
      <c r="AJ827" s="183"/>
      <c r="AK827" s="183"/>
      <c r="AL827" s="183"/>
      <c r="AM827" s="183"/>
      <c r="AN827" s="183"/>
      <c r="AO827" s="183"/>
      <c r="AP827" s="183"/>
      <c r="AQ827" s="183"/>
      <c r="AR827" s="183"/>
      <c r="AS827" s="183"/>
      <c r="AT827" s="183"/>
      <c r="AU827" s="183"/>
      <c r="AV827" s="183"/>
      <c r="AW827" s="183"/>
      <c r="AX827" s="183"/>
      <c r="AY827" s="183"/>
      <c r="AZ827" s="183"/>
      <c r="BA827" s="183"/>
      <c r="BB827" s="183"/>
      <c r="BC827" s="183"/>
      <c r="BD827" s="183"/>
      <c r="BE827" s="183"/>
      <c r="BF827" s="183"/>
      <c r="BG827" s="183"/>
      <c r="BH827" s="183"/>
      <c r="BI827" s="183"/>
      <c r="BJ827" s="183"/>
    </row>
    <row r="828">
      <c r="A828" s="183"/>
      <c r="B828" s="183"/>
      <c r="C828" s="263"/>
      <c r="D828" s="228"/>
      <c r="E828" s="228"/>
      <c r="F828" s="183"/>
      <c r="G828" s="183"/>
      <c r="H828" s="264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  <c r="AB828" s="183"/>
      <c r="AC828" s="183"/>
      <c r="AD828" s="183"/>
      <c r="AE828" s="183"/>
      <c r="AF828" s="183"/>
      <c r="AG828" s="183"/>
      <c r="AH828" s="183"/>
      <c r="AI828" s="183"/>
      <c r="AJ828" s="183"/>
      <c r="AK828" s="183"/>
      <c r="AL828" s="183"/>
      <c r="AM828" s="183"/>
      <c r="AN828" s="183"/>
      <c r="AO828" s="183"/>
      <c r="AP828" s="183"/>
      <c r="AQ828" s="183"/>
      <c r="AR828" s="183"/>
      <c r="AS828" s="183"/>
      <c r="AT828" s="183"/>
      <c r="AU828" s="183"/>
      <c r="AV828" s="183"/>
      <c r="AW828" s="183"/>
      <c r="AX828" s="183"/>
      <c r="AY828" s="183"/>
      <c r="AZ828" s="183"/>
      <c r="BA828" s="183"/>
      <c r="BB828" s="183"/>
      <c r="BC828" s="183"/>
      <c r="BD828" s="183"/>
      <c r="BE828" s="183"/>
      <c r="BF828" s="183"/>
      <c r="BG828" s="183"/>
      <c r="BH828" s="183"/>
      <c r="BI828" s="183"/>
      <c r="BJ828" s="183"/>
    </row>
    <row r="829">
      <c r="A829" s="183"/>
      <c r="B829" s="183"/>
      <c r="C829" s="263"/>
      <c r="D829" s="228"/>
      <c r="E829" s="228"/>
      <c r="F829" s="183"/>
      <c r="G829" s="183"/>
      <c r="H829" s="264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  <c r="AB829" s="183"/>
      <c r="AC829" s="183"/>
      <c r="AD829" s="183"/>
      <c r="AE829" s="183"/>
      <c r="AF829" s="183"/>
      <c r="AG829" s="183"/>
      <c r="AH829" s="183"/>
      <c r="AI829" s="183"/>
      <c r="AJ829" s="183"/>
      <c r="AK829" s="183"/>
      <c r="AL829" s="183"/>
      <c r="AM829" s="183"/>
      <c r="AN829" s="183"/>
      <c r="AO829" s="183"/>
      <c r="AP829" s="183"/>
      <c r="AQ829" s="183"/>
      <c r="AR829" s="183"/>
      <c r="AS829" s="183"/>
      <c r="AT829" s="183"/>
      <c r="AU829" s="183"/>
      <c r="AV829" s="183"/>
      <c r="AW829" s="183"/>
      <c r="AX829" s="183"/>
      <c r="AY829" s="183"/>
      <c r="AZ829" s="183"/>
      <c r="BA829" s="183"/>
      <c r="BB829" s="183"/>
      <c r="BC829" s="183"/>
      <c r="BD829" s="183"/>
      <c r="BE829" s="183"/>
      <c r="BF829" s="183"/>
      <c r="BG829" s="183"/>
      <c r="BH829" s="183"/>
      <c r="BI829" s="183"/>
      <c r="BJ829" s="183"/>
    </row>
    <row r="830">
      <c r="A830" s="183"/>
      <c r="B830" s="183"/>
      <c r="C830" s="263"/>
      <c r="D830" s="228"/>
      <c r="E830" s="228"/>
      <c r="F830" s="183"/>
      <c r="G830" s="183"/>
      <c r="H830" s="264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  <c r="AB830" s="183"/>
      <c r="AC830" s="183"/>
      <c r="AD830" s="183"/>
      <c r="AE830" s="183"/>
      <c r="AF830" s="183"/>
      <c r="AG830" s="183"/>
      <c r="AH830" s="183"/>
      <c r="AI830" s="183"/>
      <c r="AJ830" s="183"/>
      <c r="AK830" s="183"/>
      <c r="AL830" s="183"/>
      <c r="AM830" s="183"/>
      <c r="AN830" s="183"/>
      <c r="AO830" s="183"/>
      <c r="AP830" s="183"/>
      <c r="AQ830" s="183"/>
      <c r="AR830" s="183"/>
      <c r="AS830" s="183"/>
      <c r="AT830" s="183"/>
      <c r="AU830" s="183"/>
      <c r="AV830" s="183"/>
      <c r="AW830" s="183"/>
      <c r="AX830" s="183"/>
      <c r="AY830" s="183"/>
      <c r="AZ830" s="183"/>
      <c r="BA830" s="183"/>
      <c r="BB830" s="183"/>
      <c r="BC830" s="183"/>
      <c r="BD830" s="183"/>
      <c r="BE830" s="183"/>
      <c r="BF830" s="183"/>
      <c r="BG830" s="183"/>
      <c r="BH830" s="183"/>
      <c r="BI830" s="183"/>
      <c r="BJ830" s="183"/>
    </row>
    <row r="831">
      <c r="A831" s="183"/>
      <c r="B831" s="183"/>
      <c r="C831" s="263"/>
      <c r="D831" s="228"/>
      <c r="E831" s="228"/>
      <c r="F831" s="183"/>
      <c r="G831" s="183"/>
      <c r="H831" s="264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  <c r="AB831" s="183"/>
      <c r="AC831" s="183"/>
      <c r="AD831" s="183"/>
      <c r="AE831" s="183"/>
      <c r="AF831" s="183"/>
      <c r="AG831" s="183"/>
      <c r="AH831" s="183"/>
      <c r="AI831" s="183"/>
      <c r="AJ831" s="183"/>
      <c r="AK831" s="183"/>
      <c r="AL831" s="183"/>
      <c r="AM831" s="183"/>
      <c r="AN831" s="183"/>
      <c r="AO831" s="183"/>
      <c r="AP831" s="183"/>
      <c r="AQ831" s="183"/>
      <c r="AR831" s="183"/>
      <c r="AS831" s="183"/>
      <c r="AT831" s="183"/>
      <c r="AU831" s="183"/>
      <c r="AV831" s="183"/>
      <c r="AW831" s="183"/>
      <c r="AX831" s="183"/>
      <c r="AY831" s="183"/>
      <c r="AZ831" s="183"/>
      <c r="BA831" s="183"/>
      <c r="BB831" s="183"/>
      <c r="BC831" s="183"/>
      <c r="BD831" s="183"/>
      <c r="BE831" s="183"/>
      <c r="BF831" s="183"/>
      <c r="BG831" s="183"/>
      <c r="BH831" s="183"/>
      <c r="BI831" s="183"/>
      <c r="BJ831" s="183"/>
    </row>
    <row r="832">
      <c r="A832" s="183"/>
      <c r="B832" s="183"/>
      <c r="C832" s="263"/>
      <c r="D832" s="228"/>
      <c r="E832" s="228"/>
      <c r="F832" s="183"/>
      <c r="G832" s="183"/>
      <c r="H832" s="264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  <c r="AB832" s="183"/>
      <c r="AC832" s="183"/>
      <c r="AD832" s="183"/>
      <c r="AE832" s="183"/>
      <c r="AF832" s="183"/>
      <c r="AG832" s="183"/>
      <c r="AH832" s="183"/>
      <c r="AI832" s="183"/>
      <c r="AJ832" s="183"/>
      <c r="AK832" s="183"/>
      <c r="AL832" s="183"/>
      <c r="AM832" s="183"/>
      <c r="AN832" s="183"/>
      <c r="AO832" s="183"/>
      <c r="AP832" s="183"/>
      <c r="AQ832" s="183"/>
      <c r="AR832" s="183"/>
      <c r="AS832" s="183"/>
      <c r="AT832" s="183"/>
      <c r="AU832" s="183"/>
      <c r="AV832" s="183"/>
      <c r="AW832" s="183"/>
      <c r="AX832" s="183"/>
      <c r="AY832" s="183"/>
      <c r="AZ832" s="183"/>
      <c r="BA832" s="183"/>
      <c r="BB832" s="183"/>
      <c r="BC832" s="183"/>
      <c r="BD832" s="183"/>
      <c r="BE832" s="183"/>
      <c r="BF832" s="183"/>
      <c r="BG832" s="183"/>
      <c r="BH832" s="183"/>
      <c r="BI832" s="183"/>
      <c r="BJ832" s="183"/>
    </row>
    <row r="833">
      <c r="A833" s="183"/>
      <c r="B833" s="183"/>
      <c r="C833" s="263"/>
      <c r="D833" s="228"/>
      <c r="E833" s="228"/>
      <c r="F833" s="183"/>
      <c r="G833" s="183"/>
      <c r="H833" s="264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  <c r="AB833" s="183"/>
      <c r="AC833" s="183"/>
      <c r="AD833" s="183"/>
      <c r="AE833" s="183"/>
      <c r="AF833" s="183"/>
      <c r="AG833" s="183"/>
      <c r="AH833" s="183"/>
      <c r="AI833" s="183"/>
      <c r="AJ833" s="183"/>
      <c r="AK833" s="183"/>
      <c r="AL833" s="183"/>
      <c r="AM833" s="183"/>
      <c r="AN833" s="183"/>
      <c r="AO833" s="183"/>
      <c r="AP833" s="183"/>
      <c r="AQ833" s="183"/>
      <c r="AR833" s="183"/>
      <c r="AS833" s="183"/>
      <c r="AT833" s="183"/>
      <c r="AU833" s="183"/>
      <c r="AV833" s="183"/>
      <c r="AW833" s="183"/>
      <c r="AX833" s="183"/>
      <c r="AY833" s="183"/>
      <c r="AZ833" s="183"/>
      <c r="BA833" s="183"/>
      <c r="BB833" s="183"/>
      <c r="BC833" s="183"/>
      <c r="BD833" s="183"/>
      <c r="BE833" s="183"/>
      <c r="BF833" s="183"/>
      <c r="BG833" s="183"/>
      <c r="BH833" s="183"/>
      <c r="BI833" s="183"/>
      <c r="BJ833" s="183"/>
    </row>
    <row r="834">
      <c r="A834" s="183"/>
      <c r="B834" s="183"/>
      <c r="C834" s="263"/>
      <c r="D834" s="228"/>
      <c r="E834" s="228"/>
      <c r="F834" s="183"/>
      <c r="G834" s="183"/>
      <c r="H834" s="264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  <c r="AB834" s="183"/>
      <c r="AC834" s="183"/>
      <c r="AD834" s="183"/>
      <c r="AE834" s="183"/>
      <c r="AF834" s="183"/>
      <c r="AG834" s="183"/>
      <c r="AH834" s="183"/>
      <c r="AI834" s="183"/>
      <c r="AJ834" s="183"/>
      <c r="AK834" s="183"/>
      <c r="AL834" s="183"/>
      <c r="AM834" s="183"/>
      <c r="AN834" s="183"/>
      <c r="AO834" s="183"/>
      <c r="AP834" s="183"/>
      <c r="AQ834" s="183"/>
      <c r="AR834" s="183"/>
      <c r="AS834" s="183"/>
      <c r="AT834" s="183"/>
      <c r="AU834" s="183"/>
      <c r="AV834" s="183"/>
      <c r="AW834" s="183"/>
      <c r="AX834" s="183"/>
      <c r="AY834" s="183"/>
      <c r="AZ834" s="183"/>
      <c r="BA834" s="183"/>
      <c r="BB834" s="183"/>
      <c r="BC834" s="183"/>
      <c r="BD834" s="183"/>
      <c r="BE834" s="183"/>
      <c r="BF834" s="183"/>
      <c r="BG834" s="183"/>
      <c r="BH834" s="183"/>
      <c r="BI834" s="183"/>
      <c r="BJ834" s="183"/>
    </row>
    <row r="835">
      <c r="A835" s="183"/>
      <c r="B835" s="183"/>
      <c r="C835" s="263"/>
      <c r="D835" s="228"/>
      <c r="E835" s="228"/>
      <c r="F835" s="183"/>
      <c r="G835" s="183"/>
      <c r="H835" s="264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  <c r="AB835" s="183"/>
      <c r="AC835" s="183"/>
      <c r="AD835" s="183"/>
      <c r="AE835" s="183"/>
      <c r="AF835" s="183"/>
      <c r="AG835" s="183"/>
      <c r="AH835" s="183"/>
      <c r="AI835" s="183"/>
      <c r="AJ835" s="183"/>
      <c r="AK835" s="183"/>
      <c r="AL835" s="183"/>
      <c r="AM835" s="183"/>
      <c r="AN835" s="183"/>
      <c r="AO835" s="183"/>
      <c r="AP835" s="183"/>
      <c r="AQ835" s="183"/>
      <c r="AR835" s="183"/>
      <c r="AS835" s="183"/>
      <c r="AT835" s="183"/>
      <c r="AU835" s="183"/>
      <c r="AV835" s="183"/>
      <c r="AW835" s="183"/>
      <c r="AX835" s="183"/>
      <c r="AY835" s="183"/>
      <c r="AZ835" s="183"/>
      <c r="BA835" s="183"/>
      <c r="BB835" s="183"/>
      <c r="BC835" s="183"/>
      <c r="BD835" s="183"/>
      <c r="BE835" s="183"/>
      <c r="BF835" s="183"/>
      <c r="BG835" s="183"/>
      <c r="BH835" s="183"/>
      <c r="BI835" s="183"/>
      <c r="BJ835" s="183"/>
    </row>
    <row r="836">
      <c r="A836" s="183"/>
      <c r="B836" s="183"/>
      <c r="C836" s="263"/>
      <c r="D836" s="228"/>
      <c r="E836" s="228"/>
      <c r="F836" s="183"/>
      <c r="G836" s="183"/>
      <c r="H836" s="264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  <c r="AB836" s="183"/>
      <c r="AC836" s="183"/>
      <c r="AD836" s="183"/>
      <c r="AE836" s="183"/>
      <c r="AF836" s="183"/>
      <c r="AG836" s="183"/>
      <c r="AH836" s="183"/>
      <c r="AI836" s="183"/>
      <c r="AJ836" s="183"/>
      <c r="AK836" s="183"/>
      <c r="AL836" s="183"/>
      <c r="AM836" s="183"/>
      <c r="AN836" s="183"/>
      <c r="AO836" s="183"/>
      <c r="AP836" s="183"/>
      <c r="AQ836" s="183"/>
      <c r="AR836" s="183"/>
      <c r="AS836" s="183"/>
      <c r="AT836" s="183"/>
      <c r="AU836" s="183"/>
      <c r="AV836" s="183"/>
      <c r="AW836" s="183"/>
      <c r="AX836" s="183"/>
      <c r="AY836" s="183"/>
      <c r="AZ836" s="183"/>
      <c r="BA836" s="183"/>
      <c r="BB836" s="183"/>
      <c r="BC836" s="183"/>
      <c r="BD836" s="183"/>
      <c r="BE836" s="183"/>
      <c r="BF836" s="183"/>
      <c r="BG836" s="183"/>
      <c r="BH836" s="183"/>
      <c r="BI836" s="183"/>
      <c r="BJ836" s="183"/>
    </row>
    <row r="837">
      <c r="A837" s="183"/>
      <c r="B837" s="183"/>
      <c r="C837" s="263"/>
      <c r="D837" s="228"/>
      <c r="E837" s="228"/>
      <c r="F837" s="183"/>
      <c r="G837" s="183"/>
      <c r="H837" s="264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  <c r="AB837" s="183"/>
      <c r="AC837" s="183"/>
      <c r="AD837" s="183"/>
      <c r="AE837" s="183"/>
      <c r="AF837" s="183"/>
      <c r="AG837" s="183"/>
      <c r="AH837" s="183"/>
      <c r="AI837" s="183"/>
      <c r="AJ837" s="183"/>
      <c r="AK837" s="183"/>
      <c r="AL837" s="183"/>
      <c r="AM837" s="183"/>
      <c r="AN837" s="183"/>
      <c r="AO837" s="183"/>
      <c r="AP837" s="183"/>
      <c r="AQ837" s="183"/>
      <c r="AR837" s="183"/>
      <c r="AS837" s="183"/>
      <c r="AT837" s="183"/>
      <c r="AU837" s="183"/>
      <c r="AV837" s="183"/>
      <c r="AW837" s="183"/>
      <c r="AX837" s="183"/>
      <c r="AY837" s="183"/>
      <c r="AZ837" s="183"/>
      <c r="BA837" s="183"/>
      <c r="BB837" s="183"/>
      <c r="BC837" s="183"/>
      <c r="BD837" s="183"/>
      <c r="BE837" s="183"/>
      <c r="BF837" s="183"/>
      <c r="BG837" s="183"/>
      <c r="BH837" s="183"/>
      <c r="BI837" s="183"/>
      <c r="BJ837" s="183"/>
    </row>
    <row r="838">
      <c r="A838" s="183"/>
      <c r="B838" s="183"/>
      <c r="C838" s="263"/>
      <c r="D838" s="228"/>
      <c r="E838" s="228"/>
      <c r="F838" s="183"/>
      <c r="G838" s="183"/>
      <c r="H838" s="264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  <c r="AB838" s="183"/>
      <c r="AC838" s="183"/>
      <c r="AD838" s="183"/>
      <c r="AE838" s="183"/>
      <c r="AF838" s="183"/>
      <c r="AG838" s="183"/>
      <c r="AH838" s="183"/>
      <c r="AI838" s="183"/>
      <c r="AJ838" s="183"/>
      <c r="AK838" s="183"/>
      <c r="AL838" s="183"/>
      <c r="AM838" s="183"/>
      <c r="AN838" s="183"/>
      <c r="AO838" s="183"/>
      <c r="AP838" s="183"/>
      <c r="AQ838" s="183"/>
      <c r="AR838" s="183"/>
      <c r="AS838" s="183"/>
      <c r="AT838" s="183"/>
      <c r="AU838" s="183"/>
      <c r="AV838" s="183"/>
      <c r="AW838" s="183"/>
      <c r="AX838" s="183"/>
      <c r="AY838" s="183"/>
      <c r="AZ838" s="183"/>
      <c r="BA838" s="183"/>
      <c r="BB838" s="183"/>
      <c r="BC838" s="183"/>
      <c r="BD838" s="183"/>
      <c r="BE838" s="183"/>
      <c r="BF838" s="183"/>
      <c r="BG838" s="183"/>
      <c r="BH838" s="183"/>
      <c r="BI838" s="183"/>
      <c r="BJ838" s="183"/>
    </row>
    <row r="839">
      <c r="A839" s="183"/>
      <c r="B839" s="183"/>
      <c r="C839" s="263"/>
      <c r="D839" s="228"/>
      <c r="E839" s="228"/>
      <c r="F839" s="183"/>
      <c r="G839" s="183"/>
      <c r="H839" s="264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  <c r="AB839" s="183"/>
      <c r="AC839" s="183"/>
      <c r="AD839" s="183"/>
      <c r="AE839" s="183"/>
      <c r="AF839" s="183"/>
      <c r="AG839" s="183"/>
      <c r="AH839" s="183"/>
      <c r="AI839" s="183"/>
      <c r="AJ839" s="183"/>
      <c r="AK839" s="183"/>
      <c r="AL839" s="183"/>
      <c r="AM839" s="183"/>
      <c r="AN839" s="183"/>
      <c r="AO839" s="183"/>
      <c r="AP839" s="183"/>
      <c r="AQ839" s="183"/>
      <c r="AR839" s="183"/>
      <c r="AS839" s="183"/>
      <c r="AT839" s="183"/>
      <c r="AU839" s="183"/>
      <c r="AV839" s="183"/>
      <c r="AW839" s="183"/>
      <c r="AX839" s="183"/>
      <c r="AY839" s="183"/>
      <c r="AZ839" s="183"/>
      <c r="BA839" s="183"/>
      <c r="BB839" s="183"/>
      <c r="BC839" s="183"/>
      <c r="BD839" s="183"/>
      <c r="BE839" s="183"/>
      <c r="BF839" s="183"/>
      <c r="BG839" s="183"/>
      <c r="BH839" s="183"/>
      <c r="BI839" s="183"/>
      <c r="BJ839" s="183"/>
    </row>
    <row r="840">
      <c r="A840" s="183"/>
      <c r="B840" s="183"/>
      <c r="C840" s="263"/>
      <c r="D840" s="228"/>
      <c r="E840" s="228"/>
      <c r="F840" s="183"/>
      <c r="G840" s="183"/>
      <c r="H840" s="264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  <c r="AB840" s="183"/>
      <c r="AC840" s="183"/>
      <c r="AD840" s="183"/>
      <c r="AE840" s="183"/>
      <c r="AF840" s="183"/>
      <c r="AG840" s="183"/>
      <c r="AH840" s="183"/>
      <c r="AI840" s="183"/>
      <c r="AJ840" s="183"/>
      <c r="AK840" s="183"/>
      <c r="AL840" s="183"/>
      <c r="AM840" s="183"/>
      <c r="AN840" s="183"/>
      <c r="AO840" s="183"/>
      <c r="AP840" s="183"/>
      <c r="AQ840" s="183"/>
      <c r="AR840" s="183"/>
      <c r="AS840" s="183"/>
      <c r="AT840" s="183"/>
      <c r="AU840" s="183"/>
      <c r="AV840" s="183"/>
      <c r="AW840" s="183"/>
      <c r="AX840" s="183"/>
      <c r="AY840" s="183"/>
      <c r="AZ840" s="183"/>
      <c r="BA840" s="183"/>
      <c r="BB840" s="183"/>
      <c r="BC840" s="183"/>
      <c r="BD840" s="183"/>
      <c r="BE840" s="183"/>
      <c r="BF840" s="183"/>
      <c r="BG840" s="183"/>
      <c r="BH840" s="183"/>
      <c r="BI840" s="183"/>
      <c r="BJ840" s="183"/>
    </row>
    <row r="841">
      <c r="A841" s="183"/>
      <c r="B841" s="183"/>
      <c r="C841" s="263"/>
      <c r="D841" s="228"/>
      <c r="E841" s="228"/>
      <c r="F841" s="183"/>
      <c r="G841" s="183"/>
      <c r="H841" s="264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  <c r="AB841" s="183"/>
      <c r="AC841" s="183"/>
      <c r="AD841" s="183"/>
      <c r="AE841" s="183"/>
      <c r="AF841" s="183"/>
      <c r="AG841" s="183"/>
      <c r="AH841" s="183"/>
      <c r="AI841" s="183"/>
      <c r="AJ841" s="183"/>
      <c r="AK841" s="183"/>
      <c r="AL841" s="183"/>
      <c r="AM841" s="183"/>
      <c r="AN841" s="183"/>
      <c r="AO841" s="183"/>
      <c r="AP841" s="183"/>
      <c r="AQ841" s="183"/>
      <c r="AR841" s="183"/>
      <c r="AS841" s="183"/>
      <c r="AT841" s="183"/>
      <c r="AU841" s="183"/>
      <c r="AV841" s="183"/>
      <c r="AW841" s="183"/>
      <c r="AX841" s="183"/>
      <c r="AY841" s="183"/>
      <c r="AZ841" s="183"/>
      <c r="BA841" s="183"/>
      <c r="BB841" s="183"/>
      <c r="BC841" s="183"/>
      <c r="BD841" s="183"/>
      <c r="BE841" s="183"/>
      <c r="BF841" s="183"/>
      <c r="BG841" s="183"/>
      <c r="BH841" s="183"/>
      <c r="BI841" s="183"/>
      <c r="BJ841" s="183"/>
    </row>
    <row r="842">
      <c r="A842" s="183"/>
      <c r="B842" s="183"/>
      <c r="C842" s="263"/>
      <c r="D842" s="228"/>
      <c r="E842" s="228"/>
      <c r="F842" s="183"/>
      <c r="G842" s="183"/>
      <c r="H842" s="264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  <c r="AB842" s="183"/>
      <c r="AC842" s="183"/>
      <c r="AD842" s="183"/>
      <c r="AE842" s="183"/>
      <c r="AF842" s="183"/>
      <c r="AG842" s="183"/>
      <c r="AH842" s="183"/>
      <c r="AI842" s="183"/>
      <c r="AJ842" s="183"/>
      <c r="AK842" s="183"/>
      <c r="AL842" s="183"/>
      <c r="AM842" s="183"/>
      <c r="AN842" s="183"/>
      <c r="AO842" s="183"/>
      <c r="AP842" s="183"/>
      <c r="AQ842" s="183"/>
      <c r="AR842" s="183"/>
      <c r="AS842" s="183"/>
      <c r="AT842" s="183"/>
      <c r="AU842" s="183"/>
      <c r="AV842" s="183"/>
      <c r="AW842" s="183"/>
      <c r="AX842" s="183"/>
      <c r="AY842" s="183"/>
      <c r="AZ842" s="183"/>
      <c r="BA842" s="183"/>
      <c r="BB842" s="183"/>
      <c r="BC842" s="183"/>
      <c r="BD842" s="183"/>
      <c r="BE842" s="183"/>
      <c r="BF842" s="183"/>
      <c r="BG842" s="183"/>
      <c r="BH842" s="183"/>
      <c r="BI842" s="183"/>
      <c r="BJ842" s="183"/>
    </row>
    <row r="843">
      <c r="A843" s="183"/>
      <c r="B843" s="183"/>
      <c r="C843" s="263"/>
      <c r="D843" s="228"/>
      <c r="E843" s="228"/>
      <c r="F843" s="183"/>
      <c r="G843" s="183"/>
      <c r="H843" s="264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  <c r="AB843" s="183"/>
      <c r="AC843" s="183"/>
      <c r="AD843" s="183"/>
      <c r="AE843" s="183"/>
      <c r="AF843" s="183"/>
      <c r="AG843" s="183"/>
      <c r="AH843" s="183"/>
      <c r="AI843" s="183"/>
      <c r="AJ843" s="183"/>
      <c r="AK843" s="183"/>
      <c r="AL843" s="183"/>
      <c r="AM843" s="183"/>
      <c r="AN843" s="183"/>
      <c r="AO843" s="183"/>
      <c r="AP843" s="183"/>
      <c r="AQ843" s="183"/>
      <c r="AR843" s="183"/>
      <c r="AS843" s="183"/>
      <c r="AT843" s="183"/>
      <c r="AU843" s="183"/>
      <c r="AV843" s="183"/>
      <c r="AW843" s="183"/>
      <c r="AX843" s="183"/>
      <c r="AY843" s="183"/>
      <c r="AZ843" s="183"/>
      <c r="BA843" s="183"/>
      <c r="BB843" s="183"/>
      <c r="BC843" s="183"/>
      <c r="BD843" s="183"/>
      <c r="BE843" s="183"/>
      <c r="BF843" s="183"/>
      <c r="BG843" s="183"/>
      <c r="BH843" s="183"/>
      <c r="BI843" s="183"/>
      <c r="BJ843" s="183"/>
    </row>
    <row r="844">
      <c r="A844" s="183"/>
      <c r="B844" s="183"/>
      <c r="C844" s="263"/>
      <c r="D844" s="228"/>
      <c r="E844" s="228"/>
      <c r="F844" s="183"/>
      <c r="G844" s="183"/>
      <c r="H844" s="264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  <c r="AB844" s="183"/>
      <c r="AC844" s="183"/>
      <c r="AD844" s="183"/>
      <c r="AE844" s="183"/>
      <c r="AF844" s="183"/>
      <c r="AG844" s="183"/>
      <c r="AH844" s="183"/>
      <c r="AI844" s="183"/>
      <c r="AJ844" s="183"/>
      <c r="AK844" s="183"/>
      <c r="AL844" s="183"/>
      <c r="AM844" s="183"/>
      <c r="AN844" s="183"/>
      <c r="AO844" s="183"/>
      <c r="AP844" s="183"/>
      <c r="AQ844" s="183"/>
      <c r="AR844" s="183"/>
      <c r="AS844" s="183"/>
      <c r="AT844" s="183"/>
      <c r="AU844" s="183"/>
      <c r="AV844" s="183"/>
      <c r="AW844" s="183"/>
      <c r="AX844" s="183"/>
      <c r="AY844" s="183"/>
      <c r="AZ844" s="183"/>
      <c r="BA844" s="183"/>
      <c r="BB844" s="183"/>
      <c r="BC844" s="183"/>
      <c r="BD844" s="183"/>
      <c r="BE844" s="183"/>
      <c r="BF844" s="183"/>
      <c r="BG844" s="183"/>
      <c r="BH844" s="183"/>
      <c r="BI844" s="183"/>
      <c r="BJ844" s="183"/>
    </row>
    <row r="845">
      <c r="A845" s="183"/>
      <c r="B845" s="183"/>
      <c r="C845" s="263"/>
      <c r="D845" s="228"/>
      <c r="E845" s="228"/>
      <c r="F845" s="183"/>
      <c r="G845" s="183"/>
      <c r="H845" s="264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  <c r="AB845" s="183"/>
      <c r="AC845" s="183"/>
      <c r="AD845" s="183"/>
      <c r="AE845" s="183"/>
      <c r="AF845" s="183"/>
      <c r="AG845" s="183"/>
      <c r="AH845" s="183"/>
      <c r="AI845" s="183"/>
      <c r="AJ845" s="183"/>
      <c r="AK845" s="183"/>
      <c r="AL845" s="183"/>
      <c r="AM845" s="183"/>
      <c r="AN845" s="183"/>
      <c r="AO845" s="183"/>
      <c r="AP845" s="183"/>
      <c r="AQ845" s="183"/>
      <c r="AR845" s="183"/>
      <c r="AS845" s="183"/>
      <c r="AT845" s="183"/>
      <c r="AU845" s="183"/>
      <c r="AV845" s="183"/>
      <c r="AW845" s="183"/>
      <c r="AX845" s="183"/>
      <c r="AY845" s="183"/>
      <c r="AZ845" s="183"/>
      <c r="BA845" s="183"/>
      <c r="BB845" s="183"/>
      <c r="BC845" s="183"/>
      <c r="BD845" s="183"/>
      <c r="BE845" s="183"/>
      <c r="BF845" s="183"/>
      <c r="BG845" s="183"/>
      <c r="BH845" s="183"/>
      <c r="BI845" s="183"/>
      <c r="BJ845" s="183"/>
    </row>
    <row r="846">
      <c r="A846" s="183"/>
      <c r="B846" s="183"/>
      <c r="C846" s="263"/>
      <c r="D846" s="228"/>
      <c r="E846" s="228"/>
      <c r="F846" s="183"/>
      <c r="G846" s="183"/>
      <c r="H846" s="264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  <c r="AB846" s="183"/>
      <c r="AC846" s="183"/>
      <c r="AD846" s="183"/>
      <c r="AE846" s="183"/>
      <c r="AF846" s="183"/>
      <c r="AG846" s="183"/>
      <c r="AH846" s="183"/>
      <c r="AI846" s="183"/>
      <c r="AJ846" s="183"/>
      <c r="AK846" s="183"/>
      <c r="AL846" s="183"/>
      <c r="AM846" s="183"/>
      <c r="AN846" s="183"/>
      <c r="AO846" s="183"/>
      <c r="AP846" s="183"/>
      <c r="AQ846" s="183"/>
      <c r="AR846" s="183"/>
      <c r="AS846" s="183"/>
      <c r="AT846" s="183"/>
      <c r="AU846" s="183"/>
      <c r="AV846" s="183"/>
      <c r="AW846" s="183"/>
      <c r="AX846" s="183"/>
      <c r="AY846" s="183"/>
      <c r="AZ846" s="183"/>
      <c r="BA846" s="183"/>
      <c r="BB846" s="183"/>
      <c r="BC846" s="183"/>
      <c r="BD846" s="183"/>
      <c r="BE846" s="183"/>
      <c r="BF846" s="183"/>
      <c r="BG846" s="183"/>
      <c r="BH846" s="183"/>
      <c r="BI846" s="183"/>
      <c r="BJ846" s="183"/>
    </row>
    <row r="847">
      <c r="A847" s="183"/>
      <c r="B847" s="183"/>
      <c r="C847" s="263"/>
      <c r="D847" s="228"/>
      <c r="E847" s="228"/>
      <c r="F847" s="183"/>
      <c r="G847" s="183"/>
      <c r="H847" s="264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  <c r="AB847" s="183"/>
      <c r="AC847" s="183"/>
      <c r="AD847" s="183"/>
      <c r="AE847" s="183"/>
      <c r="AF847" s="183"/>
      <c r="AG847" s="183"/>
      <c r="AH847" s="183"/>
      <c r="AI847" s="183"/>
      <c r="AJ847" s="183"/>
      <c r="AK847" s="183"/>
      <c r="AL847" s="183"/>
      <c r="AM847" s="183"/>
      <c r="AN847" s="183"/>
      <c r="AO847" s="183"/>
      <c r="AP847" s="183"/>
      <c r="AQ847" s="183"/>
      <c r="AR847" s="183"/>
      <c r="AS847" s="183"/>
      <c r="AT847" s="183"/>
      <c r="AU847" s="183"/>
      <c r="AV847" s="183"/>
      <c r="AW847" s="183"/>
      <c r="AX847" s="183"/>
      <c r="AY847" s="183"/>
      <c r="AZ847" s="183"/>
      <c r="BA847" s="183"/>
      <c r="BB847" s="183"/>
      <c r="BC847" s="183"/>
      <c r="BD847" s="183"/>
      <c r="BE847" s="183"/>
      <c r="BF847" s="183"/>
      <c r="BG847" s="183"/>
      <c r="BH847" s="183"/>
      <c r="BI847" s="183"/>
      <c r="BJ847" s="183"/>
    </row>
    <row r="848">
      <c r="A848" s="183"/>
      <c r="B848" s="183"/>
      <c r="C848" s="263"/>
      <c r="D848" s="228"/>
      <c r="E848" s="228"/>
      <c r="F848" s="183"/>
      <c r="G848" s="183"/>
      <c r="H848" s="264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  <c r="AB848" s="183"/>
      <c r="AC848" s="183"/>
      <c r="AD848" s="183"/>
      <c r="AE848" s="183"/>
      <c r="AF848" s="183"/>
      <c r="AG848" s="183"/>
      <c r="AH848" s="183"/>
      <c r="AI848" s="183"/>
      <c r="AJ848" s="183"/>
      <c r="AK848" s="183"/>
      <c r="AL848" s="183"/>
      <c r="AM848" s="183"/>
      <c r="AN848" s="183"/>
      <c r="AO848" s="183"/>
      <c r="AP848" s="183"/>
      <c r="AQ848" s="183"/>
      <c r="AR848" s="183"/>
      <c r="AS848" s="183"/>
      <c r="AT848" s="183"/>
      <c r="AU848" s="183"/>
      <c r="AV848" s="183"/>
      <c r="AW848" s="183"/>
      <c r="AX848" s="183"/>
      <c r="AY848" s="183"/>
      <c r="AZ848" s="183"/>
      <c r="BA848" s="183"/>
      <c r="BB848" s="183"/>
      <c r="BC848" s="183"/>
      <c r="BD848" s="183"/>
      <c r="BE848" s="183"/>
      <c r="BF848" s="183"/>
      <c r="BG848" s="183"/>
      <c r="BH848" s="183"/>
      <c r="BI848" s="183"/>
      <c r="BJ848" s="183"/>
    </row>
    <row r="849">
      <c r="A849" s="183"/>
      <c r="B849" s="183"/>
      <c r="C849" s="263"/>
      <c r="D849" s="228"/>
      <c r="E849" s="228"/>
      <c r="F849" s="183"/>
      <c r="G849" s="183"/>
      <c r="H849" s="264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  <c r="AB849" s="183"/>
      <c r="AC849" s="183"/>
      <c r="AD849" s="183"/>
      <c r="AE849" s="183"/>
      <c r="AF849" s="183"/>
      <c r="AG849" s="183"/>
      <c r="AH849" s="183"/>
      <c r="AI849" s="183"/>
      <c r="AJ849" s="183"/>
      <c r="AK849" s="183"/>
      <c r="AL849" s="183"/>
      <c r="AM849" s="183"/>
      <c r="AN849" s="183"/>
      <c r="AO849" s="183"/>
      <c r="AP849" s="183"/>
      <c r="AQ849" s="183"/>
      <c r="AR849" s="183"/>
      <c r="AS849" s="183"/>
      <c r="AT849" s="183"/>
      <c r="AU849" s="183"/>
      <c r="AV849" s="183"/>
      <c r="AW849" s="183"/>
      <c r="AX849" s="183"/>
      <c r="AY849" s="183"/>
      <c r="AZ849" s="183"/>
      <c r="BA849" s="183"/>
      <c r="BB849" s="183"/>
      <c r="BC849" s="183"/>
      <c r="BD849" s="183"/>
      <c r="BE849" s="183"/>
      <c r="BF849" s="183"/>
      <c r="BG849" s="183"/>
      <c r="BH849" s="183"/>
      <c r="BI849" s="183"/>
      <c r="BJ849" s="183"/>
    </row>
    <row r="850">
      <c r="A850" s="183"/>
      <c r="B850" s="183"/>
      <c r="C850" s="263"/>
      <c r="D850" s="228"/>
      <c r="E850" s="228"/>
      <c r="F850" s="183"/>
      <c r="G850" s="183"/>
      <c r="H850" s="264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  <c r="AB850" s="183"/>
      <c r="AC850" s="183"/>
      <c r="AD850" s="183"/>
      <c r="AE850" s="183"/>
      <c r="AF850" s="183"/>
      <c r="AG850" s="183"/>
      <c r="AH850" s="183"/>
      <c r="AI850" s="183"/>
      <c r="AJ850" s="183"/>
      <c r="AK850" s="183"/>
      <c r="AL850" s="183"/>
      <c r="AM850" s="183"/>
      <c r="AN850" s="183"/>
      <c r="AO850" s="183"/>
      <c r="AP850" s="183"/>
      <c r="AQ850" s="183"/>
      <c r="AR850" s="183"/>
      <c r="AS850" s="183"/>
      <c r="AT850" s="183"/>
      <c r="AU850" s="183"/>
      <c r="AV850" s="183"/>
      <c r="AW850" s="183"/>
      <c r="AX850" s="183"/>
      <c r="AY850" s="183"/>
      <c r="AZ850" s="183"/>
      <c r="BA850" s="183"/>
      <c r="BB850" s="183"/>
      <c r="BC850" s="183"/>
      <c r="BD850" s="183"/>
      <c r="BE850" s="183"/>
      <c r="BF850" s="183"/>
      <c r="BG850" s="183"/>
      <c r="BH850" s="183"/>
      <c r="BI850" s="183"/>
      <c r="BJ850" s="183"/>
    </row>
    <row r="851">
      <c r="A851" s="183"/>
      <c r="B851" s="183"/>
      <c r="C851" s="263"/>
      <c r="D851" s="228"/>
      <c r="E851" s="228"/>
      <c r="F851" s="183"/>
      <c r="G851" s="183"/>
      <c r="H851" s="264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  <c r="AB851" s="183"/>
      <c r="AC851" s="183"/>
      <c r="AD851" s="183"/>
      <c r="AE851" s="183"/>
      <c r="AF851" s="183"/>
      <c r="AG851" s="183"/>
      <c r="AH851" s="183"/>
      <c r="AI851" s="183"/>
      <c r="AJ851" s="183"/>
      <c r="AK851" s="183"/>
      <c r="AL851" s="183"/>
      <c r="AM851" s="183"/>
      <c r="AN851" s="183"/>
      <c r="AO851" s="183"/>
      <c r="AP851" s="183"/>
      <c r="AQ851" s="183"/>
      <c r="AR851" s="183"/>
      <c r="AS851" s="183"/>
      <c r="AT851" s="183"/>
      <c r="AU851" s="183"/>
      <c r="AV851" s="183"/>
      <c r="AW851" s="183"/>
      <c r="AX851" s="183"/>
      <c r="AY851" s="183"/>
      <c r="AZ851" s="183"/>
      <c r="BA851" s="183"/>
      <c r="BB851" s="183"/>
      <c r="BC851" s="183"/>
      <c r="BD851" s="183"/>
      <c r="BE851" s="183"/>
      <c r="BF851" s="183"/>
      <c r="BG851" s="183"/>
      <c r="BH851" s="183"/>
      <c r="BI851" s="183"/>
      <c r="BJ851" s="183"/>
    </row>
    <row r="852">
      <c r="A852" s="183"/>
      <c r="B852" s="183"/>
      <c r="C852" s="263"/>
      <c r="D852" s="228"/>
      <c r="E852" s="228"/>
      <c r="F852" s="183"/>
      <c r="G852" s="183"/>
      <c r="H852" s="264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  <c r="AB852" s="183"/>
      <c r="AC852" s="183"/>
      <c r="AD852" s="183"/>
      <c r="AE852" s="183"/>
      <c r="AF852" s="183"/>
      <c r="AG852" s="183"/>
      <c r="AH852" s="183"/>
      <c r="AI852" s="183"/>
      <c r="AJ852" s="183"/>
      <c r="AK852" s="183"/>
      <c r="AL852" s="183"/>
      <c r="AM852" s="183"/>
      <c r="AN852" s="183"/>
      <c r="AO852" s="183"/>
      <c r="AP852" s="183"/>
      <c r="AQ852" s="183"/>
      <c r="AR852" s="183"/>
      <c r="AS852" s="183"/>
      <c r="AT852" s="183"/>
      <c r="AU852" s="183"/>
      <c r="AV852" s="183"/>
      <c r="AW852" s="183"/>
      <c r="AX852" s="183"/>
      <c r="AY852" s="183"/>
      <c r="AZ852" s="183"/>
      <c r="BA852" s="183"/>
      <c r="BB852" s="183"/>
      <c r="BC852" s="183"/>
      <c r="BD852" s="183"/>
      <c r="BE852" s="183"/>
      <c r="BF852" s="183"/>
      <c r="BG852" s="183"/>
      <c r="BH852" s="183"/>
      <c r="BI852" s="183"/>
      <c r="BJ852" s="183"/>
    </row>
    <row r="853">
      <c r="A853" s="183"/>
      <c r="B853" s="183"/>
      <c r="C853" s="263"/>
      <c r="D853" s="228"/>
      <c r="E853" s="228"/>
      <c r="F853" s="183"/>
      <c r="G853" s="183"/>
      <c r="H853" s="264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  <c r="AB853" s="183"/>
      <c r="AC853" s="183"/>
      <c r="AD853" s="183"/>
      <c r="AE853" s="183"/>
      <c r="AF853" s="183"/>
      <c r="AG853" s="183"/>
      <c r="AH853" s="183"/>
      <c r="AI853" s="183"/>
      <c r="AJ853" s="183"/>
      <c r="AK853" s="183"/>
      <c r="AL853" s="183"/>
      <c r="AM853" s="183"/>
      <c r="AN853" s="183"/>
      <c r="AO853" s="183"/>
      <c r="AP853" s="183"/>
      <c r="AQ853" s="183"/>
      <c r="AR853" s="183"/>
      <c r="AS853" s="183"/>
      <c r="AT853" s="183"/>
      <c r="AU853" s="183"/>
      <c r="AV853" s="183"/>
      <c r="AW853" s="183"/>
      <c r="AX853" s="183"/>
      <c r="AY853" s="183"/>
      <c r="AZ853" s="183"/>
      <c r="BA853" s="183"/>
      <c r="BB853" s="183"/>
      <c r="BC853" s="183"/>
      <c r="BD853" s="183"/>
      <c r="BE853" s="183"/>
      <c r="BF853" s="183"/>
      <c r="BG853" s="183"/>
      <c r="BH853" s="183"/>
      <c r="BI853" s="183"/>
      <c r="BJ853" s="183"/>
    </row>
    <row r="854">
      <c r="A854" s="183"/>
      <c r="B854" s="183"/>
      <c r="C854" s="263"/>
      <c r="D854" s="228"/>
      <c r="E854" s="228"/>
      <c r="F854" s="183"/>
      <c r="G854" s="183"/>
      <c r="H854" s="264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  <c r="AB854" s="183"/>
      <c r="AC854" s="183"/>
      <c r="AD854" s="183"/>
      <c r="AE854" s="183"/>
      <c r="AF854" s="183"/>
      <c r="AG854" s="183"/>
      <c r="AH854" s="183"/>
      <c r="AI854" s="183"/>
      <c r="AJ854" s="183"/>
      <c r="AK854" s="183"/>
      <c r="AL854" s="183"/>
      <c r="AM854" s="183"/>
      <c r="AN854" s="183"/>
      <c r="AO854" s="183"/>
      <c r="AP854" s="183"/>
      <c r="AQ854" s="183"/>
      <c r="AR854" s="183"/>
      <c r="AS854" s="183"/>
      <c r="AT854" s="183"/>
      <c r="AU854" s="183"/>
      <c r="AV854" s="183"/>
      <c r="AW854" s="183"/>
      <c r="AX854" s="183"/>
      <c r="AY854" s="183"/>
      <c r="AZ854" s="183"/>
      <c r="BA854" s="183"/>
      <c r="BB854" s="183"/>
      <c r="BC854" s="183"/>
      <c r="BD854" s="183"/>
      <c r="BE854" s="183"/>
      <c r="BF854" s="183"/>
      <c r="BG854" s="183"/>
      <c r="BH854" s="183"/>
      <c r="BI854" s="183"/>
      <c r="BJ854" s="183"/>
    </row>
    <row r="855">
      <c r="A855" s="183"/>
      <c r="B855" s="183"/>
      <c r="C855" s="263"/>
      <c r="D855" s="228"/>
      <c r="E855" s="228"/>
      <c r="F855" s="183"/>
      <c r="G855" s="183"/>
      <c r="H855" s="264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  <c r="AB855" s="183"/>
      <c r="AC855" s="183"/>
      <c r="AD855" s="183"/>
      <c r="AE855" s="183"/>
      <c r="AF855" s="183"/>
      <c r="AG855" s="183"/>
      <c r="AH855" s="183"/>
      <c r="AI855" s="183"/>
      <c r="AJ855" s="183"/>
      <c r="AK855" s="183"/>
      <c r="AL855" s="183"/>
      <c r="AM855" s="183"/>
      <c r="AN855" s="183"/>
      <c r="AO855" s="183"/>
      <c r="AP855" s="183"/>
      <c r="AQ855" s="183"/>
      <c r="AR855" s="183"/>
      <c r="AS855" s="183"/>
      <c r="AT855" s="183"/>
      <c r="AU855" s="183"/>
      <c r="AV855" s="183"/>
      <c r="AW855" s="183"/>
      <c r="AX855" s="183"/>
      <c r="AY855" s="183"/>
      <c r="AZ855" s="183"/>
      <c r="BA855" s="183"/>
      <c r="BB855" s="183"/>
      <c r="BC855" s="183"/>
      <c r="BD855" s="183"/>
      <c r="BE855" s="183"/>
      <c r="BF855" s="183"/>
      <c r="BG855" s="183"/>
      <c r="BH855" s="183"/>
      <c r="BI855" s="183"/>
      <c r="BJ855" s="183"/>
    </row>
    <row r="856">
      <c r="A856" s="183"/>
      <c r="B856" s="183"/>
      <c r="C856" s="263"/>
      <c r="D856" s="228"/>
      <c r="E856" s="228"/>
      <c r="F856" s="183"/>
      <c r="G856" s="183"/>
      <c r="H856" s="264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  <c r="AB856" s="183"/>
      <c r="AC856" s="183"/>
      <c r="AD856" s="183"/>
      <c r="AE856" s="183"/>
      <c r="AF856" s="183"/>
      <c r="AG856" s="183"/>
      <c r="AH856" s="183"/>
      <c r="AI856" s="183"/>
      <c r="AJ856" s="183"/>
      <c r="AK856" s="183"/>
      <c r="AL856" s="183"/>
      <c r="AM856" s="183"/>
      <c r="AN856" s="183"/>
      <c r="AO856" s="183"/>
      <c r="AP856" s="183"/>
      <c r="AQ856" s="183"/>
      <c r="AR856" s="183"/>
      <c r="AS856" s="183"/>
      <c r="AT856" s="183"/>
      <c r="AU856" s="183"/>
      <c r="AV856" s="183"/>
      <c r="AW856" s="183"/>
      <c r="AX856" s="183"/>
      <c r="AY856" s="183"/>
      <c r="AZ856" s="183"/>
      <c r="BA856" s="183"/>
      <c r="BB856" s="183"/>
      <c r="BC856" s="183"/>
      <c r="BD856" s="183"/>
      <c r="BE856" s="183"/>
      <c r="BF856" s="183"/>
      <c r="BG856" s="183"/>
      <c r="BH856" s="183"/>
      <c r="BI856" s="183"/>
      <c r="BJ856" s="183"/>
    </row>
    <row r="857">
      <c r="A857" s="183"/>
      <c r="B857" s="183"/>
      <c r="C857" s="263"/>
      <c r="D857" s="228"/>
      <c r="E857" s="228"/>
      <c r="F857" s="183"/>
      <c r="G857" s="183"/>
      <c r="H857" s="264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  <c r="AB857" s="183"/>
      <c r="AC857" s="183"/>
      <c r="AD857" s="183"/>
      <c r="AE857" s="183"/>
      <c r="AF857" s="183"/>
      <c r="AG857" s="183"/>
      <c r="AH857" s="183"/>
      <c r="AI857" s="183"/>
      <c r="AJ857" s="183"/>
      <c r="AK857" s="183"/>
      <c r="AL857" s="183"/>
      <c r="AM857" s="183"/>
      <c r="AN857" s="183"/>
      <c r="AO857" s="183"/>
      <c r="AP857" s="183"/>
      <c r="AQ857" s="183"/>
      <c r="AR857" s="183"/>
      <c r="AS857" s="183"/>
      <c r="AT857" s="183"/>
      <c r="AU857" s="183"/>
      <c r="AV857" s="183"/>
      <c r="AW857" s="183"/>
      <c r="AX857" s="183"/>
      <c r="AY857" s="183"/>
      <c r="AZ857" s="183"/>
      <c r="BA857" s="183"/>
      <c r="BB857" s="183"/>
      <c r="BC857" s="183"/>
      <c r="BD857" s="183"/>
      <c r="BE857" s="183"/>
      <c r="BF857" s="183"/>
      <c r="BG857" s="183"/>
      <c r="BH857" s="183"/>
      <c r="BI857" s="183"/>
      <c r="BJ857" s="183"/>
    </row>
    <row r="858">
      <c r="A858" s="183"/>
      <c r="B858" s="183"/>
      <c r="C858" s="263"/>
      <c r="D858" s="228"/>
      <c r="E858" s="228"/>
      <c r="F858" s="183"/>
      <c r="G858" s="183"/>
      <c r="H858" s="264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  <c r="AB858" s="183"/>
      <c r="AC858" s="183"/>
      <c r="AD858" s="183"/>
      <c r="AE858" s="183"/>
      <c r="AF858" s="183"/>
      <c r="AG858" s="183"/>
      <c r="AH858" s="183"/>
      <c r="AI858" s="183"/>
      <c r="AJ858" s="183"/>
      <c r="AK858" s="183"/>
      <c r="AL858" s="183"/>
      <c r="AM858" s="183"/>
      <c r="AN858" s="183"/>
      <c r="AO858" s="183"/>
      <c r="AP858" s="183"/>
      <c r="AQ858" s="183"/>
      <c r="AR858" s="183"/>
      <c r="AS858" s="183"/>
      <c r="AT858" s="183"/>
      <c r="AU858" s="183"/>
      <c r="AV858" s="183"/>
      <c r="AW858" s="183"/>
      <c r="AX858" s="183"/>
      <c r="AY858" s="183"/>
      <c r="AZ858" s="183"/>
      <c r="BA858" s="183"/>
      <c r="BB858" s="183"/>
      <c r="BC858" s="183"/>
      <c r="BD858" s="183"/>
      <c r="BE858" s="183"/>
      <c r="BF858" s="183"/>
      <c r="BG858" s="183"/>
      <c r="BH858" s="183"/>
      <c r="BI858" s="183"/>
      <c r="BJ858" s="183"/>
    </row>
    <row r="859">
      <c r="A859" s="183"/>
      <c r="B859" s="183"/>
      <c r="C859" s="263"/>
      <c r="D859" s="228"/>
      <c r="E859" s="228"/>
      <c r="F859" s="183"/>
      <c r="G859" s="183"/>
      <c r="H859" s="264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  <c r="AB859" s="183"/>
      <c r="AC859" s="183"/>
      <c r="AD859" s="183"/>
      <c r="AE859" s="183"/>
      <c r="AF859" s="183"/>
      <c r="AG859" s="183"/>
      <c r="AH859" s="183"/>
      <c r="AI859" s="183"/>
      <c r="AJ859" s="183"/>
      <c r="AK859" s="183"/>
      <c r="AL859" s="183"/>
      <c r="AM859" s="183"/>
      <c r="AN859" s="183"/>
      <c r="AO859" s="183"/>
      <c r="AP859" s="183"/>
      <c r="AQ859" s="183"/>
      <c r="AR859" s="183"/>
      <c r="AS859" s="183"/>
      <c r="AT859" s="183"/>
      <c r="AU859" s="183"/>
      <c r="AV859" s="183"/>
      <c r="AW859" s="183"/>
      <c r="AX859" s="183"/>
      <c r="AY859" s="183"/>
      <c r="AZ859" s="183"/>
      <c r="BA859" s="183"/>
      <c r="BB859" s="183"/>
      <c r="BC859" s="183"/>
      <c r="BD859" s="183"/>
      <c r="BE859" s="183"/>
      <c r="BF859" s="183"/>
      <c r="BG859" s="183"/>
      <c r="BH859" s="183"/>
      <c r="BI859" s="183"/>
      <c r="BJ859" s="183"/>
    </row>
    <row r="860">
      <c r="A860" s="183"/>
      <c r="B860" s="183"/>
      <c r="C860" s="263"/>
      <c r="D860" s="228"/>
      <c r="E860" s="228"/>
      <c r="F860" s="183"/>
      <c r="G860" s="183"/>
      <c r="H860" s="264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  <c r="AB860" s="183"/>
      <c r="AC860" s="183"/>
      <c r="AD860" s="183"/>
      <c r="AE860" s="183"/>
      <c r="AF860" s="183"/>
      <c r="AG860" s="183"/>
      <c r="AH860" s="183"/>
      <c r="AI860" s="183"/>
      <c r="AJ860" s="183"/>
      <c r="AK860" s="183"/>
      <c r="AL860" s="183"/>
      <c r="AM860" s="183"/>
      <c r="AN860" s="183"/>
      <c r="AO860" s="183"/>
      <c r="AP860" s="183"/>
      <c r="AQ860" s="183"/>
      <c r="AR860" s="183"/>
      <c r="AS860" s="183"/>
      <c r="AT860" s="183"/>
      <c r="AU860" s="183"/>
      <c r="AV860" s="183"/>
      <c r="AW860" s="183"/>
      <c r="AX860" s="183"/>
      <c r="AY860" s="183"/>
      <c r="AZ860" s="183"/>
      <c r="BA860" s="183"/>
      <c r="BB860" s="183"/>
      <c r="BC860" s="183"/>
      <c r="BD860" s="183"/>
      <c r="BE860" s="183"/>
      <c r="BF860" s="183"/>
      <c r="BG860" s="183"/>
      <c r="BH860" s="183"/>
      <c r="BI860" s="183"/>
      <c r="BJ860" s="183"/>
    </row>
    <row r="861">
      <c r="A861" s="183"/>
      <c r="B861" s="183"/>
      <c r="C861" s="263"/>
      <c r="D861" s="228"/>
      <c r="E861" s="228"/>
      <c r="F861" s="183"/>
      <c r="G861" s="183"/>
      <c r="H861" s="264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  <c r="AB861" s="183"/>
      <c r="AC861" s="183"/>
      <c r="AD861" s="183"/>
      <c r="AE861" s="183"/>
      <c r="AF861" s="183"/>
      <c r="AG861" s="183"/>
      <c r="AH861" s="183"/>
      <c r="AI861" s="183"/>
      <c r="AJ861" s="183"/>
      <c r="AK861" s="183"/>
      <c r="AL861" s="183"/>
      <c r="AM861" s="183"/>
      <c r="AN861" s="183"/>
      <c r="AO861" s="183"/>
      <c r="AP861" s="183"/>
      <c r="AQ861" s="183"/>
      <c r="AR861" s="183"/>
      <c r="AS861" s="183"/>
      <c r="AT861" s="183"/>
      <c r="AU861" s="183"/>
      <c r="AV861" s="183"/>
      <c r="AW861" s="183"/>
      <c r="AX861" s="183"/>
      <c r="AY861" s="183"/>
      <c r="AZ861" s="183"/>
      <c r="BA861" s="183"/>
      <c r="BB861" s="183"/>
      <c r="BC861" s="183"/>
      <c r="BD861" s="183"/>
      <c r="BE861" s="183"/>
      <c r="BF861" s="183"/>
      <c r="BG861" s="183"/>
      <c r="BH861" s="183"/>
      <c r="BI861" s="183"/>
      <c r="BJ861" s="183"/>
    </row>
    <row r="862">
      <c r="A862" s="183"/>
      <c r="B862" s="183"/>
      <c r="C862" s="263"/>
      <c r="D862" s="228"/>
      <c r="E862" s="228"/>
      <c r="F862" s="183"/>
      <c r="G862" s="183"/>
      <c r="H862" s="264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  <c r="AB862" s="183"/>
      <c r="AC862" s="183"/>
      <c r="AD862" s="183"/>
      <c r="AE862" s="183"/>
      <c r="AF862" s="183"/>
      <c r="AG862" s="183"/>
      <c r="AH862" s="183"/>
      <c r="AI862" s="183"/>
      <c r="AJ862" s="183"/>
      <c r="AK862" s="183"/>
      <c r="AL862" s="183"/>
      <c r="AM862" s="183"/>
      <c r="AN862" s="183"/>
      <c r="AO862" s="183"/>
      <c r="AP862" s="183"/>
      <c r="AQ862" s="183"/>
      <c r="AR862" s="183"/>
      <c r="AS862" s="183"/>
      <c r="AT862" s="183"/>
      <c r="AU862" s="183"/>
      <c r="AV862" s="183"/>
      <c r="AW862" s="183"/>
      <c r="AX862" s="183"/>
      <c r="AY862" s="183"/>
      <c r="AZ862" s="183"/>
      <c r="BA862" s="183"/>
      <c r="BB862" s="183"/>
      <c r="BC862" s="183"/>
      <c r="BD862" s="183"/>
      <c r="BE862" s="183"/>
      <c r="BF862" s="183"/>
      <c r="BG862" s="183"/>
      <c r="BH862" s="183"/>
      <c r="BI862" s="183"/>
      <c r="BJ862" s="183"/>
    </row>
    <row r="863">
      <c r="A863" s="183"/>
      <c r="B863" s="183"/>
      <c r="C863" s="263"/>
      <c r="D863" s="228"/>
      <c r="E863" s="228"/>
      <c r="F863" s="183"/>
      <c r="G863" s="183"/>
      <c r="H863" s="264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  <c r="AB863" s="183"/>
      <c r="AC863" s="183"/>
      <c r="AD863" s="183"/>
      <c r="AE863" s="183"/>
      <c r="AF863" s="183"/>
      <c r="AG863" s="183"/>
      <c r="AH863" s="183"/>
      <c r="AI863" s="183"/>
      <c r="AJ863" s="183"/>
      <c r="AK863" s="183"/>
      <c r="AL863" s="183"/>
      <c r="AM863" s="183"/>
      <c r="AN863" s="183"/>
      <c r="AO863" s="183"/>
      <c r="AP863" s="183"/>
      <c r="AQ863" s="183"/>
      <c r="AR863" s="183"/>
      <c r="AS863" s="183"/>
      <c r="AT863" s="183"/>
      <c r="AU863" s="183"/>
      <c r="AV863" s="183"/>
      <c r="AW863" s="183"/>
      <c r="AX863" s="183"/>
      <c r="AY863" s="183"/>
      <c r="AZ863" s="183"/>
      <c r="BA863" s="183"/>
      <c r="BB863" s="183"/>
      <c r="BC863" s="183"/>
      <c r="BD863" s="183"/>
      <c r="BE863" s="183"/>
      <c r="BF863" s="183"/>
      <c r="BG863" s="183"/>
      <c r="BH863" s="183"/>
      <c r="BI863" s="183"/>
      <c r="BJ863" s="183"/>
    </row>
    <row r="864">
      <c r="A864" s="183"/>
      <c r="B864" s="183"/>
      <c r="C864" s="263"/>
      <c r="D864" s="228"/>
      <c r="E864" s="228"/>
      <c r="F864" s="183"/>
      <c r="G864" s="183"/>
      <c r="H864" s="264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  <c r="AB864" s="183"/>
      <c r="AC864" s="183"/>
      <c r="AD864" s="183"/>
      <c r="AE864" s="183"/>
      <c r="AF864" s="183"/>
      <c r="AG864" s="183"/>
      <c r="AH864" s="183"/>
      <c r="AI864" s="183"/>
      <c r="AJ864" s="183"/>
      <c r="AK864" s="183"/>
      <c r="AL864" s="183"/>
      <c r="AM864" s="183"/>
      <c r="AN864" s="183"/>
      <c r="AO864" s="183"/>
      <c r="AP864" s="183"/>
      <c r="AQ864" s="183"/>
      <c r="AR864" s="183"/>
      <c r="AS864" s="183"/>
      <c r="AT864" s="183"/>
      <c r="AU864" s="183"/>
      <c r="AV864" s="183"/>
      <c r="AW864" s="183"/>
      <c r="AX864" s="183"/>
      <c r="AY864" s="183"/>
      <c r="AZ864" s="183"/>
      <c r="BA864" s="183"/>
      <c r="BB864" s="183"/>
      <c r="BC864" s="183"/>
      <c r="BD864" s="183"/>
      <c r="BE864" s="183"/>
      <c r="BF864" s="183"/>
      <c r="BG864" s="183"/>
      <c r="BH864" s="183"/>
      <c r="BI864" s="183"/>
      <c r="BJ864" s="183"/>
    </row>
    <row r="865">
      <c r="A865" s="183"/>
      <c r="B865" s="183"/>
      <c r="C865" s="263"/>
      <c r="D865" s="228"/>
      <c r="E865" s="228"/>
      <c r="F865" s="183"/>
      <c r="G865" s="183"/>
      <c r="H865" s="264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  <c r="AB865" s="183"/>
      <c r="AC865" s="183"/>
      <c r="AD865" s="183"/>
      <c r="AE865" s="183"/>
      <c r="AF865" s="183"/>
      <c r="AG865" s="183"/>
      <c r="AH865" s="183"/>
      <c r="AI865" s="183"/>
      <c r="AJ865" s="183"/>
      <c r="AK865" s="183"/>
      <c r="AL865" s="183"/>
      <c r="AM865" s="183"/>
      <c r="AN865" s="183"/>
      <c r="AO865" s="183"/>
      <c r="AP865" s="183"/>
      <c r="AQ865" s="183"/>
      <c r="AR865" s="183"/>
      <c r="AS865" s="183"/>
      <c r="AT865" s="183"/>
      <c r="AU865" s="183"/>
      <c r="AV865" s="183"/>
      <c r="AW865" s="183"/>
      <c r="AX865" s="183"/>
      <c r="AY865" s="183"/>
      <c r="AZ865" s="183"/>
      <c r="BA865" s="183"/>
      <c r="BB865" s="183"/>
      <c r="BC865" s="183"/>
      <c r="BD865" s="183"/>
      <c r="BE865" s="183"/>
      <c r="BF865" s="183"/>
      <c r="BG865" s="183"/>
      <c r="BH865" s="183"/>
      <c r="BI865" s="183"/>
      <c r="BJ865" s="183"/>
    </row>
    <row r="866">
      <c r="A866" s="183"/>
      <c r="B866" s="183"/>
      <c r="C866" s="263"/>
      <c r="D866" s="228"/>
      <c r="E866" s="228"/>
      <c r="F866" s="183"/>
      <c r="G866" s="183"/>
      <c r="H866" s="264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  <c r="AB866" s="183"/>
      <c r="AC866" s="183"/>
      <c r="AD866" s="183"/>
      <c r="AE866" s="183"/>
      <c r="AF866" s="183"/>
      <c r="AG866" s="183"/>
      <c r="AH866" s="183"/>
      <c r="AI866" s="183"/>
      <c r="AJ866" s="183"/>
      <c r="AK866" s="183"/>
      <c r="AL866" s="183"/>
      <c r="AM866" s="183"/>
      <c r="AN866" s="183"/>
      <c r="AO866" s="183"/>
      <c r="AP866" s="183"/>
      <c r="AQ866" s="183"/>
      <c r="AR866" s="183"/>
      <c r="AS866" s="183"/>
      <c r="AT866" s="183"/>
      <c r="AU866" s="183"/>
      <c r="AV866" s="183"/>
      <c r="AW866" s="183"/>
      <c r="AX866" s="183"/>
      <c r="AY866" s="183"/>
      <c r="AZ866" s="183"/>
      <c r="BA866" s="183"/>
      <c r="BB866" s="183"/>
      <c r="BC866" s="183"/>
      <c r="BD866" s="183"/>
      <c r="BE866" s="183"/>
      <c r="BF866" s="183"/>
      <c r="BG866" s="183"/>
      <c r="BH866" s="183"/>
      <c r="BI866" s="183"/>
      <c r="BJ866" s="183"/>
    </row>
    <row r="867">
      <c r="A867" s="183"/>
      <c r="B867" s="183"/>
      <c r="C867" s="263"/>
      <c r="D867" s="228"/>
      <c r="E867" s="228"/>
      <c r="F867" s="183"/>
      <c r="G867" s="183"/>
      <c r="H867" s="264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  <c r="AB867" s="183"/>
      <c r="AC867" s="183"/>
      <c r="AD867" s="183"/>
      <c r="AE867" s="183"/>
      <c r="AF867" s="183"/>
      <c r="AG867" s="183"/>
      <c r="AH867" s="183"/>
      <c r="AI867" s="183"/>
      <c r="AJ867" s="183"/>
      <c r="AK867" s="183"/>
      <c r="AL867" s="183"/>
      <c r="AM867" s="183"/>
      <c r="AN867" s="183"/>
      <c r="AO867" s="183"/>
      <c r="AP867" s="183"/>
      <c r="AQ867" s="183"/>
      <c r="AR867" s="183"/>
      <c r="AS867" s="183"/>
      <c r="AT867" s="183"/>
      <c r="AU867" s="183"/>
      <c r="AV867" s="183"/>
      <c r="AW867" s="183"/>
      <c r="AX867" s="183"/>
      <c r="AY867" s="183"/>
      <c r="AZ867" s="183"/>
      <c r="BA867" s="183"/>
      <c r="BB867" s="183"/>
      <c r="BC867" s="183"/>
      <c r="BD867" s="183"/>
      <c r="BE867" s="183"/>
      <c r="BF867" s="183"/>
      <c r="BG867" s="183"/>
      <c r="BH867" s="183"/>
      <c r="BI867" s="183"/>
      <c r="BJ867" s="183"/>
    </row>
    <row r="868">
      <c r="A868" s="183"/>
      <c r="B868" s="183"/>
      <c r="C868" s="263"/>
      <c r="D868" s="228"/>
      <c r="E868" s="228"/>
      <c r="F868" s="183"/>
      <c r="G868" s="183"/>
      <c r="H868" s="264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  <c r="AB868" s="183"/>
      <c r="AC868" s="183"/>
      <c r="AD868" s="183"/>
      <c r="AE868" s="183"/>
      <c r="AF868" s="183"/>
      <c r="AG868" s="183"/>
      <c r="AH868" s="183"/>
      <c r="AI868" s="183"/>
      <c r="AJ868" s="183"/>
      <c r="AK868" s="183"/>
      <c r="AL868" s="183"/>
      <c r="AM868" s="183"/>
      <c r="AN868" s="183"/>
      <c r="AO868" s="183"/>
      <c r="AP868" s="183"/>
      <c r="AQ868" s="183"/>
      <c r="AR868" s="183"/>
      <c r="AS868" s="183"/>
      <c r="AT868" s="183"/>
      <c r="AU868" s="183"/>
      <c r="AV868" s="183"/>
      <c r="AW868" s="183"/>
      <c r="AX868" s="183"/>
      <c r="AY868" s="183"/>
      <c r="AZ868" s="183"/>
      <c r="BA868" s="183"/>
      <c r="BB868" s="183"/>
      <c r="BC868" s="183"/>
      <c r="BD868" s="183"/>
      <c r="BE868" s="183"/>
      <c r="BF868" s="183"/>
      <c r="BG868" s="183"/>
      <c r="BH868" s="183"/>
      <c r="BI868" s="183"/>
      <c r="BJ868" s="183"/>
    </row>
    <row r="869">
      <c r="A869" s="183"/>
      <c r="B869" s="183"/>
      <c r="C869" s="263"/>
      <c r="D869" s="228"/>
      <c r="E869" s="228"/>
      <c r="F869" s="183"/>
      <c r="G869" s="183"/>
      <c r="H869" s="264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  <c r="AB869" s="183"/>
      <c r="AC869" s="183"/>
      <c r="AD869" s="183"/>
      <c r="AE869" s="183"/>
      <c r="AF869" s="183"/>
      <c r="AG869" s="183"/>
      <c r="AH869" s="183"/>
      <c r="AI869" s="183"/>
      <c r="AJ869" s="183"/>
      <c r="AK869" s="183"/>
      <c r="AL869" s="183"/>
      <c r="AM869" s="183"/>
      <c r="AN869" s="183"/>
      <c r="AO869" s="183"/>
      <c r="AP869" s="183"/>
      <c r="AQ869" s="183"/>
      <c r="AR869" s="183"/>
      <c r="AS869" s="183"/>
      <c r="AT869" s="183"/>
      <c r="AU869" s="183"/>
      <c r="AV869" s="183"/>
      <c r="AW869" s="183"/>
      <c r="AX869" s="183"/>
      <c r="AY869" s="183"/>
      <c r="AZ869" s="183"/>
      <c r="BA869" s="183"/>
      <c r="BB869" s="183"/>
      <c r="BC869" s="183"/>
      <c r="BD869" s="183"/>
      <c r="BE869" s="183"/>
      <c r="BF869" s="183"/>
      <c r="BG869" s="183"/>
      <c r="BH869" s="183"/>
      <c r="BI869" s="183"/>
      <c r="BJ869" s="183"/>
    </row>
    <row r="870">
      <c r="A870" s="183"/>
      <c r="B870" s="183"/>
      <c r="C870" s="263"/>
      <c r="D870" s="228"/>
      <c r="E870" s="228"/>
      <c r="F870" s="183"/>
      <c r="G870" s="183"/>
      <c r="H870" s="264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  <c r="AB870" s="183"/>
      <c r="AC870" s="183"/>
      <c r="AD870" s="183"/>
      <c r="AE870" s="183"/>
      <c r="AF870" s="183"/>
      <c r="AG870" s="183"/>
      <c r="AH870" s="183"/>
      <c r="AI870" s="183"/>
      <c r="AJ870" s="183"/>
      <c r="AK870" s="183"/>
      <c r="AL870" s="183"/>
      <c r="AM870" s="183"/>
      <c r="AN870" s="183"/>
      <c r="AO870" s="183"/>
      <c r="AP870" s="183"/>
      <c r="AQ870" s="183"/>
      <c r="AR870" s="183"/>
      <c r="AS870" s="183"/>
      <c r="AT870" s="183"/>
      <c r="AU870" s="183"/>
      <c r="AV870" s="183"/>
      <c r="AW870" s="183"/>
      <c r="AX870" s="183"/>
      <c r="AY870" s="183"/>
      <c r="AZ870" s="183"/>
      <c r="BA870" s="183"/>
      <c r="BB870" s="183"/>
      <c r="BC870" s="183"/>
      <c r="BD870" s="183"/>
      <c r="BE870" s="183"/>
      <c r="BF870" s="183"/>
      <c r="BG870" s="183"/>
      <c r="BH870" s="183"/>
      <c r="BI870" s="183"/>
      <c r="BJ870" s="183"/>
    </row>
    <row r="871">
      <c r="A871" s="183"/>
      <c r="B871" s="183"/>
      <c r="C871" s="263"/>
      <c r="D871" s="228"/>
      <c r="E871" s="228"/>
      <c r="F871" s="183"/>
      <c r="G871" s="183"/>
      <c r="H871" s="264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  <c r="AB871" s="183"/>
      <c r="AC871" s="183"/>
      <c r="AD871" s="183"/>
      <c r="AE871" s="183"/>
      <c r="AF871" s="183"/>
      <c r="AG871" s="183"/>
      <c r="AH871" s="183"/>
      <c r="AI871" s="183"/>
      <c r="AJ871" s="183"/>
      <c r="AK871" s="183"/>
      <c r="AL871" s="183"/>
      <c r="AM871" s="183"/>
      <c r="AN871" s="183"/>
      <c r="AO871" s="183"/>
      <c r="AP871" s="183"/>
      <c r="AQ871" s="183"/>
      <c r="AR871" s="183"/>
      <c r="AS871" s="183"/>
      <c r="AT871" s="183"/>
      <c r="AU871" s="183"/>
      <c r="AV871" s="183"/>
      <c r="AW871" s="183"/>
      <c r="AX871" s="183"/>
      <c r="AY871" s="183"/>
      <c r="AZ871" s="183"/>
      <c r="BA871" s="183"/>
      <c r="BB871" s="183"/>
      <c r="BC871" s="183"/>
      <c r="BD871" s="183"/>
      <c r="BE871" s="183"/>
      <c r="BF871" s="183"/>
      <c r="BG871" s="183"/>
      <c r="BH871" s="183"/>
      <c r="BI871" s="183"/>
      <c r="BJ871" s="183"/>
    </row>
    <row r="872">
      <c r="A872" s="183"/>
      <c r="B872" s="183"/>
      <c r="C872" s="263"/>
      <c r="D872" s="228"/>
      <c r="E872" s="228"/>
      <c r="F872" s="183"/>
      <c r="G872" s="183"/>
      <c r="H872" s="264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  <c r="AB872" s="183"/>
      <c r="AC872" s="183"/>
      <c r="AD872" s="183"/>
      <c r="AE872" s="183"/>
      <c r="AF872" s="183"/>
      <c r="AG872" s="183"/>
      <c r="AH872" s="183"/>
      <c r="AI872" s="183"/>
      <c r="AJ872" s="183"/>
      <c r="AK872" s="183"/>
      <c r="AL872" s="183"/>
      <c r="AM872" s="183"/>
      <c r="AN872" s="183"/>
      <c r="AO872" s="183"/>
      <c r="AP872" s="183"/>
      <c r="AQ872" s="183"/>
      <c r="AR872" s="183"/>
      <c r="AS872" s="183"/>
      <c r="AT872" s="183"/>
      <c r="AU872" s="183"/>
      <c r="AV872" s="183"/>
      <c r="AW872" s="183"/>
      <c r="AX872" s="183"/>
      <c r="AY872" s="183"/>
      <c r="AZ872" s="183"/>
      <c r="BA872" s="183"/>
      <c r="BB872" s="183"/>
      <c r="BC872" s="183"/>
      <c r="BD872" s="183"/>
      <c r="BE872" s="183"/>
      <c r="BF872" s="183"/>
      <c r="BG872" s="183"/>
      <c r="BH872" s="183"/>
      <c r="BI872" s="183"/>
      <c r="BJ872" s="183"/>
    </row>
    <row r="873">
      <c r="A873" s="183"/>
      <c r="B873" s="183"/>
      <c r="C873" s="263"/>
      <c r="D873" s="228"/>
      <c r="E873" s="228"/>
      <c r="F873" s="183"/>
      <c r="G873" s="183"/>
      <c r="H873" s="264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  <c r="AB873" s="183"/>
      <c r="AC873" s="183"/>
      <c r="AD873" s="183"/>
      <c r="AE873" s="183"/>
      <c r="AF873" s="183"/>
      <c r="AG873" s="183"/>
      <c r="AH873" s="183"/>
      <c r="AI873" s="183"/>
      <c r="AJ873" s="183"/>
      <c r="AK873" s="183"/>
      <c r="AL873" s="183"/>
      <c r="AM873" s="183"/>
      <c r="AN873" s="183"/>
      <c r="AO873" s="183"/>
      <c r="AP873" s="183"/>
      <c r="AQ873" s="183"/>
      <c r="AR873" s="183"/>
      <c r="AS873" s="183"/>
      <c r="AT873" s="183"/>
      <c r="AU873" s="183"/>
      <c r="AV873" s="183"/>
      <c r="AW873" s="183"/>
      <c r="AX873" s="183"/>
      <c r="AY873" s="183"/>
      <c r="AZ873" s="183"/>
      <c r="BA873" s="183"/>
      <c r="BB873" s="183"/>
      <c r="BC873" s="183"/>
      <c r="BD873" s="183"/>
      <c r="BE873" s="183"/>
      <c r="BF873" s="183"/>
      <c r="BG873" s="183"/>
      <c r="BH873" s="183"/>
      <c r="BI873" s="183"/>
      <c r="BJ873" s="183"/>
    </row>
    <row r="874">
      <c r="A874" s="183"/>
      <c r="B874" s="183"/>
      <c r="C874" s="263"/>
      <c r="D874" s="228"/>
      <c r="E874" s="228"/>
      <c r="F874" s="183"/>
      <c r="G874" s="183"/>
      <c r="H874" s="264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  <c r="AB874" s="183"/>
      <c r="AC874" s="183"/>
      <c r="AD874" s="183"/>
      <c r="AE874" s="183"/>
      <c r="AF874" s="183"/>
      <c r="AG874" s="183"/>
      <c r="AH874" s="183"/>
      <c r="AI874" s="183"/>
      <c r="AJ874" s="183"/>
      <c r="AK874" s="183"/>
      <c r="AL874" s="183"/>
      <c r="AM874" s="183"/>
      <c r="AN874" s="183"/>
      <c r="AO874" s="183"/>
      <c r="AP874" s="183"/>
      <c r="AQ874" s="183"/>
      <c r="AR874" s="183"/>
      <c r="AS874" s="183"/>
      <c r="AT874" s="183"/>
      <c r="AU874" s="183"/>
      <c r="AV874" s="183"/>
      <c r="AW874" s="183"/>
      <c r="AX874" s="183"/>
      <c r="AY874" s="183"/>
      <c r="AZ874" s="183"/>
      <c r="BA874" s="183"/>
      <c r="BB874" s="183"/>
      <c r="BC874" s="183"/>
      <c r="BD874" s="183"/>
      <c r="BE874" s="183"/>
      <c r="BF874" s="183"/>
      <c r="BG874" s="183"/>
      <c r="BH874" s="183"/>
      <c r="BI874" s="183"/>
      <c r="BJ874" s="183"/>
    </row>
    <row r="875">
      <c r="A875" s="183"/>
      <c r="B875" s="183"/>
      <c r="C875" s="263"/>
      <c r="D875" s="228"/>
      <c r="E875" s="228"/>
      <c r="F875" s="183"/>
      <c r="G875" s="183"/>
      <c r="H875" s="264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  <c r="AB875" s="183"/>
      <c r="AC875" s="183"/>
      <c r="AD875" s="183"/>
      <c r="AE875" s="183"/>
      <c r="AF875" s="183"/>
      <c r="AG875" s="183"/>
      <c r="AH875" s="183"/>
      <c r="AI875" s="183"/>
      <c r="AJ875" s="183"/>
      <c r="AK875" s="183"/>
      <c r="AL875" s="183"/>
      <c r="AM875" s="183"/>
      <c r="AN875" s="183"/>
      <c r="AO875" s="183"/>
      <c r="AP875" s="183"/>
      <c r="AQ875" s="183"/>
      <c r="AR875" s="183"/>
      <c r="AS875" s="183"/>
      <c r="AT875" s="183"/>
      <c r="AU875" s="183"/>
      <c r="AV875" s="183"/>
      <c r="AW875" s="183"/>
      <c r="AX875" s="183"/>
      <c r="AY875" s="183"/>
      <c r="AZ875" s="183"/>
      <c r="BA875" s="183"/>
      <c r="BB875" s="183"/>
      <c r="BC875" s="183"/>
      <c r="BD875" s="183"/>
      <c r="BE875" s="183"/>
      <c r="BF875" s="183"/>
      <c r="BG875" s="183"/>
      <c r="BH875" s="183"/>
      <c r="BI875" s="183"/>
      <c r="BJ875" s="183"/>
    </row>
    <row r="876">
      <c r="A876" s="183"/>
      <c r="B876" s="183"/>
      <c r="C876" s="263"/>
      <c r="D876" s="228"/>
      <c r="E876" s="228"/>
      <c r="F876" s="183"/>
      <c r="G876" s="183"/>
      <c r="H876" s="264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  <c r="AB876" s="183"/>
      <c r="AC876" s="183"/>
      <c r="AD876" s="183"/>
      <c r="AE876" s="183"/>
      <c r="AF876" s="183"/>
      <c r="AG876" s="183"/>
      <c r="AH876" s="183"/>
      <c r="AI876" s="183"/>
      <c r="AJ876" s="183"/>
      <c r="AK876" s="183"/>
      <c r="AL876" s="183"/>
      <c r="AM876" s="183"/>
      <c r="AN876" s="183"/>
      <c r="AO876" s="183"/>
      <c r="AP876" s="183"/>
      <c r="AQ876" s="183"/>
      <c r="AR876" s="183"/>
      <c r="AS876" s="183"/>
      <c r="AT876" s="183"/>
      <c r="AU876" s="183"/>
      <c r="AV876" s="183"/>
      <c r="AW876" s="183"/>
      <c r="AX876" s="183"/>
      <c r="AY876" s="183"/>
      <c r="AZ876" s="183"/>
      <c r="BA876" s="183"/>
      <c r="BB876" s="183"/>
      <c r="BC876" s="183"/>
      <c r="BD876" s="183"/>
      <c r="BE876" s="183"/>
      <c r="BF876" s="183"/>
      <c r="BG876" s="183"/>
      <c r="BH876" s="183"/>
      <c r="BI876" s="183"/>
      <c r="BJ876" s="183"/>
    </row>
    <row r="877">
      <c r="A877" s="183"/>
      <c r="B877" s="183"/>
      <c r="C877" s="263"/>
      <c r="D877" s="228"/>
      <c r="E877" s="228"/>
      <c r="F877" s="183"/>
      <c r="G877" s="183"/>
      <c r="H877" s="264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  <c r="AB877" s="183"/>
      <c r="AC877" s="183"/>
      <c r="AD877" s="183"/>
      <c r="AE877" s="183"/>
      <c r="AF877" s="183"/>
      <c r="AG877" s="183"/>
      <c r="AH877" s="183"/>
      <c r="AI877" s="183"/>
      <c r="AJ877" s="183"/>
      <c r="AK877" s="183"/>
      <c r="AL877" s="183"/>
      <c r="AM877" s="183"/>
      <c r="AN877" s="183"/>
      <c r="AO877" s="183"/>
      <c r="AP877" s="183"/>
      <c r="AQ877" s="183"/>
      <c r="AR877" s="183"/>
      <c r="AS877" s="183"/>
      <c r="AT877" s="183"/>
      <c r="AU877" s="183"/>
      <c r="AV877" s="183"/>
      <c r="AW877" s="183"/>
      <c r="AX877" s="183"/>
      <c r="AY877" s="183"/>
      <c r="AZ877" s="183"/>
      <c r="BA877" s="183"/>
      <c r="BB877" s="183"/>
      <c r="BC877" s="183"/>
      <c r="BD877" s="183"/>
      <c r="BE877" s="183"/>
      <c r="BF877" s="183"/>
      <c r="BG877" s="183"/>
      <c r="BH877" s="183"/>
      <c r="BI877" s="183"/>
      <c r="BJ877" s="183"/>
    </row>
    <row r="878">
      <c r="A878" s="183"/>
      <c r="B878" s="183"/>
      <c r="C878" s="263"/>
      <c r="D878" s="228"/>
      <c r="E878" s="228"/>
      <c r="F878" s="183"/>
      <c r="G878" s="183"/>
      <c r="H878" s="264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  <c r="AB878" s="183"/>
      <c r="AC878" s="183"/>
      <c r="AD878" s="183"/>
      <c r="AE878" s="183"/>
      <c r="AF878" s="183"/>
      <c r="AG878" s="183"/>
      <c r="AH878" s="183"/>
      <c r="AI878" s="183"/>
      <c r="AJ878" s="183"/>
      <c r="AK878" s="183"/>
      <c r="AL878" s="183"/>
      <c r="AM878" s="183"/>
      <c r="AN878" s="183"/>
      <c r="AO878" s="183"/>
      <c r="AP878" s="183"/>
      <c r="AQ878" s="183"/>
      <c r="AR878" s="183"/>
      <c r="AS878" s="183"/>
      <c r="AT878" s="183"/>
      <c r="AU878" s="183"/>
      <c r="AV878" s="183"/>
      <c r="AW878" s="183"/>
      <c r="AX878" s="183"/>
      <c r="AY878" s="183"/>
      <c r="AZ878" s="183"/>
      <c r="BA878" s="183"/>
      <c r="BB878" s="183"/>
      <c r="BC878" s="183"/>
      <c r="BD878" s="183"/>
      <c r="BE878" s="183"/>
      <c r="BF878" s="183"/>
      <c r="BG878" s="183"/>
      <c r="BH878" s="183"/>
      <c r="BI878" s="183"/>
      <c r="BJ878" s="183"/>
    </row>
    <row r="879">
      <c r="A879" s="183"/>
      <c r="B879" s="183"/>
      <c r="C879" s="263"/>
      <c r="D879" s="228"/>
      <c r="E879" s="228"/>
      <c r="F879" s="183"/>
      <c r="G879" s="183"/>
      <c r="H879" s="264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  <c r="AB879" s="183"/>
      <c r="AC879" s="183"/>
      <c r="AD879" s="183"/>
      <c r="AE879" s="183"/>
      <c r="AF879" s="183"/>
      <c r="AG879" s="183"/>
      <c r="AH879" s="183"/>
      <c r="AI879" s="183"/>
      <c r="AJ879" s="183"/>
      <c r="AK879" s="183"/>
      <c r="AL879" s="183"/>
      <c r="AM879" s="183"/>
      <c r="AN879" s="183"/>
      <c r="AO879" s="183"/>
      <c r="AP879" s="183"/>
      <c r="AQ879" s="183"/>
      <c r="AR879" s="183"/>
      <c r="AS879" s="183"/>
      <c r="AT879" s="183"/>
      <c r="AU879" s="183"/>
      <c r="AV879" s="183"/>
      <c r="AW879" s="183"/>
      <c r="AX879" s="183"/>
      <c r="AY879" s="183"/>
      <c r="AZ879" s="183"/>
      <c r="BA879" s="183"/>
      <c r="BB879" s="183"/>
      <c r="BC879" s="183"/>
      <c r="BD879" s="183"/>
      <c r="BE879" s="183"/>
      <c r="BF879" s="183"/>
      <c r="BG879" s="183"/>
      <c r="BH879" s="183"/>
      <c r="BI879" s="183"/>
      <c r="BJ879" s="183"/>
    </row>
    <row r="880">
      <c r="A880" s="183"/>
      <c r="B880" s="183"/>
      <c r="C880" s="263"/>
      <c r="D880" s="228"/>
      <c r="E880" s="228"/>
      <c r="F880" s="183"/>
      <c r="G880" s="183"/>
      <c r="H880" s="264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  <c r="AB880" s="183"/>
      <c r="AC880" s="183"/>
      <c r="AD880" s="183"/>
      <c r="AE880" s="183"/>
      <c r="AF880" s="183"/>
      <c r="AG880" s="183"/>
      <c r="AH880" s="183"/>
      <c r="AI880" s="183"/>
      <c r="AJ880" s="183"/>
      <c r="AK880" s="183"/>
      <c r="AL880" s="183"/>
      <c r="AM880" s="183"/>
      <c r="AN880" s="183"/>
      <c r="AO880" s="183"/>
      <c r="AP880" s="183"/>
      <c r="AQ880" s="183"/>
      <c r="AR880" s="183"/>
      <c r="AS880" s="183"/>
      <c r="AT880" s="183"/>
      <c r="AU880" s="183"/>
      <c r="AV880" s="183"/>
      <c r="AW880" s="183"/>
      <c r="AX880" s="183"/>
      <c r="AY880" s="183"/>
      <c r="AZ880" s="183"/>
      <c r="BA880" s="183"/>
      <c r="BB880" s="183"/>
      <c r="BC880" s="183"/>
      <c r="BD880" s="183"/>
      <c r="BE880" s="183"/>
      <c r="BF880" s="183"/>
      <c r="BG880" s="183"/>
      <c r="BH880" s="183"/>
      <c r="BI880" s="183"/>
      <c r="BJ880" s="183"/>
    </row>
    <row r="881">
      <c r="A881" s="183"/>
      <c r="B881" s="183"/>
      <c r="C881" s="263"/>
      <c r="D881" s="228"/>
      <c r="E881" s="228"/>
      <c r="F881" s="183"/>
      <c r="G881" s="183"/>
      <c r="H881" s="264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  <c r="AB881" s="183"/>
      <c r="AC881" s="183"/>
      <c r="AD881" s="183"/>
      <c r="AE881" s="183"/>
      <c r="AF881" s="183"/>
      <c r="AG881" s="183"/>
      <c r="AH881" s="183"/>
      <c r="AI881" s="183"/>
      <c r="AJ881" s="183"/>
      <c r="AK881" s="183"/>
      <c r="AL881" s="183"/>
      <c r="AM881" s="183"/>
      <c r="AN881" s="183"/>
      <c r="AO881" s="183"/>
      <c r="AP881" s="183"/>
      <c r="AQ881" s="183"/>
      <c r="AR881" s="183"/>
      <c r="AS881" s="183"/>
      <c r="AT881" s="183"/>
      <c r="AU881" s="183"/>
      <c r="AV881" s="183"/>
      <c r="AW881" s="183"/>
      <c r="AX881" s="183"/>
      <c r="AY881" s="183"/>
      <c r="AZ881" s="183"/>
      <c r="BA881" s="183"/>
      <c r="BB881" s="183"/>
      <c r="BC881" s="183"/>
      <c r="BD881" s="183"/>
      <c r="BE881" s="183"/>
      <c r="BF881" s="183"/>
      <c r="BG881" s="183"/>
      <c r="BH881" s="183"/>
      <c r="BI881" s="183"/>
      <c r="BJ881" s="183"/>
    </row>
    <row r="882">
      <c r="A882" s="183"/>
      <c r="B882" s="183"/>
      <c r="C882" s="263"/>
      <c r="D882" s="228"/>
      <c r="E882" s="228"/>
      <c r="F882" s="183"/>
      <c r="G882" s="183"/>
      <c r="H882" s="264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  <c r="AB882" s="183"/>
      <c r="AC882" s="183"/>
      <c r="AD882" s="183"/>
      <c r="AE882" s="183"/>
      <c r="AF882" s="183"/>
      <c r="AG882" s="183"/>
      <c r="AH882" s="183"/>
      <c r="AI882" s="183"/>
      <c r="AJ882" s="183"/>
      <c r="AK882" s="183"/>
      <c r="AL882" s="183"/>
      <c r="AM882" s="183"/>
      <c r="AN882" s="183"/>
      <c r="AO882" s="183"/>
      <c r="AP882" s="183"/>
      <c r="AQ882" s="183"/>
      <c r="AR882" s="183"/>
      <c r="AS882" s="183"/>
      <c r="AT882" s="183"/>
      <c r="AU882" s="183"/>
      <c r="AV882" s="183"/>
      <c r="AW882" s="183"/>
      <c r="AX882" s="183"/>
      <c r="AY882" s="183"/>
      <c r="AZ882" s="183"/>
      <c r="BA882" s="183"/>
      <c r="BB882" s="183"/>
      <c r="BC882" s="183"/>
      <c r="BD882" s="183"/>
      <c r="BE882" s="183"/>
      <c r="BF882" s="183"/>
      <c r="BG882" s="183"/>
      <c r="BH882" s="183"/>
      <c r="BI882" s="183"/>
      <c r="BJ882" s="183"/>
    </row>
    <row r="883">
      <c r="A883" s="183"/>
      <c r="B883" s="183"/>
      <c r="C883" s="263"/>
      <c r="D883" s="228"/>
      <c r="E883" s="228"/>
      <c r="F883" s="183"/>
      <c r="G883" s="183"/>
      <c r="H883" s="264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  <c r="AC883" s="183"/>
      <c r="AD883" s="183"/>
      <c r="AE883" s="183"/>
      <c r="AF883" s="183"/>
      <c r="AG883" s="183"/>
      <c r="AH883" s="183"/>
      <c r="AI883" s="183"/>
      <c r="AJ883" s="183"/>
      <c r="AK883" s="183"/>
      <c r="AL883" s="183"/>
      <c r="AM883" s="183"/>
      <c r="AN883" s="183"/>
      <c r="AO883" s="183"/>
      <c r="AP883" s="183"/>
      <c r="AQ883" s="183"/>
      <c r="AR883" s="183"/>
      <c r="AS883" s="183"/>
      <c r="AT883" s="183"/>
      <c r="AU883" s="183"/>
      <c r="AV883" s="183"/>
      <c r="AW883" s="183"/>
      <c r="AX883" s="183"/>
      <c r="AY883" s="183"/>
      <c r="AZ883" s="183"/>
      <c r="BA883" s="183"/>
      <c r="BB883" s="183"/>
      <c r="BC883" s="183"/>
      <c r="BD883" s="183"/>
      <c r="BE883" s="183"/>
      <c r="BF883" s="183"/>
      <c r="BG883" s="183"/>
      <c r="BH883" s="183"/>
      <c r="BI883" s="183"/>
      <c r="BJ883" s="183"/>
    </row>
    <row r="884">
      <c r="A884" s="183"/>
      <c r="B884" s="183"/>
      <c r="C884" s="263"/>
      <c r="D884" s="228"/>
      <c r="E884" s="228"/>
      <c r="F884" s="183"/>
      <c r="G884" s="183"/>
      <c r="H884" s="264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  <c r="AB884" s="183"/>
      <c r="AC884" s="183"/>
      <c r="AD884" s="183"/>
      <c r="AE884" s="183"/>
      <c r="AF884" s="183"/>
      <c r="AG884" s="183"/>
      <c r="AH884" s="183"/>
      <c r="AI884" s="183"/>
      <c r="AJ884" s="183"/>
      <c r="AK884" s="183"/>
      <c r="AL884" s="183"/>
      <c r="AM884" s="183"/>
      <c r="AN884" s="183"/>
      <c r="AO884" s="183"/>
      <c r="AP884" s="183"/>
      <c r="AQ884" s="183"/>
      <c r="AR884" s="183"/>
      <c r="AS884" s="183"/>
      <c r="AT884" s="183"/>
      <c r="AU884" s="183"/>
      <c r="AV884" s="183"/>
      <c r="AW884" s="183"/>
      <c r="AX884" s="183"/>
      <c r="AY884" s="183"/>
      <c r="AZ884" s="183"/>
      <c r="BA884" s="183"/>
      <c r="BB884" s="183"/>
      <c r="BC884" s="183"/>
      <c r="BD884" s="183"/>
      <c r="BE884" s="183"/>
      <c r="BF884" s="183"/>
      <c r="BG884" s="183"/>
      <c r="BH884" s="183"/>
      <c r="BI884" s="183"/>
      <c r="BJ884" s="183"/>
    </row>
    <row r="885">
      <c r="A885" s="183"/>
      <c r="B885" s="183"/>
      <c r="C885" s="263"/>
      <c r="D885" s="228"/>
      <c r="E885" s="228"/>
      <c r="F885" s="183"/>
      <c r="G885" s="183"/>
      <c r="H885" s="264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  <c r="AB885" s="183"/>
      <c r="AC885" s="183"/>
      <c r="AD885" s="183"/>
      <c r="AE885" s="183"/>
      <c r="AF885" s="183"/>
      <c r="AG885" s="183"/>
      <c r="AH885" s="183"/>
      <c r="AI885" s="183"/>
      <c r="AJ885" s="183"/>
      <c r="AK885" s="183"/>
      <c r="AL885" s="183"/>
      <c r="AM885" s="183"/>
      <c r="AN885" s="183"/>
      <c r="AO885" s="183"/>
      <c r="AP885" s="183"/>
      <c r="AQ885" s="183"/>
      <c r="AR885" s="183"/>
      <c r="AS885" s="183"/>
      <c r="AT885" s="183"/>
      <c r="AU885" s="183"/>
      <c r="AV885" s="183"/>
      <c r="AW885" s="183"/>
      <c r="AX885" s="183"/>
      <c r="AY885" s="183"/>
      <c r="AZ885" s="183"/>
      <c r="BA885" s="183"/>
      <c r="BB885" s="183"/>
      <c r="BC885" s="183"/>
      <c r="BD885" s="183"/>
      <c r="BE885" s="183"/>
      <c r="BF885" s="183"/>
      <c r="BG885" s="183"/>
      <c r="BH885" s="183"/>
      <c r="BI885" s="183"/>
      <c r="BJ885" s="183"/>
    </row>
    <row r="886">
      <c r="A886" s="183"/>
      <c r="B886" s="183"/>
      <c r="C886" s="263"/>
      <c r="D886" s="228"/>
      <c r="E886" s="228"/>
      <c r="F886" s="183"/>
      <c r="G886" s="183"/>
      <c r="H886" s="264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  <c r="AB886" s="183"/>
      <c r="AC886" s="183"/>
      <c r="AD886" s="183"/>
      <c r="AE886" s="183"/>
      <c r="AF886" s="183"/>
      <c r="AG886" s="183"/>
      <c r="AH886" s="183"/>
      <c r="AI886" s="183"/>
      <c r="AJ886" s="183"/>
      <c r="AK886" s="183"/>
      <c r="AL886" s="183"/>
      <c r="AM886" s="183"/>
      <c r="AN886" s="183"/>
      <c r="AO886" s="183"/>
      <c r="AP886" s="183"/>
      <c r="AQ886" s="183"/>
      <c r="AR886" s="183"/>
      <c r="AS886" s="183"/>
      <c r="AT886" s="183"/>
      <c r="AU886" s="183"/>
      <c r="AV886" s="183"/>
      <c r="AW886" s="183"/>
      <c r="AX886" s="183"/>
      <c r="AY886" s="183"/>
      <c r="AZ886" s="183"/>
      <c r="BA886" s="183"/>
      <c r="BB886" s="183"/>
      <c r="BC886" s="183"/>
      <c r="BD886" s="183"/>
      <c r="BE886" s="183"/>
      <c r="BF886" s="183"/>
      <c r="BG886" s="183"/>
      <c r="BH886" s="183"/>
      <c r="BI886" s="183"/>
      <c r="BJ886" s="183"/>
    </row>
    <row r="887">
      <c r="A887" s="183"/>
      <c r="B887" s="183"/>
      <c r="C887" s="263"/>
      <c r="D887" s="228"/>
      <c r="E887" s="228"/>
      <c r="F887" s="183"/>
      <c r="G887" s="183"/>
      <c r="H887" s="264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  <c r="AB887" s="183"/>
      <c r="AC887" s="183"/>
      <c r="AD887" s="183"/>
      <c r="AE887" s="183"/>
      <c r="AF887" s="183"/>
      <c r="AG887" s="183"/>
      <c r="AH887" s="183"/>
      <c r="AI887" s="183"/>
      <c r="AJ887" s="183"/>
      <c r="AK887" s="183"/>
      <c r="AL887" s="183"/>
      <c r="AM887" s="183"/>
      <c r="AN887" s="183"/>
      <c r="AO887" s="183"/>
      <c r="AP887" s="183"/>
      <c r="AQ887" s="183"/>
      <c r="AR887" s="183"/>
      <c r="AS887" s="183"/>
      <c r="AT887" s="183"/>
      <c r="AU887" s="183"/>
      <c r="AV887" s="183"/>
      <c r="AW887" s="183"/>
      <c r="AX887" s="183"/>
      <c r="AY887" s="183"/>
      <c r="AZ887" s="183"/>
      <c r="BA887" s="183"/>
      <c r="BB887" s="183"/>
      <c r="BC887" s="183"/>
      <c r="BD887" s="183"/>
      <c r="BE887" s="183"/>
      <c r="BF887" s="183"/>
      <c r="BG887" s="183"/>
      <c r="BH887" s="183"/>
      <c r="BI887" s="183"/>
      <c r="BJ887" s="183"/>
    </row>
    <row r="888">
      <c r="A888" s="183"/>
      <c r="B888" s="183"/>
      <c r="C888" s="263"/>
      <c r="D888" s="228"/>
      <c r="E888" s="228"/>
      <c r="F888" s="183"/>
      <c r="G888" s="183"/>
      <c r="H888" s="264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  <c r="AB888" s="183"/>
      <c r="AC888" s="183"/>
      <c r="AD888" s="183"/>
      <c r="AE888" s="183"/>
      <c r="AF888" s="183"/>
      <c r="AG888" s="183"/>
      <c r="AH888" s="183"/>
      <c r="AI888" s="183"/>
      <c r="AJ888" s="183"/>
      <c r="AK888" s="183"/>
      <c r="AL888" s="183"/>
      <c r="AM888" s="183"/>
      <c r="AN888" s="183"/>
      <c r="AO888" s="183"/>
      <c r="AP888" s="183"/>
      <c r="AQ888" s="183"/>
      <c r="AR888" s="183"/>
      <c r="AS888" s="183"/>
      <c r="AT888" s="183"/>
      <c r="AU888" s="183"/>
      <c r="AV888" s="183"/>
      <c r="AW888" s="183"/>
      <c r="AX888" s="183"/>
      <c r="AY888" s="183"/>
      <c r="AZ888" s="183"/>
      <c r="BA888" s="183"/>
      <c r="BB888" s="183"/>
      <c r="BC888" s="183"/>
      <c r="BD888" s="183"/>
      <c r="BE888" s="183"/>
      <c r="BF888" s="183"/>
      <c r="BG888" s="183"/>
      <c r="BH888" s="183"/>
      <c r="BI888" s="183"/>
      <c r="BJ888" s="183"/>
    </row>
    <row r="889">
      <c r="A889" s="183"/>
      <c r="B889" s="183"/>
      <c r="C889" s="263"/>
      <c r="D889" s="228"/>
      <c r="E889" s="228"/>
      <c r="F889" s="183"/>
      <c r="G889" s="183"/>
      <c r="H889" s="264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  <c r="AB889" s="183"/>
      <c r="AC889" s="183"/>
      <c r="AD889" s="183"/>
      <c r="AE889" s="183"/>
      <c r="AF889" s="183"/>
      <c r="AG889" s="183"/>
      <c r="AH889" s="183"/>
      <c r="AI889" s="183"/>
      <c r="AJ889" s="183"/>
      <c r="AK889" s="183"/>
      <c r="AL889" s="183"/>
      <c r="AM889" s="183"/>
      <c r="AN889" s="183"/>
      <c r="AO889" s="183"/>
      <c r="AP889" s="183"/>
      <c r="AQ889" s="183"/>
      <c r="AR889" s="183"/>
      <c r="AS889" s="183"/>
      <c r="AT889" s="183"/>
      <c r="AU889" s="183"/>
      <c r="AV889" s="183"/>
      <c r="AW889" s="183"/>
      <c r="AX889" s="183"/>
      <c r="AY889" s="183"/>
      <c r="AZ889" s="183"/>
      <c r="BA889" s="183"/>
      <c r="BB889" s="183"/>
      <c r="BC889" s="183"/>
      <c r="BD889" s="183"/>
      <c r="BE889" s="183"/>
      <c r="BF889" s="183"/>
      <c r="BG889" s="183"/>
      <c r="BH889" s="183"/>
      <c r="BI889" s="183"/>
      <c r="BJ889" s="183"/>
    </row>
    <row r="890">
      <c r="A890" s="183"/>
      <c r="B890" s="183"/>
      <c r="C890" s="263"/>
      <c r="D890" s="228"/>
      <c r="E890" s="228"/>
      <c r="F890" s="183"/>
      <c r="G890" s="183"/>
      <c r="H890" s="264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  <c r="AB890" s="183"/>
      <c r="AC890" s="183"/>
      <c r="AD890" s="183"/>
      <c r="AE890" s="183"/>
      <c r="AF890" s="183"/>
      <c r="AG890" s="183"/>
      <c r="AH890" s="183"/>
      <c r="AI890" s="183"/>
      <c r="AJ890" s="183"/>
      <c r="AK890" s="183"/>
      <c r="AL890" s="183"/>
      <c r="AM890" s="183"/>
      <c r="AN890" s="183"/>
      <c r="AO890" s="183"/>
      <c r="AP890" s="183"/>
      <c r="AQ890" s="183"/>
      <c r="AR890" s="183"/>
      <c r="AS890" s="183"/>
      <c r="AT890" s="183"/>
      <c r="AU890" s="183"/>
      <c r="AV890" s="183"/>
      <c r="AW890" s="183"/>
      <c r="AX890" s="183"/>
      <c r="AY890" s="183"/>
      <c r="AZ890" s="183"/>
      <c r="BA890" s="183"/>
      <c r="BB890" s="183"/>
      <c r="BC890" s="183"/>
      <c r="BD890" s="183"/>
      <c r="BE890" s="183"/>
      <c r="BF890" s="183"/>
      <c r="BG890" s="183"/>
      <c r="BH890" s="183"/>
      <c r="BI890" s="183"/>
      <c r="BJ890" s="183"/>
    </row>
    <row r="891">
      <c r="A891" s="183"/>
      <c r="B891" s="183"/>
      <c r="C891" s="263"/>
      <c r="D891" s="228"/>
      <c r="E891" s="228"/>
      <c r="F891" s="183"/>
      <c r="G891" s="183"/>
      <c r="H891" s="264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  <c r="AB891" s="183"/>
      <c r="AC891" s="183"/>
      <c r="AD891" s="183"/>
      <c r="AE891" s="183"/>
      <c r="AF891" s="183"/>
      <c r="AG891" s="183"/>
      <c r="AH891" s="183"/>
      <c r="AI891" s="183"/>
      <c r="AJ891" s="183"/>
      <c r="AK891" s="183"/>
      <c r="AL891" s="183"/>
      <c r="AM891" s="183"/>
      <c r="AN891" s="183"/>
      <c r="AO891" s="183"/>
      <c r="AP891" s="183"/>
      <c r="AQ891" s="183"/>
      <c r="AR891" s="183"/>
      <c r="AS891" s="183"/>
      <c r="AT891" s="183"/>
      <c r="AU891" s="183"/>
      <c r="AV891" s="183"/>
      <c r="AW891" s="183"/>
      <c r="AX891" s="183"/>
      <c r="AY891" s="183"/>
      <c r="AZ891" s="183"/>
      <c r="BA891" s="183"/>
      <c r="BB891" s="183"/>
      <c r="BC891" s="183"/>
      <c r="BD891" s="183"/>
      <c r="BE891" s="183"/>
      <c r="BF891" s="183"/>
      <c r="BG891" s="183"/>
      <c r="BH891" s="183"/>
      <c r="BI891" s="183"/>
      <c r="BJ891" s="183"/>
    </row>
    <row r="892">
      <c r="A892" s="183"/>
      <c r="B892" s="183"/>
      <c r="C892" s="263"/>
      <c r="D892" s="228"/>
      <c r="E892" s="228"/>
      <c r="F892" s="183"/>
      <c r="G892" s="183"/>
      <c r="H892" s="264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  <c r="AB892" s="183"/>
      <c r="AC892" s="183"/>
      <c r="AD892" s="183"/>
      <c r="AE892" s="183"/>
      <c r="AF892" s="183"/>
      <c r="AG892" s="183"/>
      <c r="AH892" s="183"/>
      <c r="AI892" s="183"/>
      <c r="AJ892" s="183"/>
      <c r="AK892" s="183"/>
      <c r="AL892" s="183"/>
      <c r="AM892" s="183"/>
      <c r="AN892" s="183"/>
      <c r="AO892" s="183"/>
      <c r="AP892" s="183"/>
      <c r="AQ892" s="183"/>
      <c r="AR892" s="183"/>
      <c r="AS892" s="183"/>
      <c r="AT892" s="183"/>
      <c r="AU892" s="183"/>
      <c r="AV892" s="183"/>
      <c r="AW892" s="183"/>
      <c r="AX892" s="183"/>
      <c r="AY892" s="183"/>
      <c r="AZ892" s="183"/>
      <c r="BA892" s="183"/>
      <c r="BB892" s="183"/>
      <c r="BC892" s="183"/>
      <c r="BD892" s="183"/>
      <c r="BE892" s="183"/>
      <c r="BF892" s="183"/>
      <c r="BG892" s="183"/>
      <c r="BH892" s="183"/>
      <c r="BI892" s="183"/>
      <c r="BJ892" s="183"/>
    </row>
    <row r="893">
      <c r="A893" s="183"/>
      <c r="B893" s="183"/>
      <c r="C893" s="263"/>
      <c r="D893" s="228"/>
      <c r="E893" s="228"/>
      <c r="F893" s="183"/>
      <c r="G893" s="183"/>
      <c r="H893" s="264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  <c r="AB893" s="183"/>
      <c r="AC893" s="183"/>
      <c r="AD893" s="183"/>
      <c r="AE893" s="183"/>
      <c r="AF893" s="183"/>
      <c r="AG893" s="183"/>
      <c r="AH893" s="183"/>
      <c r="AI893" s="183"/>
      <c r="AJ893" s="183"/>
      <c r="AK893" s="183"/>
      <c r="AL893" s="183"/>
      <c r="AM893" s="183"/>
      <c r="AN893" s="183"/>
      <c r="AO893" s="183"/>
      <c r="AP893" s="183"/>
      <c r="AQ893" s="183"/>
      <c r="AR893" s="183"/>
      <c r="AS893" s="183"/>
      <c r="AT893" s="183"/>
      <c r="AU893" s="183"/>
      <c r="AV893" s="183"/>
      <c r="AW893" s="183"/>
      <c r="AX893" s="183"/>
      <c r="AY893" s="183"/>
      <c r="AZ893" s="183"/>
      <c r="BA893" s="183"/>
      <c r="BB893" s="183"/>
      <c r="BC893" s="183"/>
      <c r="BD893" s="183"/>
      <c r="BE893" s="183"/>
      <c r="BF893" s="183"/>
      <c r="BG893" s="183"/>
      <c r="BH893" s="183"/>
      <c r="BI893" s="183"/>
      <c r="BJ893" s="183"/>
    </row>
    <row r="894">
      <c r="A894" s="183"/>
      <c r="B894" s="183"/>
      <c r="C894" s="263"/>
      <c r="D894" s="228"/>
      <c r="E894" s="228"/>
      <c r="F894" s="183"/>
      <c r="G894" s="183"/>
      <c r="H894" s="264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  <c r="AB894" s="183"/>
      <c r="AC894" s="183"/>
      <c r="AD894" s="183"/>
      <c r="AE894" s="183"/>
      <c r="AF894" s="183"/>
      <c r="AG894" s="183"/>
      <c r="AH894" s="183"/>
      <c r="AI894" s="183"/>
      <c r="AJ894" s="183"/>
      <c r="AK894" s="183"/>
      <c r="AL894" s="183"/>
      <c r="AM894" s="183"/>
      <c r="AN894" s="183"/>
      <c r="AO894" s="183"/>
      <c r="AP894" s="183"/>
      <c r="AQ894" s="183"/>
      <c r="AR894" s="183"/>
      <c r="AS894" s="183"/>
      <c r="AT894" s="183"/>
      <c r="AU894" s="183"/>
      <c r="AV894" s="183"/>
      <c r="AW894" s="183"/>
      <c r="AX894" s="183"/>
      <c r="AY894" s="183"/>
      <c r="AZ894" s="183"/>
      <c r="BA894" s="183"/>
      <c r="BB894" s="183"/>
      <c r="BC894" s="183"/>
      <c r="BD894" s="183"/>
      <c r="BE894" s="183"/>
      <c r="BF894" s="183"/>
      <c r="BG894" s="183"/>
      <c r="BH894" s="183"/>
      <c r="BI894" s="183"/>
      <c r="BJ894" s="183"/>
    </row>
    <row r="895">
      <c r="A895" s="183"/>
      <c r="B895" s="183"/>
      <c r="C895" s="263"/>
      <c r="D895" s="228"/>
      <c r="E895" s="228"/>
      <c r="F895" s="183"/>
      <c r="G895" s="183"/>
      <c r="H895" s="264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  <c r="AB895" s="183"/>
      <c r="AC895" s="183"/>
      <c r="AD895" s="183"/>
      <c r="AE895" s="183"/>
      <c r="AF895" s="183"/>
      <c r="AG895" s="183"/>
      <c r="AH895" s="183"/>
      <c r="AI895" s="183"/>
      <c r="AJ895" s="183"/>
      <c r="AK895" s="183"/>
      <c r="AL895" s="183"/>
      <c r="AM895" s="183"/>
      <c r="AN895" s="183"/>
      <c r="AO895" s="183"/>
      <c r="AP895" s="183"/>
      <c r="AQ895" s="183"/>
      <c r="AR895" s="183"/>
      <c r="AS895" s="183"/>
      <c r="AT895" s="183"/>
      <c r="AU895" s="183"/>
      <c r="AV895" s="183"/>
      <c r="AW895" s="183"/>
      <c r="AX895" s="183"/>
      <c r="AY895" s="183"/>
      <c r="AZ895" s="183"/>
      <c r="BA895" s="183"/>
      <c r="BB895" s="183"/>
      <c r="BC895" s="183"/>
      <c r="BD895" s="183"/>
      <c r="BE895" s="183"/>
      <c r="BF895" s="183"/>
      <c r="BG895" s="183"/>
      <c r="BH895" s="183"/>
      <c r="BI895" s="183"/>
      <c r="BJ895" s="183"/>
    </row>
    <row r="896">
      <c r="A896" s="183"/>
      <c r="B896" s="183"/>
      <c r="C896" s="263"/>
      <c r="D896" s="228"/>
      <c r="E896" s="228"/>
      <c r="F896" s="183"/>
      <c r="G896" s="183"/>
      <c r="H896" s="264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  <c r="AB896" s="183"/>
      <c r="AC896" s="183"/>
      <c r="AD896" s="183"/>
      <c r="AE896" s="183"/>
      <c r="AF896" s="183"/>
      <c r="AG896" s="183"/>
      <c r="AH896" s="183"/>
      <c r="AI896" s="183"/>
      <c r="AJ896" s="183"/>
      <c r="AK896" s="183"/>
      <c r="AL896" s="183"/>
      <c r="AM896" s="183"/>
      <c r="AN896" s="183"/>
      <c r="AO896" s="183"/>
      <c r="AP896" s="183"/>
      <c r="AQ896" s="183"/>
      <c r="AR896" s="183"/>
      <c r="AS896" s="183"/>
      <c r="AT896" s="183"/>
      <c r="AU896" s="183"/>
      <c r="AV896" s="183"/>
      <c r="AW896" s="183"/>
      <c r="AX896" s="183"/>
      <c r="AY896" s="183"/>
      <c r="AZ896" s="183"/>
      <c r="BA896" s="183"/>
      <c r="BB896" s="183"/>
      <c r="BC896" s="183"/>
      <c r="BD896" s="183"/>
      <c r="BE896" s="183"/>
      <c r="BF896" s="183"/>
      <c r="BG896" s="183"/>
      <c r="BH896" s="183"/>
      <c r="BI896" s="183"/>
      <c r="BJ896" s="183"/>
    </row>
    <row r="897">
      <c r="A897" s="183"/>
      <c r="B897" s="183"/>
      <c r="C897" s="263"/>
      <c r="D897" s="228"/>
      <c r="E897" s="228"/>
      <c r="F897" s="183"/>
      <c r="G897" s="183"/>
      <c r="H897" s="264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  <c r="AB897" s="183"/>
      <c r="AC897" s="183"/>
      <c r="AD897" s="183"/>
      <c r="AE897" s="183"/>
      <c r="AF897" s="183"/>
      <c r="AG897" s="183"/>
      <c r="AH897" s="183"/>
      <c r="AI897" s="183"/>
      <c r="AJ897" s="183"/>
      <c r="AK897" s="183"/>
      <c r="AL897" s="183"/>
      <c r="AM897" s="183"/>
      <c r="AN897" s="183"/>
      <c r="AO897" s="183"/>
      <c r="AP897" s="183"/>
      <c r="AQ897" s="183"/>
      <c r="AR897" s="183"/>
      <c r="AS897" s="183"/>
      <c r="AT897" s="183"/>
      <c r="AU897" s="183"/>
      <c r="AV897" s="183"/>
      <c r="AW897" s="183"/>
      <c r="AX897" s="183"/>
      <c r="AY897" s="183"/>
      <c r="AZ897" s="183"/>
      <c r="BA897" s="183"/>
      <c r="BB897" s="183"/>
      <c r="BC897" s="183"/>
      <c r="BD897" s="183"/>
      <c r="BE897" s="183"/>
      <c r="BF897" s="183"/>
      <c r="BG897" s="183"/>
      <c r="BH897" s="183"/>
      <c r="BI897" s="183"/>
      <c r="BJ897" s="183"/>
    </row>
    <row r="898">
      <c r="A898" s="183"/>
      <c r="B898" s="183"/>
      <c r="C898" s="263"/>
      <c r="D898" s="228"/>
      <c r="E898" s="228"/>
      <c r="F898" s="183"/>
      <c r="G898" s="183"/>
      <c r="H898" s="264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  <c r="AB898" s="183"/>
      <c r="AC898" s="183"/>
      <c r="AD898" s="183"/>
      <c r="AE898" s="183"/>
      <c r="AF898" s="183"/>
      <c r="AG898" s="183"/>
      <c r="AH898" s="183"/>
      <c r="AI898" s="183"/>
      <c r="AJ898" s="183"/>
      <c r="AK898" s="183"/>
      <c r="AL898" s="183"/>
      <c r="AM898" s="183"/>
      <c r="AN898" s="183"/>
      <c r="AO898" s="183"/>
      <c r="AP898" s="183"/>
      <c r="AQ898" s="183"/>
      <c r="AR898" s="183"/>
      <c r="AS898" s="183"/>
      <c r="AT898" s="183"/>
      <c r="AU898" s="183"/>
      <c r="AV898" s="183"/>
      <c r="AW898" s="183"/>
      <c r="AX898" s="183"/>
      <c r="AY898" s="183"/>
      <c r="AZ898" s="183"/>
      <c r="BA898" s="183"/>
      <c r="BB898" s="183"/>
      <c r="BC898" s="183"/>
      <c r="BD898" s="183"/>
      <c r="BE898" s="183"/>
      <c r="BF898" s="183"/>
      <c r="BG898" s="183"/>
      <c r="BH898" s="183"/>
      <c r="BI898" s="183"/>
      <c r="BJ898" s="183"/>
    </row>
    <row r="899">
      <c r="A899" s="183"/>
      <c r="B899" s="183"/>
      <c r="C899" s="263"/>
      <c r="D899" s="228"/>
      <c r="E899" s="228"/>
      <c r="F899" s="183"/>
      <c r="G899" s="183"/>
      <c r="H899" s="264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  <c r="AB899" s="183"/>
      <c r="AC899" s="183"/>
      <c r="AD899" s="183"/>
      <c r="AE899" s="183"/>
      <c r="AF899" s="183"/>
      <c r="AG899" s="183"/>
      <c r="AH899" s="183"/>
      <c r="AI899" s="183"/>
      <c r="AJ899" s="183"/>
      <c r="AK899" s="183"/>
      <c r="AL899" s="183"/>
      <c r="AM899" s="183"/>
      <c r="AN899" s="183"/>
      <c r="AO899" s="183"/>
      <c r="AP899" s="183"/>
      <c r="AQ899" s="183"/>
      <c r="AR899" s="183"/>
      <c r="AS899" s="183"/>
      <c r="AT899" s="183"/>
      <c r="AU899" s="183"/>
      <c r="AV899" s="183"/>
      <c r="AW899" s="183"/>
      <c r="AX899" s="183"/>
      <c r="AY899" s="183"/>
      <c r="AZ899" s="183"/>
      <c r="BA899" s="183"/>
      <c r="BB899" s="183"/>
      <c r="BC899" s="183"/>
      <c r="BD899" s="183"/>
      <c r="BE899" s="183"/>
      <c r="BF899" s="183"/>
      <c r="BG899" s="183"/>
      <c r="BH899" s="183"/>
      <c r="BI899" s="183"/>
      <c r="BJ899" s="183"/>
    </row>
    <row r="900">
      <c r="A900" s="183"/>
      <c r="B900" s="183"/>
      <c r="C900" s="263"/>
      <c r="D900" s="228"/>
      <c r="E900" s="228"/>
      <c r="F900" s="183"/>
      <c r="G900" s="183"/>
      <c r="H900" s="264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  <c r="AB900" s="183"/>
      <c r="AC900" s="183"/>
      <c r="AD900" s="183"/>
      <c r="AE900" s="183"/>
      <c r="AF900" s="183"/>
      <c r="AG900" s="183"/>
      <c r="AH900" s="183"/>
      <c r="AI900" s="183"/>
      <c r="AJ900" s="183"/>
      <c r="AK900" s="183"/>
      <c r="AL900" s="183"/>
      <c r="AM900" s="183"/>
      <c r="AN900" s="183"/>
      <c r="AO900" s="183"/>
      <c r="AP900" s="183"/>
      <c r="AQ900" s="183"/>
      <c r="AR900" s="183"/>
      <c r="AS900" s="183"/>
      <c r="AT900" s="183"/>
      <c r="AU900" s="183"/>
      <c r="AV900" s="183"/>
      <c r="AW900" s="183"/>
      <c r="AX900" s="183"/>
      <c r="AY900" s="183"/>
      <c r="AZ900" s="183"/>
      <c r="BA900" s="183"/>
      <c r="BB900" s="183"/>
      <c r="BC900" s="183"/>
      <c r="BD900" s="183"/>
      <c r="BE900" s="183"/>
      <c r="BF900" s="183"/>
      <c r="BG900" s="183"/>
      <c r="BH900" s="183"/>
      <c r="BI900" s="183"/>
      <c r="BJ900" s="183"/>
    </row>
    <row r="901">
      <c r="A901" s="183"/>
      <c r="B901" s="183"/>
      <c r="C901" s="263"/>
      <c r="D901" s="228"/>
      <c r="E901" s="228"/>
      <c r="F901" s="183"/>
      <c r="G901" s="183"/>
      <c r="H901" s="264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  <c r="AB901" s="183"/>
      <c r="AC901" s="183"/>
      <c r="AD901" s="183"/>
      <c r="AE901" s="183"/>
      <c r="AF901" s="183"/>
      <c r="AG901" s="183"/>
      <c r="AH901" s="183"/>
      <c r="AI901" s="183"/>
      <c r="AJ901" s="183"/>
      <c r="AK901" s="183"/>
      <c r="AL901" s="183"/>
      <c r="AM901" s="183"/>
      <c r="AN901" s="183"/>
      <c r="AO901" s="183"/>
      <c r="AP901" s="183"/>
      <c r="AQ901" s="183"/>
      <c r="AR901" s="183"/>
      <c r="AS901" s="183"/>
      <c r="AT901" s="183"/>
      <c r="AU901" s="183"/>
      <c r="AV901" s="183"/>
      <c r="AW901" s="183"/>
      <c r="AX901" s="183"/>
      <c r="AY901" s="183"/>
      <c r="AZ901" s="183"/>
      <c r="BA901" s="183"/>
      <c r="BB901" s="183"/>
      <c r="BC901" s="183"/>
      <c r="BD901" s="183"/>
      <c r="BE901" s="183"/>
      <c r="BF901" s="183"/>
      <c r="BG901" s="183"/>
      <c r="BH901" s="183"/>
      <c r="BI901" s="183"/>
      <c r="BJ901" s="183"/>
    </row>
    <row r="902">
      <c r="A902" s="183"/>
      <c r="B902" s="183"/>
      <c r="C902" s="263"/>
      <c r="D902" s="228"/>
      <c r="E902" s="228"/>
      <c r="F902" s="183"/>
      <c r="G902" s="183"/>
      <c r="H902" s="264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  <c r="AB902" s="183"/>
      <c r="AC902" s="183"/>
      <c r="AD902" s="183"/>
      <c r="AE902" s="183"/>
      <c r="AF902" s="183"/>
      <c r="AG902" s="183"/>
      <c r="AH902" s="183"/>
      <c r="AI902" s="183"/>
      <c r="AJ902" s="183"/>
      <c r="AK902" s="183"/>
      <c r="AL902" s="183"/>
      <c r="AM902" s="183"/>
      <c r="AN902" s="183"/>
      <c r="AO902" s="183"/>
      <c r="AP902" s="183"/>
      <c r="AQ902" s="183"/>
      <c r="AR902" s="183"/>
      <c r="AS902" s="183"/>
      <c r="AT902" s="183"/>
      <c r="AU902" s="183"/>
      <c r="AV902" s="183"/>
      <c r="AW902" s="183"/>
      <c r="AX902" s="183"/>
      <c r="AY902" s="183"/>
      <c r="AZ902" s="183"/>
      <c r="BA902" s="183"/>
      <c r="BB902" s="183"/>
      <c r="BC902" s="183"/>
      <c r="BD902" s="183"/>
      <c r="BE902" s="183"/>
      <c r="BF902" s="183"/>
      <c r="BG902" s="183"/>
      <c r="BH902" s="183"/>
      <c r="BI902" s="183"/>
      <c r="BJ902" s="183"/>
    </row>
    <row r="903">
      <c r="A903" s="183"/>
      <c r="B903" s="183"/>
      <c r="C903" s="263"/>
      <c r="D903" s="228"/>
      <c r="E903" s="228"/>
      <c r="F903" s="183"/>
      <c r="G903" s="183"/>
      <c r="H903" s="264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  <c r="AB903" s="183"/>
      <c r="AC903" s="183"/>
      <c r="AD903" s="183"/>
      <c r="AE903" s="183"/>
      <c r="AF903" s="183"/>
      <c r="AG903" s="183"/>
      <c r="AH903" s="183"/>
      <c r="AI903" s="183"/>
      <c r="AJ903" s="183"/>
      <c r="AK903" s="183"/>
      <c r="AL903" s="183"/>
      <c r="AM903" s="183"/>
      <c r="AN903" s="183"/>
      <c r="AO903" s="183"/>
      <c r="AP903" s="183"/>
      <c r="AQ903" s="183"/>
      <c r="AR903" s="183"/>
      <c r="AS903" s="183"/>
      <c r="AT903" s="183"/>
      <c r="AU903" s="183"/>
      <c r="AV903" s="183"/>
      <c r="AW903" s="183"/>
      <c r="AX903" s="183"/>
      <c r="AY903" s="183"/>
      <c r="AZ903" s="183"/>
      <c r="BA903" s="183"/>
      <c r="BB903" s="183"/>
      <c r="BC903" s="183"/>
      <c r="BD903" s="183"/>
      <c r="BE903" s="183"/>
      <c r="BF903" s="183"/>
      <c r="BG903" s="183"/>
      <c r="BH903" s="183"/>
      <c r="BI903" s="183"/>
      <c r="BJ903" s="183"/>
    </row>
    <row r="904">
      <c r="A904" s="183"/>
      <c r="B904" s="183"/>
      <c r="C904" s="263"/>
      <c r="D904" s="228"/>
      <c r="E904" s="228"/>
      <c r="F904" s="183"/>
      <c r="G904" s="183"/>
      <c r="H904" s="264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  <c r="AB904" s="183"/>
      <c r="AC904" s="183"/>
      <c r="AD904" s="183"/>
      <c r="AE904" s="183"/>
      <c r="AF904" s="183"/>
      <c r="AG904" s="183"/>
      <c r="AH904" s="183"/>
      <c r="AI904" s="183"/>
      <c r="AJ904" s="183"/>
      <c r="AK904" s="183"/>
      <c r="AL904" s="183"/>
      <c r="AM904" s="183"/>
      <c r="AN904" s="183"/>
      <c r="AO904" s="183"/>
      <c r="AP904" s="183"/>
      <c r="AQ904" s="183"/>
      <c r="AR904" s="183"/>
      <c r="AS904" s="183"/>
      <c r="AT904" s="183"/>
      <c r="AU904" s="183"/>
      <c r="AV904" s="183"/>
      <c r="AW904" s="183"/>
      <c r="AX904" s="183"/>
      <c r="AY904" s="183"/>
      <c r="AZ904" s="183"/>
      <c r="BA904" s="183"/>
      <c r="BB904" s="183"/>
      <c r="BC904" s="183"/>
      <c r="BD904" s="183"/>
      <c r="BE904" s="183"/>
      <c r="BF904" s="183"/>
      <c r="BG904" s="183"/>
      <c r="BH904" s="183"/>
      <c r="BI904" s="183"/>
      <c r="BJ904" s="183"/>
    </row>
    <row r="905">
      <c r="A905" s="183"/>
      <c r="B905" s="183"/>
      <c r="C905" s="263"/>
      <c r="D905" s="228"/>
      <c r="E905" s="228"/>
      <c r="F905" s="183"/>
      <c r="G905" s="183"/>
      <c r="H905" s="264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  <c r="AB905" s="183"/>
      <c r="AC905" s="183"/>
      <c r="AD905" s="183"/>
      <c r="AE905" s="183"/>
      <c r="AF905" s="183"/>
      <c r="AG905" s="183"/>
      <c r="AH905" s="183"/>
      <c r="AI905" s="183"/>
      <c r="AJ905" s="183"/>
      <c r="AK905" s="183"/>
      <c r="AL905" s="183"/>
      <c r="AM905" s="183"/>
      <c r="AN905" s="183"/>
      <c r="AO905" s="183"/>
      <c r="AP905" s="183"/>
      <c r="AQ905" s="183"/>
      <c r="AR905" s="183"/>
      <c r="AS905" s="183"/>
      <c r="AT905" s="183"/>
      <c r="AU905" s="183"/>
      <c r="AV905" s="183"/>
      <c r="AW905" s="183"/>
      <c r="AX905" s="183"/>
      <c r="AY905" s="183"/>
      <c r="AZ905" s="183"/>
      <c r="BA905" s="183"/>
      <c r="BB905" s="183"/>
      <c r="BC905" s="183"/>
      <c r="BD905" s="183"/>
      <c r="BE905" s="183"/>
      <c r="BF905" s="183"/>
      <c r="BG905" s="183"/>
      <c r="BH905" s="183"/>
      <c r="BI905" s="183"/>
      <c r="BJ905" s="183"/>
    </row>
    <row r="906">
      <c r="A906" s="183"/>
      <c r="B906" s="183"/>
      <c r="C906" s="263"/>
      <c r="D906" s="228"/>
      <c r="E906" s="228"/>
      <c r="F906" s="183"/>
      <c r="G906" s="183"/>
      <c r="H906" s="264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  <c r="AB906" s="183"/>
      <c r="AC906" s="183"/>
      <c r="AD906" s="183"/>
      <c r="AE906" s="183"/>
      <c r="AF906" s="183"/>
      <c r="AG906" s="183"/>
      <c r="AH906" s="183"/>
      <c r="AI906" s="183"/>
      <c r="AJ906" s="183"/>
      <c r="AK906" s="183"/>
      <c r="AL906" s="183"/>
      <c r="AM906" s="183"/>
      <c r="AN906" s="183"/>
      <c r="AO906" s="183"/>
      <c r="AP906" s="183"/>
      <c r="AQ906" s="183"/>
      <c r="AR906" s="183"/>
      <c r="AS906" s="183"/>
      <c r="AT906" s="183"/>
      <c r="AU906" s="183"/>
      <c r="AV906" s="183"/>
      <c r="AW906" s="183"/>
      <c r="AX906" s="183"/>
      <c r="AY906" s="183"/>
      <c r="AZ906" s="183"/>
      <c r="BA906" s="183"/>
      <c r="BB906" s="183"/>
      <c r="BC906" s="183"/>
      <c r="BD906" s="183"/>
      <c r="BE906" s="183"/>
      <c r="BF906" s="183"/>
      <c r="BG906" s="183"/>
      <c r="BH906" s="183"/>
      <c r="BI906" s="183"/>
      <c r="BJ906" s="183"/>
    </row>
    <row r="907">
      <c r="A907" s="183"/>
      <c r="B907" s="183"/>
      <c r="C907" s="263"/>
      <c r="D907" s="228"/>
      <c r="E907" s="228"/>
      <c r="F907" s="183"/>
      <c r="G907" s="183"/>
      <c r="H907" s="264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  <c r="AB907" s="183"/>
      <c r="AC907" s="183"/>
      <c r="AD907" s="183"/>
      <c r="AE907" s="183"/>
      <c r="AF907" s="183"/>
      <c r="AG907" s="183"/>
      <c r="AH907" s="183"/>
      <c r="AI907" s="183"/>
      <c r="AJ907" s="183"/>
      <c r="AK907" s="183"/>
      <c r="AL907" s="183"/>
      <c r="AM907" s="183"/>
      <c r="AN907" s="183"/>
      <c r="AO907" s="183"/>
      <c r="AP907" s="183"/>
      <c r="AQ907" s="183"/>
      <c r="AR907" s="183"/>
      <c r="AS907" s="183"/>
      <c r="AT907" s="183"/>
      <c r="AU907" s="183"/>
      <c r="AV907" s="183"/>
      <c r="AW907" s="183"/>
      <c r="AX907" s="183"/>
      <c r="AY907" s="183"/>
      <c r="AZ907" s="183"/>
      <c r="BA907" s="183"/>
      <c r="BB907" s="183"/>
      <c r="BC907" s="183"/>
      <c r="BD907" s="183"/>
      <c r="BE907" s="183"/>
      <c r="BF907" s="183"/>
      <c r="BG907" s="183"/>
      <c r="BH907" s="183"/>
      <c r="BI907" s="183"/>
      <c r="BJ907" s="183"/>
    </row>
    <row r="908">
      <c r="A908" s="183"/>
      <c r="B908" s="183"/>
      <c r="C908" s="263"/>
      <c r="D908" s="228"/>
      <c r="E908" s="228"/>
      <c r="F908" s="183"/>
      <c r="G908" s="183"/>
      <c r="H908" s="264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  <c r="AB908" s="183"/>
      <c r="AC908" s="183"/>
      <c r="AD908" s="183"/>
      <c r="AE908" s="183"/>
      <c r="AF908" s="183"/>
      <c r="AG908" s="183"/>
      <c r="AH908" s="183"/>
      <c r="AI908" s="183"/>
      <c r="AJ908" s="183"/>
      <c r="AK908" s="183"/>
      <c r="AL908" s="183"/>
      <c r="AM908" s="183"/>
      <c r="AN908" s="183"/>
      <c r="AO908" s="183"/>
      <c r="AP908" s="183"/>
      <c r="AQ908" s="183"/>
      <c r="AR908" s="183"/>
      <c r="AS908" s="183"/>
      <c r="AT908" s="183"/>
      <c r="AU908" s="183"/>
      <c r="AV908" s="183"/>
      <c r="AW908" s="183"/>
      <c r="AX908" s="183"/>
      <c r="AY908" s="183"/>
      <c r="AZ908" s="183"/>
      <c r="BA908" s="183"/>
      <c r="BB908" s="183"/>
      <c r="BC908" s="183"/>
      <c r="BD908" s="183"/>
      <c r="BE908" s="183"/>
      <c r="BF908" s="183"/>
      <c r="BG908" s="183"/>
      <c r="BH908" s="183"/>
      <c r="BI908" s="183"/>
      <c r="BJ908" s="183"/>
    </row>
    <row r="909">
      <c r="A909" s="183"/>
      <c r="B909" s="183"/>
      <c r="C909" s="263"/>
      <c r="D909" s="228"/>
      <c r="E909" s="228"/>
      <c r="F909" s="183"/>
      <c r="G909" s="183"/>
      <c r="H909" s="264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  <c r="AB909" s="183"/>
      <c r="AC909" s="183"/>
      <c r="AD909" s="183"/>
      <c r="AE909" s="183"/>
      <c r="AF909" s="183"/>
      <c r="AG909" s="183"/>
      <c r="AH909" s="183"/>
      <c r="AI909" s="183"/>
      <c r="AJ909" s="183"/>
      <c r="AK909" s="183"/>
      <c r="AL909" s="183"/>
      <c r="AM909" s="183"/>
      <c r="AN909" s="183"/>
      <c r="AO909" s="183"/>
      <c r="AP909" s="183"/>
      <c r="AQ909" s="183"/>
      <c r="AR909" s="183"/>
      <c r="AS909" s="183"/>
      <c r="AT909" s="183"/>
      <c r="AU909" s="183"/>
      <c r="AV909" s="183"/>
      <c r="AW909" s="183"/>
      <c r="AX909" s="183"/>
      <c r="AY909" s="183"/>
      <c r="AZ909" s="183"/>
      <c r="BA909" s="183"/>
      <c r="BB909" s="183"/>
      <c r="BC909" s="183"/>
      <c r="BD909" s="183"/>
      <c r="BE909" s="183"/>
      <c r="BF909" s="183"/>
      <c r="BG909" s="183"/>
      <c r="BH909" s="183"/>
      <c r="BI909" s="183"/>
      <c r="BJ909" s="183"/>
    </row>
    <row r="910">
      <c r="A910" s="183"/>
      <c r="B910" s="183"/>
      <c r="C910" s="263"/>
      <c r="D910" s="228"/>
      <c r="E910" s="228"/>
      <c r="F910" s="183"/>
      <c r="G910" s="183"/>
      <c r="H910" s="264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  <c r="AB910" s="183"/>
      <c r="AC910" s="183"/>
      <c r="AD910" s="183"/>
      <c r="AE910" s="183"/>
      <c r="AF910" s="183"/>
      <c r="AG910" s="183"/>
      <c r="AH910" s="183"/>
      <c r="AI910" s="183"/>
      <c r="AJ910" s="183"/>
      <c r="AK910" s="183"/>
      <c r="AL910" s="183"/>
      <c r="AM910" s="183"/>
      <c r="AN910" s="183"/>
      <c r="AO910" s="183"/>
      <c r="AP910" s="183"/>
      <c r="AQ910" s="183"/>
      <c r="AR910" s="183"/>
      <c r="AS910" s="183"/>
      <c r="AT910" s="183"/>
      <c r="AU910" s="183"/>
      <c r="AV910" s="183"/>
      <c r="AW910" s="183"/>
      <c r="AX910" s="183"/>
      <c r="AY910" s="183"/>
      <c r="AZ910" s="183"/>
      <c r="BA910" s="183"/>
      <c r="BB910" s="183"/>
      <c r="BC910" s="183"/>
      <c r="BD910" s="183"/>
      <c r="BE910" s="183"/>
      <c r="BF910" s="183"/>
      <c r="BG910" s="183"/>
      <c r="BH910" s="183"/>
      <c r="BI910" s="183"/>
      <c r="BJ910" s="183"/>
    </row>
    <row r="911">
      <c r="A911" s="183"/>
      <c r="B911" s="183"/>
      <c r="C911" s="263"/>
      <c r="D911" s="228"/>
      <c r="E911" s="228"/>
      <c r="F911" s="183"/>
      <c r="G911" s="183"/>
      <c r="H911" s="264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  <c r="AB911" s="183"/>
      <c r="AC911" s="183"/>
      <c r="AD911" s="183"/>
      <c r="AE911" s="183"/>
      <c r="AF911" s="183"/>
      <c r="AG911" s="183"/>
      <c r="AH911" s="183"/>
      <c r="AI911" s="183"/>
      <c r="AJ911" s="183"/>
      <c r="AK911" s="183"/>
      <c r="AL911" s="183"/>
      <c r="AM911" s="183"/>
      <c r="AN911" s="183"/>
      <c r="AO911" s="183"/>
      <c r="AP911" s="183"/>
      <c r="AQ911" s="183"/>
      <c r="AR911" s="183"/>
      <c r="AS911" s="183"/>
      <c r="AT911" s="183"/>
      <c r="AU911" s="183"/>
      <c r="AV911" s="183"/>
      <c r="AW911" s="183"/>
      <c r="AX911" s="183"/>
      <c r="AY911" s="183"/>
      <c r="AZ911" s="183"/>
      <c r="BA911" s="183"/>
      <c r="BB911" s="183"/>
      <c r="BC911" s="183"/>
      <c r="BD911" s="183"/>
      <c r="BE911" s="183"/>
      <c r="BF911" s="183"/>
      <c r="BG911" s="183"/>
      <c r="BH911" s="183"/>
      <c r="BI911" s="183"/>
      <c r="BJ911" s="183"/>
    </row>
    <row r="912">
      <c r="A912" s="183"/>
      <c r="B912" s="183"/>
      <c r="C912" s="263"/>
      <c r="D912" s="228"/>
      <c r="E912" s="228"/>
      <c r="F912" s="183"/>
      <c r="G912" s="183"/>
      <c r="H912" s="264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  <c r="AB912" s="183"/>
      <c r="AC912" s="183"/>
      <c r="AD912" s="183"/>
      <c r="AE912" s="183"/>
      <c r="AF912" s="183"/>
      <c r="AG912" s="183"/>
      <c r="AH912" s="183"/>
      <c r="AI912" s="183"/>
      <c r="AJ912" s="183"/>
      <c r="AK912" s="183"/>
      <c r="AL912" s="183"/>
      <c r="AM912" s="183"/>
      <c r="AN912" s="183"/>
      <c r="AO912" s="183"/>
      <c r="AP912" s="183"/>
      <c r="AQ912" s="183"/>
      <c r="AR912" s="183"/>
      <c r="AS912" s="183"/>
      <c r="AT912" s="183"/>
      <c r="AU912" s="183"/>
      <c r="AV912" s="183"/>
      <c r="AW912" s="183"/>
      <c r="AX912" s="183"/>
      <c r="AY912" s="183"/>
      <c r="AZ912" s="183"/>
      <c r="BA912" s="183"/>
      <c r="BB912" s="183"/>
      <c r="BC912" s="183"/>
      <c r="BD912" s="183"/>
      <c r="BE912" s="183"/>
      <c r="BF912" s="183"/>
      <c r="BG912" s="183"/>
      <c r="BH912" s="183"/>
      <c r="BI912" s="183"/>
      <c r="BJ912" s="183"/>
    </row>
    <row r="913">
      <c r="A913" s="183"/>
      <c r="B913" s="183"/>
      <c r="C913" s="263"/>
      <c r="D913" s="228"/>
      <c r="E913" s="228"/>
      <c r="F913" s="183"/>
      <c r="G913" s="183"/>
      <c r="H913" s="264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  <c r="AB913" s="183"/>
      <c r="AC913" s="183"/>
      <c r="AD913" s="183"/>
      <c r="AE913" s="183"/>
      <c r="AF913" s="183"/>
      <c r="AG913" s="183"/>
      <c r="AH913" s="183"/>
      <c r="AI913" s="183"/>
      <c r="AJ913" s="183"/>
      <c r="AK913" s="183"/>
      <c r="AL913" s="183"/>
      <c r="AM913" s="183"/>
      <c r="AN913" s="183"/>
      <c r="AO913" s="183"/>
      <c r="AP913" s="183"/>
      <c r="AQ913" s="183"/>
      <c r="AR913" s="183"/>
      <c r="AS913" s="183"/>
      <c r="AT913" s="183"/>
      <c r="AU913" s="183"/>
      <c r="AV913" s="183"/>
      <c r="AW913" s="183"/>
      <c r="AX913" s="183"/>
      <c r="AY913" s="183"/>
      <c r="AZ913" s="183"/>
      <c r="BA913" s="183"/>
      <c r="BB913" s="183"/>
      <c r="BC913" s="183"/>
      <c r="BD913" s="183"/>
      <c r="BE913" s="183"/>
      <c r="BF913" s="183"/>
      <c r="BG913" s="183"/>
      <c r="BH913" s="183"/>
      <c r="BI913" s="183"/>
      <c r="BJ913" s="183"/>
    </row>
    <row r="914">
      <c r="A914" s="183"/>
      <c r="B914" s="183"/>
      <c r="C914" s="263"/>
      <c r="D914" s="228"/>
      <c r="E914" s="228"/>
      <c r="F914" s="183"/>
      <c r="G914" s="183"/>
      <c r="H914" s="264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  <c r="AB914" s="183"/>
      <c r="AC914" s="183"/>
      <c r="AD914" s="183"/>
      <c r="AE914" s="183"/>
      <c r="AF914" s="183"/>
      <c r="AG914" s="183"/>
      <c r="AH914" s="183"/>
      <c r="AI914" s="183"/>
      <c r="AJ914" s="183"/>
      <c r="AK914" s="183"/>
      <c r="AL914" s="183"/>
      <c r="AM914" s="183"/>
      <c r="AN914" s="183"/>
      <c r="AO914" s="183"/>
      <c r="AP914" s="183"/>
      <c r="AQ914" s="183"/>
      <c r="AR914" s="183"/>
      <c r="AS914" s="183"/>
      <c r="AT914" s="183"/>
      <c r="AU914" s="183"/>
      <c r="AV914" s="183"/>
      <c r="AW914" s="183"/>
      <c r="AX914" s="183"/>
      <c r="AY914" s="183"/>
      <c r="AZ914" s="183"/>
      <c r="BA914" s="183"/>
      <c r="BB914" s="183"/>
      <c r="BC914" s="183"/>
      <c r="BD914" s="183"/>
      <c r="BE914" s="183"/>
      <c r="BF914" s="183"/>
      <c r="BG914" s="183"/>
      <c r="BH914" s="183"/>
      <c r="BI914" s="183"/>
      <c r="BJ914" s="183"/>
    </row>
    <row r="915">
      <c r="A915" s="183"/>
      <c r="B915" s="183"/>
      <c r="C915" s="263"/>
      <c r="D915" s="228"/>
      <c r="E915" s="228"/>
      <c r="F915" s="183"/>
      <c r="G915" s="183"/>
      <c r="H915" s="264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  <c r="AA915" s="183"/>
      <c r="AB915" s="183"/>
      <c r="AC915" s="183"/>
      <c r="AD915" s="183"/>
      <c r="AE915" s="183"/>
      <c r="AF915" s="183"/>
      <c r="AG915" s="183"/>
      <c r="AH915" s="183"/>
      <c r="AI915" s="183"/>
      <c r="AJ915" s="183"/>
      <c r="AK915" s="183"/>
      <c r="AL915" s="183"/>
      <c r="AM915" s="183"/>
      <c r="AN915" s="183"/>
      <c r="AO915" s="183"/>
      <c r="AP915" s="183"/>
      <c r="AQ915" s="183"/>
      <c r="AR915" s="183"/>
      <c r="AS915" s="183"/>
      <c r="AT915" s="183"/>
      <c r="AU915" s="183"/>
      <c r="AV915" s="183"/>
      <c r="AW915" s="183"/>
      <c r="AX915" s="183"/>
      <c r="AY915" s="183"/>
      <c r="AZ915" s="183"/>
      <c r="BA915" s="183"/>
      <c r="BB915" s="183"/>
      <c r="BC915" s="183"/>
      <c r="BD915" s="183"/>
      <c r="BE915" s="183"/>
      <c r="BF915" s="183"/>
      <c r="BG915" s="183"/>
      <c r="BH915" s="183"/>
      <c r="BI915" s="183"/>
      <c r="BJ915" s="183"/>
    </row>
    <row r="916">
      <c r="A916" s="183"/>
      <c r="B916" s="183"/>
      <c r="C916" s="263"/>
      <c r="D916" s="228"/>
      <c r="E916" s="228"/>
      <c r="F916" s="183"/>
      <c r="G916" s="183"/>
      <c r="H916" s="264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  <c r="AA916" s="183"/>
      <c r="AB916" s="183"/>
      <c r="AC916" s="183"/>
      <c r="AD916" s="183"/>
      <c r="AE916" s="183"/>
      <c r="AF916" s="183"/>
      <c r="AG916" s="183"/>
      <c r="AH916" s="183"/>
      <c r="AI916" s="183"/>
      <c r="AJ916" s="183"/>
      <c r="AK916" s="183"/>
      <c r="AL916" s="183"/>
      <c r="AM916" s="183"/>
      <c r="AN916" s="183"/>
      <c r="AO916" s="183"/>
      <c r="AP916" s="183"/>
      <c r="AQ916" s="183"/>
      <c r="AR916" s="183"/>
      <c r="AS916" s="183"/>
      <c r="AT916" s="183"/>
      <c r="AU916" s="183"/>
      <c r="AV916" s="183"/>
      <c r="AW916" s="183"/>
      <c r="AX916" s="183"/>
      <c r="AY916" s="183"/>
      <c r="AZ916" s="183"/>
      <c r="BA916" s="183"/>
      <c r="BB916" s="183"/>
      <c r="BC916" s="183"/>
      <c r="BD916" s="183"/>
      <c r="BE916" s="183"/>
      <c r="BF916" s="183"/>
      <c r="BG916" s="183"/>
      <c r="BH916" s="183"/>
      <c r="BI916" s="183"/>
      <c r="BJ916" s="183"/>
    </row>
    <row r="917">
      <c r="A917" s="183"/>
      <c r="B917" s="183"/>
      <c r="C917" s="263"/>
      <c r="D917" s="228"/>
      <c r="E917" s="228"/>
      <c r="F917" s="183"/>
      <c r="G917" s="183"/>
      <c r="H917" s="264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  <c r="AA917" s="183"/>
      <c r="AB917" s="183"/>
      <c r="AC917" s="183"/>
      <c r="AD917" s="183"/>
      <c r="AE917" s="183"/>
      <c r="AF917" s="183"/>
      <c r="AG917" s="183"/>
      <c r="AH917" s="183"/>
      <c r="AI917" s="183"/>
      <c r="AJ917" s="183"/>
      <c r="AK917" s="183"/>
      <c r="AL917" s="183"/>
      <c r="AM917" s="183"/>
      <c r="AN917" s="183"/>
      <c r="AO917" s="183"/>
      <c r="AP917" s="183"/>
      <c r="AQ917" s="183"/>
      <c r="AR917" s="183"/>
      <c r="AS917" s="183"/>
      <c r="AT917" s="183"/>
      <c r="AU917" s="183"/>
      <c r="AV917" s="183"/>
      <c r="AW917" s="183"/>
      <c r="AX917" s="183"/>
      <c r="AY917" s="183"/>
      <c r="AZ917" s="183"/>
      <c r="BA917" s="183"/>
      <c r="BB917" s="183"/>
      <c r="BC917" s="183"/>
      <c r="BD917" s="183"/>
      <c r="BE917" s="183"/>
      <c r="BF917" s="183"/>
      <c r="BG917" s="183"/>
      <c r="BH917" s="183"/>
      <c r="BI917" s="183"/>
      <c r="BJ917" s="183"/>
    </row>
    <row r="918">
      <c r="A918" s="183"/>
      <c r="B918" s="183"/>
      <c r="C918" s="263"/>
      <c r="D918" s="228"/>
      <c r="E918" s="228"/>
      <c r="F918" s="183"/>
      <c r="G918" s="183"/>
      <c r="H918" s="264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  <c r="AA918" s="183"/>
      <c r="AB918" s="183"/>
      <c r="AC918" s="183"/>
      <c r="AD918" s="183"/>
      <c r="AE918" s="183"/>
      <c r="AF918" s="183"/>
      <c r="AG918" s="183"/>
      <c r="AH918" s="183"/>
      <c r="AI918" s="183"/>
      <c r="AJ918" s="183"/>
      <c r="AK918" s="183"/>
      <c r="AL918" s="183"/>
      <c r="AM918" s="183"/>
      <c r="AN918" s="183"/>
      <c r="AO918" s="183"/>
      <c r="AP918" s="183"/>
      <c r="AQ918" s="183"/>
      <c r="AR918" s="183"/>
      <c r="AS918" s="183"/>
      <c r="AT918" s="183"/>
      <c r="AU918" s="183"/>
      <c r="AV918" s="183"/>
      <c r="AW918" s="183"/>
      <c r="AX918" s="183"/>
      <c r="AY918" s="183"/>
      <c r="AZ918" s="183"/>
      <c r="BA918" s="183"/>
      <c r="BB918" s="183"/>
      <c r="BC918" s="183"/>
      <c r="BD918" s="183"/>
      <c r="BE918" s="183"/>
      <c r="BF918" s="183"/>
      <c r="BG918" s="183"/>
      <c r="BH918" s="183"/>
      <c r="BI918" s="183"/>
      <c r="BJ918" s="183"/>
    </row>
    <row r="919">
      <c r="A919" s="183"/>
      <c r="B919" s="183"/>
      <c r="C919" s="263"/>
      <c r="D919" s="228"/>
      <c r="E919" s="228"/>
      <c r="F919" s="183"/>
      <c r="G919" s="183"/>
      <c r="H919" s="264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  <c r="AA919" s="183"/>
      <c r="AB919" s="183"/>
      <c r="AC919" s="183"/>
      <c r="AD919" s="183"/>
      <c r="AE919" s="183"/>
      <c r="AF919" s="183"/>
      <c r="AG919" s="183"/>
      <c r="AH919" s="183"/>
      <c r="AI919" s="183"/>
      <c r="AJ919" s="183"/>
      <c r="AK919" s="183"/>
      <c r="AL919" s="183"/>
      <c r="AM919" s="183"/>
      <c r="AN919" s="183"/>
      <c r="AO919" s="183"/>
      <c r="AP919" s="183"/>
      <c r="AQ919" s="183"/>
      <c r="AR919" s="183"/>
      <c r="AS919" s="183"/>
      <c r="AT919" s="183"/>
      <c r="AU919" s="183"/>
      <c r="AV919" s="183"/>
      <c r="AW919" s="183"/>
      <c r="AX919" s="183"/>
      <c r="AY919" s="183"/>
      <c r="AZ919" s="183"/>
      <c r="BA919" s="183"/>
      <c r="BB919" s="183"/>
      <c r="BC919" s="183"/>
      <c r="BD919" s="183"/>
      <c r="BE919" s="183"/>
      <c r="BF919" s="183"/>
      <c r="BG919" s="183"/>
      <c r="BH919" s="183"/>
      <c r="BI919" s="183"/>
      <c r="BJ919" s="183"/>
    </row>
    <row r="920">
      <c r="A920" s="183"/>
      <c r="B920" s="183"/>
      <c r="C920" s="263"/>
      <c r="D920" s="228"/>
      <c r="E920" s="228"/>
      <c r="F920" s="183"/>
      <c r="G920" s="183"/>
      <c r="H920" s="264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  <c r="AA920" s="183"/>
      <c r="AB920" s="183"/>
      <c r="AC920" s="183"/>
      <c r="AD920" s="183"/>
      <c r="AE920" s="183"/>
      <c r="AF920" s="183"/>
      <c r="AG920" s="183"/>
      <c r="AH920" s="183"/>
      <c r="AI920" s="183"/>
      <c r="AJ920" s="183"/>
      <c r="AK920" s="183"/>
      <c r="AL920" s="183"/>
      <c r="AM920" s="183"/>
      <c r="AN920" s="183"/>
      <c r="AO920" s="183"/>
      <c r="AP920" s="183"/>
      <c r="AQ920" s="183"/>
      <c r="AR920" s="183"/>
      <c r="AS920" s="183"/>
      <c r="AT920" s="183"/>
      <c r="AU920" s="183"/>
      <c r="AV920" s="183"/>
      <c r="AW920" s="183"/>
      <c r="AX920" s="183"/>
      <c r="AY920" s="183"/>
      <c r="AZ920" s="183"/>
      <c r="BA920" s="183"/>
      <c r="BB920" s="183"/>
      <c r="BC920" s="183"/>
      <c r="BD920" s="183"/>
      <c r="BE920" s="183"/>
      <c r="BF920" s="183"/>
      <c r="BG920" s="183"/>
      <c r="BH920" s="183"/>
      <c r="BI920" s="183"/>
      <c r="BJ920" s="183"/>
    </row>
    <row r="921">
      <c r="A921" s="183"/>
      <c r="B921" s="183"/>
      <c r="C921" s="263"/>
      <c r="D921" s="228"/>
      <c r="E921" s="228"/>
      <c r="F921" s="183"/>
      <c r="G921" s="183"/>
      <c r="H921" s="264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  <c r="AA921" s="183"/>
      <c r="AB921" s="183"/>
      <c r="AC921" s="183"/>
      <c r="AD921" s="183"/>
      <c r="AE921" s="183"/>
      <c r="AF921" s="183"/>
      <c r="AG921" s="183"/>
      <c r="AH921" s="183"/>
      <c r="AI921" s="183"/>
      <c r="AJ921" s="183"/>
      <c r="AK921" s="183"/>
      <c r="AL921" s="183"/>
      <c r="AM921" s="183"/>
      <c r="AN921" s="183"/>
      <c r="AO921" s="183"/>
      <c r="AP921" s="183"/>
      <c r="AQ921" s="183"/>
      <c r="AR921" s="183"/>
      <c r="AS921" s="183"/>
      <c r="AT921" s="183"/>
      <c r="AU921" s="183"/>
      <c r="AV921" s="183"/>
      <c r="AW921" s="183"/>
      <c r="AX921" s="183"/>
      <c r="AY921" s="183"/>
      <c r="AZ921" s="183"/>
      <c r="BA921" s="183"/>
      <c r="BB921" s="183"/>
      <c r="BC921" s="183"/>
      <c r="BD921" s="183"/>
      <c r="BE921" s="183"/>
      <c r="BF921" s="183"/>
      <c r="BG921" s="183"/>
      <c r="BH921" s="183"/>
      <c r="BI921" s="183"/>
      <c r="BJ921" s="183"/>
    </row>
    <row r="922">
      <c r="A922" s="183"/>
      <c r="B922" s="183"/>
      <c r="C922" s="263"/>
      <c r="D922" s="228"/>
      <c r="E922" s="228"/>
      <c r="F922" s="183"/>
      <c r="G922" s="183"/>
      <c r="H922" s="264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  <c r="AA922" s="183"/>
      <c r="AB922" s="183"/>
      <c r="AC922" s="183"/>
      <c r="AD922" s="183"/>
      <c r="AE922" s="183"/>
      <c r="AF922" s="183"/>
      <c r="AG922" s="183"/>
      <c r="AH922" s="183"/>
      <c r="AI922" s="183"/>
      <c r="AJ922" s="183"/>
      <c r="AK922" s="183"/>
      <c r="AL922" s="183"/>
      <c r="AM922" s="183"/>
      <c r="AN922" s="183"/>
      <c r="AO922" s="183"/>
      <c r="AP922" s="183"/>
      <c r="AQ922" s="183"/>
      <c r="AR922" s="183"/>
      <c r="AS922" s="183"/>
      <c r="AT922" s="183"/>
      <c r="AU922" s="183"/>
      <c r="AV922" s="183"/>
      <c r="AW922" s="183"/>
      <c r="AX922" s="183"/>
      <c r="AY922" s="183"/>
      <c r="AZ922" s="183"/>
      <c r="BA922" s="183"/>
      <c r="BB922" s="183"/>
      <c r="BC922" s="183"/>
      <c r="BD922" s="183"/>
      <c r="BE922" s="183"/>
      <c r="BF922" s="183"/>
      <c r="BG922" s="183"/>
      <c r="BH922" s="183"/>
      <c r="BI922" s="183"/>
      <c r="BJ922" s="183"/>
    </row>
    <row r="923">
      <c r="A923" s="183"/>
      <c r="B923" s="183"/>
      <c r="C923" s="263"/>
      <c r="D923" s="228"/>
      <c r="E923" s="228"/>
      <c r="F923" s="183"/>
      <c r="G923" s="183"/>
      <c r="H923" s="264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  <c r="AA923" s="183"/>
      <c r="AB923" s="183"/>
      <c r="AC923" s="183"/>
      <c r="AD923" s="183"/>
      <c r="AE923" s="183"/>
      <c r="AF923" s="183"/>
      <c r="AG923" s="183"/>
      <c r="AH923" s="183"/>
      <c r="AI923" s="183"/>
      <c r="AJ923" s="183"/>
      <c r="AK923" s="183"/>
      <c r="AL923" s="183"/>
      <c r="AM923" s="183"/>
      <c r="AN923" s="183"/>
      <c r="AO923" s="183"/>
      <c r="AP923" s="183"/>
      <c r="AQ923" s="183"/>
      <c r="AR923" s="183"/>
      <c r="AS923" s="183"/>
      <c r="AT923" s="183"/>
      <c r="AU923" s="183"/>
      <c r="AV923" s="183"/>
      <c r="AW923" s="183"/>
      <c r="AX923" s="183"/>
      <c r="AY923" s="183"/>
      <c r="AZ923" s="183"/>
      <c r="BA923" s="183"/>
      <c r="BB923" s="183"/>
      <c r="BC923" s="183"/>
      <c r="BD923" s="183"/>
      <c r="BE923" s="183"/>
      <c r="BF923" s="183"/>
      <c r="BG923" s="183"/>
      <c r="BH923" s="183"/>
      <c r="BI923" s="183"/>
      <c r="BJ923" s="183"/>
    </row>
    <row r="924">
      <c r="A924" s="183"/>
      <c r="B924" s="183"/>
      <c r="C924" s="263"/>
      <c r="D924" s="228"/>
      <c r="E924" s="228"/>
      <c r="F924" s="183"/>
      <c r="G924" s="183"/>
      <c r="H924" s="264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  <c r="AA924" s="183"/>
      <c r="AB924" s="183"/>
      <c r="AC924" s="183"/>
      <c r="AD924" s="183"/>
      <c r="AE924" s="183"/>
      <c r="AF924" s="183"/>
      <c r="AG924" s="183"/>
      <c r="AH924" s="183"/>
      <c r="AI924" s="183"/>
      <c r="AJ924" s="183"/>
      <c r="AK924" s="183"/>
      <c r="AL924" s="183"/>
      <c r="AM924" s="183"/>
      <c r="AN924" s="183"/>
      <c r="AO924" s="183"/>
      <c r="AP924" s="183"/>
      <c r="AQ924" s="183"/>
      <c r="AR924" s="183"/>
      <c r="AS924" s="183"/>
      <c r="AT924" s="183"/>
      <c r="AU924" s="183"/>
      <c r="AV924" s="183"/>
      <c r="AW924" s="183"/>
      <c r="AX924" s="183"/>
      <c r="AY924" s="183"/>
      <c r="AZ924" s="183"/>
      <c r="BA924" s="183"/>
      <c r="BB924" s="183"/>
      <c r="BC924" s="183"/>
      <c r="BD924" s="183"/>
      <c r="BE924" s="183"/>
      <c r="BF924" s="183"/>
      <c r="BG924" s="183"/>
      <c r="BH924" s="183"/>
      <c r="BI924" s="183"/>
      <c r="BJ924" s="183"/>
    </row>
    <row r="925">
      <c r="A925" s="183"/>
      <c r="B925" s="183"/>
      <c r="C925" s="263"/>
      <c r="D925" s="228"/>
      <c r="E925" s="228"/>
      <c r="F925" s="183"/>
      <c r="G925" s="183"/>
      <c r="H925" s="264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  <c r="AA925" s="183"/>
      <c r="AB925" s="183"/>
      <c r="AC925" s="183"/>
      <c r="AD925" s="183"/>
      <c r="AE925" s="183"/>
      <c r="AF925" s="183"/>
      <c r="AG925" s="183"/>
      <c r="AH925" s="183"/>
      <c r="AI925" s="183"/>
      <c r="AJ925" s="183"/>
      <c r="AK925" s="183"/>
      <c r="AL925" s="183"/>
      <c r="AM925" s="183"/>
      <c r="AN925" s="183"/>
      <c r="AO925" s="183"/>
      <c r="AP925" s="183"/>
      <c r="AQ925" s="183"/>
      <c r="AR925" s="183"/>
      <c r="AS925" s="183"/>
      <c r="AT925" s="183"/>
      <c r="AU925" s="183"/>
      <c r="AV925" s="183"/>
      <c r="AW925" s="183"/>
      <c r="AX925" s="183"/>
      <c r="AY925" s="183"/>
      <c r="AZ925" s="183"/>
      <c r="BA925" s="183"/>
      <c r="BB925" s="183"/>
      <c r="BC925" s="183"/>
      <c r="BD925" s="183"/>
      <c r="BE925" s="183"/>
      <c r="BF925" s="183"/>
      <c r="BG925" s="183"/>
      <c r="BH925" s="183"/>
      <c r="BI925" s="183"/>
      <c r="BJ925" s="183"/>
    </row>
    <row r="926">
      <c r="A926" s="183"/>
      <c r="B926" s="183"/>
      <c r="C926" s="263"/>
      <c r="D926" s="228"/>
      <c r="E926" s="228"/>
      <c r="F926" s="183"/>
      <c r="G926" s="183"/>
      <c r="H926" s="264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  <c r="AA926" s="183"/>
      <c r="AB926" s="183"/>
      <c r="AC926" s="183"/>
      <c r="AD926" s="183"/>
      <c r="AE926" s="183"/>
      <c r="AF926" s="183"/>
      <c r="AG926" s="183"/>
      <c r="AH926" s="183"/>
      <c r="AI926" s="183"/>
      <c r="AJ926" s="183"/>
      <c r="AK926" s="183"/>
      <c r="AL926" s="183"/>
      <c r="AM926" s="183"/>
      <c r="AN926" s="183"/>
      <c r="AO926" s="183"/>
      <c r="AP926" s="183"/>
      <c r="AQ926" s="183"/>
      <c r="AR926" s="183"/>
      <c r="AS926" s="183"/>
      <c r="AT926" s="183"/>
      <c r="AU926" s="183"/>
      <c r="AV926" s="183"/>
      <c r="AW926" s="183"/>
      <c r="AX926" s="183"/>
      <c r="AY926" s="183"/>
      <c r="AZ926" s="183"/>
      <c r="BA926" s="183"/>
      <c r="BB926" s="183"/>
      <c r="BC926" s="183"/>
      <c r="BD926" s="183"/>
      <c r="BE926" s="183"/>
      <c r="BF926" s="183"/>
      <c r="BG926" s="183"/>
      <c r="BH926" s="183"/>
      <c r="BI926" s="183"/>
      <c r="BJ926" s="183"/>
    </row>
    <row r="927">
      <c r="A927" s="183"/>
      <c r="B927" s="183"/>
      <c r="C927" s="263"/>
      <c r="D927" s="228"/>
      <c r="E927" s="228"/>
      <c r="F927" s="183"/>
      <c r="G927" s="183"/>
      <c r="H927" s="264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  <c r="AA927" s="183"/>
      <c r="AB927" s="183"/>
      <c r="AC927" s="183"/>
      <c r="AD927" s="183"/>
      <c r="AE927" s="183"/>
      <c r="AF927" s="183"/>
      <c r="AG927" s="183"/>
      <c r="AH927" s="183"/>
      <c r="AI927" s="183"/>
      <c r="AJ927" s="183"/>
      <c r="AK927" s="183"/>
      <c r="AL927" s="183"/>
      <c r="AM927" s="183"/>
      <c r="AN927" s="183"/>
      <c r="AO927" s="183"/>
      <c r="AP927" s="183"/>
      <c r="AQ927" s="183"/>
      <c r="AR927" s="183"/>
      <c r="AS927" s="183"/>
      <c r="AT927" s="183"/>
      <c r="AU927" s="183"/>
      <c r="AV927" s="183"/>
      <c r="AW927" s="183"/>
      <c r="AX927" s="183"/>
      <c r="AY927" s="183"/>
      <c r="AZ927" s="183"/>
      <c r="BA927" s="183"/>
      <c r="BB927" s="183"/>
      <c r="BC927" s="183"/>
      <c r="BD927" s="183"/>
      <c r="BE927" s="183"/>
      <c r="BF927" s="183"/>
      <c r="BG927" s="183"/>
      <c r="BH927" s="183"/>
      <c r="BI927" s="183"/>
      <c r="BJ927" s="183"/>
    </row>
    <row r="928">
      <c r="A928" s="183"/>
      <c r="B928" s="183"/>
      <c r="C928" s="263"/>
      <c r="D928" s="228"/>
      <c r="E928" s="228"/>
      <c r="F928" s="183"/>
      <c r="G928" s="183"/>
      <c r="H928" s="264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  <c r="AA928" s="183"/>
      <c r="AB928" s="183"/>
      <c r="AC928" s="183"/>
      <c r="AD928" s="183"/>
      <c r="AE928" s="183"/>
      <c r="AF928" s="183"/>
      <c r="AG928" s="183"/>
      <c r="AH928" s="183"/>
      <c r="AI928" s="183"/>
      <c r="AJ928" s="183"/>
      <c r="AK928" s="183"/>
      <c r="AL928" s="183"/>
      <c r="AM928" s="183"/>
      <c r="AN928" s="183"/>
      <c r="AO928" s="183"/>
      <c r="AP928" s="183"/>
      <c r="AQ928" s="183"/>
      <c r="AR928" s="183"/>
      <c r="AS928" s="183"/>
      <c r="AT928" s="183"/>
      <c r="AU928" s="183"/>
      <c r="AV928" s="183"/>
      <c r="AW928" s="183"/>
      <c r="AX928" s="183"/>
      <c r="AY928" s="183"/>
      <c r="AZ928" s="183"/>
      <c r="BA928" s="183"/>
      <c r="BB928" s="183"/>
      <c r="BC928" s="183"/>
      <c r="BD928" s="183"/>
      <c r="BE928" s="183"/>
      <c r="BF928" s="183"/>
      <c r="BG928" s="183"/>
      <c r="BH928" s="183"/>
      <c r="BI928" s="183"/>
      <c r="BJ928" s="183"/>
    </row>
    <row r="929">
      <c r="A929" s="183"/>
      <c r="B929" s="183"/>
      <c r="C929" s="263"/>
      <c r="D929" s="228"/>
      <c r="E929" s="228"/>
      <c r="F929" s="183"/>
      <c r="G929" s="183"/>
      <c r="H929" s="264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  <c r="AA929" s="183"/>
      <c r="AB929" s="183"/>
      <c r="AC929" s="183"/>
      <c r="AD929" s="183"/>
      <c r="AE929" s="183"/>
      <c r="AF929" s="183"/>
      <c r="AG929" s="183"/>
      <c r="AH929" s="183"/>
      <c r="AI929" s="183"/>
      <c r="AJ929" s="183"/>
      <c r="AK929" s="183"/>
      <c r="AL929" s="183"/>
      <c r="AM929" s="183"/>
      <c r="AN929" s="183"/>
      <c r="AO929" s="183"/>
      <c r="AP929" s="183"/>
      <c r="AQ929" s="183"/>
      <c r="AR929" s="183"/>
      <c r="AS929" s="183"/>
      <c r="AT929" s="183"/>
      <c r="AU929" s="183"/>
      <c r="AV929" s="183"/>
      <c r="AW929" s="183"/>
      <c r="AX929" s="183"/>
      <c r="AY929" s="183"/>
      <c r="AZ929" s="183"/>
      <c r="BA929" s="183"/>
      <c r="BB929" s="183"/>
      <c r="BC929" s="183"/>
      <c r="BD929" s="183"/>
      <c r="BE929" s="183"/>
      <c r="BF929" s="183"/>
      <c r="BG929" s="183"/>
      <c r="BH929" s="183"/>
      <c r="BI929" s="183"/>
      <c r="BJ929" s="183"/>
    </row>
    <row r="930">
      <c r="A930" s="183"/>
      <c r="B930" s="183"/>
      <c r="C930" s="263"/>
      <c r="D930" s="228"/>
      <c r="E930" s="228"/>
      <c r="F930" s="183"/>
      <c r="G930" s="183"/>
      <c r="H930" s="264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  <c r="AA930" s="183"/>
      <c r="AB930" s="183"/>
      <c r="AC930" s="183"/>
      <c r="AD930" s="183"/>
      <c r="AE930" s="183"/>
      <c r="AF930" s="183"/>
      <c r="AG930" s="183"/>
      <c r="AH930" s="183"/>
      <c r="AI930" s="183"/>
      <c r="AJ930" s="183"/>
      <c r="AK930" s="183"/>
      <c r="AL930" s="183"/>
      <c r="AM930" s="183"/>
      <c r="AN930" s="183"/>
      <c r="AO930" s="183"/>
      <c r="AP930" s="183"/>
      <c r="AQ930" s="183"/>
      <c r="AR930" s="183"/>
      <c r="AS930" s="183"/>
      <c r="AT930" s="183"/>
      <c r="AU930" s="183"/>
      <c r="AV930" s="183"/>
      <c r="AW930" s="183"/>
      <c r="AX930" s="183"/>
      <c r="AY930" s="183"/>
      <c r="AZ930" s="183"/>
      <c r="BA930" s="183"/>
      <c r="BB930" s="183"/>
      <c r="BC930" s="183"/>
      <c r="BD930" s="183"/>
      <c r="BE930" s="183"/>
      <c r="BF930" s="183"/>
      <c r="BG930" s="183"/>
      <c r="BH930" s="183"/>
      <c r="BI930" s="183"/>
      <c r="BJ930" s="183"/>
    </row>
    <row r="931">
      <c r="A931" s="183"/>
      <c r="B931" s="183"/>
      <c r="C931" s="263"/>
      <c r="D931" s="228"/>
      <c r="E931" s="228"/>
      <c r="F931" s="183"/>
      <c r="G931" s="183"/>
      <c r="H931" s="264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  <c r="AA931" s="183"/>
      <c r="AB931" s="183"/>
      <c r="AC931" s="183"/>
      <c r="AD931" s="183"/>
      <c r="AE931" s="183"/>
      <c r="AF931" s="183"/>
      <c r="AG931" s="183"/>
      <c r="AH931" s="183"/>
      <c r="AI931" s="183"/>
      <c r="AJ931" s="183"/>
      <c r="AK931" s="183"/>
      <c r="AL931" s="183"/>
      <c r="AM931" s="183"/>
      <c r="AN931" s="183"/>
      <c r="AO931" s="183"/>
      <c r="AP931" s="183"/>
      <c r="AQ931" s="183"/>
      <c r="AR931" s="183"/>
      <c r="AS931" s="183"/>
      <c r="AT931" s="183"/>
      <c r="AU931" s="183"/>
      <c r="AV931" s="183"/>
      <c r="AW931" s="183"/>
      <c r="AX931" s="183"/>
      <c r="AY931" s="183"/>
      <c r="AZ931" s="183"/>
      <c r="BA931" s="183"/>
      <c r="BB931" s="183"/>
      <c r="BC931" s="183"/>
      <c r="BD931" s="183"/>
      <c r="BE931" s="183"/>
      <c r="BF931" s="183"/>
      <c r="BG931" s="183"/>
      <c r="BH931" s="183"/>
      <c r="BI931" s="183"/>
      <c r="BJ931" s="183"/>
    </row>
    <row r="932">
      <c r="A932" s="183"/>
      <c r="B932" s="183"/>
      <c r="C932" s="263"/>
      <c r="D932" s="228"/>
      <c r="E932" s="228"/>
      <c r="F932" s="183"/>
      <c r="G932" s="183"/>
      <c r="H932" s="264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  <c r="AA932" s="183"/>
      <c r="AB932" s="183"/>
      <c r="AC932" s="183"/>
      <c r="AD932" s="183"/>
      <c r="AE932" s="183"/>
      <c r="AF932" s="183"/>
      <c r="AG932" s="183"/>
      <c r="AH932" s="183"/>
      <c r="AI932" s="183"/>
      <c r="AJ932" s="183"/>
      <c r="AK932" s="183"/>
      <c r="AL932" s="183"/>
      <c r="AM932" s="183"/>
      <c r="AN932" s="183"/>
      <c r="AO932" s="183"/>
      <c r="AP932" s="183"/>
      <c r="AQ932" s="183"/>
      <c r="AR932" s="183"/>
      <c r="AS932" s="183"/>
      <c r="AT932" s="183"/>
      <c r="AU932" s="183"/>
      <c r="AV932" s="183"/>
      <c r="AW932" s="183"/>
      <c r="AX932" s="183"/>
      <c r="AY932" s="183"/>
      <c r="AZ932" s="183"/>
      <c r="BA932" s="183"/>
      <c r="BB932" s="183"/>
      <c r="BC932" s="183"/>
      <c r="BD932" s="183"/>
      <c r="BE932" s="183"/>
      <c r="BF932" s="183"/>
      <c r="BG932" s="183"/>
      <c r="BH932" s="183"/>
      <c r="BI932" s="183"/>
      <c r="BJ932" s="183"/>
    </row>
    <row r="933">
      <c r="A933" s="183"/>
      <c r="B933" s="183"/>
      <c r="C933" s="263"/>
      <c r="D933" s="228"/>
      <c r="E933" s="228"/>
      <c r="F933" s="183"/>
      <c r="G933" s="183"/>
      <c r="H933" s="264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  <c r="AA933" s="183"/>
      <c r="AB933" s="183"/>
      <c r="AC933" s="183"/>
      <c r="AD933" s="183"/>
      <c r="AE933" s="183"/>
      <c r="AF933" s="183"/>
      <c r="AG933" s="183"/>
      <c r="AH933" s="183"/>
      <c r="AI933" s="183"/>
      <c r="AJ933" s="183"/>
      <c r="AK933" s="183"/>
      <c r="AL933" s="183"/>
      <c r="AM933" s="183"/>
      <c r="AN933" s="183"/>
      <c r="AO933" s="183"/>
      <c r="AP933" s="183"/>
      <c r="AQ933" s="183"/>
      <c r="AR933" s="183"/>
      <c r="AS933" s="183"/>
      <c r="AT933" s="183"/>
      <c r="AU933" s="183"/>
      <c r="AV933" s="183"/>
      <c r="AW933" s="183"/>
      <c r="AX933" s="183"/>
      <c r="AY933" s="183"/>
      <c r="AZ933" s="183"/>
      <c r="BA933" s="183"/>
      <c r="BB933" s="183"/>
      <c r="BC933" s="183"/>
      <c r="BD933" s="183"/>
      <c r="BE933" s="183"/>
      <c r="BF933" s="183"/>
      <c r="BG933" s="183"/>
      <c r="BH933" s="183"/>
      <c r="BI933" s="183"/>
      <c r="BJ933" s="183"/>
    </row>
    <row r="934">
      <c r="A934" s="183"/>
      <c r="B934" s="183"/>
      <c r="C934" s="263"/>
      <c r="D934" s="228"/>
      <c r="E934" s="228"/>
      <c r="F934" s="183"/>
      <c r="G934" s="183"/>
      <c r="H934" s="264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  <c r="AA934" s="183"/>
      <c r="AB934" s="183"/>
      <c r="AC934" s="183"/>
      <c r="AD934" s="183"/>
      <c r="AE934" s="183"/>
      <c r="AF934" s="183"/>
      <c r="AG934" s="183"/>
      <c r="AH934" s="183"/>
      <c r="AI934" s="183"/>
      <c r="AJ934" s="183"/>
      <c r="AK934" s="183"/>
      <c r="AL934" s="183"/>
      <c r="AM934" s="183"/>
      <c r="AN934" s="183"/>
      <c r="AO934" s="183"/>
      <c r="AP934" s="183"/>
      <c r="AQ934" s="183"/>
      <c r="AR934" s="183"/>
      <c r="AS934" s="183"/>
      <c r="AT934" s="183"/>
      <c r="AU934" s="183"/>
      <c r="AV934" s="183"/>
      <c r="AW934" s="183"/>
      <c r="AX934" s="183"/>
      <c r="AY934" s="183"/>
      <c r="AZ934" s="183"/>
      <c r="BA934" s="183"/>
      <c r="BB934" s="183"/>
      <c r="BC934" s="183"/>
      <c r="BD934" s="183"/>
      <c r="BE934" s="183"/>
      <c r="BF934" s="183"/>
      <c r="BG934" s="183"/>
      <c r="BH934" s="183"/>
      <c r="BI934" s="183"/>
      <c r="BJ934" s="183"/>
    </row>
    <row r="935">
      <c r="A935" s="183"/>
      <c r="B935" s="183"/>
      <c r="C935" s="263"/>
      <c r="D935" s="228"/>
      <c r="E935" s="228"/>
      <c r="F935" s="183"/>
      <c r="G935" s="183"/>
      <c r="H935" s="264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  <c r="AA935" s="183"/>
      <c r="AB935" s="183"/>
      <c r="AC935" s="183"/>
      <c r="AD935" s="183"/>
      <c r="AE935" s="183"/>
      <c r="AF935" s="183"/>
      <c r="AG935" s="183"/>
      <c r="AH935" s="183"/>
      <c r="AI935" s="183"/>
      <c r="AJ935" s="183"/>
      <c r="AK935" s="183"/>
      <c r="AL935" s="183"/>
      <c r="AM935" s="183"/>
      <c r="AN935" s="183"/>
      <c r="AO935" s="183"/>
      <c r="AP935" s="183"/>
      <c r="AQ935" s="183"/>
      <c r="AR935" s="183"/>
      <c r="AS935" s="183"/>
      <c r="AT935" s="183"/>
      <c r="AU935" s="183"/>
      <c r="AV935" s="183"/>
      <c r="AW935" s="183"/>
      <c r="AX935" s="183"/>
      <c r="AY935" s="183"/>
      <c r="AZ935" s="183"/>
      <c r="BA935" s="183"/>
      <c r="BB935" s="183"/>
      <c r="BC935" s="183"/>
      <c r="BD935" s="183"/>
      <c r="BE935" s="183"/>
      <c r="BF935" s="183"/>
      <c r="BG935" s="183"/>
      <c r="BH935" s="183"/>
      <c r="BI935" s="183"/>
      <c r="BJ935" s="183"/>
    </row>
    <row r="936">
      <c r="A936" s="183"/>
      <c r="B936" s="183"/>
      <c r="C936" s="263"/>
      <c r="D936" s="228"/>
      <c r="E936" s="228"/>
      <c r="F936" s="183"/>
      <c r="G936" s="183"/>
      <c r="H936" s="264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  <c r="AA936" s="183"/>
      <c r="AB936" s="183"/>
      <c r="AC936" s="183"/>
      <c r="AD936" s="183"/>
      <c r="AE936" s="183"/>
      <c r="AF936" s="183"/>
      <c r="AG936" s="183"/>
      <c r="AH936" s="183"/>
      <c r="AI936" s="183"/>
      <c r="AJ936" s="183"/>
      <c r="AK936" s="183"/>
      <c r="AL936" s="183"/>
      <c r="AM936" s="183"/>
      <c r="AN936" s="183"/>
      <c r="AO936" s="183"/>
      <c r="AP936" s="183"/>
      <c r="AQ936" s="183"/>
      <c r="AR936" s="183"/>
      <c r="AS936" s="183"/>
      <c r="AT936" s="183"/>
      <c r="AU936" s="183"/>
      <c r="AV936" s="183"/>
      <c r="AW936" s="183"/>
      <c r="AX936" s="183"/>
      <c r="AY936" s="183"/>
      <c r="AZ936" s="183"/>
      <c r="BA936" s="183"/>
      <c r="BB936" s="183"/>
      <c r="BC936" s="183"/>
      <c r="BD936" s="183"/>
      <c r="BE936" s="183"/>
      <c r="BF936" s="183"/>
      <c r="BG936" s="183"/>
      <c r="BH936" s="183"/>
      <c r="BI936" s="183"/>
      <c r="BJ936" s="183"/>
    </row>
    <row r="937">
      <c r="A937" s="183"/>
      <c r="B937" s="183"/>
      <c r="C937" s="263"/>
      <c r="D937" s="228"/>
      <c r="E937" s="228"/>
      <c r="F937" s="183"/>
      <c r="G937" s="183"/>
      <c r="H937" s="264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  <c r="AA937" s="183"/>
      <c r="AB937" s="183"/>
      <c r="AC937" s="183"/>
      <c r="AD937" s="183"/>
      <c r="AE937" s="183"/>
      <c r="AF937" s="183"/>
      <c r="AG937" s="183"/>
      <c r="AH937" s="183"/>
      <c r="AI937" s="183"/>
      <c r="AJ937" s="183"/>
      <c r="AK937" s="183"/>
      <c r="AL937" s="183"/>
      <c r="AM937" s="183"/>
      <c r="AN937" s="183"/>
      <c r="AO937" s="183"/>
      <c r="AP937" s="183"/>
      <c r="AQ937" s="183"/>
      <c r="AR937" s="183"/>
      <c r="AS937" s="183"/>
      <c r="AT937" s="183"/>
      <c r="AU937" s="183"/>
      <c r="AV937" s="183"/>
      <c r="AW937" s="183"/>
      <c r="AX937" s="183"/>
      <c r="AY937" s="183"/>
      <c r="AZ937" s="183"/>
      <c r="BA937" s="183"/>
      <c r="BB937" s="183"/>
      <c r="BC937" s="183"/>
      <c r="BD937" s="183"/>
      <c r="BE937" s="183"/>
      <c r="BF937" s="183"/>
      <c r="BG937" s="183"/>
      <c r="BH937" s="183"/>
      <c r="BI937" s="183"/>
      <c r="BJ937" s="183"/>
    </row>
    <row r="938">
      <c r="A938" s="183"/>
      <c r="B938" s="183"/>
      <c r="C938" s="263"/>
      <c r="D938" s="228"/>
      <c r="E938" s="228"/>
      <c r="F938" s="183"/>
      <c r="G938" s="183"/>
      <c r="H938" s="264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  <c r="AA938" s="183"/>
      <c r="AB938" s="183"/>
      <c r="AC938" s="183"/>
      <c r="AD938" s="183"/>
      <c r="AE938" s="183"/>
      <c r="AF938" s="183"/>
      <c r="AG938" s="183"/>
      <c r="AH938" s="183"/>
      <c r="AI938" s="183"/>
      <c r="AJ938" s="183"/>
      <c r="AK938" s="183"/>
      <c r="AL938" s="183"/>
      <c r="AM938" s="183"/>
      <c r="AN938" s="183"/>
      <c r="AO938" s="183"/>
      <c r="AP938" s="183"/>
      <c r="AQ938" s="183"/>
      <c r="AR938" s="183"/>
      <c r="AS938" s="183"/>
      <c r="AT938" s="183"/>
      <c r="AU938" s="183"/>
      <c r="AV938" s="183"/>
      <c r="AW938" s="183"/>
      <c r="AX938" s="183"/>
      <c r="AY938" s="183"/>
      <c r="AZ938" s="183"/>
      <c r="BA938" s="183"/>
      <c r="BB938" s="183"/>
      <c r="BC938" s="183"/>
      <c r="BD938" s="183"/>
      <c r="BE938" s="183"/>
      <c r="BF938" s="183"/>
      <c r="BG938" s="183"/>
      <c r="BH938" s="183"/>
      <c r="BI938" s="183"/>
      <c r="BJ938" s="183"/>
    </row>
    <row r="939">
      <c r="A939" s="183"/>
      <c r="B939" s="183"/>
      <c r="C939" s="263"/>
      <c r="D939" s="228"/>
      <c r="E939" s="228"/>
      <c r="F939" s="183"/>
      <c r="G939" s="183"/>
      <c r="H939" s="264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  <c r="AA939" s="183"/>
      <c r="AB939" s="183"/>
      <c r="AC939" s="183"/>
      <c r="AD939" s="183"/>
      <c r="AE939" s="183"/>
      <c r="AF939" s="183"/>
      <c r="AG939" s="183"/>
      <c r="AH939" s="183"/>
      <c r="AI939" s="183"/>
      <c r="AJ939" s="183"/>
      <c r="AK939" s="183"/>
      <c r="AL939" s="183"/>
      <c r="AM939" s="183"/>
      <c r="AN939" s="183"/>
      <c r="AO939" s="183"/>
      <c r="AP939" s="183"/>
      <c r="AQ939" s="183"/>
      <c r="AR939" s="183"/>
      <c r="AS939" s="183"/>
      <c r="AT939" s="183"/>
      <c r="AU939" s="183"/>
      <c r="AV939" s="183"/>
      <c r="AW939" s="183"/>
      <c r="AX939" s="183"/>
      <c r="AY939" s="183"/>
      <c r="AZ939" s="183"/>
      <c r="BA939" s="183"/>
      <c r="BB939" s="183"/>
      <c r="BC939" s="183"/>
      <c r="BD939" s="183"/>
      <c r="BE939" s="183"/>
      <c r="BF939" s="183"/>
      <c r="BG939" s="183"/>
      <c r="BH939" s="183"/>
      <c r="BI939" s="183"/>
      <c r="BJ939" s="183"/>
    </row>
    <row r="940">
      <c r="A940" s="183"/>
      <c r="B940" s="183"/>
      <c r="C940" s="263"/>
      <c r="D940" s="228"/>
      <c r="E940" s="228"/>
      <c r="F940" s="183"/>
      <c r="G940" s="183"/>
      <c r="H940" s="264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  <c r="AA940" s="183"/>
      <c r="AB940" s="183"/>
      <c r="AC940" s="183"/>
      <c r="AD940" s="183"/>
      <c r="AE940" s="183"/>
      <c r="AF940" s="183"/>
      <c r="AG940" s="183"/>
      <c r="AH940" s="183"/>
      <c r="AI940" s="183"/>
      <c r="AJ940" s="183"/>
      <c r="AK940" s="183"/>
      <c r="AL940" s="183"/>
      <c r="AM940" s="183"/>
      <c r="AN940" s="183"/>
      <c r="AO940" s="183"/>
      <c r="AP940" s="183"/>
      <c r="AQ940" s="183"/>
      <c r="AR940" s="183"/>
      <c r="AS940" s="183"/>
      <c r="AT940" s="183"/>
      <c r="AU940" s="183"/>
      <c r="AV940" s="183"/>
      <c r="AW940" s="183"/>
      <c r="AX940" s="183"/>
      <c r="AY940" s="183"/>
      <c r="AZ940" s="183"/>
      <c r="BA940" s="183"/>
      <c r="BB940" s="183"/>
      <c r="BC940" s="183"/>
      <c r="BD940" s="183"/>
      <c r="BE940" s="183"/>
      <c r="BF940" s="183"/>
      <c r="BG940" s="183"/>
      <c r="BH940" s="183"/>
      <c r="BI940" s="183"/>
      <c r="BJ940" s="183"/>
    </row>
    <row r="941">
      <c r="A941" s="183"/>
      <c r="B941" s="183"/>
      <c r="C941" s="263"/>
      <c r="D941" s="228"/>
      <c r="E941" s="228"/>
      <c r="F941" s="183"/>
      <c r="G941" s="183"/>
      <c r="H941" s="264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  <c r="AA941" s="183"/>
      <c r="AB941" s="183"/>
      <c r="AC941" s="183"/>
      <c r="AD941" s="183"/>
      <c r="AE941" s="183"/>
      <c r="AF941" s="183"/>
      <c r="AG941" s="183"/>
      <c r="AH941" s="183"/>
      <c r="AI941" s="183"/>
      <c r="AJ941" s="183"/>
      <c r="AK941" s="183"/>
      <c r="AL941" s="183"/>
      <c r="AM941" s="183"/>
      <c r="AN941" s="183"/>
      <c r="AO941" s="183"/>
      <c r="AP941" s="183"/>
      <c r="AQ941" s="183"/>
      <c r="AR941" s="183"/>
      <c r="AS941" s="183"/>
      <c r="AT941" s="183"/>
      <c r="AU941" s="183"/>
      <c r="AV941" s="183"/>
      <c r="AW941" s="183"/>
      <c r="AX941" s="183"/>
      <c r="AY941" s="183"/>
      <c r="AZ941" s="183"/>
      <c r="BA941" s="183"/>
      <c r="BB941" s="183"/>
      <c r="BC941" s="183"/>
      <c r="BD941" s="183"/>
      <c r="BE941" s="183"/>
      <c r="BF941" s="183"/>
      <c r="BG941" s="183"/>
      <c r="BH941" s="183"/>
      <c r="BI941" s="183"/>
      <c r="BJ941" s="183"/>
    </row>
    <row r="942">
      <c r="A942" s="183"/>
      <c r="B942" s="183"/>
      <c r="C942" s="263"/>
      <c r="D942" s="228"/>
      <c r="E942" s="228"/>
      <c r="F942" s="183"/>
      <c r="G942" s="183"/>
      <c r="H942" s="264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  <c r="AA942" s="183"/>
      <c r="AB942" s="183"/>
      <c r="AC942" s="183"/>
      <c r="AD942" s="183"/>
      <c r="AE942" s="183"/>
      <c r="AF942" s="183"/>
      <c r="AG942" s="183"/>
      <c r="AH942" s="183"/>
      <c r="AI942" s="183"/>
      <c r="AJ942" s="183"/>
      <c r="AK942" s="183"/>
      <c r="AL942" s="183"/>
      <c r="AM942" s="183"/>
      <c r="AN942" s="183"/>
      <c r="AO942" s="183"/>
      <c r="AP942" s="183"/>
      <c r="AQ942" s="183"/>
      <c r="AR942" s="183"/>
      <c r="AS942" s="183"/>
      <c r="AT942" s="183"/>
      <c r="AU942" s="183"/>
      <c r="AV942" s="183"/>
      <c r="AW942" s="183"/>
      <c r="AX942" s="183"/>
      <c r="AY942" s="183"/>
      <c r="AZ942" s="183"/>
      <c r="BA942" s="183"/>
      <c r="BB942" s="183"/>
      <c r="BC942" s="183"/>
      <c r="BD942" s="183"/>
      <c r="BE942" s="183"/>
      <c r="BF942" s="183"/>
      <c r="BG942" s="183"/>
      <c r="BH942" s="183"/>
      <c r="BI942" s="183"/>
      <c r="BJ942" s="183"/>
    </row>
    <row r="943">
      <c r="A943" s="183"/>
      <c r="B943" s="183"/>
      <c r="C943" s="263"/>
      <c r="D943" s="228"/>
      <c r="E943" s="228"/>
      <c r="F943" s="183"/>
      <c r="G943" s="183"/>
      <c r="H943" s="264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  <c r="AA943" s="183"/>
      <c r="AB943" s="183"/>
      <c r="AC943" s="183"/>
      <c r="AD943" s="183"/>
      <c r="AE943" s="183"/>
      <c r="AF943" s="183"/>
      <c r="AG943" s="183"/>
      <c r="AH943" s="183"/>
      <c r="AI943" s="183"/>
      <c r="AJ943" s="183"/>
      <c r="AK943" s="183"/>
      <c r="AL943" s="183"/>
      <c r="AM943" s="183"/>
      <c r="AN943" s="183"/>
      <c r="AO943" s="183"/>
      <c r="AP943" s="183"/>
      <c r="AQ943" s="183"/>
      <c r="AR943" s="183"/>
      <c r="AS943" s="183"/>
      <c r="AT943" s="183"/>
      <c r="AU943" s="183"/>
      <c r="AV943" s="183"/>
      <c r="AW943" s="183"/>
      <c r="AX943" s="183"/>
      <c r="AY943" s="183"/>
      <c r="AZ943" s="183"/>
      <c r="BA943" s="183"/>
      <c r="BB943" s="183"/>
      <c r="BC943" s="183"/>
      <c r="BD943" s="183"/>
      <c r="BE943" s="183"/>
      <c r="BF943" s="183"/>
      <c r="BG943" s="183"/>
      <c r="BH943" s="183"/>
      <c r="BI943" s="183"/>
      <c r="BJ943" s="183"/>
    </row>
    <row r="944">
      <c r="A944" s="183"/>
      <c r="B944" s="183"/>
      <c r="C944" s="263"/>
      <c r="D944" s="228"/>
      <c r="E944" s="228"/>
      <c r="F944" s="183"/>
      <c r="G944" s="183"/>
      <c r="H944" s="264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  <c r="AA944" s="183"/>
      <c r="AB944" s="183"/>
      <c r="AC944" s="183"/>
      <c r="AD944" s="183"/>
      <c r="AE944" s="183"/>
      <c r="AF944" s="183"/>
      <c r="AG944" s="183"/>
      <c r="AH944" s="183"/>
      <c r="AI944" s="183"/>
      <c r="AJ944" s="183"/>
      <c r="AK944" s="183"/>
      <c r="AL944" s="183"/>
      <c r="AM944" s="183"/>
      <c r="AN944" s="183"/>
      <c r="AO944" s="183"/>
      <c r="AP944" s="183"/>
      <c r="AQ944" s="183"/>
      <c r="AR944" s="183"/>
      <c r="AS944" s="183"/>
      <c r="AT944" s="183"/>
      <c r="AU944" s="183"/>
      <c r="AV944" s="183"/>
      <c r="AW944" s="183"/>
      <c r="AX944" s="183"/>
      <c r="AY944" s="183"/>
      <c r="AZ944" s="183"/>
      <c r="BA944" s="183"/>
      <c r="BB944" s="183"/>
      <c r="BC944" s="183"/>
      <c r="BD944" s="183"/>
      <c r="BE944" s="183"/>
      <c r="BF944" s="183"/>
      <c r="BG944" s="183"/>
      <c r="BH944" s="183"/>
      <c r="BI944" s="183"/>
      <c r="BJ944" s="183"/>
    </row>
    <row r="945">
      <c r="A945" s="183"/>
      <c r="B945" s="183"/>
      <c r="C945" s="263"/>
      <c r="D945" s="228"/>
      <c r="E945" s="228"/>
      <c r="F945" s="183"/>
      <c r="G945" s="183"/>
      <c r="H945" s="264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  <c r="AA945" s="183"/>
      <c r="AB945" s="183"/>
      <c r="AC945" s="183"/>
      <c r="AD945" s="183"/>
      <c r="AE945" s="183"/>
      <c r="AF945" s="183"/>
      <c r="AG945" s="183"/>
      <c r="AH945" s="183"/>
      <c r="AI945" s="183"/>
      <c r="AJ945" s="183"/>
      <c r="AK945" s="183"/>
      <c r="AL945" s="183"/>
      <c r="AM945" s="183"/>
      <c r="AN945" s="183"/>
      <c r="AO945" s="183"/>
      <c r="AP945" s="183"/>
      <c r="AQ945" s="183"/>
      <c r="AR945" s="183"/>
      <c r="AS945" s="183"/>
      <c r="AT945" s="183"/>
      <c r="AU945" s="183"/>
      <c r="AV945" s="183"/>
      <c r="AW945" s="183"/>
      <c r="AX945" s="183"/>
      <c r="AY945" s="183"/>
      <c r="AZ945" s="183"/>
      <c r="BA945" s="183"/>
      <c r="BB945" s="183"/>
      <c r="BC945" s="183"/>
      <c r="BD945" s="183"/>
      <c r="BE945" s="183"/>
      <c r="BF945" s="183"/>
      <c r="BG945" s="183"/>
      <c r="BH945" s="183"/>
      <c r="BI945" s="183"/>
      <c r="BJ945" s="183"/>
    </row>
    <row r="946">
      <c r="A946" s="183"/>
      <c r="B946" s="183"/>
      <c r="C946" s="263"/>
      <c r="D946" s="228"/>
      <c r="E946" s="228"/>
      <c r="F946" s="183"/>
      <c r="G946" s="183"/>
      <c r="H946" s="264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  <c r="AA946" s="183"/>
      <c r="AB946" s="183"/>
      <c r="AC946" s="183"/>
      <c r="AD946" s="183"/>
      <c r="AE946" s="183"/>
      <c r="AF946" s="183"/>
      <c r="AG946" s="183"/>
      <c r="AH946" s="183"/>
      <c r="AI946" s="183"/>
      <c r="AJ946" s="183"/>
      <c r="AK946" s="183"/>
      <c r="AL946" s="183"/>
      <c r="AM946" s="183"/>
      <c r="AN946" s="183"/>
      <c r="AO946" s="183"/>
      <c r="AP946" s="183"/>
      <c r="AQ946" s="183"/>
      <c r="AR946" s="183"/>
      <c r="AS946" s="183"/>
      <c r="AT946" s="183"/>
      <c r="AU946" s="183"/>
      <c r="AV946" s="183"/>
      <c r="AW946" s="183"/>
      <c r="AX946" s="183"/>
      <c r="AY946" s="183"/>
      <c r="AZ946" s="183"/>
      <c r="BA946" s="183"/>
      <c r="BB946" s="183"/>
      <c r="BC946" s="183"/>
      <c r="BD946" s="183"/>
      <c r="BE946" s="183"/>
      <c r="BF946" s="183"/>
      <c r="BG946" s="183"/>
      <c r="BH946" s="183"/>
      <c r="BI946" s="183"/>
      <c r="BJ946" s="183"/>
    </row>
    <row r="947">
      <c r="A947" s="183"/>
      <c r="B947" s="183"/>
      <c r="C947" s="263"/>
      <c r="D947" s="228"/>
      <c r="E947" s="228"/>
      <c r="F947" s="183"/>
      <c r="G947" s="183"/>
      <c r="H947" s="264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  <c r="AA947" s="183"/>
      <c r="AB947" s="183"/>
      <c r="AC947" s="183"/>
      <c r="AD947" s="183"/>
      <c r="AE947" s="183"/>
      <c r="AF947" s="183"/>
      <c r="AG947" s="183"/>
      <c r="AH947" s="183"/>
      <c r="AI947" s="183"/>
      <c r="AJ947" s="183"/>
      <c r="AK947" s="183"/>
      <c r="AL947" s="183"/>
      <c r="AM947" s="183"/>
      <c r="AN947" s="183"/>
      <c r="AO947" s="183"/>
      <c r="AP947" s="183"/>
      <c r="AQ947" s="183"/>
      <c r="AR947" s="183"/>
      <c r="AS947" s="183"/>
      <c r="AT947" s="183"/>
      <c r="AU947" s="183"/>
      <c r="AV947" s="183"/>
      <c r="AW947" s="183"/>
      <c r="AX947" s="183"/>
      <c r="AY947" s="183"/>
      <c r="AZ947" s="183"/>
      <c r="BA947" s="183"/>
      <c r="BB947" s="183"/>
      <c r="BC947" s="183"/>
      <c r="BD947" s="183"/>
      <c r="BE947" s="183"/>
      <c r="BF947" s="183"/>
      <c r="BG947" s="183"/>
      <c r="BH947" s="183"/>
      <c r="BI947" s="183"/>
      <c r="BJ947" s="183"/>
    </row>
    <row r="948">
      <c r="A948" s="183"/>
      <c r="B948" s="183"/>
      <c r="C948" s="263"/>
      <c r="D948" s="228"/>
      <c r="E948" s="228"/>
      <c r="F948" s="183"/>
      <c r="G948" s="183"/>
      <c r="H948" s="264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  <c r="AA948" s="183"/>
      <c r="AB948" s="183"/>
      <c r="AC948" s="183"/>
      <c r="AD948" s="183"/>
      <c r="AE948" s="183"/>
      <c r="AF948" s="183"/>
      <c r="AG948" s="183"/>
      <c r="AH948" s="183"/>
      <c r="AI948" s="183"/>
      <c r="AJ948" s="183"/>
      <c r="AK948" s="183"/>
      <c r="AL948" s="183"/>
      <c r="AM948" s="183"/>
      <c r="AN948" s="183"/>
      <c r="AO948" s="183"/>
      <c r="AP948" s="183"/>
      <c r="AQ948" s="183"/>
      <c r="AR948" s="183"/>
      <c r="AS948" s="183"/>
      <c r="AT948" s="183"/>
      <c r="AU948" s="183"/>
      <c r="AV948" s="183"/>
      <c r="AW948" s="183"/>
      <c r="AX948" s="183"/>
      <c r="AY948" s="183"/>
      <c r="AZ948" s="183"/>
      <c r="BA948" s="183"/>
      <c r="BB948" s="183"/>
      <c r="BC948" s="183"/>
      <c r="BD948" s="183"/>
      <c r="BE948" s="183"/>
      <c r="BF948" s="183"/>
      <c r="BG948" s="183"/>
      <c r="BH948" s="183"/>
      <c r="BI948" s="183"/>
      <c r="BJ948" s="183"/>
    </row>
    <row r="949">
      <c r="A949" s="183"/>
      <c r="B949" s="183"/>
      <c r="C949" s="263"/>
      <c r="D949" s="228"/>
      <c r="E949" s="228"/>
      <c r="F949" s="183"/>
      <c r="G949" s="183"/>
      <c r="H949" s="264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  <c r="AA949" s="183"/>
      <c r="AB949" s="183"/>
      <c r="AC949" s="183"/>
      <c r="AD949" s="183"/>
      <c r="AE949" s="183"/>
      <c r="AF949" s="183"/>
      <c r="AG949" s="183"/>
      <c r="AH949" s="183"/>
      <c r="AI949" s="183"/>
      <c r="AJ949" s="183"/>
      <c r="AK949" s="183"/>
      <c r="AL949" s="183"/>
      <c r="AM949" s="183"/>
      <c r="AN949" s="183"/>
      <c r="AO949" s="183"/>
      <c r="AP949" s="183"/>
      <c r="AQ949" s="183"/>
      <c r="AR949" s="183"/>
      <c r="AS949" s="183"/>
      <c r="AT949" s="183"/>
      <c r="AU949" s="183"/>
      <c r="AV949" s="183"/>
      <c r="AW949" s="183"/>
      <c r="AX949" s="183"/>
      <c r="AY949" s="183"/>
      <c r="AZ949" s="183"/>
      <c r="BA949" s="183"/>
      <c r="BB949" s="183"/>
      <c r="BC949" s="183"/>
      <c r="BD949" s="183"/>
      <c r="BE949" s="183"/>
      <c r="BF949" s="183"/>
      <c r="BG949" s="183"/>
      <c r="BH949" s="183"/>
      <c r="BI949" s="183"/>
      <c r="BJ949" s="183"/>
    </row>
    <row r="950">
      <c r="A950" s="183"/>
      <c r="B950" s="183"/>
      <c r="C950" s="263"/>
      <c r="D950" s="228"/>
      <c r="E950" s="228"/>
      <c r="F950" s="183"/>
      <c r="G950" s="183"/>
      <c r="H950" s="264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  <c r="AA950" s="183"/>
      <c r="AB950" s="183"/>
      <c r="AC950" s="183"/>
      <c r="AD950" s="183"/>
      <c r="AE950" s="183"/>
      <c r="AF950" s="183"/>
      <c r="AG950" s="183"/>
      <c r="AH950" s="183"/>
      <c r="AI950" s="183"/>
      <c r="AJ950" s="183"/>
      <c r="AK950" s="183"/>
      <c r="AL950" s="183"/>
      <c r="AM950" s="183"/>
      <c r="AN950" s="183"/>
      <c r="AO950" s="183"/>
      <c r="AP950" s="183"/>
      <c r="AQ950" s="183"/>
      <c r="AR950" s="183"/>
      <c r="AS950" s="183"/>
      <c r="AT950" s="183"/>
      <c r="AU950" s="183"/>
      <c r="AV950" s="183"/>
      <c r="AW950" s="183"/>
      <c r="AX950" s="183"/>
      <c r="AY950" s="183"/>
      <c r="AZ950" s="183"/>
      <c r="BA950" s="183"/>
      <c r="BB950" s="183"/>
      <c r="BC950" s="183"/>
      <c r="BD950" s="183"/>
      <c r="BE950" s="183"/>
      <c r="BF950" s="183"/>
      <c r="BG950" s="183"/>
      <c r="BH950" s="183"/>
      <c r="BI950" s="183"/>
      <c r="BJ950" s="183"/>
    </row>
    <row r="951">
      <c r="A951" s="183"/>
      <c r="B951" s="183"/>
      <c r="C951" s="263"/>
      <c r="D951" s="228"/>
      <c r="E951" s="228"/>
      <c r="F951" s="183"/>
      <c r="G951" s="183"/>
      <c r="H951" s="264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  <c r="AA951" s="183"/>
      <c r="AB951" s="183"/>
      <c r="AC951" s="183"/>
      <c r="AD951" s="183"/>
      <c r="AE951" s="183"/>
      <c r="AF951" s="183"/>
      <c r="AG951" s="183"/>
      <c r="AH951" s="183"/>
      <c r="AI951" s="183"/>
      <c r="AJ951" s="183"/>
      <c r="AK951" s="183"/>
      <c r="AL951" s="183"/>
      <c r="AM951" s="183"/>
      <c r="AN951" s="183"/>
      <c r="AO951" s="183"/>
      <c r="AP951" s="183"/>
      <c r="AQ951" s="183"/>
      <c r="AR951" s="183"/>
      <c r="AS951" s="183"/>
      <c r="AT951" s="183"/>
      <c r="AU951" s="183"/>
      <c r="AV951" s="183"/>
      <c r="AW951" s="183"/>
      <c r="AX951" s="183"/>
      <c r="AY951" s="183"/>
      <c r="AZ951" s="183"/>
      <c r="BA951" s="183"/>
      <c r="BB951" s="183"/>
      <c r="BC951" s="183"/>
      <c r="BD951" s="183"/>
      <c r="BE951" s="183"/>
      <c r="BF951" s="183"/>
      <c r="BG951" s="183"/>
      <c r="BH951" s="183"/>
      <c r="BI951" s="183"/>
      <c r="BJ951" s="183"/>
    </row>
    <row r="952">
      <c r="A952" s="183"/>
      <c r="B952" s="183"/>
      <c r="C952" s="263"/>
      <c r="D952" s="228"/>
      <c r="E952" s="228"/>
      <c r="F952" s="183"/>
      <c r="G952" s="183"/>
      <c r="H952" s="264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  <c r="AA952" s="183"/>
      <c r="AB952" s="183"/>
      <c r="AC952" s="183"/>
      <c r="AD952" s="183"/>
      <c r="AE952" s="183"/>
      <c r="AF952" s="183"/>
      <c r="AG952" s="183"/>
      <c r="AH952" s="183"/>
      <c r="AI952" s="183"/>
      <c r="AJ952" s="183"/>
      <c r="AK952" s="183"/>
      <c r="AL952" s="183"/>
      <c r="AM952" s="183"/>
      <c r="AN952" s="183"/>
      <c r="AO952" s="183"/>
      <c r="AP952" s="183"/>
      <c r="AQ952" s="183"/>
      <c r="AR952" s="183"/>
      <c r="AS952" s="183"/>
      <c r="AT952" s="183"/>
      <c r="AU952" s="183"/>
      <c r="AV952" s="183"/>
      <c r="AW952" s="183"/>
      <c r="AX952" s="183"/>
      <c r="AY952" s="183"/>
      <c r="AZ952" s="183"/>
      <c r="BA952" s="183"/>
      <c r="BB952" s="183"/>
      <c r="BC952" s="183"/>
      <c r="BD952" s="183"/>
      <c r="BE952" s="183"/>
      <c r="BF952" s="183"/>
      <c r="BG952" s="183"/>
      <c r="BH952" s="183"/>
      <c r="BI952" s="183"/>
      <c r="BJ952" s="183"/>
    </row>
    <row r="953">
      <c r="A953" s="183"/>
      <c r="B953" s="183"/>
      <c r="C953" s="263"/>
      <c r="D953" s="228"/>
      <c r="E953" s="228"/>
      <c r="F953" s="183"/>
      <c r="G953" s="183"/>
      <c r="H953" s="264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  <c r="AA953" s="183"/>
      <c r="AB953" s="183"/>
      <c r="AC953" s="183"/>
      <c r="AD953" s="183"/>
      <c r="AE953" s="183"/>
      <c r="AF953" s="183"/>
      <c r="AG953" s="183"/>
      <c r="AH953" s="183"/>
      <c r="AI953" s="183"/>
      <c r="AJ953" s="183"/>
      <c r="AK953" s="183"/>
      <c r="AL953" s="183"/>
      <c r="AM953" s="183"/>
      <c r="AN953" s="183"/>
      <c r="AO953" s="183"/>
      <c r="AP953" s="183"/>
      <c r="AQ953" s="183"/>
      <c r="AR953" s="183"/>
      <c r="AS953" s="183"/>
      <c r="AT953" s="183"/>
      <c r="AU953" s="183"/>
      <c r="AV953" s="183"/>
      <c r="AW953" s="183"/>
      <c r="AX953" s="183"/>
      <c r="AY953" s="183"/>
      <c r="AZ953" s="183"/>
      <c r="BA953" s="183"/>
      <c r="BB953" s="183"/>
      <c r="BC953" s="183"/>
      <c r="BD953" s="183"/>
      <c r="BE953" s="183"/>
      <c r="BF953" s="183"/>
      <c r="BG953" s="183"/>
      <c r="BH953" s="183"/>
      <c r="BI953" s="183"/>
      <c r="BJ953" s="183"/>
    </row>
    <row r="954">
      <c r="A954" s="183"/>
      <c r="B954" s="183"/>
      <c r="C954" s="263"/>
      <c r="D954" s="228"/>
      <c r="E954" s="228"/>
      <c r="F954" s="183"/>
      <c r="G954" s="183"/>
      <c r="H954" s="264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  <c r="AA954" s="183"/>
      <c r="AB954" s="183"/>
      <c r="AC954" s="183"/>
      <c r="AD954" s="183"/>
      <c r="AE954" s="183"/>
      <c r="AF954" s="183"/>
      <c r="AG954" s="183"/>
      <c r="AH954" s="183"/>
      <c r="AI954" s="183"/>
      <c r="AJ954" s="183"/>
      <c r="AK954" s="183"/>
      <c r="AL954" s="183"/>
      <c r="AM954" s="183"/>
      <c r="AN954" s="183"/>
      <c r="AO954" s="183"/>
      <c r="AP954" s="183"/>
      <c r="AQ954" s="183"/>
      <c r="AR954" s="183"/>
      <c r="AS954" s="183"/>
      <c r="AT954" s="183"/>
      <c r="AU954" s="183"/>
      <c r="AV954" s="183"/>
      <c r="AW954" s="183"/>
      <c r="AX954" s="183"/>
      <c r="AY954" s="183"/>
      <c r="AZ954" s="183"/>
      <c r="BA954" s="183"/>
      <c r="BB954" s="183"/>
      <c r="BC954" s="183"/>
      <c r="BD954" s="183"/>
      <c r="BE954" s="183"/>
      <c r="BF954" s="183"/>
      <c r="BG954" s="183"/>
      <c r="BH954" s="183"/>
      <c r="BI954" s="183"/>
      <c r="BJ954" s="183"/>
    </row>
    <row r="955">
      <c r="A955" s="183"/>
      <c r="B955" s="183"/>
      <c r="C955" s="263"/>
      <c r="D955" s="228"/>
      <c r="E955" s="228"/>
      <c r="F955" s="183"/>
      <c r="G955" s="183"/>
      <c r="H955" s="264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  <c r="AA955" s="183"/>
      <c r="AB955" s="183"/>
      <c r="AC955" s="183"/>
      <c r="AD955" s="183"/>
      <c r="AE955" s="183"/>
      <c r="AF955" s="183"/>
      <c r="AG955" s="183"/>
      <c r="AH955" s="183"/>
      <c r="AI955" s="183"/>
      <c r="AJ955" s="183"/>
      <c r="AK955" s="183"/>
      <c r="AL955" s="183"/>
      <c r="AM955" s="183"/>
      <c r="AN955" s="183"/>
      <c r="AO955" s="183"/>
      <c r="AP955" s="183"/>
      <c r="AQ955" s="183"/>
      <c r="AR955" s="183"/>
      <c r="AS955" s="183"/>
      <c r="AT955" s="183"/>
      <c r="AU955" s="183"/>
      <c r="AV955" s="183"/>
      <c r="AW955" s="183"/>
      <c r="AX955" s="183"/>
      <c r="AY955" s="183"/>
      <c r="AZ955" s="183"/>
      <c r="BA955" s="183"/>
      <c r="BB955" s="183"/>
      <c r="BC955" s="183"/>
      <c r="BD955" s="183"/>
      <c r="BE955" s="183"/>
      <c r="BF955" s="183"/>
      <c r="BG955" s="183"/>
      <c r="BH955" s="183"/>
      <c r="BI955" s="183"/>
      <c r="BJ955" s="183"/>
    </row>
    <row r="956">
      <c r="A956" s="183"/>
      <c r="B956" s="183"/>
      <c r="C956" s="263"/>
      <c r="D956" s="228"/>
      <c r="E956" s="228"/>
      <c r="F956" s="183"/>
      <c r="G956" s="183"/>
      <c r="H956" s="264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  <c r="AA956" s="183"/>
      <c r="AB956" s="183"/>
      <c r="AC956" s="183"/>
      <c r="AD956" s="183"/>
      <c r="AE956" s="183"/>
      <c r="AF956" s="183"/>
      <c r="AG956" s="183"/>
      <c r="AH956" s="183"/>
      <c r="AI956" s="183"/>
      <c r="AJ956" s="183"/>
      <c r="AK956" s="183"/>
      <c r="AL956" s="183"/>
      <c r="AM956" s="183"/>
      <c r="AN956" s="183"/>
      <c r="AO956" s="183"/>
      <c r="AP956" s="183"/>
      <c r="AQ956" s="183"/>
      <c r="AR956" s="183"/>
      <c r="AS956" s="183"/>
      <c r="AT956" s="183"/>
      <c r="AU956" s="183"/>
      <c r="AV956" s="183"/>
      <c r="AW956" s="183"/>
      <c r="AX956" s="183"/>
      <c r="AY956" s="183"/>
      <c r="AZ956" s="183"/>
      <c r="BA956" s="183"/>
      <c r="BB956" s="183"/>
      <c r="BC956" s="183"/>
      <c r="BD956" s="183"/>
      <c r="BE956" s="183"/>
      <c r="BF956" s="183"/>
      <c r="BG956" s="183"/>
      <c r="BH956" s="183"/>
      <c r="BI956" s="183"/>
      <c r="BJ956" s="183"/>
    </row>
    <row r="957">
      <c r="A957" s="183"/>
      <c r="B957" s="183"/>
      <c r="C957" s="263"/>
      <c r="D957" s="228"/>
      <c r="E957" s="228"/>
      <c r="F957" s="183"/>
      <c r="G957" s="183"/>
      <c r="H957" s="264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  <c r="AA957" s="183"/>
      <c r="AB957" s="183"/>
      <c r="AC957" s="183"/>
      <c r="AD957" s="183"/>
      <c r="AE957" s="183"/>
      <c r="AF957" s="183"/>
      <c r="AG957" s="183"/>
      <c r="AH957" s="183"/>
      <c r="AI957" s="183"/>
      <c r="AJ957" s="183"/>
      <c r="AK957" s="183"/>
      <c r="AL957" s="183"/>
      <c r="AM957" s="183"/>
      <c r="AN957" s="183"/>
      <c r="AO957" s="183"/>
      <c r="AP957" s="183"/>
      <c r="AQ957" s="183"/>
      <c r="AR957" s="183"/>
      <c r="AS957" s="183"/>
      <c r="AT957" s="183"/>
      <c r="AU957" s="183"/>
      <c r="AV957" s="183"/>
      <c r="AW957" s="183"/>
      <c r="AX957" s="183"/>
      <c r="AY957" s="183"/>
      <c r="AZ957" s="183"/>
      <c r="BA957" s="183"/>
      <c r="BB957" s="183"/>
      <c r="BC957" s="183"/>
      <c r="BD957" s="183"/>
      <c r="BE957" s="183"/>
      <c r="BF957" s="183"/>
      <c r="BG957" s="183"/>
      <c r="BH957" s="183"/>
      <c r="BI957" s="183"/>
      <c r="BJ957" s="183"/>
    </row>
    <row r="958">
      <c r="A958" s="183"/>
      <c r="B958" s="183"/>
      <c r="C958" s="263"/>
      <c r="D958" s="228"/>
      <c r="E958" s="228"/>
      <c r="F958" s="183"/>
      <c r="G958" s="183"/>
      <c r="H958" s="264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  <c r="AA958" s="183"/>
      <c r="AB958" s="183"/>
      <c r="AC958" s="183"/>
      <c r="AD958" s="183"/>
      <c r="AE958" s="183"/>
      <c r="AF958" s="183"/>
      <c r="AG958" s="183"/>
      <c r="AH958" s="183"/>
      <c r="AI958" s="183"/>
      <c r="AJ958" s="183"/>
      <c r="AK958" s="183"/>
      <c r="AL958" s="183"/>
      <c r="AM958" s="183"/>
      <c r="AN958" s="183"/>
      <c r="AO958" s="183"/>
      <c r="AP958" s="183"/>
      <c r="AQ958" s="183"/>
      <c r="AR958" s="183"/>
      <c r="AS958" s="183"/>
      <c r="AT958" s="183"/>
      <c r="AU958" s="183"/>
      <c r="AV958" s="183"/>
      <c r="AW958" s="183"/>
      <c r="AX958" s="183"/>
      <c r="AY958" s="183"/>
      <c r="AZ958" s="183"/>
      <c r="BA958" s="183"/>
      <c r="BB958" s="183"/>
      <c r="BC958" s="183"/>
      <c r="BD958" s="183"/>
      <c r="BE958" s="183"/>
      <c r="BF958" s="183"/>
      <c r="BG958" s="183"/>
      <c r="BH958" s="183"/>
      <c r="BI958" s="183"/>
      <c r="BJ958" s="183"/>
    </row>
    <row r="959">
      <c r="A959" s="183"/>
      <c r="B959" s="183"/>
      <c r="C959" s="263"/>
      <c r="D959" s="228"/>
      <c r="E959" s="228"/>
      <c r="F959" s="183"/>
      <c r="G959" s="183"/>
      <c r="H959" s="264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  <c r="AA959" s="183"/>
      <c r="AB959" s="183"/>
      <c r="AC959" s="183"/>
      <c r="AD959" s="183"/>
      <c r="AE959" s="183"/>
      <c r="AF959" s="183"/>
      <c r="AG959" s="183"/>
      <c r="AH959" s="183"/>
      <c r="AI959" s="183"/>
      <c r="AJ959" s="183"/>
      <c r="AK959" s="183"/>
      <c r="AL959" s="183"/>
      <c r="AM959" s="183"/>
      <c r="AN959" s="183"/>
      <c r="AO959" s="183"/>
      <c r="AP959" s="183"/>
      <c r="AQ959" s="183"/>
      <c r="AR959" s="183"/>
      <c r="AS959" s="183"/>
      <c r="AT959" s="183"/>
      <c r="AU959" s="183"/>
      <c r="AV959" s="183"/>
      <c r="AW959" s="183"/>
      <c r="AX959" s="183"/>
      <c r="AY959" s="183"/>
      <c r="AZ959" s="183"/>
      <c r="BA959" s="183"/>
      <c r="BB959" s="183"/>
      <c r="BC959" s="183"/>
      <c r="BD959" s="183"/>
      <c r="BE959" s="183"/>
      <c r="BF959" s="183"/>
      <c r="BG959" s="183"/>
      <c r="BH959" s="183"/>
      <c r="BI959" s="183"/>
      <c r="BJ959" s="183"/>
    </row>
    <row r="960">
      <c r="A960" s="183"/>
      <c r="B960" s="183"/>
      <c r="C960" s="263"/>
      <c r="D960" s="228"/>
      <c r="E960" s="228"/>
      <c r="F960" s="183"/>
      <c r="G960" s="183"/>
      <c r="H960" s="264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  <c r="AA960" s="183"/>
      <c r="AB960" s="183"/>
      <c r="AC960" s="183"/>
      <c r="AD960" s="183"/>
      <c r="AE960" s="183"/>
      <c r="AF960" s="183"/>
      <c r="AG960" s="183"/>
      <c r="AH960" s="183"/>
      <c r="AI960" s="183"/>
      <c r="AJ960" s="183"/>
      <c r="AK960" s="183"/>
      <c r="AL960" s="183"/>
      <c r="AM960" s="183"/>
      <c r="AN960" s="183"/>
      <c r="AO960" s="183"/>
      <c r="AP960" s="183"/>
      <c r="AQ960" s="183"/>
      <c r="AR960" s="183"/>
      <c r="AS960" s="183"/>
      <c r="AT960" s="183"/>
      <c r="AU960" s="183"/>
      <c r="AV960" s="183"/>
      <c r="AW960" s="183"/>
      <c r="AX960" s="183"/>
      <c r="AY960" s="183"/>
      <c r="AZ960" s="183"/>
      <c r="BA960" s="183"/>
      <c r="BB960" s="183"/>
      <c r="BC960" s="183"/>
      <c r="BD960" s="183"/>
      <c r="BE960" s="183"/>
      <c r="BF960" s="183"/>
      <c r="BG960" s="183"/>
      <c r="BH960" s="183"/>
      <c r="BI960" s="183"/>
      <c r="BJ960" s="183"/>
    </row>
    <row r="961">
      <c r="A961" s="183"/>
      <c r="B961" s="183"/>
      <c r="C961" s="263"/>
      <c r="D961" s="228"/>
      <c r="E961" s="228"/>
      <c r="F961" s="183"/>
      <c r="G961" s="183"/>
      <c r="H961" s="264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  <c r="AA961" s="183"/>
      <c r="AB961" s="183"/>
      <c r="AC961" s="183"/>
      <c r="AD961" s="183"/>
      <c r="AE961" s="183"/>
      <c r="AF961" s="183"/>
      <c r="AG961" s="183"/>
      <c r="AH961" s="183"/>
      <c r="AI961" s="183"/>
      <c r="AJ961" s="183"/>
      <c r="AK961" s="183"/>
      <c r="AL961" s="183"/>
      <c r="AM961" s="183"/>
      <c r="AN961" s="183"/>
      <c r="AO961" s="183"/>
      <c r="AP961" s="183"/>
      <c r="AQ961" s="183"/>
      <c r="AR961" s="183"/>
      <c r="AS961" s="183"/>
      <c r="AT961" s="183"/>
      <c r="AU961" s="183"/>
      <c r="AV961" s="183"/>
      <c r="AW961" s="183"/>
      <c r="AX961" s="183"/>
      <c r="AY961" s="183"/>
      <c r="AZ961" s="183"/>
      <c r="BA961" s="183"/>
      <c r="BB961" s="183"/>
      <c r="BC961" s="183"/>
      <c r="BD961" s="183"/>
      <c r="BE961" s="183"/>
      <c r="BF961" s="183"/>
      <c r="BG961" s="183"/>
      <c r="BH961" s="183"/>
      <c r="BI961" s="183"/>
      <c r="BJ961" s="183"/>
    </row>
    <row r="962">
      <c r="A962" s="183"/>
      <c r="B962" s="183"/>
      <c r="C962" s="263"/>
      <c r="D962" s="228"/>
      <c r="E962" s="228"/>
      <c r="F962" s="183"/>
      <c r="G962" s="183"/>
      <c r="H962" s="264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  <c r="AA962" s="183"/>
      <c r="AB962" s="183"/>
      <c r="AC962" s="183"/>
      <c r="AD962" s="183"/>
      <c r="AE962" s="183"/>
      <c r="AF962" s="183"/>
      <c r="AG962" s="183"/>
      <c r="AH962" s="183"/>
      <c r="AI962" s="183"/>
      <c r="AJ962" s="183"/>
      <c r="AK962" s="183"/>
      <c r="AL962" s="183"/>
      <c r="AM962" s="183"/>
      <c r="AN962" s="183"/>
      <c r="AO962" s="183"/>
      <c r="AP962" s="183"/>
      <c r="AQ962" s="183"/>
      <c r="AR962" s="183"/>
      <c r="AS962" s="183"/>
      <c r="AT962" s="183"/>
      <c r="AU962" s="183"/>
      <c r="AV962" s="183"/>
      <c r="AW962" s="183"/>
      <c r="AX962" s="183"/>
      <c r="AY962" s="183"/>
      <c r="AZ962" s="183"/>
      <c r="BA962" s="183"/>
      <c r="BB962" s="183"/>
      <c r="BC962" s="183"/>
      <c r="BD962" s="183"/>
      <c r="BE962" s="183"/>
      <c r="BF962" s="183"/>
      <c r="BG962" s="183"/>
      <c r="BH962" s="183"/>
      <c r="BI962" s="183"/>
      <c r="BJ962" s="183"/>
    </row>
    <row r="963">
      <c r="A963" s="183"/>
      <c r="B963" s="183"/>
      <c r="C963" s="263"/>
      <c r="D963" s="228"/>
      <c r="E963" s="228"/>
      <c r="F963" s="183"/>
      <c r="G963" s="183"/>
      <c r="H963" s="264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  <c r="AA963" s="183"/>
      <c r="AB963" s="183"/>
      <c r="AC963" s="183"/>
      <c r="AD963" s="183"/>
      <c r="AE963" s="183"/>
      <c r="AF963" s="183"/>
      <c r="AG963" s="183"/>
      <c r="AH963" s="183"/>
      <c r="AI963" s="183"/>
      <c r="AJ963" s="183"/>
      <c r="AK963" s="183"/>
      <c r="AL963" s="183"/>
      <c r="AM963" s="183"/>
      <c r="AN963" s="183"/>
      <c r="AO963" s="183"/>
      <c r="AP963" s="183"/>
      <c r="AQ963" s="183"/>
      <c r="AR963" s="183"/>
      <c r="AS963" s="183"/>
      <c r="AT963" s="183"/>
      <c r="AU963" s="183"/>
      <c r="AV963" s="183"/>
      <c r="AW963" s="183"/>
      <c r="AX963" s="183"/>
      <c r="AY963" s="183"/>
      <c r="AZ963" s="183"/>
      <c r="BA963" s="183"/>
      <c r="BB963" s="183"/>
      <c r="BC963" s="183"/>
      <c r="BD963" s="183"/>
      <c r="BE963" s="183"/>
      <c r="BF963" s="183"/>
      <c r="BG963" s="183"/>
      <c r="BH963" s="183"/>
      <c r="BI963" s="183"/>
      <c r="BJ963" s="183"/>
    </row>
    <row r="964">
      <c r="A964" s="183"/>
      <c r="B964" s="183"/>
      <c r="C964" s="263"/>
      <c r="D964" s="228"/>
      <c r="E964" s="228"/>
      <c r="F964" s="183"/>
      <c r="G964" s="183"/>
      <c r="H964" s="264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  <c r="AA964" s="183"/>
      <c r="AB964" s="183"/>
      <c r="AC964" s="183"/>
      <c r="AD964" s="183"/>
      <c r="AE964" s="183"/>
      <c r="AF964" s="183"/>
      <c r="AG964" s="183"/>
      <c r="AH964" s="183"/>
      <c r="AI964" s="183"/>
      <c r="AJ964" s="183"/>
      <c r="AK964" s="183"/>
      <c r="AL964" s="183"/>
      <c r="AM964" s="183"/>
      <c r="AN964" s="183"/>
      <c r="AO964" s="183"/>
      <c r="AP964" s="183"/>
      <c r="AQ964" s="183"/>
      <c r="AR964" s="183"/>
      <c r="AS964" s="183"/>
      <c r="AT964" s="183"/>
      <c r="AU964" s="183"/>
      <c r="AV964" s="183"/>
      <c r="AW964" s="183"/>
      <c r="AX964" s="183"/>
      <c r="AY964" s="183"/>
      <c r="AZ964" s="183"/>
      <c r="BA964" s="183"/>
      <c r="BB964" s="183"/>
      <c r="BC964" s="183"/>
      <c r="BD964" s="183"/>
      <c r="BE964" s="183"/>
      <c r="BF964" s="183"/>
      <c r="BG964" s="183"/>
      <c r="BH964" s="183"/>
      <c r="BI964" s="183"/>
      <c r="BJ964" s="183"/>
    </row>
    <row r="965">
      <c r="A965" s="183"/>
      <c r="B965" s="183"/>
      <c r="C965" s="263"/>
      <c r="D965" s="228"/>
      <c r="E965" s="228"/>
      <c r="F965" s="183"/>
      <c r="G965" s="183"/>
      <c r="H965" s="264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  <c r="AA965" s="183"/>
      <c r="AB965" s="183"/>
      <c r="AC965" s="183"/>
      <c r="AD965" s="183"/>
      <c r="AE965" s="183"/>
      <c r="AF965" s="183"/>
      <c r="AG965" s="183"/>
      <c r="AH965" s="183"/>
      <c r="AI965" s="183"/>
      <c r="AJ965" s="183"/>
      <c r="AK965" s="183"/>
      <c r="AL965" s="183"/>
      <c r="AM965" s="183"/>
      <c r="AN965" s="183"/>
      <c r="AO965" s="183"/>
      <c r="AP965" s="183"/>
      <c r="AQ965" s="183"/>
      <c r="AR965" s="183"/>
      <c r="AS965" s="183"/>
      <c r="AT965" s="183"/>
      <c r="AU965" s="183"/>
      <c r="AV965" s="183"/>
      <c r="AW965" s="183"/>
      <c r="AX965" s="183"/>
      <c r="AY965" s="183"/>
      <c r="AZ965" s="183"/>
      <c r="BA965" s="183"/>
      <c r="BB965" s="183"/>
      <c r="BC965" s="183"/>
      <c r="BD965" s="183"/>
      <c r="BE965" s="183"/>
      <c r="BF965" s="183"/>
      <c r="BG965" s="183"/>
      <c r="BH965" s="183"/>
      <c r="BI965" s="183"/>
      <c r="BJ965" s="183"/>
    </row>
    <row r="966">
      <c r="A966" s="183"/>
      <c r="B966" s="183"/>
      <c r="C966" s="263"/>
      <c r="D966" s="228"/>
      <c r="E966" s="228"/>
      <c r="F966" s="183"/>
      <c r="G966" s="183"/>
      <c r="H966" s="264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  <c r="AA966" s="183"/>
      <c r="AB966" s="183"/>
      <c r="AC966" s="183"/>
      <c r="AD966" s="183"/>
      <c r="AE966" s="183"/>
      <c r="AF966" s="183"/>
      <c r="AG966" s="183"/>
      <c r="AH966" s="183"/>
      <c r="AI966" s="183"/>
      <c r="AJ966" s="183"/>
      <c r="AK966" s="183"/>
      <c r="AL966" s="183"/>
      <c r="AM966" s="183"/>
      <c r="AN966" s="183"/>
      <c r="AO966" s="183"/>
      <c r="AP966" s="183"/>
      <c r="AQ966" s="183"/>
      <c r="AR966" s="183"/>
      <c r="AS966" s="183"/>
      <c r="AT966" s="183"/>
      <c r="AU966" s="183"/>
      <c r="AV966" s="183"/>
      <c r="AW966" s="183"/>
      <c r="AX966" s="183"/>
      <c r="AY966" s="183"/>
      <c r="AZ966" s="183"/>
      <c r="BA966" s="183"/>
      <c r="BB966" s="183"/>
      <c r="BC966" s="183"/>
      <c r="BD966" s="183"/>
      <c r="BE966" s="183"/>
      <c r="BF966" s="183"/>
      <c r="BG966" s="183"/>
      <c r="BH966" s="183"/>
      <c r="BI966" s="183"/>
      <c r="BJ966" s="183"/>
    </row>
    <row r="967">
      <c r="A967" s="183"/>
      <c r="B967" s="183"/>
      <c r="C967" s="263"/>
      <c r="D967" s="228"/>
      <c r="E967" s="228"/>
      <c r="F967" s="183"/>
      <c r="G967" s="183"/>
      <c r="H967" s="264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  <c r="AA967" s="183"/>
      <c r="AB967" s="183"/>
      <c r="AC967" s="183"/>
      <c r="AD967" s="183"/>
      <c r="AE967" s="183"/>
      <c r="AF967" s="183"/>
      <c r="AG967" s="183"/>
      <c r="AH967" s="183"/>
      <c r="AI967" s="183"/>
      <c r="AJ967" s="183"/>
      <c r="AK967" s="183"/>
      <c r="AL967" s="183"/>
      <c r="AM967" s="183"/>
      <c r="AN967" s="183"/>
      <c r="AO967" s="183"/>
      <c r="AP967" s="183"/>
      <c r="AQ967" s="183"/>
      <c r="AR967" s="183"/>
      <c r="AS967" s="183"/>
      <c r="AT967" s="183"/>
      <c r="AU967" s="183"/>
      <c r="AV967" s="183"/>
      <c r="AW967" s="183"/>
      <c r="AX967" s="183"/>
      <c r="AY967" s="183"/>
      <c r="AZ967" s="183"/>
      <c r="BA967" s="183"/>
      <c r="BB967" s="183"/>
      <c r="BC967" s="183"/>
      <c r="BD967" s="183"/>
      <c r="BE967" s="183"/>
      <c r="BF967" s="183"/>
      <c r="BG967" s="183"/>
      <c r="BH967" s="183"/>
      <c r="BI967" s="183"/>
      <c r="BJ967" s="183"/>
    </row>
    <row r="968">
      <c r="A968" s="183"/>
      <c r="B968" s="183"/>
      <c r="C968" s="263"/>
      <c r="D968" s="228"/>
      <c r="E968" s="228"/>
      <c r="F968" s="183"/>
      <c r="G968" s="183"/>
      <c r="H968" s="264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  <c r="AA968" s="183"/>
      <c r="AB968" s="183"/>
      <c r="AC968" s="183"/>
      <c r="AD968" s="183"/>
      <c r="AE968" s="183"/>
      <c r="AF968" s="183"/>
      <c r="AG968" s="183"/>
      <c r="AH968" s="183"/>
      <c r="AI968" s="183"/>
      <c r="AJ968" s="183"/>
      <c r="AK968" s="183"/>
      <c r="AL968" s="183"/>
      <c r="AM968" s="183"/>
      <c r="AN968" s="183"/>
      <c r="AO968" s="183"/>
      <c r="AP968" s="183"/>
      <c r="AQ968" s="183"/>
      <c r="AR968" s="183"/>
      <c r="AS968" s="183"/>
      <c r="AT968" s="183"/>
      <c r="AU968" s="183"/>
      <c r="AV968" s="183"/>
      <c r="AW968" s="183"/>
      <c r="AX968" s="183"/>
      <c r="AY968" s="183"/>
      <c r="AZ968" s="183"/>
      <c r="BA968" s="183"/>
      <c r="BB968" s="183"/>
      <c r="BC968" s="183"/>
      <c r="BD968" s="183"/>
      <c r="BE968" s="183"/>
      <c r="BF968" s="183"/>
      <c r="BG968" s="183"/>
      <c r="BH968" s="183"/>
      <c r="BI968" s="183"/>
      <c r="BJ968" s="183"/>
    </row>
    <row r="969">
      <c r="A969" s="183"/>
      <c r="B969" s="183"/>
      <c r="C969" s="263"/>
      <c r="D969" s="228"/>
      <c r="E969" s="228"/>
      <c r="F969" s="183"/>
      <c r="G969" s="183"/>
      <c r="H969" s="264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  <c r="AA969" s="183"/>
      <c r="AB969" s="183"/>
      <c r="AC969" s="183"/>
      <c r="AD969" s="183"/>
      <c r="AE969" s="183"/>
      <c r="AF969" s="183"/>
      <c r="AG969" s="183"/>
      <c r="AH969" s="183"/>
      <c r="AI969" s="183"/>
      <c r="AJ969" s="183"/>
      <c r="AK969" s="183"/>
      <c r="AL969" s="183"/>
      <c r="AM969" s="183"/>
      <c r="AN969" s="183"/>
      <c r="AO969" s="183"/>
      <c r="AP969" s="183"/>
      <c r="AQ969" s="183"/>
      <c r="AR969" s="183"/>
      <c r="AS969" s="183"/>
      <c r="AT969" s="183"/>
      <c r="AU969" s="183"/>
      <c r="AV969" s="183"/>
      <c r="AW969" s="183"/>
      <c r="AX969" s="183"/>
      <c r="AY969" s="183"/>
      <c r="AZ969" s="183"/>
      <c r="BA969" s="183"/>
      <c r="BB969" s="183"/>
      <c r="BC969" s="183"/>
      <c r="BD969" s="183"/>
      <c r="BE969" s="183"/>
      <c r="BF969" s="183"/>
      <c r="BG969" s="183"/>
      <c r="BH969" s="183"/>
      <c r="BI969" s="183"/>
      <c r="BJ969" s="183"/>
    </row>
    <row r="970">
      <c r="A970" s="183"/>
      <c r="B970" s="183"/>
      <c r="C970" s="263"/>
      <c r="D970" s="228"/>
      <c r="E970" s="228"/>
      <c r="F970" s="183"/>
      <c r="G970" s="183"/>
      <c r="H970" s="264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  <c r="AA970" s="183"/>
      <c r="AB970" s="183"/>
      <c r="AC970" s="183"/>
      <c r="AD970" s="183"/>
      <c r="AE970" s="183"/>
      <c r="AF970" s="183"/>
      <c r="AG970" s="183"/>
      <c r="AH970" s="183"/>
      <c r="AI970" s="183"/>
      <c r="AJ970" s="183"/>
      <c r="AK970" s="183"/>
      <c r="AL970" s="183"/>
      <c r="AM970" s="183"/>
      <c r="AN970" s="183"/>
      <c r="AO970" s="183"/>
      <c r="AP970" s="183"/>
      <c r="AQ970" s="183"/>
      <c r="AR970" s="183"/>
      <c r="AS970" s="183"/>
      <c r="AT970" s="183"/>
      <c r="AU970" s="183"/>
      <c r="AV970" s="183"/>
      <c r="AW970" s="183"/>
      <c r="AX970" s="183"/>
      <c r="AY970" s="183"/>
      <c r="AZ970" s="183"/>
      <c r="BA970" s="183"/>
      <c r="BB970" s="183"/>
      <c r="BC970" s="183"/>
      <c r="BD970" s="183"/>
      <c r="BE970" s="183"/>
      <c r="BF970" s="183"/>
      <c r="BG970" s="183"/>
      <c r="BH970" s="183"/>
      <c r="BI970" s="183"/>
      <c r="BJ970" s="183"/>
    </row>
    <row r="971">
      <c r="A971" s="183"/>
      <c r="B971" s="183"/>
      <c r="C971" s="263"/>
      <c r="D971" s="228"/>
      <c r="E971" s="228"/>
      <c r="F971" s="183"/>
      <c r="G971" s="183"/>
      <c r="H971" s="264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  <c r="AA971" s="183"/>
      <c r="AB971" s="183"/>
      <c r="AC971" s="183"/>
      <c r="AD971" s="183"/>
      <c r="AE971" s="183"/>
      <c r="AF971" s="183"/>
      <c r="AG971" s="183"/>
      <c r="AH971" s="183"/>
      <c r="AI971" s="183"/>
      <c r="AJ971" s="183"/>
      <c r="AK971" s="183"/>
      <c r="AL971" s="183"/>
      <c r="AM971" s="183"/>
      <c r="AN971" s="183"/>
      <c r="AO971" s="183"/>
      <c r="AP971" s="183"/>
      <c r="AQ971" s="183"/>
      <c r="AR971" s="183"/>
      <c r="AS971" s="183"/>
      <c r="AT971" s="183"/>
      <c r="AU971" s="183"/>
      <c r="AV971" s="183"/>
      <c r="AW971" s="183"/>
      <c r="AX971" s="183"/>
      <c r="AY971" s="183"/>
      <c r="AZ971" s="183"/>
      <c r="BA971" s="183"/>
      <c r="BB971" s="183"/>
      <c r="BC971" s="183"/>
      <c r="BD971" s="183"/>
      <c r="BE971" s="183"/>
      <c r="BF971" s="183"/>
      <c r="BG971" s="183"/>
      <c r="BH971" s="183"/>
      <c r="BI971" s="183"/>
      <c r="BJ971" s="183"/>
    </row>
    <row r="972">
      <c r="A972" s="183"/>
      <c r="B972" s="183"/>
      <c r="C972" s="263"/>
      <c r="D972" s="228"/>
      <c r="E972" s="228"/>
      <c r="F972" s="183"/>
      <c r="G972" s="183"/>
      <c r="H972" s="264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  <c r="AA972" s="183"/>
      <c r="AB972" s="183"/>
      <c r="AC972" s="183"/>
      <c r="AD972" s="183"/>
      <c r="AE972" s="183"/>
      <c r="AF972" s="183"/>
      <c r="AG972" s="183"/>
      <c r="AH972" s="183"/>
      <c r="AI972" s="183"/>
      <c r="AJ972" s="183"/>
      <c r="AK972" s="183"/>
      <c r="AL972" s="183"/>
      <c r="AM972" s="183"/>
      <c r="AN972" s="183"/>
      <c r="AO972" s="183"/>
      <c r="AP972" s="183"/>
      <c r="AQ972" s="183"/>
      <c r="AR972" s="183"/>
      <c r="AS972" s="183"/>
      <c r="AT972" s="183"/>
      <c r="AU972" s="183"/>
      <c r="AV972" s="183"/>
      <c r="AW972" s="183"/>
      <c r="AX972" s="183"/>
      <c r="AY972" s="183"/>
      <c r="AZ972" s="183"/>
      <c r="BA972" s="183"/>
      <c r="BB972" s="183"/>
      <c r="BC972" s="183"/>
      <c r="BD972" s="183"/>
      <c r="BE972" s="183"/>
      <c r="BF972" s="183"/>
      <c r="BG972" s="183"/>
      <c r="BH972" s="183"/>
      <c r="BI972" s="183"/>
      <c r="BJ972" s="183"/>
    </row>
    <row r="973">
      <c r="A973" s="183"/>
      <c r="B973" s="183"/>
      <c r="C973" s="263"/>
      <c r="D973" s="228"/>
      <c r="E973" s="228"/>
      <c r="F973" s="183"/>
      <c r="G973" s="183"/>
      <c r="H973" s="264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  <c r="AA973" s="183"/>
      <c r="AB973" s="183"/>
      <c r="AC973" s="183"/>
      <c r="AD973" s="183"/>
      <c r="AE973" s="183"/>
      <c r="AF973" s="183"/>
      <c r="AG973" s="183"/>
      <c r="AH973" s="183"/>
      <c r="AI973" s="183"/>
      <c r="AJ973" s="183"/>
      <c r="AK973" s="183"/>
      <c r="AL973" s="183"/>
      <c r="AM973" s="183"/>
      <c r="AN973" s="183"/>
      <c r="AO973" s="183"/>
      <c r="AP973" s="183"/>
      <c r="AQ973" s="183"/>
      <c r="AR973" s="183"/>
      <c r="AS973" s="183"/>
      <c r="AT973" s="183"/>
      <c r="AU973" s="183"/>
      <c r="AV973" s="183"/>
      <c r="AW973" s="183"/>
      <c r="AX973" s="183"/>
      <c r="AY973" s="183"/>
      <c r="AZ973" s="183"/>
      <c r="BA973" s="183"/>
      <c r="BB973" s="183"/>
      <c r="BC973" s="183"/>
      <c r="BD973" s="183"/>
      <c r="BE973" s="183"/>
      <c r="BF973" s="183"/>
      <c r="BG973" s="183"/>
      <c r="BH973" s="183"/>
      <c r="BI973" s="183"/>
      <c r="BJ973" s="183"/>
    </row>
    <row r="974">
      <c r="A974" s="183"/>
      <c r="B974" s="183"/>
      <c r="C974" s="263"/>
      <c r="D974" s="228"/>
      <c r="E974" s="228"/>
      <c r="F974" s="183"/>
      <c r="G974" s="183"/>
      <c r="H974" s="264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  <c r="AA974" s="183"/>
      <c r="AB974" s="183"/>
      <c r="AC974" s="183"/>
      <c r="AD974" s="183"/>
      <c r="AE974" s="183"/>
      <c r="AF974" s="183"/>
      <c r="AG974" s="183"/>
      <c r="AH974" s="183"/>
      <c r="AI974" s="183"/>
      <c r="AJ974" s="183"/>
      <c r="AK974" s="183"/>
      <c r="AL974" s="183"/>
      <c r="AM974" s="183"/>
      <c r="AN974" s="183"/>
      <c r="AO974" s="183"/>
      <c r="AP974" s="183"/>
      <c r="AQ974" s="183"/>
      <c r="AR974" s="183"/>
      <c r="AS974" s="183"/>
      <c r="AT974" s="183"/>
      <c r="AU974" s="183"/>
      <c r="AV974" s="183"/>
      <c r="AW974" s="183"/>
      <c r="AX974" s="183"/>
      <c r="AY974" s="183"/>
      <c r="AZ974" s="183"/>
      <c r="BA974" s="183"/>
      <c r="BB974" s="183"/>
      <c r="BC974" s="183"/>
      <c r="BD974" s="183"/>
      <c r="BE974" s="183"/>
      <c r="BF974" s="183"/>
      <c r="BG974" s="183"/>
      <c r="BH974" s="183"/>
      <c r="BI974" s="183"/>
      <c r="BJ974" s="183"/>
    </row>
    <row r="975">
      <c r="A975" s="183"/>
      <c r="B975" s="183"/>
      <c r="C975" s="263"/>
      <c r="D975" s="228"/>
      <c r="E975" s="228"/>
      <c r="F975" s="183"/>
      <c r="G975" s="183"/>
      <c r="H975" s="264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  <c r="AA975" s="183"/>
      <c r="AB975" s="183"/>
      <c r="AC975" s="183"/>
      <c r="AD975" s="183"/>
      <c r="AE975" s="183"/>
      <c r="AF975" s="183"/>
      <c r="AG975" s="183"/>
      <c r="AH975" s="183"/>
      <c r="AI975" s="183"/>
      <c r="AJ975" s="183"/>
      <c r="AK975" s="183"/>
      <c r="AL975" s="183"/>
      <c r="AM975" s="183"/>
      <c r="AN975" s="183"/>
      <c r="AO975" s="183"/>
      <c r="AP975" s="183"/>
      <c r="AQ975" s="183"/>
      <c r="AR975" s="183"/>
      <c r="AS975" s="183"/>
      <c r="AT975" s="183"/>
      <c r="AU975" s="183"/>
      <c r="AV975" s="183"/>
      <c r="AW975" s="183"/>
      <c r="AX975" s="183"/>
      <c r="AY975" s="183"/>
      <c r="AZ975" s="183"/>
      <c r="BA975" s="183"/>
      <c r="BB975" s="183"/>
      <c r="BC975" s="183"/>
      <c r="BD975" s="183"/>
      <c r="BE975" s="183"/>
      <c r="BF975" s="183"/>
      <c r="BG975" s="183"/>
      <c r="BH975" s="183"/>
      <c r="BI975" s="183"/>
      <c r="BJ975" s="183"/>
    </row>
    <row r="976">
      <c r="A976" s="183"/>
      <c r="B976" s="183"/>
      <c r="C976" s="263"/>
      <c r="D976" s="228"/>
      <c r="E976" s="228"/>
      <c r="F976" s="183"/>
      <c r="G976" s="183"/>
      <c r="H976" s="264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  <c r="AA976" s="183"/>
      <c r="AB976" s="183"/>
      <c r="AC976" s="183"/>
      <c r="AD976" s="183"/>
      <c r="AE976" s="183"/>
      <c r="AF976" s="183"/>
      <c r="AG976" s="183"/>
      <c r="AH976" s="183"/>
      <c r="AI976" s="183"/>
      <c r="AJ976" s="183"/>
      <c r="AK976" s="183"/>
      <c r="AL976" s="183"/>
      <c r="AM976" s="183"/>
      <c r="AN976" s="183"/>
      <c r="AO976" s="183"/>
      <c r="AP976" s="183"/>
      <c r="AQ976" s="183"/>
      <c r="AR976" s="183"/>
      <c r="AS976" s="183"/>
      <c r="AT976" s="183"/>
      <c r="AU976" s="183"/>
      <c r="AV976" s="183"/>
      <c r="AW976" s="183"/>
      <c r="AX976" s="183"/>
      <c r="AY976" s="183"/>
      <c r="AZ976" s="183"/>
      <c r="BA976" s="183"/>
      <c r="BB976" s="183"/>
      <c r="BC976" s="183"/>
      <c r="BD976" s="183"/>
      <c r="BE976" s="183"/>
      <c r="BF976" s="183"/>
      <c r="BG976" s="183"/>
      <c r="BH976" s="183"/>
      <c r="BI976" s="183"/>
      <c r="BJ976" s="183"/>
    </row>
    <row r="977">
      <c r="A977" s="183"/>
      <c r="B977" s="183"/>
      <c r="C977" s="263"/>
      <c r="D977" s="228"/>
      <c r="E977" s="228"/>
      <c r="F977" s="183"/>
      <c r="G977" s="183"/>
      <c r="H977" s="264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  <c r="AA977" s="183"/>
      <c r="AB977" s="183"/>
      <c r="AC977" s="183"/>
      <c r="AD977" s="183"/>
      <c r="AE977" s="183"/>
      <c r="AF977" s="183"/>
      <c r="AG977" s="183"/>
      <c r="AH977" s="183"/>
      <c r="AI977" s="183"/>
      <c r="AJ977" s="183"/>
      <c r="AK977" s="183"/>
      <c r="AL977" s="183"/>
      <c r="AM977" s="183"/>
      <c r="AN977" s="183"/>
      <c r="AO977" s="183"/>
      <c r="AP977" s="183"/>
      <c r="AQ977" s="183"/>
      <c r="AR977" s="183"/>
      <c r="AS977" s="183"/>
      <c r="AT977" s="183"/>
      <c r="AU977" s="183"/>
      <c r="AV977" s="183"/>
      <c r="AW977" s="183"/>
      <c r="AX977" s="183"/>
      <c r="AY977" s="183"/>
      <c r="AZ977" s="183"/>
      <c r="BA977" s="183"/>
      <c r="BB977" s="183"/>
      <c r="BC977" s="183"/>
      <c r="BD977" s="183"/>
      <c r="BE977" s="183"/>
      <c r="BF977" s="183"/>
      <c r="BG977" s="183"/>
      <c r="BH977" s="183"/>
      <c r="BI977" s="183"/>
      <c r="BJ977" s="183"/>
    </row>
    <row r="978">
      <c r="A978" s="183"/>
      <c r="B978" s="183"/>
      <c r="C978" s="263"/>
      <c r="D978" s="228"/>
      <c r="E978" s="228"/>
      <c r="F978" s="183"/>
      <c r="G978" s="183"/>
      <c r="H978" s="264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  <c r="AA978" s="183"/>
      <c r="AB978" s="183"/>
      <c r="AC978" s="183"/>
      <c r="AD978" s="183"/>
      <c r="AE978" s="183"/>
      <c r="AF978" s="183"/>
      <c r="AG978" s="183"/>
      <c r="AH978" s="183"/>
      <c r="AI978" s="183"/>
      <c r="AJ978" s="183"/>
      <c r="AK978" s="183"/>
      <c r="AL978" s="183"/>
      <c r="AM978" s="183"/>
      <c r="AN978" s="183"/>
      <c r="AO978" s="183"/>
      <c r="AP978" s="183"/>
      <c r="AQ978" s="183"/>
      <c r="AR978" s="183"/>
      <c r="AS978" s="183"/>
      <c r="AT978" s="183"/>
      <c r="AU978" s="183"/>
      <c r="AV978" s="183"/>
      <c r="AW978" s="183"/>
      <c r="AX978" s="183"/>
      <c r="AY978" s="183"/>
      <c r="AZ978" s="183"/>
      <c r="BA978" s="183"/>
      <c r="BB978" s="183"/>
      <c r="BC978" s="183"/>
      <c r="BD978" s="183"/>
      <c r="BE978" s="183"/>
      <c r="BF978" s="183"/>
      <c r="BG978" s="183"/>
      <c r="BH978" s="183"/>
      <c r="BI978" s="183"/>
      <c r="BJ978" s="183"/>
    </row>
    <row r="979">
      <c r="A979" s="183"/>
      <c r="B979" s="183"/>
      <c r="C979" s="263"/>
      <c r="D979" s="228"/>
      <c r="E979" s="228"/>
      <c r="F979" s="183"/>
      <c r="G979" s="183"/>
      <c r="H979" s="264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  <c r="AA979" s="183"/>
      <c r="AB979" s="183"/>
      <c r="AC979" s="183"/>
      <c r="AD979" s="183"/>
      <c r="AE979" s="183"/>
      <c r="AF979" s="183"/>
      <c r="AG979" s="183"/>
      <c r="AH979" s="183"/>
      <c r="AI979" s="183"/>
      <c r="AJ979" s="183"/>
      <c r="AK979" s="183"/>
      <c r="AL979" s="183"/>
      <c r="AM979" s="183"/>
      <c r="AN979" s="183"/>
      <c r="AO979" s="183"/>
      <c r="AP979" s="183"/>
      <c r="AQ979" s="183"/>
      <c r="AR979" s="183"/>
      <c r="AS979" s="183"/>
      <c r="AT979" s="183"/>
      <c r="AU979" s="183"/>
      <c r="AV979" s="183"/>
      <c r="AW979" s="183"/>
      <c r="AX979" s="183"/>
      <c r="AY979" s="183"/>
      <c r="AZ979" s="183"/>
      <c r="BA979" s="183"/>
      <c r="BB979" s="183"/>
      <c r="BC979" s="183"/>
      <c r="BD979" s="183"/>
      <c r="BE979" s="183"/>
      <c r="BF979" s="183"/>
      <c r="BG979" s="183"/>
      <c r="BH979" s="183"/>
      <c r="BI979" s="183"/>
      <c r="BJ979" s="183"/>
    </row>
    <row r="980">
      <c r="A980" s="183"/>
      <c r="B980" s="183"/>
      <c r="C980" s="263"/>
      <c r="D980" s="228"/>
      <c r="E980" s="228"/>
      <c r="F980" s="183"/>
      <c r="G980" s="183"/>
      <c r="H980" s="264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  <c r="AA980" s="183"/>
      <c r="AB980" s="183"/>
      <c r="AC980" s="183"/>
      <c r="AD980" s="183"/>
      <c r="AE980" s="183"/>
      <c r="AF980" s="183"/>
      <c r="AG980" s="183"/>
      <c r="AH980" s="183"/>
      <c r="AI980" s="183"/>
      <c r="AJ980" s="183"/>
      <c r="AK980" s="183"/>
      <c r="AL980" s="183"/>
      <c r="AM980" s="183"/>
      <c r="AN980" s="183"/>
      <c r="AO980" s="183"/>
      <c r="AP980" s="183"/>
      <c r="AQ980" s="183"/>
      <c r="AR980" s="183"/>
      <c r="AS980" s="183"/>
      <c r="AT980" s="183"/>
      <c r="AU980" s="183"/>
      <c r="AV980" s="183"/>
      <c r="AW980" s="183"/>
      <c r="AX980" s="183"/>
      <c r="AY980" s="183"/>
      <c r="AZ980" s="183"/>
      <c r="BA980" s="183"/>
      <c r="BB980" s="183"/>
      <c r="BC980" s="183"/>
      <c r="BD980" s="183"/>
      <c r="BE980" s="183"/>
      <c r="BF980" s="183"/>
      <c r="BG980" s="183"/>
      <c r="BH980" s="183"/>
      <c r="BI980" s="183"/>
      <c r="BJ980" s="183"/>
    </row>
    <row r="981">
      <c r="A981" s="183"/>
      <c r="B981" s="183"/>
      <c r="C981" s="263"/>
      <c r="D981" s="228"/>
      <c r="E981" s="228"/>
      <c r="F981" s="183"/>
      <c r="G981" s="183"/>
      <c r="H981" s="264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  <c r="AA981" s="183"/>
      <c r="AB981" s="183"/>
      <c r="AC981" s="183"/>
      <c r="AD981" s="183"/>
      <c r="AE981" s="183"/>
      <c r="AF981" s="183"/>
      <c r="AG981" s="183"/>
      <c r="AH981" s="183"/>
      <c r="AI981" s="183"/>
      <c r="AJ981" s="183"/>
      <c r="AK981" s="183"/>
      <c r="AL981" s="183"/>
      <c r="AM981" s="183"/>
      <c r="AN981" s="183"/>
      <c r="AO981" s="183"/>
      <c r="AP981" s="183"/>
      <c r="AQ981" s="183"/>
      <c r="AR981" s="183"/>
      <c r="AS981" s="183"/>
      <c r="AT981" s="183"/>
      <c r="AU981" s="183"/>
      <c r="AV981" s="183"/>
      <c r="AW981" s="183"/>
      <c r="AX981" s="183"/>
      <c r="AY981" s="183"/>
      <c r="AZ981" s="183"/>
      <c r="BA981" s="183"/>
      <c r="BB981" s="183"/>
      <c r="BC981" s="183"/>
      <c r="BD981" s="183"/>
      <c r="BE981" s="183"/>
      <c r="BF981" s="183"/>
      <c r="BG981" s="183"/>
      <c r="BH981" s="183"/>
      <c r="BI981" s="183"/>
      <c r="BJ981" s="183"/>
    </row>
    <row r="982">
      <c r="A982" s="183"/>
      <c r="B982" s="183"/>
      <c r="C982" s="263"/>
      <c r="D982" s="228"/>
      <c r="E982" s="228"/>
      <c r="F982" s="183"/>
      <c r="G982" s="183"/>
      <c r="H982" s="264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  <c r="AA982" s="183"/>
      <c r="AB982" s="183"/>
      <c r="AC982" s="183"/>
      <c r="AD982" s="183"/>
      <c r="AE982" s="183"/>
      <c r="AF982" s="183"/>
      <c r="AG982" s="183"/>
      <c r="AH982" s="183"/>
      <c r="AI982" s="183"/>
      <c r="AJ982" s="183"/>
      <c r="AK982" s="183"/>
      <c r="AL982" s="183"/>
      <c r="AM982" s="183"/>
      <c r="AN982" s="183"/>
      <c r="AO982" s="183"/>
      <c r="AP982" s="183"/>
      <c r="AQ982" s="183"/>
      <c r="AR982" s="183"/>
      <c r="AS982" s="183"/>
      <c r="AT982" s="183"/>
      <c r="AU982" s="183"/>
      <c r="AV982" s="183"/>
      <c r="AW982" s="183"/>
      <c r="AX982" s="183"/>
      <c r="AY982" s="183"/>
      <c r="AZ982" s="183"/>
      <c r="BA982" s="183"/>
      <c r="BB982" s="183"/>
      <c r="BC982" s="183"/>
      <c r="BD982" s="183"/>
      <c r="BE982" s="183"/>
      <c r="BF982" s="183"/>
      <c r="BG982" s="183"/>
      <c r="BH982" s="183"/>
      <c r="BI982" s="183"/>
      <c r="BJ982" s="183"/>
    </row>
    <row r="983">
      <c r="A983" s="183"/>
      <c r="B983" s="183"/>
      <c r="C983" s="263"/>
      <c r="D983" s="228"/>
      <c r="E983" s="228"/>
      <c r="F983" s="183"/>
      <c r="G983" s="183"/>
      <c r="H983" s="264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  <c r="AA983" s="183"/>
      <c r="AB983" s="183"/>
      <c r="AC983" s="183"/>
      <c r="AD983" s="183"/>
      <c r="AE983" s="183"/>
      <c r="AF983" s="183"/>
      <c r="AG983" s="183"/>
      <c r="AH983" s="183"/>
      <c r="AI983" s="183"/>
      <c r="AJ983" s="183"/>
      <c r="AK983" s="183"/>
      <c r="AL983" s="183"/>
      <c r="AM983" s="183"/>
      <c r="AN983" s="183"/>
      <c r="AO983" s="183"/>
      <c r="AP983" s="183"/>
      <c r="AQ983" s="183"/>
      <c r="AR983" s="183"/>
      <c r="AS983" s="183"/>
      <c r="AT983" s="183"/>
      <c r="AU983" s="183"/>
      <c r="AV983" s="183"/>
      <c r="AW983" s="183"/>
      <c r="AX983" s="183"/>
      <c r="AY983" s="183"/>
      <c r="AZ983" s="183"/>
      <c r="BA983" s="183"/>
      <c r="BB983" s="183"/>
      <c r="BC983" s="183"/>
      <c r="BD983" s="183"/>
      <c r="BE983" s="183"/>
      <c r="BF983" s="183"/>
      <c r="BG983" s="183"/>
      <c r="BH983" s="183"/>
      <c r="BI983" s="183"/>
      <c r="BJ983" s="183"/>
    </row>
    <row r="984">
      <c r="A984" s="183"/>
      <c r="B984" s="183"/>
      <c r="C984" s="263"/>
      <c r="D984" s="228"/>
      <c r="E984" s="228"/>
      <c r="F984" s="183"/>
      <c r="G984" s="183"/>
      <c r="H984" s="264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  <c r="AA984" s="183"/>
      <c r="AB984" s="183"/>
      <c r="AC984" s="183"/>
      <c r="AD984" s="183"/>
      <c r="AE984" s="183"/>
      <c r="AF984" s="183"/>
      <c r="AG984" s="183"/>
      <c r="AH984" s="183"/>
      <c r="AI984" s="183"/>
      <c r="AJ984" s="183"/>
      <c r="AK984" s="183"/>
      <c r="AL984" s="183"/>
      <c r="AM984" s="183"/>
      <c r="AN984" s="183"/>
      <c r="AO984" s="183"/>
      <c r="AP984" s="183"/>
      <c r="AQ984" s="183"/>
      <c r="AR984" s="183"/>
      <c r="AS984" s="183"/>
      <c r="AT984" s="183"/>
      <c r="AU984" s="183"/>
      <c r="AV984" s="183"/>
      <c r="AW984" s="183"/>
      <c r="AX984" s="183"/>
      <c r="AY984" s="183"/>
      <c r="AZ984" s="183"/>
      <c r="BA984" s="183"/>
      <c r="BB984" s="183"/>
      <c r="BC984" s="183"/>
      <c r="BD984" s="183"/>
      <c r="BE984" s="183"/>
      <c r="BF984" s="183"/>
      <c r="BG984" s="183"/>
      <c r="BH984" s="183"/>
      <c r="BI984" s="183"/>
      <c r="BJ984" s="183"/>
    </row>
    <row r="985">
      <c r="A985" s="183"/>
      <c r="B985" s="183"/>
      <c r="C985" s="263"/>
      <c r="D985" s="228"/>
      <c r="E985" s="228"/>
      <c r="F985" s="183"/>
      <c r="G985" s="183"/>
      <c r="H985" s="264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  <c r="AA985" s="183"/>
      <c r="AB985" s="183"/>
      <c r="AC985" s="183"/>
      <c r="AD985" s="183"/>
      <c r="AE985" s="183"/>
      <c r="AF985" s="183"/>
      <c r="AG985" s="183"/>
      <c r="AH985" s="183"/>
      <c r="AI985" s="183"/>
      <c r="AJ985" s="183"/>
      <c r="AK985" s="183"/>
      <c r="AL985" s="183"/>
      <c r="AM985" s="183"/>
      <c r="AN985" s="183"/>
      <c r="AO985" s="183"/>
      <c r="AP985" s="183"/>
      <c r="AQ985" s="183"/>
      <c r="AR985" s="183"/>
      <c r="AS985" s="183"/>
      <c r="AT985" s="183"/>
      <c r="AU985" s="183"/>
      <c r="AV985" s="183"/>
      <c r="AW985" s="183"/>
      <c r="AX985" s="183"/>
      <c r="AY985" s="183"/>
      <c r="AZ985" s="183"/>
      <c r="BA985" s="183"/>
      <c r="BB985" s="183"/>
      <c r="BC985" s="183"/>
      <c r="BD985" s="183"/>
      <c r="BE985" s="183"/>
      <c r="BF985" s="183"/>
      <c r="BG985" s="183"/>
      <c r="BH985" s="183"/>
      <c r="BI985" s="183"/>
      <c r="BJ985" s="183"/>
    </row>
    <row r="986">
      <c r="A986" s="183"/>
      <c r="B986" s="183"/>
      <c r="C986" s="263"/>
      <c r="D986" s="228"/>
      <c r="E986" s="228"/>
      <c r="F986" s="183"/>
      <c r="G986" s="183"/>
      <c r="H986" s="264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  <c r="AA986" s="183"/>
      <c r="AB986" s="183"/>
      <c r="AC986" s="183"/>
      <c r="AD986" s="183"/>
      <c r="AE986" s="183"/>
      <c r="AF986" s="183"/>
      <c r="AG986" s="183"/>
      <c r="AH986" s="183"/>
      <c r="AI986" s="183"/>
      <c r="AJ986" s="183"/>
      <c r="AK986" s="183"/>
      <c r="AL986" s="183"/>
      <c r="AM986" s="183"/>
      <c r="AN986" s="183"/>
      <c r="AO986" s="183"/>
      <c r="AP986" s="183"/>
      <c r="AQ986" s="183"/>
      <c r="AR986" s="183"/>
      <c r="AS986" s="183"/>
      <c r="AT986" s="183"/>
      <c r="AU986" s="183"/>
      <c r="AV986" s="183"/>
      <c r="AW986" s="183"/>
      <c r="AX986" s="183"/>
      <c r="AY986" s="183"/>
      <c r="AZ986" s="183"/>
      <c r="BA986" s="183"/>
      <c r="BB986" s="183"/>
      <c r="BC986" s="183"/>
      <c r="BD986" s="183"/>
      <c r="BE986" s="183"/>
      <c r="BF986" s="183"/>
      <c r="BG986" s="183"/>
      <c r="BH986" s="183"/>
      <c r="BI986" s="183"/>
      <c r="BJ986" s="183"/>
    </row>
    <row r="987">
      <c r="A987" s="183"/>
      <c r="B987" s="183"/>
      <c r="C987" s="263"/>
      <c r="D987" s="228"/>
      <c r="E987" s="228"/>
      <c r="F987" s="183"/>
      <c r="G987" s="183"/>
      <c r="H987" s="264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  <c r="AA987" s="183"/>
      <c r="AB987" s="183"/>
      <c r="AC987" s="183"/>
      <c r="AD987" s="183"/>
      <c r="AE987" s="183"/>
      <c r="AF987" s="183"/>
      <c r="AG987" s="183"/>
      <c r="AH987" s="183"/>
      <c r="AI987" s="183"/>
      <c r="AJ987" s="183"/>
      <c r="AK987" s="183"/>
      <c r="AL987" s="183"/>
      <c r="AM987" s="183"/>
      <c r="AN987" s="183"/>
      <c r="AO987" s="183"/>
      <c r="AP987" s="183"/>
      <c r="AQ987" s="183"/>
      <c r="AR987" s="183"/>
      <c r="AS987" s="183"/>
      <c r="AT987" s="183"/>
      <c r="AU987" s="183"/>
      <c r="AV987" s="183"/>
      <c r="AW987" s="183"/>
      <c r="AX987" s="183"/>
      <c r="AY987" s="183"/>
      <c r="AZ987" s="183"/>
      <c r="BA987" s="183"/>
      <c r="BB987" s="183"/>
      <c r="BC987" s="183"/>
      <c r="BD987" s="183"/>
      <c r="BE987" s="183"/>
      <c r="BF987" s="183"/>
      <c r="BG987" s="183"/>
      <c r="BH987" s="183"/>
      <c r="BI987" s="183"/>
      <c r="BJ987" s="183"/>
    </row>
    <row r="988">
      <c r="A988" s="183"/>
      <c r="B988" s="183"/>
      <c r="C988" s="263"/>
      <c r="D988" s="228"/>
      <c r="E988" s="228"/>
      <c r="F988" s="183"/>
      <c r="G988" s="183"/>
      <c r="H988" s="264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  <c r="AA988" s="183"/>
      <c r="AB988" s="183"/>
      <c r="AC988" s="183"/>
      <c r="AD988" s="183"/>
      <c r="AE988" s="183"/>
      <c r="AF988" s="183"/>
      <c r="AG988" s="183"/>
      <c r="AH988" s="183"/>
      <c r="AI988" s="183"/>
      <c r="AJ988" s="183"/>
      <c r="AK988" s="183"/>
      <c r="AL988" s="183"/>
      <c r="AM988" s="183"/>
      <c r="AN988" s="183"/>
      <c r="AO988" s="183"/>
      <c r="AP988" s="183"/>
      <c r="AQ988" s="183"/>
      <c r="AR988" s="183"/>
      <c r="AS988" s="183"/>
      <c r="AT988" s="183"/>
      <c r="AU988" s="183"/>
      <c r="AV988" s="183"/>
      <c r="AW988" s="183"/>
      <c r="AX988" s="183"/>
      <c r="AY988" s="183"/>
      <c r="AZ988" s="183"/>
      <c r="BA988" s="183"/>
      <c r="BB988" s="183"/>
      <c r="BC988" s="183"/>
      <c r="BD988" s="183"/>
      <c r="BE988" s="183"/>
      <c r="BF988" s="183"/>
      <c r="BG988" s="183"/>
      <c r="BH988" s="183"/>
      <c r="BI988" s="183"/>
      <c r="BJ988" s="183"/>
    </row>
    <row r="989">
      <c r="A989" s="183"/>
      <c r="B989" s="183"/>
      <c r="C989" s="263"/>
      <c r="D989" s="228"/>
      <c r="E989" s="228"/>
      <c r="F989" s="183"/>
      <c r="G989" s="183"/>
      <c r="H989" s="264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  <c r="AA989" s="183"/>
      <c r="AB989" s="183"/>
      <c r="AC989" s="183"/>
      <c r="AD989" s="183"/>
      <c r="AE989" s="183"/>
      <c r="AF989" s="183"/>
      <c r="AG989" s="183"/>
      <c r="AH989" s="183"/>
      <c r="AI989" s="183"/>
      <c r="AJ989" s="183"/>
      <c r="AK989" s="183"/>
      <c r="AL989" s="183"/>
      <c r="AM989" s="183"/>
      <c r="AN989" s="183"/>
      <c r="AO989" s="183"/>
      <c r="AP989" s="183"/>
      <c r="AQ989" s="183"/>
      <c r="AR989" s="183"/>
      <c r="AS989" s="183"/>
      <c r="AT989" s="183"/>
      <c r="AU989" s="183"/>
      <c r="AV989" s="183"/>
      <c r="AW989" s="183"/>
      <c r="AX989" s="183"/>
      <c r="AY989" s="183"/>
      <c r="AZ989" s="183"/>
      <c r="BA989" s="183"/>
      <c r="BB989" s="183"/>
      <c r="BC989" s="183"/>
      <c r="BD989" s="183"/>
      <c r="BE989" s="183"/>
      <c r="BF989" s="183"/>
      <c r="BG989" s="183"/>
      <c r="BH989" s="183"/>
      <c r="BI989" s="183"/>
      <c r="BJ989" s="183"/>
    </row>
    <row r="990">
      <c r="A990" s="183"/>
      <c r="B990" s="183"/>
      <c r="C990" s="263"/>
      <c r="D990" s="228"/>
      <c r="E990" s="228"/>
      <c r="F990" s="183"/>
      <c r="G990" s="183"/>
      <c r="H990" s="264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  <c r="AA990" s="183"/>
      <c r="AB990" s="183"/>
      <c r="AC990" s="183"/>
      <c r="AD990" s="183"/>
      <c r="AE990" s="183"/>
      <c r="AF990" s="183"/>
      <c r="AG990" s="183"/>
      <c r="AH990" s="183"/>
      <c r="AI990" s="183"/>
      <c r="AJ990" s="183"/>
      <c r="AK990" s="183"/>
      <c r="AL990" s="183"/>
      <c r="AM990" s="183"/>
      <c r="AN990" s="183"/>
      <c r="AO990" s="183"/>
      <c r="AP990" s="183"/>
      <c r="AQ990" s="183"/>
      <c r="AR990" s="183"/>
      <c r="AS990" s="183"/>
      <c r="AT990" s="183"/>
      <c r="AU990" s="183"/>
      <c r="AV990" s="183"/>
      <c r="AW990" s="183"/>
      <c r="AX990" s="183"/>
      <c r="AY990" s="183"/>
      <c r="AZ990" s="183"/>
      <c r="BA990" s="183"/>
      <c r="BB990" s="183"/>
      <c r="BC990" s="183"/>
      <c r="BD990" s="183"/>
      <c r="BE990" s="183"/>
      <c r="BF990" s="183"/>
      <c r="BG990" s="183"/>
      <c r="BH990" s="183"/>
      <c r="BI990" s="183"/>
      <c r="BJ990" s="183"/>
    </row>
    <row r="991">
      <c r="A991" s="183"/>
      <c r="B991" s="183"/>
      <c r="C991" s="263"/>
      <c r="D991" s="228"/>
      <c r="E991" s="228"/>
      <c r="F991" s="183"/>
      <c r="G991" s="183"/>
      <c r="H991" s="264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  <c r="AA991" s="183"/>
      <c r="AB991" s="183"/>
      <c r="AC991" s="183"/>
      <c r="AD991" s="183"/>
      <c r="AE991" s="183"/>
      <c r="AF991" s="183"/>
      <c r="AG991" s="183"/>
      <c r="AH991" s="183"/>
      <c r="AI991" s="183"/>
      <c r="AJ991" s="183"/>
      <c r="AK991" s="183"/>
      <c r="AL991" s="183"/>
      <c r="AM991" s="183"/>
      <c r="AN991" s="183"/>
      <c r="AO991" s="183"/>
      <c r="AP991" s="183"/>
      <c r="AQ991" s="183"/>
      <c r="AR991" s="183"/>
      <c r="AS991" s="183"/>
      <c r="AT991" s="183"/>
      <c r="AU991" s="183"/>
      <c r="AV991" s="183"/>
      <c r="AW991" s="183"/>
      <c r="AX991" s="183"/>
      <c r="AY991" s="183"/>
      <c r="AZ991" s="183"/>
      <c r="BA991" s="183"/>
      <c r="BB991" s="183"/>
      <c r="BC991" s="183"/>
      <c r="BD991" s="183"/>
      <c r="BE991" s="183"/>
      <c r="BF991" s="183"/>
      <c r="BG991" s="183"/>
      <c r="BH991" s="183"/>
      <c r="BI991" s="183"/>
      <c r="BJ991" s="183"/>
    </row>
    <row r="992">
      <c r="A992" s="183"/>
      <c r="B992" s="183"/>
      <c r="C992" s="263"/>
      <c r="D992" s="228"/>
      <c r="E992" s="228"/>
      <c r="F992" s="183"/>
      <c r="G992" s="183"/>
      <c r="H992" s="264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  <c r="AA992" s="183"/>
      <c r="AB992" s="183"/>
      <c r="AC992" s="183"/>
      <c r="AD992" s="183"/>
      <c r="AE992" s="183"/>
      <c r="AF992" s="183"/>
      <c r="AG992" s="183"/>
      <c r="AH992" s="183"/>
      <c r="AI992" s="183"/>
      <c r="AJ992" s="183"/>
      <c r="AK992" s="183"/>
      <c r="AL992" s="183"/>
      <c r="AM992" s="183"/>
      <c r="AN992" s="183"/>
      <c r="AO992" s="183"/>
      <c r="AP992" s="183"/>
      <c r="AQ992" s="183"/>
      <c r="AR992" s="183"/>
      <c r="AS992" s="183"/>
      <c r="AT992" s="183"/>
      <c r="AU992" s="183"/>
      <c r="AV992" s="183"/>
      <c r="AW992" s="183"/>
      <c r="AX992" s="183"/>
      <c r="AY992" s="183"/>
      <c r="AZ992" s="183"/>
      <c r="BA992" s="183"/>
      <c r="BB992" s="183"/>
      <c r="BC992" s="183"/>
      <c r="BD992" s="183"/>
      <c r="BE992" s="183"/>
      <c r="BF992" s="183"/>
      <c r="BG992" s="183"/>
      <c r="BH992" s="183"/>
      <c r="BI992" s="183"/>
      <c r="BJ992" s="183"/>
    </row>
    <row r="993">
      <c r="A993" s="183"/>
      <c r="B993" s="183"/>
      <c r="C993" s="263"/>
      <c r="D993" s="228"/>
      <c r="E993" s="228"/>
      <c r="F993" s="183"/>
      <c r="G993" s="183"/>
      <c r="H993" s="264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  <c r="AA993" s="183"/>
      <c r="AB993" s="183"/>
      <c r="AC993" s="183"/>
      <c r="AD993" s="183"/>
      <c r="AE993" s="183"/>
      <c r="AF993" s="183"/>
      <c r="AG993" s="183"/>
      <c r="AH993" s="183"/>
      <c r="AI993" s="183"/>
      <c r="AJ993" s="183"/>
      <c r="AK993" s="183"/>
      <c r="AL993" s="183"/>
      <c r="AM993" s="183"/>
      <c r="AN993" s="183"/>
      <c r="AO993" s="183"/>
      <c r="AP993" s="183"/>
      <c r="AQ993" s="183"/>
      <c r="AR993" s="183"/>
      <c r="AS993" s="183"/>
      <c r="AT993" s="183"/>
      <c r="AU993" s="183"/>
      <c r="AV993" s="183"/>
      <c r="AW993" s="183"/>
      <c r="AX993" s="183"/>
      <c r="AY993" s="183"/>
      <c r="AZ993" s="183"/>
      <c r="BA993" s="183"/>
      <c r="BB993" s="183"/>
      <c r="BC993" s="183"/>
      <c r="BD993" s="183"/>
      <c r="BE993" s="183"/>
      <c r="BF993" s="183"/>
      <c r="BG993" s="183"/>
      <c r="BH993" s="183"/>
      <c r="BI993" s="183"/>
      <c r="BJ993" s="183"/>
    </row>
    <row r="994">
      <c r="A994" s="183"/>
      <c r="B994" s="183"/>
      <c r="C994" s="263"/>
      <c r="D994" s="228"/>
      <c r="E994" s="228"/>
      <c r="F994" s="183"/>
      <c r="G994" s="183"/>
      <c r="H994" s="264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  <c r="AA994" s="183"/>
      <c r="AB994" s="183"/>
      <c r="AC994" s="183"/>
      <c r="AD994" s="183"/>
      <c r="AE994" s="183"/>
      <c r="AF994" s="183"/>
      <c r="AG994" s="183"/>
      <c r="AH994" s="183"/>
      <c r="AI994" s="183"/>
      <c r="AJ994" s="183"/>
      <c r="AK994" s="183"/>
      <c r="AL994" s="183"/>
      <c r="AM994" s="183"/>
      <c r="AN994" s="183"/>
      <c r="AO994" s="183"/>
      <c r="AP994" s="183"/>
      <c r="AQ994" s="183"/>
      <c r="AR994" s="183"/>
      <c r="AS994" s="183"/>
      <c r="AT994" s="183"/>
      <c r="AU994" s="183"/>
      <c r="AV994" s="183"/>
      <c r="AW994" s="183"/>
      <c r="AX994" s="183"/>
      <c r="AY994" s="183"/>
      <c r="AZ994" s="183"/>
      <c r="BA994" s="183"/>
      <c r="BB994" s="183"/>
      <c r="BC994" s="183"/>
      <c r="BD994" s="183"/>
      <c r="BE994" s="183"/>
      <c r="BF994" s="183"/>
      <c r="BG994" s="183"/>
      <c r="BH994" s="183"/>
      <c r="BI994" s="183"/>
      <c r="BJ994" s="183"/>
    </row>
    <row r="995">
      <c r="A995" s="183"/>
      <c r="B995" s="183"/>
      <c r="C995" s="263"/>
      <c r="D995" s="228"/>
      <c r="E995" s="228"/>
      <c r="F995" s="183"/>
      <c r="G995" s="183"/>
      <c r="H995" s="264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  <c r="AA995" s="183"/>
      <c r="AB995" s="183"/>
      <c r="AC995" s="183"/>
      <c r="AD995" s="183"/>
      <c r="AE995" s="183"/>
      <c r="AF995" s="183"/>
      <c r="AG995" s="183"/>
      <c r="AH995" s="183"/>
      <c r="AI995" s="183"/>
      <c r="AJ995" s="183"/>
      <c r="AK995" s="183"/>
      <c r="AL995" s="183"/>
      <c r="AM995" s="183"/>
      <c r="AN995" s="183"/>
      <c r="AO995" s="183"/>
      <c r="AP995" s="183"/>
      <c r="AQ995" s="183"/>
      <c r="AR995" s="183"/>
      <c r="AS995" s="183"/>
      <c r="AT995" s="183"/>
      <c r="AU995" s="183"/>
      <c r="AV995" s="183"/>
      <c r="AW995" s="183"/>
      <c r="AX995" s="183"/>
      <c r="AY995" s="183"/>
      <c r="AZ995" s="183"/>
      <c r="BA995" s="183"/>
      <c r="BB995" s="183"/>
      <c r="BC995" s="183"/>
      <c r="BD995" s="183"/>
      <c r="BE995" s="183"/>
      <c r="BF995" s="183"/>
      <c r="BG995" s="183"/>
      <c r="BH995" s="183"/>
      <c r="BI995" s="183"/>
      <c r="BJ995" s="183"/>
    </row>
    <row r="996">
      <c r="A996" s="183"/>
      <c r="B996" s="183"/>
      <c r="C996" s="263"/>
      <c r="D996" s="228"/>
      <c r="E996" s="228"/>
      <c r="F996" s="183"/>
      <c r="G996" s="183"/>
      <c r="H996" s="264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  <c r="AA996" s="183"/>
      <c r="AB996" s="183"/>
      <c r="AC996" s="183"/>
      <c r="AD996" s="183"/>
      <c r="AE996" s="183"/>
      <c r="AF996" s="183"/>
      <c r="AG996" s="183"/>
      <c r="AH996" s="183"/>
      <c r="AI996" s="183"/>
      <c r="AJ996" s="183"/>
      <c r="AK996" s="183"/>
      <c r="AL996" s="183"/>
      <c r="AM996" s="183"/>
      <c r="AN996" s="183"/>
      <c r="AO996" s="183"/>
      <c r="AP996" s="183"/>
      <c r="AQ996" s="183"/>
      <c r="AR996" s="183"/>
      <c r="AS996" s="183"/>
      <c r="AT996" s="183"/>
      <c r="AU996" s="183"/>
      <c r="AV996" s="183"/>
      <c r="AW996" s="183"/>
      <c r="AX996" s="183"/>
      <c r="AY996" s="183"/>
      <c r="AZ996" s="183"/>
      <c r="BA996" s="183"/>
      <c r="BB996" s="183"/>
      <c r="BC996" s="183"/>
      <c r="BD996" s="183"/>
      <c r="BE996" s="183"/>
      <c r="BF996" s="183"/>
      <c r="BG996" s="183"/>
      <c r="BH996" s="183"/>
      <c r="BI996" s="183"/>
      <c r="BJ996" s="183"/>
    </row>
    <row r="997">
      <c r="A997" s="183"/>
      <c r="B997" s="183"/>
      <c r="C997" s="263"/>
      <c r="D997" s="228"/>
      <c r="E997" s="228"/>
      <c r="F997" s="183"/>
      <c r="G997" s="183"/>
      <c r="H997" s="264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  <c r="AA997" s="183"/>
      <c r="AB997" s="183"/>
      <c r="AC997" s="183"/>
      <c r="AD997" s="183"/>
      <c r="AE997" s="183"/>
      <c r="AF997" s="183"/>
      <c r="AG997" s="183"/>
      <c r="AH997" s="183"/>
      <c r="AI997" s="183"/>
      <c r="AJ997" s="183"/>
      <c r="AK997" s="183"/>
      <c r="AL997" s="183"/>
      <c r="AM997" s="183"/>
      <c r="AN997" s="183"/>
      <c r="AO997" s="183"/>
      <c r="AP997" s="183"/>
      <c r="AQ997" s="183"/>
      <c r="AR997" s="183"/>
      <c r="AS997" s="183"/>
      <c r="AT997" s="183"/>
      <c r="AU997" s="183"/>
      <c r="AV997" s="183"/>
      <c r="AW997" s="183"/>
      <c r="AX997" s="183"/>
      <c r="AY997" s="183"/>
      <c r="AZ997" s="183"/>
      <c r="BA997" s="183"/>
      <c r="BB997" s="183"/>
      <c r="BC997" s="183"/>
      <c r="BD997" s="183"/>
      <c r="BE997" s="183"/>
      <c r="BF997" s="183"/>
      <c r="BG997" s="183"/>
      <c r="BH997" s="183"/>
      <c r="BI997" s="183"/>
      <c r="BJ997" s="183"/>
    </row>
    <row r="998">
      <c r="A998" s="183"/>
      <c r="B998" s="183"/>
      <c r="C998" s="263"/>
      <c r="D998" s="228"/>
      <c r="E998" s="228"/>
      <c r="F998" s="183"/>
      <c r="G998" s="183"/>
      <c r="H998" s="264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  <c r="AA998" s="183"/>
      <c r="AB998" s="183"/>
      <c r="AC998" s="183"/>
      <c r="AD998" s="183"/>
      <c r="AE998" s="183"/>
      <c r="AF998" s="183"/>
      <c r="AG998" s="183"/>
      <c r="AH998" s="183"/>
      <c r="AI998" s="183"/>
      <c r="AJ998" s="183"/>
      <c r="AK998" s="183"/>
      <c r="AL998" s="183"/>
      <c r="AM998" s="183"/>
      <c r="AN998" s="183"/>
      <c r="AO998" s="183"/>
      <c r="AP998" s="183"/>
      <c r="AQ998" s="183"/>
      <c r="AR998" s="183"/>
      <c r="AS998" s="183"/>
      <c r="AT998" s="183"/>
      <c r="AU998" s="183"/>
      <c r="AV998" s="183"/>
      <c r="AW998" s="183"/>
      <c r="AX998" s="183"/>
      <c r="AY998" s="183"/>
      <c r="AZ998" s="183"/>
      <c r="BA998" s="183"/>
      <c r="BB998" s="183"/>
      <c r="BC998" s="183"/>
      <c r="BD998" s="183"/>
      <c r="BE998" s="183"/>
      <c r="BF998" s="183"/>
      <c r="BG998" s="183"/>
      <c r="BH998" s="183"/>
      <c r="BI998" s="183"/>
      <c r="BJ998" s="183"/>
    </row>
    <row r="999">
      <c r="A999" s="183"/>
      <c r="B999" s="183"/>
      <c r="C999" s="263"/>
      <c r="D999" s="228"/>
      <c r="E999" s="228"/>
      <c r="F999" s="183"/>
      <c r="G999" s="183"/>
      <c r="H999" s="264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  <c r="AA999" s="183"/>
      <c r="AB999" s="183"/>
      <c r="AC999" s="183"/>
      <c r="AD999" s="183"/>
      <c r="AE999" s="183"/>
      <c r="AF999" s="183"/>
      <c r="AG999" s="183"/>
      <c r="AH999" s="183"/>
      <c r="AI999" s="183"/>
      <c r="AJ999" s="183"/>
      <c r="AK999" s="183"/>
      <c r="AL999" s="183"/>
      <c r="AM999" s="183"/>
      <c r="AN999" s="183"/>
      <c r="AO999" s="183"/>
      <c r="AP999" s="183"/>
      <c r="AQ999" s="183"/>
      <c r="AR999" s="183"/>
      <c r="AS999" s="183"/>
      <c r="AT999" s="183"/>
      <c r="AU999" s="183"/>
      <c r="AV999" s="183"/>
      <c r="AW999" s="183"/>
      <c r="AX999" s="183"/>
      <c r="AY999" s="183"/>
      <c r="AZ999" s="183"/>
      <c r="BA999" s="183"/>
      <c r="BB999" s="183"/>
      <c r="BC999" s="183"/>
      <c r="BD999" s="183"/>
      <c r="BE999" s="183"/>
      <c r="BF999" s="183"/>
      <c r="BG999" s="183"/>
      <c r="BH999" s="183"/>
      <c r="BI999" s="183"/>
      <c r="BJ999" s="183"/>
    </row>
    <row r="1000">
      <c r="A1000" s="183"/>
      <c r="B1000" s="183"/>
      <c r="C1000" s="263"/>
      <c r="D1000" s="228"/>
      <c r="E1000" s="228"/>
      <c r="F1000" s="183"/>
      <c r="G1000" s="183"/>
      <c r="H1000" s="264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  <c r="AA1000" s="183"/>
      <c r="AB1000" s="183"/>
      <c r="AC1000" s="183"/>
      <c r="AD1000" s="183"/>
      <c r="AE1000" s="183"/>
      <c r="AF1000" s="183"/>
      <c r="AG1000" s="183"/>
      <c r="AH1000" s="183"/>
      <c r="AI1000" s="183"/>
      <c r="AJ1000" s="183"/>
      <c r="AK1000" s="183"/>
      <c r="AL1000" s="183"/>
      <c r="AM1000" s="183"/>
      <c r="AN1000" s="183"/>
      <c r="AO1000" s="183"/>
      <c r="AP1000" s="183"/>
      <c r="AQ1000" s="183"/>
      <c r="AR1000" s="183"/>
      <c r="AS1000" s="183"/>
      <c r="AT1000" s="183"/>
      <c r="AU1000" s="183"/>
      <c r="AV1000" s="183"/>
      <c r="AW1000" s="183"/>
      <c r="AX1000" s="183"/>
      <c r="AY1000" s="183"/>
      <c r="AZ1000" s="183"/>
      <c r="BA1000" s="183"/>
      <c r="BB1000" s="183"/>
      <c r="BC1000" s="183"/>
      <c r="BD1000" s="183"/>
      <c r="BE1000" s="183"/>
      <c r="BF1000" s="183"/>
      <c r="BG1000" s="183"/>
      <c r="BH1000" s="183"/>
      <c r="BI1000" s="183"/>
      <c r="BJ1000" s="183"/>
    </row>
    <row r="1001">
      <c r="A1001" s="183"/>
      <c r="B1001" s="183"/>
      <c r="C1001" s="263"/>
      <c r="D1001" s="228"/>
      <c r="E1001" s="228"/>
      <c r="F1001" s="183"/>
      <c r="G1001" s="183"/>
      <c r="H1001" s="264"/>
      <c r="I1001" s="183"/>
      <c r="J1001" s="183"/>
      <c r="K1001" s="183"/>
      <c r="L1001" s="183"/>
      <c r="M1001" s="183"/>
      <c r="N1001" s="183"/>
      <c r="O1001" s="183"/>
      <c r="P1001" s="183"/>
      <c r="Q1001" s="183"/>
      <c r="R1001" s="183"/>
      <c r="S1001" s="183"/>
      <c r="T1001" s="183"/>
      <c r="U1001" s="183"/>
      <c r="V1001" s="183"/>
      <c r="W1001" s="183"/>
      <c r="X1001" s="183"/>
      <c r="Y1001" s="183"/>
      <c r="Z1001" s="183"/>
      <c r="AA1001" s="183"/>
      <c r="AB1001" s="183"/>
      <c r="AC1001" s="183"/>
      <c r="AD1001" s="183"/>
      <c r="AE1001" s="183"/>
      <c r="AF1001" s="183"/>
      <c r="AG1001" s="183"/>
      <c r="AH1001" s="183"/>
      <c r="AI1001" s="183"/>
      <c r="AJ1001" s="183"/>
      <c r="AK1001" s="183"/>
      <c r="AL1001" s="183"/>
      <c r="AM1001" s="183"/>
      <c r="AN1001" s="183"/>
      <c r="AO1001" s="183"/>
      <c r="AP1001" s="183"/>
      <c r="AQ1001" s="183"/>
      <c r="AR1001" s="183"/>
      <c r="AS1001" s="183"/>
      <c r="AT1001" s="183"/>
      <c r="AU1001" s="183"/>
      <c r="AV1001" s="183"/>
      <c r="AW1001" s="183"/>
      <c r="AX1001" s="183"/>
      <c r="AY1001" s="183"/>
      <c r="AZ1001" s="183"/>
      <c r="BA1001" s="183"/>
      <c r="BB1001" s="183"/>
      <c r="BC1001" s="183"/>
      <c r="BD1001" s="183"/>
      <c r="BE1001" s="183"/>
      <c r="BF1001" s="183"/>
      <c r="BG1001" s="183"/>
      <c r="BH1001" s="183"/>
      <c r="BI1001" s="183"/>
      <c r="BJ1001" s="183"/>
    </row>
    <row r="1002">
      <c r="A1002" s="183"/>
      <c r="B1002" s="183"/>
      <c r="C1002" s="263"/>
      <c r="D1002" s="228"/>
      <c r="E1002" s="228"/>
      <c r="F1002" s="183"/>
      <c r="G1002" s="183"/>
      <c r="H1002" s="264"/>
      <c r="I1002" s="183"/>
      <c r="J1002" s="183"/>
      <c r="K1002" s="183"/>
      <c r="L1002" s="183"/>
      <c r="M1002" s="183"/>
      <c r="N1002" s="183"/>
      <c r="O1002" s="183"/>
      <c r="P1002" s="183"/>
      <c r="Q1002" s="183"/>
      <c r="R1002" s="183"/>
      <c r="S1002" s="183"/>
      <c r="T1002" s="183"/>
      <c r="U1002" s="183"/>
      <c r="V1002" s="183"/>
      <c r="W1002" s="183"/>
      <c r="X1002" s="183"/>
      <c r="Y1002" s="183"/>
      <c r="Z1002" s="183"/>
      <c r="AA1002" s="183"/>
      <c r="AB1002" s="183"/>
      <c r="AC1002" s="183"/>
      <c r="AD1002" s="183"/>
      <c r="AE1002" s="183"/>
      <c r="AF1002" s="183"/>
      <c r="AG1002" s="183"/>
      <c r="AH1002" s="183"/>
      <c r="AI1002" s="183"/>
      <c r="AJ1002" s="183"/>
      <c r="AK1002" s="183"/>
      <c r="AL1002" s="183"/>
      <c r="AM1002" s="183"/>
      <c r="AN1002" s="183"/>
      <c r="AO1002" s="183"/>
      <c r="AP1002" s="183"/>
      <c r="AQ1002" s="183"/>
      <c r="AR1002" s="183"/>
      <c r="AS1002" s="183"/>
      <c r="AT1002" s="183"/>
      <c r="AU1002" s="183"/>
      <c r="AV1002" s="183"/>
      <c r="AW1002" s="183"/>
      <c r="AX1002" s="183"/>
      <c r="AY1002" s="183"/>
      <c r="AZ1002" s="183"/>
      <c r="BA1002" s="183"/>
      <c r="BB1002" s="183"/>
      <c r="BC1002" s="183"/>
      <c r="BD1002" s="183"/>
      <c r="BE1002" s="183"/>
      <c r="BF1002" s="183"/>
      <c r="BG1002" s="183"/>
      <c r="BH1002" s="183"/>
      <c r="BI1002" s="183"/>
      <c r="BJ1002" s="183"/>
    </row>
    <row r="1003">
      <c r="A1003" s="183"/>
      <c r="B1003" s="183"/>
      <c r="C1003" s="263"/>
      <c r="D1003" s="228"/>
      <c r="E1003" s="228"/>
      <c r="F1003" s="183"/>
      <c r="G1003" s="183"/>
      <c r="H1003" s="264"/>
      <c r="I1003" s="183"/>
      <c r="J1003" s="183"/>
      <c r="K1003" s="183"/>
      <c r="L1003" s="183"/>
      <c r="M1003" s="183"/>
      <c r="N1003" s="183"/>
      <c r="O1003" s="183"/>
      <c r="P1003" s="183"/>
      <c r="Q1003" s="183"/>
      <c r="R1003" s="183"/>
      <c r="S1003" s="183"/>
      <c r="T1003" s="183"/>
      <c r="U1003" s="183"/>
      <c r="V1003" s="183"/>
      <c r="W1003" s="183"/>
      <c r="X1003" s="183"/>
      <c r="Y1003" s="183"/>
      <c r="Z1003" s="183"/>
      <c r="AA1003" s="183"/>
      <c r="AB1003" s="183"/>
      <c r="AC1003" s="183"/>
      <c r="AD1003" s="183"/>
      <c r="AE1003" s="183"/>
      <c r="AF1003" s="183"/>
      <c r="AG1003" s="183"/>
      <c r="AH1003" s="183"/>
      <c r="AI1003" s="183"/>
      <c r="AJ1003" s="183"/>
      <c r="AK1003" s="183"/>
      <c r="AL1003" s="183"/>
      <c r="AM1003" s="183"/>
      <c r="AN1003" s="183"/>
      <c r="AO1003" s="183"/>
      <c r="AP1003" s="183"/>
      <c r="AQ1003" s="183"/>
      <c r="AR1003" s="183"/>
      <c r="AS1003" s="183"/>
      <c r="AT1003" s="183"/>
      <c r="AU1003" s="183"/>
      <c r="AV1003" s="183"/>
      <c r="AW1003" s="183"/>
      <c r="AX1003" s="183"/>
      <c r="AY1003" s="183"/>
      <c r="AZ1003" s="183"/>
      <c r="BA1003" s="183"/>
      <c r="BB1003" s="183"/>
      <c r="BC1003" s="183"/>
      <c r="BD1003" s="183"/>
      <c r="BE1003" s="183"/>
      <c r="BF1003" s="183"/>
      <c r="BG1003" s="183"/>
      <c r="BH1003" s="183"/>
      <c r="BI1003" s="183"/>
      <c r="BJ1003" s="183"/>
    </row>
    <row r="1004">
      <c r="A1004" s="183"/>
      <c r="B1004" s="183"/>
      <c r="C1004" s="263"/>
      <c r="D1004" s="228"/>
      <c r="E1004" s="228"/>
      <c r="F1004" s="183"/>
      <c r="G1004" s="183"/>
      <c r="H1004" s="264"/>
      <c r="I1004" s="183"/>
      <c r="J1004" s="183"/>
      <c r="K1004" s="183"/>
      <c r="L1004" s="183"/>
      <c r="M1004" s="183"/>
      <c r="N1004" s="183"/>
      <c r="O1004" s="183"/>
      <c r="P1004" s="183"/>
      <c r="Q1004" s="183"/>
      <c r="R1004" s="183"/>
      <c r="S1004" s="183"/>
      <c r="T1004" s="183"/>
      <c r="U1004" s="183"/>
      <c r="V1004" s="183"/>
      <c r="W1004" s="183"/>
      <c r="X1004" s="183"/>
      <c r="Y1004" s="183"/>
      <c r="Z1004" s="183"/>
      <c r="AA1004" s="183"/>
      <c r="AB1004" s="183"/>
      <c r="AC1004" s="183"/>
      <c r="AD1004" s="183"/>
      <c r="AE1004" s="183"/>
      <c r="AF1004" s="183"/>
      <c r="AG1004" s="183"/>
      <c r="AH1004" s="183"/>
      <c r="AI1004" s="183"/>
      <c r="AJ1004" s="183"/>
      <c r="AK1004" s="183"/>
      <c r="AL1004" s="183"/>
      <c r="AM1004" s="183"/>
      <c r="AN1004" s="183"/>
      <c r="AO1004" s="183"/>
      <c r="AP1004" s="183"/>
      <c r="AQ1004" s="183"/>
      <c r="AR1004" s="183"/>
      <c r="AS1004" s="183"/>
      <c r="AT1004" s="183"/>
      <c r="AU1004" s="183"/>
      <c r="AV1004" s="183"/>
      <c r="AW1004" s="183"/>
      <c r="AX1004" s="183"/>
      <c r="AY1004" s="183"/>
      <c r="AZ1004" s="183"/>
      <c r="BA1004" s="183"/>
      <c r="BB1004" s="183"/>
      <c r="BC1004" s="183"/>
      <c r="BD1004" s="183"/>
      <c r="BE1004" s="183"/>
      <c r="BF1004" s="183"/>
      <c r="BG1004" s="183"/>
      <c r="BH1004" s="183"/>
      <c r="BI1004" s="183"/>
      <c r="BJ1004" s="183"/>
    </row>
    <row r="1005">
      <c r="A1005" s="183"/>
      <c r="B1005" s="183"/>
      <c r="C1005" s="263"/>
      <c r="D1005" s="228"/>
      <c r="E1005" s="228"/>
      <c r="F1005" s="183"/>
      <c r="G1005" s="183"/>
      <c r="H1005" s="264"/>
      <c r="I1005" s="183"/>
      <c r="J1005" s="183"/>
      <c r="K1005" s="183"/>
      <c r="L1005" s="183"/>
      <c r="M1005" s="183"/>
      <c r="N1005" s="183"/>
      <c r="O1005" s="183"/>
      <c r="P1005" s="183"/>
      <c r="Q1005" s="183"/>
      <c r="R1005" s="183"/>
      <c r="S1005" s="183"/>
      <c r="T1005" s="183"/>
      <c r="U1005" s="183"/>
      <c r="V1005" s="183"/>
      <c r="W1005" s="183"/>
      <c r="X1005" s="183"/>
      <c r="Y1005" s="183"/>
      <c r="Z1005" s="183"/>
      <c r="AA1005" s="183"/>
      <c r="AB1005" s="183"/>
      <c r="AC1005" s="183"/>
      <c r="AD1005" s="183"/>
      <c r="AE1005" s="183"/>
      <c r="AF1005" s="183"/>
      <c r="AG1005" s="183"/>
      <c r="AH1005" s="183"/>
      <c r="AI1005" s="183"/>
      <c r="AJ1005" s="183"/>
      <c r="AK1005" s="183"/>
      <c r="AL1005" s="183"/>
      <c r="AM1005" s="183"/>
      <c r="AN1005" s="183"/>
      <c r="AO1005" s="183"/>
      <c r="AP1005" s="183"/>
      <c r="AQ1005" s="183"/>
      <c r="AR1005" s="183"/>
      <c r="AS1005" s="183"/>
      <c r="AT1005" s="183"/>
      <c r="AU1005" s="183"/>
      <c r="AV1005" s="183"/>
      <c r="AW1005" s="183"/>
      <c r="AX1005" s="183"/>
      <c r="AY1005" s="183"/>
      <c r="AZ1005" s="183"/>
      <c r="BA1005" s="183"/>
      <c r="BB1005" s="183"/>
      <c r="BC1005" s="183"/>
      <c r="BD1005" s="183"/>
      <c r="BE1005" s="183"/>
      <c r="BF1005" s="183"/>
      <c r="BG1005" s="183"/>
      <c r="BH1005" s="183"/>
      <c r="BI1005" s="183"/>
      <c r="BJ1005" s="183"/>
    </row>
    <row r="1006">
      <c r="A1006" s="183"/>
      <c r="B1006" s="183"/>
      <c r="C1006" s="263"/>
      <c r="D1006" s="228"/>
      <c r="E1006" s="228"/>
      <c r="F1006" s="183"/>
      <c r="G1006" s="183"/>
      <c r="H1006" s="264"/>
      <c r="I1006" s="183"/>
      <c r="J1006" s="183"/>
      <c r="K1006" s="183"/>
      <c r="L1006" s="183"/>
      <c r="M1006" s="183"/>
      <c r="N1006" s="183"/>
      <c r="O1006" s="183"/>
      <c r="P1006" s="183"/>
      <c r="Q1006" s="183"/>
      <c r="R1006" s="183"/>
      <c r="S1006" s="183"/>
      <c r="T1006" s="183"/>
      <c r="U1006" s="183"/>
      <c r="V1006" s="183"/>
      <c r="W1006" s="183"/>
      <c r="X1006" s="183"/>
      <c r="Y1006" s="183"/>
      <c r="Z1006" s="183"/>
      <c r="AA1006" s="183"/>
      <c r="AB1006" s="183"/>
      <c r="AC1006" s="183"/>
      <c r="AD1006" s="183"/>
      <c r="AE1006" s="183"/>
      <c r="AF1006" s="183"/>
      <c r="AG1006" s="183"/>
      <c r="AH1006" s="183"/>
      <c r="AI1006" s="183"/>
      <c r="AJ1006" s="183"/>
      <c r="AK1006" s="183"/>
      <c r="AL1006" s="183"/>
      <c r="AM1006" s="183"/>
      <c r="AN1006" s="183"/>
      <c r="AO1006" s="183"/>
      <c r="AP1006" s="183"/>
      <c r="AQ1006" s="183"/>
      <c r="AR1006" s="183"/>
      <c r="AS1006" s="183"/>
      <c r="AT1006" s="183"/>
      <c r="AU1006" s="183"/>
      <c r="AV1006" s="183"/>
      <c r="AW1006" s="183"/>
      <c r="AX1006" s="183"/>
      <c r="AY1006" s="183"/>
      <c r="AZ1006" s="183"/>
      <c r="BA1006" s="183"/>
      <c r="BB1006" s="183"/>
      <c r="BC1006" s="183"/>
      <c r="BD1006" s="183"/>
      <c r="BE1006" s="183"/>
      <c r="BF1006" s="183"/>
      <c r="BG1006" s="183"/>
      <c r="BH1006" s="183"/>
      <c r="BI1006" s="183"/>
      <c r="BJ1006" s="183"/>
    </row>
    <row r="1007">
      <c r="A1007" s="183"/>
      <c r="B1007" s="183"/>
      <c r="C1007" s="263"/>
      <c r="D1007" s="228"/>
      <c r="E1007" s="228"/>
      <c r="F1007" s="183"/>
      <c r="G1007" s="183"/>
      <c r="H1007" s="264"/>
      <c r="I1007" s="183"/>
      <c r="J1007" s="183"/>
      <c r="K1007" s="183"/>
      <c r="L1007" s="183"/>
      <c r="M1007" s="183"/>
      <c r="N1007" s="183"/>
      <c r="O1007" s="183"/>
      <c r="P1007" s="183"/>
      <c r="Q1007" s="183"/>
      <c r="R1007" s="183"/>
      <c r="S1007" s="183"/>
      <c r="T1007" s="183"/>
      <c r="U1007" s="183"/>
      <c r="V1007" s="183"/>
      <c r="W1007" s="183"/>
      <c r="X1007" s="183"/>
      <c r="Y1007" s="183"/>
      <c r="Z1007" s="183"/>
      <c r="AA1007" s="183"/>
      <c r="AB1007" s="183"/>
      <c r="AC1007" s="183"/>
      <c r="AD1007" s="183"/>
      <c r="AE1007" s="183"/>
      <c r="AF1007" s="183"/>
      <c r="AG1007" s="183"/>
      <c r="AH1007" s="183"/>
      <c r="AI1007" s="183"/>
      <c r="AJ1007" s="183"/>
      <c r="AK1007" s="183"/>
      <c r="AL1007" s="183"/>
      <c r="AM1007" s="183"/>
      <c r="AN1007" s="183"/>
      <c r="AO1007" s="183"/>
      <c r="AP1007" s="183"/>
      <c r="AQ1007" s="183"/>
      <c r="AR1007" s="183"/>
      <c r="AS1007" s="183"/>
      <c r="AT1007" s="183"/>
      <c r="AU1007" s="183"/>
      <c r="AV1007" s="183"/>
      <c r="AW1007" s="183"/>
      <c r="AX1007" s="183"/>
      <c r="AY1007" s="183"/>
      <c r="AZ1007" s="183"/>
      <c r="BA1007" s="183"/>
      <c r="BB1007" s="183"/>
      <c r="BC1007" s="183"/>
      <c r="BD1007" s="183"/>
      <c r="BE1007" s="183"/>
      <c r="BF1007" s="183"/>
      <c r="BG1007" s="183"/>
      <c r="BH1007" s="183"/>
      <c r="BI1007" s="183"/>
      <c r="BJ1007" s="183"/>
    </row>
    <row r="1008">
      <c r="A1008" s="183"/>
      <c r="B1008" s="183"/>
      <c r="C1008" s="263"/>
      <c r="D1008" s="228"/>
      <c r="E1008" s="228"/>
      <c r="F1008" s="183"/>
      <c r="G1008" s="183"/>
      <c r="H1008" s="264"/>
      <c r="I1008" s="183"/>
      <c r="J1008" s="183"/>
      <c r="K1008" s="183"/>
      <c r="L1008" s="183"/>
      <c r="M1008" s="183"/>
      <c r="N1008" s="183"/>
      <c r="O1008" s="183"/>
      <c r="P1008" s="183"/>
      <c r="Q1008" s="183"/>
      <c r="R1008" s="183"/>
      <c r="S1008" s="183"/>
      <c r="T1008" s="183"/>
      <c r="U1008" s="183"/>
      <c r="V1008" s="183"/>
      <c r="W1008" s="183"/>
      <c r="X1008" s="183"/>
      <c r="Y1008" s="183"/>
      <c r="Z1008" s="183"/>
      <c r="AA1008" s="183"/>
      <c r="AB1008" s="183"/>
      <c r="AC1008" s="183"/>
      <c r="AD1008" s="183"/>
      <c r="AE1008" s="183"/>
      <c r="AF1008" s="183"/>
      <c r="AG1008" s="183"/>
      <c r="AH1008" s="183"/>
      <c r="AI1008" s="183"/>
      <c r="AJ1008" s="183"/>
      <c r="AK1008" s="183"/>
      <c r="AL1008" s="183"/>
      <c r="AM1008" s="183"/>
      <c r="AN1008" s="183"/>
      <c r="AO1008" s="183"/>
      <c r="AP1008" s="183"/>
      <c r="AQ1008" s="183"/>
      <c r="AR1008" s="183"/>
      <c r="AS1008" s="183"/>
      <c r="AT1008" s="183"/>
      <c r="AU1008" s="183"/>
      <c r="AV1008" s="183"/>
      <c r="AW1008" s="183"/>
      <c r="AX1008" s="183"/>
      <c r="AY1008" s="183"/>
      <c r="AZ1008" s="183"/>
      <c r="BA1008" s="183"/>
      <c r="BB1008" s="183"/>
      <c r="BC1008" s="183"/>
      <c r="BD1008" s="183"/>
      <c r="BE1008" s="183"/>
      <c r="BF1008" s="183"/>
      <c r="BG1008" s="183"/>
      <c r="BH1008" s="183"/>
      <c r="BI1008" s="183"/>
      <c r="BJ1008" s="183"/>
    </row>
    <row r="1009">
      <c r="A1009" s="183"/>
      <c r="B1009" s="183"/>
      <c r="C1009" s="263"/>
      <c r="D1009" s="228"/>
      <c r="E1009" s="228"/>
      <c r="F1009" s="183"/>
      <c r="G1009" s="183"/>
      <c r="H1009" s="264"/>
      <c r="I1009" s="183"/>
      <c r="J1009" s="183"/>
      <c r="K1009" s="183"/>
      <c r="L1009" s="183"/>
      <c r="M1009" s="183"/>
      <c r="N1009" s="183"/>
      <c r="O1009" s="183"/>
      <c r="P1009" s="183"/>
      <c r="Q1009" s="183"/>
      <c r="R1009" s="183"/>
      <c r="S1009" s="183"/>
      <c r="T1009" s="183"/>
      <c r="U1009" s="183"/>
      <c r="V1009" s="183"/>
      <c r="W1009" s="183"/>
      <c r="X1009" s="183"/>
      <c r="Y1009" s="183"/>
      <c r="Z1009" s="183"/>
      <c r="AA1009" s="183"/>
      <c r="AB1009" s="183"/>
      <c r="AC1009" s="183"/>
      <c r="AD1009" s="183"/>
      <c r="AE1009" s="183"/>
      <c r="AF1009" s="183"/>
      <c r="AG1009" s="183"/>
      <c r="AH1009" s="183"/>
      <c r="AI1009" s="183"/>
      <c r="AJ1009" s="183"/>
      <c r="AK1009" s="183"/>
      <c r="AL1009" s="183"/>
      <c r="AM1009" s="183"/>
      <c r="AN1009" s="183"/>
      <c r="AO1009" s="183"/>
      <c r="AP1009" s="183"/>
      <c r="AQ1009" s="183"/>
      <c r="AR1009" s="183"/>
      <c r="AS1009" s="183"/>
      <c r="AT1009" s="183"/>
      <c r="AU1009" s="183"/>
      <c r="AV1009" s="183"/>
      <c r="AW1009" s="183"/>
      <c r="AX1009" s="183"/>
      <c r="AY1009" s="183"/>
      <c r="AZ1009" s="183"/>
      <c r="BA1009" s="183"/>
      <c r="BB1009" s="183"/>
      <c r="BC1009" s="183"/>
      <c r="BD1009" s="183"/>
      <c r="BE1009" s="183"/>
      <c r="BF1009" s="183"/>
      <c r="BG1009" s="183"/>
      <c r="BH1009" s="183"/>
      <c r="BI1009" s="183"/>
      <c r="BJ1009" s="183"/>
    </row>
    <row r="1010">
      <c r="A1010" s="183"/>
      <c r="B1010" s="183"/>
      <c r="C1010" s="263"/>
      <c r="D1010" s="228"/>
      <c r="E1010" s="228"/>
      <c r="F1010" s="183"/>
      <c r="G1010" s="183"/>
      <c r="H1010" s="264"/>
      <c r="I1010" s="183"/>
      <c r="J1010" s="183"/>
      <c r="K1010" s="183"/>
      <c r="L1010" s="183"/>
      <c r="M1010" s="183"/>
      <c r="N1010" s="183"/>
      <c r="O1010" s="183"/>
      <c r="P1010" s="183"/>
      <c r="Q1010" s="183"/>
      <c r="R1010" s="183"/>
      <c r="S1010" s="183"/>
      <c r="T1010" s="183"/>
      <c r="U1010" s="183"/>
      <c r="V1010" s="183"/>
      <c r="W1010" s="183"/>
      <c r="X1010" s="183"/>
      <c r="Y1010" s="183"/>
      <c r="Z1010" s="183"/>
      <c r="AA1010" s="183"/>
      <c r="AB1010" s="183"/>
      <c r="AC1010" s="183"/>
      <c r="AD1010" s="183"/>
      <c r="AE1010" s="183"/>
      <c r="AF1010" s="183"/>
      <c r="AG1010" s="183"/>
      <c r="AH1010" s="183"/>
      <c r="AI1010" s="183"/>
      <c r="AJ1010" s="183"/>
      <c r="AK1010" s="183"/>
      <c r="AL1010" s="183"/>
      <c r="AM1010" s="183"/>
      <c r="AN1010" s="183"/>
      <c r="AO1010" s="183"/>
      <c r="AP1010" s="183"/>
      <c r="AQ1010" s="183"/>
      <c r="AR1010" s="183"/>
      <c r="AS1010" s="183"/>
      <c r="AT1010" s="183"/>
      <c r="AU1010" s="183"/>
      <c r="AV1010" s="183"/>
      <c r="AW1010" s="183"/>
      <c r="AX1010" s="183"/>
      <c r="AY1010" s="183"/>
      <c r="AZ1010" s="183"/>
      <c r="BA1010" s="183"/>
      <c r="BB1010" s="183"/>
      <c r="BC1010" s="183"/>
      <c r="BD1010" s="183"/>
      <c r="BE1010" s="183"/>
      <c r="BF1010" s="183"/>
      <c r="BG1010" s="183"/>
      <c r="BH1010" s="183"/>
      <c r="BI1010" s="183"/>
      <c r="BJ1010" s="183"/>
    </row>
    <row r="1011">
      <c r="A1011" s="183"/>
      <c r="B1011" s="183"/>
      <c r="C1011" s="263"/>
      <c r="D1011" s="228"/>
      <c r="E1011" s="228"/>
      <c r="F1011" s="183"/>
      <c r="G1011" s="183"/>
      <c r="H1011" s="264"/>
      <c r="I1011" s="183"/>
      <c r="J1011" s="183"/>
      <c r="K1011" s="183"/>
      <c r="L1011" s="183"/>
      <c r="M1011" s="183"/>
      <c r="N1011" s="183"/>
      <c r="O1011" s="183"/>
      <c r="P1011" s="183"/>
      <c r="Q1011" s="183"/>
      <c r="R1011" s="183"/>
      <c r="S1011" s="183"/>
      <c r="T1011" s="183"/>
      <c r="U1011" s="183"/>
      <c r="V1011" s="183"/>
      <c r="W1011" s="183"/>
      <c r="X1011" s="183"/>
      <c r="Y1011" s="183"/>
      <c r="Z1011" s="183"/>
      <c r="AA1011" s="183"/>
      <c r="AB1011" s="183"/>
      <c r="AC1011" s="183"/>
      <c r="AD1011" s="183"/>
      <c r="AE1011" s="183"/>
      <c r="AF1011" s="183"/>
      <c r="AG1011" s="183"/>
      <c r="AH1011" s="183"/>
      <c r="AI1011" s="183"/>
      <c r="AJ1011" s="183"/>
      <c r="AK1011" s="183"/>
      <c r="AL1011" s="183"/>
      <c r="AM1011" s="183"/>
      <c r="AN1011" s="183"/>
      <c r="AO1011" s="183"/>
      <c r="AP1011" s="183"/>
      <c r="AQ1011" s="183"/>
      <c r="AR1011" s="183"/>
      <c r="AS1011" s="183"/>
      <c r="AT1011" s="183"/>
      <c r="AU1011" s="183"/>
      <c r="AV1011" s="183"/>
      <c r="AW1011" s="183"/>
      <c r="AX1011" s="183"/>
      <c r="AY1011" s="183"/>
      <c r="AZ1011" s="183"/>
      <c r="BA1011" s="183"/>
      <c r="BB1011" s="183"/>
      <c r="BC1011" s="183"/>
      <c r="BD1011" s="183"/>
      <c r="BE1011" s="183"/>
      <c r="BF1011" s="183"/>
      <c r="BG1011" s="183"/>
      <c r="BH1011" s="183"/>
      <c r="BI1011" s="183"/>
      <c r="BJ1011" s="183"/>
    </row>
    <row r="1012">
      <c r="A1012" s="183"/>
      <c r="B1012" s="183"/>
      <c r="C1012" s="263"/>
      <c r="D1012" s="228"/>
      <c r="E1012" s="228"/>
      <c r="F1012" s="183"/>
      <c r="G1012" s="183"/>
      <c r="H1012" s="264"/>
      <c r="I1012" s="183"/>
      <c r="J1012" s="183"/>
      <c r="K1012" s="183"/>
      <c r="L1012" s="183"/>
      <c r="M1012" s="183"/>
      <c r="N1012" s="183"/>
      <c r="O1012" s="183"/>
      <c r="P1012" s="183"/>
      <c r="Q1012" s="183"/>
      <c r="R1012" s="183"/>
      <c r="S1012" s="183"/>
      <c r="T1012" s="183"/>
      <c r="U1012" s="183"/>
      <c r="V1012" s="183"/>
      <c r="W1012" s="183"/>
      <c r="X1012" s="183"/>
      <c r="Y1012" s="183"/>
      <c r="Z1012" s="183"/>
      <c r="AA1012" s="183"/>
      <c r="AB1012" s="183"/>
      <c r="AC1012" s="183"/>
      <c r="AD1012" s="183"/>
      <c r="AE1012" s="183"/>
      <c r="AF1012" s="183"/>
      <c r="AG1012" s="183"/>
      <c r="AH1012" s="183"/>
      <c r="AI1012" s="183"/>
      <c r="AJ1012" s="183"/>
      <c r="AK1012" s="183"/>
      <c r="AL1012" s="183"/>
      <c r="AM1012" s="183"/>
      <c r="AN1012" s="183"/>
      <c r="AO1012" s="183"/>
      <c r="AP1012" s="183"/>
      <c r="AQ1012" s="183"/>
      <c r="AR1012" s="183"/>
      <c r="AS1012" s="183"/>
      <c r="AT1012" s="183"/>
      <c r="AU1012" s="183"/>
      <c r="AV1012" s="183"/>
      <c r="AW1012" s="183"/>
      <c r="AX1012" s="183"/>
      <c r="AY1012" s="183"/>
      <c r="AZ1012" s="183"/>
      <c r="BA1012" s="183"/>
      <c r="BB1012" s="183"/>
      <c r="BC1012" s="183"/>
      <c r="BD1012" s="183"/>
      <c r="BE1012" s="183"/>
      <c r="BF1012" s="183"/>
      <c r="BG1012" s="183"/>
      <c r="BH1012" s="183"/>
      <c r="BI1012" s="183"/>
      <c r="BJ1012" s="183"/>
    </row>
    <row r="1013">
      <c r="A1013" s="183"/>
      <c r="B1013" s="183"/>
      <c r="C1013" s="263"/>
      <c r="D1013" s="228"/>
      <c r="E1013" s="228"/>
      <c r="F1013" s="183"/>
      <c r="G1013" s="183"/>
      <c r="H1013" s="264"/>
      <c r="I1013" s="183"/>
      <c r="J1013" s="183"/>
      <c r="K1013" s="183"/>
      <c r="L1013" s="183"/>
      <c r="M1013" s="183"/>
      <c r="N1013" s="183"/>
      <c r="O1013" s="183"/>
      <c r="P1013" s="183"/>
      <c r="Q1013" s="183"/>
      <c r="R1013" s="183"/>
      <c r="S1013" s="183"/>
      <c r="T1013" s="183"/>
      <c r="U1013" s="183"/>
      <c r="V1013" s="183"/>
      <c r="W1013" s="183"/>
      <c r="X1013" s="183"/>
      <c r="Y1013" s="183"/>
      <c r="Z1013" s="183"/>
      <c r="AA1013" s="183"/>
      <c r="AB1013" s="183"/>
      <c r="AC1013" s="183"/>
      <c r="AD1013" s="183"/>
      <c r="AE1013" s="183"/>
      <c r="AF1013" s="183"/>
      <c r="AG1013" s="183"/>
      <c r="AH1013" s="183"/>
      <c r="AI1013" s="183"/>
      <c r="AJ1013" s="183"/>
      <c r="AK1013" s="183"/>
      <c r="AL1013" s="183"/>
      <c r="AM1013" s="183"/>
      <c r="AN1013" s="183"/>
      <c r="AO1013" s="183"/>
      <c r="AP1013" s="183"/>
      <c r="AQ1013" s="183"/>
      <c r="AR1013" s="183"/>
      <c r="AS1013" s="183"/>
      <c r="AT1013" s="183"/>
      <c r="AU1013" s="183"/>
      <c r="AV1013" s="183"/>
      <c r="AW1013" s="183"/>
      <c r="AX1013" s="183"/>
      <c r="AY1013" s="183"/>
      <c r="AZ1013" s="183"/>
      <c r="BA1013" s="183"/>
      <c r="BB1013" s="183"/>
      <c r="BC1013" s="183"/>
      <c r="BD1013" s="183"/>
      <c r="BE1013" s="183"/>
      <c r="BF1013" s="183"/>
      <c r="BG1013" s="183"/>
      <c r="BH1013" s="183"/>
      <c r="BI1013" s="183"/>
      <c r="BJ1013" s="183"/>
    </row>
    <row r="1014">
      <c r="A1014" s="183"/>
      <c r="B1014" s="183"/>
      <c r="C1014" s="263"/>
      <c r="D1014" s="228"/>
      <c r="E1014" s="228"/>
      <c r="F1014" s="183"/>
      <c r="G1014" s="183"/>
      <c r="H1014" s="264"/>
      <c r="I1014" s="183"/>
      <c r="J1014" s="183"/>
      <c r="K1014" s="183"/>
      <c r="L1014" s="183"/>
      <c r="M1014" s="183"/>
      <c r="N1014" s="183"/>
      <c r="O1014" s="183"/>
      <c r="P1014" s="183"/>
      <c r="Q1014" s="183"/>
      <c r="R1014" s="183"/>
      <c r="S1014" s="183"/>
      <c r="T1014" s="183"/>
      <c r="U1014" s="183"/>
      <c r="V1014" s="183"/>
      <c r="W1014" s="183"/>
      <c r="X1014" s="183"/>
      <c r="Y1014" s="183"/>
      <c r="Z1014" s="183"/>
      <c r="AA1014" s="183"/>
      <c r="AB1014" s="183"/>
      <c r="AC1014" s="183"/>
      <c r="AD1014" s="183"/>
      <c r="AE1014" s="183"/>
      <c r="AF1014" s="183"/>
      <c r="AG1014" s="183"/>
      <c r="AH1014" s="183"/>
      <c r="AI1014" s="183"/>
      <c r="AJ1014" s="183"/>
      <c r="AK1014" s="183"/>
      <c r="AL1014" s="183"/>
      <c r="AM1014" s="183"/>
      <c r="AN1014" s="183"/>
      <c r="AO1014" s="183"/>
      <c r="AP1014" s="183"/>
      <c r="AQ1014" s="183"/>
      <c r="AR1014" s="183"/>
      <c r="AS1014" s="183"/>
      <c r="AT1014" s="183"/>
      <c r="AU1014" s="183"/>
      <c r="AV1014" s="183"/>
      <c r="AW1014" s="183"/>
      <c r="AX1014" s="183"/>
      <c r="AY1014" s="183"/>
      <c r="AZ1014" s="183"/>
      <c r="BA1014" s="183"/>
      <c r="BB1014" s="183"/>
      <c r="BC1014" s="183"/>
      <c r="BD1014" s="183"/>
      <c r="BE1014" s="183"/>
      <c r="BF1014" s="183"/>
      <c r="BG1014" s="183"/>
      <c r="BH1014" s="183"/>
      <c r="BI1014" s="183"/>
      <c r="BJ1014" s="183"/>
    </row>
    <row r="1015">
      <c r="A1015" s="183"/>
      <c r="B1015" s="183"/>
      <c r="C1015" s="263"/>
      <c r="D1015" s="228"/>
      <c r="E1015" s="228"/>
      <c r="F1015" s="183"/>
      <c r="G1015" s="183"/>
      <c r="H1015" s="264"/>
      <c r="I1015" s="183"/>
      <c r="J1015" s="183"/>
      <c r="K1015" s="183"/>
      <c r="L1015" s="183"/>
      <c r="M1015" s="183"/>
      <c r="N1015" s="183"/>
      <c r="O1015" s="183"/>
      <c r="P1015" s="183"/>
      <c r="Q1015" s="183"/>
      <c r="R1015" s="183"/>
      <c r="S1015" s="183"/>
      <c r="T1015" s="183"/>
      <c r="U1015" s="183"/>
      <c r="V1015" s="183"/>
      <c r="W1015" s="183"/>
      <c r="X1015" s="183"/>
      <c r="Y1015" s="183"/>
      <c r="Z1015" s="183"/>
      <c r="AA1015" s="183"/>
      <c r="AB1015" s="183"/>
      <c r="AC1015" s="183"/>
      <c r="AD1015" s="183"/>
      <c r="AE1015" s="183"/>
      <c r="AF1015" s="183"/>
      <c r="AG1015" s="183"/>
      <c r="AH1015" s="183"/>
      <c r="AI1015" s="183"/>
      <c r="AJ1015" s="183"/>
      <c r="AK1015" s="183"/>
      <c r="AL1015" s="183"/>
      <c r="AM1015" s="183"/>
      <c r="AN1015" s="183"/>
      <c r="AO1015" s="183"/>
      <c r="AP1015" s="183"/>
      <c r="AQ1015" s="183"/>
      <c r="AR1015" s="183"/>
      <c r="AS1015" s="183"/>
      <c r="AT1015" s="183"/>
      <c r="AU1015" s="183"/>
      <c r="AV1015" s="183"/>
      <c r="AW1015" s="183"/>
      <c r="AX1015" s="183"/>
      <c r="AY1015" s="183"/>
      <c r="AZ1015" s="183"/>
      <c r="BA1015" s="183"/>
      <c r="BB1015" s="183"/>
      <c r="BC1015" s="183"/>
      <c r="BD1015" s="183"/>
      <c r="BE1015" s="183"/>
      <c r="BF1015" s="183"/>
      <c r="BG1015" s="183"/>
      <c r="BH1015" s="183"/>
      <c r="BI1015" s="183"/>
      <c r="BJ1015" s="183"/>
    </row>
    <row r="1016">
      <c r="A1016" s="183"/>
      <c r="B1016" s="183"/>
      <c r="C1016" s="263"/>
      <c r="D1016" s="228"/>
      <c r="E1016" s="228"/>
      <c r="F1016" s="183"/>
      <c r="G1016" s="183"/>
      <c r="H1016" s="264"/>
      <c r="I1016" s="183"/>
      <c r="J1016" s="183"/>
      <c r="K1016" s="183"/>
      <c r="L1016" s="183"/>
      <c r="M1016" s="183"/>
      <c r="N1016" s="183"/>
      <c r="O1016" s="183"/>
      <c r="P1016" s="183"/>
      <c r="Q1016" s="183"/>
      <c r="R1016" s="183"/>
      <c r="S1016" s="183"/>
      <c r="T1016" s="183"/>
      <c r="U1016" s="183"/>
      <c r="V1016" s="183"/>
      <c r="W1016" s="183"/>
      <c r="X1016" s="183"/>
      <c r="Y1016" s="183"/>
      <c r="Z1016" s="183"/>
      <c r="AA1016" s="183"/>
      <c r="AB1016" s="183"/>
      <c r="AC1016" s="183"/>
      <c r="AD1016" s="183"/>
      <c r="AE1016" s="183"/>
      <c r="AF1016" s="183"/>
      <c r="AG1016" s="183"/>
      <c r="AH1016" s="183"/>
      <c r="AI1016" s="183"/>
      <c r="AJ1016" s="183"/>
      <c r="AK1016" s="183"/>
      <c r="AL1016" s="183"/>
      <c r="AM1016" s="183"/>
      <c r="AN1016" s="183"/>
      <c r="AO1016" s="183"/>
      <c r="AP1016" s="183"/>
      <c r="AQ1016" s="183"/>
      <c r="AR1016" s="183"/>
      <c r="AS1016" s="183"/>
      <c r="AT1016" s="183"/>
      <c r="AU1016" s="183"/>
      <c r="AV1016" s="183"/>
      <c r="AW1016" s="183"/>
      <c r="AX1016" s="183"/>
      <c r="AY1016" s="183"/>
      <c r="AZ1016" s="183"/>
      <c r="BA1016" s="183"/>
      <c r="BB1016" s="183"/>
      <c r="BC1016" s="183"/>
      <c r="BD1016" s="183"/>
      <c r="BE1016" s="183"/>
      <c r="BF1016" s="183"/>
      <c r="BG1016" s="183"/>
      <c r="BH1016" s="183"/>
      <c r="BI1016" s="183"/>
      <c r="BJ1016" s="183"/>
    </row>
    <row r="1017">
      <c r="A1017" s="183"/>
      <c r="B1017" s="183"/>
      <c r="C1017" s="263"/>
      <c r="D1017" s="228"/>
      <c r="E1017" s="228"/>
      <c r="F1017" s="183"/>
      <c r="G1017" s="183"/>
      <c r="H1017" s="264"/>
      <c r="I1017" s="183"/>
      <c r="J1017" s="183"/>
      <c r="K1017" s="183"/>
      <c r="L1017" s="183"/>
      <c r="M1017" s="183"/>
      <c r="N1017" s="183"/>
      <c r="O1017" s="183"/>
      <c r="P1017" s="183"/>
      <c r="Q1017" s="183"/>
      <c r="R1017" s="183"/>
      <c r="S1017" s="183"/>
      <c r="T1017" s="183"/>
      <c r="U1017" s="183"/>
      <c r="V1017" s="183"/>
      <c r="W1017" s="183"/>
      <c r="X1017" s="183"/>
      <c r="Y1017" s="183"/>
      <c r="Z1017" s="183"/>
      <c r="AA1017" s="183"/>
      <c r="AB1017" s="183"/>
      <c r="AC1017" s="183"/>
      <c r="AD1017" s="183"/>
      <c r="AE1017" s="183"/>
      <c r="AF1017" s="183"/>
      <c r="AG1017" s="183"/>
      <c r="AH1017" s="183"/>
      <c r="AI1017" s="183"/>
      <c r="AJ1017" s="183"/>
      <c r="AK1017" s="183"/>
      <c r="AL1017" s="183"/>
      <c r="AM1017" s="183"/>
      <c r="AN1017" s="183"/>
      <c r="AO1017" s="183"/>
      <c r="AP1017" s="183"/>
      <c r="AQ1017" s="183"/>
      <c r="AR1017" s="183"/>
      <c r="AS1017" s="183"/>
      <c r="AT1017" s="183"/>
      <c r="AU1017" s="183"/>
      <c r="AV1017" s="183"/>
      <c r="AW1017" s="183"/>
      <c r="AX1017" s="183"/>
      <c r="AY1017" s="183"/>
      <c r="AZ1017" s="183"/>
      <c r="BA1017" s="183"/>
      <c r="BB1017" s="183"/>
      <c r="BC1017" s="183"/>
      <c r="BD1017" s="183"/>
      <c r="BE1017" s="183"/>
      <c r="BF1017" s="183"/>
      <c r="BG1017" s="183"/>
      <c r="BH1017" s="183"/>
      <c r="BI1017" s="183"/>
      <c r="BJ1017" s="183"/>
    </row>
    <row r="1018">
      <c r="A1018" s="183"/>
      <c r="B1018" s="183"/>
      <c r="C1018" s="263"/>
      <c r="D1018" s="228"/>
      <c r="E1018" s="228"/>
      <c r="F1018" s="183"/>
      <c r="G1018" s="183"/>
      <c r="H1018" s="264"/>
      <c r="I1018" s="183"/>
      <c r="J1018" s="183"/>
      <c r="K1018" s="183"/>
      <c r="L1018" s="183"/>
      <c r="M1018" s="183"/>
      <c r="N1018" s="183"/>
      <c r="O1018" s="183"/>
      <c r="P1018" s="183"/>
      <c r="Q1018" s="183"/>
      <c r="R1018" s="183"/>
      <c r="S1018" s="183"/>
      <c r="T1018" s="183"/>
      <c r="U1018" s="183"/>
      <c r="V1018" s="183"/>
      <c r="W1018" s="183"/>
      <c r="X1018" s="183"/>
      <c r="Y1018" s="183"/>
      <c r="Z1018" s="183"/>
      <c r="AA1018" s="183"/>
      <c r="AB1018" s="183"/>
      <c r="AC1018" s="183"/>
      <c r="AD1018" s="183"/>
      <c r="AE1018" s="183"/>
      <c r="AF1018" s="183"/>
      <c r="AG1018" s="183"/>
      <c r="AH1018" s="183"/>
      <c r="AI1018" s="183"/>
      <c r="AJ1018" s="183"/>
      <c r="AK1018" s="183"/>
      <c r="AL1018" s="183"/>
      <c r="AM1018" s="183"/>
      <c r="AN1018" s="183"/>
      <c r="AO1018" s="183"/>
      <c r="AP1018" s="183"/>
      <c r="AQ1018" s="183"/>
      <c r="AR1018" s="183"/>
      <c r="AS1018" s="183"/>
      <c r="AT1018" s="183"/>
      <c r="AU1018" s="183"/>
      <c r="AV1018" s="183"/>
      <c r="AW1018" s="183"/>
      <c r="AX1018" s="183"/>
      <c r="AY1018" s="183"/>
      <c r="AZ1018" s="183"/>
      <c r="BA1018" s="183"/>
      <c r="BB1018" s="183"/>
      <c r="BC1018" s="183"/>
      <c r="BD1018" s="183"/>
      <c r="BE1018" s="183"/>
      <c r="BF1018" s="183"/>
      <c r="BG1018" s="183"/>
      <c r="BH1018" s="183"/>
      <c r="BI1018" s="183"/>
      <c r="BJ1018" s="183"/>
    </row>
    <row r="1019">
      <c r="A1019" s="183"/>
      <c r="B1019" s="183"/>
      <c r="C1019" s="263"/>
      <c r="D1019" s="228"/>
      <c r="E1019" s="228"/>
      <c r="F1019" s="183"/>
      <c r="G1019" s="183"/>
      <c r="H1019" s="264"/>
      <c r="I1019" s="183"/>
      <c r="J1019" s="183"/>
      <c r="K1019" s="183"/>
      <c r="L1019" s="183"/>
      <c r="M1019" s="183"/>
      <c r="N1019" s="183"/>
      <c r="O1019" s="183"/>
      <c r="P1019" s="183"/>
      <c r="Q1019" s="183"/>
      <c r="R1019" s="183"/>
      <c r="S1019" s="183"/>
      <c r="T1019" s="183"/>
      <c r="U1019" s="183"/>
      <c r="V1019" s="183"/>
      <c r="W1019" s="183"/>
      <c r="X1019" s="183"/>
      <c r="Y1019" s="183"/>
      <c r="Z1019" s="183"/>
      <c r="AA1019" s="183"/>
      <c r="AB1019" s="183"/>
      <c r="AC1019" s="183"/>
      <c r="AD1019" s="183"/>
      <c r="AE1019" s="183"/>
      <c r="AF1019" s="183"/>
      <c r="AG1019" s="183"/>
      <c r="AH1019" s="183"/>
      <c r="AI1019" s="183"/>
      <c r="AJ1019" s="183"/>
      <c r="AK1019" s="183"/>
      <c r="AL1019" s="183"/>
      <c r="AM1019" s="183"/>
      <c r="AN1019" s="183"/>
      <c r="AO1019" s="183"/>
      <c r="AP1019" s="183"/>
      <c r="AQ1019" s="183"/>
      <c r="AR1019" s="183"/>
      <c r="AS1019" s="183"/>
      <c r="AT1019" s="183"/>
      <c r="AU1019" s="183"/>
      <c r="AV1019" s="183"/>
      <c r="AW1019" s="183"/>
      <c r="AX1019" s="183"/>
      <c r="AY1019" s="183"/>
      <c r="AZ1019" s="183"/>
      <c r="BA1019" s="183"/>
      <c r="BB1019" s="183"/>
      <c r="BC1019" s="183"/>
      <c r="BD1019" s="183"/>
      <c r="BE1019" s="183"/>
      <c r="BF1019" s="183"/>
      <c r="BG1019" s="183"/>
      <c r="BH1019" s="183"/>
      <c r="BI1019" s="183"/>
      <c r="BJ1019" s="183"/>
    </row>
    <row r="1020">
      <c r="A1020" s="183"/>
      <c r="B1020" s="183"/>
      <c r="C1020" s="263"/>
      <c r="D1020" s="228"/>
      <c r="E1020" s="228"/>
      <c r="F1020" s="183"/>
      <c r="G1020" s="183"/>
      <c r="H1020" s="264"/>
      <c r="I1020" s="183"/>
      <c r="J1020" s="183"/>
      <c r="K1020" s="183"/>
      <c r="L1020" s="183"/>
      <c r="M1020" s="183"/>
      <c r="N1020" s="183"/>
      <c r="O1020" s="183"/>
      <c r="P1020" s="183"/>
      <c r="Q1020" s="183"/>
      <c r="R1020" s="183"/>
      <c r="S1020" s="183"/>
      <c r="T1020" s="183"/>
      <c r="U1020" s="183"/>
      <c r="V1020" s="183"/>
      <c r="W1020" s="183"/>
      <c r="X1020" s="183"/>
      <c r="Y1020" s="183"/>
      <c r="Z1020" s="183"/>
      <c r="AA1020" s="183"/>
      <c r="AB1020" s="183"/>
      <c r="AC1020" s="183"/>
      <c r="AD1020" s="183"/>
      <c r="AE1020" s="183"/>
      <c r="AF1020" s="183"/>
      <c r="AG1020" s="183"/>
      <c r="AH1020" s="183"/>
      <c r="AI1020" s="183"/>
      <c r="AJ1020" s="183"/>
      <c r="AK1020" s="183"/>
      <c r="AL1020" s="183"/>
      <c r="AM1020" s="183"/>
      <c r="AN1020" s="183"/>
      <c r="AO1020" s="183"/>
      <c r="AP1020" s="183"/>
      <c r="AQ1020" s="183"/>
      <c r="AR1020" s="183"/>
      <c r="AS1020" s="183"/>
      <c r="AT1020" s="183"/>
      <c r="AU1020" s="183"/>
      <c r="AV1020" s="183"/>
      <c r="AW1020" s="183"/>
      <c r="AX1020" s="183"/>
      <c r="AY1020" s="183"/>
      <c r="AZ1020" s="183"/>
      <c r="BA1020" s="183"/>
      <c r="BB1020" s="183"/>
      <c r="BC1020" s="183"/>
      <c r="BD1020" s="183"/>
      <c r="BE1020" s="183"/>
      <c r="BF1020" s="183"/>
      <c r="BG1020" s="183"/>
      <c r="BH1020" s="183"/>
      <c r="BI1020" s="183"/>
      <c r="BJ1020" s="183"/>
    </row>
    <row r="1021">
      <c r="A1021" s="183"/>
      <c r="B1021" s="183"/>
      <c r="C1021" s="263"/>
      <c r="D1021" s="228"/>
      <c r="E1021" s="228"/>
      <c r="F1021" s="183"/>
      <c r="G1021" s="183"/>
      <c r="H1021" s="264"/>
      <c r="I1021" s="183"/>
      <c r="J1021" s="183"/>
      <c r="K1021" s="183"/>
      <c r="L1021" s="183"/>
      <c r="M1021" s="183"/>
      <c r="N1021" s="183"/>
      <c r="O1021" s="183"/>
      <c r="P1021" s="183"/>
      <c r="Q1021" s="183"/>
      <c r="R1021" s="183"/>
      <c r="S1021" s="183"/>
      <c r="T1021" s="183"/>
      <c r="U1021" s="183"/>
      <c r="V1021" s="183"/>
      <c r="W1021" s="183"/>
      <c r="X1021" s="183"/>
      <c r="Y1021" s="183"/>
      <c r="Z1021" s="183"/>
      <c r="AA1021" s="183"/>
      <c r="AB1021" s="183"/>
      <c r="AC1021" s="183"/>
      <c r="AD1021" s="183"/>
      <c r="AE1021" s="183"/>
      <c r="AF1021" s="183"/>
      <c r="AG1021" s="183"/>
      <c r="AH1021" s="183"/>
      <c r="AI1021" s="183"/>
      <c r="AJ1021" s="183"/>
      <c r="AK1021" s="183"/>
      <c r="AL1021" s="183"/>
      <c r="AM1021" s="183"/>
      <c r="AN1021" s="183"/>
      <c r="AO1021" s="183"/>
      <c r="AP1021" s="183"/>
      <c r="AQ1021" s="183"/>
      <c r="AR1021" s="183"/>
      <c r="AS1021" s="183"/>
      <c r="AT1021" s="183"/>
      <c r="AU1021" s="183"/>
      <c r="AV1021" s="183"/>
      <c r="AW1021" s="183"/>
      <c r="AX1021" s="183"/>
      <c r="AY1021" s="183"/>
      <c r="AZ1021" s="183"/>
      <c r="BA1021" s="183"/>
      <c r="BB1021" s="183"/>
      <c r="BC1021" s="183"/>
      <c r="BD1021" s="183"/>
      <c r="BE1021" s="183"/>
      <c r="BF1021" s="183"/>
      <c r="BG1021" s="183"/>
      <c r="BH1021" s="183"/>
      <c r="BI1021" s="183"/>
      <c r="BJ1021" s="183"/>
    </row>
    <row r="1022">
      <c r="A1022" s="183"/>
      <c r="B1022" s="183"/>
      <c r="C1022" s="263"/>
      <c r="D1022" s="228"/>
      <c r="E1022" s="228"/>
      <c r="F1022" s="183"/>
      <c r="G1022" s="183"/>
      <c r="H1022" s="264"/>
      <c r="I1022" s="183"/>
      <c r="J1022" s="183"/>
      <c r="K1022" s="183"/>
      <c r="L1022" s="183"/>
      <c r="M1022" s="183"/>
      <c r="N1022" s="183"/>
      <c r="O1022" s="183"/>
      <c r="P1022" s="183"/>
      <c r="Q1022" s="183"/>
      <c r="R1022" s="183"/>
      <c r="S1022" s="183"/>
      <c r="T1022" s="183"/>
      <c r="U1022" s="183"/>
      <c r="V1022" s="183"/>
      <c r="W1022" s="183"/>
      <c r="X1022" s="183"/>
      <c r="Y1022" s="183"/>
      <c r="Z1022" s="183"/>
      <c r="AA1022" s="183"/>
      <c r="AB1022" s="183"/>
      <c r="AC1022" s="183"/>
      <c r="AD1022" s="183"/>
      <c r="AE1022" s="183"/>
      <c r="AF1022" s="183"/>
      <c r="AG1022" s="183"/>
      <c r="AH1022" s="183"/>
      <c r="AI1022" s="183"/>
      <c r="AJ1022" s="183"/>
      <c r="AK1022" s="183"/>
      <c r="AL1022" s="183"/>
      <c r="AM1022" s="183"/>
      <c r="AN1022" s="183"/>
      <c r="AO1022" s="183"/>
      <c r="AP1022" s="183"/>
      <c r="AQ1022" s="183"/>
      <c r="AR1022" s="183"/>
      <c r="AS1022" s="183"/>
      <c r="AT1022" s="183"/>
      <c r="AU1022" s="183"/>
      <c r="AV1022" s="183"/>
      <c r="AW1022" s="183"/>
      <c r="AX1022" s="183"/>
      <c r="AY1022" s="183"/>
      <c r="AZ1022" s="183"/>
      <c r="BA1022" s="183"/>
      <c r="BB1022" s="183"/>
      <c r="BC1022" s="183"/>
      <c r="BD1022" s="183"/>
      <c r="BE1022" s="183"/>
      <c r="BF1022" s="183"/>
      <c r="BG1022" s="183"/>
      <c r="BH1022" s="183"/>
      <c r="BI1022" s="183"/>
      <c r="BJ1022" s="183"/>
    </row>
    <row r="1023">
      <c r="A1023" s="183"/>
      <c r="B1023" s="183"/>
      <c r="C1023" s="263"/>
      <c r="D1023" s="228"/>
      <c r="E1023" s="228"/>
      <c r="F1023" s="183"/>
      <c r="G1023" s="183"/>
      <c r="H1023" s="264"/>
      <c r="I1023" s="183"/>
      <c r="J1023" s="183"/>
      <c r="K1023" s="183"/>
      <c r="L1023" s="183"/>
      <c r="M1023" s="183"/>
      <c r="N1023" s="183"/>
      <c r="O1023" s="183"/>
      <c r="P1023" s="183"/>
      <c r="Q1023" s="183"/>
      <c r="R1023" s="183"/>
      <c r="S1023" s="183"/>
      <c r="T1023" s="183"/>
      <c r="U1023" s="183"/>
      <c r="V1023" s="183"/>
      <c r="W1023" s="183"/>
      <c r="X1023" s="183"/>
      <c r="Y1023" s="183"/>
      <c r="Z1023" s="183"/>
      <c r="AA1023" s="183"/>
      <c r="AB1023" s="183"/>
      <c r="AC1023" s="183"/>
      <c r="AD1023" s="183"/>
      <c r="AE1023" s="183"/>
      <c r="AF1023" s="183"/>
      <c r="AG1023" s="183"/>
      <c r="AH1023" s="183"/>
      <c r="AI1023" s="183"/>
      <c r="AJ1023" s="183"/>
      <c r="AK1023" s="183"/>
      <c r="AL1023" s="183"/>
      <c r="AM1023" s="183"/>
      <c r="AN1023" s="183"/>
      <c r="AO1023" s="183"/>
      <c r="AP1023" s="183"/>
      <c r="AQ1023" s="183"/>
      <c r="AR1023" s="183"/>
      <c r="AS1023" s="183"/>
      <c r="AT1023" s="183"/>
      <c r="AU1023" s="183"/>
      <c r="AV1023" s="183"/>
      <c r="AW1023" s="183"/>
      <c r="AX1023" s="183"/>
      <c r="AY1023" s="183"/>
      <c r="AZ1023" s="183"/>
      <c r="BA1023" s="183"/>
      <c r="BB1023" s="183"/>
      <c r="BC1023" s="183"/>
      <c r="BD1023" s="183"/>
      <c r="BE1023" s="183"/>
      <c r="BF1023" s="183"/>
      <c r="BG1023" s="183"/>
      <c r="BH1023" s="183"/>
      <c r="BI1023" s="183"/>
      <c r="BJ1023" s="183"/>
    </row>
    <row r="1024">
      <c r="A1024" s="183"/>
      <c r="B1024" s="183"/>
      <c r="C1024" s="263"/>
      <c r="D1024" s="228"/>
      <c r="E1024" s="228"/>
      <c r="F1024" s="183"/>
      <c r="G1024" s="183"/>
      <c r="H1024" s="264"/>
      <c r="I1024" s="183"/>
      <c r="J1024" s="183"/>
      <c r="K1024" s="183"/>
      <c r="L1024" s="183"/>
      <c r="M1024" s="183"/>
      <c r="N1024" s="183"/>
      <c r="O1024" s="183"/>
      <c r="P1024" s="183"/>
      <c r="Q1024" s="183"/>
      <c r="R1024" s="183"/>
      <c r="S1024" s="183"/>
      <c r="T1024" s="183"/>
      <c r="U1024" s="183"/>
      <c r="V1024" s="183"/>
      <c r="W1024" s="183"/>
      <c r="X1024" s="183"/>
      <c r="Y1024" s="183"/>
      <c r="Z1024" s="183"/>
      <c r="AA1024" s="183"/>
      <c r="AB1024" s="183"/>
      <c r="AC1024" s="183"/>
      <c r="AD1024" s="183"/>
      <c r="AE1024" s="183"/>
      <c r="AF1024" s="183"/>
      <c r="AG1024" s="183"/>
      <c r="AH1024" s="183"/>
      <c r="AI1024" s="183"/>
      <c r="AJ1024" s="183"/>
      <c r="AK1024" s="183"/>
      <c r="AL1024" s="183"/>
      <c r="AM1024" s="183"/>
      <c r="AN1024" s="183"/>
      <c r="AO1024" s="183"/>
      <c r="AP1024" s="183"/>
      <c r="AQ1024" s="183"/>
      <c r="AR1024" s="183"/>
      <c r="AS1024" s="183"/>
      <c r="AT1024" s="183"/>
      <c r="AU1024" s="183"/>
      <c r="AV1024" s="183"/>
      <c r="AW1024" s="183"/>
      <c r="AX1024" s="183"/>
      <c r="AY1024" s="183"/>
      <c r="AZ1024" s="183"/>
      <c r="BA1024" s="183"/>
      <c r="BB1024" s="183"/>
      <c r="BC1024" s="183"/>
      <c r="BD1024" s="183"/>
      <c r="BE1024" s="183"/>
      <c r="BF1024" s="183"/>
      <c r="BG1024" s="183"/>
      <c r="BH1024" s="183"/>
      <c r="BI1024" s="183"/>
      <c r="BJ1024" s="183"/>
    </row>
    <row r="1025">
      <c r="A1025" s="183"/>
      <c r="B1025" s="183"/>
      <c r="C1025" s="263"/>
      <c r="D1025" s="228"/>
      <c r="E1025" s="228"/>
      <c r="F1025" s="183"/>
      <c r="G1025" s="183"/>
      <c r="H1025" s="264"/>
      <c r="I1025" s="183"/>
      <c r="J1025" s="183"/>
      <c r="K1025" s="183"/>
      <c r="L1025" s="183"/>
      <c r="M1025" s="183"/>
      <c r="N1025" s="183"/>
      <c r="O1025" s="183"/>
      <c r="P1025" s="183"/>
      <c r="Q1025" s="183"/>
      <c r="R1025" s="183"/>
      <c r="S1025" s="183"/>
      <c r="T1025" s="183"/>
      <c r="U1025" s="183"/>
      <c r="V1025" s="183"/>
      <c r="W1025" s="183"/>
      <c r="X1025" s="183"/>
      <c r="Y1025" s="183"/>
      <c r="Z1025" s="183"/>
      <c r="AA1025" s="183"/>
      <c r="AB1025" s="183"/>
      <c r="AC1025" s="183"/>
      <c r="AD1025" s="183"/>
      <c r="AE1025" s="183"/>
      <c r="AF1025" s="183"/>
      <c r="AG1025" s="183"/>
      <c r="AH1025" s="183"/>
      <c r="AI1025" s="183"/>
      <c r="AJ1025" s="183"/>
      <c r="AK1025" s="183"/>
      <c r="AL1025" s="183"/>
      <c r="AM1025" s="183"/>
      <c r="AN1025" s="183"/>
      <c r="AO1025" s="183"/>
      <c r="AP1025" s="183"/>
      <c r="AQ1025" s="183"/>
      <c r="AR1025" s="183"/>
      <c r="AS1025" s="183"/>
      <c r="AT1025" s="183"/>
      <c r="AU1025" s="183"/>
      <c r="AV1025" s="183"/>
      <c r="AW1025" s="183"/>
      <c r="AX1025" s="183"/>
      <c r="AY1025" s="183"/>
      <c r="AZ1025" s="183"/>
      <c r="BA1025" s="183"/>
      <c r="BB1025" s="183"/>
      <c r="BC1025" s="183"/>
      <c r="BD1025" s="183"/>
      <c r="BE1025" s="183"/>
      <c r="BF1025" s="183"/>
      <c r="BG1025" s="183"/>
      <c r="BH1025" s="183"/>
      <c r="BI1025" s="183"/>
      <c r="BJ1025" s="183"/>
    </row>
    <row r="1026">
      <c r="A1026" s="183"/>
      <c r="B1026" s="183"/>
      <c r="C1026" s="263"/>
      <c r="D1026" s="228"/>
      <c r="E1026" s="228"/>
      <c r="F1026" s="183"/>
      <c r="G1026" s="183"/>
      <c r="H1026" s="264"/>
      <c r="I1026" s="183"/>
      <c r="J1026" s="183"/>
      <c r="K1026" s="183"/>
      <c r="L1026" s="183"/>
      <c r="M1026" s="183"/>
      <c r="N1026" s="183"/>
      <c r="O1026" s="183"/>
      <c r="P1026" s="183"/>
      <c r="Q1026" s="183"/>
      <c r="R1026" s="183"/>
      <c r="S1026" s="183"/>
      <c r="T1026" s="183"/>
      <c r="U1026" s="183"/>
      <c r="V1026" s="183"/>
      <c r="W1026" s="183"/>
      <c r="X1026" s="183"/>
      <c r="Y1026" s="183"/>
      <c r="Z1026" s="183"/>
      <c r="AA1026" s="183"/>
      <c r="AB1026" s="183"/>
      <c r="AC1026" s="183"/>
      <c r="AD1026" s="183"/>
      <c r="AE1026" s="183"/>
      <c r="AF1026" s="183"/>
      <c r="AG1026" s="183"/>
      <c r="AH1026" s="183"/>
      <c r="AI1026" s="183"/>
      <c r="AJ1026" s="183"/>
      <c r="AK1026" s="183"/>
      <c r="AL1026" s="183"/>
      <c r="AM1026" s="183"/>
      <c r="AN1026" s="183"/>
      <c r="AO1026" s="183"/>
      <c r="AP1026" s="183"/>
      <c r="AQ1026" s="183"/>
      <c r="AR1026" s="183"/>
      <c r="AS1026" s="183"/>
      <c r="AT1026" s="183"/>
      <c r="AU1026" s="183"/>
      <c r="AV1026" s="183"/>
      <c r="AW1026" s="183"/>
      <c r="AX1026" s="183"/>
      <c r="AY1026" s="183"/>
      <c r="AZ1026" s="183"/>
      <c r="BA1026" s="183"/>
      <c r="BB1026" s="183"/>
      <c r="BC1026" s="183"/>
      <c r="BD1026" s="183"/>
      <c r="BE1026" s="183"/>
      <c r="BF1026" s="183"/>
      <c r="BG1026" s="183"/>
      <c r="BH1026" s="183"/>
      <c r="BI1026" s="183"/>
      <c r="BJ1026" s="183"/>
    </row>
    <row r="1027">
      <c r="A1027" s="183"/>
      <c r="B1027" s="183"/>
      <c r="C1027" s="263"/>
      <c r="D1027" s="228"/>
      <c r="E1027" s="228"/>
      <c r="F1027" s="183"/>
      <c r="G1027" s="183"/>
      <c r="H1027" s="264"/>
      <c r="I1027" s="183"/>
      <c r="J1027" s="183"/>
      <c r="K1027" s="183"/>
      <c r="L1027" s="183"/>
      <c r="M1027" s="183"/>
      <c r="N1027" s="183"/>
      <c r="O1027" s="183"/>
      <c r="P1027" s="183"/>
      <c r="Q1027" s="183"/>
      <c r="R1027" s="183"/>
      <c r="S1027" s="183"/>
      <c r="T1027" s="183"/>
      <c r="U1027" s="183"/>
      <c r="V1027" s="183"/>
      <c r="W1027" s="183"/>
      <c r="X1027" s="183"/>
      <c r="Y1027" s="183"/>
      <c r="Z1027" s="183"/>
      <c r="AA1027" s="183"/>
      <c r="AB1027" s="183"/>
      <c r="AC1027" s="183"/>
      <c r="AD1027" s="183"/>
      <c r="AE1027" s="183"/>
      <c r="AF1027" s="183"/>
      <c r="AG1027" s="183"/>
      <c r="AH1027" s="183"/>
      <c r="AI1027" s="183"/>
      <c r="AJ1027" s="183"/>
      <c r="AK1027" s="183"/>
      <c r="AL1027" s="183"/>
      <c r="AM1027" s="183"/>
      <c r="AN1027" s="183"/>
      <c r="AO1027" s="183"/>
      <c r="AP1027" s="183"/>
      <c r="AQ1027" s="183"/>
      <c r="AR1027" s="183"/>
      <c r="AS1027" s="183"/>
      <c r="AT1027" s="183"/>
      <c r="AU1027" s="183"/>
      <c r="AV1027" s="183"/>
      <c r="AW1027" s="183"/>
      <c r="AX1027" s="183"/>
      <c r="AY1027" s="183"/>
      <c r="AZ1027" s="183"/>
      <c r="BA1027" s="183"/>
      <c r="BB1027" s="183"/>
      <c r="BC1027" s="183"/>
      <c r="BD1027" s="183"/>
      <c r="BE1027" s="183"/>
      <c r="BF1027" s="183"/>
      <c r="BG1027" s="183"/>
      <c r="BH1027" s="183"/>
      <c r="BI1027" s="183"/>
      <c r="BJ1027" s="183"/>
    </row>
    <row r="1028">
      <c r="A1028" s="183"/>
      <c r="B1028" s="183"/>
      <c r="C1028" s="263"/>
      <c r="D1028" s="228"/>
      <c r="E1028" s="228"/>
      <c r="F1028" s="183"/>
      <c r="G1028" s="183"/>
      <c r="H1028" s="264"/>
      <c r="I1028" s="183"/>
      <c r="J1028" s="183"/>
      <c r="K1028" s="183"/>
      <c r="L1028" s="183"/>
      <c r="M1028" s="183"/>
      <c r="N1028" s="183"/>
      <c r="O1028" s="183"/>
      <c r="P1028" s="183"/>
      <c r="Q1028" s="183"/>
      <c r="R1028" s="183"/>
      <c r="S1028" s="183"/>
      <c r="T1028" s="183"/>
      <c r="U1028" s="183"/>
      <c r="V1028" s="183"/>
      <c r="W1028" s="183"/>
      <c r="X1028" s="183"/>
      <c r="Y1028" s="183"/>
      <c r="Z1028" s="183"/>
      <c r="AA1028" s="183"/>
      <c r="AB1028" s="183"/>
      <c r="AC1028" s="183"/>
      <c r="AD1028" s="183"/>
      <c r="AE1028" s="183"/>
      <c r="AF1028" s="183"/>
      <c r="AG1028" s="183"/>
      <c r="AH1028" s="183"/>
      <c r="AI1028" s="183"/>
      <c r="AJ1028" s="183"/>
      <c r="AK1028" s="183"/>
      <c r="AL1028" s="183"/>
      <c r="AM1028" s="183"/>
      <c r="AN1028" s="183"/>
      <c r="AO1028" s="183"/>
      <c r="AP1028" s="183"/>
      <c r="AQ1028" s="183"/>
      <c r="AR1028" s="183"/>
      <c r="AS1028" s="183"/>
      <c r="AT1028" s="183"/>
      <c r="AU1028" s="183"/>
      <c r="AV1028" s="183"/>
      <c r="AW1028" s="183"/>
      <c r="AX1028" s="183"/>
      <c r="AY1028" s="183"/>
      <c r="AZ1028" s="183"/>
      <c r="BA1028" s="183"/>
      <c r="BB1028" s="183"/>
      <c r="BC1028" s="183"/>
      <c r="BD1028" s="183"/>
      <c r="BE1028" s="183"/>
      <c r="BF1028" s="183"/>
      <c r="BG1028" s="183"/>
      <c r="BH1028" s="183"/>
      <c r="BI1028" s="183"/>
      <c r="BJ1028" s="183"/>
    </row>
    <row r="1029">
      <c r="A1029" s="183"/>
      <c r="B1029" s="183"/>
      <c r="C1029" s="263"/>
      <c r="D1029" s="228"/>
      <c r="E1029" s="228"/>
      <c r="F1029" s="183"/>
      <c r="G1029" s="183"/>
      <c r="H1029" s="264"/>
      <c r="I1029" s="183"/>
      <c r="J1029" s="183"/>
      <c r="K1029" s="183"/>
      <c r="L1029" s="183"/>
      <c r="M1029" s="183"/>
      <c r="N1029" s="183"/>
      <c r="O1029" s="183"/>
      <c r="P1029" s="183"/>
      <c r="Q1029" s="183"/>
      <c r="R1029" s="183"/>
      <c r="S1029" s="183"/>
      <c r="T1029" s="183"/>
      <c r="U1029" s="183"/>
      <c r="V1029" s="183"/>
      <c r="W1029" s="183"/>
      <c r="X1029" s="183"/>
      <c r="Y1029" s="183"/>
      <c r="Z1029" s="183"/>
      <c r="AA1029" s="183"/>
      <c r="AB1029" s="183"/>
      <c r="AC1029" s="183"/>
      <c r="AD1029" s="183"/>
      <c r="AE1029" s="183"/>
      <c r="AF1029" s="183"/>
      <c r="AG1029" s="183"/>
      <c r="AH1029" s="183"/>
      <c r="AI1029" s="183"/>
      <c r="AJ1029" s="183"/>
      <c r="AK1029" s="183"/>
      <c r="AL1029" s="183"/>
      <c r="AM1029" s="183"/>
      <c r="AN1029" s="183"/>
      <c r="AO1029" s="183"/>
      <c r="AP1029" s="183"/>
      <c r="AQ1029" s="183"/>
      <c r="AR1029" s="183"/>
      <c r="AS1029" s="183"/>
      <c r="AT1029" s="183"/>
      <c r="AU1029" s="183"/>
      <c r="AV1029" s="183"/>
      <c r="AW1029" s="183"/>
      <c r="AX1029" s="183"/>
      <c r="AY1029" s="183"/>
      <c r="AZ1029" s="183"/>
      <c r="BA1029" s="183"/>
      <c r="BB1029" s="183"/>
      <c r="BC1029" s="183"/>
      <c r="BD1029" s="183"/>
      <c r="BE1029" s="183"/>
      <c r="BF1029" s="183"/>
      <c r="BG1029" s="183"/>
      <c r="BH1029" s="183"/>
      <c r="BI1029" s="183"/>
      <c r="BJ1029" s="183"/>
    </row>
    <row r="1030">
      <c r="A1030" s="183"/>
      <c r="B1030" s="183"/>
      <c r="C1030" s="263"/>
      <c r="D1030" s="228"/>
      <c r="E1030" s="228"/>
      <c r="F1030" s="183"/>
      <c r="G1030" s="183"/>
      <c r="H1030" s="264"/>
      <c r="I1030" s="183"/>
      <c r="J1030" s="183"/>
      <c r="K1030" s="183"/>
      <c r="L1030" s="183"/>
      <c r="M1030" s="183"/>
      <c r="N1030" s="183"/>
      <c r="O1030" s="183"/>
      <c r="P1030" s="183"/>
      <c r="Q1030" s="183"/>
      <c r="R1030" s="183"/>
      <c r="S1030" s="183"/>
      <c r="T1030" s="183"/>
      <c r="U1030" s="183"/>
      <c r="V1030" s="183"/>
      <c r="W1030" s="183"/>
      <c r="X1030" s="183"/>
      <c r="Y1030" s="183"/>
      <c r="Z1030" s="183"/>
      <c r="AA1030" s="183"/>
      <c r="AB1030" s="183"/>
      <c r="AC1030" s="183"/>
      <c r="AD1030" s="183"/>
      <c r="AE1030" s="183"/>
      <c r="AF1030" s="183"/>
      <c r="AG1030" s="183"/>
      <c r="AH1030" s="183"/>
      <c r="AI1030" s="183"/>
      <c r="AJ1030" s="183"/>
      <c r="AK1030" s="183"/>
      <c r="AL1030" s="183"/>
      <c r="AM1030" s="183"/>
      <c r="AN1030" s="183"/>
      <c r="AO1030" s="183"/>
      <c r="AP1030" s="183"/>
      <c r="AQ1030" s="183"/>
      <c r="AR1030" s="183"/>
      <c r="AS1030" s="183"/>
      <c r="AT1030" s="183"/>
      <c r="AU1030" s="183"/>
      <c r="AV1030" s="183"/>
      <c r="AW1030" s="183"/>
      <c r="AX1030" s="183"/>
      <c r="AY1030" s="183"/>
      <c r="AZ1030" s="183"/>
      <c r="BA1030" s="183"/>
      <c r="BB1030" s="183"/>
      <c r="BC1030" s="183"/>
      <c r="BD1030" s="183"/>
      <c r="BE1030" s="183"/>
      <c r="BF1030" s="183"/>
      <c r="BG1030" s="183"/>
      <c r="BH1030" s="183"/>
      <c r="BI1030" s="183"/>
      <c r="BJ1030" s="183"/>
    </row>
    <row r="1031">
      <c r="A1031" s="183"/>
      <c r="B1031" s="183"/>
      <c r="C1031" s="263"/>
      <c r="D1031" s="228"/>
      <c r="E1031" s="228"/>
      <c r="F1031" s="183"/>
      <c r="G1031" s="183"/>
      <c r="H1031" s="264"/>
      <c r="I1031" s="183"/>
      <c r="J1031" s="183"/>
      <c r="K1031" s="183"/>
      <c r="L1031" s="183"/>
      <c r="M1031" s="183"/>
      <c r="N1031" s="183"/>
      <c r="O1031" s="183"/>
      <c r="P1031" s="183"/>
      <c r="Q1031" s="183"/>
      <c r="R1031" s="183"/>
      <c r="S1031" s="183"/>
      <c r="T1031" s="183"/>
      <c r="U1031" s="183"/>
      <c r="V1031" s="183"/>
      <c r="W1031" s="183"/>
      <c r="X1031" s="183"/>
      <c r="Y1031" s="183"/>
      <c r="Z1031" s="183"/>
      <c r="AA1031" s="183"/>
      <c r="AB1031" s="183"/>
      <c r="AC1031" s="183"/>
      <c r="AD1031" s="183"/>
      <c r="AE1031" s="183"/>
      <c r="AF1031" s="183"/>
      <c r="AG1031" s="183"/>
      <c r="AH1031" s="183"/>
      <c r="AI1031" s="183"/>
      <c r="AJ1031" s="183"/>
      <c r="AK1031" s="183"/>
      <c r="AL1031" s="183"/>
      <c r="AM1031" s="183"/>
      <c r="AN1031" s="183"/>
      <c r="AO1031" s="183"/>
      <c r="AP1031" s="183"/>
      <c r="AQ1031" s="183"/>
      <c r="AR1031" s="183"/>
      <c r="AS1031" s="183"/>
      <c r="AT1031" s="183"/>
      <c r="AU1031" s="183"/>
      <c r="AV1031" s="183"/>
      <c r="AW1031" s="183"/>
      <c r="AX1031" s="183"/>
      <c r="AY1031" s="183"/>
      <c r="AZ1031" s="183"/>
      <c r="BA1031" s="183"/>
      <c r="BB1031" s="183"/>
      <c r="BC1031" s="183"/>
      <c r="BD1031" s="183"/>
      <c r="BE1031" s="183"/>
      <c r="BF1031" s="183"/>
      <c r="BG1031" s="183"/>
      <c r="BH1031" s="183"/>
      <c r="BI1031" s="183"/>
      <c r="BJ1031" s="183"/>
    </row>
    <row r="1032">
      <c r="A1032" s="183"/>
      <c r="B1032" s="183"/>
      <c r="C1032" s="263"/>
      <c r="D1032" s="228"/>
      <c r="E1032" s="228"/>
      <c r="F1032" s="183"/>
      <c r="G1032" s="183"/>
      <c r="H1032" s="264"/>
      <c r="I1032" s="183"/>
      <c r="J1032" s="183"/>
      <c r="K1032" s="183"/>
      <c r="L1032" s="183"/>
      <c r="M1032" s="183"/>
      <c r="N1032" s="183"/>
      <c r="O1032" s="183"/>
      <c r="P1032" s="183"/>
      <c r="Q1032" s="183"/>
      <c r="R1032" s="183"/>
      <c r="S1032" s="183"/>
      <c r="T1032" s="183"/>
      <c r="U1032" s="183"/>
      <c r="V1032" s="183"/>
      <c r="W1032" s="183"/>
      <c r="X1032" s="183"/>
      <c r="Y1032" s="183"/>
      <c r="Z1032" s="183"/>
      <c r="AA1032" s="183"/>
      <c r="AB1032" s="183"/>
      <c r="AC1032" s="183"/>
      <c r="AD1032" s="183"/>
      <c r="AE1032" s="183"/>
      <c r="AF1032" s="183"/>
      <c r="AG1032" s="183"/>
      <c r="AH1032" s="183"/>
      <c r="AI1032" s="183"/>
      <c r="AJ1032" s="183"/>
      <c r="AK1032" s="183"/>
      <c r="AL1032" s="183"/>
      <c r="AM1032" s="183"/>
      <c r="AN1032" s="183"/>
      <c r="AO1032" s="183"/>
      <c r="AP1032" s="183"/>
      <c r="AQ1032" s="183"/>
      <c r="AR1032" s="183"/>
      <c r="AS1032" s="183"/>
      <c r="AT1032" s="183"/>
      <c r="AU1032" s="183"/>
      <c r="AV1032" s="183"/>
      <c r="AW1032" s="183"/>
      <c r="AX1032" s="183"/>
      <c r="AY1032" s="183"/>
      <c r="AZ1032" s="183"/>
      <c r="BA1032" s="183"/>
      <c r="BB1032" s="183"/>
      <c r="BC1032" s="183"/>
      <c r="BD1032" s="183"/>
      <c r="BE1032" s="183"/>
      <c r="BF1032" s="183"/>
      <c r="BG1032" s="183"/>
      <c r="BH1032" s="183"/>
      <c r="BI1032" s="183"/>
      <c r="BJ1032" s="183"/>
    </row>
    <row r="1033">
      <c r="A1033" s="183"/>
      <c r="B1033" s="183"/>
      <c r="C1033" s="263"/>
      <c r="D1033" s="228"/>
      <c r="E1033" s="228"/>
      <c r="F1033" s="183"/>
      <c r="G1033" s="183"/>
      <c r="H1033" s="264"/>
      <c r="I1033" s="183"/>
      <c r="J1033" s="183"/>
      <c r="K1033" s="183"/>
      <c r="L1033" s="183"/>
      <c r="M1033" s="183"/>
      <c r="N1033" s="183"/>
      <c r="O1033" s="183"/>
      <c r="P1033" s="183"/>
      <c r="Q1033" s="183"/>
      <c r="R1033" s="183"/>
      <c r="S1033" s="183"/>
      <c r="T1033" s="183"/>
      <c r="U1033" s="183"/>
      <c r="V1033" s="183"/>
      <c r="W1033" s="183"/>
      <c r="X1033" s="183"/>
      <c r="Y1033" s="183"/>
      <c r="Z1033" s="183"/>
      <c r="AA1033" s="183"/>
      <c r="AB1033" s="183"/>
      <c r="AC1033" s="183"/>
      <c r="AD1033" s="183"/>
      <c r="AE1033" s="183"/>
      <c r="AF1033" s="183"/>
      <c r="AG1033" s="183"/>
      <c r="AH1033" s="183"/>
      <c r="AI1033" s="183"/>
      <c r="AJ1033" s="183"/>
      <c r="AK1033" s="183"/>
      <c r="AL1033" s="183"/>
      <c r="AM1033" s="183"/>
      <c r="AN1033" s="183"/>
      <c r="AO1033" s="183"/>
      <c r="AP1033" s="183"/>
      <c r="AQ1033" s="183"/>
      <c r="AR1033" s="183"/>
      <c r="AS1033" s="183"/>
      <c r="AT1033" s="183"/>
      <c r="AU1033" s="183"/>
      <c r="AV1033" s="183"/>
      <c r="AW1033" s="183"/>
      <c r="AX1033" s="183"/>
      <c r="AY1033" s="183"/>
      <c r="AZ1033" s="183"/>
      <c r="BA1033" s="183"/>
      <c r="BB1033" s="183"/>
      <c r="BC1033" s="183"/>
      <c r="BD1033" s="183"/>
      <c r="BE1033" s="183"/>
      <c r="BF1033" s="183"/>
      <c r="BG1033" s="183"/>
      <c r="BH1033" s="183"/>
      <c r="BI1033" s="183"/>
      <c r="BJ1033" s="183"/>
    </row>
    <row r="1034">
      <c r="A1034" s="183"/>
      <c r="B1034" s="183"/>
      <c r="C1034" s="263"/>
      <c r="D1034" s="228"/>
      <c r="E1034" s="228"/>
      <c r="F1034" s="183"/>
      <c r="G1034" s="183"/>
      <c r="H1034" s="264"/>
      <c r="I1034" s="183"/>
      <c r="J1034" s="183"/>
      <c r="K1034" s="183"/>
      <c r="L1034" s="183"/>
      <c r="M1034" s="183"/>
      <c r="N1034" s="183"/>
      <c r="O1034" s="183"/>
      <c r="P1034" s="183"/>
      <c r="Q1034" s="183"/>
      <c r="R1034" s="183"/>
      <c r="S1034" s="183"/>
      <c r="T1034" s="183"/>
      <c r="U1034" s="183"/>
      <c r="V1034" s="183"/>
      <c r="W1034" s="183"/>
      <c r="X1034" s="183"/>
      <c r="Y1034" s="183"/>
      <c r="Z1034" s="183"/>
      <c r="AA1034" s="183"/>
      <c r="AB1034" s="183"/>
      <c r="AC1034" s="183"/>
      <c r="AD1034" s="183"/>
      <c r="AE1034" s="183"/>
      <c r="AF1034" s="183"/>
      <c r="AG1034" s="183"/>
      <c r="AH1034" s="183"/>
      <c r="AI1034" s="183"/>
      <c r="AJ1034" s="183"/>
      <c r="AK1034" s="183"/>
      <c r="AL1034" s="183"/>
      <c r="AM1034" s="183"/>
      <c r="AN1034" s="183"/>
      <c r="AO1034" s="183"/>
      <c r="AP1034" s="183"/>
      <c r="AQ1034" s="183"/>
      <c r="AR1034" s="183"/>
      <c r="AS1034" s="183"/>
      <c r="AT1034" s="183"/>
      <c r="AU1034" s="183"/>
      <c r="AV1034" s="183"/>
      <c r="AW1034" s="183"/>
      <c r="AX1034" s="183"/>
      <c r="AY1034" s="183"/>
      <c r="AZ1034" s="183"/>
      <c r="BA1034" s="183"/>
      <c r="BB1034" s="183"/>
      <c r="BC1034" s="183"/>
      <c r="BD1034" s="183"/>
      <c r="BE1034" s="183"/>
      <c r="BF1034" s="183"/>
      <c r="BG1034" s="183"/>
      <c r="BH1034" s="183"/>
      <c r="BI1034" s="183"/>
      <c r="BJ1034" s="183"/>
    </row>
    <row r="1035">
      <c r="A1035" s="183"/>
      <c r="B1035" s="183"/>
      <c r="C1035" s="263"/>
      <c r="D1035" s="228"/>
      <c r="E1035" s="228"/>
      <c r="F1035" s="183"/>
      <c r="G1035" s="183"/>
      <c r="H1035" s="264"/>
      <c r="I1035" s="183"/>
      <c r="J1035" s="183"/>
      <c r="K1035" s="183"/>
      <c r="L1035" s="183"/>
      <c r="M1035" s="183"/>
      <c r="N1035" s="183"/>
      <c r="O1035" s="183"/>
      <c r="P1035" s="183"/>
      <c r="Q1035" s="183"/>
      <c r="R1035" s="183"/>
      <c r="S1035" s="183"/>
      <c r="T1035" s="183"/>
      <c r="U1035" s="183"/>
      <c r="V1035" s="183"/>
      <c r="W1035" s="183"/>
      <c r="X1035" s="183"/>
      <c r="Y1035" s="183"/>
      <c r="Z1035" s="183"/>
      <c r="AA1035" s="183"/>
      <c r="AB1035" s="183"/>
      <c r="AC1035" s="183"/>
      <c r="AD1035" s="183"/>
      <c r="AE1035" s="183"/>
      <c r="AF1035" s="183"/>
      <c r="AG1035" s="183"/>
      <c r="AH1035" s="183"/>
      <c r="AI1035" s="183"/>
      <c r="AJ1035" s="183"/>
      <c r="AK1035" s="183"/>
      <c r="AL1035" s="183"/>
      <c r="AM1035" s="183"/>
      <c r="AN1035" s="183"/>
      <c r="AO1035" s="183"/>
      <c r="AP1035" s="183"/>
      <c r="AQ1035" s="183"/>
      <c r="AR1035" s="183"/>
      <c r="AS1035" s="183"/>
      <c r="AT1035" s="183"/>
      <c r="AU1035" s="183"/>
      <c r="AV1035" s="183"/>
      <c r="AW1035" s="183"/>
      <c r="AX1035" s="183"/>
      <c r="AY1035" s="183"/>
      <c r="AZ1035" s="183"/>
      <c r="BA1035" s="183"/>
      <c r="BB1035" s="183"/>
      <c r="BC1035" s="183"/>
      <c r="BD1035" s="183"/>
      <c r="BE1035" s="183"/>
      <c r="BF1035" s="183"/>
      <c r="BG1035" s="183"/>
      <c r="BH1035" s="183"/>
      <c r="BI1035" s="183"/>
      <c r="BJ1035" s="183"/>
    </row>
    <row r="1036">
      <c r="A1036" s="183"/>
      <c r="B1036" s="183"/>
      <c r="C1036" s="263"/>
      <c r="D1036" s="228"/>
      <c r="E1036" s="228"/>
      <c r="F1036" s="183"/>
      <c r="G1036" s="183"/>
      <c r="H1036" s="264"/>
      <c r="I1036" s="183"/>
      <c r="J1036" s="183"/>
      <c r="K1036" s="183"/>
      <c r="L1036" s="183"/>
      <c r="M1036" s="183"/>
      <c r="N1036" s="183"/>
      <c r="O1036" s="183"/>
      <c r="P1036" s="183"/>
      <c r="Q1036" s="183"/>
      <c r="R1036" s="183"/>
      <c r="S1036" s="183"/>
      <c r="T1036" s="183"/>
      <c r="U1036" s="183"/>
      <c r="V1036" s="183"/>
      <c r="W1036" s="183"/>
      <c r="X1036" s="183"/>
      <c r="Y1036" s="183"/>
      <c r="Z1036" s="183"/>
      <c r="AA1036" s="183"/>
      <c r="AB1036" s="183"/>
      <c r="AC1036" s="183"/>
      <c r="AD1036" s="183"/>
      <c r="AE1036" s="183"/>
      <c r="AF1036" s="183"/>
      <c r="AG1036" s="183"/>
      <c r="AH1036" s="183"/>
      <c r="AI1036" s="183"/>
      <c r="AJ1036" s="183"/>
      <c r="AK1036" s="183"/>
      <c r="AL1036" s="183"/>
      <c r="AM1036" s="183"/>
      <c r="AN1036" s="183"/>
      <c r="AO1036" s="183"/>
      <c r="AP1036" s="183"/>
      <c r="AQ1036" s="183"/>
      <c r="AR1036" s="183"/>
      <c r="AS1036" s="183"/>
      <c r="AT1036" s="183"/>
      <c r="AU1036" s="183"/>
      <c r="AV1036" s="183"/>
      <c r="AW1036" s="183"/>
      <c r="AX1036" s="183"/>
      <c r="AY1036" s="183"/>
      <c r="AZ1036" s="183"/>
      <c r="BA1036" s="183"/>
      <c r="BB1036" s="183"/>
      <c r="BC1036" s="183"/>
      <c r="BD1036" s="183"/>
      <c r="BE1036" s="183"/>
      <c r="BF1036" s="183"/>
      <c r="BG1036" s="183"/>
      <c r="BH1036" s="183"/>
      <c r="BI1036" s="183"/>
      <c r="BJ1036" s="183"/>
    </row>
    <row r="1037">
      <c r="A1037" s="183"/>
      <c r="B1037" s="183"/>
      <c r="C1037" s="263"/>
      <c r="D1037" s="228"/>
      <c r="E1037" s="228"/>
      <c r="F1037" s="183"/>
      <c r="G1037" s="183"/>
      <c r="H1037" s="264"/>
      <c r="I1037" s="183"/>
      <c r="J1037" s="183"/>
      <c r="K1037" s="183"/>
      <c r="L1037" s="183"/>
      <c r="M1037" s="183"/>
      <c r="N1037" s="183"/>
      <c r="O1037" s="183"/>
      <c r="P1037" s="183"/>
      <c r="Q1037" s="183"/>
      <c r="R1037" s="183"/>
      <c r="S1037" s="183"/>
      <c r="T1037" s="183"/>
      <c r="U1037" s="183"/>
      <c r="V1037" s="183"/>
      <c r="W1037" s="183"/>
      <c r="X1037" s="183"/>
      <c r="Y1037" s="183"/>
      <c r="Z1037" s="183"/>
      <c r="AA1037" s="183"/>
      <c r="AB1037" s="183"/>
      <c r="AC1037" s="183"/>
      <c r="AD1037" s="183"/>
      <c r="AE1037" s="183"/>
      <c r="AF1037" s="183"/>
      <c r="AG1037" s="183"/>
      <c r="AH1037" s="183"/>
      <c r="AI1037" s="183"/>
      <c r="AJ1037" s="183"/>
      <c r="AK1037" s="183"/>
      <c r="AL1037" s="183"/>
      <c r="AM1037" s="183"/>
      <c r="AN1037" s="183"/>
      <c r="AO1037" s="183"/>
      <c r="AP1037" s="183"/>
      <c r="AQ1037" s="183"/>
      <c r="AR1037" s="183"/>
      <c r="AS1037" s="183"/>
      <c r="AT1037" s="183"/>
      <c r="AU1037" s="183"/>
      <c r="AV1037" s="183"/>
      <c r="AW1037" s="183"/>
      <c r="AX1037" s="183"/>
      <c r="AY1037" s="183"/>
      <c r="AZ1037" s="183"/>
      <c r="BA1037" s="183"/>
      <c r="BB1037" s="183"/>
      <c r="BC1037" s="183"/>
      <c r="BD1037" s="183"/>
      <c r="BE1037" s="183"/>
      <c r="BF1037" s="183"/>
      <c r="BG1037" s="183"/>
      <c r="BH1037" s="183"/>
      <c r="BI1037" s="183"/>
      <c r="BJ1037" s="183"/>
    </row>
    <row r="1038">
      <c r="A1038" s="183"/>
      <c r="B1038" s="183"/>
      <c r="C1038" s="263"/>
      <c r="D1038" s="228"/>
      <c r="E1038" s="228"/>
      <c r="F1038" s="183"/>
      <c r="G1038" s="183"/>
      <c r="H1038" s="264"/>
      <c r="I1038" s="183"/>
      <c r="J1038" s="183"/>
      <c r="K1038" s="183"/>
      <c r="L1038" s="183"/>
      <c r="M1038" s="183"/>
      <c r="N1038" s="183"/>
      <c r="O1038" s="183"/>
      <c r="P1038" s="183"/>
      <c r="Q1038" s="183"/>
      <c r="R1038" s="183"/>
      <c r="S1038" s="183"/>
      <c r="T1038" s="183"/>
      <c r="U1038" s="183"/>
      <c r="V1038" s="183"/>
      <c r="W1038" s="183"/>
      <c r="X1038" s="183"/>
      <c r="Y1038" s="183"/>
      <c r="Z1038" s="183"/>
      <c r="AA1038" s="183"/>
      <c r="AB1038" s="183"/>
      <c r="AC1038" s="183"/>
      <c r="AD1038" s="183"/>
      <c r="AE1038" s="183"/>
      <c r="AF1038" s="183"/>
      <c r="AG1038" s="183"/>
      <c r="AH1038" s="183"/>
      <c r="AI1038" s="183"/>
      <c r="AJ1038" s="183"/>
      <c r="AK1038" s="183"/>
      <c r="AL1038" s="183"/>
      <c r="AM1038" s="183"/>
      <c r="AN1038" s="183"/>
      <c r="AO1038" s="183"/>
      <c r="AP1038" s="183"/>
      <c r="AQ1038" s="183"/>
      <c r="AR1038" s="183"/>
      <c r="AS1038" s="183"/>
      <c r="AT1038" s="183"/>
      <c r="AU1038" s="183"/>
      <c r="AV1038" s="183"/>
      <c r="AW1038" s="183"/>
      <c r="AX1038" s="183"/>
      <c r="AY1038" s="183"/>
      <c r="AZ1038" s="183"/>
      <c r="BA1038" s="183"/>
      <c r="BB1038" s="183"/>
      <c r="BC1038" s="183"/>
      <c r="BD1038" s="183"/>
      <c r="BE1038" s="183"/>
      <c r="BF1038" s="183"/>
      <c r="BG1038" s="183"/>
      <c r="BH1038" s="183"/>
      <c r="BI1038" s="183"/>
      <c r="BJ1038" s="183"/>
    </row>
    <row r="1039">
      <c r="A1039" s="183"/>
      <c r="B1039" s="183"/>
      <c r="C1039" s="263"/>
      <c r="D1039" s="228"/>
      <c r="E1039" s="228"/>
      <c r="F1039" s="183"/>
      <c r="G1039" s="183"/>
      <c r="H1039" s="264"/>
      <c r="I1039" s="183"/>
      <c r="J1039" s="183"/>
      <c r="K1039" s="183"/>
      <c r="L1039" s="183"/>
      <c r="M1039" s="183"/>
      <c r="N1039" s="183"/>
      <c r="O1039" s="183"/>
      <c r="P1039" s="183"/>
      <c r="Q1039" s="183"/>
      <c r="R1039" s="183"/>
      <c r="S1039" s="183"/>
      <c r="T1039" s="183"/>
      <c r="U1039" s="183"/>
      <c r="V1039" s="183"/>
      <c r="W1039" s="183"/>
      <c r="X1039" s="183"/>
      <c r="Y1039" s="183"/>
      <c r="Z1039" s="183"/>
      <c r="AA1039" s="183"/>
      <c r="AB1039" s="183"/>
      <c r="AC1039" s="183"/>
      <c r="AD1039" s="183"/>
      <c r="AE1039" s="183"/>
      <c r="AF1039" s="183"/>
      <c r="AG1039" s="183"/>
      <c r="AH1039" s="183"/>
      <c r="AI1039" s="183"/>
      <c r="AJ1039" s="183"/>
      <c r="AK1039" s="183"/>
      <c r="AL1039" s="183"/>
      <c r="AM1039" s="183"/>
      <c r="AN1039" s="183"/>
      <c r="AO1039" s="183"/>
      <c r="AP1039" s="183"/>
      <c r="AQ1039" s="183"/>
      <c r="AR1039" s="183"/>
      <c r="AS1039" s="183"/>
      <c r="AT1039" s="183"/>
      <c r="AU1039" s="183"/>
      <c r="AV1039" s="183"/>
      <c r="AW1039" s="183"/>
      <c r="AX1039" s="183"/>
      <c r="AY1039" s="183"/>
      <c r="AZ1039" s="183"/>
      <c r="BA1039" s="183"/>
      <c r="BB1039" s="183"/>
      <c r="BC1039" s="183"/>
      <c r="BD1039" s="183"/>
      <c r="BE1039" s="183"/>
      <c r="BF1039" s="183"/>
      <c r="BG1039" s="183"/>
      <c r="BH1039" s="183"/>
      <c r="BI1039" s="183"/>
      <c r="BJ1039" s="183"/>
    </row>
    <row r="1040">
      <c r="A1040" s="183"/>
      <c r="B1040" s="183"/>
      <c r="C1040" s="263"/>
      <c r="D1040" s="228"/>
      <c r="E1040" s="228"/>
      <c r="F1040" s="183"/>
      <c r="G1040" s="183"/>
      <c r="H1040" s="264"/>
      <c r="I1040" s="183"/>
      <c r="J1040" s="183"/>
      <c r="K1040" s="183"/>
      <c r="L1040" s="183"/>
      <c r="M1040" s="183"/>
      <c r="N1040" s="183"/>
      <c r="O1040" s="183"/>
      <c r="P1040" s="183"/>
      <c r="Q1040" s="183"/>
      <c r="R1040" s="183"/>
      <c r="S1040" s="183"/>
      <c r="T1040" s="183"/>
      <c r="U1040" s="183"/>
      <c r="V1040" s="183"/>
      <c r="W1040" s="183"/>
      <c r="X1040" s="183"/>
      <c r="Y1040" s="183"/>
      <c r="Z1040" s="183"/>
      <c r="AA1040" s="183"/>
      <c r="AB1040" s="183"/>
      <c r="AC1040" s="183"/>
      <c r="AD1040" s="183"/>
      <c r="AE1040" s="183"/>
      <c r="AF1040" s="183"/>
      <c r="AG1040" s="183"/>
      <c r="AH1040" s="183"/>
      <c r="AI1040" s="183"/>
      <c r="AJ1040" s="183"/>
      <c r="AK1040" s="183"/>
      <c r="AL1040" s="183"/>
      <c r="AM1040" s="183"/>
      <c r="AN1040" s="183"/>
      <c r="AO1040" s="183"/>
      <c r="AP1040" s="183"/>
      <c r="AQ1040" s="183"/>
      <c r="AR1040" s="183"/>
      <c r="AS1040" s="183"/>
      <c r="AT1040" s="183"/>
      <c r="AU1040" s="183"/>
      <c r="AV1040" s="183"/>
      <c r="AW1040" s="183"/>
      <c r="AX1040" s="183"/>
      <c r="AY1040" s="183"/>
      <c r="AZ1040" s="183"/>
      <c r="BA1040" s="183"/>
      <c r="BB1040" s="183"/>
      <c r="BC1040" s="183"/>
      <c r="BD1040" s="183"/>
      <c r="BE1040" s="183"/>
      <c r="BF1040" s="183"/>
      <c r="BG1040" s="183"/>
      <c r="BH1040" s="183"/>
      <c r="BI1040" s="183"/>
      <c r="BJ1040" s="183"/>
    </row>
    <row r="1041">
      <c r="A1041" s="183"/>
      <c r="B1041" s="183"/>
      <c r="C1041" s="263"/>
      <c r="D1041" s="228"/>
      <c r="E1041" s="228"/>
      <c r="F1041" s="183"/>
      <c r="G1041" s="183"/>
      <c r="H1041" s="264"/>
      <c r="I1041" s="183"/>
      <c r="J1041" s="183"/>
      <c r="K1041" s="183"/>
      <c r="L1041" s="183"/>
      <c r="M1041" s="183"/>
      <c r="N1041" s="183"/>
      <c r="O1041" s="183"/>
      <c r="P1041" s="183"/>
      <c r="Q1041" s="183"/>
      <c r="R1041" s="183"/>
      <c r="S1041" s="183"/>
      <c r="T1041" s="183"/>
      <c r="U1041" s="183"/>
      <c r="V1041" s="183"/>
      <c r="W1041" s="183"/>
      <c r="X1041" s="183"/>
      <c r="Y1041" s="183"/>
      <c r="Z1041" s="183"/>
      <c r="AA1041" s="183"/>
      <c r="AB1041" s="183"/>
      <c r="AC1041" s="183"/>
      <c r="AD1041" s="183"/>
      <c r="AE1041" s="183"/>
      <c r="AF1041" s="183"/>
      <c r="AG1041" s="183"/>
      <c r="AH1041" s="183"/>
      <c r="AI1041" s="183"/>
      <c r="AJ1041" s="183"/>
      <c r="AK1041" s="183"/>
      <c r="AL1041" s="183"/>
      <c r="AM1041" s="183"/>
      <c r="AN1041" s="183"/>
      <c r="AO1041" s="183"/>
      <c r="AP1041" s="183"/>
      <c r="AQ1041" s="183"/>
      <c r="AR1041" s="183"/>
      <c r="AS1041" s="183"/>
      <c r="AT1041" s="183"/>
      <c r="AU1041" s="183"/>
      <c r="AV1041" s="183"/>
      <c r="AW1041" s="183"/>
      <c r="AX1041" s="183"/>
      <c r="AY1041" s="183"/>
      <c r="AZ1041" s="183"/>
      <c r="BA1041" s="183"/>
      <c r="BB1041" s="183"/>
      <c r="BC1041" s="183"/>
      <c r="BD1041" s="183"/>
      <c r="BE1041" s="183"/>
      <c r="BF1041" s="183"/>
      <c r="BG1041" s="183"/>
      <c r="BH1041" s="183"/>
      <c r="BI1041" s="183"/>
      <c r="BJ1041" s="183"/>
    </row>
    <row r="1042">
      <c r="A1042" s="183"/>
      <c r="B1042" s="183"/>
      <c r="C1042" s="263"/>
      <c r="D1042" s="228"/>
      <c r="E1042" s="228"/>
      <c r="F1042" s="183"/>
      <c r="G1042" s="183"/>
      <c r="H1042" s="264"/>
      <c r="I1042" s="183"/>
      <c r="J1042" s="183"/>
      <c r="K1042" s="183"/>
      <c r="L1042" s="183"/>
      <c r="M1042" s="183"/>
      <c r="N1042" s="183"/>
      <c r="O1042" s="183"/>
      <c r="P1042" s="183"/>
      <c r="Q1042" s="183"/>
      <c r="R1042" s="183"/>
      <c r="S1042" s="183"/>
      <c r="T1042" s="183"/>
      <c r="U1042" s="183"/>
      <c r="V1042" s="183"/>
      <c r="W1042" s="183"/>
      <c r="X1042" s="183"/>
      <c r="Y1042" s="183"/>
      <c r="Z1042" s="183"/>
      <c r="AA1042" s="183"/>
      <c r="AB1042" s="183"/>
      <c r="AC1042" s="183"/>
      <c r="AD1042" s="183"/>
      <c r="AE1042" s="183"/>
      <c r="AF1042" s="183"/>
      <c r="AG1042" s="183"/>
      <c r="AH1042" s="183"/>
      <c r="AI1042" s="183"/>
      <c r="AJ1042" s="183"/>
      <c r="AK1042" s="183"/>
      <c r="AL1042" s="183"/>
      <c r="AM1042" s="183"/>
      <c r="AN1042" s="183"/>
      <c r="AO1042" s="183"/>
      <c r="AP1042" s="183"/>
      <c r="AQ1042" s="183"/>
      <c r="AR1042" s="183"/>
      <c r="AS1042" s="183"/>
      <c r="AT1042" s="183"/>
      <c r="AU1042" s="183"/>
      <c r="AV1042" s="183"/>
      <c r="AW1042" s="183"/>
      <c r="AX1042" s="183"/>
      <c r="AY1042" s="183"/>
      <c r="AZ1042" s="183"/>
      <c r="BA1042" s="183"/>
      <c r="BB1042" s="183"/>
      <c r="BC1042" s="183"/>
      <c r="BD1042" s="183"/>
      <c r="BE1042" s="183"/>
      <c r="BF1042" s="183"/>
      <c r="BG1042" s="183"/>
      <c r="BH1042" s="183"/>
      <c r="BI1042" s="183"/>
      <c r="BJ1042" s="183"/>
    </row>
    <row r="1043">
      <c r="A1043" s="183"/>
      <c r="B1043" s="183"/>
      <c r="C1043" s="263"/>
      <c r="D1043" s="228"/>
      <c r="E1043" s="228"/>
      <c r="F1043" s="183"/>
      <c r="G1043" s="183"/>
      <c r="H1043" s="264"/>
      <c r="I1043" s="183"/>
      <c r="J1043" s="183"/>
      <c r="K1043" s="183"/>
      <c r="L1043" s="183"/>
      <c r="M1043" s="183"/>
      <c r="N1043" s="183"/>
      <c r="O1043" s="183"/>
      <c r="P1043" s="183"/>
      <c r="Q1043" s="183"/>
      <c r="R1043" s="183"/>
      <c r="S1043" s="183"/>
      <c r="T1043" s="183"/>
      <c r="U1043" s="183"/>
      <c r="V1043" s="183"/>
      <c r="W1043" s="183"/>
      <c r="X1043" s="183"/>
      <c r="Y1043" s="183"/>
      <c r="Z1043" s="183"/>
      <c r="AA1043" s="183"/>
      <c r="AB1043" s="183"/>
      <c r="AC1043" s="183"/>
      <c r="AD1043" s="183"/>
      <c r="AE1043" s="183"/>
      <c r="AF1043" s="183"/>
      <c r="AG1043" s="183"/>
      <c r="AH1043" s="183"/>
      <c r="AI1043" s="183"/>
      <c r="AJ1043" s="183"/>
      <c r="AK1043" s="183"/>
      <c r="AL1043" s="183"/>
      <c r="AM1043" s="183"/>
      <c r="AN1043" s="183"/>
      <c r="AO1043" s="183"/>
      <c r="AP1043" s="183"/>
      <c r="AQ1043" s="183"/>
      <c r="AR1043" s="183"/>
      <c r="AS1043" s="183"/>
      <c r="AT1043" s="183"/>
      <c r="AU1043" s="183"/>
      <c r="AV1043" s="183"/>
      <c r="AW1043" s="183"/>
      <c r="AX1043" s="183"/>
      <c r="AY1043" s="183"/>
      <c r="AZ1043" s="183"/>
      <c r="BA1043" s="183"/>
      <c r="BB1043" s="183"/>
      <c r="BC1043" s="183"/>
      <c r="BD1043" s="183"/>
      <c r="BE1043" s="183"/>
      <c r="BF1043" s="183"/>
      <c r="BG1043" s="183"/>
      <c r="BH1043" s="183"/>
      <c r="BI1043" s="183"/>
      <c r="BJ1043" s="183"/>
    </row>
    <row r="1044">
      <c r="A1044" s="183"/>
      <c r="B1044" s="183"/>
      <c r="C1044" s="263"/>
      <c r="D1044" s="228"/>
      <c r="E1044" s="228"/>
      <c r="F1044" s="183"/>
      <c r="G1044" s="183"/>
      <c r="H1044" s="264"/>
      <c r="I1044" s="183"/>
      <c r="J1044" s="183"/>
      <c r="K1044" s="183"/>
      <c r="L1044" s="183"/>
      <c r="M1044" s="183"/>
      <c r="N1044" s="183"/>
      <c r="O1044" s="183"/>
      <c r="P1044" s="183"/>
      <c r="Q1044" s="183"/>
      <c r="R1044" s="183"/>
      <c r="S1044" s="183"/>
      <c r="T1044" s="183"/>
      <c r="U1044" s="183"/>
      <c r="V1044" s="183"/>
      <c r="W1044" s="183"/>
      <c r="X1044" s="183"/>
      <c r="Y1044" s="183"/>
      <c r="Z1044" s="183"/>
      <c r="AA1044" s="183"/>
      <c r="AB1044" s="183"/>
      <c r="AC1044" s="183"/>
      <c r="AD1044" s="183"/>
      <c r="AE1044" s="183"/>
      <c r="AF1044" s="183"/>
      <c r="AG1044" s="183"/>
      <c r="AH1044" s="183"/>
      <c r="AI1044" s="183"/>
      <c r="AJ1044" s="183"/>
      <c r="AK1044" s="183"/>
      <c r="AL1044" s="183"/>
      <c r="AM1044" s="183"/>
      <c r="AN1044" s="183"/>
      <c r="AO1044" s="183"/>
      <c r="AP1044" s="183"/>
      <c r="AQ1044" s="183"/>
      <c r="AR1044" s="183"/>
      <c r="AS1044" s="183"/>
      <c r="AT1044" s="183"/>
      <c r="AU1044" s="183"/>
      <c r="AV1044" s="183"/>
      <c r="AW1044" s="183"/>
      <c r="AX1044" s="183"/>
      <c r="AY1044" s="183"/>
      <c r="AZ1044" s="183"/>
      <c r="BA1044" s="183"/>
      <c r="BB1044" s="183"/>
      <c r="BC1044" s="183"/>
      <c r="BD1044" s="183"/>
      <c r="BE1044" s="183"/>
      <c r="BF1044" s="183"/>
      <c r="BG1044" s="183"/>
      <c r="BH1044" s="183"/>
      <c r="BI1044" s="183"/>
      <c r="BJ1044" s="183"/>
    </row>
    <row r="1045">
      <c r="A1045" s="183"/>
      <c r="B1045" s="183"/>
      <c r="C1045" s="263"/>
      <c r="D1045" s="228"/>
      <c r="E1045" s="228"/>
      <c r="F1045" s="183"/>
      <c r="G1045" s="183"/>
      <c r="H1045" s="264"/>
      <c r="I1045" s="183"/>
      <c r="J1045" s="183"/>
      <c r="K1045" s="183"/>
      <c r="L1045" s="183"/>
      <c r="M1045" s="183"/>
      <c r="N1045" s="183"/>
      <c r="O1045" s="183"/>
      <c r="P1045" s="183"/>
      <c r="Q1045" s="183"/>
      <c r="R1045" s="183"/>
      <c r="S1045" s="183"/>
      <c r="T1045" s="183"/>
      <c r="U1045" s="183"/>
      <c r="V1045" s="183"/>
      <c r="W1045" s="183"/>
      <c r="X1045" s="183"/>
      <c r="Y1045" s="183"/>
      <c r="Z1045" s="183"/>
      <c r="AA1045" s="183"/>
      <c r="AB1045" s="183"/>
      <c r="AC1045" s="183"/>
      <c r="AD1045" s="183"/>
      <c r="AE1045" s="183"/>
      <c r="AF1045" s="183"/>
      <c r="AG1045" s="183"/>
      <c r="AH1045" s="183"/>
      <c r="AI1045" s="183"/>
      <c r="AJ1045" s="183"/>
      <c r="AK1045" s="183"/>
      <c r="AL1045" s="183"/>
      <c r="AM1045" s="183"/>
      <c r="AN1045" s="183"/>
      <c r="AO1045" s="183"/>
      <c r="AP1045" s="183"/>
      <c r="AQ1045" s="183"/>
      <c r="AR1045" s="183"/>
      <c r="AS1045" s="183"/>
      <c r="AT1045" s="183"/>
      <c r="AU1045" s="183"/>
      <c r="AV1045" s="183"/>
      <c r="AW1045" s="183"/>
      <c r="AX1045" s="183"/>
      <c r="AY1045" s="183"/>
      <c r="AZ1045" s="183"/>
      <c r="BA1045" s="183"/>
      <c r="BB1045" s="183"/>
      <c r="BC1045" s="183"/>
      <c r="BD1045" s="183"/>
      <c r="BE1045" s="183"/>
      <c r="BF1045" s="183"/>
      <c r="BG1045" s="183"/>
      <c r="BH1045" s="183"/>
      <c r="BI1045" s="183"/>
      <c r="BJ1045" s="183"/>
    </row>
    <row r="1046">
      <c r="A1046" s="183"/>
      <c r="B1046" s="183"/>
      <c r="C1046" s="263"/>
      <c r="D1046" s="228"/>
      <c r="E1046" s="228"/>
      <c r="F1046" s="183"/>
      <c r="G1046" s="183"/>
      <c r="H1046" s="264"/>
      <c r="I1046" s="183"/>
      <c r="J1046" s="183"/>
      <c r="K1046" s="183"/>
      <c r="L1046" s="183"/>
      <c r="M1046" s="183"/>
      <c r="N1046" s="183"/>
      <c r="O1046" s="183"/>
      <c r="P1046" s="183"/>
      <c r="Q1046" s="183"/>
      <c r="R1046" s="183"/>
      <c r="S1046" s="183"/>
      <c r="T1046" s="183"/>
      <c r="U1046" s="183"/>
      <c r="V1046" s="183"/>
      <c r="W1046" s="183"/>
      <c r="X1046" s="183"/>
      <c r="Y1046" s="183"/>
      <c r="Z1046" s="183"/>
      <c r="AA1046" s="183"/>
      <c r="AB1046" s="183"/>
      <c r="AC1046" s="183"/>
      <c r="AD1046" s="183"/>
      <c r="AE1046" s="183"/>
      <c r="AF1046" s="183"/>
      <c r="AG1046" s="183"/>
      <c r="AH1046" s="183"/>
      <c r="AI1046" s="183"/>
      <c r="AJ1046" s="183"/>
      <c r="AK1046" s="183"/>
      <c r="AL1046" s="183"/>
      <c r="AM1046" s="183"/>
      <c r="AN1046" s="183"/>
      <c r="AO1046" s="183"/>
      <c r="AP1046" s="183"/>
      <c r="AQ1046" s="183"/>
      <c r="AR1046" s="183"/>
      <c r="AS1046" s="183"/>
      <c r="AT1046" s="183"/>
      <c r="AU1046" s="183"/>
      <c r="AV1046" s="183"/>
      <c r="AW1046" s="183"/>
      <c r="AX1046" s="183"/>
      <c r="AY1046" s="183"/>
      <c r="AZ1046" s="183"/>
      <c r="BA1046" s="183"/>
      <c r="BB1046" s="183"/>
      <c r="BC1046" s="183"/>
      <c r="BD1046" s="183"/>
      <c r="BE1046" s="183"/>
      <c r="BF1046" s="183"/>
      <c r="BG1046" s="183"/>
      <c r="BH1046" s="183"/>
      <c r="BI1046" s="183"/>
      <c r="BJ1046" s="183"/>
    </row>
    <row r="1047">
      <c r="A1047" s="183"/>
      <c r="B1047" s="183"/>
      <c r="C1047" s="263"/>
      <c r="D1047" s="228"/>
      <c r="E1047" s="228"/>
      <c r="F1047" s="183"/>
      <c r="G1047" s="183"/>
      <c r="H1047" s="264"/>
      <c r="I1047" s="183"/>
      <c r="J1047" s="183"/>
      <c r="K1047" s="183"/>
      <c r="L1047" s="183"/>
      <c r="M1047" s="183"/>
      <c r="N1047" s="183"/>
      <c r="O1047" s="183"/>
      <c r="P1047" s="183"/>
      <c r="Q1047" s="183"/>
      <c r="R1047" s="183"/>
      <c r="S1047" s="183"/>
      <c r="T1047" s="183"/>
      <c r="U1047" s="183"/>
      <c r="V1047" s="183"/>
      <c r="W1047" s="183"/>
      <c r="X1047" s="183"/>
      <c r="Y1047" s="183"/>
      <c r="Z1047" s="183"/>
      <c r="AA1047" s="183"/>
      <c r="AB1047" s="183"/>
      <c r="AC1047" s="183"/>
      <c r="AD1047" s="183"/>
      <c r="AE1047" s="183"/>
      <c r="AF1047" s="183"/>
      <c r="AG1047" s="183"/>
      <c r="AH1047" s="183"/>
      <c r="AI1047" s="183"/>
      <c r="AJ1047" s="183"/>
      <c r="AK1047" s="183"/>
      <c r="AL1047" s="183"/>
      <c r="AM1047" s="183"/>
      <c r="AN1047" s="183"/>
      <c r="AO1047" s="183"/>
      <c r="AP1047" s="183"/>
      <c r="AQ1047" s="183"/>
      <c r="AR1047" s="183"/>
      <c r="AS1047" s="183"/>
      <c r="AT1047" s="183"/>
      <c r="AU1047" s="183"/>
      <c r="AV1047" s="183"/>
      <c r="AW1047" s="183"/>
      <c r="AX1047" s="183"/>
      <c r="AY1047" s="183"/>
      <c r="AZ1047" s="183"/>
      <c r="BA1047" s="183"/>
      <c r="BB1047" s="183"/>
      <c r="BC1047" s="183"/>
      <c r="BD1047" s="183"/>
      <c r="BE1047" s="183"/>
      <c r="BF1047" s="183"/>
      <c r="BG1047" s="183"/>
      <c r="BH1047" s="183"/>
      <c r="BI1047" s="183"/>
      <c r="BJ1047" s="183"/>
    </row>
    <row r="1048">
      <c r="A1048" s="183"/>
      <c r="B1048" s="183"/>
      <c r="C1048" s="263"/>
      <c r="D1048" s="228"/>
      <c r="E1048" s="228"/>
      <c r="F1048" s="183"/>
      <c r="G1048" s="183"/>
      <c r="H1048" s="264"/>
      <c r="I1048" s="183"/>
      <c r="J1048" s="183"/>
      <c r="K1048" s="183"/>
      <c r="L1048" s="183"/>
      <c r="M1048" s="183"/>
      <c r="N1048" s="183"/>
      <c r="O1048" s="183"/>
      <c r="P1048" s="183"/>
      <c r="Q1048" s="183"/>
      <c r="R1048" s="183"/>
      <c r="S1048" s="183"/>
      <c r="T1048" s="183"/>
      <c r="U1048" s="183"/>
      <c r="V1048" s="183"/>
      <c r="W1048" s="183"/>
      <c r="X1048" s="183"/>
      <c r="Y1048" s="183"/>
      <c r="Z1048" s="183"/>
      <c r="AA1048" s="183"/>
      <c r="AB1048" s="183"/>
      <c r="AC1048" s="183"/>
      <c r="AD1048" s="183"/>
      <c r="AE1048" s="183"/>
      <c r="AF1048" s="183"/>
      <c r="AG1048" s="183"/>
      <c r="AH1048" s="183"/>
      <c r="AI1048" s="183"/>
      <c r="AJ1048" s="183"/>
      <c r="AK1048" s="183"/>
      <c r="AL1048" s="183"/>
      <c r="AM1048" s="183"/>
      <c r="AN1048" s="183"/>
      <c r="AO1048" s="183"/>
      <c r="AP1048" s="183"/>
      <c r="AQ1048" s="183"/>
      <c r="AR1048" s="183"/>
      <c r="AS1048" s="183"/>
      <c r="AT1048" s="183"/>
      <c r="AU1048" s="183"/>
      <c r="AV1048" s="183"/>
      <c r="AW1048" s="183"/>
      <c r="AX1048" s="183"/>
      <c r="AY1048" s="183"/>
      <c r="AZ1048" s="183"/>
      <c r="BA1048" s="183"/>
      <c r="BB1048" s="183"/>
      <c r="BC1048" s="183"/>
      <c r="BD1048" s="183"/>
      <c r="BE1048" s="183"/>
      <c r="BF1048" s="183"/>
      <c r="BG1048" s="183"/>
      <c r="BH1048" s="183"/>
      <c r="BI1048" s="183"/>
      <c r="BJ1048" s="183"/>
    </row>
    <row r="1049">
      <c r="A1049" s="183"/>
      <c r="B1049" s="183"/>
      <c r="C1049" s="263"/>
      <c r="D1049" s="228"/>
      <c r="E1049" s="228"/>
      <c r="F1049" s="183"/>
      <c r="G1049" s="183"/>
      <c r="H1049" s="264"/>
      <c r="I1049" s="183"/>
      <c r="J1049" s="183"/>
      <c r="K1049" s="183"/>
      <c r="L1049" s="183"/>
      <c r="M1049" s="183"/>
      <c r="N1049" s="183"/>
      <c r="O1049" s="183"/>
      <c r="P1049" s="183"/>
      <c r="Q1049" s="183"/>
      <c r="R1049" s="183"/>
      <c r="S1049" s="183"/>
      <c r="T1049" s="183"/>
      <c r="U1049" s="183"/>
      <c r="V1049" s="183"/>
      <c r="W1049" s="183"/>
      <c r="X1049" s="183"/>
      <c r="Y1049" s="183"/>
      <c r="Z1049" s="183"/>
      <c r="AA1049" s="183"/>
      <c r="AB1049" s="183"/>
      <c r="AC1049" s="183"/>
      <c r="AD1049" s="183"/>
      <c r="AE1049" s="183"/>
      <c r="AF1049" s="183"/>
      <c r="AG1049" s="183"/>
      <c r="AH1049" s="183"/>
      <c r="AI1049" s="183"/>
      <c r="AJ1049" s="183"/>
      <c r="AK1049" s="183"/>
      <c r="AL1049" s="183"/>
      <c r="AM1049" s="183"/>
      <c r="AN1049" s="183"/>
      <c r="AO1049" s="183"/>
      <c r="AP1049" s="183"/>
      <c r="AQ1049" s="183"/>
      <c r="AR1049" s="183"/>
      <c r="AS1049" s="183"/>
      <c r="AT1049" s="183"/>
      <c r="AU1049" s="183"/>
      <c r="AV1049" s="183"/>
      <c r="AW1049" s="183"/>
      <c r="AX1049" s="183"/>
      <c r="AY1049" s="183"/>
      <c r="AZ1049" s="183"/>
      <c r="BA1049" s="183"/>
      <c r="BB1049" s="183"/>
      <c r="BC1049" s="183"/>
      <c r="BD1049" s="183"/>
      <c r="BE1049" s="183"/>
      <c r="BF1049" s="183"/>
      <c r="BG1049" s="183"/>
      <c r="BH1049" s="183"/>
      <c r="BI1049" s="183"/>
      <c r="BJ1049" s="183"/>
    </row>
    <row r="1050">
      <c r="A1050" s="183"/>
      <c r="B1050" s="183"/>
      <c r="C1050" s="263"/>
      <c r="D1050" s="228"/>
      <c r="E1050" s="228"/>
      <c r="F1050" s="183"/>
      <c r="G1050" s="183"/>
      <c r="H1050" s="264"/>
      <c r="I1050" s="183"/>
      <c r="J1050" s="183"/>
      <c r="K1050" s="183"/>
      <c r="L1050" s="183"/>
      <c r="M1050" s="183"/>
      <c r="N1050" s="183"/>
      <c r="O1050" s="183"/>
      <c r="P1050" s="183"/>
      <c r="Q1050" s="183"/>
      <c r="R1050" s="183"/>
      <c r="S1050" s="183"/>
      <c r="T1050" s="183"/>
      <c r="U1050" s="183"/>
      <c r="V1050" s="183"/>
      <c r="W1050" s="183"/>
      <c r="X1050" s="183"/>
      <c r="Y1050" s="183"/>
      <c r="Z1050" s="183"/>
      <c r="AA1050" s="183"/>
      <c r="AB1050" s="183"/>
      <c r="AC1050" s="183"/>
      <c r="AD1050" s="183"/>
      <c r="AE1050" s="183"/>
      <c r="AF1050" s="183"/>
      <c r="AG1050" s="183"/>
      <c r="AH1050" s="183"/>
      <c r="AI1050" s="183"/>
      <c r="AJ1050" s="183"/>
      <c r="AK1050" s="183"/>
      <c r="AL1050" s="183"/>
      <c r="AM1050" s="183"/>
      <c r="AN1050" s="183"/>
      <c r="AO1050" s="183"/>
      <c r="AP1050" s="183"/>
      <c r="AQ1050" s="183"/>
      <c r="AR1050" s="183"/>
      <c r="AS1050" s="183"/>
      <c r="AT1050" s="183"/>
      <c r="AU1050" s="183"/>
      <c r="AV1050" s="183"/>
      <c r="AW1050" s="183"/>
      <c r="AX1050" s="183"/>
      <c r="AY1050" s="183"/>
      <c r="AZ1050" s="183"/>
      <c r="BA1050" s="183"/>
      <c r="BB1050" s="183"/>
      <c r="BC1050" s="183"/>
      <c r="BD1050" s="183"/>
      <c r="BE1050" s="183"/>
      <c r="BF1050" s="183"/>
      <c r="BG1050" s="183"/>
      <c r="BH1050" s="183"/>
      <c r="BI1050" s="183"/>
      <c r="BJ1050" s="183"/>
    </row>
    <row r="1051">
      <c r="A1051" s="183"/>
      <c r="B1051" s="183"/>
      <c r="C1051" s="263"/>
      <c r="D1051" s="228"/>
      <c r="E1051" s="228"/>
      <c r="F1051" s="183"/>
      <c r="G1051" s="183"/>
      <c r="H1051" s="264"/>
      <c r="I1051" s="183"/>
      <c r="J1051" s="183"/>
      <c r="K1051" s="183"/>
      <c r="L1051" s="183"/>
      <c r="M1051" s="183"/>
      <c r="N1051" s="183"/>
      <c r="O1051" s="183"/>
      <c r="P1051" s="183"/>
      <c r="Q1051" s="183"/>
      <c r="R1051" s="183"/>
      <c r="S1051" s="183"/>
      <c r="T1051" s="183"/>
      <c r="U1051" s="183"/>
      <c r="V1051" s="183"/>
      <c r="W1051" s="183"/>
      <c r="X1051" s="183"/>
      <c r="Y1051" s="183"/>
      <c r="Z1051" s="183"/>
      <c r="AA1051" s="183"/>
      <c r="AB1051" s="183"/>
      <c r="AC1051" s="183"/>
      <c r="AD1051" s="183"/>
      <c r="AE1051" s="183"/>
      <c r="AF1051" s="183"/>
      <c r="AG1051" s="183"/>
      <c r="AH1051" s="183"/>
      <c r="AI1051" s="183"/>
      <c r="AJ1051" s="183"/>
      <c r="AK1051" s="183"/>
      <c r="AL1051" s="183"/>
      <c r="AM1051" s="183"/>
      <c r="AN1051" s="183"/>
      <c r="AO1051" s="183"/>
      <c r="AP1051" s="183"/>
      <c r="AQ1051" s="183"/>
      <c r="AR1051" s="183"/>
      <c r="AS1051" s="183"/>
      <c r="AT1051" s="183"/>
      <c r="AU1051" s="183"/>
      <c r="AV1051" s="183"/>
      <c r="AW1051" s="183"/>
      <c r="AX1051" s="183"/>
      <c r="AY1051" s="183"/>
      <c r="AZ1051" s="183"/>
      <c r="BA1051" s="183"/>
      <c r="BB1051" s="183"/>
      <c r="BC1051" s="183"/>
      <c r="BD1051" s="183"/>
      <c r="BE1051" s="183"/>
      <c r="BF1051" s="183"/>
      <c r="BG1051" s="183"/>
      <c r="BH1051" s="183"/>
      <c r="BI1051" s="183"/>
      <c r="BJ1051" s="183"/>
    </row>
    <row r="1052">
      <c r="A1052" s="183"/>
      <c r="B1052" s="183"/>
      <c r="C1052" s="263"/>
      <c r="D1052" s="228"/>
      <c r="E1052" s="228"/>
      <c r="F1052" s="183"/>
      <c r="G1052" s="183"/>
      <c r="H1052" s="264"/>
      <c r="I1052" s="183"/>
      <c r="J1052" s="183"/>
      <c r="K1052" s="183"/>
      <c r="L1052" s="183"/>
      <c r="M1052" s="183"/>
      <c r="N1052" s="183"/>
      <c r="O1052" s="183"/>
      <c r="P1052" s="183"/>
      <c r="Q1052" s="183"/>
      <c r="R1052" s="183"/>
      <c r="S1052" s="183"/>
      <c r="T1052" s="183"/>
      <c r="U1052" s="183"/>
      <c r="V1052" s="183"/>
      <c r="W1052" s="183"/>
      <c r="X1052" s="183"/>
      <c r="Y1052" s="183"/>
      <c r="Z1052" s="183"/>
      <c r="AA1052" s="183"/>
      <c r="AB1052" s="183"/>
      <c r="AC1052" s="183"/>
      <c r="AD1052" s="183"/>
      <c r="AE1052" s="183"/>
      <c r="AF1052" s="183"/>
      <c r="AG1052" s="183"/>
      <c r="AH1052" s="183"/>
      <c r="AI1052" s="183"/>
      <c r="AJ1052" s="183"/>
      <c r="AK1052" s="183"/>
      <c r="AL1052" s="183"/>
      <c r="AM1052" s="183"/>
      <c r="AN1052" s="183"/>
      <c r="AO1052" s="183"/>
      <c r="AP1052" s="183"/>
      <c r="AQ1052" s="183"/>
      <c r="AR1052" s="183"/>
      <c r="AS1052" s="183"/>
      <c r="AT1052" s="183"/>
      <c r="AU1052" s="183"/>
      <c r="AV1052" s="183"/>
      <c r="AW1052" s="183"/>
      <c r="AX1052" s="183"/>
      <c r="AY1052" s="183"/>
      <c r="AZ1052" s="183"/>
      <c r="BA1052" s="183"/>
      <c r="BB1052" s="183"/>
      <c r="BC1052" s="183"/>
      <c r="BD1052" s="183"/>
      <c r="BE1052" s="183"/>
      <c r="BF1052" s="183"/>
      <c r="BG1052" s="183"/>
      <c r="BH1052" s="183"/>
      <c r="BI1052" s="183"/>
      <c r="BJ1052" s="183"/>
    </row>
    <row r="1053">
      <c r="A1053" s="183"/>
      <c r="B1053" s="183"/>
      <c r="C1053" s="263"/>
      <c r="D1053" s="228"/>
      <c r="E1053" s="228"/>
      <c r="F1053" s="183"/>
      <c r="G1053" s="183"/>
      <c r="H1053" s="264"/>
      <c r="I1053" s="183"/>
      <c r="J1053" s="183"/>
      <c r="K1053" s="183"/>
      <c r="L1053" s="183"/>
      <c r="M1053" s="183"/>
      <c r="N1053" s="183"/>
      <c r="O1053" s="183"/>
      <c r="P1053" s="183"/>
      <c r="Q1053" s="183"/>
      <c r="R1053" s="183"/>
      <c r="S1053" s="183"/>
      <c r="T1053" s="183"/>
      <c r="U1053" s="183"/>
      <c r="V1053" s="183"/>
      <c r="W1053" s="183"/>
      <c r="X1053" s="183"/>
      <c r="Y1053" s="183"/>
      <c r="Z1053" s="183"/>
      <c r="AA1053" s="183"/>
      <c r="AB1053" s="183"/>
      <c r="AC1053" s="183"/>
      <c r="AD1053" s="183"/>
      <c r="AE1053" s="183"/>
      <c r="AF1053" s="183"/>
      <c r="AG1053" s="183"/>
      <c r="AH1053" s="183"/>
      <c r="AI1053" s="183"/>
      <c r="AJ1053" s="183"/>
      <c r="AK1053" s="183"/>
      <c r="AL1053" s="183"/>
      <c r="AM1053" s="183"/>
      <c r="AN1053" s="183"/>
      <c r="AO1053" s="183"/>
      <c r="AP1053" s="183"/>
      <c r="AQ1053" s="183"/>
      <c r="AR1053" s="183"/>
      <c r="AS1053" s="183"/>
      <c r="AT1053" s="183"/>
      <c r="AU1053" s="183"/>
      <c r="AV1053" s="183"/>
      <c r="AW1053" s="183"/>
      <c r="AX1053" s="183"/>
      <c r="AY1053" s="183"/>
      <c r="AZ1053" s="183"/>
      <c r="BA1053" s="183"/>
      <c r="BB1053" s="183"/>
      <c r="BC1053" s="183"/>
      <c r="BD1053" s="183"/>
      <c r="BE1053" s="183"/>
      <c r="BF1053" s="183"/>
      <c r="BG1053" s="183"/>
      <c r="BH1053" s="183"/>
      <c r="BI1053" s="183"/>
      <c r="BJ1053" s="183"/>
    </row>
    <row r="1054">
      <c r="A1054" s="183"/>
      <c r="B1054" s="183"/>
      <c r="C1054" s="263"/>
      <c r="D1054" s="228"/>
      <c r="E1054" s="228"/>
      <c r="F1054" s="183"/>
      <c r="G1054" s="183"/>
      <c r="H1054" s="264"/>
      <c r="I1054" s="183"/>
      <c r="J1054" s="183"/>
      <c r="K1054" s="183"/>
      <c r="L1054" s="183"/>
      <c r="M1054" s="183"/>
      <c r="N1054" s="183"/>
      <c r="O1054" s="183"/>
      <c r="P1054" s="183"/>
      <c r="Q1054" s="183"/>
      <c r="R1054" s="183"/>
      <c r="S1054" s="183"/>
      <c r="T1054" s="183"/>
      <c r="U1054" s="183"/>
      <c r="V1054" s="183"/>
      <c r="W1054" s="183"/>
      <c r="X1054" s="183"/>
      <c r="Y1054" s="183"/>
      <c r="Z1054" s="183"/>
      <c r="AA1054" s="183"/>
      <c r="AB1054" s="183"/>
      <c r="AC1054" s="183"/>
      <c r="AD1054" s="183"/>
      <c r="AE1054" s="183"/>
      <c r="AF1054" s="183"/>
      <c r="AG1054" s="183"/>
      <c r="AH1054" s="183"/>
      <c r="AI1054" s="183"/>
      <c r="AJ1054" s="183"/>
      <c r="AK1054" s="183"/>
      <c r="AL1054" s="183"/>
      <c r="AM1054" s="183"/>
      <c r="AN1054" s="183"/>
      <c r="AO1054" s="183"/>
      <c r="AP1054" s="183"/>
      <c r="AQ1054" s="183"/>
      <c r="AR1054" s="183"/>
      <c r="AS1054" s="183"/>
      <c r="AT1054" s="183"/>
      <c r="AU1054" s="183"/>
      <c r="AV1054" s="183"/>
      <c r="AW1054" s="183"/>
      <c r="AX1054" s="183"/>
      <c r="AY1054" s="183"/>
      <c r="AZ1054" s="183"/>
      <c r="BA1054" s="183"/>
      <c r="BB1054" s="183"/>
      <c r="BC1054" s="183"/>
      <c r="BD1054" s="183"/>
      <c r="BE1054" s="183"/>
      <c r="BF1054" s="183"/>
      <c r="BG1054" s="183"/>
      <c r="BH1054" s="183"/>
      <c r="BI1054" s="183"/>
      <c r="BJ1054" s="183"/>
    </row>
    <row r="1055">
      <c r="A1055" s="183"/>
      <c r="B1055" s="183"/>
      <c r="C1055" s="263"/>
      <c r="D1055" s="228"/>
      <c r="E1055" s="228"/>
      <c r="F1055" s="183"/>
      <c r="G1055" s="183"/>
      <c r="H1055" s="264"/>
      <c r="I1055" s="183"/>
      <c r="J1055" s="183"/>
      <c r="K1055" s="183"/>
      <c r="L1055" s="183"/>
      <c r="M1055" s="183"/>
      <c r="N1055" s="183"/>
      <c r="O1055" s="183"/>
      <c r="P1055" s="183"/>
      <c r="Q1055" s="183"/>
      <c r="R1055" s="183"/>
      <c r="S1055" s="183"/>
      <c r="T1055" s="183"/>
      <c r="U1055" s="183"/>
      <c r="V1055" s="183"/>
      <c r="W1055" s="183"/>
      <c r="X1055" s="183"/>
      <c r="Y1055" s="183"/>
      <c r="Z1055" s="183"/>
      <c r="AA1055" s="183"/>
      <c r="AB1055" s="183"/>
      <c r="AC1055" s="183"/>
      <c r="AD1055" s="183"/>
      <c r="AE1055" s="183"/>
      <c r="AF1055" s="183"/>
      <c r="AG1055" s="183"/>
      <c r="AH1055" s="183"/>
      <c r="AI1055" s="183"/>
      <c r="AJ1055" s="183"/>
      <c r="AK1055" s="183"/>
      <c r="AL1055" s="183"/>
      <c r="AM1055" s="183"/>
      <c r="AN1055" s="183"/>
      <c r="AO1055" s="183"/>
      <c r="AP1055" s="183"/>
      <c r="AQ1055" s="183"/>
      <c r="AR1055" s="183"/>
      <c r="AS1055" s="183"/>
      <c r="AT1055" s="183"/>
      <c r="AU1055" s="183"/>
      <c r="AV1055" s="183"/>
      <c r="AW1055" s="183"/>
      <c r="AX1055" s="183"/>
      <c r="AY1055" s="183"/>
      <c r="AZ1055" s="183"/>
      <c r="BA1055" s="183"/>
      <c r="BB1055" s="183"/>
      <c r="BC1055" s="183"/>
      <c r="BD1055" s="183"/>
      <c r="BE1055" s="183"/>
      <c r="BF1055" s="183"/>
      <c r="BG1055" s="183"/>
      <c r="BH1055" s="183"/>
      <c r="BI1055" s="183"/>
      <c r="BJ1055" s="183"/>
    </row>
    <row r="1056">
      <c r="A1056" s="183"/>
      <c r="B1056" s="183"/>
      <c r="C1056" s="263"/>
      <c r="D1056" s="228"/>
      <c r="E1056" s="228"/>
      <c r="F1056" s="183"/>
      <c r="G1056" s="183"/>
      <c r="H1056" s="264"/>
      <c r="I1056" s="183"/>
      <c r="J1056" s="183"/>
      <c r="K1056" s="183"/>
      <c r="L1056" s="183"/>
      <c r="M1056" s="183"/>
      <c r="N1056" s="183"/>
      <c r="O1056" s="183"/>
      <c r="P1056" s="183"/>
      <c r="Q1056" s="183"/>
      <c r="R1056" s="183"/>
      <c r="S1056" s="183"/>
      <c r="T1056" s="183"/>
      <c r="U1056" s="183"/>
      <c r="V1056" s="183"/>
      <c r="W1056" s="183"/>
      <c r="X1056" s="183"/>
      <c r="Y1056" s="183"/>
      <c r="Z1056" s="183"/>
      <c r="AA1056" s="183"/>
      <c r="AB1056" s="183"/>
      <c r="AC1056" s="183"/>
      <c r="AD1056" s="183"/>
      <c r="AE1056" s="183"/>
      <c r="AF1056" s="183"/>
      <c r="AG1056" s="183"/>
      <c r="AH1056" s="183"/>
      <c r="AI1056" s="183"/>
      <c r="AJ1056" s="183"/>
      <c r="AK1056" s="183"/>
      <c r="AL1056" s="183"/>
      <c r="AM1056" s="183"/>
      <c r="AN1056" s="183"/>
      <c r="AO1056" s="183"/>
      <c r="AP1056" s="183"/>
      <c r="AQ1056" s="183"/>
      <c r="AR1056" s="183"/>
      <c r="AS1056" s="183"/>
      <c r="AT1056" s="183"/>
      <c r="AU1056" s="183"/>
      <c r="AV1056" s="183"/>
      <c r="AW1056" s="183"/>
      <c r="AX1056" s="183"/>
      <c r="AY1056" s="183"/>
      <c r="AZ1056" s="183"/>
      <c r="BA1056" s="183"/>
      <c r="BB1056" s="183"/>
      <c r="BC1056" s="183"/>
      <c r="BD1056" s="183"/>
      <c r="BE1056" s="183"/>
      <c r="BF1056" s="183"/>
      <c r="BG1056" s="183"/>
      <c r="BH1056" s="183"/>
      <c r="BI1056" s="183"/>
      <c r="BJ1056" s="183"/>
    </row>
    <row r="1057">
      <c r="A1057" s="183"/>
      <c r="B1057" s="183"/>
      <c r="C1057" s="263"/>
      <c r="D1057" s="228"/>
      <c r="E1057" s="228"/>
      <c r="F1057" s="183"/>
      <c r="G1057" s="183"/>
      <c r="H1057" s="264"/>
      <c r="I1057" s="183"/>
      <c r="J1057" s="183"/>
      <c r="K1057" s="183"/>
      <c r="L1057" s="183"/>
      <c r="M1057" s="183"/>
      <c r="N1057" s="183"/>
      <c r="O1057" s="183"/>
      <c r="P1057" s="183"/>
      <c r="Q1057" s="183"/>
      <c r="R1057" s="183"/>
      <c r="S1057" s="183"/>
      <c r="T1057" s="183"/>
      <c r="U1057" s="183"/>
      <c r="V1057" s="183"/>
      <c r="W1057" s="183"/>
      <c r="X1057" s="183"/>
      <c r="Y1057" s="183"/>
      <c r="Z1057" s="183"/>
      <c r="AA1057" s="183"/>
      <c r="AB1057" s="183"/>
      <c r="AC1057" s="183"/>
      <c r="AD1057" s="183"/>
      <c r="AE1057" s="183"/>
      <c r="AF1057" s="183"/>
      <c r="AG1057" s="183"/>
      <c r="AH1057" s="183"/>
      <c r="AI1057" s="183"/>
      <c r="AJ1057" s="183"/>
      <c r="AK1057" s="183"/>
      <c r="AL1057" s="183"/>
      <c r="AM1057" s="183"/>
      <c r="AN1057" s="183"/>
      <c r="AO1057" s="183"/>
      <c r="AP1057" s="183"/>
      <c r="AQ1057" s="183"/>
      <c r="AR1057" s="183"/>
      <c r="AS1057" s="183"/>
      <c r="AT1057" s="183"/>
      <c r="AU1057" s="183"/>
      <c r="AV1057" s="183"/>
      <c r="AW1057" s="183"/>
      <c r="AX1057" s="183"/>
      <c r="AY1057" s="183"/>
      <c r="AZ1057" s="183"/>
      <c r="BA1057" s="183"/>
      <c r="BB1057" s="183"/>
      <c r="BC1057" s="183"/>
      <c r="BD1057" s="183"/>
      <c r="BE1057" s="183"/>
      <c r="BF1057" s="183"/>
      <c r="BG1057" s="183"/>
      <c r="BH1057" s="183"/>
      <c r="BI1057" s="183"/>
      <c r="BJ1057" s="183"/>
    </row>
    <row r="1058">
      <c r="A1058" s="183"/>
      <c r="B1058" s="183"/>
      <c r="C1058" s="263"/>
      <c r="D1058" s="228"/>
      <c r="E1058" s="228"/>
      <c r="F1058" s="183"/>
      <c r="G1058" s="183"/>
      <c r="H1058" s="264"/>
      <c r="I1058" s="183"/>
      <c r="J1058" s="183"/>
      <c r="K1058" s="183"/>
      <c r="L1058" s="183"/>
      <c r="M1058" s="183"/>
      <c r="N1058" s="183"/>
      <c r="O1058" s="183"/>
      <c r="P1058" s="183"/>
      <c r="Q1058" s="183"/>
      <c r="R1058" s="183"/>
      <c r="S1058" s="183"/>
      <c r="T1058" s="183"/>
      <c r="U1058" s="183"/>
      <c r="V1058" s="183"/>
      <c r="W1058" s="183"/>
      <c r="X1058" s="183"/>
      <c r="Y1058" s="183"/>
      <c r="Z1058" s="183"/>
      <c r="AA1058" s="183"/>
      <c r="AB1058" s="183"/>
      <c r="AC1058" s="183"/>
      <c r="AD1058" s="183"/>
      <c r="AE1058" s="183"/>
      <c r="AF1058" s="183"/>
      <c r="AG1058" s="183"/>
      <c r="AH1058" s="183"/>
      <c r="AI1058" s="183"/>
      <c r="AJ1058" s="183"/>
      <c r="AK1058" s="183"/>
      <c r="AL1058" s="183"/>
      <c r="AM1058" s="183"/>
      <c r="AN1058" s="183"/>
      <c r="AO1058" s="183"/>
      <c r="AP1058" s="183"/>
      <c r="AQ1058" s="183"/>
      <c r="AR1058" s="183"/>
      <c r="AS1058" s="183"/>
      <c r="AT1058" s="183"/>
      <c r="AU1058" s="183"/>
      <c r="AV1058" s="183"/>
      <c r="AW1058" s="183"/>
      <c r="AX1058" s="183"/>
      <c r="AY1058" s="183"/>
      <c r="AZ1058" s="183"/>
      <c r="BA1058" s="183"/>
      <c r="BB1058" s="183"/>
      <c r="BC1058" s="183"/>
      <c r="BD1058" s="183"/>
      <c r="BE1058" s="183"/>
      <c r="BF1058" s="183"/>
      <c r="BG1058" s="183"/>
      <c r="BH1058" s="183"/>
      <c r="BI1058" s="183"/>
      <c r="BJ1058" s="183"/>
    </row>
    <row r="1059">
      <c r="A1059" s="183"/>
      <c r="B1059" s="183"/>
      <c r="C1059" s="263"/>
      <c r="D1059" s="228"/>
      <c r="E1059" s="228"/>
      <c r="F1059" s="183"/>
      <c r="G1059" s="183"/>
      <c r="H1059" s="264"/>
      <c r="I1059" s="183"/>
      <c r="J1059" s="183"/>
      <c r="K1059" s="183"/>
      <c r="L1059" s="183"/>
      <c r="M1059" s="183"/>
      <c r="N1059" s="183"/>
      <c r="O1059" s="183"/>
      <c r="P1059" s="183"/>
      <c r="Q1059" s="183"/>
      <c r="R1059" s="183"/>
      <c r="S1059" s="183"/>
      <c r="T1059" s="183"/>
      <c r="U1059" s="183"/>
      <c r="V1059" s="183"/>
      <c r="W1059" s="183"/>
      <c r="X1059" s="183"/>
      <c r="Y1059" s="183"/>
      <c r="Z1059" s="183"/>
      <c r="AA1059" s="183"/>
      <c r="AB1059" s="183"/>
      <c r="AC1059" s="183"/>
      <c r="AD1059" s="183"/>
      <c r="AE1059" s="183"/>
      <c r="AF1059" s="183"/>
      <c r="AG1059" s="183"/>
      <c r="AH1059" s="183"/>
      <c r="AI1059" s="183"/>
      <c r="AJ1059" s="183"/>
      <c r="AK1059" s="183"/>
      <c r="AL1059" s="183"/>
      <c r="AM1059" s="183"/>
      <c r="AN1059" s="183"/>
      <c r="AO1059" s="183"/>
      <c r="AP1059" s="183"/>
      <c r="AQ1059" s="183"/>
      <c r="AR1059" s="183"/>
      <c r="AS1059" s="183"/>
      <c r="AT1059" s="183"/>
      <c r="AU1059" s="183"/>
      <c r="AV1059" s="183"/>
      <c r="AW1059" s="183"/>
      <c r="AX1059" s="183"/>
      <c r="AY1059" s="183"/>
      <c r="AZ1059" s="183"/>
      <c r="BA1059" s="183"/>
      <c r="BB1059" s="183"/>
      <c r="BC1059" s="183"/>
      <c r="BD1059" s="183"/>
      <c r="BE1059" s="183"/>
      <c r="BF1059" s="183"/>
      <c r="BG1059" s="183"/>
      <c r="BH1059" s="183"/>
      <c r="BI1059" s="183"/>
      <c r="BJ1059" s="183"/>
    </row>
    <row r="1060">
      <c r="A1060" s="183"/>
      <c r="B1060" s="183"/>
      <c r="C1060" s="263"/>
      <c r="D1060" s="228"/>
      <c r="E1060" s="228"/>
      <c r="F1060" s="183"/>
      <c r="G1060" s="183"/>
      <c r="H1060" s="264"/>
      <c r="I1060" s="183"/>
      <c r="J1060" s="183"/>
      <c r="K1060" s="183"/>
      <c r="L1060" s="183"/>
      <c r="M1060" s="183"/>
      <c r="N1060" s="183"/>
      <c r="O1060" s="183"/>
      <c r="P1060" s="183"/>
      <c r="Q1060" s="183"/>
      <c r="R1060" s="183"/>
      <c r="S1060" s="183"/>
      <c r="T1060" s="183"/>
      <c r="U1060" s="183"/>
      <c r="V1060" s="183"/>
      <c r="W1060" s="183"/>
      <c r="X1060" s="183"/>
      <c r="Y1060" s="183"/>
      <c r="Z1060" s="183"/>
      <c r="AA1060" s="183"/>
      <c r="AB1060" s="183"/>
      <c r="AC1060" s="183"/>
      <c r="AD1060" s="183"/>
      <c r="AE1060" s="183"/>
      <c r="AF1060" s="183"/>
      <c r="AG1060" s="183"/>
      <c r="AH1060" s="183"/>
      <c r="AI1060" s="183"/>
      <c r="AJ1060" s="183"/>
      <c r="AK1060" s="183"/>
      <c r="AL1060" s="183"/>
      <c r="AM1060" s="183"/>
      <c r="AN1060" s="183"/>
      <c r="AO1060" s="183"/>
      <c r="AP1060" s="183"/>
      <c r="AQ1060" s="183"/>
      <c r="AR1060" s="183"/>
      <c r="AS1060" s="183"/>
      <c r="AT1060" s="183"/>
      <c r="AU1060" s="183"/>
      <c r="AV1060" s="183"/>
      <c r="AW1060" s="183"/>
      <c r="AX1060" s="183"/>
      <c r="AY1060" s="183"/>
      <c r="AZ1060" s="183"/>
      <c r="BA1060" s="183"/>
      <c r="BB1060" s="183"/>
      <c r="BC1060" s="183"/>
      <c r="BD1060" s="183"/>
      <c r="BE1060" s="183"/>
      <c r="BF1060" s="183"/>
      <c r="BG1060" s="183"/>
      <c r="BH1060" s="183"/>
      <c r="BI1060" s="183"/>
      <c r="BJ1060" s="183"/>
    </row>
    <row r="1061">
      <c r="A1061" s="183"/>
      <c r="B1061" s="183"/>
      <c r="C1061" s="263"/>
      <c r="D1061" s="228"/>
      <c r="E1061" s="228"/>
      <c r="F1061" s="183"/>
      <c r="G1061" s="183"/>
      <c r="H1061" s="264"/>
      <c r="I1061" s="183"/>
      <c r="J1061" s="183"/>
      <c r="K1061" s="183"/>
      <c r="L1061" s="183"/>
      <c r="M1061" s="183"/>
      <c r="N1061" s="183"/>
      <c r="O1061" s="183"/>
      <c r="P1061" s="183"/>
      <c r="Q1061" s="183"/>
      <c r="R1061" s="183"/>
      <c r="S1061" s="183"/>
      <c r="T1061" s="183"/>
      <c r="U1061" s="183"/>
      <c r="V1061" s="183"/>
      <c r="W1061" s="183"/>
      <c r="X1061" s="183"/>
      <c r="Y1061" s="183"/>
      <c r="Z1061" s="183"/>
      <c r="AA1061" s="183"/>
      <c r="AB1061" s="183"/>
      <c r="AC1061" s="183"/>
      <c r="AD1061" s="183"/>
      <c r="AE1061" s="183"/>
      <c r="AF1061" s="183"/>
      <c r="AG1061" s="183"/>
      <c r="AH1061" s="183"/>
      <c r="AI1061" s="183"/>
      <c r="AJ1061" s="183"/>
      <c r="AK1061" s="183"/>
      <c r="AL1061" s="183"/>
      <c r="AM1061" s="183"/>
      <c r="AN1061" s="183"/>
      <c r="AO1061" s="183"/>
      <c r="AP1061" s="183"/>
      <c r="AQ1061" s="183"/>
      <c r="AR1061" s="183"/>
      <c r="AS1061" s="183"/>
      <c r="AT1061" s="183"/>
      <c r="AU1061" s="183"/>
      <c r="AV1061" s="183"/>
      <c r="AW1061" s="183"/>
      <c r="AX1061" s="183"/>
      <c r="AY1061" s="183"/>
      <c r="AZ1061" s="183"/>
      <c r="BA1061" s="183"/>
      <c r="BB1061" s="183"/>
      <c r="BC1061" s="183"/>
      <c r="BD1061" s="183"/>
      <c r="BE1061" s="183"/>
      <c r="BF1061" s="183"/>
      <c r="BG1061" s="183"/>
      <c r="BH1061" s="183"/>
      <c r="BI1061" s="183"/>
      <c r="BJ1061" s="183"/>
    </row>
    <row r="1062">
      <c r="A1062" s="183"/>
      <c r="B1062" s="183"/>
      <c r="C1062" s="263"/>
      <c r="D1062" s="228"/>
      <c r="E1062" s="228"/>
      <c r="F1062" s="183"/>
      <c r="G1062" s="183"/>
      <c r="H1062" s="264"/>
      <c r="I1062" s="183"/>
      <c r="J1062" s="183"/>
      <c r="K1062" s="183"/>
      <c r="L1062" s="183"/>
      <c r="M1062" s="183"/>
      <c r="N1062" s="183"/>
      <c r="O1062" s="183"/>
      <c r="P1062" s="183"/>
      <c r="Q1062" s="183"/>
      <c r="R1062" s="183"/>
      <c r="S1062" s="183"/>
      <c r="T1062" s="183"/>
      <c r="U1062" s="183"/>
      <c r="V1062" s="183"/>
      <c r="W1062" s="183"/>
      <c r="X1062" s="183"/>
      <c r="Y1062" s="183"/>
      <c r="Z1062" s="183"/>
      <c r="AA1062" s="183"/>
      <c r="AB1062" s="183"/>
      <c r="AC1062" s="183"/>
      <c r="AD1062" s="183"/>
      <c r="AE1062" s="183"/>
      <c r="AF1062" s="183"/>
      <c r="AG1062" s="183"/>
      <c r="AH1062" s="183"/>
      <c r="AI1062" s="183"/>
      <c r="AJ1062" s="183"/>
      <c r="AK1062" s="183"/>
      <c r="AL1062" s="183"/>
      <c r="AM1062" s="183"/>
      <c r="AN1062" s="183"/>
      <c r="AO1062" s="183"/>
      <c r="AP1062" s="183"/>
      <c r="AQ1062" s="183"/>
      <c r="AR1062" s="183"/>
      <c r="AS1062" s="183"/>
      <c r="AT1062" s="183"/>
      <c r="AU1062" s="183"/>
      <c r="AV1062" s="183"/>
      <c r="AW1062" s="183"/>
      <c r="AX1062" s="183"/>
      <c r="AY1062" s="183"/>
      <c r="AZ1062" s="183"/>
      <c r="BA1062" s="183"/>
      <c r="BB1062" s="183"/>
      <c r="BC1062" s="183"/>
      <c r="BD1062" s="183"/>
      <c r="BE1062" s="183"/>
      <c r="BF1062" s="183"/>
      <c r="BG1062" s="183"/>
      <c r="BH1062" s="183"/>
      <c r="BI1062" s="183"/>
      <c r="BJ1062" s="183"/>
    </row>
    <row r="1063">
      <c r="A1063" s="183"/>
      <c r="B1063" s="183"/>
      <c r="C1063" s="263"/>
      <c r="D1063" s="228"/>
      <c r="E1063" s="228"/>
      <c r="F1063" s="183"/>
      <c r="G1063" s="183"/>
      <c r="H1063" s="264"/>
      <c r="I1063" s="183"/>
      <c r="J1063" s="183"/>
      <c r="K1063" s="183"/>
      <c r="L1063" s="183"/>
      <c r="M1063" s="183"/>
      <c r="N1063" s="183"/>
      <c r="O1063" s="183"/>
      <c r="P1063" s="183"/>
      <c r="Q1063" s="183"/>
      <c r="R1063" s="183"/>
      <c r="S1063" s="183"/>
      <c r="T1063" s="183"/>
      <c r="U1063" s="183"/>
      <c r="V1063" s="183"/>
      <c r="W1063" s="183"/>
      <c r="X1063" s="183"/>
      <c r="Y1063" s="183"/>
      <c r="Z1063" s="183"/>
      <c r="AA1063" s="183"/>
      <c r="AB1063" s="183"/>
      <c r="AC1063" s="183"/>
      <c r="AD1063" s="183"/>
      <c r="AE1063" s="183"/>
      <c r="AF1063" s="183"/>
      <c r="AG1063" s="183"/>
      <c r="AH1063" s="183"/>
      <c r="AI1063" s="183"/>
      <c r="AJ1063" s="183"/>
      <c r="AK1063" s="183"/>
      <c r="AL1063" s="183"/>
      <c r="AM1063" s="183"/>
      <c r="AN1063" s="183"/>
      <c r="AO1063" s="183"/>
      <c r="AP1063" s="183"/>
      <c r="AQ1063" s="183"/>
      <c r="AR1063" s="183"/>
      <c r="AS1063" s="183"/>
      <c r="AT1063" s="183"/>
      <c r="AU1063" s="183"/>
      <c r="AV1063" s="183"/>
      <c r="AW1063" s="183"/>
      <c r="AX1063" s="183"/>
      <c r="AY1063" s="183"/>
      <c r="AZ1063" s="183"/>
      <c r="BA1063" s="183"/>
      <c r="BB1063" s="183"/>
      <c r="BC1063" s="183"/>
      <c r="BD1063" s="183"/>
      <c r="BE1063" s="183"/>
      <c r="BF1063" s="183"/>
      <c r="BG1063" s="183"/>
      <c r="BH1063" s="183"/>
      <c r="BI1063" s="183"/>
      <c r="BJ1063" s="183"/>
    </row>
    <row r="1064">
      <c r="A1064" s="183"/>
      <c r="B1064" s="183"/>
      <c r="C1064" s="263"/>
      <c r="D1064" s="228"/>
      <c r="E1064" s="228"/>
      <c r="F1064" s="183"/>
      <c r="G1064" s="183"/>
      <c r="H1064" s="264"/>
      <c r="I1064" s="183"/>
      <c r="J1064" s="183"/>
      <c r="K1064" s="183"/>
      <c r="L1064" s="183"/>
      <c r="M1064" s="183"/>
      <c r="N1064" s="183"/>
      <c r="O1064" s="183"/>
      <c r="P1064" s="183"/>
      <c r="Q1064" s="183"/>
      <c r="R1064" s="183"/>
      <c r="S1064" s="183"/>
      <c r="T1064" s="183"/>
      <c r="U1064" s="183"/>
      <c r="V1064" s="183"/>
      <c r="W1064" s="183"/>
      <c r="X1064" s="183"/>
      <c r="Y1064" s="183"/>
      <c r="Z1064" s="183"/>
      <c r="AA1064" s="183"/>
      <c r="AB1064" s="183"/>
      <c r="AC1064" s="183"/>
      <c r="AD1064" s="183"/>
      <c r="AE1064" s="183"/>
      <c r="AF1064" s="183"/>
      <c r="AG1064" s="183"/>
      <c r="AH1064" s="183"/>
      <c r="AI1064" s="183"/>
      <c r="AJ1064" s="183"/>
      <c r="AK1064" s="183"/>
      <c r="AL1064" s="183"/>
      <c r="AM1064" s="183"/>
      <c r="AN1064" s="183"/>
      <c r="AO1064" s="183"/>
      <c r="AP1064" s="183"/>
      <c r="AQ1064" s="183"/>
      <c r="AR1064" s="183"/>
      <c r="AS1064" s="183"/>
      <c r="AT1064" s="183"/>
      <c r="AU1064" s="183"/>
      <c r="AV1064" s="183"/>
      <c r="AW1064" s="183"/>
      <c r="AX1064" s="183"/>
      <c r="AY1064" s="183"/>
      <c r="AZ1064" s="183"/>
      <c r="BA1064" s="183"/>
      <c r="BB1064" s="183"/>
      <c r="BC1064" s="183"/>
      <c r="BD1064" s="183"/>
      <c r="BE1064" s="183"/>
      <c r="BF1064" s="183"/>
      <c r="BG1064" s="183"/>
      <c r="BH1064" s="183"/>
      <c r="BI1064" s="183"/>
      <c r="BJ1064" s="183"/>
    </row>
    <row r="1065">
      <c r="A1065" s="183"/>
      <c r="B1065" s="183"/>
      <c r="C1065" s="263"/>
      <c r="D1065" s="228"/>
      <c r="E1065" s="228"/>
      <c r="F1065" s="183"/>
      <c r="G1065" s="183"/>
      <c r="H1065" s="264"/>
      <c r="I1065" s="183"/>
      <c r="J1065" s="183"/>
      <c r="K1065" s="183"/>
      <c r="L1065" s="183"/>
      <c r="M1065" s="183"/>
      <c r="N1065" s="183"/>
      <c r="O1065" s="183"/>
      <c r="P1065" s="183"/>
      <c r="Q1065" s="183"/>
      <c r="R1065" s="183"/>
      <c r="S1065" s="183"/>
      <c r="T1065" s="183"/>
      <c r="U1065" s="183"/>
      <c r="V1065" s="183"/>
      <c r="W1065" s="183"/>
      <c r="X1065" s="183"/>
      <c r="Y1065" s="183"/>
      <c r="Z1065" s="183"/>
      <c r="AA1065" s="183"/>
      <c r="AB1065" s="183"/>
      <c r="AC1065" s="183"/>
      <c r="AD1065" s="183"/>
      <c r="AE1065" s="183"/>
      <c r="AF1065" s="183"/>
      <c r="AG1065" s="183"/>
      <c r="AH1065" s="183"/>
      <c r="AI1065" s="183"/>
      <c r="AJ1065" s="183"/>
      <c r="AK1065" s="183"/>
      <c r="AL1065" s="183"/>
      <c r="AM1065" s="183"/>
      <c r="AN1065" s="183"/>
      <c r="AO1065" s="183"/>
      <c r="AP1065" s="183"/>
      <c r="AQ1065" s="183"/>
      <c r="AR1065" s="183"/>
      <c r="AS1065" s="183"/>
      <c r="AT1065" s="183"/>
      <c r="AU1065" s="183"/>
      <c r="AV1065" s="183"/>
      <c r="AW1065" s="183"/>
      <c r="AX1065" s="183"/>
      <c r="AY1065" s="183"/>
      <c r="AZ1065" s="183"/>
      <c r="BA1065" s="183"/>
      <c r="BB1065" s="183"/>
      <c r="BC1065" s="183"/>
      <c r="BD1065" s="183"/>
      <c r="BE1065" s="183"/>
      <c r="BF1065" s="183"/>
      <c r="BG1065" s="183"/>
      <c r="BH1065" s="183"/>
      <c r="BI1065" s="183"/>
      <c r="BJ1065" s="183"/>
    </row>
    <row r="1066">
      <c r="A1066" s="183"/>
      <c r="B1066" s="183"/>
      <c r="C1066" s="263"/>
      <c r="D1066" s="228"/>
      <c r="E1066" s="228"/>
      <c r="F1066" s="183"/>
      <c r="G1066" s="183"/>
      <c r="H1066" s="264"/>
      <c r="I1066" s="183"/>
      <c r="J1066" s="183"/>
      <c r="K1066" s="183"/>
      <c r="L1066" s="183"/>
      <c r="M1066" s="183"/>
      <c r="N1066" s="183"/>
      <c r="O1066" s="183"/>
      <c r="P1066" s="183"/>
      <c r="Q1066" s="183"/>
      <c r="R1066" s="183"/>
      <c r="S1066" s="183"/>
      <c r="T1066" s="183"/>
      <c r="U1066" s="183"/>
      <c r="V1066" s="183"/>
      <c r="W1066" s="183"/>
      <c r="X1066" s="183"/>
      <c r="Y1066" s="183"/>
      <c r="Z1066" s="183"/>
      <c r="AA1066" s="183"/>
      <c r="AB1066" s="183"/>
      <c r="AC1066" s="183"/>
      <c r="AD1066" s="183"/>
      <c r="AE1066" s="183"/>
      <c r="AF1066" s="183"/>
      <c r="AG1066" s="183"/>
      <c r="AH1066" s="183"/>
      <c r="AI1066" s="183"/>
      <c r="AJ1066" s="183"/>
      <c r="AK1066" s="183"/>
      <c r="AL1066" s="183"/>
      <c r="AM1066" s="183"/>
      <c r="AN1066" s="183"/>
      <c r="AO1066" s="183"/>
      <c r="AP1066" s="183"/>
      <c r="AQ1066" s="183"/>
      <c r="AR1066" s="183"/>
      <c r="AS1066" s="183"/>
      <c r="AT1066" s="183"/>
      <c r="AU1066" s="183"/>
      <c r="AV1066" s="183"/>
      <c r="AW1066" s="183"/>
      <c r="AX1066" s="183"/>
      <c r="AY1066" s="183"/>
      <c r="AZ1066" s="183"/>
      <c r="BA1066" s="183"/>
      <c r="BB1066" s="183"/>
      <c r="BC1066" s="183"/>
      <c r="BD1066" s="183"/>
      <c r="BE1066" s="183"/>
      <c r="BF1066" s="183"/>
      <c r="BG1066" s="183"/>
      <c r="BH1066" s="183"/>
      <c r="BI1066" s="183"/>
      <c r="BJ1066" s="183"/>
    </row>
    <row r="1067">
      <c r="A1067" s="183"/>
      <c r="B1067" s="183"/>
      <c r="C1067" s="263"/>
      <c r="D1067" s="228"/>
      <c r="E1067" s="228"/>
      <c r="F1067" s="183"/>
      <c r="G1067" s="183"/>
      <c r="H1067" s="264"/>
      <c r="I1067" s="183"/>
      <c r="J1067" s="183"/>
      <c r="K1067" s="183"/>
      <c r="L1067" s="183"/>
      <c r="M1067" s="183"/>
      <c r="N1067" s="183"/>
      <c r="O1067" s="183"/>
      <c r="P1067" s="183"/>
      <c r="Q1067" s="183"/>
      <c r="R1067" s="183"/>
      <c r="S1067" s="183"/>
      <c r="T1067" s="183"/>
      <c r="U1067" s="183"/>
      <c r="V1067" s="183"/>
      <c r="W1067" s="183"/>
      <c r="X1067" s="183"/>
      <c r="Y1067" s="183"/>
      <c r="Z1067" s="183"/>
      <c r="AA1067" s="183"/>
      <c r="AB1067" s="183"/>
      <c r="AC1067" s="183"/>
      <c r="AD1067" s="183"/>
      <c r="AE1067" s="183"/>
      <c r="AF1067" s="183"/>
      <c r="AG1067" s="183"/>
      <c r="AH1067" s="183"/>
      <c r="AI1067" s="183"/>
      <c r="AJ1067" s="183"/>
      <c r="AK1067" s="183"/>
      <c r="AL1067" s="183"/>
      <c r="AM1067" s="183"/>
      <c r="AN1067" s="183"/>
      <c r="AO1067" s="183"/>
      <c r="AP1067" s="183"/>
      <c r="AQ1067" s="183"/>
      <c r="AR1067" s="183"/>
      <c r="AS1067" s="183"/>
      <c r="AT1067" s="183"/>
      <c r="AU1067" s="183"/>
      <c r="AV1067" s="183"/>
      <c r="AW1067" s="183"/>
      <c r="AX1067" s="183"/>
      <c r="AY1067" s="183"/>
      <c r="AZ1067" s="183"/>
      <c r="BA1067" s="183"/>
      <c r="BB1067" s="183"/>
      <c r="BC1067" s="183"/>
      <c r="BD1067" s="183"/>
      <c r="BE1067" s="183"/>
      <c r="BF1067" s="183"/>
      <c r="BG1067" s="183"/>
      <c r="BH1067" s="183"/>
      <c r="BI1067" s="183"/>
      <c r="BJ1067" s="183"/>
    </row>
    <row r="1068">
      <c r="A1068" s="183"/>
      <c r="B1068" s="183"/>
      <c r="C1068" s="263"/>
      <c r="D1068" s="228"/>
      <c r="E1068" s="228"/>
      <c r="F1068" s="183"/>
      <c r="G1068" s="183"/>
      <c r="H1068" s="264"/>
      <c r="I1068" s="183"/>
      <c r="J1068" s="183"/>
      <c r="K1068" s="183"/>
      <c r="L1068" s="183"/>
      <c r="M1068" s="183"/>
      <c r="N1068" s="183"/>
      <c r="O1068" s="183"/>
      <c r="P1068" s="183"/>
      <c r="Q1068" s="183"/>
      <c r="R1068" s="183"/>
      <c r="S1068" s="183"/>
      <c r="T1068" s="183"/>
      <c r="U1068" s="183"/>
      <c r="V1068" s="183"/>
      <c r="W1068" s="183"/>
      <c r="X1068" s="183"/>
      <c r="Y1068" s="183"/>
      <c r="Z1068" s="183"/>
      <c r="AA1068" s="183"/>
      <c r="AB1068" s="183"/>
      <c r="AC1068" s="183"/>
      <c r="AD1068" s="183"/>
      <c r="AE1068" s="183"/>
      <c r="AF1068" s="183"/>
      <c r="AG1068" s="183"/>
      <c r="AH1068" s="183"/>
      <c r="AI1068" s="183"/>
      <c r="AJ1068" s="183"/>
      <c r="AK1068" s="183"/>
      <c r="AL1068" s="183"/>
      <c r="AM1068" s="183"/>
      <c r="AN1068" s="183"/>
      <c r="AO1068" s="183"/>
      <c r="AP1068" s="183"/>
      <c r="AQ1068" s="183"/>
      <c r="AR1068" s="183"/>
      <c r="AS1068" s="183"/>
      <c r="AT1068" s="183"/>
      <c r="AU1068" s="183"/>
      <c r="AV1068" s="183"/>
      <c r="AW1068" s="183"/>
      <c r="AX1068" s="183"/>
      <c r="AY1068" s="183"/>
      <c r="AZ1068" s="183"/>
      <c r="BA1068" s="183"/>
      <c r="BB1068" s="183"/>
      <c r="BC1068" s="183"/>
      <c r="BD1068" s="183"/>
      <c r="BE1068" s="183"/>
      <c r="BF1068" s="183"/>
      <c r="BG1068" s="183"/>
      <c r="BH1068" s="183"/>
      <c r="BI1068" s="183"/>
      <c r="BJ1068" s="183"/>
    </row>
    <row r="1069">
      <c r="A1069" s="183"/>
      <c r="B1069" s="183"/>
      <c r="C1069" s="263"/>
      <c r="D1069" s="228"/>
      <c r="E1069" s="228"/>
      <c r="F1069" s="183"/>
      <c r="G1069" s="183"/>
      <c r="H1069" s="264"/>
      <c r="I1069" s="183"/>
      <c r="J1069" s="183"/>
      <c r="K1069" s="183"/>
      <c r="L1069" s="183"/>
      <c r="M1069" s="183"/>
      <c r="N1069" s="183"/>
      <c r="O1069" s="183"/>
      <c r="P1069" s="183"/>
      <c r="Q1069" s="183"/>
      <c r="R1069" s="183"/>
      <c r="S1069" s="183"/>
      <c r="T1069" s="183"/>
      <c r="U1069" s="183"/>
      <c r="V1069" s="183"/>
      <c r="W1069" s="183"/>
      <c r="X1069" s="183"/>
      <c r="Y1069" s="183"/>
      <c r="Z1069" s="183"/>
      <c r="AA1069" s="183"/>
      <c r="AB1069" s="183"/>
      <c r="AC1069" s="183"/>
      <c r="AD1069" s="183"/>
      <c r="AE1069" s="183"/>
      <c r="AF1069" s="183"/>
      <c r="AG1069" s="183"/>
      <c r="AH1069" s="183"/>
      <c r="AI1069" s="183"/>
      <c r="AJ1069" s="183"/>
      <c r="AK1069" s="183"/>
      <c r="AL1069" s="183"/>
      <c r="AM1069" s="183"/>
      <c r="AN1069" s="183"/>
      <c r="AO1069" s="183"/>
      <c r="AP1069" s="183"/>
      <c r="AQ1069" s="183"/>
      <c r="AR1069" s="183"/>
      <c r="AS1069" s="183"/>
      <c r="AT1069" s="183"/>
      <c r="AU1069" s="183"/>
      <c r="AV1069" s="183"/>
      <c r="AW1069" s="183"/>
      <c r="AX1069" s="183"/>
      <c r="AY1069" s="183"/>
      <c r="AZ1069" s="183"/>
      <c r="BA1069" s="183"/>
      <c r="BB1069" s="183"/>
      <c r="BC1069" s="183"/>
      <c r="BD1069" s="183"/>
      <c r="BE1069" s="183"/>
      <c r="BF1069" s="183"/>
      <c r="BG1069" s="183"/>
      <c r="BH1069" s="183"/>
      <c r="BI1069" s="183"/>
      <c r="BJ1069" s="183"/>
    </row>
    <row r="1070">
      <c r="A1070" s="183"/>
      <c r="B1070" s="183"/>
      <c r="C1070" s="263"/>
      <c r="D1070" s="228"/>
      <c r="E1070" s="228"/>
      <c r="F1070" s="183"/>
      <c r="G1070" s="183"/>
      <c r="H1070" s="264"/>
      <c r="I1070" s="183"/>
      <c r="J1070" s="183"/>
      <c r="K1070" s="183"/>
      <c r="L1070" s="183"/>
      <c r="M1070" s="183"/>
      <c r="N1070" s="183"/>
      <c r="O1070" s="183"/>
      <c r="P1070" s="183"/>
      <c r="Q1070" s="183"/>
      <c r="R1070" s="183"/>
      <c r="S1070" s="183"/>
      <c r="T1070" s="183"/>
      <c r="U1070" s="183"/>
      <c r="V1070" s="183"/>
      <c r="W1070" s="183"/>
      <c r="X1070" s="183"/>
      <c r="Y1070" s="183"/>
      <c r="Z1070" s="183"/>
      <c r="AA1070" s="183"/>
      <c r="AB1070" s="183"/>
      <c r="AC1070" s="183"/>
      <c r="AD1070" s="183"/>
      <c r="AE1070" s="183"/>
      <c r="AF1070" s="183"/>
      <c r="AG1070" s="183"/>
      <c r="AH1070" s="183"/>
      <c r="AI1070" s="183"/>
      <c r="AJ1070" s="183"/>
      <c r="AK1070" s="183"/>
      <c r="AL1070" s="183"/>
      <c r="AM1070" s="183"/>
      <c r="AN1070" s="183"/>
      <c r="AO1070" s="183"/>
      <c r="AP1070" s="183"/>
      <c r="AQ1070" s="183"/>
      <c r="AR1070" s="183"/>
      <c r="AS1070" s="183"/>
      <c r="AT1070" s="183"/>
      <c r="AU1070" s="183"/>
      <c r="AV1070" s="183"/>
      <c r="AW1070" s="183"/>
      <c r="AX1070" s="183"/>
      <c r="AY1070" s="183"/>
      <c r="AZ1070" s="183"/>
      <c r="BA1070" s="183"/>
      <c r="BB1070" s="183"/>
      <c r="BC1070" s="183"/>
      <c r="BD1070" s="183"/>
      <c r="BE1070" s="183"/>
      <c r="BF1070" s="183"/>
      <c r="BG1070" s="183"/>
      <c r="BH1070" s="183"/>
      <c r="BI1070" s="183"/>
      <c r="BJ1070" s="183"/>
    </row>
    <row r="1071">
      <c r="A1071" s="183"/>
      <c r="B1071" s="183"/>
      <c r="C1071" s="263"/>
      <c r="D1071" s="228"/>
      <c r="E1071" s="228"/>
      <c r="F1071" s="183"/>
      <c r="G1071" s="183"/>
      <c r="H1071" s="264"/>
      <c r="I1071" s="183"/>
      <c r="J1071" s="183"/>
      <c r="K1071" s="183"/>
      <c r="L1071" s="183"/>
      <c r="M1071" s="183"/>
      <c r="N1071" s="183"/>
      <c r="O1071" s="183"/>
      <c r="P1071" s="183"/>
      <c r="Q1071" s="183"/>
      <c r="R1071" s="183"/>
      <c r="S1071" s="183"/>
      <c r="T1071" s="183"/>
      <c r="U1071" s="183"/>
      <c r="V1071" s="183"/>
      <c r="W1071" s="183"/>
      <c r="X1071" s="183"/>
      <c r="Y1071" s="183"/>
      <c r="Z1071" s="183"/>
      <c r="AA1071" s="183"/>
      <c r="AB1071" s="183"/>
      <c r="AC1071" s="183"/>
      <c r="AD1071" s="183"/>
      <c r="AE1071" s="183"/>
      <c r="AF1071" s="183"/>
      <c r="AG1071" s="183"/>
      <c r="AH1071" s="183"/>
      <c r="AI1071" s="183"/>
      <c r="AJ1071" s="183"/>
      <c r="AK1071" s="183"/>
      <c r="AL1071" s="183"/>
      <c r="AM1071" s="183"/>
      <c r="AN1071" s="183"/>
      <c r="AO1071" s="183"/>
      <c r="AP1071" s="183"/>
      <c r="AQ1071" s="183"/>
      <c r="AR1071" s="183"/>
      <c r="AS1071" s="183"/>
      <c r="AT1071" s="183"/>
      <c r="AU1071" s="183"/>
      <c r="AV1071" s="183"/>
      <c r="AW1071" s="183"/>
      <c r="AX1071" s="183"/>
      <c r="AY1071" s="183"/>
      <c r="AZ1071" s="183"/>
      <c r="BA1071" s="183"/>
      <c r="BB1071" s="183"/>
      <c r="BC1071" s="183"/>
      <c r="BD1071" s="183"/>
      <c r="BE1071" s="183"/>
      <c r="BF1071" s="183"/>
      <c r="BG1071" s="183"/>
      <c r="BH1071" s="183"/>
      <c r="BI1071" s="183"/>
      <c r="BJ1071" s="183"/>
    </row>
    <row r="1072">
      <c r="A1072" s="183"/>
      <c r="B1072" s="183"/>
      <c r="C1072" s="263"/>
      <c r="D1072" s="228"/>
      <c r="E1072" s="228"/>
      <c r="F1072" s="183"/>
      <c r="G1072" s="183"/>
      <c r="H1072" s="264"/>
      <c r="I1072" s="183"/>
      <c r="J1072" s="183"/>
      <c r="K1072" s="183"/>
      <c r="L1072" s="183"/>
      <c r="M1072" s="183"/>
      <c r="N1072" s="183"/>
      <c r="O1072" s="183"/>
      <c r="P1072" s="183"/>
      <c r="Q1072" s="183"/>
      <c r="R1072" s="183"/>
      <c r="S1072" s="183"/>
      <c r="T1072" s="183"/>
      <c r="U1072" s="183"/>
      <c r="V1072" s="183"/>
      <c r="W1072" s="183"/>
      <c r="X1072" s="183"/>
      <c r="Y1072" s="183"/>
      <c r="Z1072" s="183"/>
      <c r="AA1072" s="183"/>
      <c r="AB1072" s="183"/>
      <c r="AC1072" s="183"/>
      <c r="AD1072" s="183"/>
      <c r="AE1072" s="183"/>
      <c r="AF1072" s="183"/>
      <c r="AG1072" s="183"/>
      <c r="AH1072" s="183"/>
      <c r="AI1072" s="183"/>
      <c r="AJ1072" s="183"/>
      <c r="AK1072" s="183"/>
      <c r="AL1072" s="183"/>
      <c r="AM1072" s="183"/>
      <c r="AN1072" s="183"/>
      <c r="AO1072" s="183"/>
      <c r="AP1072" s="183"/>
      <c r="AQ1072" s="183"/>
      <c r="AR1072" s="183"/>
      <c r="AS1072" s="183"/>
      <c r="AT1072" s="183"/>
      <c r="AU1072" s="183"/>
      <c r="AV1072" s="183"/>
      <c r="AW1072" s="183"/>
      <c r="AX1072" s="183"/>
      <c r="AY1072" s="183"/>
      <c r="AZ1072" s="183"/>
      <c r="BA1072" s="183"/>
      <c r="BB1072" s="183"/>
      <c r="BC1072" s="183"/>
      <c r="BD1072" s="183"/>
      <c r="BE1072" s="183"/>
      <c r="BF1072" s="183"/>
      <c r="BG1072" s="183"/>
      <c r="BH1072" s="183"/>
      <c r="BI1072" s="183"/>
      <c r="BJ1072" s="183"/>
    </row>
    <row r="1073">
      <c r="A1073" s="183"/>
      <c r="B1073" s="183"/>
      <c r="C1073" s="263"/>
      <c r="D1073" s="228"/>
      <c r="E1073" s="228"/>
      <c r="F1073" s="183"/>
      <c r="G1073" s="183"/>
      <c r="H1073" s="264"/>
      <c r="I1073" s="183"/>
      <c r="J1073" s="183"/>
      <c r="K1073" s="183"/>
      <c r="L1073" s="183"/>
      <c r="M1073" s="183"/>
      <c r="N1073" s="183"/>
      <c r="O1073" s="183"/>
      <c r="P1073" s="183"/>
      <c r="Q1073" s="183"/>
      <c r="R1073" s="183"/>
      <c r="S1073" s="183"/>
      <c r="T1073" s="183"/>
      <c r="U1073" s="183"/>
      <c r="V1073" s="183"/>
      <c r="W1073" s="183"/>
      <c r="X1073" s="183"/>
      <c r="Y1073" s="183"/>
      <c r="Z1073" s="183"/>
      <c r="AA1073" s="183"/>
      <c r="AB1073" s="183"/>
      <c r="AC1073" s="183"/>
      <c r="AD1073" s="183"/>
      <c r="AE1073" s="183"/>
      <c r="AF1073" s="183"/>
      <c r="AG1073" s="183"/>
      <c r="AH1073" s="183"/>
      <c r="AI1073" s="183"/>
      <c r="AJ1073" s="183"/>
      <c r="AK1073" s="183"/>
      <c r="AL1073" s="183"/>
      <c r="AM1073" s="183"/>
      <c r="AN1073" s="183"/>
      <c r="AO1073" s="183"/>
      <c r="AP1073" s="183"/>
      <c r="AQ1073" s="183"/>
      <c r="AR1073" s="183"/>
      <c r="AS1073" s="183"/>
      <c r="AT1073" s="183"/>
      <c r="AU1073" s="183"/>
      <c r="AV1073" s="183"/>
      <c r="AW1073" s="183"/>
      <c r="AX1073" s="183"/>
      <c r="AY1073" s="183"/>
      <c r="AZ1073" s="183"/>
      <c r="BA1073" s="183"/>
      <c r="BB1073" s="183"/>
      <c r="BC1073" s="183"/>
      <c r="BD1073" s="183"/>
      <c r="BE1073" s="183"/>
      <c r="BF1073" s="183"/>
      <c r="BG1073" s="183"/>
      <c r="BH1073" s="183"/>
      <c r="BI1073" s="183"/>
      <c r="BJ1073" s="183"/>
    </row>
    <row r="1074">
      <c r="A1074" s="183"/>
      <c r="B1074" s="183"/>
      <c r="C1074" s="263"/>
      <c r="D1074" s="228"/>
      <c r="E1074" s="228"/>
      <c r="F1074" s="183"/>
      <c r="G1074" s="183"/>
      <c r="H1074" s="264"/>
      <c r="I1074" s="183"/>
      <c r="J1074" s="183"/>
      <c r="K1074" s="183"/>
      <c r="L1074" s="183"/>
      <c r="M1074" s="183"/>
      <c r="N1074" s="183"/>
      <c r="O1074" s="183"/>
      <c r="P1074" s="183"/>
      <c r="Q1074" s="183"/>
      <c r="R1074" s="183"/>
      <c r="S1074" s="183"/>
      <c r="T1074" s="183"/>
      <c r="U1074" s="183"/>
      <c r="V1074" s="183"/>
      <c r="W1074" s="183"/>
      <c r="X1074" s="183"/>
      <c r="Y1074" s="183"/>
      <c r="Z1074" s="183"/>
      <c r="AA1074" s="183"/>
      <c r="AB1074" s="183"/>
      <c r="AC1074" s="183"/>
      <c r="AD1074" s="183"/>
      <c r="AE1074" s="183"/>
      <c r="AF1074" s="183"/>
      <c r="AG1074" s="183"/>
      <c r="AH1074" s="183"/>
      <c r="AI1074" s="183"/>
      <c r="AJ1074" s="183"/>
      <c r="AK1074" s="183"/>
      <c r="AL1074" s="183"/>
      <c r="AM1074" s="183"/>
      <c r="AN1074" s="183"/>
      <c r="AO1074" s="183"/>
      <c r="AP1074" s="183"/>
      <c r="AQ1074" s="183"/>
      <c r="AR1074" s="183"/>
      <c r="AS1074" s="183"/>
      <c r="AT1074" s="183"/>
      <c r="AU1074" s="183"/>
      <c r="AV1074" s="183"/>
      <c r="AW1074" s="183"/>
      <c r="AX1074" s="183"/>
      <c r="AY1074" s="183"/>
      <c r="AZ1074" s="183"/>
      <c r="BA1074" s="183"/>
      <c r="BB1074" s="183"/>
      <c r="BC1074" s="183"/>
      <c r="BD1074" s="183"/>
      <c r="BE1074" s="183"/>
      <c r="BF1074" s="183"/>
      <c r="BG1074" s="183"/>
      <c r="BH1074" s="183"/>
      <c r="BI1074" s="183"/>
      <c r="BJ1074" s="183"/>
    </row>
    <row r="1075">
      <c r="A1075" s="183"/>
      <c r="B1075" s="183"/>
      <c r="C1075" s="263"/>
      <c r="D1075" s="228"/>
      <c r="E1075" s="228"/>
      <c r="F1075" s="183"/>
      <c r="G1075" s="183"/>
      <c r="H1075" s="264"/>
      <c r="I1075" s="183"/>
      <c r="J1075" s="183"/>
      <c r="K1075" s="183"/>
      <c r="L1075" s="183"/>
      <c r="M1075" s="183"/>
      <c r="N1075" s="183"/>
      <c r="O1075" s="183"/>
      <c r="P1075" s="183"/>
      <c r="Q1075" s="183"/>
      <c r="R1075" s="183"/>
      <c r="S1075" s="183"/>
      <c r="T1075" s="183"/>
      <c r="U1075" s="183"/>
      <c r="V1075" s="183"/>
      <c r="W1075" s="183"/>
      <c r="X1075" s="183"/>
      <c r="Y1075" s="183"/>
      <c r="Z1075" s="183"/>
      <c r="AA1075" s="183"/>
      <c r="AB1075" s="183"/>
      <c r="AC1075" s="183"/>
      <c r="AD1075" s="183"/>
      <c r="AE1075" s="183"/>
      <c r="AF1075" s="183"/>
      <c r="AG1075" s="183"/>
      <c r="AH1075" s="183"/>
      <c r="AI1075" s="183"/>
      <c r="AJ1075" s="183"/>
      <c r="AK1075" s="183"/>
      <c r="AL1075" s="183"/>
      <c r="AM1075" s="183"/>
      <c r="AN1075" s="183"/>
      <c r="AO1075" s="183"/>
      <c r="AP1075" s="183"/>
      <c r="AQ1075" s="183"/>
      <c r="AR1075" s="183"/>
      <c r="AS1075" s="183"/>
      <c r="AT1075" s="183"/>
      <c r="AU1075" s="183"/>
      <c r="AV1075" s="183"/>
      <c r="AW1075" s="183"/>
      <c r="AX1075" s="183"/>
      <c r="AY1075" s="183"/>
      <c r="AZ1075" s="183"/>
      <c r="BA1075" s="183"/>
      <c r="BB1075" s="183"/>
      <c r="BC1075" s="183"/>
      <c r="BD1075" s="183"/>
      <c r="BE1075" s="183"/>
      <c r="BF1075" s="183"/>
      <c r="BG1075" s="183"/>
      <c r="BH1075" s="183"/>
      <c r="BI1075" s="183"/>
      <c r="BJ1075" s="183"/>
    </row>
    <row r="1076">
      <c r="A1076" s="183"/>
      <c r="B1076" s="183"/>
      <c r="C1076" s="263"/>
      <c r="D1076" s="228"/>
      <c r="E1076" s="228"/>
      <c r="F1076" s="183"/>
      <c r="G1076" s="183"/>
      <c r="H1076" s="264"/>
      <c r="I1076" s="183"/>
      <c r="J1076" s="183"/>
      <c r="K1076" s="183"/>
      <c r="L1076" s="183"/>
      <c r="M1076" s="183"/>
      <c r="N1076" s="183"/>
      <c r="O1076" s="183"/>
      <c r="P1076" s="183"/>
      <c r="Q1076" s="183"/>
      <c r="R1076" s="183"/>
      <c r="S1076" s="183"/>
      <c r="T1076" s="183"/>
      <c r="U1076" s="183"/>
      <c r="V1076" s="183"/>
      <c r="W1076" s="183"/>
      <c r="X1076" s="183"/>
      <c r="Y1076" s="183"/>
      <c r="Z1076" s="183"/>
      <c r="AA1076" s="183"/>
      <c r="AB1076" s="183"/>
      <c r="AC1076" s="183"/>
      <c r="AD1076" s="183"/>
      <c r="AE1076" s="183"/>
      <c r="AF1076" s="183"/>
      <c r="AG1076" s="183"/>
      <c r="AH1076" s="183"/>
      <c r="AI1076" s="183"/>
      <c r="AJ1076" s="183"/>
      <c r="AK1076" s="183"/>
      <c r="AL1076" s="183"/>
      <c r="AM1076" s="183"/>
      <c r="AN1076" s="183"/>
      <c r="AO1076" s="183"/>
      <c r="AP1076" s="183"/>
      <c r="AQ1076" s="183"/>
      <c r="AR1076" s="183"/>
      <c r="AS1076" s="183"/>
      <c r="AT1076" s="183"/>
      <c r="AU1076" s="183"/>
      <c r="AV1076" s="183"/>
      <c r="AW1076" s="183"/>
      <c r="AX1076" s="183"/>
      <c r="AY1076" s="183"/>
      <c r="AZ1076" s="183"/>
      <c r="BA1076" s="183"/>
      <c r="BB1076" s="183"/>
      <c r="BC1076" s="183"/>
      <c r="BD1076" s="183"/>
      <c r="BE1076" s="183"/>
      <c r="BF1076" s="183"/>
      <c r="BG1076" s="183"/>
      <c r="BH1076" s="183"/>
      <c r="BI1076" s="183"/>
      <c r="BJ1076" s="183"/>
    </row>
    <row r="1077">
      <c r="A1077" s="183"/>
      <c r="B1077" s="183"/>
      <c r="C1077" s="263"/>
      <c r="D1077" s="228"/>
      <c r="E1077" s="228"/>
      <c r="F1077" s="183"/>
      <c r="G1077" s="183"/>
      <c r="H1077" s="264"/>
      <c r="I1077" s="183"/>
      <c r="J1077" s="183"/>
      <c r="K1077" s="183"/>
      <c r="L1077" s="183"/>
      <c r="M1077" s="183"/>
      <c r="N1077" s="183"/>
      <c r="O1077" s="183"/>
      <c r="P1077" s="183"/>
      <c r="Q1077" s="183"/>
      <c r="R1077" s="183"/>
      <c r="S1077" s="183"/>
      <c r="T1077" s="183"/>
      <c r="U1077" s="183"/>
      <c r="V1077" s="183"/>
      <c r="W1077" s="183"/>
      <c r="X1077" s="183"/>
      <c r="Y1077" s="183"/>
      <c r="Z1077" s="183"/>
      <c r="AA1077" s="183"/>
      <c r="AB1077" s="183"/>
      <c r="AC1077" s="183"/>
      <c r="AD1077" s="183"/>
      <c r="AE1077" s="183"/>
      <c r="AF1077" s="183"/>
      <c r="AG1077" s="183"/>
      <c r="AH1077" s="183"/>
      <c r="AI1077" s="183"/>
      <c r="AJ1077" s="183"/>
      <c r="AK1077" s="183"/>
      <c r="AL1077" s="183"/>
      <c r="AM1077" s="183"/>
      <c r="AN1077" s="183"/>
      <c r="AO1077" s="183"/>
      <c r="AP1077" s="183"/>
      <c r="AQ1077" s="183"/>
      <c r="AR1077" s="183"/>
      <c r="AS1077" s="183"/>
      <c r="AT1077" s="183"/>
      <c r="AU1077" s="183"/>
      <c r="AV1077" s="183"/>
      <c r="AW1077" s="183"/>
      <c r="AX1077" s="183"/>
      <c r="AY1077" s="183"/>
      <c r="AZ1077" s="183"/>
      <c r="BA1077" s="183"/>
      <c r="BB1077" s="183"/>
      <c r="BC1077" s="183"/>
      <c r="BD1077" s="183"/>
      <c r="BE1077" s="183"/>
      <c r="BF1077" s="183"/>
      <c r="BG1077" s="183"/>
      <c r="BH1077" s="183"/>
      <c r="BI1077" s="183"/>
      <c r="BJ1077" s="183"/>
    </row>
    <row r="1078">
      <c r="A1078" s="183"/>
      <c r="B1078" s="183"/>
      <c r="C1078" s="263"/>
      <c r="D1078" s="228"/>
      <c r="E1078" s="228"/>
      <c r="F1078" s="183"/>
      <c r="G1078" s="183"/>
      <c r="H1078" s="264"/>
      <c r="I1078" s="183"/>
      <c r="J1078" s="183"/>
      <c r="K1078" s="183"/>
      <c r="L1078" s="183"/>
      <c r="M1078" s="183"/>
      <c r="N1078" s="183"/>
      <c r="O1078" s="183"/>
      <c r="P1078" s="183"/>
      <c r="Q1078" s="183"/>
      <c r="R1078" s="183"/>
      <c r="S1078" s="183"/>
      <c r="T1078" s="183"/>
      <c r="U1078" s="183"/>
      <c r="V1078" s="183"/>
      <c r="W1078" s="183"/>
      <c r="X1078" s="183"/>
      <c r="Y1078" s="183"/>
      <c r="Z1078" s="183"/>
      <c r="AA1078" s="183"/>
      <c r="AB1078" s="183"/>
      <c r="AC1078" s="183"/>
      <c r="AD1078" s="183"/>
      <c r="AE1078" s="183"/>
      <c r="AF1078" s="183"/>
      <c r="AG1078" s="183"/>
      <c r="AH1078" s="183"/>
      <c r="AI1078" s="183"/>
      <c r="AJ1078" s="183"/>
      <c r="AK1078" s="183"/>
      <c r="AL1078" s="183"/>
      <c r="AM1078" s="183"/>
      <c r="AN1078" s="183"/>
      <c r="AO1078" s="183"/>
      <c r="AP1078" s="183"/>
      <c r="AQ1078" s="183"/>
      <c r="AR1078" s="183"/>
      <c r="AS1078" s="183"/>
      <c r="AT1078" s="183"/>
      <c r="AU1078" s="183"/>
      <c r="AV1078" s="183"/>
      <c r="AW1078" s="183"/>
      <c r="AX1078" s="183"/>
      <c r="AY1078" s="183"/>
      <c r="AZ1078" s="183"/>
      <c r="BA1078" s="183"/>
      <c r="BB1078" s="183"/>
      <c r="BC1078" s="183"/>
      <c r="BD1078" s="183"/>
      <c r="BE1078" s="183"/>
      <c r="BF1078" s="183"/>
      <c r="BG1078" s="183"/>
      <c r="BH1078" s="183"/>
      <c r="BI1078" s="183"/>
      <c r="BJ1078" s="183"/>
    </row>
    <row r="1079">
      <c r="A1079" s="183"/>
      <c r="B1079" s="183"/>
      <c r="C1079" s="263"/>
      <c r="D1079" s="228"/>
      <c r="E1079" s="228"/>
      <c r="F1079" s="183"/>
      <c r="G1079" s="183"/>
      <c r="H1079" s="264"/>
      <c r="I1079" s="183"/>
      <c r="J1079" s="183"/>
      <c r="K1079" s="183"/>
      <c r="L1079" s="183"/>
      <c r="M1079" s="183"/>
      <c r="N1079" s="183"/>
      <c r="O1079" s="183"/>
      <c r="P1079" s="183"/>
      <c r="Q1079" s="183"/>
      <c r="R1079" s="183"/>
      <c r="S1079" s="183"/>
      <c r="T1079" s="183"/>
      <c r="U1079" s="183"/>
      <c r="V1079" s="183"/>
      <c r="W1079" s="183"/>
      <c r="X1079" s="183"/>
      <c r="Y1079" s="183"/>
      <c r="Z1079" s="183"/>
      <c r="AA1079" s="183"/>
      <c r="AB1079" s="183"/>
      <c r="AC1079" s="183"/>
      <c r="AD1079" s="183"/>
      <c r="AE1079" s="183"/>
      <c r="AF1079" s="183"/>
      <c r="AG1079" s="183"/>
      <c r="AH1079" s="183"/>
      <c r="AI1079" s="183"/>
      <c r="AJ1079" s="183"/>
      <c r="AK1079" s="183"/>
      <c r="AL1079" s="183"/>
      <c r="AM1079" s="183"/>
      <c r="AN1079" s="183"/>
      <c r="AO1079" s="183"/>
      <c r="AP1079" s="183"/>
      <c r="AQ1079" s="183"/>
      <c r="AR1079" s="183"/>
      <c r="AS1079" s="183"/>
      <c r="AT1079" s="183"/>
      <c r="AU1079" s="183"/>
      <c r="AV1079" s="183"/>
      <c r="AW1079" s="183"/>
      <c r="AX1079" s="183"/>
      <c r="AY1079" s="183"/>
      <c r="AZ1079" s="183"/>
      <c r="BA1079" s="183"/>
      <c r="BB1079" s="183"/>
      <c r="BC1079" s="183"/>
      <c r="BD1079" s="183"/>
      <c r="BE1079" s="183"/>
      <c r="BF1079" s="183"/>
      <c r="BG1079" s="183"/>
      <c r="BH1079" s="183"/>
      <c r="BI1079" s="183"/>
      <c r="BJ1079" s="183"/>
    </row>
    <row r="1080">
      <c r="A1080" s="183"/>
      <c r="B1080" s="183"/>
      <c r="C1080" s="263"/>
      <c r="D1080" s="228"/>
      <c r="E1080" s="228"/>
      <c r="F1080" s="183"/>
      <c r="G1080" s="183"/>
      <c r="H1080" s="264"/>
      <c r="I1080" s="183"/>
      <c r="J1080" s="183"/>
      <c r="K1080" s="183"/>
      <c r="L1080" s="183"/>
      <c r="M1080" s="183"/>
      <c r="N1080" s="183"/>
      <c r="O1080" s="183"/>
      <c r="P1080" s="183"/>
      <c r="Q1080" s="183"/>
      <c r="R1080" s="183"/>
      <c r="S1080" s="183"/>
      <c r="T1080" s="183"/>
      <c r="U1080" s="183"/>
      <c r="V1080" s="183"/>
      <c r="W1080" s="183"/>
      <c r="X1080" s="183"/>
      <c r="Y1080" s="183"/>
      <c r="Z1080" s="183"/>
      <c r="AA1080" s="183"/>
      <c r="AB1080" s="183"/>
      <c r="AC1080" s="183"/>
      <c r="AD1080" s="183"/>
      <c r="AE1080" s="183"/>
      <c r="AF1080" s="183"/>
      <c r="AG1080" s="183"/>
      <c r="AH1080" s="183"/>
      <c r="AI1080" s="183"/>
      <c r="AJ1080" s="183"/>
      <c r="AK1080" s="183"/>
      <c r="AL1080" s="183"/>
      <c r="AM1080" s="183"/>
      <c r="AN1080" s="183"/>
      <c r="AO1080" s="183"/>
      <c r="AP1080" s="183"/>
      <c r="AQ1080" s="183"/>
      <c r="AR1080" s="183"/>
      <c r="AS1080" s="183"/>
      <c r="AT1080" s="183"/>
      <c r="AU1080" s="183"/>
      <c r="AV1080" s="183"/>
      <c r="AW1080" s="183"/>
      <c r="AX1080" s="183"/>
      <c r="AY1080" s="183"/>
      <c r="AZ1080" s="183"/>
      <c r="BA1080" s="183"/>
      <c r="BB1080" s="183"/>
      <c r="BC1080" s="183"/>
      <c r="BD1080" s="183"/>
      <c r="BE1080" s="183"/>
      <c r="BF1080" s="183"/>
      <c r="BG1080" s="183"/>
      <c r="BH1080" s="183"/>
      <c r="BI1080" s="183"/>
      <c r="BJ1080" s="183"/>
    </row>
    <row r="1081">
      <c r="A1081" s="183"/>
      <c r="B1081" s="183"/>
      <c r="C1081" s="263"/>
      <c r="D1081" s="228"/>
      <c r="E1081" s="228"/>
      <c r="F1081" s="183"/>
      <c r="G1081" s="183"/>
      <c r="H1081" s="264"/>
      <c r="I1081" s="183"/>
      <c r="J1081" s="183"/>
      <c r="K1081" s="183"/>
      <c r="L1081" s="183"/>
      <c r="M1081" s="183"/>
      <c r="N1081" s="183"/>
      <c r="O1081" s="183"/>
      <c r="P1081" s="183"/>
      <c r="Q1081" s="183"/>
      <c r="R1081" s="183"/>
      <c r="S1081" s="183"/>
      <c r="T1081" s="183"/>
      <c r="U1081" s="183"/>
      <c r="V1081" s="183"/>
      <c r="W1081" s="183"/>
      <c r="X1081" s="183"/>
      <c r="Y1081" s="183"/>
      <c r="Z1081" s="183"/>
      <c r="AA1081" s="183"/>
      <c r="AB1081" s="183"/>
      <c r="AC1081" s="183"/>
      <c r="AD1081" s="183"/>
      <c r="AE1081" s="183"/>
      <c r="AF1081" s="183"/>
      <c r="AG1081" s="183"/>
      <c r="AH1081" s="183"/>
      <c r="AI1081" s="183"/>
      <c r="AJ1081" s="183"/>
      <c r="AK1081" s="183"/>
      <c r="AL1081" s="183"/>
      <c r="AM1081" s="183"/>
      <c r="AN1081" s="183"/>
      <c r="AO1081" s="183"/>
      <c r="AP1081" s="183"/>
      <c r="AQ1081" s="183"/>
      <c r="AR1081" s="183"/>
      <c r="AS1081" s="183"/>
      <c r="AT1081" s="183"/>
      <c r="AU1081" s="183"/>
      <c r="AV1081" s="183"/>
      <c r="AW1081" s="183"/>
      <c r="AX1081" s="183"/>
      <c r="AY1081" s="183"/>
      <c r="AZ1081" s="183"/>
      <c r="BA1081" s="183"/>
      <c r="BB1081" s="183"/>
      <c r="BC1081" s="183"/>
      <c r="BD1081" s="183"/>
      <c r="BE1081" s="183"/>
      <c r="BF1081" s="183"/>
      <c r="BG1081" s="183"/>
      <c r="BH1081" s="183"/>
      <c r="BI1081" s="183"/>
      <c r="BJ1081" s="183"/>
    </row>
    <row r="1082">
      <c r="A1082" s="183"/>
      <c r="B1082" s="183"/>
      <c r="C1082" s="263"/>
      <c r="D1082" s="228"/>
      <c r="E1082" s="228"/>
      <c r="F1082" s="183"/>
      <c r="G1082" s="183"/>
      <c r="H1082" s="264"/>
      <c r="I1082" s="183"/>
      <c r="J1082" s="183"/>
      <c r="K1082" s="183"/>
      <c r="L1082" s="183"/>
      <c r="M1082" s="183"/>
      <c r="N1082" s="183"/>
      <c r="O1082" s="183"/>
      <c r="P1082" s="183"/>
      <c r="Q1082" s="183"/>
      <c r="R1082" s="183"/>
      <c r="S1082" s="183"/>
      <c r="T1082" s="183"/>
      <c r="U1082" s="183"/>
      <c r="V1082" s="183"/>
      <c r="W1082" s="183"/>
      <c r="X1082" s="183"/>
      <c r="Y1082" s="183"/>
      <c r="Z1082" s="183"/>
      <c r="AA1082" s="183"/>
      <c r="AB1082" s="183"/>
      <c r="AC1082" s="183"/>
      <c r="AD1082" s="183"/>
      <c r="AE1082" s="183"/>
      <c r="AF1082" s="183"/>
      <c r="AG1082" s="183"/>
      <c r="AH1082" s="183"/>
      <c r="AI1082" s="183"/>
      <c r="AJ1082" s="183"/>
      <c r="AK1082" s="183"/>
      <c r="AL1082" s="183"/>
      <c r="AM1082" s="183"/>
      <c r="AN1082" s="183"/>
      <c r="AO1082" s="183"/>
      <c r="AP1082" s="183"/>
      <c r="AQ1082" s="183"/>
      <c r="AR1082" s="183"/>
      <c r="AS1082" s="183"/>
      <c r="AT1082" s="183"/>
      <c r="AU1082" s="183"/>
      <c r="AV1082" s="183"/>
      <c r="AW1082" s="183"/>
      <c r="AX1082" s="183"/>
      <c r="AY1082" s="183"/>
      <c r="AZ1082" s="183"/>
      <c r="BA1082" s="183"/>
      <c r="BB1082" s="183"/>
      <c r="BC1082" s="183"/>
      <c r="BD1082" s="183"/>
      <c r="BE1082" s="183"/>
      <c r="BF1082" s="183"/>
      <c r="BG1082" s="183"/>
      <c r="BH1082" s="183"/>
      <c r="BI1082" s="183"/>
      <c r="BJ1082" s="183"/>
    </row>
    <row r="1083">
      <c r="A1083" s="183"/>
      <c r="B1083" s="183"/>
      <c r="C1083" s="263"/>
      <c r="D1083" s="228"/>
      <c r="E1083" s="228"/>
      <c r="F1083" s="183"/>
      <c r="G1083" s="183"/>
      <c r="H1083" s="264"/>
      <c r="I1083" s="183"/>
      <c r="J1083" s="183"/>
      <c r="K1083" s="183"/>
      <c r="L1083" s="183"/>
      <c r="M1083" s="183"/>
      <c r="N1083" s="183"/>
      <c r="O1083" s="183"/>
      <c r="P1083" s="183"/>
      <c r="Q1083" s="183"/>
      <c r="R1083" s="183"/>
      <c r="S1083" s="183"/>
      <c r="T1083" s="183"/>
      <c r="U1083" s="183"/>
      <c r="V1083" s="183"/>
      <c r="W1083" s="183"/>
      <c r="X1083" s="183"/>
      <c r="Y1083" s="183"/>
      <c r="Z1083" s="183"/>
      <c r="AA1083" s="183"/>
      <c r="AB1083" s="183"/>
      <c r="AC1083" s="183"/>
      <c r="AD1083" s="183"/>
      <c r="AE1083" s="183"/>
      <c r="AF1083" s="183"/>
      <c r="AG1083" s="183"/>
      <c r="AH1083" s="183"/>
      <c r="AI1083" s="183"/>
      <c r="AJ1083" s="183"/>
      <c r="AK1083" s="183"/>
      <c r="AL1083" s="183"/>
      <c r="AM1083" s="183"/>
      <c r="AN1083" s="183"/>
      <c r="AO1083" s="183"/>
      <c r="AP1083" s="183"/>
      <c r="AQ1083" s="183"/>
      <c r="AR1083" s="183"/>
      <c r="AS1083" s="183"/>
      <c r="AT1083" s="183"/>
      <c r="AU1083" s="183"/>
      <c r="AV1083" s="183"/>
      <c r="AW1083" s="183"/>
      <c r="AX1083" s="183"/>
      <c r="AY1083" s="183"/>
      <c r="AZ1083" s="183"/>
      <c r="BA1083" s="183"/>
      <c r="BB1083" s="183"/>
      <c r="BC1083" s="183"/>
      <c r="BD1083" s="183"/>
      <c r="BE1083" s="183"/>
      <c r="BF1083" s="183"/>
      <c r="BG1083" s="183"/>
      <c r="BH1083" s="183"/>
      <c r="BI1083" s="183"/>
      <c r="BJ1083" s="183"/>
    </row>
    <row r="1084">
      <c r="A1084" s="183"/>
      <c r="B1084" s="183"/>
      <c r="C1084" s="263"/>
      <c r="D1084" s="228"/>
      <c r="E1084" s="228"/>
      <c r="F1084" s="183"/>
      <c r="G1084" s="183"/>
      <c r="H1084" s="264"/>
      <c r="I1084" s="183"/>
      <c r="J1084" s="183"/>
      <c r="K1084" s="183"/>
      <c r="L1084" s="183"/>
      <c r="M1084" s="183"/>
      <c r="N1084" s="183"/>
      <c r="O1084" s="183"/>
      <c r="P1084" s="183"/>
      <c r="Q1084" s="183"/>
      <c r="R1084" s="183"/>
      <c r="S1084" s="183"/>
      <c r="T1084" s="183"/>
      <c r="U1084" s="183"/>
      <c r="V1084" s="183"/>
      <c r="W1084" s="183"/>
      <c r="X1084" s="183"/>
      <c r="Y1084" s="183"/>
      <c r="Z1084" s="183"/>
      <c r="AA1084" s="183"/>
      <c r="AB1084" s="183"/>
      <c r="AC1084" s="183"/>
      <c r="AD1084" s="183"/>
      <c r="AE1084" s="183"/>
      <c r="AF1084" s="183"/>
      <c r="AG1084" s="183"/>
      <c r="AH1084" s="183"/>
      <c r="AI1084" s="183"/>
      <c r="AJ1084" s="183"/>
      <c r="AK1084" s="183"/>
      <c r="AL1084" s="183"/>
      <c r="AM1084" s="183"/>
      <c r="AN1084" s="183"/>
      <c r="AO1084" s="183"/>
      <c r="AP1084" s="183"/>
      <c r="AQ1084" s="183"/>
      <c r="AR1084" s="183"/>
      <c r="AS1084" s="183"/>
      <c r="AT1084" s="183"/>
      <c r="AU1084" s="183"/>
      <c r="AV1084" s="183"/>
      <c r="AW1084" s="183"/>
      <c r="AX1084" s="183"/>
      <c r="AY1084" s="183"/>
      <c r="AZ1084" s="183"/>
      <c r="BA1084" s="183"/>
      <c r="BB1084" s="183"/>
      <c r="BC1084" s="183"/>
      <c r="BD1084" s="183"/>
      <c r="BE1084" s="183"/>
      <c r="BF1084" s="183"/>
      <c r="BG1084" s="183"/>
      <c r="BH1084" s="183"/>
      <c r="BI1084" s="183"/>
      <c r="BJ1084" s="183"/>
    </row>
    <row r="1085">
      <c r="A1085" s="183"/>
      <c r="B1085" s="183"/>
      <c r="C1085" s="263"/>
      <c r="D1085" s="228"/>
      <c r="E1085" s="228"/>
      <c r="F1085" s="183"/>
      <c r="G1085" s="183"/>
      <c r="H1085" s="264"/>
      <c r="I1085" s="183"/>
      <c r="J1085" s="183"/>
      <c r="K1085" s="183"/>
      <c r="L1085" s="183"/>
      <c r="M1085" s="183"/>
      <c r="N1085" s="183"/>
      <c r="O1085" s="183"/>
      <c r="P1085" s="183"/>
      <c r="Q1085" s="183"/>
      <c r="R1085" s="183"/>
      <c r="S1085" s="183"/>
      <c r="T1085" s="183"/>
      <c r="U1085" s="183"/>
      <c r="V1085" s="183"/>
      <c r="W1085" s="183"/>
      <c r="X1085" s="183"/>
      <c r="Y1085" s="183"/>
      <c r="Z1085" s="183"/>
      <c r="AA1085" s="183"/>
      <c r="AB1085" s="183"/>
      <c r="AC1085" s="183"/>
      <c r="AD1085" s="183"/>
      <c r="AE1085" s="183"/>
      <c r="AF1085" s="183"/>
      <c r="AG1085" s="183"/>
      <c r="AH1085" s="183"/>
      <c r="AI1085" s="183"/>
      <c r="AJ1085" s="183"/>
      <c r="AK1085" s="183"/>
      <c r="AL1085" s="183"/>
      <c r="AM1085" s="183"/>
      <c r="AN1085" s="183"/>
      <c r="AO1085" s="183"/>
      <c r="AP1085" s="183"/>
      <c r="AQ1085" s="183"/>
      <c r="AR1085" s="183"/>
      <c r="AS1085" s="183"/>
      <c r="AT1085" s="183"/>
      <c r="AU1085" s="183"/>
      <c r="AV1085" s="183"/>
      <c r="AW1085" s="183"/>
      <c r="AX1085" s="183"/>
      <c r="AY1085" s="183"/>
      <c r="AZ1085" s="183"/>
      <c r="BA1085" s="183"/>
      <c r="BB1085" s="183"/>
      <c r="BC1085" s="183"/>
      <c r="BD1085" s="183"/>
      <c r="BE1085" s="183"/>
      <c r="BF1085" s="183"/>
      <c r="BG1085" s="183"/>
      <c r="BH1085" s="183"/>
      <c r="BI1085" s="183"/>
      <c r="BJ1085" s="183"/>
    </row>
    <row r="1086">
      <c r="A1086" s="183"/>
      <c r="B1086" s="183"/>
      <c r="C1086" s="263"/>
      <c r="D1086" s="228"/>
      <c r="E1086" s="228"/>
      <c r="F1086" s="183"/>
      <c r="G1086" s="183"/>
      <c r="H1086" s="264"/>
      <c r="I1086" s="183"/>
      <c r="J1086" s="183"/>
      <c r="K1086" s="183"/>
      <c r="L1086" s="183"/>
      <c r="M1086" s="183"/>
      <c r="N1086" s="183"/>
      <c r="O1086" s="183"/>
      <c r="P1086" s="183"/>
      <c r="Q1086" s="183"/>
      <c r="R1086" s="183"/>
      <c r="S1086" s="183"/>
      <c r="T1086" s="183"/>
      <c r="U1086" s="183"/>
      <c r="V1086" s="183"/>
      <c r="W1086" s="183"/>
      <c r="X1086" s="183"/>
      <c r="Y1086" s="183"/>
      <c r="Z1086" s="183"/>
      <c r="AA1086" s="183"/>
      <c r="AB1086" s="183"/>
      <c r="AC1086" s="183"/>
      <c r="AD1086" s="183"/>
      <c r="AE1086" s="183"/>
      <c r="AF1086" s="183"/>
      <c r="AG1086" s="183"/>
      <c r="AH1086" s="183"/>
      <c r="AI1086" s="183"/>
      <c r="AJ1086" s="183"/>
      <c r="AK1086" s="183"/>
      <c r="AL1086" s="183"/>
      <c r="AM1086" s="183"/>
      <c r="AN1086" s="183"/>
      <c r="AO1086" s="183"/>
      <c r="AP1086" s="183"/>
      <c r="AQ1086" s="183"/>
      <c r="AR1086" s="183"/>
      <c r="AS1086" s="183"/>
      <c r="AT1086" s="183"/>
      <c r="AU1086" s="183"/>
      <c r="AV1086" s="183"/>
      <c r="AW1086" s="183"/>
      <c r="AX1086" s="183"/>
      <c r="AY1086" s="183"/>
      <c r="AZ1086" s="183"/>
      <c r="BA1086" s="183"/>
      <c r="BB1086" s="183"/>
      <c r="BC1086" s="183"/>
      <c r="BD1086" s="183"/>
      <c r="BE1086" s="183"/>
      <c r="BF1086" s="183"/>
      <c r="BG1086" s="183"/>
      <c r="BH1086" s="183"/>
      <c r="BI1086" s="183"/>
      <c r="BJ1086" s="183"/>
    </row>
    <row r="1087">
      <c r="A1087" s="183"/>
      <c r="B1087" s="183"/>
      <c r="C1087" s="263"/>
      <c r="D1087" s="228"/>
      <c r="E1087" s="228"/>
      <c r="F1087" s="183"/>
      <c r="G1087" s="183"/>
      <c r="H1087" s="264"/>
      <c r="I1087" s="183"/>
      <c r="J1087" s="183"/>
      <c r="K1087" s="183"/>
      <c r="L1087" s="183"/>
      <c r="M1087" s="183"/>
      <c r="N1087" s="183"/>
      <c r="O1087" s="183"/>
      <c r="P1087" s="183"/>
      <c r="Q1087" s="183"/>
      <c r="R1087" s="183"/>
      <c r="S1087" s="183"/>
      <c r="T1087" s="183"/>
      <c r="U1087" s="183"/>
      <c r="V1087" s="183"/>
      <c r="W1087" s="183"/>
      <c r="X1087" s="183"/>
      <c r="Y1087" s="183"/>
      <c r="Z1087" s="183"/>
      <c r="AA1087" s="183"/>
      <c r="AB1087" s="183"/>
      <c r="AC1087" s="183"/>
      <c r="AD1087" s="183"/>
      <c r="AE1087" s="183"/>
      <c r="AF1087" s="183"/>
      <c r="AG1087" s="183"/>
      <c r="AH1087" s="183"/>
      <c r="AI1087" s="183"/>
      <c r="AJ1087" s="183"/>
      <c r="AK1087" s="183"/>
      <c r="AL1087" s="183"/>
      <c r="AM1087" s="183"/>
      <c r="AN1087" s="183"/>
      <c r="AO1087" s="183"/>
      <c r="AP1087" s="183"/>
      <c r="AQ1087" s="183"/>
      <c r="AR1087" s="183"/>
      <c r="AS1087" s="183"/>
      <c r="AT1087" s="183"/>
      <c r="AU1087" s="183"/>
      <c r="AV1087" s="183"/>
      <c r="AW1087" s="183"/>
      <c r="AX1087" s="183"/>
      <c r="AY1087" s="183"/>
      <c r="AZ1087" s="183"/>
      <c r="BA1087" s="183"/>
      <c r="BB1087" s="183"/>
      <c r="BC1087" s="183"/>
      <c r="BD1087" s="183"/>
      <c r="BE1087" s="183"/>
      <c r="BF1087" s="183"/>
      <c r="BG1087" s="183"/>
      <c r="BH1087" s="183"/>
      <c r="BI1087" s="183"/>
      <c r="BJ1087" s="183"/>
    </row>
    <row r="1088">
      <c r="A1088" s="183"/>
      <c r="B1088" s="183"/>
      <c r="C1088" s="263"/>
      <c r="D1088" s="228"/>
      <c r="E1088" s="228"/>
      <c r="F1088" s="183"/>
      <c r="G1088" s="183"/>
      <c r="H1088" s="264"/>
      <c r="I1088" s="183"/>
      <c r="J1088" s="183"/>
      <c r="K1088" s="183"/>
      <c r="L1088" s="183"/>
      <c r="M1088" s="183"/>
      <c r="N1088" s="183"/>
      <c r="O1088" s="183"/>
      <c r="P1088" s="183"/>
      <c r="Q1088" s="183"/>
      <c r="R1088" s="183"/>
      <c r="S1088" s="183"/>
      <c r="T1088" s="183"/>
      <c r="U1088" s="183"/>
      <c r="V1088" s="183"/>
      <c r="W1088" s="183"/>
      <c r="X1088" s="183"/>
      <c r="Y1088" s="183"/>
      <c r="Z1088" s="183"/>
      <c r="AA1088" s="183"/>
      <c r="AB1088" s="183"/>
      <c r="AC1088" s="183"/>
      <c r="AD1088" s="183"/>
      <c r="AE1088" s="183"/>
      <c r="AF1088" s="183"/>
      <c r="AG1088" s="183"/>
      <c r="AH1088" s="183"/>
      <c r="AI1088" s="183"/>
      <c r="AJ1088" s="183"/>
      <c r="AK1088" s="183"/>
      <c r="AL1088" s="183"/>
      <c r="AM1088" s="183"/>
      <c r="AN1088" s="183"/>
      <c r="AO1088" s="183"/>
      <c r="AP1088" s="183"/>
      <c r="AQ1088" s="183"/>
      <c r="AR1088" s="183"/>
      <c r="AS1088" s="183"/>
      <c r="AT1088" s="183"/>
      <c r="AU1088" s="183"/>
      <c r="AV1088" s="183"/>
      <c r="AW1088" s="183"/>
      <c r="AX1088" s="183"/>
      <c r="AY1088" s="183"/>
      <c r="AZ1088" s="183"/>
      <c r="BA1088" s="183"/>
      <c r="BB1088" s="183"/>
      <c r="BC1088" s="183"/>
      <c r="BD1088" s="183"/>
      <c r="BE1088" s="183"/>
      <c r="BF1088" s="183"/>
      <c r="BG1088" s="183"/>
      <c r="BH1088" s="183"/>
      <c r="BI1088" s="183"/>
      <c r="BJ1088" s="183"/>
    </row>
    <row r="1089">
      <c r="A1089" s="183"/>
      <c r="B1089" s="183"/>
      <c r="C1089" s="263"/>
      <c r="D1089" s="228"/>
      <c r="E1089" s="228"/>
      <c r="F1089" s="183"/>
      <c r="G1089" s="183"/>
      <c r="H1089" s="264"/>
      <c r="I1089" s="183"/>
      <c r="J1089" s="183"/>
      <c r="K1089" s="183"/>
      <c r="L1089" s="183"/>
      <c r="M1089" s="183"/>
      <c r="N1089" s="183"/>
      <c r="O1089" s="183"/>
      <c r="P1089" s="183"/>
      <c r="Q1089" s="183"/>
      <c r="R1089" s="183"/>
      <c r="S1089" s="183"/>
      <c r="T1089" s="183"/>
      <c r="U1089" s="183"/>
      <c r="V1089" s="183"/>
      <c r="W1089" s="183"/>
      <c r="X1089" s="183"/>
      <c r="Y1089" s="183"/>
      <c r="Z1089" s="183"/>
      <c r="AA1089" s="183"/>
      <c r="AB1089" s="183"/>
      <c r="AC1089" s="183"/>
      <c r="AD1089" s="183"/>
      <c r="AE1089" s="183"/>
      <c r="AF1089" s="183"/>
      <c r="AG1089" s="183"/>
      <c r="AH1089" s="183"/>
      <c r="AI1089" s="183"/>
      <c r="AJ1089" s="183"/>
      <c r="AK1089" s="183"/>
      <c r="AL1089" s="183"/>
      <c r="AM1089" s="183"/>
      <c r="AN1089" s="183"/>
      <c r="AO1089" s="183"/>
      <c r="AP1089" s="183"/>
      <c r="AQ1089" s="183"/>
      <c r="AR1089" s="183"/>
      <c r="AS1089" s="183"/>
      <c r="AT1089" s="183"/>
      <c r="AU1089" s="183"/>
      <c r="AV1089" s="183"/>
      <c r="AW1089" s="183"/>
      <c r="AX1089" s="183"/>
      <c r="AY1089" s="183"/>
      <c r="AZ1089" s="183"/>
      <c r="BA1089" s="183"/>
      <c r="BB1089" s="183"/>
      <c r="BC1089" s="183"/>
      <c r="BD1089" s="183"/>
      <c r="BE1089" s="183"/>
      <c r="BF1089" s="183"/>
      <c r="BG1089" s="183"/>
      <c r="BH1089" s="183"/>
      <c r="BI1089" s="183"/>
      <c r="BJ1089" s="183"/>
    </row>
    <row r="1090">
      <c r="A1090" s="183"/>
      <c r="B1090" s="183"/>
      <c r="C1090" s="263"/>
      <c r="D1090" s="228"/>
      <c r="E1090" s="228"/>
      <c r="F1090" s="183"/>
      <c r="G1090" s="183"/>
      <c r="H1090" s="264"/>
      <c r="I1090" s="183"/>
      <c r="J1090" s="183"/>
      <c r="K1090" s="183"/>
      <c r="L1090" s="183"/>
      <c r="M1090" s="183"/>
      <c r="N1090" s="183"/>
      <c r="O1090" s="183"/>
      <c r="P1090" s="183"/>
      <c r="Q1090" s="183"/>
      <c r="R1090" s="183"/>
      <c r="S1090" s="183"/>
      <c r="T1090" s="183"/>
      <c r="U1090" s="183"/>
      <c r="V1090" s="183"/>
      <c r="W1090" s="183"/>
      <c r="X1090" s="183"/>
      <c r="Y1090" s="183"/>
      <c r="Z1090" s="183"/>
      <c r="AA1090" s="183"/>
      <c r="AB1090" s="183"/>
      <c r="AC1090" s="183"/>
      <c r="AD1090" s="183"/>
      <c r="AE1090" s="183"/>
      <c r="AF1090" s="183"/>
      <c r="AG1090" s="183"/>
      <c r="AH1090" s="183"/>
      <c r="AI1090" s="183"/>
      <c r="AJ1090" s="183"/>
      <c r="AK1090" s="183"/>
      <c r="AL1090" s="183"/>
      <c r="AM1090" s="183"/>
      <c r="AN1090" s="183"/>
      <c r="AO1090" s="183"/>
      <c r="AP1090" s="183"/>
      <c r="AQ1090" s="183"/>
      <c r="AR1090" s="183"/>
      <c r="AS1090" s="183"/>
      <c r="AT1090" s="183"/>
      <c r="AU1090" s="183"/>
      <c r="AV1090" s="183"/>
      <c r="AW1090" s="183"/>
      <c r="AX1090" s="183"/>
      <c r="AY1090" s="183"/>
      <c r="AZ1090" s="183"/>
      <c r="BA1090" s="183"/>
      <c r="BB1090" s="183"/>
      <c r="BC1090" s="183"/>
      <c r="BD1090" s="183"/>
      <c r="BE1090" s="183"/>
      <c r="BF1090" s="183"/>
      <c r="BG1090" s="183"/>
      <c r="BH1090" s="183"/>
      <c r="BI1090" s="183"/>
      <c r="BJ1090" s="183"/>
    </row>
    <row r="1091">
      <c r="A1091" s="183"/>
      <c r="B1091" s="183"/>
      <c r="C1091" s="263"/>
      <c r="D1091" s="228"/>
      <c r="E1091" s="228"/>
      <c r="F1091" s="183"/>
      <c r="G1091" s="183"/>
      <c r="H1091" s="264"/>
      <c r="I1091" s="183"/>
      <c r="J1091" s="183"/>
      <c r="K1091" s="183"/>
      <c r="L1091" s="183"/>
      <c r="M1091" s="183"/>
      <c r="N1091" s="183"/>
      <c r="O1091" s="183"/>
      <c r="P1091" s="183"/>
      <c r="Q1091" s="183"/>
      <c r="R1091" s="183"/>
      <c r="S1091" s="183"/>
      <c r="T1091" s="183"/>
      <c r="U1091" s="183"/>
      <c r="V1091" s="183"/>
      <c r="W1091" s="183"/>
      <c r="X1091" s="183"/>
      <c r="Y1091" s="183"/>
      <c r="Z1091" s="183"/>
      <c r="AA1091" s="183"/>
      <c r="AB1091" s="183"/>
      <c r="AC1091" s="183"/>
      <c r="AD1091" s="183"/>
      <c r="AE1091" s="183"/>
      <c r="AF1091" s="183"/>
      <c r="AG1091" s="183"/>
      <c r="AH1091" s="183"/>
      <c r="AI1091" s="183"/>
      <c r="AJ1091" s="183"/>
      <c r="AK1091" s="183"/>
      <c r="AL1091" s="183"/>
      <c r="AM1091" s="183"/>
      <c r="AN1091" s="183"/>
      <c r="AO1091" s="183"/>
      <c r="AP1091" s="183"/>
      <c r="AQ1091" s="183"/>
      <c r="AR1091" s="183"/>
      <c r="AS1091" s="183"/>
      <c r="AT1091" s="183"/>
      <c r="AU1091" s="183"/>
      <c r="AV1091" s="183"/>
      <c r="AW1091" s="183"/>
      <c r="AX1091" s="183"/>
      <c r="AY1091" s="183"/>
      <c r="AZ1091" s="183"/>
      <c r="BA1091" s="183"/>
      <c r="BB1091" s="183"/>
      <c r="BC1091" s="183"/>
      <c r="BD1091" s="183"/>
      <c r="BE1091" s="183"/>
      <c r="BF1091" s="183"/>
      <c r="BG1091" s="183"/>
      <c r="BH1091" s="183"/>
      <c r="BI1091" s="183"/>
      <c r="BJ1091" s="183"/>
    </row>
    <row r="1092">
      <c r="A1092" s="183"/>
      <c r="B1092" s="183"/>
      <c r="C1092" s="263"/>
      <c r="D1092" s="228"/>
      <c r="E1092" s="228"/>
      <c r="F1092" s="183"/>
      <c r="G1092" s="183"/>
      <c r="H1092" s="264"/>
      <c r="I1092" s="183"/>
      <c r="J1092" s="183"/>
      <c r="K1092" s="183"/>
      <c r="L1092" s="183"/>
      <c r="M1092" s="183"/>
      <c r="N1092" s="183"/>
      <c r="O1092" s="183"/>
      <c r="P1092" s="183"/>
      <c r="Q1092" s="183"/>
      <c r="R1092" s="183"/>
      <c r="S1092" s="183"/>
      <c r="T1092" s="183"/>
      <c r="U1092" s="183"/>
      <c r="V1092" s="183"/>
      <c r="W1092" s="183"/>
      <c r="X1092" s="183"/>
      <c r="Y1092" s="183"/>
      <c r="Z1092" s="183"/>
      <c r="AA1092" s="183"/>
      <c r="AB1092" s="183"/>
      <c r="AC1092" s="183"/>
      <c r="AD1092" s="183"/>
      <c r="AE1092" s="183"/>
      <c r="AF1092" s="183"/>
      <c r="AG1092" s="183"/>
      <c r="AH1092" s="183"/>
      <c r="AI1092" s="183"/>
      <c r="AJ1092" s="183"/>
      <c r="AK1092" s="183"/>
      <c r="AL1092" s="183"/>
      <c r="AM1092" s="183"/>
      <c r="AN1092" s="183"/>
      <c r="AO1092" s="183"/>
      <c r="AP1092" s="183"/>
      <c r="AQ1092" s="183"/>
      <c r="AR1092" s="183"/>
      <c r="AS1092" s="183"/>
      <c r="AT1092" s="183"/>
      <c r="AU1092" s="183"/>
      <c r="AV1092" s="183"/>
      <c r="AW1092" s="183"/>
      <c r="AX1092" s="183"/>
      <c r="AY1092" s="183"/>
      <c r="AZ1092" s="183"/>
      <c r="BA1092" s="183"/>
      <c r="BB1092" s="183"/>
      <c r="BC1092" s="183"/>
      <c r="BD1092" s="183"/>
      <c r="BE1092" s="183"/>
      <c r="BF1092" s="183"/>
      <c r="BG1092" s="183"/>
      <c r="BH1092" s="183"/>
      <c r="BI1092" s="183"/>
      <c r="BJ1092" s="183"/>
    </row>
    <row r="1093">
      <c r="A1093" s="183"/>
      <c r="B1093" s="183"/>
      <c r="C1093" s="263"/>
      <c r="D1093" s="228"/>
      <c r="E1093" s="228"/>
      <c r="F1093" s="183"/>
      <c r="G1093" s="183"/>
      <c r="H1093" s="264"/>
      <c r="I1093" s="183"/>
      <c r="J1093" s="183"/>
      <c r="K1093" s="183"/>
      <c r="L1093" s="183"/>
      <c r="M1093" s="183"/>
      <c r="N1093" s="183"/>
      <c r="O1093" s="183"/>
      <c r="P1093" s="183"/>
      <c r="Q1093" s="183"/>
      <c r="R1093" s="183"/>
      <c r="S1093" s="183"/>
      <c r="T1093" s="183"/>
      <c r="U1093" s="183"/>
      <c r="V1093" s="183"/>
      <c r="W1093" s="183"/>
      <c r="X1093" s="183"/>
      <c r="Y1093" s="183"/>
      <c r="Z1093" s="183"/>
      <c r="AA1093" s="183"/>
      <c r="AB1093" s="183"/>
      <c r="AC1093" s="183"/>
      <c r="AD1093" s="183"/>
      <c r="AE1093" s="183"/>
      <c r="AF1093" s="183"/>
      <c r="AG1093" s="183"/>
      <c r="AH1093" s="183"/>
      <c r="AI1093" s="183"/>
      <c r="AJ1093" s="183"/>
      <c r="AK1093" s="183"/>
      <c r="AL1093" s="183"/>
      <c r="AM1093" s="183"/>
      <c r="AN1093" s="183"/>
      <c r="AO1093" s="183"/>
      <c r="AP1093" s="183"/>
      <c r="AQ1093" s="183"/>
      <c r="AR1093" s="183"/>
      <c r="AS1093" s="183"/>
      <c r="AT1093" s="183"/>
      <c r="AU1093" s="183"/>
      <c r="AV1093" s="183"/>
      <c r="AW1093" s="183"/>
      <c r="AX1093" s="183"/>
      <c r="AY1093" s="183"/>
      <c r="AZ1093" s="183"/>
      <c r="BA1093" s="183"/>
      <c r="BB1093" s="183"/>
      <c r="BC1093" s="183"/>
      <c r="BD1093" s="183"/>
      <c r="BE1093" s="183"/>
      <c r="BF1093" s="183"/>
      <c r="BG1093" s="183"/>
      <c r="BH1093" s="183"/>
      <c r="BI1093" s="183"/>
      <c r="BJ1093" s="183"/>
    </row>
    <row r="1094">
      <c r="A1094" s="183"/>
      <c r="B1094" s="183"/>
      <c r="C1094" s="263"/>
      <c r="D1094" s="228"/>
      <c r="E1094" s="228"/>
      <c r="F1094" s="183"/>
      <c r="G1094" s="183"/>
      <c r="H1094" s="264"/>
      <c r="I1094" s="183"/>
      <c r="J1094" s="183"/>
      <c r="K1094" s="183"/>
      <c r="L1094" s="183"/>
      <c r="M1094" s="183"/>
      <c r="N1094" s="183"/>
      <c r="O1094" s="183"/>
      <c r="P1094" s="183"/>
      <c r="Q1094" s="183"/>
      <c r="R1094" s="183"/>
      <c r="S1094" s="183"/>
      <c r="T1094" s="183"/>
      <c r="U1094" s="183"/>
      <c r="V1094" s="183"/>
      <c r="W1094" s="183"/>
      <c r="X1094" s="183"/>
      <c r="Y1094" s="183"/>
      <c r="Z1094" s="183"/>
      <c r="AA1094" s="183"/>
      <c r="AB1094" s="183"/>
      <c r="AC1094" s="183"/>
      <c r="AD1094" s="183"/>
      <c r="AE1094" s="183"/>
      <c r="AF1094" s="183"/>
      <c r="AG1094" s="183"/>
      <c r="AH1094" s="183"/>
      <c r="AI1094" s="183"/>
      <c r="AJ1094" s="183"/>
      <c r="AK1094" s="183"/>
      <c r="AL1094" s="183"/>
      <c r="AM1094" s="183"/>
      <c r="AN1094" s="183"/>
      <c r="AO1094" s="183"/>
      <c r="AP1094" s="183"/>
      <c r="AQ1094" s="183"/>
      <c r="AR1094" s="183"/>
      <c r="AS1094" s="183"/>
      <c r="AT1094" s="183"/>
      <c r="AU1094" s="183"/>
      <c r="AV1094" s="183"/>
      <c r="AW1094" s="183"/>
      <c r="AX1094" s="183"/>
      <c r="AY1094" s="183"/>
      <c r="AZ1094" s="183"/>
      <c r="BA1094" s="183"/>
      <c r="BB1094" s="183"/>
      <c r="BC1094" s="183"/>
      <c r="BD1094" s="183"/>
      <c r="BE1094" s="183"/>
      <c r="BF1094" s="183"/>
      <c r="BG1094" s="183"/>
      <c r="BH1094" s="183"/>
      <c r="BI1094" s="183"/>
      <c r="BJ1094" s="183"/>
    </row>
  </sheetData>
  <mergeCells count="1">
    <mergeCell ref="G2:H2"/>
  </mergeCells>
  <conditionalFormatting sqref="J105:BJ105">
    <cfRule type="colorScale" priority="1">
      <colorScale>
        <cfvo type="min"/>
        <cfvo type="max"/>
        <color rgb="FFFFFFFF"/>
        <color rgb="FF76A5AF"/>
      </colorScale>
    </cfRule>
  </conditionalFormatting>
  <conditionalFormatting sqref="A1">
    <cfRule type="notContainsBlanks" dxfId="0" priority="2">
      <formula>LEN(TRIM(A1))&gt;0</formula>
    </cfRule>
  </conditionalFormatting>
  <dataValidations>
    <dataValidation type="list" allowBlank="1" showErrorMessage="1" sqref="B3">
      <formula1>Parameter!$B$2:$B$13</formula1>
    </dataValidation>
    <dataValidation type="list" allowBlank="1" showErrorMessage="1" sqref="B2">
      <formula1>"2023,2024,2025,2026"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25"/>
    <col customWidth="1" min="2" max="2" width="62.63"/>
    <col customWidth="1" min="3" max="3" width="10.25"/>
    <col customWidth="1" min="4" max="4" width="13.63"/>
    <col customWidth="1" min="5" max="5" width="20.25"/>
    <col customWidth="1" min="6" max="6" width="6.0"/>
    <col customWidth="1" min="7" max="7" width="7.63"/>
    <col customWidth="1" min="8" max="8" width="8.75"/>
    <col customWidth="1" min="9" max="9" width="7.63"/>
    <col customWidth="1" min="10" max="15" width="2.63"/>
    <col customWidth="1" min="16" max="16" width="3.25"/>
    <col customWidth="1" min="17" max="65" width="2.63"/>
  </cols>
  <sheetData>
    <row r="1">
      <c r="A1" s="75"/>
      <c r="B1" s="75"/>
      <c r="C1" s="265"/>
      <c r="D1" s="211"/>
      <c r="E1" s="211"/>
      <c r="F1" s="13"/>
      <c r="G1" s="16"/>
      <c r="H1" s="78"/>
      <c r="I1" s="16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>
      <c r="A2" s="75"/>
      <c r="B2" s="75"/>
      <c r="C2" s="265"/>
      <c r="D2" s="211"/>
      <c r="E2" s="211"/>
      <c r="F2" s="13"/>
      <c r="G2" s="14" t="str">
        <f>'Job-In'!R2</f>
        <v/>
      </c>
      <c r="H2" s="15" t="str">
        <f>'Job-In'!S2</f>
        <v/>
      </c>
      <c r="I2" s="16" t="str">
        <f>'Job-In'!T2</f>
        <v/>
      </c>
      <c r="J2" s="233" t="str">
        <f>IFERROR(__xludf.DUMMYFUNCTION("'Job-In'!U2"),"")</f>
        <v/>
      </c>
      <c r="K2" s="233" t="str">
        <f>IFERROR(__xludf.DUMMYFUNCTION("'Job-In'!V2"),"")</f>
        <v/>
      </c>
      <c r="L2" s="233" t="str">
        <f>IFERROR(__xludf.DUMMYFUNCTION("'Job-In'!W2"),"")</f>
        <v/>
      </c>
      <c r="M2" s="233" t="str">
        <f>IFERROR(__xludf.DUMMYFUNCTION("'Job-In'!X2"),"")</f>
        <v/>
      </c>
      <c r="N2" s="233" t="str">
        <f>IFERROR(__xludf.DUMMYFUNCTION("'Job-In'!Y2"),"")</f>
        <v/>
      </c>
      <c r="O2" s="233" t="str">
        <f>IFERROR(__xludf.DUMMYFUNCTION("'Job-In'!Z2"),"")</f>
        <v/>
      </c>
      <c r="P2" s="233" t="str">
        <f>IFERROR(__xludf.DUMMYFUNCTION("'Job-In'!AA2"),"")</f>
        <v/>
      </c>
      <c r="Q2" s="233" t="str">
        <f>IFERROR(__xludf.DUMMYFUNCTION("'Job-In'!AB2"),"")</f>
        <v/>
      </c>
      <c r="R2" s="233" t="str">
        <f>IFERROR(__xludf.DUMMYFUNCTION("'Job-In'!AC2"),"")</f>
        <v/>
      </c>
      <c r="S2" s="233" t="str">
        <f>IFERROR(__xludf.DUMMYFUNCTION("'Job-In'!AD2"),"")</f>
        <v/>
      </c>
      <c r="T2" s="233" t="str">
        <f>IFERROR(__xludf.DUMMYFUNCTION("'Job-In'!AE2"),"")</f>
        <v/>
      </c>
      <c r="U2" s="233" t="str">
        <f>IFERROR(__xludf.DUMMYFUNCTION("'Job-In'!AF2"),"")</f>
        <v/>
      </c>
      <c r="V2" s="233" t="str">
        <f>IFERROR(__xludf.DUMMYFUNCTION("'Job-In'!AG2"),"")</f>
        <v/>
      </c>
      <c r="W2" s="233" t="str">
        <f>IFERROR(__xludf.DUMMYFUNCTION("'Job-In'!AH2"),"")</f>
        <v/>
      </c>
      <c r="X2" s="233" t="str">
        <f>IFERROR(__xludf.DUMMYFUNCTION("'Job-In'!AI2"),"")</f>
        <v/>
      </c>
      <c r="Y2" s="233" t="str">
        <f>IFERROR(__xludf.DUMMYFUNCTION("'Job-In'!AJ2"),"")</f>
        <v/>
      </c>
      <c r="Z2" s="233" t="str">
        <f>IFERROR(__xludf.DUMMYFUNCTION("'Job-In'!AK2"),"")</f>
        <v/>
      </c>
      <c r="AA2" s="233" t="str">
        <f>IFERROR(__xludf.DUMMYFUNCTION("'Job-In'!AL2"),"")</f>
        <v/>
      </c>
      <c r="AB2" s="233" t="str">
        <f>IFERROR(__xludf.DUMMYFUNCTION("'Job-In'!AM2"),"")</f>
        <v/>
      </c>
      <c r="AC2" s="233" t="str">
        <f>IFERROR(__xludf.DUMMYFUNCTION("'Job-In'!AN2"),"")</f>
        <v/>
      </c>
      <c r="AD2" s="233" t="str">
        <f>IFERROR(__xludf.DUMMYFUNCTION("'Job-In'!AO2"),"")</f>
        <v/>
      </c>
      <c r="AE2" s="233" t="str">
        <f>IFERROR(__xludf.DUMMYFUNCTION("'Job-In'!AP2"),"")</f>
        <v/>
      </c>
      <c r="AF2" s="233" t="str">
        <f>IFERROR(__xludf.DUMMYFUNCTION("'Job-In'!AQ2"),"")</f>
        <v/>
      </c>
      <c r="AG2" s="233" t="str">
        <f>IFERROR(__xludf.DUMMYFUNCTION("'Job-In'!AR2"),"")</f>
        <v/>
      </c>
      <c r="AH2" s="233" t="str">
        <f>IFERROR(__xludf.DUMMYFUNCTION("'Job-In'!AS2"),"")</f>
        <v/>
      </c>
      <c r="AI2" s="233" t="str">
        <f>IFERROR(__xludf.DUMMYFUNCTION("'Job-In'!AT2"),"")</f>
        <v/>
      </c>
      <c r="AJ2" s="233" t="str">
        <f>IFERROR(__xludf.DUMMYFUNCTION("'Job-In'!AU2"),"")</f>
        <v/>
      </c>
      <c r="AK2" s="233" t="str">
        <f>IFERROR(__xludf.DUMMYFUNCTION("'Job-In'!AV2"),"")</f>
        <v/>
      </c>
      <c r="AL2" s="233" t="str">
        <f>IFERROR(__xludf.DUMMYFUNCTION("'Job-In'!AW2"),"")</f>
        <v/>
      </c>
      <c r="AM2" s="233" t="str">
        <f>IFERROR(__xludf.DUMMYFUNCTION("'Job-In'!AX2"),"")</f>
        <v/>
      </c>
      <c r="AN2" s="233" t="str">
        <f>IFERROR(__xludf.DUMMYFUNCTION("'Job-In'!AY2"),"")</f>
        <v/>
      </c>
      <c r="AO2" s="233" t="str">
        <f>IFERROR(__xludf.DUMMYFUNCTION("'Job-In'!AZ2"),"")</f>
        <v/>
      </c>
      <c r="AP2" s="233" t="str">
        <f>IFERROR(__xludf.DUMMYFUNCTION("'Job-In'!BA2"),"")</f>
        <v/>
      </c>
      <c r="AQ2" s="233" t="str">
        <f>IFERROR(__xludf.DUMMYFUNCTION("'Job-In'!BB2"),"")</f>
        <v/>
      </c>
      <c r="AR2" s="233" t="str">
        <f>IFERROR(__xludf.DUMMYFUNCTION("'Job-In'!BC2"),"")</f>
        <v/>
      </c>
      <c r="AS2" s="233" t="str">
        <f>IFERROR(__xludf.DUMMYFUNCTION("'Job-In'!BD2"),"")</f>
        <v/>
      </c>
      <c r="AT2" s="233" t="str">
        <f>IFERROR(__xludf.DUMMYFUNCTION("'Job-In'!BE2"),"")</f>
        <v/>
      </c>
      <c r="AU2" s="233" t="str">
        <f>IFERROR(__xludf.DUMMYFUNCTION("'Job-In'!BF2"),"")</f>
        <v/>
      </c>
      <c r="AV2" s="233" t="str">
        <f>IFERROR(__xludf.DUMMYFUNCTION("'Job-In'!BG2"),"")</f>
        <v/>
      </c>
      <c r="AW2" s="233" t="str">
        <f>IFERROR(__xludf.DUMMYFUNCTION("'Job-In'!BH2"),"")</f>
        <v/>
      </c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>
      <c r="A3" s="75"/>
      <c r="C3" s="265"/>
      <c r="D3" s="211"/>
      <c r="E3" s="211"/>
      <c r="F3" s="13"/>
      <c r="G3" s="14" t="str">
        <f>'Job-In'!R3</f>
        <v/>
      </c>
      <c r="H3" s="15">
        <f>SUM(H6:H25)</f>
        <v>0</v>
      </c>
      <c r="I3" s="21" t="str">
        <f>'Job-In'!T3</f>
        <v/>
      </c>
      <c r="J3" s="262">
        <f>'Job-In'!U3</f>
        <v>32</v>
      </c>
      <c r="K3" s="262">
        <f>'Job-In'!V3</f>
        <v>32</v>
      </c>
      <c r="L3" s="262">
        <f>'Job-In'!W3</f>
        <v>2</v>
      </c>
      <c r="M3" s="262">
        <f>'Job-In'!X3</f>
        <v>30</v>
      </c>
      <c r="N3" s="262">
        <f>'Job-In'!Y3</f>
        <v>13</v>
      </c>
      <c r="O3" s="262">
        <f>'Job-In'!Z3</f>
        <v>32</v>
      </c>
      <c r="P3" s="262">
        <f>'Job-In'!AA3</f>
        <v>0</v>
      </c>
      <c r="Q3" s="262">
        <f>'Job-In'!AB3</f>
        <v>0</v>
      </c>
      <c r="R3" s="262">
        <f>'Job-In'!AC3</f>
        <v>2</v>
      </c>
      <c r="S3" s="262">
        <f>'Job-In'!AD3</f>
        <v>19</v>
      </c>
      <c r="T3" s="262">
        <f>'Job-In'!AE3</f>
        <v>11</v>
      </c>
      <c r="U3" s="262">
        <f>'Job-In'!AF3</f>
        <v>3</v>
      </c>
      <c r="V3" s="262">
        <f>'Job-In'!AG3</f>
        <v>11</v>
      </c>
      <c r="W3" s="262">
        <f>'Job-In'!AH3</f>
        <v>0</v>
      </c>
      <c r="X3" s="262">
        <f>'Job-In'!AI3</f>
        <v>0</v>
      </c>
      <c r="Y3" s="262">
        <f>'Job-In'!AJ3</f>
        <v>30</v>
      </c>
      <c r="Z3" s="262">
        <f>'Job-In'!AK3</f>
        <v>0</v>
      </c>
      <c r="AA3" s="262">
        <f>'Job-In'!AL3</f>
        <v>0</v>
      </c>
      <c r="AB3" s="262">
        <f>'Job-In'!AM3</f>
        <v>0</v>
      </c>
      <c r="AC3" s="262">
        <f>'Job-In'!AN3</f>
        <v>0</v>
      </c>
      <c r="AD3" s="262">
        <f>'Job-In'!AO3</f>
        <v>0</v>
      </c>
      <c r="AE3" s="262">
        <f>'Job-In'!AP3</f>
        <v>0</v>
      </c>
      <c r="AF3" s="262">
        <f>'Job-In'!AQ3</f>
        <v>-17</v>
      </c>
      <c r="AG3" s="262">
        <f>'Job-In'!AR3</f>
        <v>0</v>
      </c>
      <c r="AH3" s="262">
        <f>'Job-In'!AS3</f>
        <v>49</v>
      </c>
      <c r="AI3" s="262">
        <f>'Job-In'!AT3</f>
        <v>0</v>
      </c>
      <c r="AJ3" s="262">
        <f>'Job-In'!AU3</f>
        <v>0</v>
      </c>
      <c r="AK3" s="262">
        <f>'Job-In'!AV3</f>
        <v>32</v>
      </c>
      <c r="AL3" s="262">
        <f>'Job-In'!AW3</f>
        <v>0</v>
      </c>
      <c r="AM3" s="262">
        <f>'Job-In'!AX3</f>
        <v>6</v>
      </c>
      <c r="AN3" s="262">
        <f>'Job-In'!AY3</f>
        <v>0</v>
      </c>
      <c r="AO3" s="262">
        <f>'Job-In'!AZ3</f>
        <v>3</v>
      </c>
      <c r="AP3" s="262">
        <f>'Job-In'!BA3</f>
        <v>0</v>
      </c>
      <c r="AQ3" s="262">
        <f>'Job-In'!BB3</f>
        <v>3</v>
      </c>
      <c r="AR3" s="262">
        <f>'Job-In'!BC3</f>
        <v>0</v>
      </c>
      <c r="AS3" s="262">
        <f>'Job-In'!BD3</f>
        <v>0</v>
      </c>
      <c r="AT3" s="262">
        <f>'Job-In'!BE3</f>
        <v>0</v>
      </c>
      <c r="AU3" s="262">
        <f>'Job-In'!BF3</f>
        <v>0</v>
      </c>
      <c r="AV3" s="262">
        <f>'Job-In'!BG3</f>
        <v>0</v>
      </c>
      <c r="AW3" s="262">
        <f>'Job-In'!BH3</f>
        <v>0</v>
      </c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>
      <c r="A4" s="75"/>
      <c r="B4" s="266" t="s">
        <v>399</v>
      </c>
      <c r="C4" s="265"/>
      <c r="D4" s="239"/>
      <c r="E4" s="239"/>
      <c r="F4" s="13"/>
      <c r="G4" s="26" t="str">
        <f>'Job-In'!R4</f>
        <v/>
      </c>
      <c r="H4" s="27" t="str">
        <f>'Job-In'!S4</f>
        <v/>
      </c>
      <c r="I4" s="17" t="str">
        <f>'Job-In'!T4</f>
        <v/>
      </c>
      <c r="J4" s="241" t="str">
        <f>'Job-In'!U4</f>
        <v>ตี๋</v>
      </c>
      <c r="K4" s="241" t="str">
        <f>'Job-In'!V4</f>
        <v>พี่หนู / ชาย</v>
      </c>
      <c r="L4" s="241" t="str">
        <f>'Job-In'!W4</f>
        <v>พี่ล้าน</v>
      </c>
      <c r="M4" s="241" t="str">
        <f>'Job-In'!X4</f>
        <v>พี่บอล</v>
      </c>
      <c r="N4" s="241" t="str">
        <f>'Job-In'!Y4</f>
        <v>พี่เดี่ยว</v>
      </c>
      <c r="O4" s="241" t="str">
        <f>'Job-In'!Z4</f>
        <v>พี่ตุ๊ก</v>
      </c>
      <c r="P4" s="241" t="str">
        <f>'Job-In'!AA4</f>
        <v>แพร</v>
      </c>
      <c r="Q4" s="241" t="str">
        <f>'Job-In'!AB4</f>
        <v>พี่เปิ้ล</v>
      </c>
      <c r="R4" s="241" t="str">
        <f>'Job-In'!AC4</f>
        <v>พี่กบ</v>
      </c>
      <c r="S4" s="241" t="str">
        <f>'Job-In'!AD4</f>
        <v>ลี</v>
      </c>
      <c r="T4" s="241" t="str">
        <f>'Job-In'!AE4</f>
        <v>พี่เล็ก</v>
      </c>
      <c r="U4" s="241" t="str">
        <f>'Job-In'!AF4</f>
        <v>พี่พงษ์</v>
      </c>
      <c r="V4" s="241" t="str">
        <f>'Job-In'!AG4</f>
        <v>พี่ทร</v>
      </c>
      <c r="W4" s="241" t="str">
        <f>'Job-In'!AH4</f>
        <v>พี่ไอซ์</v>
      </c>
      <c r="X4" s="241" t="str">
        <f>'Job-In'!AI4</f>
        <v>ป้าพิณ</v>
      </c>
      <c r="Y4" s="241" t="str">
        <f>'Job-In'!AJ4</f>
        <v>พี่หนู / หญิง</v>
      </c>
      <c r="Z4" s="241" t="str">
        <f>'Job-In'!AK4</f>
        <v>ชาติ</v>
      </c>
      <c r="AA4" s="241" t="str">
        <f>'Job-In'!AL4</f>
        <v>ลุงมิตร</v>
      </c>
      <c r="AB4" s="241" t="str">
        <f>'Job-In'!AM4</f>
        <v>พี่ทศ</v>
      </c>
      <c r="AC4" s="241" t="str">
        <f>'Job-In'!AN4</f>
        <v>โม</v>
      </c>
      <c r="AD4" s="241" t="str">
        <f>'Job-In'!AO4</f>
        <v>พี่เสริม</v>
      </c>
      <c r="AE4" s="241" t="str">
        <f>'Job-In'!AP4</f>
        <v>พี่หน่อง</v>
      </c>
      <c r="AF4" s="241" t="str">
        <f>'Job-In'!AQ4</f>
        <v>พี่เอ็กซ์</v>
      </c>
      <c r="AG4" s="241" t="str">
        <f>'Job-In'!AR4</f>
        <v>พี่เวิน</v>
      </c>
      <c r="AH4" s="241" t="str">
        <f>'Job-In'!AS4</f>
        <v>มอส</v>
      </c>
      <c r="AI4" s="241" t="str">
        <f>'Job-In'!AT4</f>
        <v>อาโก้</v>
      </c>
      <c r="AJ4" s="241" t="str">
        <f>'Job-In'!AU4</f>
        <v>ฟิล์ม</v>
      </c>
      <c r="AK4" s="241" t="str">
        <f>'Job-In'!AV4</f>
        <v>ลิตร</v>
      </c>
      <c r="AL4" s="241" t="str">
        <f>'Job-In'!AW4</f>
        <v>สุข</v>
      </c>
      <c r="AM4" s="241" t="str">
        <f>'Job-In'!AX4</f>
        <v>เพลง</v>
      </c>
      <c r="AN4" s="241" t="str">
        <f>'Job-In'!AY4</f>
        <v>เสือ</v>
      </c>
      <c r="AO4" s="241" t="str">
        <f>'Job-In'!AZ4</f>
        <v>ทีมนอกพงศกร</v>
      </c>
      <c r="AP4" s="241" t="str">
        <f>'Job-In'!BA4</f>
        <v>ทีมนอกเบส</v>
      </c>
      <c r="AQ4" s="241" t="str">
        <f>'Job-In'!BB4</f>
        <v>ทีมนอกน้าป๋อง</v>
      </c>
      <c r="AR4" s="241" t="str">
        <f>'Job-In'!BC4</f>
        <v/>
      </c>
      <c r="AS4" s="241" t="str">
        <f>'Job-In'!BD4</f>
        <v/>
      </c>
      <c r="AT4" s="241" t="str">
        <f>'Job-In'!BE4</f>
        <v/>
      </c>
      <c r="AU4" s="241" t="str">
        <f>'Job-In'!BF4</f>
        <v/>
      </c>
      <c r="AV4" s="241" t="str">
        <f>'Job-In'!BG4</f>
        <v/>
      </c>
      <c r="AW4" s="241" t="str">
        <f>'Job-In'!BH4</f>
        <v/>
      </c>
      <c r="AX4" s="150" t="str">
        <f t="shared" ref="AX4:AX5" si="1">'Job-In11'!AX4</f>
        <v>#REF!</v>
      </c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</row>
    <row r="5">
      <c r="A5" s="31" t="s">
        <v>141</v>
      </c>
      <c r="B5" s="31" t="s">
        <v>11</v>
      </c>
      <c r="C5" s="267" t="s">
        <v>394</v>
      </c>
      <c r="D5" s="221" t="s">
        <v>395</v>
      </c>
      <c r="E5" s="221" t="s">
        <v>396</v>
      </c>
      <c r="F5" s="268" t="s">
        <v>398</v>
      </c>
      <c r="G5" s="269" t="s">
        <v>400</v>
      </c>
      <c r="H5" s="270" t="s">
        <v>20</v>
      </c>
      <c r="I5" s="270" t="s">
        <v>21</v>
      </c>
      <c r="J5" s="41">
        <v>1.0</v>
      </c>
      <c r="K5" s="41">
        <v>2.0</v>
      </c>
      <c r="L5" s="41">
        <v>3.0</v>
      </c>
      <c r="M5" s="41">
        <v>4.0</v>
      </c>
      <c r="N5" s="41">
        <v>5.0</v>
      </c>
      <c r="O5" s="41">
        <v>6.0</v>
      </c>
      <c r="P5" s="41">
        <v>7.0</v>
      </c>
      <c r="Q5" s="41">
        <v>8.0</v>
      </c>
      <c r="R5" s="41">
        <v>9.0</v>
      </c>
      <c r="S5" s="41">
        <v>10.0</v>
      </c>
      <c r="T5" s="41">
        <v>11.0</v>
      </c>
      <c r="U5" s="41">
        <v>12.0</v>
      </c>
      <c r="V5" s="41">
        <v>13.0</v>
      </c>
      <c r="W5" s="41">
        <v>14.0</v>
      </c>
      <c r="X5" s="41">
        <v>15.0</v>
      </c>
      <c r="Y5" s="41">
        <v>16.0</v>
      </c>
      <c r="Z5" s="41">
        <v>17.0</v>
      </c>
      <c r="AA5" s="41">
        <v>18.0</v>
      </c>
      <c r="AB5" s="41">
        <v>19.0</v>
      </c>
      <c r="AC5" s="41">
        <v>20.0</v>
      </c>
      <c r="AD5" s="41">
        <v>21.0</v>
      </c>
      <c r="AE5" s="41">
        <v>22.0</v>
      </c>
      <c r="AF5" s="41">
        <v>23.0</v>
      </c>
      <c r="AG5" s="41">
        <v>24.0</v>
      </c>
      <c r="AH5" s="41">
        <v>25.0</v>
      </c>
      <c r="AI5" s="41">
        <v>26.0</v>
      </c>
      <c r="AJ5" s="41">
        <v>27.0</v>
      </c>
      <c r="AK5" s="41">
        <v>28.0</v>
      </c>
      <c r="AL5" s="41">
        <v>29.0</v>
      </c>
      <c r="AM5" s="41">
        <v>30.0</v>
      </c>
      <c r="AN5" s="41">
        <v>31.0</v>
      </c>
      <c r="AO5" s="41">
        <v>32.0</v>
      </c>
      <c r="AP5" s="41">
        <v>33.0</v>
      </c>
      <c r="AQ5" s="41">
        <v>34.0</v>
      </c>
      <c r="AR5" s="41">
        <v>35.0</v>
      </c>
      <c r="AS5" s="41">
        <v>36.0</v>
      </c>
      <c r="AT5" s="41">
        <v>37.0</v>
      </c>
      <c r="AU5" s="41">
        <v>38.0</v>
      </c>
      <c r="AV5" s="41">
        <v>39.0</v>
      </c>
      <c r="AW5" s="41">
        <v>40.0</v>
      </c>
      <c r="AX5" s="150" t="str">
        <f t="shared" si="1"/>
        <v>#REF!</v>
      </c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</row>
    <row r="6">
      <c r="A6" s="6">
        <v>1.0</v>
      </c>
      <c r="B6" s="79" t="str">
        <f>IFERROR(__xludf.DUMMYFUNCTION("FILTER(dataJobIn,JobName=$B$4)"),"#N/A")</f>
        <v>#N/A</v>
      </c>
      <c r="C6" s="271"/>
      <c r="D6" s="251"/>
      <c r="E6" s="251"/>
      <c r="F6" s="252"/>
      <c r="G6" s="1"/>
      <c r="H6" s="252"/>
      <c r="I6" s="1"/>
      <c r="J6" s="1"/>
      <c r="K6" s="1"/>
      <c r="L6" s="1"/>
      <c r="M6" s="1"/>
      <c r="N6" s="1"/>
      <c r="O6" s="1"/>
      <c r="P6" s="1"/>
      <c r="Q6" s="233"/>
      <c r="R6" s="1"/>
      <c r="S6" s="1"/>
      <c r="T6" s="1"/>
      <c r="U6" s="1"/>
      <c r="V6" s="1"/>
      <c r="W6" s="1"/>
      <c r="X6" s="233"/>
      <c r="Y6" s="233"/>
      <c r="Z6" s="233"/>
      <c r="AA6" s="233"/>
      <c r="AB6" s="233"/>
      <c r="AC6" s="1"/>
      <c r="AD6" s="1"/>
      <c r="AE6" s="233"/>
      <c r="AF6" s="233"/>
      <c r="AG6" s="233"/>
      <c r="AH6" s="233"/>
      <c r="AI6" s="1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</row>
    <row r="7">
      <c r="A7" s="6">
        <v>2.0</v>
      </c>
      <c r="B7" s="79"/>
      <c r="C7" s="271"/>
      <c r="D7" s="251"/>
      <c r="E7" s="251"/>
      <c r="F7" s="252"/>
      <c r="G7" s="1"/>
      <c r="H7" s="252"/>
      <c r="I7" s="1"/>
      <c r="J7" s="1"/>
      <c r="K7" s="1"/>
      <c r="L7" s="1"/>
      <c r="M7" s="1"/>
      <c r="N7" s="1"/>
      <c r="O7" s="1"/>
      <c r="P7" s="1"/>
      <c r="Q7" s="233"/>
      <c r="R7" s="1"/>
      <c r="S7" s="1"/>
      <c r="T7" s="1"/>
      <c r="U7" s="1"/>
      <c r="V7" s="1"/>
      <c r="W7" s="1"/>
      <c r="X7" s="233"/>
      <c r="Y7" s="233"/>
      <c r="Z7" s="233"/>
      <c r="AA7" s="233"/>
      <c r="AB7" s="233"/>
      <c r="AC7" s="1"/>
      <c r="AD7" s="1"/>
      <c r="AE7" s="233"/>
      <c r="AF7" s="233"/>
      <c r="AG7" s="233"/>
      <c r="AH7" s="233"/>
      <c r="AI7" s="1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>
      <c r="A8" s="6">
        <v>3.0</v>
      </c>
      <c r="B8" s="79"/>
      <c r="C8" s="271"/>
      <c r="D8" s="261"/>
      <c r="E8" s="261"/>
      <c r="F8" s="252"/>
      <c r="G8" s="1"/>
      <c r="H8" s="252"/>
      <c r="I8" s="1"/>
      <c r="J8" s="233"/>
      <c r="K8" s="1"/>
      <c r="L8" s="233"/>
      <c r="M8" s="1"/>
      <c r="N8" s="1"/>
      <c r="O8" s="233"/>
      <c r="P8" s="233"/>
      <c r="Q8" s="233"/>
      <c r="R8" s="233"/>
      <c r="S8" s="1"/>
      <c r="T8" s="1"/>
      <c r="U8" s="233"/>
      <c r="V8" s="233"/>
      <c r="W8" s="233"/>
      <c r="X8" s="233"/>
      <c r="Y8" s="233"/>
      <c r="Z8" s="233"/>
      <c r="AA8" s="233"/>
      <c r="AB8" s="233"/>
      <c r="AC8" s="1"/>
      <c r="AD8" s="1"/>
      <c r="AE8" s="233"/>
      <c r="AF8" s="233"/>
      <c r="AG8" s="233"/>
      <c r="AH8" s="233"/>
      <c r="AI8" s="1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>
      <c r="A9" s="6">
        <v>4.0</v>
      </c>
      <c r="B9" s="79"/>
      <c r="C9" s="271"/>
      <c r="D9" s="261"/>
      <c r="E9" s="261"/>
      <c r="F9" s="252"/>
      <c r="G9" s="1"/>
      <c r="H9" s="252"/>
      <c r="I9" s="1"/>
      <c r="J9" s="1"/>
      <c r="K9" s="1"/>
      <c r="L9" s="1"/>
      <c r="M9" s="1"/>
      <c r="N9" s="1"/>
      <c r="O9" s="233"/>
      <c r="P9" s="233"/>
      <c r="Q9" s="233"/>
      <c r="R9" s="233"/>
      <c r="S9" s="1"/>
      <c r="T9" s="1"/>
      <c r="U9" s="233"/>
      <c r="V9" s="233"/>
      <c r="W9" s="233"/>
      <c r="X9" s="233"/>
      <c r="Y9" s="233"/>
      <c r="Z9" s="233"/>
      <c r="AA9" s="233"/>
      <c r="AB9" s="233"/>
      <c r="AC9" s="1"/>
      <c r="AD9" s="1"/>
      <c r="AE9" s="233"/>
      <c r="AF9" s="233"/>
      <c r="AG9" s="233"/>
      <c r="AH9" s="233"/>
      <c r="AI9" s="1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>
      <c r="A10" s="6">
        <v>5.0</v>
      </c>
      <c r="B10" s="79"/>
      <c r="C10" s="271"/>
      <c r="D10" s="261"/>
      <c r="E10" s="261"/>
      <c r="F10" s="252"/>
      <c r="G10" s="1"/>
      <c r="H10" s="252"/>
      <c r="I10" s="1"/>
      <c r="J10" s="1"/>
      <c r="K10" s="1"/>
      <c r="L10" s="1"/>
      <c r="M10" s="233"/>
      <c r="N10" s="1"/>
      <c r="O10" s="233"/>
      <c r="P10" s="233"/>
      <c r="Q10" s="233"/>
      <c r="R10" s="233"/>
      <c r="S10" s="1"/>
      <c r="T10" s="1"/>
      <c r="U10" s="233"/>
      <c r="V10" s="233"/>
      <c r="W10" s="233"/>
      <c r="X10" s="233"/>
      <c r="Y10" s="233"/>
      <c r="Z10" s="233"/>
      <c r="AA10" s="233"/>
      <c r="AB10" s="233"/>
      <c r="AC10" s="1"/>
      <c r="AD10" s="1"/>
      <c r="AE10" s="233"/>
      <c r="AF10" s="233"/>
      <c r="AG10" s="233"/>
      <c r="AH10" s="233"/>
      <c r="AI10" s="1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>
      <c r="A11" s="6">
        <v>6.0</v>
      </c>
      <c r="B11" s="79"/>
      <c r="C11" s="271"/>
      <c r="D11" s="251"/>
      <c r="E11" s="251"/>
      <c r="F11" s="252"/>
      <c r="G11" s="1"/>
      <c r="H11" s="252"/>
      <c r="I11" s="1"/>
      <c r="J11" s="233"/>
      <c r="K11" s="1"/>
      <c r="L11" s="233"/>
      <c r="M11" s="1"/>
      <c r="N11" s="233"/>
      <c r="O11" s="233"/>
      <c r="P11" s="233"/>
      <c r="Q11" s="233"/>
      <c r="R11" s="233"/>
      <c r="S11" s="1"/>
      <c r="T11" s="1"/>
      <c r="U11" s="233"/>
      <c r="V11" s="233"/>
      <c r="W11" s="233"/>
      <c r="X11" s="233"/>
      <c r="Y11" s="233"/>
      <c r="Z11" s="233"/>
      <c r="AA11" s="233"/>
      <c r="AB11" s="233"/>
      <c r="AC11" s="1"/>
      <c r="AD11" s="1"/>
      <c r="AE11" s="233"/>
      <c r="AF11" s="233"/>
      <c r="AG11" s="233"/>
      <c r="AH11" s="233"/>
      <c r="AI11" s="1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>
      <c r="A12" s="6">
        <v>7.0</v>
      </c>
      <c r="B12" s="79"/>
      <c r="C12" s="271"/>
      <c r="D12" s="228"/>
      <c r="E12" s="228"/>
      <c r="F12" s="252"/>
      <c r="G12" s="1"/>
      <c r="H12" s="252"/>
      <c r="I12" s="1"/>
      <c r="J12" s="233"/>
      <c r="K12" s="1"/>
      <c r="L12" s="1"/>
      <c r="M12" s="233"/>
      <c r="N12" s="1"/>
      <c r="O12" s="233"/>
      <c r="P12" s="233"/>
      <c r="Q12" s="233"/>
      <c r="R12" s="233"/>
      <c r="S12" s="1"/>
      <c r="T12" s="1"/>
      <c r="U12" s="233"/>
      <c r="V12" s="233"/>
      <c r="W12" s="233"/>
      <c r="X12" s="233"/>
      <c r="Y12" s="233"/>
      <c r="Z12" s="233"/>
      <c r="AA12" s="233"/>
      <c r="AB12" s="233"/>
      <c r="AC12" s="1"/>
      <c r="AD12" s="1"/>
      <c r="AE12" s="233"/>
      <c r="AF12" s="233"/>
      <c r="AG12" s="233"/>
      <c r="AH12" s="233"/>
      <c r="AI12" s="1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>
      <c r="A13" s="6">
        <v>8.0</v>
      </c>
      <c r="B13" s="79"/>
      <c r="C13" s="271"/>
      <c r="D13" s="261"/>
      <c r="E13" s="261"/>
      <c r="F13" s="252"/>
      <c r="G13" s="1"/>
      <c r="H13" s="252"/>
      <c r="I13" s="1"/>
      <c r="J13" s="1"/>
      <c r="K13" s="1"/>
      <c r="L13" s="233"/>
      <c r="M13" s="1"/>
      <c r="N13" s="233"/>
      <c r="O13" s="233"/>
      <c r="P13" s="233"/>
      <c r="Q13" s="233"/>
      <c r="R13" s="233"/>
      <c r="S13" s="1"/>
      <c r="T13" s="1"/>
      <c r="U13" s="233"/>
      <c r="V13" s="233"/>
      <c r="W13" s="233"/>
      <c r="X13" s="233"/>
      <c r="Y13" s="233"/>
      <c r="Z13" s="233"/>
      <c r="AA13" s="233"/>
      <c r="AB13" s="233"/>
      <c r="AC13" s="1"/>
      <c r="AD13" s="1"/>
      <c r="AE13" s="233"/>
      <c r="AF13" s="233"/>
      <c r="AG13" s="233"/>
      <c r="AH13" s="233"/>
      <c r="AI13" s="1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>
      <c r="A14" s="6">
        <v>9.0</v>
      </c>
      <c r="B14" s="79"/>
      <c r="C14" s="271"/>
      <c r="D14" s="261"/>
      <c r="E14" s="261"/>
      <c r="F14" s="252"/>
      <c r="G14" s="233"/>
      <c r="H14" s="252"/>
      <c r="I14" s="233"/>
      <c r="J14" s="233"/>
      <c r="K14" s="1"/>
      <c r="L14" s="233"/>
      <c r="M14" s="233"/>
      <c r="N14" s="233"/>
      <c r="O14" s="233"/>
      <c r="P14" s="233"/>
      <c r="Q14" s="233"/>
      <c r="R14" s="233"/>
      <c r="S14" s="1"/>
      <c r="T14" s="1"/>
      <c r="U14" s="233"/>
      <c r="V14" s="233"/>
      <c r="W14" s="233"/>
      <c r="X14" s="233"/>
      <c r="Y14" s="233"/>
      <c r="Z14" s="233"/>
      <c r="AA14" s="233"/>
      <c r="AB14" s="233"/>
      <c r="AC14" s="1"/>
      <c r="AD14" s="1"/>
      <c r="AE14" s="233"/>
      <c r="AF14" s="233"/>
      <c r="AG14" s="233"/>
      <c r="AH14" s="233"/>
      <c r="AI14" s="1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>
      <c r="A15" s="6">
        <v>10.0</v>
      </c>
      <c r="B15" s="79"/>
      <c r="C15" s="271"/>
      <c r="D15" s="261"/>
      <c r="E15" s="261"/>
      <c r="F15" s="252"/>
      <c r="G15" s="233"/>
      <c r="H15" s="252"/>
      <c r="I15" s="233"/>
      <c r="J15" s="1"/>
      <c r="K15" s="1"/>
      <c r="L15" s="1"/>
      <c r="M15" s="1"/>
      <c r="N15" s="1"/>
      <c r="O15" s="233"/>
      <c r="P15" s="233"/>
      <c r="Q15" s="233"/>
      <c r="R15" s="233"/>
      <c r="S15" s="1"/>
      <c r="T15" s="1"/>
      <c r="U15" s="233"/>
      <c r="V15" s="233"/>
      <c r="W15" s="233"/>
      <c r="X15" s="233"/>
      <c r="Y15" s="233"/>
      <c r="Z15" s="233"/>
      <c r="AA15" s="233"/>
      <c r="AB15" s="233"/>
      <c r="AC15" s="1"/>
      <c r="AD15" s="1"/>
      <c r="AE15" s="233"/>
      <c r="AF15" s="233"/>
      <c r="AG15" s="233"/>
      <c r="AH15" s="233"/>
      <c r="AI15" s="1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>
      <c r="A16" s="6">
        <v>11.0</v>
      </c>
      <c r="B16" s="79"/>
      <c r="C16" s="271"/>
      <c r="D16" s="261"/>
      <c r="E16" s="261"/>
      <c r="F16" s="252"/>
      <c r="G16" s="233"/>
      <c r="H16" s="252"/>
      <c r="I16" s="233"/>
      <c r="J16" s="1"/>
      <c r="K16" s="1"/>
      <c r="L16" s="1"/>
      <c r="M16" s="1"/>
      <c r="N16" s="1"/>
      <c r="O16" s="233"/>
      <c r="P16" s="233"/>
      <c r="Q16" s="233"/>
      <c r="R16" s="233"/>
      <c r="S16" s="1"/>
      <c r="T16" s="1"/>
      <c r="U16" s="233"/>
      <c r="V16" s="233"/>
      <c r="W16" s="233"/>
      <c r="X16" s="233"/>
      <c r="Y16" s="233"/>
      <c r="Z16" s="233"/>
      <c r="AA16" s="233"/>
      <c r="AB16" s="233"/>
      <c r="AC16" s="1"/>
      <c r="AD16" s="1"/>
      <c r="AE16" s="233"/>
      <c r="AF16" s="233"/>
      <c r="AG16" s="233"/>
      <c r="AH16" s="233"/>
      <c r="AI16" s="1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>
      <c r="A17" s="6">
        <v>12.0</v>
      </c>
      <c r="B17" s="79"/>
      <c r="C17" s="271"/>
      <c r="D17" s="261"/>
      <c r="E17" s="261"/>
      <c r="F17" s="252"/>
      <c r="G17" s="233"/>
      <c r="H17" s="252"/>
      <c r="I17" s="233"/>
      <c r="J17" s="1"/>
      <c r="K17" s="1"/>
      <c r="L17" s="1"/>
      <c r="M17" s="1"/>
      <c r="N17" s="1"/>
      <c r="O17" s="233"/>
      <c r="P17" s="233"/>
      <c r="Q17" s="233"/>
      <c r="R17" s="233"/>
      <c r="S17" s="1"/>
      <c r="T17" s="1"/>
      <c r="U17" s="233"/>
      <c r="V17" s="233"/>
      <c r="W17" s="233"/>
      <c r="X17" s="233"/>
      <c r="Y17" s="233"/>
      <c r="Z17" s="233"/>
      <c r="AA17" s="233"/>
      <c r="AB17" s="233"/>
      <c r="AC17" s="1"/>
      <c r="AD17" s="1"/>
      <c r="AE17" s="233"/>
      <c r="AF17" s="233"/>
      <c r="AG17" s="233"/>
      <c r="AH17" s="233"/>
      <c r="AI17" s="1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>
      <c r="A18" s="6">
        <v>13.0</v>
      </c>
      <c r="B18" s="79"/>
      <c r="C18" s="271"/>
      <c r="D18" s="261"/>
      <c r="E18" s="261"/>
      <c r="F18" s="252"/>
      <c r="G18" s="233"/>
      <c r="H18" s="252"/>
      <c r="I18" s="233"/>
      <c r="J18" s="1"/>
      <c r="K18" s="1"/>
      <c r="L18" s="1"/>
      <c r="M18" s="1"/>
      <c r="N18" s="1"/>
      <c r="O18" s="233"/>
      <c r="P18" s="233"/>
      <c r="Q18" s="233"/>
      <c r="R18" s="233"/>
      <c r="S18" s="1"/>
      <c r="T18" s="1"/>
      <c r="U18" s="233"/>
      <c r="V18" s="233"/>
      <c r="W18" s="233"/>
      <c r="X18" s="233"/>
      <c r="Y18" s="233"/>
      <c r="Z18" s="233"/>
      <c r="AA18" s="233"/>
      <c r="AB18" s="233"/>
      <c r="AC18" s="1"/>
      <c r="AD18" s="1"/>
      <c r="AE18" s="233"/>
      <c r="AF18" s="233"/>
      <c r="AG18" s="233"/>
      <c r="AH18" s="233"/>
      <c r="AI18" s="1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>
      <c r="A19" s="6">
        <v>14.0</v>
      </c>
      <c r="B19" s="79"/>
      <c r="C19" s="271"/>
      <c r="D19" s="261"/>
      <c r="E19" s="261"/>
      <c r="F19" s="252"/>
      <c r="G19" s="233"/>
      <c r="H19" s="252"/>
      <c r="I19" s="233"/>
      <c r="J19" s="1"/>
      <c r="K19" s="1"/>
      <c r="L19" s="1"/>
      <c r="M19" s="1"/>
      <c r="N19" s="1"/>
      <c r="O19" s="233"/>
      <c r="P19" s="233"/>
      <c r="Q19" s="233"/>
      <c r="R19" s="233"/>
      <c r="S19" s="1"/>
      <c r="T19" s="1"/>
      <c r="U19" s="233"/>
      <c r="V19" s="233"/>
      <c r="W19" s="233"/>
      <c r="X19" s="233"/>
      <c r="Y19" s="233"/>
      <c r="Z19" s="233"/>
      <c r="AA19" s="233"/>
      <c r="AB19" s="233"/>
      <c r="AC19" s="1"/>
      <c r="AD19" s="1"/>
      <c r="AE19" s="233"/>
      <c r="AF19" s="233"/>
      <c r="AG19" s="233"/>
      <c r="AH19" s="233"/>
      <c r="AI19" s="1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>
      <c r="A20" s="6">
        <v>15.0</v>
      </c>
      <c r="B20" s="79"/>
      <c r="C20" s="271"/>
      <c r="D20" s="261"/>
      <c r="E20" s="261"/>
      <c r="F20" s="252"/>
      <c r="G20" s="233"/>
      <c r="H20" s="252"/>
      <c r="I20" s="233"/>
      <c r="J20" s="1"/>
      <c r="K20" s="1"/>
      <c r="L20" s="1"/>
      <c r="M20" s="1"/>
      <c r="N20" s="1"/>
      <c r="O20" s="233"/>
      <c r="P20" s="233"/>
      <c r="Q20" s="233"/>
      <c r="R20" s="233"/>
      <c r="S20" s="1"/>
      <c r="T20" s="1"/>
      <c r="U20" s="233"/>
      <c r="V20" s="233"/>
      <c r="W20" s="233"/>
      <c r="X20" s="233"/>
      <c r="Y20" s="233"/>
      <c r="Z20" s="233"/>
      <c r="AA20" s="233"/>
      <c r="AB20" s="233"/>
      <c r="AC20" s="1"/>
      <c r="AD20" s="1"/>
      <c r="AE20" s="233"/>
      <c r="AF20" s="233"/>
      <c r="AG20" s="233"/>
      <c r="AH20" s="233"/>
      <c r="AI20" s="1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>
      <c r="A21" s="6">
        <v>16.0</v>
      </c>
      <c r="B21" s="79"/>
      <c r="C21" s="271"/>
      <c r="D21" s="261"/>
      <c r="E21" s="261"/>
      <c r="F21" s="252"/>
      <c r="G21" s="233"/>
      <c r="H21" s="252"/>
      <c r="I21" s="233"/>
      <c r="J21" s="1"/>
      <c r="K21" s="1"/>
      <c r="L21" s="1"/>
      <c r="M21" s="1"/>
      <c r="N21" s="1"/>
      <c r="O21" s="233"/>
      <c r="P21" s="233"/>
      <c r="Q21" s="233"/>
      <c r="R21" s="233"/>
      <c r="S21" s="1"/>
      <c r="T21" s="1"/>
      <c r="U21" s="233"/>
      <c r="V21" s="233"/>
      <c r="W21" s="233"/>
      <c r="X21" s="233"/>
      <c r="Y21" s="233"/>
      <c r="Z21" s="233"/>
      <c r="AA21" s="233"/>
      <c r="AB21" s="233"/>
      <c r="AC21" s="1"/>
      <c r="AD21" s="1"/>
      <c r="AE21" s="233"/>
      <c r="AF21" s="233"/>
      <c r="AG21" s="233"/>
      <c r="AH21" s="233"/>
      <c r="AI21" s="1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>
      <c r="A22" s="6">
        <v>17.0</v>
      </c>
      <c r="B22" s="79"/>
      <c r="C22" s="271"/>
      <c r="D22" s="261"/>
      <c r="E22" s="261"/>
      <c r="F22" s="252"/>
      <c r="G22" s="233"/>
      <c r="H22" s="252"/>
      <c r="I22" s="233"/>
      <c r="J22" s="1"/>
      <c r="K22" s="1"/>
      <c r="L22" s="1"/>
      <c r="M22" s="1"/>
      <c r="N22" s="1"/>
      <c r="O22" s="233"/>
      <c r="P22" s="233"/>
      <c r="Q22" s="233"/>
      <c r="R22" s="233"/>
      <c r="S22" s="1"/>
      <c r="T22" s="1"/>
      <c r="U22" s="233"/>
      <c r="V22" s="233"/>
      <c r="W22" s="233"/>
      <c r="X22" s="233"/>
      <c r="Y22" s="233"/>
      <c r="Z22" s="233"/>
      <c r="AA22" s="233"/>
      <c r="AB22" s="233"/>
      <c r="AC22" s="1"/>
      <c r="AD22" s="1"/>
      <c r="AE22" s="233"/>
      <c r="AF22" s="233"/>
      <c r="AG22" s="233"/>
      <c r="AH22" s="233"/>
      <c r="AI22" s="1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>
      <c r="A23" s="6">
        <v>18.0</v>
      </c>
      <c r="B23" s="79"/>
      <c r="C23" s="271"/>
      <c r="D23" s="261"/>
      <c r="E23" s="261"/>
      <c r="F23" s="252"/>
      <c r="G23" s="233"/>
      <c r="H23" s="252"/>
      <c r="I23" s="233"/>
      <c r="J23" s="1"/>
      <c r="K23" s="1"/>
      <c r="L23" s="1"/>
      <c r="M23" s="1"/>
      <c r="N23" s="1"/>
      <c r="O23" s="233"/>
      <c r="P23" s="233"/>
      <c r="Q23" s="233"/>
      <c r="R23" s="233"/>
      <c r="S23" s="1"/>
      <c r="T23" s="1"/>
      <c r="U23" s="233"/>
      <c r="V23" s="233"/>
      <c r="W23" s="233"/>
      <c r="X23" s="233"/>
      <c r="Y23" s="233"/>
      <c r="Z23" s="233"/>
      <c r="AA23" s="233"/>
      <c r="AB23" s="233"/>
      <c r="AC23" s="1"/>
      <c r="AD23" s="1"/>
      <c r="AE23" s="233"/>
      <c r="AF23" s="233"/>
      <c r="AG23" s="233"/>
      <c r="AH23" s="233"/>
      <c r="AI23" s="1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>
      <c r="A24" s="6">
        <v>19.0</v>
      </c>
      <c r="B24" s="79"/>
      <c r="C24" s="271"/>
      <c r="D24" s="261"/>
      <c r="E24" s="261"/>
      <c r="F24" s="252"/>
      <c r="G24" s="233"/>
      <c r="H24" s="252"/>
      <c r="I24" s="233"/>
      <c r="J24" s="1"/>
      <c r="K24" s="1"/>
      <c r="L24" s="1"/>
      <c r="M24" s="1"/>
      <c r="N24" s="1"/>
      <c r="O24" s="233"/>
      <c r="P24" s="233"/>
      <c r="Q24" s="233"/>
      <c r="R24" s="233"/>
      <c r="S24" s="1"/>
      <c r="T24" s="1"/>
      <c r="U24" s="233"/>
      <c r="V24" s="233"/>
      <c r="W24" s="233"/>
      <c r="X24" s="233"/>
      <c r="Y24" s="233"/>
      <c r="Z24" s="233"/>
      <c r="AA24" s="233"/>
      <c r="AB24" s="233"/>
      <c r="AC24" s="1"/>
      <c r="AD24" s="1"/>
      <c r="AE24" s="233"/>
      <c r="AF24" s="233"/>
      <c r="AG24" s="233"/>
      <c r="AH24" s="233"/>
      <c r="AI24" s="1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>
      <c r="A25" s="6">
        <v>20.0</v>
      </c>
      <c r="B25" s="74"/>
      <c r="C25" s="271"/>
      <c r="D25" s="261"/>
      <c r="E25" s="261"/>
      <c r="F25" s="252"/>
      <c r="G25" s="233"/>
      <c r="H25" s="252"/>
      <c r="I25" s="233"/>
      <c r="J25" s="1"/>
      <c r="K25" s="1"/>
      <c r="L25" s="1"/>
      <c r="M25" s="1"/>
      <c r="N25" s="1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>
      <c r="A26" s="6"/>
      <c r="B26" s="75"/>
      <c r="C26" s="265"/>
      <c r="D26" s="251"/>
      <c r="E26" s="251"/>
      <c r="F26" s="252"/>
      <c r="G26" s="1" t="s">
        <v>136</v>
      </c>
      <c r="H26" s="252">
        <f>SUM(H6:H25)</f>
        <v>0</v>
      </c>
      <c r="I26" s="1"/>
      <c r="J26" s="1">
        <f t="shared" ref="J26:AW26" si="2">SUMPRODUCT($F$6:$F$25,J$6:J$25)</f>
        <v>0</v>
      </c>
      <c r="K26" s="1">
        <f t="shared" si="2"/>
        <v>0</v>
      </c>
      <c r="L26" s="1">
        <f t="shared" si="2"/>
        <v>0</v>
      </c>
      <c r="M26" s="1">
        <f t="shared" si="2"/>
        <v>0</v>
      </c>
      <c r="N26" s="1">
        <f t="shared" si="2"/>
        <v>0</v>
      </c>
      <c r="O26" s="233">
        <f t="shared" si="2"/>
        <v>0</v>
      </c>
      <c r="P26" s="233">
        <f t="shared" si="2"/>
        <v>0</v>
      </c>
      <c r="Q26" s="233">
        <f t="shared" si="2"/>
        <v>0</v>
      </c>
      <c r="R26" s="233">
        <f t="shared" si="2"/>
        <v>0</v>
      </c>
      <c r="S26" s="233">
        <f t="shared" si="2"/>
        <v>0</v>
      </c>
      <c r="T26" s="233">
        <f t="shared" si="2"/>
        <v>0</v>
      </c>
      <c r="U26" s="233">
        <f t="shared" si="2"/>
        <v>0</v>
      </c>
      <c r="V26" s="233">
        <f t="shared" si="2"/>
        <v>0</v>
      </c>
      <c r="W26" s="233">
        <f t="shared" si="2"/>
        <v>0</v>
      </c>
      <c r="X26" s="233">
        <f t="shared" si="2"/>
        <v>0</v>
      </c>
      <c r="Y26" s="233">
        <f t="shared" si="2"/>
        <v>0</v>
      </c>
      <c r="Z26" s="233">
        <f t="shared" si="2"/>
        <v>0</v>
      </c>
      <c r="AA26" s="233">
        <f t="shared" si="2"/>
        <v>0</v>
      </c>
      <c r="AB26" s="233">
        <f t="shared" si="2"/>
        <v>0</v>
      </c>
      <c r="AC26" s="233">
        <f t="shared" si="2"/>
        <v>0</v>
      </c>
      <c r="AD26" s="233">
        <f t="shared" si="2"/>
        <v>0</v>
      </c>
      <c r="AE26" s="233">
        <f t="shared" si="2"/>
        <v>0</v>
      </c>
      <c r="AF26" s="233">
        <f t="shared" si="2"/>
        <v>0</v>
      </c>
      <c r="AG26" s="233">
        <f t="shared" si="2"/>
        <v>0</v>
      </c>
      <c r="AH26" s="233">
        <f t="shared" si="2"/>
        <v>0</v>
      </c>
      <c r="AI26" s="233">
        <f t="shared" si="2"/>
        <v>0</v>
      </c>
      <c r="AJ26" s="233">
        <f t="shared" si="2"/>
        <v>0</v>
      </c>
      <c r="AK26" s="233">
        <f t="shared" si="2"/>
        <v>0</v>
      </c>
      <c r="AL26" s="233">
        <f t="shared" si="2"/>
        <v>0</v>
      </c>
      <c r="AM26" s="233">
        <f t="shared" si="2"/>
        <v>0</v>
      </c>
      <c r="AN26" s="233">
        <f t="shared" si="2"/>
        <v>0</v>
      </c>
      <c r="AO26" s="233">
        <f t="shared" si="2"/>
        <v>0</v>
      </c>
      <c r="AP26" s="233">
        <f t="shared" si="2"/>
        <v>0</v>
      </c>
      <c r="AQ26" s="233">
        <f t="shared" si="2"/>
        <v>0</v>
      </c>
      <c r="AR26" s="233">
        <f t="shared" si="2"/>
        <v>0</v>
      </c>
      <c r="AS26" s="233">
        <f t="shared" si="2"/>
        <v>0</v>
      </c>
      <c r="AT26" s="233">
        <f t="shared" si="2"/>
        <v>0</v>
      </c>
      <c r="AU26" s="233">
        <f t="shared" si="2"/>
        <v>0</v>
      </c>
      <c r="AV26" s="233">
        <f t="shared" si="2"/>
        <v>0</v>
      </c>
      <c r="AW26" s="233">
        <f t="shared" si="2"/>
        <v>0</v>
      </c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>
      <c r="A27" s="6"/>
      <c r="B27" s="75"/>
      <c r="C27" s="265"/>
      <c r="D27" s="261"/>
      <c r="E27" s="261"/>
      <c r="F27" s="233"/>
      <c r="G27" s="6" t="s">
        <v>135</v>
      </c>
      <c r="H27" s="252">
        <v>100.0</v>
      </c>
      <c r="I27" s="262">
        <f t="shared" ref="I27:I28" si="3">SUM($J27:$AW27)</f>
        <v>0</v>
      </c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262"/>
      <c r="AU27" s="262"/>
      <c r="AV27" s="262"/>
      <c r="AW27" s="262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>
      <c r="A28" s="75"/>
      <c r="B28" s="75"/>
      <c r="C28" s="265"/>
      <c r="D28" s="261"/>
      <c r="E28" s="261"/>
      <c r="F28" s="6"/>
      <c r="G28" s="6" t="s">
        <v>137</v>
      </c>
      <c r="H28" s="1">
        <f>H26/H27</f>
        <v>0</v>
      </c>
      <c r="I28" s="6">
        <f t="shared" si="3"/>
        <v>0</v>
      </c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>
      <c r="A29" s="75"/>
      <c r="B29" s="75"/>
      <c r="C29" s="265"/>
      <c r="D29" s="261"/>
      <c r="E29" s="261"/>
      <c r="F29" s="6"/>
      <c r="G29" s="6"/>
      <c r="H29" s="272"/>
      <c r="I29" s="6"/>
      <c r="J29" s="233" t="str">
        <f>IFERROR(__xludf.DUMMYFUNCTION("SPARKLINE(J$26,{""charttype"",""column"";""ymin"",MIN($J$26:$AS$26);""ymax"",MAX($J$26:$AS$26);""color"",""blue""})"),"")</f>
        <v/>
      </c>
      <c r="K29" s="233" t="str">
        <f>IFERROR(__xludf.DUMMYFUNCTION("SPARKLINE(K$26,{""charttype"",""column"";""ymin"",MIN($J$26:$AS$26);""ymax"",MAX($J$26:$AS$26);""color"",""blue""})"),"")</f>
        <v/>
      </c>
      <c r="L29" s="233" t="str">
        <f>IFERROR(__xludf.DUMMYFUNCTION("SPARKLINE(L$26,{""charttype"",""column"";""ymin"",MIN($J$26:$AS$26);""ymax"",MAX($J$26:$AS$26);""color"",""blue""})"),"")</f>
        <v/>
      </c>
      <c r="M29" s="233" t="str">
        <f>IFERROR(__xludf.DUMMYFUNCTION("SPARKLINE(M$26,{""charttype"",""column"";""ymin"",MIN($J$26:$AS$26);""ymax"",MAX($J$26:$AS$26);""color"",""blue""})"),"")</f>
        <v/>
      </c>
      <c r="N29" s="233" t="str">
        <f>IFERROR(__xludf.DUMMYFUNCTION("SPARKLINE(N$26,{""charttype"",""column"";""ymin"",MIN($J$26:$AS$26);""ymax"",MAX($J$26:$AS$26);""color"",""blue""})"),"")</f>
        <v/>
      </c>
      <c r="O29" s="233" t="str">
        <f>IFERROR(__xludf.DUMMYFUNCTION("SPARKLINE(O$26,{""charttype"",""column"";""ymin"",MIN($J$26:$AS$26);""ymax"",MAX($J$26:$AS$26);""color"",""blue""})"),"")</f>
        <v/>
      </c>
      <c r="P29" s="233" t="str">
        <f>IFERROR(__xludf.DUMMYFUNCTION("SPARKLINE(P$26,{""charttype"",""column"";""ymin"",MIN($J$26:$AS$26);""ymax"",MAX($J$26:$AS$26);""color"",""blue""})"),"")</f>
        <v/>
      </c>
      <c r="Q29" s="233" t="str">
        <f>IFERROR(__xludf.DUMMYFUNCTION("SPARKLINE(Q$26,{""charttype"",""column"";""ymin"",MIN($J$26:$AS$26);""ymax"",MAX($J$26:$AS$26);""color"",""blue""})"),"")</f>
        <v/>
      </c>
      <c r="R29" s="233" t="str">
        <f>IFERROR(__xludf.DUMMYFUNCTION("SPARKLINE(R$26,{""charttype"",""column"";""ymin"",MIN($J$26:$AS$26);""ymax"",MAX($J$26:$AS$26);""color"",""blue""})"),"")</f>
        <v/>
      </c>
      <c r="S29" s="233" t="str">
        <f>IFERROR(__xludf.DUMMYFUNCTION("SPARKLINE(S$26,{""charttype"",""column"";""ymin"",MIN($J$26:$AS$26);""ymax"",MAX($J$26:$AS$26);""color"",""blue""})"),"")</f>
        <v/>
      </c>
      <c r="T29" s="233" t="str">
        <f>IFERROR(__xludf.DUMMYFUNCTION("SPARKLINE(T$26,{""charttype"",""column"";""ymin"",MIN($J$26:$AS$26);""ymax"",MAX($J$26:$AS$26);""color"",""blue""})"),"")</f>
        <v/>
      </c>
      <c r="U29" s="233" t="str">
        <f>IFERROR(__xludf.DUMMYFUNCTION("SPARKLINE(U$26,{""charttype"",""column"";""ymin"",MIN($J$26:$AS$26);""ymax"",MAX($J$26:$AS$26);""color"",""blue""})"),"")</f>
        <v/>
      </c>
      <c r="V29" s="233" t="str">
        <f>IFERROR(__xludf.DUMMYFUNCTION("SPARKLINE(V$26,{""charttype"",""column"";""ymin"",MIN($J$26:$AS$26);""ymax"",MAX($J$26:$AS$26);""color"",""blue""})"),"")</f>
        <v/>
      </c>
      <c r="W29" s="233" t="str">
        <f>IFERROR(__xludf.DUMMYFUNCTION("SPARKLINE(W$26,{""charttype"",""column"";""ymin"",MIN($J$26:$AS$26);""ymax"",MAX($J$26:$AS$26);""color"",""blue""})"),"")</f>
        <v/>
      </c>
      <c r="X29" s="233" t="str">
        <f>IFERROR(__xludf.DUMMYFUNCTION("SPARKLINE(X$26,{""charttype"",""column"";""ymin"",MIN($J$26:$AS$26);""ymax"",MAX($J$26:$AS$26);""color"",""blue""})"),"")</f>
        <v/>
      </c>
      <c r="Y29" s="233" t="str">
        <f>IFERROR(__xludf.DUMMYFUNCTION("SPARKLINE(Y$26,{""charttype"",""column"";""ymin"",MIN($J$26:$AS$26);""ymax"",MAX($J$26:$AS$26);""color"",""blue""})"),"")</f>
        <v/>
      </c>
      <c r="Z29" s="233" t="str">
        <f>IFERROR(__xludf.DUMMYFUNCTION("SPARKLINE(Z$26,{""charttype"",""column"";""ymin"",MIN($J$26:$AS$26);""ymax"",MAX($J$26:$AS$26);""color"",""blue""})"),"")</f>
        <v/>
      </c>
      <c r="AA29" s="233" t="str">
        <f>IFERROR(__xludf.DUMMYFUNCTION("SPARKLINE(AA$26,{""charttype"",""column"";""ymin"",MIN($J$26:$AS$26);""ymax"",MAX($J$26:$AS$26);""color"",""blue""})"),"")</f>
        <v/>
      </c>
      <c r="AB29" s="233" t="str">
        <f>IFERROR(__xludf.DUMMYFUNCTION("SPARKLINE(AB$26,{""charttype"",""column"";""ymin"",MIN($J$26:$AS$26);""ymax"",MAX($J$26:$AS$26);""color"",""blue""})"),"")</f>
        <v/>
      </c>
      <c r="AC29" s="233" t="str">
        <f>IFERROR(__xludf.DUMMYFUNCTION("SPARKLINE(AC$26,{""charttype"",""column"";""ymin"",MIN($J$26:$AS$26);""ymax"",MAX($J$26:$AS$26);""color"",""blue""})"),"")</f>
        <v/>
      </c>
      <c r="AD29" s="233" t="str">
        <f>IFERROR(__xludf.DUMMYFUNCTION("SPARKLINE(AD$26,{""charttype"",""column"";""ymin"",MIN($J$26:$AS$26);""ymax"",MAX($J$26:$AS$26);""color"",""blue""})"),"")</f>
        <v/>
      </c>
      <c r="AE29" s="233" t="str">
        <f>IFERROR(__xludf.DUMMYFUNCTION("SPARKLINE(AE$26,{""charttype"",""column"";""ymin"",MIN($J$26:$AS$26);""ymax"",MAX($J$26:$AS$26);""color"",""blue""})"),"")</f>
        <v/>
      </c>
      <c r="AF29" s="233" t="str">
        <f>IFERROR(__xludf.DUMMYFUNCTION("SPARKLINE(AF$26,{""charttype"",""column"";""ymin"",MIN($J$26:$AS$26);""ymax"",MAX($J$26:$AS$26);""color"",""blue""})"),"")</f>
        <v/>
      </c>
      <c r="AG29" s="233" t="str">
        <f>IFERROR(__xludf.DUMMYFUNCTION("SPARKLINE(AG$26,{""charttype"",""column"";""ymin"",MIN($J$26:$AS$26);""ymax"",MAX($J$26:$AS$26);""color"",""blue""})"),"")</f>
        <v/>
      </c>
      <c r="AH29" s="233" t="str">
        <f>IFERROR(__xludf.DUMMYFUNCTION("SPARKLINE(AH$26,{""charttype"",""column"";""ymin"",MIN($J$26:$AS$26);""ymax"",MAX($J$26:$AS$26);""color"",""blue""})"),"")</f>
        <v/>
      </c>
      <c r="AI29" s="233" t="str">
        <f>IFERROR(__xludf.DUMMYFUNCTION("SPARKLINE(AI$26,{""charttype"",""column"";""ymin"",MIN($J$26:$AS$26);""ymax"",MAX($J$26:$AS$26);""color"",""blue""})"),"")</f>
        <v/>
      </c>
      <c r="AJ29" s="233" t="str">
        <f>IFERROR(__xludf.DUMMYFUNCTION("SPARKLINE(AJ$26,{""charttype"",""column"";""ymin"",MIN($J$26:$AS$26);""ymax"",MAX($J$26:$AS$26);""color"",""blue""})"),"")</f>
        <v/>
      </c>
      <c r="AK29" s="233" t="str">
        <f>IFERROR(__xludf.DUMMYFUNCTION("SPARKLINE(AK$26,{""charttype"",""column"";""ymin"",MIN($J$26:$AS$26);""ymax"",MAX($J$26:$AS$26);""color"",""blue""})"),"")</f>
        <v/>
      </c>
      <c r="AL29" s="233" t="str">
        <f>IFERROR(__xludf.DUMMYFUNCTION("SPARKLINE(AL$26,{""charttype"",""column"";""ymin"",MIN($J$26:$AS$26);""ymax"",MAX($J$26:$AS$26);""color"",""blue""})"),"")</f>
        <v/>
      </c>
      <c r="AM29" s="233" t="str">
        <f>IFERROR(__xludf.DUMMYFUNCTION("SPARKLINE(AM$26,{""charttype"",""column"";""ymin"",MIN($J$26:$AS$26);""ymax"",MAX($J$26:$AS$26);""color"",""blue""})"),"")</f>
        <v/>
      </c>
      <c r="AN29" s="233" t="str">
        <f>IFERROR(__xludf.DUMMYFUNCTION("SPARKLINE(AN$26,{""charttype"",""column"";""ymin"",MIN($J$26:$AS$26);""ymax"",MAX($J$26:$AS$26);""color"",""blue""})"),"")</f>
        <v/>
      </c>
      <c r="AO29" s="233" t="str">
        <f>IFERROR(__xludf.DUMMYFUNCTION("SPARKLINE(AO$26,{""charttype"",""column"";""ymin"",MIN($J$26:$AS$26);""ymax"",MAX($J$26:$AS$26);""color"",""blue""})"),"")</f>
        <v/>
      </c>
      <c r="AP29" s="233" t="str">
        <f>IFERROR(__xludf.DUMMYFUNCTION("SPARKLINE(AP$26,{""charttype"",""column"";""ymin"",MIN($J$26:$AS$26);""ymax"",MAX($J$26:$AS$26);""color"",""blue""})"),"")</f>
        <v/>
      </c>
      <c r="AQ29" s="233" t="str">
        <f>IFERROR(__xludf.DUMMYFUNCTION("SPARKLINE(AQ$26,{""charttype"",""column"";""ymin"",MIN($J$26:$AS$26);""ymax"",MAX($J$26:$AS$26);""color"",""blue""})"),"")</f>
        <v/>
      </c>
      <c r="AR29" s="233" t="str">
        <f>IFERROR(__xludf.DUMMYFUNCTION("SPARKLINE(AR$26,{""charttype"",""column"";""ymin"",MIN($J$26:$AS$26);""ymax"",MAX($J$26:$AS$26);""color"",""blue""})"),"")</f>
        <v/>
      </c>
      <c r="AS29" s="233" t="str">
        <f>IFERROR(__xludf.DUMMYFUNCTION("SPARKLINE(AS$26,{""charttype"",""column"";""ymin"",MIN($J$26:$AS$26);""ymax"",MAX($J$26:$AS$26);""color"",""blue""})"),"")</f>
        <v/>
      </c>
      <c r="AT29" s="233"/>
      <c r="AU29" s="233"/>
      <c r="AV29" s="233"/>
      <c r="AW29" s="233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>
      <c r="A30" s="75"/>
      <c r="B30" s="75"/>
      <c r="C30" s="265"/>
      <c r="D30" s="261"/>
      <c r="E30" s="251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>
      <c r="A31" s="75"/>
      <c r="B31" s="75"/>
      <c r="C31" s="265"/>
      <c r="D31" s="261"/>
      <c r="E31" s="261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>
      <c r="A32" s="75"/>
      <c r="B32" s="75"/>
      <c r="C32" s="265"/>
      <c r="D32" s="261"/>
      <c r="E32" s="261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>
      <c r="A33" s="75"/>
      <c r="B33" s="75"/>
      <c r="C33" s="265"/>
      <c r="D33" s="261"/>
      <c r="E33" s="261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>
      <c r="A34" s="183"/>
      <c r="B34" s="183"/>
      <c r="C34" s="273"/>
      <c r="D34" s="228"/>
      <c r="E34" s="228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>
      <c r="A35" s="183"/>
      <c r="B35" s="183"/>
      <c r="C35" s="273"/>
      <c r="D35" s="228"/>
      <c r="E35" s="228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>
      <c r="A36" s="183"/>
      <c r="B36" s="183"/>
      <c r="C36" s="273"/>
      <c r="D36" s="228"/>
      <c r="E36" s="228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>
      <c r="A37" s="183"/>
      <c r="B37" s="183"/>
      <c r="C37" s="273"/>
      <c r="D37" s="228"/>
      <c r="E37" s="228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>
      <c r="A38" s="183"/>
      <c r="B38" s="183"/>
      <c r="C38" s="273"/>
      <c r="D38" s="228"/>
      <c r="E38" s="228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>
      <c r="A39" s="183"/>
      <c r="B39" s="183"/>
      <c r="C39" s="273"/>
      <c r="D39" s="228"/>
      <c r="E39" s="228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>
      <c r="A40" s="183"/>
      <c r="B40" s="183"/>
      <c r="C40" s="273"/>
      <c r="D40" s="228"/>
      <c r="E40" s="228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>
      <c r="A41" s="183"/>
      <c r="B41" s="183"/>
      <c r="C41" s="273"/>
      <c r="D41" s="228"/>
      <c r="E41" s="228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>
      <c r="A42" s="183"/>
      <c r="B42" s="183"/>
      <c r="C42" s="273"/>
      <c r="D42" s="228"/>
      <c r="E42" s="228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>
      <c r="A43" s="183"/>
      <c r="B43" s="183"/>
      <c r="C43" s="273"/>
      <c r="D43" s="228"/>
      <c r="E43" s="228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>
      <c r="A44" s="183"/>
      <c r="B44" s="183"/>
      <c r="C44" s="273"/>
      <c r="D44" s="228"/>
      <c r="E44" s="228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>
      <c r="A45" s="183"/>
      <c r="B45" s="183"/>
      <c r="C45" s="273"/>
      <c r="D45" s="228"/>
      <c r="E45" s="228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>
      <c r="A46" s="183"/>
      <c r="B46" s="183"/>
      <c r="C46" s="273"/>
      <c r="D46" s="228"/>
      <c r="E46" s="228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>
      <c r="A47" s="183"/>
      <c r="B47" s="183"/>
      <c r="C47" s="273"/>
      <c r="D47" s="228"/>
      <c r="E47" s="228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>
      <c r="A48" s="183"/>
      <c r="B48" s="183"/>
      <c r="C48" s="273"/>
      <c r="D48" s="228"/>
      <c r="E48" s="228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>
      <c r="A49" s="183"/>
      <c r="B49" s="183"/>
      <c r="C49" s="273"/>
      <c r="D49" s="228"/>
      <c r="E49" s="228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>
      <c r="A50" s="183"/>
      <c r="B50" s="183"/>
      <c r="C50" s="273"/>
      <c r="D50" s="228"/>
      <c r="E50" s="228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>
      <c r="A51" s="183"/>
      <c r="B51" s="183"/>
      <c r="C51" s="273"/>
      <c r="D51" s="228"/>
      <c r="E51" s="228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>
      <c r="A52" s="183"/>
      <c r="B52" s="183"/>
      <c r="C52" s="273"/>
      <c r="D52" s="228"/>
      <c r="E52" s="228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>
      <c r="A53" s="183"/>
      <c r="B53" s="183"/>
      <c r="C53" s="273"/>
      <c r="D53" s="228"/>
      <c r="E53" s="228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>
      <c r="A54" s="183"/>
      <c r="B54" s="183"/>
      <c r="C54" s="273"/>
      <c r="D54" s="228"/>
      <c r="E54" s="228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>
      <c r="A55" s="183"/>
      <c r="B55" s="183"/>
      <c r="C55" s="273"/>
      <c r="D55" s="228"/>
      <c r="E55" s="228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>
      <c r="A56" s="183"/>
      <c r="B56" s="183"/>
      <c r="C56" s="273"/>
      <c r="D56" s="228"/>
      <c r="E56" s="228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>
      <c r="A57" s="183"/>
      <c r="B57" s="183"/>
      <c r="C57" s="273"/>
      <c r="D57" s="228"/>
      <c r="E57" s="228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>
      <c r="A58" s="183"/>
      <c r="B58" s="183"/>
      <c r="C58" s="273"/>
      <c r="D58" s="228"/>
      <c r="E58" s="228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>
      <c r="A59" s="183"/>
      <c r="B59" s="183"/>
      <c r="C59" s="273"/>
      <c r="D59" s="228"/>
      <c r="E59" s="228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>
      <c r="A60" s="183"/>
      <c r="B60" s="183"/>
      <c r="C60" s="273"/>
      <c r="D60" s="228"/>
      <c r="E60" s="228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>
      <c r="A61" s="183"/>
      <c r="B61" s="183"/>
      <c r="C61" s="273"/>
      <c r="D61" s="228"/>
      <c r="E61" s="228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>
      <c r="A62" s="183"/>
      <c r="B62" s="183"/>
      <c r="C62" s="273"/>
      <c r="D62" s="228"/>
      <c r="E62" s="228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>
      <c r="A63" s="183"/>
      <c r="B63" s="183"/>
      <c r="C63" s="273"/>
      <c r="D63" s="228"/>
      <c r="E63" s="228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>
      <c r="A64" s="183"/>
      <c r="B64" s="183"/>
      <c r="C64" s="273"/>
      <c r="D64" s="228"/>
      <c r="E64" s="228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>
      <c r="A65" s="183"/>
      <c r="B65" s="183"/>
      <c r="C65" s="273"/>
      <c r="D65" s="228"/>
      <c r="E65" s="228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>
      <c r="A66" s="183"/>
      <c r="B66" s="183"/>
      <c r="C66" s="273"/>
      <c r="D66" s="228"/>
      <c r="E66" s="228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>
      <c r="A67" s="183"/>
      <c r="B67" s="183"/>
      <c r="C67" s="273"/>
      <c r="D67" s="228"/>
      <c r="E67" s="228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>
      <c r="A68" s="183"/>
      <c r="B68" s="183"/>
      <c r="C68" s="273"/>
      <c r="D68" s="228"/>
      <c r="E68" s="228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>
      <c r="A69" s="183"/>
      <c r="B69" s="183"/>
      <c r="C69" s="273"/>
      <c r="D69" s="228"/>
      <c r="E69" s="228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>
      <c r="A70" s="183"/>
      <c r="B70" s="183"/>
      <c r="C70" s="273"/>
      <c r="D70" s="228"/>
      <c r="E70" s="228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>
      <c r="A71" s="183"/>
      <c r="B71" s="183"/>
      <c r="C71" s="273"/>
      <c r="D71" s="228"/>
      <c r="E71" s="228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>
      <c r="A72" s="183"/>
      <c r="B72" s="183"/>
      <c r="C72" s="273"/>
      <c r="D72" s="228"/>
      <c r="E72" s="228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>
      <c r="A73" s="183"/>
      <c r="B73" s="183"/>
      <c r="C73" s="273"/>
      <c r="D73" s="228"/>
      <c r="E73" s="228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>
      <c r="A74" s="183"/>
      <c r="B74" s="183"/>
      <c r="C74" s="273"/>
      <c r="D74" s="228"/>
      <c r="E74" s="228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>
      <c r="A75" s="183"/>
      <c r="B75" s="183"/>
      <c r="C75" s="273"/>
      <c r="D75" s="228"/>
      <c r="E75" s="228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>
      <c r="A76" s="183"/>
      <c r="B76" s="183"/>
      <c r="C76" s="273"/>
      <c r="D76" s="228"/>
      <c r="E76" s="228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>
      <c r="A77" s="183"/>
      <c r="B77" s="183"/>
      <c r="C77" s="273"/>
      <c r="D77" s="228"/>
      <c r="E77" s="228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>
      <c r="A78" s="183"/>
      <c r="B78" s="183"/>
      <c r="C78" s="273"/>
      <c r="D78" s="228"/>
      <c r="E78" s="228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>
      <c r="A79" s="183"/>
      <c r="B79" s="183"/>
      <c r="C79" s="273"/>
      <c r="D79" s="228"/>
      <c r="E79" s="228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>
      <c r="A80" s="183"/>
      <c r="B80" s="183"/>
      <c r="C80" s="273"/>
      <c r="D80" s="228"/>
      <c r="E80" s="228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>
      <c r="A81" s="183"/>
      <c r="B81" s="183"/>
      <c r="C81" s="273"/>
      <c r="D81" s="228"/>
      <c r="E81" s="228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>
      <c r="A82" s="183"/>
      <c r="B82" s="183"/>
      <c r="C82" s="273"/>
      <c r="D82" s="228"/>
      <c r="E82" s="228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>
      <c r="A83" s="183"/>
      <c r="B83" s="183"/>
      <c r="C83" s="273"/>
      <c r="D83" s="228"/>
      <c r="E83" s="228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>
      <c r="A84" s="183"/>
      <c r="B84" s="183"/>
      <c r="C84" s="273"/>
      <c r="D84" s="228"/>
      <c r="E84" s="228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>
      <c r="A85" s="183"/>
      <c r="B85" s="183"/>
      <c r="C85" s="273"/>
      <c r="D85" s="228"/>
      <c r="E85" s="228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>
      <c r="A86" s="183"/>
      <c r="B86" s="183"/>
      <c r="C86" s="273"/>
      <c r="D86" s="228"/>
      <c r="E86" s="228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>
      <c r="A87" s="183"/>
      <c r="B87" s="183"/>
      <c r="C87" s="273"/>
      <c r="D87" s="228"/>
      <c r="E87" s="228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>
      <c r="A88" s="183"/>
      <c r="B88" s="183"/>
      <c r="C88" s="273"/>
      <c r="D88" s="228"/>
      <c r="E88" s="228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>
      <c r="A89" s="183"/>
      <c r="B89" s="183"/>
      <c r="C89" s="273"/>
      <c r="D89" s="228"/>
      <c r="E89" s="228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>
      <c r="A90" s="183"/>
      <c r="B90" s="183"/>
      <c r="C90" s="273"/>
      <c r="D90" s="228"/>
      <c r="E90" s="228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>
      <c r="A91" s="183"/>
      <c r="B91" s="183"/>
      <c r="C91" s="273"/>
      <c r="D91" s="228"/>
      <c r="E91" s="228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>
      <c r="A92" s="183"/>
      <c r="B92" s="183"/>
      <c r="C92" s="273"/>
      <c r="D92" s="228"/>
      <c r="E92" s="228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>
      <c r="A93" s="183"/>
      <c r="B93" s="183"/>
      <c r="C93" s="273"/>
      <c r="D93" s="228"/>
      <c r="E93" s="228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>
      <c r="A94" s="183"/>
      <c r="B94" s="183"/>
      <c r="C94" s="273"/>
      <c r="D94" s="228"/>
      <c r="E94" s="228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>
      <c r="A95" s="183"/>
      <c r="B95" s="183"/>
      <c r="C95" s="273"/>
      <c r="D95" s="228"/>
      <c r="E95" s="228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>
      <c r="A96" s="183"/>
      <c r="B96" s="183"/>
      <c r="C96" s="273"/>
      <c r="D96" s="228"/>
      <c r="E96" s="228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>
      <c r="A97" s="183"/>
      <c r="B97" s="183"/>
      <c r="C97" s="273"/>
      <c r="D97" s="228"/>
      <c r="E97" s="228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>
      <c r="A98" s="183"/>
      <c r="B98" s="183"/>
      <c r="C98" s="273"/>
      <c r="D98" s="228"/>
      <c r="E98" s="228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>
      <c r="A99" s="183"/>
      <c r="B99" s="183"/>
      <c r="C99" s="273"/>
      <c r="D99" s="228"/>
      <c r="E99" s="228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>
      <c r="A100" s="183"/>
      <c r="B100" s="183"/>
      <c r="C100" s="273"/>
      <c r="D100" s="228"/>
      <c r="E100" s="228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>
      <c r="A101" s="183"/>
      <c r="B101" s="183"/>
      <c r="C101" s="273"/>
      <c r="D101" s="228"/>
      <c r="E101" s="228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>
      <c r="A102" s="183"/>
      <c r="B102" s="183"/>
      <c r="C102" s="273"/>
      <c r="D102" s="228"/>
      <c r="E102" s="228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>
      <c r="A103" s="183"/>
      <c r="B103" s="183"/>
      <c r="C103" s="273"/>
      <c r="D103" s="228"/>
      <c r="E103" s="228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>
      <c r="A104" s="183"/>
      <c r="B104" s="183"/>
      <c r="C104" s="273"/>
      <c r="D104" s="228"/>
      <c r="E104" s="228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>
      <c r="A105" s="183"/>
      <c r="B105" s="183"/>
      <c r="C105" s="273"/>
      <c r="D105" s="228"/>
      <c r="E105" s="228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>
      <c r="A106" s="183"/>
      <c r="B106" s="183"/>
      <c r="C106" s="273"/>
      <c r="D106" s="228"/>
      <c r="E106" s="228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>
      <c r="A107" s="183"/>
      <c r="B107" s="183"/>
      <c r="C107" s="273"/>
      <c r="D107" s="228"/>
      <c r="E107" s="228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>
      <c r="A108" s="183"/>
      <c r="B108" s="183"/>
      <c r="C108" s="273"/>
      <c r="D108" s="228"/>
      <c r="E108" s="228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>
      <c r="A109" s="183"/>
      <c r="B109" s="183"/>
      <c r="C109" s="273"/>
      <c r="D109" s="228"/>
      <c r="E109" s="228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>
      <c r="A110" s="183"/>
      <c r="B110" s="183"/>
      <c r="C110" s="273"/>
      <c r="D110" s="228"/>
      <c r="E110" s="228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>
      <c r="A111" s="183"/>
      <c r="B111" s="183"/>
      <c r="C111" s="273"/>
      <c r="D111" s="228"/>
      <c r="E111" s="228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>
      <c r="A112" s="183"/>
      <c r="B112" s="183"/>
      <c r="C112" s="273"/>
      <c r="D112" s="228"/>
      <c r="E112" s="228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>
      <c r="A113" s="183"/>
      <c r="B113" s="183"/>
      <c r="C113" s="273"/>
      <c r="D113" s="228"/>
      <c r="E113" s="228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>
      <c r="A114" s="183"/>
      <c r="B114" s="183"/>
      <c r="C114" s="273"/>
      <c r="D114" s="228"/>
      <c r="E114" s="228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>
      <c r="A115" s="183"/>
      <c r="B115" s="183"/>
      <c r="C115" s="273"/>
      <c r="D115" s="228"/>
      <c r="E115" s="228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>
      <c r="A116" s="183"/>
      <c r="B116" s="183"/>
      <c r="C116" s="273"/>
      <c r="D116" s="228"/>
      <c r="E116" s="228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>
      <c r="A117" s="183"/>
      <c r="B117" s="183"/>
      <c r="C117" s="273"/>
      <c r="D117" s="228"/>
      <c r="E117" s="228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>
      <c r="A118" s="183"/>
      <c r="B118" s="183"/>
      <c r="C118" s="273"/>
      <c r="D118" s="228"/>
      <c r="E118" s="228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>
      <c r="A119" s="183"/>
      <c r="B119" s="183"/>
      <c r="C119" s="273"/>
      <c r="D119" s="228"/>
      <c r="E119" s="228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>
      <c r="A120" s="183"/>
      <c r="B120" s="183"/>
      <c r="C120" s="273"/>
      <c r="D120" s="228"/>
      <c r="E120" s="228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>
      <c r="A121" s="183"/>
      <c r="B121" s="183"/>
      <c r="C121" s="273"/>
      <c r="D121" s="228"/>
      <c r="E121" s="228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>
      <c r="A122" s="183"/>
      <c r="B122" s="183"/>
      <c r="C122" s="273"/>
      <c r="D122" s="228"/>
      <c r="E122" s="228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>
      <c r="A123" s="183"/>
      <c r="B123" s="183"/>
      <c r="C123" s="273"/>
      <c r="D123" s="228"/>
      <c r="E123" s="228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>
      <c r="A124" s="183"/>
      <c r="B124" s="183"/>
      <c r="C124" s="273"/>
      <c r="D124" s="228"/>
      <c r="E124" s="228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>
      <c r="A125" s="183"/>
      <c r="B125" s="183"/>
      <c r="C125" s="273"/>
      <c r="D125" s="228"/>
      <c r="E125" s="228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>
      <c r="A126" s="183"/>
      <c r="B126" s="183"/>
      <c r="C126" s="273"/>
      <c r="D126" s="228"/>
      <c r="E126" s="228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>
      <c r="A127" s="183"/>
      <c r="B127" s="183"/>
      <c r="C127" s="273"/>
      <c r="D127" s="228"/>
      <c r="E127" s="228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>
      <c r="A128" s="183"/>
      <c r="B128" s="183"/>
      <c r="C128" s="273"/>
      <c r="D128" s="228"/>
      <c r="E128" s="228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>
      <c r="A129" s="183"/>
      <c r="B129" s="183"/>
      <c r="C129" s="273"/>
      <c r="D129" s="228"/>
      <c r="E129" s="228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>
      <c r="A130" s="183"/>
      <c r="B130" s="183"/>
      <c r="C130" s="273"/>
      <c r="D130" s="228"/>
      <c r="E130" s="228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>
      <c r="A131" s="183"/>
      <c r="B131" s="183"/>
      <c r="C131" s="273"/>
      <c r="D131" s="228"/>
      <c r="E131" s="228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>
      <c r="A132" s="183"/>
      <c r="B132" s="183"/>
      <c r="C132" s="273"/>
      <c r="D132" s="228"/>
      <c r="E132" s="228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>
      <c r="A133" s="183"/>
      <c r="B133" s="183"/>
      <c r="C133" s="273"/>
      <c r="D133" s="228"/>
      <c r="E133" s="228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>
      <c r="A134" s="183"/>
      <c r="B134" s="183"/>
      <c r="C134" s="273"/>
      <c r="D134" s="228"/>
      <c r="E134" s="228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>
      <c r="A135" s="183"/>
      <c r="B135" s="183"/>
      <c r="C135" s="273"/>
      <c r="D135" s="228"/>
      <c r="E135" s="228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>
      <c r="A136" s="183"/>
      <c r="B136" s="183"/>
      <c r="C136" s="273"/>
      <c r="D136" s="228"/>
      <c r="E136" s="228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>
      <c r="A137" s="183"/>
      <c r="B137" s="183"/>
      <c r="C137" s="273"/>
      <c r="D137" s="228"/>
      <c r="E137" s="228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>
      <c r="A138" s="183"/>
      <c r="B138" s="183"/>
      <c r="C138" s="273"/>
      <c r="D138" s="228"/>
      <c r="E138" s="228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>
      <c r="A139" s="183"/>
      <c r="B139" s="183"/>
      <c r="C139" s="273"/>
      <c r="D139" s="228"/>
      <c r="E139" s="228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>
      <c r="A140" s="183"/>
      <c r="B140" s="183"/>
      <c r="C140" s="273"/>
      <c r="D140" s="228"/>
      <c r="E140" s="228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>
      <c r="A141" s="183"/>
      <c r="B141" s="183"/>
      <c r="C141" s="273"/>
      <c r="D141" s="228"/>
      <c r="E141" s="228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>
      <c r="A142" s="183"/>
      <c r="B142" s="183"/>
      <c r="C142" s="273"/>
      <c r="D142" s="228"/>
      <c r="E142" s="228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>
      <c r="A143" s="183"/>
      <c r="B143" s="183"/>
      <c r="C143" s="273"/>
      <c r="D143" s="228"/>
      <c r="E143" s="228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>
      <c r="A144" s="183"/>
      <c r="B144" s="183"/>
      <c r="C144" s="273"/>
      <c r="D144" s="228"/>
      <c r="E144" s="228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>
      <c r="A145" s="183"/>
      <c r="B145" s="183"/>
      <c r="C145" s="273"/>
      <c r="D145" s="228"/>
      <c r="E145" s="228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>
      <c r="A146" s="183"/>
      <c r="B146" s="183"/>
      <c r="C146" s="273"/>
      <c r="D146" s="228"/>
      <c r="E146" s="228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>
      <c r="A147" s="183"/>
      <c r="B147" s="183"/>
      <c r="C147" s="273"/>
      <c r="D147" s="228"/>
      <c r="E147" s="228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>
      <c r="A148" s="183"/>
      <c r="B148" s="183"/>
      <c r="C148" s="273"/>
      <c r="D148" s="228"/>
      <c r="E148" s="228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>
      <c r="A149" s="183"/>
      <c r="B149" s="183"/>
      <c r="C149" s="273"/>
      <c r="D149" s="228"/>
      <c r="E149" s="228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>
      <c r="A150" s="183"/>
      <c r="B150" s="183"/>
      <c r="C150" s="273"/>
      <c r="D150" s="228"/>
      <c r="E150" s="228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>
      <c r="A151" s="183"/>
      <c r="B151" s="183"/>
      <c r="C151" s="273"/>
      <c r="D151" s="228"/>
      <c r="E151" s="228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>
      <c r="A152" s="183"/>
      <c r="B152" s="183"/>
      <c r="C152" s="273"/>
      <c r="D152" s="228"/>
      <c r="E152" s="228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>
      <c r="A153" s="183"/>
      <c r="B153" s="183"/>
      <c r="C153" s="273"/>
      <c r="D153" s="228"/>
      <c r="E153" s="228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>
      <c r="A154" s="183"/>
      <c r="B154" s="183"/>
      <c r="C154" s="273"/>
      <c r="D154" s="228"/>
      <c r="E154" s="228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>
      <c r="A155" s="183"/>
      <c r="B155" s="183"/>
      <c r="C155" s="273"/>
      <c r="D155" s="228"/>
      <c r="E155" s="228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>
      <c r="A156" s="183"/>
      <c r="B156" s="183"/>
      <c r="C156" s="273"/>
      <c r="D156" s="228"/>
      <c r="E156" s="228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>
      <c r="A157" s="183"/>
      <c r="B157" s="183"/>
      <c r="C157" s="273"/>
      <c r="D157" s="228"/>
      <c r="E157" s="228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>
      <c r="A158" s="183"/>
      <c r="B158" s="183"/>
      <c r="C158" s="273"/>
      <c r="D158" s="228"/>
      <c r="E158" s="228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>
      <c r="A159" s="183"/>
      <c r="B159" s="183"/>
      <c r="C159" s="273"/>
      <c r="D159" s="228"/>
      <c r="E159" s="228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>
      <c r="A160" s="183"/>
      <c r="B160" s="183"/>
      <c r="C160" s="273"/>
      <c r="D160" s="228"/>
      <c r="E160" s="228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>
      <c r="A161" s="183"/>
      <c r="B161" s="183"/>
      <c r="C161" s="273"/>
      <c r="D161" s="228"/>
      <c r="E161" s="228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>
      <c r="A162" s="183"/>
      <c r="B162" s="183"/>
      <c r="C162" s="273"/>
      <c r="D162" s="228"/>
      <c r="E162" s="228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>
      <c r="A163" s="183"/>
      <c r="B163" s="183"/>
      <c r="C163" s="273"/>
      <c r="D163" s="228"/>
      <c r="E163" s="228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>
      <c r="A164" s="183"/>
      <c r="B164" s="183"/>
      <c r="C164" s="273"/>
      <c r="D164" s="228"/>
      <c r="E164" s="228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>
      <c r="A165" s="183"/>
      <c r="B165" s="183"/>
      <c r="C165" s="273"/>
      <c r="D165" s="228"/>
      <c r="E165" s="228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>
      <c r="A166" s="183"/>
      <c r="B166" s="183"/>
      <c r="C166" s="273"/>
      <c r="D166" s="228"/>
      <c r="E166" s="228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>
      <c r="A167" s="183"/>
      <c r="B167" s="183"/>
      <c r="C167" s="273"/>
      <c r="D167" s="228"/>
      <c r="E167" s="228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>
      <c r="A168" s="183"/>
      <c r="B168" s="183"/>
      <c r="C168" s="273"/>
      <c r="D168" s="228"/>
      <c r="E168" s="228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>
      <c r="A169" s="183"/>
      <c r="B169" s="183"/>
      <c r="C169" s="273"/>
      <c r="D169" s="228"/>
      <c r="E169" s="228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>
      <c r="A170" s="183"/>
      <c r="B170" s="183"/>
      <c r="C170" s="273"/>
      <c r="D170" s="228"/>
      <c r="E170" s="228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>
      <c r="A171" s="183"/>
      <c r="B171" s="183"/>
      <c r="C171" s="273"/>
      <c r="D171" s="228"/>
      <c r="E171" s="228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>
      <c r="A172" s="183"/>
      <c r="B172" s="183"/>
      <c r="C172" s="273"/>
      <c r="D172" s="228"/>
      <c r="E172" s="228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>
      <c r="A173" s="183"/>
      <c r="B173" s="183"/>
      <c r="C173" s="273"/>
      <c r="D173" s="228"/>
      <c r="E173" s="228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>
      <c r="A174" s="183"/>
      <c r="B174" s="183"/>
      <c r="C174" s="273"/>
      <c r="D174" s="228"/>
      <c r="E174" s="228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>
      <c r="A175" s="183"/>
      <c r="B175" s="183"/>
      <c r="C175" s="273"/>
      <c r="D175" s="228"/>
      <c r="E175" s="228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>
      <c r="A176" s="183"/>
      <c r="B176" s="183"/>
      <c r="C176" s="273"/>
      <c r="D176" s="228"/>
      <c r="E176" s="228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>
      <c r="A177" s="183"/>
      <c r="B177" s="183"/>
      <c r="C177" s="273"/>
      <c r="D177" s="228"/>
      <c r="E177" s="228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>
      <c r="A178" s="183"/>
      <c r="B178" s="183"/>
      <c r="C178" s="273"/>
      <c r="D178" s="228"/>
      <c r="E178" s="228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>
      <c r="A179" s="183"/>
      <c r="B179" s="183"/>
      <c r="C179" s="273"/>
      <c r="D179" s="228"/>
      <c r="E179" s="228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>
      <c r="A180" s="183"/>
      <c r="B180" s="183"/>
      <c r="C180" s="273"/>
      <c r="D180" s="228"/>
      <c r="E180" s="228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>
      <c r="A181" s="183"/>
      <c r="B181" s="183"/>
      <c r="C181" s="273"/>
      <c r="D181" s="228"/>
      <c r="E181" s="228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>
      <c r="A182" s="183"/>
      <c r="B182" s="183"/>
      <c r="C182" s="273"/>
      <c r="D182" s="228"/>
      <c r="E182" s="228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>
      <c r="A183" s="183"/>
      <c r="B183" s="183"/>
      <c r="C183" s="273"/>
      <c r="D183" s="228"/>
      <c r="E183" s="228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>
      <c r="A184" s="183"/>
      <c r="B184" s="183"/>
      <c r="C184" s="273"/>
      <c r="D184" s="228"/>
      <c r="E184" s="228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>
      <c r="A185" s="183"/>
      <c r="B185" s="183"/>
      <c r="C185" s="273"/>
      <c r="D185" s="228"/>
      <c r="E185" s="228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>
      <c r="A186" s="183"/>
      <c r="B186" s="183"/>
      <c r="C186" s="273"/>
      <c r="D186" s="228"/>
      <c r="E186" s="228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>
      <c r="A187" s="183"/>
      <c r="B187" s="183"/>
      <c r="C187" s="273"/>
      <c r="D187" s="228"/>
      <c r="E187" s="228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>
      <c r="A188" s="183"/>
      <c r="B188" s="183"/>
      <c r="C188" s="273"/>
      <c r="D188" s="228"/>
      <c r="E188" s="228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>
      <c r="A189" s="183"/>
      <c r="B189" s="183"/>
      <c r="C189" s="273"/>
      <c r="D189" s="228"/>
      <c r="E189" s="228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>
      <c r="A190" s="183"/>
      <c r="B190" s="183"/>
      <c r="C190" s="273"/>
      <c r="D190" s="228"/>
      <c r="E190" s="228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>
      <c r="A191" s="183"/>
      <c r="B191" s="183"/>
      <c r="C191" s="273"/>
      <c r="D191" s="228"/>
      <c r="E191" s="228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>
      <c r="A192" s="183"/>
      <c r="B192" s="183"/>
      <c r="C192" s="273"/>
      <c r="D192" s="228"/>
      <c r="E192" s="228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>
      <c r="A193" s="183"/>
      <c r="B193" s="183"/>
      <c r="C193" s="273"/>
      <c r="D193" s="228"/>
      <c r="E193" s="228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>
      <c r="A194" s="183"/>
      <c r="B194" s="183"/>
      <c r="C194" s="273"/>
      <c r="D194" s="228"/>
      <c r="E194" s="228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>
      <c r="A195" s="183"/>
      <c r="B195" s="183"/>
      <c r="C195" s="273"/>
      <c r="D195" s="228"/>
      <c r="E195" s="228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>
      <c r="A196" s="183"/>
      <c r="B196" s="183"/>
      <c r="C196" s="273"/>
      <c r="D196" s="228"/>
      <c r="E196" s="228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>
      <c r="A197" s="183"/>
      <c r="B197" s="183"/>
      <c r="C197" s="273"/>
      <c r="D197" s="228"/>
      <c r="E197" s="228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>
      <c r="A198" s="183"/>
      <c r="B198" s="183"/>
      <c r="C198" s="273"/>
      <c r="D198" s="228"/>
      <c r="E198" s="228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>
      <c r="A199" s="183"/>
      <c r="B199" s="183"/>
      <c r="C199" s="273"/>
      <c r="D199" s="228"/>
      <c r="E199" s="228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>
      <c r="A200" s="183"/>
      <c r="B200" s="183"/>
      <c r="C200" s="273"/>
      <c r="D200" s="228"/>
      <c r="E200" s="228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>
      <c r="A201" s="183"/>
      <c r="B201" s="183"/>
      <c r="C201" s="273"/>
      <c r="D201" s="228"/>
      <c r="E201" s="228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>
      <c r="A202" s="183"/>
      <c r="B202" s="183"/>
      <c r="C202" s="273"/>
      <c r="D202" s="228"/>
      <c r="E202" s="228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>
      <c r="A203" s="183"/>
      <c r="B203" s="183"/>
      <c r="C203" s="273"/>
      <c r="D203" s="228"/>
      <c r="E203" s="228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>
      <c r="A204" s="183"/>
      <c r="B204" s="183"/>
      <c r="C204" s="273"/>
      <c r="D204" s="228"/>
      <c r="E204" s="228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>
      <c r="A205" s="183"/>
      <c r="B205" s="183"/>
      <c r="C205" s="273"/>
      <c r="D205" s="228"/>
      <c r="E205" s="228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>
      <c r="A206" s="183"/>
      <c r="B206" s="183"/>
      <c r="C206" s="273"/>
      <c r="D206" s="228"/>
      <c r="E206" s="228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>
      <c r="A207" s="183"/>
      <c r="B207" s="183"/>
      <c r="C207" s="273"/>
      <c r="D207" s="228"/>
      <c r="E207" s="228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>
      <c r="A208" s="183"/>
      <c r="B208" s="183"/>
      <c r="C208" s="273"/>
      <c r="D208" s="228"/>
      <c r="E208" s="228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>
      <c r="A209" s="183"/>
      <c r="B209" s="183"/>
      <c r="C209" s="273"/>
      <c r="D209" s="228"/>
      <c r="E209" s="228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>
      <c r="A210" s="183"/>
      <c r="B210" s="183"/>
      <c r="C210" s="273"/>
      <c r="D210" s="228"/>
      <c r="E210" s="228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>
      <c r="A211" s="183"/>
      <c r="B211" s="183"/>
      <c r="C211" s="273"/>
      <c r="D211" s="228"/>
      <c r="E211" s="228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>
      <c r="A212" s="183"/>
      <c r="B212" s="183"/>
      <c r="C212" s="273"/>
      <c r="D212" s="228"/>
      <c r="E212" s="228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>
      <c r="A213" s="183"/>
      <c r="B213" s="183"/>
      <c r="C213" s="273"/>
      <c r="D213" s="228"/>
      <c r="E213" s="228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>
      <c r="A214" s="183"/>
      <c r="B214" s="183"/>
      <c r="C214" s="273"/>
      <c r="D214" s="228"/>
      <c r="E214" s="228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>
      <c r="A215" s="183"/>
      <c r="B215" s="183"/>
      <c r="C215" s="273"/>
      <c r="D215" s="228"/>
      <c r="E215" s="228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>
      <c r="A216" s="183"/>
      <c r="B216" s="183"/>
      <c r="C216" s="273"/>
      <c r="D216" s="228"/>
      <c r="E216" s="228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>
      <c r="A217" s="183"/>
      <c r="B217" s="183"/>
      <c r="C217" s="273"/>
      <c r="D217" s="228"/>
      <c r="E217" s="228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>
      <c r="A218" s="183"/>
      <c r="B218" s="183"/>
      <c r="C218" s="273"/>
      <c r="D218" s="228"/>
      <c r="E218" s="228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>
      <c r="A219" s="183"/>
      <c r="B219" s="183"/>
      <c r="C219" s="273"/>
      <c r="D219" s="228"/>
      <c r="E219" s="228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>
      <c r="A220" s="183"/>
      <c r="B220" s="183"/>
      <c r="C220" s="273"/>
      <c r="D220" s="228"/>
      <c r="E220" s="228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>
      <c r="A221" s="183"/>
      <c r="B221" s="183"/>
      <c r="C221" s="273"/>
      <c r="D221" s="228"/>
      <c r="E221" s="228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>
      <c r="A222" s="183"/>
      <c r="B222" s="183"/>
      <c r="C222" s="273"/>
      <c r="D222" s="228"/>
      <c r="E222" s="228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>
      <c r="A223" s="183"/>
      <c r="B223" s="183"/>
      <c r="C223" s="273"/>
      <c r="D223" s="228"/>
      <c r="E223" s="228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>
      <c r="A224" s="183"/>
      <c r="B224" s="183"/>
      <c r="C224" s="273"/>
      <c r="D224" s="228"/>
      <c r="E224" s="228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>
      <c r="A225" s="183"/>
      <c r="B225" s="183"/>
      <c r="C225" s="273"/>
      <c r="D225" s="228"/>
      <c r="E225" s="228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>
      <c r="A226" s="183"/>
      <c r="B226" s="183"/>
      <c r="C226" s="273"/>
      <c r="D226" s="228"/>
      <c r="E226" s="228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>
      <c r="A227" s="183"/>
      <c r="B227" s="183"/>
      <c r="C227" s="273"/>
      <c r="D227" s="228"/>
      <c r="E227" s="228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>
      <c r="A228" s="183"/>
      <c r="B228" s="183"/>
      <c r="C228" s="273"/>
      <c r="D228" s="228"/>
      <c r="E228" s="228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>
      <c r="A229" s="183"/>
      <c r="B229" s="183"/>
      <c r="C229" s="273"/>
      <c r="D229" s="228"/>
      <c r="E229" s="228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>
      <c r="A230" s="183"/>
      <c r="B230" s="183"/>
      <c r="C230" s="273"/>
      <c r="D230" s="228"/>
      <c r="E230" s="228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>
      <c r="A231" s="183"/>
      <c r="B231" s="183"/>
      <c r="C231" s="273"/>
      <c r="D231" s="228"/>
      <c r="E231" s="228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>
      <c r="A232" s="183"/>
      <c r="B232" s="183"/>
      <c r="C232" s="273"/>
      <c r="D232" s="228"/>
      <c r="E232" s="228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>
      <c r="A233" s="183"/>
      <c r="B233" s="183"/>
      <c r="C233" s="273"/>
      <c r="D233" s="228"/>
      <c r="E233" s="228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>
      <c r="A234" s="183"/>
      <c r="B234" s="183"/>
      <c r="C234" s="273"/>
      <c r="D234" s="228"/>
      <c r="E234" s="228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>
      <c r="A235" s="183"/>
      <c r="B235" s="183"/>
      <c r="C235" s="273"/>
      <c r="D235" s="228"/>
      <c r="E235" s="228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>
      <c r="A236" s="183"/>
      <c r="B236" s="183"/>
      <c r="C236" s="273"/>
      <c r="D236" s="228"/>
      <c r="E236" s="228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>
      <c r="A237" s="183"/>
      <c r="B237" s="183"/>
      <c r="C237" s="273"/>
      <c r="D237" s="228"/>
      <c r="E237" s="228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>
      <c r="A238" s="183"/>
      <c r="B238" s="183"/>
      <c r="C238" s="273"/>
      <c r="D238" s="228"/>
      <c r="E238" s="228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>
      <c r="A239" s="183"/>
      <c r="B239" s="183"/>
      <c r="C239" s="273"/>
      <c r="D239" s="228"/>
      <c r="E239" s="228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>
      <c r="A240" s="183"/>
      <c r="B240" s="183"/>
      <c r="C240" s="273"/>
      <c r="D240" s="228"/>
      <c r="E240" s="228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>
      <c r="A241" s="183"/>
      <c r="B241" s="183"/>
      <c r="C241" s="273"/>
      <c r="D241" s="228"/>
      <c r="E241" s="228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>
      <c r="A242" s="183"/>
      <c r="B242" s="183"/>
      <c r="C242" s="273"/>
      <c r="D242" s="228"/>
      <c r="E242" s="228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>
      <c r="A243" s="183"/>
      <c r="B243" s="183"/>
      <c r="C243" s="273"/>
      <c r="D243" s="228"/>
      <c r="E243" s="228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>
      <c r="A244" s="183"/>
      <c r="B244" s="183"/>
      <c r="C244" s="273"/>
      <c r="D244" s="228"/>
      <c r="E244" s="228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  <row r="245">
      <c r="A245" s="183"/>
      <c r="B245" s="183"/>
      <c r="C245" s="273"/>
      <c r="D245" s="228"/>
      <c r="E245" s="228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30"/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0"/>
      <c r="BJ245" s="130"/>
      <c r="BK245" s="130"/>
      <c r="BL245" s="130"/>
      <c r="BM245" s="130"/>
    </row>
    <row r="246">
      <c r="A246" s="183"/>
      <c r="B246" s="183"/>
      <c r="C246" s="273"/>
      <c r="D246" s="228"/>
      <c r="E246" s="228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30"/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  <c r="BL246" s="130"/>
      <c r="BM246" s="130"/>
    </row>
    <row r="247">
      <c r="A247" s="183"/>
      <c r="B247" s="183"/>
      <c r="C247" s="273"/>
      <c r="D247" s="228"/>
      <c r="E247" s="228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30"/>
      <c r="AY247" s="130"/>
      <c r="AZ247" s="130"/>
      <c r="BA247" s="130"/>
      <c r="BB247" s="130"/>
      <c r="BC247" s="130"/>
      <c r="BD247" s="130"/>
      <c r="BE247" s="130"/>
      <c r="BF247" s="130"/>
      <c r="BG247" s="130"/>
      <c r="BH247" s="130"/>
      <c r="BI247" s="130"/>
      <c r="BJ247" s="130"/>
      <c r="BK247" s="130"/>
      <c r="BL247" s="130"/>
      <c r="BM247" s="130"/>
    </row>
    <row r="248">
      <c r="A248" s="183"/>
      <c r="B248" s="183"/>
      <c r="C248" s="273"/>
      <c r="D248" s="228"/>
      <c r="E248" s="228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30"/>
      <c r="AY248" s="130"/>
      <c r="AZ248" s="130"/>
      <c r="BA248" s="130"/>
      <c r="BB248" s="130"/>
      <c r="BC248" s="130"/>
      <c r="BD248" s="130"/>
      <c r="BE248" s="130"/>
      <c r="BF248" s="130"/>
      <c r="BG248" s="130"/>
      <c r="BH248" s="130"/>
      <c r="BI248" s="130"/>
      <c r="BJ248" s="130"/>
      <c r="BK248" s="130"/>
      <c r="BL248" s="130"/>
      <c r="BM248" s="130"/>
    </row>
    <row r="249">
      <c r="A249" s="183"/>
      <c r="B249" s="183"/>
      <c r="C249" s="273"/>
      <c r="D249" s="228"/>
      <c r="E249" s="228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30"/>
      <c r="AY249" s="130"/>
      <c r="AZ249" s="130"/>
      <c r="BA249" s="130"/>
      <c r="BB249" s="130"/>
      <c r="BC249" s="130"/>
      <c r="BD249" s="130"/>
      <c r="BE249" s="130"/>
      <c r="BF249" s="130"/>
      <c r="BG249" s="130"/>
      <c r="BH249" s="130"/>
      <c r="BI249" s="130"/>
      <c r="BJ249" s="130"/>
      <c r="BK249" s="130"/>
      <c r="BL249" s="130"/>
      <c r="BM249" s="130"/>
    </row>
    <row r="250">
      <c r="A250" s="183"/>
      <c r="B250" s="183"/>
      <c r="C250" s="273"/>
      <c r="D250" s="228"/>
      <c r="E250" s="228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30"/>
      <c r="AY250" s="130"/>
      <c r="AZ250" s="130"/>
      <c r="BA250" s="130"/>
      <c r="BB250" s="130"/>
      <c r="BC250" s="130"/>
      <c r="BD250" s="130"/>
      <c r="BE250" s="130"/>
      <c r="BF250" s="130"/>
      <c r="BG250" s="130"/>
      <c r="BH250" s="130"/>
      <c r="BI250" s="130"/>
      <c r="BJ250" s="130"/>
      <c r="BK250" s="130"/>
      <c r="BL250" s="130"/>
      <c r="BM250" s="130"/>
    </row>
    <row r="251">
      <c r="A251" s="183"/>
      <c r="B251" s="183"/>
      <c r="C251" s="273"/>
      <c r="D251" s="228"/>
      <c r="E251" s="228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30"/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  <c r="BL251" s="130"/>
      <c r="BM251" s="130"/>
    </row>
    <row r="252">
      <c r="A252" s="183"/>
      <c r="B252" s="183"/>
      <c r="C252" s="273"/>
      <c r="D252" s="228"/>
      <c r="E252" s="228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30"/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0"/>
      <c r="BJ252" s="130"/>
      <c r="BK252" s="130"/>
      <c r="BL252" s="130"/>
      <c r="BM252" s="130"/>
    </row>
    <row r="253">
      <c r="A253" s="183"/>
      <c r="B253" s="183"/>
      <c r="C253" s="273"/>
      <c r="D253" s="228"/>
      <c r="E253" s="228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30"/>
      <c r="AY253" s="130"/>
      <c r="AZ253" s="130"/>
      <c r="BA253" s="130"/>
      <c r="BB253" s="130"/>
      <c r="BC253" s="130"/>
      <c r="BD253" s="130"/>
      <c r="BE253" s="130"/>
      <c r="BF253" s="130"/>
      <c r="BG253" s="130"/>
      <c r="BH253" s="130"/>
      <c r="BI253" s="130"/>
      <c r="BJ253" s="130"/>
      <c r="BK253" s="130"/>
      <c r="BL253" s="130"/>
      <c r="BM253" s="130"/>
    </row>
    <row r="254">
      <c r="A254" s="183"/>
      <c r="B254" s="183"/>
      <c r="C254" s="273"/>
      <c r="D254" s="228"/>
      <c r="E254" s="228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30"/>
      <c r="AY254" s="130"/>
      <c r="AZ254" s="130"/>
      <c r="BA254" s="130"/>
      <c r="BB254" s="130"/>
      <c r="BC254" s="130"/>
      <c r="BD254" s="130"/>
      <c r="BE254" s="130"/>
      <c r="BF254" s="130"/>
      <c r="BG254" s="130"/>
      <c r="BH254" s="130"/>
      <c r="BI254" s="130"/>
      <c r="BJ254" s="130"/>
      <c r="BK254" s="130"/>
      <c r="BL254" s="130"/>
      <c r="BM254" s="130"/>
    </row>
    <row r="255">
      <c r="A255" s="183"/>
      <c r="B255" s="183"/>
      <c r="C255" s="273"/>
      <c r="D255" s="228"/>
      <c r="E255" s="228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30"/>
      <c r="AY255" s="130"/>
      <c r="AZ255" s="130"/>
      <c r="BA255" s="130"/>
      <c r="BB255" s="130"/>
      <c r="BC255" s="130"/>
      <c r="BD255" s="130"/>
      <c r="BE255" s="130"/>
      <c r="BF255" s="130"/>
      <c r="BG255" s="130"/>
      <c r="BH255" s="130"/>
      <c r="BI255" s="130"/>
      <c r="BJ255" s="130"/>
      <c r="BK255" s="130"/>
      <c r="BL255" s="130"/>
      <c r="BM255" s="130"/>
    </row>
    <row r="256">
      <c r="A256" s="183"/>
      <c r="B256" s="183"/>
      <c r="C256" s="273"/>
      <c r="D256" s="228"/>
      <c r="E256" s="228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30"/>
      <c r="AY256" s="130"/>
      <c r="AZ256" s="130"/>
      <c r="BA256" s="130"/>
      <c r="BB256" s="130"/>
      <c r="BC256" s="130"/>
      <c r="BD256" s="130"/>
      <c r="BE256" s="130"/>
      <c r="BF256" s="130"/>
      <c r="BG256" s="130"/>
      <c r="BH256" s="130"/>
      <c r="BI256" s="130"/>
      <c r="BJ256" s="130"/>
      <c r="BK256" s="130"/>
      <c r="BL256" s="130"/>
      <c r="BM256" s="130"/>
    </row>
    <row r="257">
      <c r="A257" s="183"/>
      <c r="B257" s="183"/>
      <c r="C257" s="273"/>
      <c r="D257" s="228"/>
      <c r="E257" s="228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30"/>
      <c r="AY257" s="130"/>
      <c r="AZ257" s="130"/>
      <c r="BA257" s="130"/>
      <c r="BB257" s="130"/>
      <c r="BC257" s="130"/>
      <c r="BD257" s="130"/>
      <c r="BE257" s="130"/>
      <c r="BF257" s="130"/>
      <c r="BG257" s="130"/>
      <c r="BH257" s="130"/>
      <c r="BI257" s="130"/>
      <c r="BJ257" s="130"/>
      <c r="BK257" s="130"/>
      <c r="BL257" s="130"/>
      <c r="BM257" s="130"/>
    </row>
    <row r="258">
      <c r="A258" s="183"/>
      <c r="B258" s="183"/>
      <c r="C258" s="273"/>
      <c r="D258" s="228"/>
      <c r="E258" s="228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30"/>
      <c r="AY258" s="130"/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30"/>
      <c r="BL258" s="130"/>
      <c r="BM258" s="130"/>
    </row>
    <row r="259">
      <c r="A259" s="183"/>
      <c r="B259" s="183"/>
      <c r="C259" s="273"/>
      <c r="D259" s="228"/>
      <c r="E259" s="228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30"/>
      <c r="AY259" s="130"/>
      <c r="AZ259" s="130"/>
      <c r="BA259" s="130"/>
      <c r="BB259" s="130"/>
      <c r="BC259" s="130"/>
      <c r="BD259" s="130"/>
      <c r="BE259" s="130"/>
      <c r="BF259" s="130"/>
      <c r="BG259" s="130"/>
      <c r="BH259" s="130"/>
      <c r="BI259" s="130"/>
      <c r="BJ259" s="130"/>
      <c r="BK259" s="130"/>
      <c r="BL259" s="130"/>
      <c r="BM259" s="130"/>
    </row>
    <row r="260">
      <c r="A260" s="183"/>
      <c r="B260" s="183"/>
      <c r="C260" s="273"/>
      <c r="D260" s="228"/>
      <c r="E260" s="228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30"/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0"/>
      <c r="BJ260" s="130"/>
      <c r="BK260" s="130"/>
      <c r="BL260" s="130"/>
      <c r="BM260" s="130"/>
    </row>
    <row r="261">
      <c r="A261" s="183"/>
      <c r="B261" s="183"/>
      <c r="C261" s="273"/>
      <c r="D261" s="228"/>
      <c r="E261" s="228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30"/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  <c r="BL261" s="130"/>
      <c r="BM261" s="130"/>
    </row>
    <row r="262">
      <c r="A262" s="183"/>
      <c r="B262" s="183"/>
      <c r="C262" s="273"/>
      <c r="D262" s="228"/>
      <c r="E262" s="228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30"/>
      <c r="AY262" s="130"/>
      <c r="AZ262" s="130"/>
      <c r="BA262" s="130"/>
      <c r="BB262" s="130"/>
      <c r="BC262" s="130"/>
      <c r="BD262" s="130"/>
      <c r="BE262" s="130"/>
      <c r="BF262" s="130"/>
      <c r="BG262" s="130"/>
      <c r="BH262" s="130"/>
      <c r="BI262" s="130"/>
      <c r="BJ262" s="130"/>
      <c r="BK262" s="130"/>
      <c r="BL262" s="130"/>
      <c r="BM262" s="130"/>
    </row>
    <row r="263">
      <c r="A263" s="183"/>
      <c r="B263" s="183"/>
      <c r="C263" s="273"/>
      <c r="D263" s="228"/>
      <c r="E263" s="228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30"/>
      <c r="AY263" s="130"/>
      <c r="AZ263" s="130"/>
      <c r="BA263" s="130"/>
      <c r="BB263" s="130"/>
      <c r="BC263" s="130"/>
      <c r="BD263" s="130"/>
      <c r="BE263" s="130"/>
      <c r="BF263" s="130"/>
      <c r="BG263" s="130"/>
      <c r="BH263" s="130"/>
      <c r="BI263" s="130"/>
      <c r="BJ263" s="130"/>
      <c r="BK263" s="130"/>
      <c r="BL263" s="130"/>
      <c r="BM263" s="130"/>
    </row>
    <row r="264">
      <c r="A264" s="183"/>
      <c r="B264" s="183"/>
      <c r="C264" s="273"/>
      <c r="D264" s="228"/>
      <c r="E264" s="228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30"/>
      <c r="AY264" s="130"/>
      <c r="AZ264" s="130"/>
      <c r="BA264" s="130"/>
      <c r="BB264" s="130"/>
      <c r="BC264" s="130"/>
      <c r="BD264" s="130"/>
      <c r="BE264" s="130"/>
      <c r="BF264" s="130"/>
      <c r="BG264" s="130"/>
      <c r="BH264" s="130"/>
      <c r="BI264" s="130"/>
      <c r="BJ264" s="130"/>
      <c r="BK264" s="130"/>
      <c r="BL264" s="130"/>
      <c r="BM264" s="130"/>
    </row>
    <row r="265">
      <c r="A265" s="183"/>
      <c r="B265" s="183"/>
      <c r="C265" s="273"/>
      <c r="D265" s="228"/>
      <c r="E265" s="228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30"/>
      <c r="AY265" s="130"/>
      <c r="AZ265" s="130"/>
      <c r="BA265" s="130"/>
      <c r="BB265" s="130"/>
      <c r="BC265" s="130"/>
      <c r="BD265" s="130"/>
      <c r="BE265" s="130"/>
      <c r="BF265" s="130"/>
      <c r="BG265" s="130"/>
      <c r="BH265" s="130"/>
      <c r="BI265" s="130"/>
      <c r="BJ265" s="130"/>
      <c r="BK265" s="130"/>
      <c r="BL265" s="130"/>
      <c r="BM265" s="130"/>
    </row>
    <row r="266">
      <c r="A266" s="183"/>
      <c r="B266" s="183"/>
      <c r="C266" s="273"/>
      <c r="D266" s="228"/>
      <c r="E266" s="228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30"/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0"/>
      <c r="BJ266" s="130"/>
      <c r="BK266" s="130"/>
      <c r="BL266" s="130"/>
      <c r="BM266" s="130"/>
    </row>
    <row r="267">
      <c r="A267" s="183"/>
      <c r="B267" s="183"/>
      <c r="C267" s="273"/>
      <c r="D267" s="228"/>
      <c r="E267" s="228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30"/>
      <c r="AY267" s="130"/>
      <c r="AZ267" s="130"/>
      <c r="BA267" s="130"/>
      <c r="BB267" s="130"/>
      <c r="BC267" s="130"/>
      <c r="BD267" s="130"/>
      <c r="BE267" s="130"/>
      <c r="BF267" s="130"/>
      <c r="BG267" s="130"/>
      <c r="BH267" s="130"/>
      <c r="BI267" s="130"/>
      <c r="BJ267" s="130"/>
      <c r="BK267" s="130"/>
      <c r="BL267" s="130"/>
      <c r="BM267" s="130"/>
    </row>
    <row r="268">
      <c r="A268" s="183"/>
      <c r="B268" s="183"/>
      <c r="C268" s="273"/>
      <c r="D268" s="228"/>
      <c r="E268" s="228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30"/>
      <c r="AY268" s="130"/>
      <c r="AZ268" s="130"/>
      <c r="BA268" s="130"/>
      <c r="BB268" s="130"/>
      <c r="BC268" s="130"/>
      <c r="BD268" s="130"/>
      <c r="BE268" s="130"/>
      <c r="BF268" s="130"/>
      <c r="BG268" s="130"/>
      <c r="BH268" s="130"/>
      <c r="BI268" s="130"/>
      <c r="BJ268" s="130"/>
      <c r="BK268" s="130"/>
      <c r="BL268" s="130"/>
      <c r="BM268" s="130"/>
    </row>
    <row r="269">
      <c r="A269" s="183"/>
      <c r="B269" s="183"/>
      <c r="C269" s="273"/>
      <c r="D269" s="228"/>
      <c r="E269" s="228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30"/>
      <c r="AY269" s="130"/>
      <c r="AZ269" s="130"/>
      <c r="BA269" s="130"/>
      <c r="BB269" s="130"/>
      <c r="BC269" s="130"/>
      <c r="BD269" s="130"/>
      <c r="BE269" s="130"/>
      <c r="BF269" s="130"/>
      <c r="BG269" s="130"/>
      <c r="BH269" s="130"/>
      <c r="BI269" s="130"/>
      <c r="BJ269" s="130"/>
      <c r="BK269" s="130"/>
      <c r="BL269" s="130"/>
      <c r="BM269" s="130"/>
    </row>
    <row r="270">
      <c r="A270" s="183"/>
      <c r="B270" s="183"/>
      <c r="C270" s="273"/>
      <c r="D270" s="228"/>
      <c r="E270" s="228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30"/>
      <c r="AY270" s="130"/>
      <c r="AZ270" s="130"/>
      <c r="BA270" s="130"/>
      <c r="BB270" s="130"/>
      <c r="BC270" s="130"/>
      <c r="BD270" s="130"/>
      <c r="BE270" s="130"/>
      <c r="BF270" s="130"/>
      <c r="BG270" s="130"/>
      <c r="BH270" s="130"/>
      <c r="BI270" s="130"/>
      <c r="BJ270" s="130"/>
      <c r="BK270" s="130"/>
      <c r="BL270" s="130"/>
      <c r="BM270" s="130"/>
    </row>
    <row r="271">
      <c r="A271" s="183"/>
      <c r="B271" s="183"/>
      <c r="C271" s="273"/>
      <c r="D271" s="228"/>
      <c r="E271" s="228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30"/>
      <c r="AY271" s="130"/>
      <c r="AZ271" s="130"/>
      <c r="BA271" s="130"/>
      <c r="BB271" s="130"/>
      <c r="BC271" s="130"/>
      <c r="BD271" s="130"/>
      <c r="BE271" s="130"/>
      <c r="BF271" s="130"/>
      <c r="BG271" s="130"/>
      <c r="BH271" s="130"/>
      <c r="BI271" s="130"/>
      <c r="BJ271" s="130"/>
      <c r="BK271" s="130"/>
      <c r="BL271" s="130"/>
      <c r="BM271" s="130"/>
    </row>
    <row r="272">
      <c r="A272" s="183"/>
      <c r="B272" s="183"/>
      <c r="C272" s="273"/>
      <c r="D272" s="228"/>
      <c r="E272" s="228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30"/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0"/>
      <c r="BJ272" s="130"/>
      <c r="BK272" s="130"/>
      <c r="BL272" s="130"/>
      <c r="BM272" s="130"/>
    </row>
    <row r="273">
      <c r="A273" s="183"/>
      <c r="B273" s="183"/>
      <c r="C273" s="273"/>
      <c r="D273" s="228"/>
      <c r="E273" s="228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30"/>
      <c r="AY273" s="130"/>
      <c r="AZ273" s="130"/>
      <c r="BA273" s="130"/>
      <c r="BB273" s="130"/>
      <c r="BC273" s="130"/>
      <c r="BD273" s="130"/>
      <c r="BE273" s="130"/>
      <c r="BF273" s="130"/>
      <c r="BG273" s="130"/>
      <c r="BH273" s="130"/>
      <c r="BI273" s="130"/>
      <c r="BJ273" s="130"/>
      <c r="BK273" s="130"/>
      <c r="BL273" s="130"/>
      <c r="BM273" s="130"/>
    </row>
    <row r="274">
      <c r="A274" s="183"/>
      <c r="B274" s="183"/>
      <c r="C274" s="273"/>
      <c r="D274" s="228"/>
      <c r="E274" s="228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  <c r="AS274" s="183"/>
      <c r="AT274" s="183"/>
      <c r="AU274" s="183"/>
      <c r="AV274" s="183"/>
      <c r="AW274" s="183"/>
      <c r="AX274" s="130"/>
      <c r="AY274" s="130"/>
      <c r="AZ274" s="130"/>
      <c r="BA274" s="130"/>
      <c r="BB274" s="130"/>
      <c r="BC274" s="130"/>
      <c r="BD274" s="130"/>
      <c r="BE274" s="130"/>
      <c r="BF274" s="130"/>
      <c r="BG274" s="130"/>
      <c r="BH274" s="130"/>
      <c r="BI274" s="130"/>
      <c r="BJ274" s="130"/>
      <c r="BK274" s="130"/>
      <c r="BL274" s="130"/>
      <c r="BM274" s="130"/>
    </row>
    <row r="275">
      <c r="A275" s="183"/>
      <c r="B275" s="183"/>
      <c r="C275" s="273"/>
      <c r="D275" s="228"/>
      <c r="E275" s="228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30"/>
      <c r="AY275" s="130"/>
      <c r="AZ275" s="130"/>
      <c r="BA275" s="130"/>
      <c r="BB275" s="130"/>
      <c r="BC275" s="130"/>
      <c r="BD275" s="130"/>
      <c r="BE275" s="130"/>
      <c r="BF275" s="130"/>
      <c r="BG275" s="130"/>
      <c r="BH275" s="130"/>
      <c r="BI275" s="130"/>
      <c r="BJ275" s="130"/>
      <c r="BK275" s="130"/>
      <c r="BL275" s="130"/>
      <c r="BM275" s="130"/>
    </row>
    <row r="276">
      <c r="A276" s="183"/>
      <c r="B276" s="183"/>
      <c r="C276" s="273"/>
      <c r="D276" s="228"/>
      <c r="E276" s="228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  <c r="AS276" s="183"/>
      <c r="AT276" s="183"/>
      <c r="AU276" s="183"/>
      <c r="AV276" s="183"/>
      <c r="AW276" s="183"/>
      <c r="AX276" s="130"/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0"/>
      <c r="BJ276" s="130"/>
      <c r="BK276" s="130"/>
      <c r="BL276" s="130"/>
      <c r="BM276" s="130"/>
    </row>
    <row r="277">
      <c r="A277" s="183"/>
      <c r="B277" s="183"/>
      <c r="C277" s="273"/>
      <c r="D277" s="228"/>
      <c r="E277" s="228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  <c r="AS277" s="183"/>
      <c r="AT277" s="183"/>
      <c r="AU277" s="183"/>
      <c r="AV277" s="183"/>
      <c r="AW277" s="183"/>
      <c r="AX277" s="130"/>
      <c r="AY277" s="130"/>
      <c r="AZ277" s="130"/>
      <c r="BA277" s="130"/>
      <c r="BB277" s="130"/>
      <c r="BC277" s="130"/>
      <c r="BD277" s="130"/>
      <c r="BE277" s="130"/>
      <c r="BF277" s="130"/>
      <c r="BG277" s="130"/>
      <c r="BH277" s="130"/>
      <c r="BI277" s="130"/>
      <c r="BJ277" s="130"/>
      <c r="BK277" s="130"/>
      <c r="BL277" s="130"/>
      <c r="BM277" s="130"/>
    </row>
    <row r="278">
      <c r="A278" s="183"/>
      <c r="B278" s="183"/>
      <c r="C278" s="273"/>
      <c r="D278" s="228"/>
      <c r="E278" s="228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s="183"/>
      <c r="AV278" s="183"/>
      <c r="AW278" s="183"/>
      <c r="AX278" s="130"/>
      <c r="AY278" s="130"/>
      <c r="AZ278" s="130"/>
      <c r="BA278" s="130"/>
      <c r="BB278" s="130"/>
      <c r="BC278" s="130"/>
      <c r="BD278" s="130"/>
      <c r="BE278" s="130"/>
      <c r="BF278" s="130"/>
      <c r="BG278" s="130"/>
      <c r="BH278" s="130"/>
      <c r="BI278" s="130"/>
      <c r="BJ278" s="130"/>
      <c r="BK278" s="130"/>
      <c r="BL278" s="130"/>
      <c r="BM278" s="130"/>
    </row>
    <row r="279">
      <c r="A279" s="183"/>
      <c r="B279" s="183"/>
      <c r="C279" s="273"/>
      <c r="D279" s="228"/>
      <c r="E279" s="228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  <c r="AS279" s="183"/>
      <c r="AT279" s="183"/>
      <c r="AU279" s="183"/>
      <c r="AV279" s="183"/>
      <c r="AW279" s="183"/>
      <c r="AX279" s="130"/>
      <c r="AY279" s="130"/>
      <c r="AZ279" s="130"/>
      <c r="BA279" s="130"/>
      <c r="BB279" s="130"/>
      <c r="BC279" s="130"/>
      <c r="BD279" s="130"/>
      <c r="BE279" s="130"/>
      <c r="BF279" s="130"/>
      <c r="BG279" s="130"/>
      <c r="BH279" s="130"/>
      <c r="BI279" s="130"/>
      <c r="BJ279" s="130"/>
      <c r="BK279" s="130"/>
      <c r="BL279" s="130"/>
      <c r="BM279" s="130"/>
    </row>
    <row r="280">
      <c r="A280" s="183"/>
      <c r="B280" s="183"/>
      <c r="C280" s="273"/>
      <c r="D280" s="228"/>
      <c r="E280" s="228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  <c r="AS280" s="183"/>
      <c r="AT280" s="183"/>
      <c r="AU280" s="183"/>
      <c r="AV280" s="183"/>
      <c r="AW280" s="183"/>
      <c r="AX280" s="130"/>
      <c r="AY280" s="130"/>
      <c r="AZ280" s="130"/>
      <c r="BA280" s="130"/>
      <c r="BB280" s="130"/>
      <c r="BC280" s="130"/>
      <c r="BD280" s="130"/>
      <c r="BE280" s="130"/>
      <c r="BF280" s="130"/>
      <c r="BG280" s="130"/>
      <c r="BH280" s="130"/>
      <c r="BI280" s="130"/>
      <c r="BJ280" s="130"/>
      <c r="BK280" s="130"/>
      <c r="BL280" s="130"/>
      <c r="BM280" s="130"/>
    </row>
    <row r="281">
      <c r="A281" s="183"/>
      <c r="B281" s="183"/>
      <c r="C281" s="273"/>
      <c r="D281" s="228"/>
      <c r="E281" s="228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s="183"/>
      <c r="AV281" s="183"/>
      <c r="AW281" s="183"/>
      <c r="AX281" s="130"/>
      <c r="AY281" s="130"/>
      <c r="AZ281" s="130"/>
      <c r="BA281" s="130"/>
      <c r="BB281" s="130"/>
      <c r="BC281" s="130"/>
      <c r="BD281" s="130"/>
      <c r="BE281" s="130"/>
      <c r="BF281" s="130"/>
      <c r="BG281" s="130"/>
      <c r="BH281" s="130"/>
      <c r="BI281" s="130"/>
      <c r="BJ281" s="130"/>
      <c r="BK281" s="130"/>
      <c r="BL281" s="130"/>
      <c r="BM281" s="130"/>
    </row>
    <row r="282">
      <c r="A282" s="183"/>
      <c r="B282" s="183"/>
      <c r="C282" s="273"/>
      <c r="D282" s="228"/>
      <c r="E282" s="228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  <c r="AL282" s="183"/>
      <c r="AM282" s="183"/>
      <c r="AN282" s="183"/>
      <c r="AO282" s="183"/>
      <c r="AP282" s="183"/>
      <c r="AQ282" s="183"/>
      <c r="AR282" s="183"/>
      <c r="AS282" s="183"/>
      <c r="AT282" s="183"/>
      <c r="AU282" s="183"/>
      <c r="AV282" s="183"/>
      <c r="AW282" s="183"/>
      <c r="AX282" s="130"/>
      <c r="AY282" s="130"/>
      <c r="AZ282" s="130"/>
      <c r="BA282" s="130"/>
      <c r="BB282" s="130"/>
      <c r="BC282" s="130"/>
      <c r="BD282" s="130"/>
      <c r="BE282" s="130"/>
      <c r="BF282" s="130"/>
      <c r="BG282" s="130"/>
      <c r="BH282" s="130"/>
      <c r="BI282" s="130"/>
      <c r="BJ282" s="130"/>
      <c r="BK282" s="130"/>
      <c r="BL282" s="130"/>
      <c r="BM282" s="130"/>
    </row>
    <row r="283">
      <c r="A283" s="183"/>
      <c r="B283" s="183"/>
      <c r="C283" s="273"/>
      <c r="D283" s="228"/>
      <c r="E283" s="228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  <c r="AL283" s="183"/>
      <c r="AM283" s="183"/>
      <c r="AN283" s="183"/>
      <c r="AO283" s="183"/>
      <c r="AP283" s="183"/>
      <c r="AQ283" s="183"/>
      <c r="AR283" s="183"/>
      <c r="AS283" s="183"/>
      <c r="AT283" s="183"/>
      <c r="AU283" s="183"/>
      <c r="AV283" s="183"/>
      <c r="AW283" s="183"/>
      <c r="AX283" s="130"/>
      <c r="AY283" s="130"/>
      <c r="AZ283" s="130"/>
      <c r="BA283" s="130"/>
      <c r="BB283" s="130"/>
      <c r="BC283" s="130"/>
      <c r="BD283" s="130"/>
      <c r="BE283" s="130"/>
      <c r="BF283" s="130"/>
      <c r="BG283" s="130"/>
      <c r="BH283" s="130"/>
      <c r="BI283" s="130"/>
      <c r="BJ283" s="130"/>
      <c r="BK283" s="130"/>
      <c r="BL283" s="130"/>
      <c r="BM283" s="130"/>
    </row>
    <row r="284">
      <c r="A284" s="183"/>
      <c r="B284" s="183"/>
      <c r="C284" s="273"/>
      <c r="D284" s="228"/>
      <c r="E284" s="228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  <c r="AL284" s="183"/>
      <c r="AM284" s="183"/>
      <c r="AN284" s="183"/>
      <c r="AO284" s="183"/>
      <c r="AP284" s="183"/>
      <c r="AQ284" s="183"/>
      <c r="AR284" s="183"/>
      <c r="AS284" s="183"/>
      <c r="AT284" s="183"/>
      <c r="AU284" s="183"/>
      <c r="AV284" s="183"/>
      <c r="AW284" s="183"/>
      <c r="AX284" s="130"/>
      <c r="AY284" s="130"/>
      <c r="AZ284" s="130"/>
      <c r="BA284" s="130"/>
      <c r="BB284" s="130"/>
      <c r="BC284" s="130"/>
      <c r="BD284" s="130"/>
      <c r="BE284" s="130"/>
      <c r="BF284" s="130"/>
      <c r="BG284" s="130"/>
      <c r="BH284" s="130"/>
      <c r="BI284" s="130"/>
      <c r="BJ284" s="130"/>
      <c r="BK284" s="130"/>
      <c r="BL284" s="130"/>
      <c r="BM284" s="130"/>
    </row>
    <row r="285">
      <c r="A285" s="183"/>
      <c r="B285" s="183"/>
      <c r="C285" s="273"/>
      <c r="D285" s="228"/>
      <c r="E285" s="228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  <c r="AL285" s="183"/>
      <c r="AM285" s="183"/>
      <c r="AN285" s="183"/>
      <c r="AO285" s="183"/>
      <c r="AP285" s="183"/>
      <c r="AQ285" s="183"/>
      <c r="AR285" s="183"/>
      <c r="AS285" s="183"/>
      <c r="AT285" s="183"/>
      <c r="AU285" s="183"/>
      <c r="AV285" s="183"/>
      <c r="AW285" s="183"/>
      <c r="AX285" s="130"/>
      <c r="AY285" s="130"/>
      <c r="AZ285" s="130"/>
      <c r="BA285" s="130"/>
      <c r="BB285" s="130"/>
      <c r="BC285" s="130"/>
      <c r="BD285" s="130"/>
      <c r="BE285" s="130"/>
      <c r="BF285" s="130"/>
      <c r="BG285" s="130"/>
      <c r="BH285" s="130"/>
      <c r="BI285" s="130"/>
      <c r="BJ285" s="130"/>
      <c r="BK285" s="130"/>
      <c r="BL285" s="130"/>
      <c r="BM285" s="130"/>
    </row>
    <row r="286">
      <c r="A286" s="183"/>
      <c r="B286" s="183"/>
      <c r="C286" s="273"/>
      <c r="D286" s="228"/>
      <c r="E286" s="228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  <c r="AL286" s="183"/>
      <c r="AM286" s="183"/>
      <c r="AN286" s="183"/>
      <c r="AO286" s="183"/>
      <c r="AP286" s="183"/>
      <c r="AQ286" s="183"/>
      <c r="AR286" s="183"/>
      <c r="AS286" s="183"/>
      <c r="AT286" s="183"/>
      <c r="AU286" s="183"/>
      <c r="AV286" s="183"/>
      <c r="AW286" s="183"/>
      <c r="AX286" s="130"/>
      <c r="AY286" s="130"/>
      <c r="AZ286" s="130"/>
      <c r="BA286" s="130"/>
      <c r="BB286" s="130"/>
      <c r="BC286" s="130"/>
      <c r="BD286" s="130"/>
      <c r="BE286" s="130"/>
      <c r="BF286" s="130"/>
      <c r="BG286" s="130"/>
      <c r="BH286" s="130"/>
      <c r="BI286" s="130"/>
      <c r="BJ286" s="130"/>
      <c r="BK286" s="130"/>
      <c r="BL286" s="130"/>
      <c r="BM286" s="130"/>
    </row>
    <row r="287">
      <c r="A287" s="183"/>
      <c r="B287" s="183"/>
      <c r="C287" s="273"/>
      <c r="D287" s="228"/>
      <c r="E287" s="228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  <c r="AL287" s="183"/>
      <c r="AM287" s="183"/>
      <c r="AN287" s="183"/>
      <c r="AO287" s="183"/>
      <c r="AP287" s="183"/>
      <c r="AQ287" s="183"/>
      <c r="AR287" s="183"/>
      <c r="AS287" s="183"/>
      <c r="AT287" s="183"/>
      <c r="AU287" s="183"/>
      <c r="AV287" s="183"/>
      <c r="AW287" s="183"/>
      <c r="AX287" s="130"/>
      <c r="AY287" s="130"/>
      <c r="AZ287" s="130"/>
      <c r="BA287" s="130"/>
      <c r="BB287" s="130"/>
      <c r="BC287" s="130"/>
      <c r="BD287" s="130"/>
      <c r="BE287" s="130"/>
      <c r="BF287" s="130"/>
      <c r="BG287" s="130"/>
      <c r="BH287" s="130"/>
      <c r="BI287" s="130"/>
      <c r="BJ287" s="130"/>
      <c r="BK287" s="130"/>
      <c r="BL287" s="130"/>
      <c r="BM287" s="130"/>
    </row>
    <row r="288">
      <c r="A288" s="183"/>
      <c r="B288" s="183"/>
      <c r="C288" s="273"/>
      <c r="D288" s="228"/>
      <c r="E288" s="228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  <c r="AL288" s="183"/>
      <c r="AM288" s="183"/>
      <c r="AN288" s="183"/>
      <c r="AO288" s="183"/>
      <c r="AP288" s="183"/>
      <c r="AQ288" s="183"/>
      <c r="AR288" s="183"/>
      <c r="AS288" s="183"/>
      <c r="AT288" s="183"/>
      <c r="AU288" s="183"/>
      <c r="AV288" s="183"/>
      <c r="AW288" s="183"/>
      <c r="AX288" s="130"/>
      <c r="AY288" s="130"/>
      <c r="AZ288" s="130"/>
      <c r="BA288" s="130"/>
      <c r="BB288" s="130"/>
      <c r="BC288" s="130"/>
      <c r="BD288" s="130"/>
      <c r="BE288" s="130"/>
      <c r="BF288" s="130"/>
      <c r="BG288" s="130"/>
      <c r="BH288" s="130"/>
      <c r="BI288" s="130"/>
      <c r="BJ288" s="130"/>
      <c r="BK288" s="130"/>
      <c r="BL288" s="130"/>
      <c r="BM288" s="130"/>
    </row>
    <row r="289">
      <c r="A289" s="183"/>
      <c r="B289" s="183"/>
      <c r="C289" s="273"/>
      <c r="D289" s="228"/>
      <c r="E289" s="228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3"/>
      <c r="AU289" s="183"/>
      <c r="AV289" s="183"/>
      <c r="AW289" s="183"/>
      <c r="AX289" s="130"/>
      <c r="AY289" s="130"/>
      <c r="AZ289" s="130"/>
      <c r="BA289" s="130"/>
      <c r="BB289" s="130"/>
      <c r="BC289" s="130"/>
      <c r="BD289" s="130"/>
      <c r="BE289" s="130"/>
      <c r="BF289" s="130"/>
      <c r="BG289" s="130"/>
      <c r="BH289" s="130"/>
      <c r="BI289" s="130"/>
      <c r="BJ289" s="130"/>
      <c r="BK289" s="130"/>
      <c r="BL289" s="130"/>
      <c r="BM289" s="130"/>
    </row>
    <row r="290">
      <c r="A290" s="183"/>
      <c r="B290" s="183"/>
      <c r="C290" s="273"/>
      <c r="D290" s="228"/>
      <c r="E290" s="228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  <c r="AL290" s="183"/>
      <c r="AM290" s="183"/>
      <c r="AN290" s="183"/>
      <c r="AO290" s="183"/>
      <c r="AP290" s="183"/>
      <c r="AQ290" s="183"/>
      <c r="AR290" s="183"/>
      <c r="AS290" s="183"/>
      <c r="AT290" s="183"/>
      <c r="AU290" s="183"/>
      <c r="AV290" s="183"/>
      <c r="AW290" s="183"/>
      <c r="AX290" s="130"/>
      <c r="AY290" s="130"/>
      <c r="AZ290" s="130"/>
      <c r="BA290" s="130"/>
      <c r="BB290" s="130"/>
      <c r="BC290" s="130"/>
      <c r="BD290" s="130"/>
      <c r="BE290" s="130"/>
      <c r="BF290" s="130"/>
      <c r="BG290" s="130"/>
      <c r="BH290" s="130"/>
      <c r="BI290" s="130"/>
      <c r="BJ290" s="130"/>
      <c r="BK290" s="130"/>
      <c r="BL290" s="130"/>
      <c r="BM290" s="130"/>
    </row>
    <row r="291">
      <c r="A291" s="183"/>
      <c r="B291" s="183"/>
      <c r="C291" s="273"/>
      <c r="D291" s="228"/>
      <c r="E291" s="228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  <c r="AL291" s="183"/>
      <c r="AM291" s="183"/>
      <c r="AN291" s="183"/>
      <c r="AO291" s="183"/>
      <c r="AP291" s="183"/>
      <c r="AQ291" s="183"/>
      <c r="AR291" s="183"/>
      <c r="AS291" s="183"/>
      <c r="AT291" s="183"/>
      <c r="AU291" s="183"/>
      <c r="AV291" s="183"/>
      <c r="AW291" s="183"/>
      <c r="AX291" s="130"/>
      <c r="AY291" s="130"/>
      <c r="AZ291" s="130"/>
      <c r="BA291" s="130"/>
      <c r="BB291" s="130"/>
      <c r="BC291" s="130"/>
      <c r="BD291" s="130"/>
      <c r="BE291" s="130"/>
      <c r="BF291" s="130"/>
      <c r="BG291" s="130"/>
      <c r="BH291" s="130"/>
      <c r="BI291" s="130"/>
      <c r="BJ291" s="130"/>
      <c r="BK291" s="130"/>
      <c r="BL291" s="130"/>
      <c r="BM291" s="130"/>
    </row>
    <row r="292">
      <c r="A292" s="183"/>
      <c r="B292" s="183"/>
      <c r="C292" s="273"/>
      <c r="D292" s="228"/>
      <c r="E292" s="228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  <c r="AS292" s="183"/>
      <c r="AT292" s="183"/>
      <c r="AU292" s="183"/>
      <c r="AV292" s="183"/>
      <c r="AW292" s="183"/>
      <c r="AX292" s="130"/>
      <c r="AY292" s="130"/>
      <c r="AZ292" s="130"/>
      <c r="BA292" s="130"/>
      <c r="BB292" s="130"/>
      <c r="BC292" s="130"/>
      <c r="BD292" s="130"/>
      <c r="BE292" s="130"/>
      <c r="BF292" s="130"/>
      <c r="BG292" s="130"/>
      <c r="BH292" s="130"/>
      <c r="BI292" s="130"/>
      <c r="BJ292" s="130"/>
      <c r="BK292" s="130"/>
      <c r="BL292" s="130"/>
      <c r="BM292" s="130"/>
    </row>
    <row r="293">
      <c r="A293" s="183"/>
      <c r="B293" s="183"/>
      <c r="C293" s="273"/>
      <c r="D293" s="228"/>
      <c r="E293" s="228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  <c r="AL293" s="183"/>
      <c r="AM293" s="183"/>
      <c r="AN293" s="183"/>
      <c r="AO293" s="183"/>
      <c r="AP293" s="183"/>
      <c r="AQ293" s="183"/>
      <c r="AR293" s="183"/>
      <c r="AS293" s="183"/>
      <c r="AT293" s="183"/>
      <c r="AU293" s="183"/>
      <c r="AV293" s="183"/>
      <c r="AW293" s="183"/>
      <c r="AX293" s="130"/>
      <c r="AY293" s="130"/>
      <c r="AZ293" s="130"/>
      <c r="BA293" s="130"/>
      <c r="BB293" s="130"/>
      <c r="BC293" s="130"/>
      <c r="BD293" s="130"/>
      <c r="BE293" s="130"/>
      <c r="BF293" s="130"/>
      <c r="BG293" s="130"/>
      <c r="BH293" s="130"/>
      <c r="BI293" s="130"/>
      <c r="BJ293" s="130"/>
      <c r="BK293" s="130"/>
      <c r="BL293" s="130"/>
      <c r="BM293" s="130"/>
    </row>
    <row r="294">
      <c r="A294" s="183"/>
      <c r="B294" s="183"/>
      <c r="C294" s="273"/>
      <c r="D294" s="228"/>
      <c r="E294" s="228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  <c r="AS294" s="183"/>
      <c r="AT294" s="183"/>
      <c r="AU294" s="183"/>
      <c r="AV294" s="183"/>
      <c r="AW294" s="183"/>
      <c r="AX294" s="130"/>
      <c r="AY294" s="130"/>
      <c r="AZ294" s="130"/>
      <c r="BA294" s="130"/>
      <c r="BB294" s="130"/>
      <c r="BC294" s="130"/>
      <c r="BD294" s="130"/>
      <c r="BE294" s="130"/>
      <c r="BF294" s="130"/>
      <c r="BG294" s="130"/>
      <c r="BH294" s="130"/>
      <c r="BI294" s="130"/>
      <c r="BJ294" s="130"/>
      <c r="BK294" s="130"/>
      <c r="BL294" s="130"/>
      <c r="BM294" s="130"/>
    </row>
    <row r="295">
      <c r="A295" s="183"/>
      <c r="B295" s="183"/>
      <c r="C295" s="273"/>
      <c r="D295" s="228"/>
      <c r="E295" s="228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  <c r="AL295" s="183"/>
      <c r="AM295" s="183"/>
      <c r="AN295" s="183"/>
      <c r="AO295" s="183"/>
      <c r="AP295" s="183"/>
      <c r="AQ295" s="183"/>
      <c r="AR295" s="183"/>
      <c r="AS295" s="183"/>
      <c r="AT295" s="183"/>
      <c r="AU295" s="183"/>
      <c r="AV295" s="183"/>
      <c r="AW295" s="183"/>
      <c r="AX295" s="130"/>
      <c r="AY295" s="130"/>
      <c r="AZ295" s="130"/>
      <c r="BA295" s="130"/>
      <c r="BB295" s="130"/>
      <c r="BC295" s="130"/>
      <c r="BD295" s="130"/>
      <c r="BE295" s="130"/>
      <c r="BF295" s="130"/>
      <c r="BG295" s="130"/>
      <c r="BH295" s="130"/>
      <c r="BI295" s="130"/>
      <c r="BJ295" s="130"/>
      <c r="BK295" s="130"/>
      <c r="BL295" s="130"/>
      <c r="BM295" s="130"/>
    </row>
    <row r="296">
      <c r="A296" s="183"/>
      <c r="B296" s="183"/>
      <c r="C296" s="273"/>
      <c r="D296" s="228"/>
      <c r="E296" s="228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  <c r="AL296" s="183"/>
      <c r="AM296" s="183"/>
      <c r="AN296" s="183"/>
      <c r="AO296" s="183"/>
      <c r="AP296" s="183"/>
      <c r="AQ296" s="183"/>
      <c r="AR296" s="183"/>
      <c r="AS296" s="183"/>
      <c r="AT296" s="183"/>
      <c r="AU296" s="183"/>
      <c r="AV296" s="183"/>
      <c r="AW296" s="183"/>
      <c r="AX296" s="130"/>
      <c r="AY296" s="130"/>
      <c r="AZ296" s="130"/>
      <c r="BA296" s="130"/>
      <c r="BB296" s="130"/>
      <c r="BC296" s="130"/>
      <c r="BD296" s="130"/>
      <c r="BE296" s="130"/>
      <c r="BF296" s="130"/>
      <c r="BG296" s="130"/>
      <c r="BH296" s="130"/>
      <c r="BI296" s="130"/>
      <c r="BJ296" s="130"/>
      <c r="BK296" s="130"/>
      <c r="BL296" s="130"/>
      <c r="BM296" s="130"/>
    </row>
    <row r="297">
      <c r="A297" s="183"/>
      <c r="B297" s="183"/>
      <c r="C297" s="273"/>
      <c r="D297" s="228"/>
      <c r="E297" s="228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  <c r="AL297" s="183"/>
      <c r="AM297" s="183"/>
      <c r="AN297" s="183"/>
      <c r="AO297" s="183"/>
      <c r="AP297" s="183"/>
      <c r="AQ297" s="183"/>
      <c r="AR297" s="183"/>
      <c r="AS297" s="183"/>
      <c r="AT297" s="183"/>
      <c r="AU297" s="183"/>
      <c r="AV297" s="183"/>
      <c r="AW297" s="183"/>
      <c r="AX297" s="130"/>
      <c r="AY297" s="130"/>
      <c r="AZ297" s="130"/>
      <c r="BA297" s="130"/>
      <c r="BB297" s="130"/>
      <c r="BC297" s="130"/>
      <c r="BD297" s="130"/>
      <c r="BE297" s="130"/>
      <c r="BF297" s="130"/>
      <c r="BG297" s="130"/>
      <c r="BH297" s="130"/>
      <c r="BI297" s="130"/>
      <c r="BJ297" s="130"/>
      <c r="BK297" s="130"/>
      <c r="BL297" s="130"/>
      <c r="BM297" s="130"/>
    </row>
    <row r="298">
      <c r="A298" s="183"/>
      <c r="B298" s="183"/>
      <c r="C298" s="273"/>
      <c r="D298" s="228"/>
      <c r="E298" s="228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  <c r="AL298" s="183"/>
      <c r="AM298" s="183"/>
      <c r="AN298" s="183"/>
      <c r="AO298" s="183"/>
      <c r="AP298" s="183"/>
      <c r="AQ298" s="183"/>
      <c r="AR298" s="183"/>
      <c r="AS298" s="183"/>
      <c r="AT298" s="183"/>
      <c r="AU298" s="183"/>
      <c r="AV298" s="183"/>
      <c r="AW298" s="183"/>
      <c r="AX298" s="130"/>
      <c r="AY298" s="130"/>
      <c r="AZ298" s="130"/>
      <c r="BA298" s="130"/>
      <c r="BB298" s="130"/>
      <c r="BC298" s="130"/>
      <c r="BD298" s="130"/>
      <c r="BE298" s="130"/>
      <c r="BF298" s="130"/>
      <c r="BG298" s="130"/>
      <c r="BH298" s="130"/>
      <c r="BI298" s="130"/>
      <c r="BJ298" s="130"/>
      <c r="BK298" s="130"/>
      <c r="BL298" s="130"/>
      <c r="BM298" s="130"/>
    </row>
    <row r="299">
      <c r="A299" s="183"/>
      <c r="B299" s="183"/>
      <c r="C299" s="273"/>
      <c r="D299" s="228"/>
      <c r="E299" s="228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  <c r="AL299" s="183"/>
      <c r="AM299" s="183"/>
      <c r="AN299" s="183"/>
      <c r="AO299" s="183"/>
      <c r="AP299" s="183"/>
      <c r="AQ299" s="183"/>
      <c r="AR299" s="183"/>
      <c r="AS299" s="183"/>
      <c r="AT299" s="183"/>
      <c r="AU299" s="183"/>
      <c r="AV299" s="183"/>
      <c r="AW299" s="183"/>
      <c r="AX299" s="130"/>
      <c r="AY299" s="130"/>
      <c r="AZ299" s="130"/>
      <c r="BA299" s="130"/>
      <c r="BB299" s="130"/>
      <c r="BC299" s="130"/>
      <c r="BD299" s="130"/>
      <c r="BE299" s="130"/>
      <c r="BF299" s="130"/>
      <c r="BG299" s="130"/>
      <c r="BH299" s="130"/>
      <c r="BI299" s="130"/>
      <c r="BJ299" s="130"/>
      <c r="BK299" s="130"/>
      <c r="BL299" s="130"/>
      <c r="BM299" s="130"/>
    </row>
    <row r="300">
      <c r="A300" s="183"/>
      <c r="B300" s="183"/>
      <c r="C300" s="273"/>
      <c r="D300" s="228"/>
      <c r="E300" s="228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83"/>
      <c r="AU300" s="183"/>
      <c r="AV300" s="183"/>
      <c r="AW300" s="183"/>
      <c r="AX300" s="130"/>
      <c r="AY300" s="130"/>
      <c r="AZ300" s="130"/>
      <c r="BA300" s="130"/>
      <c r="BB300" s="130"/>
      <c r="BC300" s="130"/>
      <c r="BD300" s="130"/>
      <c r="BE300" s="130"/>
      <c r="BF300" s="130"/>
      <c r="BG300" s="130"/>
      <c r="BH300" s="130"/>
      <c r="BI300" s="130"/>
      <c r="BJ300" s="130"/>
      <c r="BK300" s="130"/>
      <c r="BL300" s="130"/>
      <c r="BM300" s="130"/>
    </row>
    <row r="301">
      <c r="A301" s="183"/>
      <c r="B301" s="183"/>
      <c r="C301" s="273"/>
      <c r="D301" s="228"/>
      <c r="E301" s="228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  <c r="AL301" s="183"/>
      <c r="AM301" s="183"/>
      <c r="AN301" s="183"/>
      <c r="AO301" s="183"/>
      <c r="AP301" s="183"/>
      <c r="AQ301" s="183"/>
      <c r="AR301" s="183"/>
      <c r="AS301" s="183"/>
      <c r="AT301" s="183"/>
      <c r="AU301" s="183"/>
      <c r="AV301" s="183"/>
      <c r="AW301" s="183"/>
      <c r="AX301" s="130"/>
      <c r="AY301" s="130"/>
      <c r="AZ301" s="130"/>
      <c r="BA301" s="130"/>
      <c r="BB301" s="130"/>
      <c r="BC301" s="130"/>
      <c r="BD301" s="130"/>
      <c r="BE301" s="130"/>
      <c r="BF301" s="130"/>
      <c r="BG301" s="130"/>
      <c r="BH301" s="130"/>
      <c r="BI301" s="130"/>
      <c r="BJ301" s="130"/>
      <c r="BK301" s="130"/>
      <c r="BL301" s="130"/>
      <c r="BM301" s="130"/>
    </row>
    <row r="302">
      <c r="A302" s="183"/>
      <c r="B302" s="183"/>
      <c r="C302" s="273"/>
      <c r="D302" s="228"/>
      <c r="E302" s="228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  <c r="AL302" s="183"/>
      <c r="AM302" s="183"/>
      <c r="AN302" s="183"/>
      <c r="AO302" s="183"/>
      <c r="AP302" s="183"/>
      <c r="AQ302" s="183"/>
      <c r="AR302" s="183"/>
      <c r="AS302" s="183"/>
      <c r="AT302" s="183"/>
      <c r="AU302" s="183"/>
      <c r="AV302" s="183"/>
      <c r="AW302" s="183"/>
      <c r="AX302" s="130"/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</row>
    <row r="303">
      <c r="A303" s="183"/>
      <c r="B303" s="183"/>
      <c r="C303" s="273"/>
      <c r="D303" s="228"/>
      <c r="E303" s="228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  <c r="AL303" s="183"/>
      <c r="AM303" s="183"/>
      <c r="AN303" s="183"/>
      <c r="AO303" s="183"/>
      <c r="AP303" s="183"/>
      <c r="AQ303" s="183"/>
      <c r="AR303" s="183"/>
      <c r="AS303" s="183"/>
      <c r="AT303" s="183"/>
      <c r="AU303" s="183"/>
      <c r="AV303" s="183"/>
      <c r="AW303" s="183"/>
      <c r="AX303" s="130"/>
      <c r="AY303" s="130"/>
      <c r="AZ303" s="130"/>
      <c r="BA303" s="130"/>
      <c r="BB303" s="130"/>
      <c r="BC303" s="130"/>
      <c r="BD303" s="130"/>
      <c r="BE303" s="130"/>
      <c r="BF303" s="130"/>
      <c r="BG303" s="130"/>
      <c r="BH303" s="130"/>
      <c r="BI303" s="130"/>
      <c r="BJ303" s="130"/>
      <c r="BK303" s="130"/>
      <c r="BL303" s="130"/>
      <c r="BM303" s="130"/>
    </row>
    <row r="304">
      <c r="A304" s="183"/>
      <c r="B304" s="183"/>
      <c r="C304" s="273"/>
      <c r="D304" s="228"/>
      <c r="E304" s="228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  <c r="AL304" s="183"/>
      <c r="AM304" s="183"/>
      <c r="AN304" s="183"/>
      <c r="AO304" s="183"/>
      <c r="AP304" s="183"/>
      <c r="AQ304" s="183"/>
      <c r="AR304" s="183"/>
      <c r="AS304" s="183"/>
      <c r="AT304" s="183"/>
      <c r="AU304" s="183"/>
      <c r="AV304" s="183"/>
      <c r="AW304" s="183"/>
      <c r="AX304" s="130"/>
      <c r="AY304" s="130"/>
      <c r="AZ304" s="130"/>
      <c r="BA304" s="130"/>
      <c r="BB304" s="130"/>
      <c r="BC304" s="130"/>
      <c r="BD304" s="130"/>
      <c r="BE304" s="130"/>
      <c r="BF304" s="130"/>
      <c r="BG304" s="130"/>
      <c r="BH304" s="130"/>
      <c r="BI304" s="130"/>
      <c r="BJ304" s="130"/>
      <c r="BK304" s="130"/>
      <c r="BL304" s="130"/>
      <c r="BM304" s="130"/>
    </row>
    <row r="305">
      <c r="A305" s="183"/>
      <c r="B305" s="183"/>
      <c r="C305" s="273"/>
      <c r="D305" s="228"/>
      <c r="E305" s="228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  <c r="AL305" s="183"/>
      <c r="AM305" s="183"/>
      <c r="AN305" s="183"/>
      <c r="AO305" s="183"/>
      <c r="AP305" s="183"/>
      <c r="AQ305" s="183"/>
      <c r="AR305" s="183"/>
      <c r="AS305" s="183"/>
      <c r="AT305" s="183"/>
      <c r="AU305" s="183"/>
      <c r="AV305" s="183"/>
      <c r="AW305" s="183"/>
      <c r="AX305" s="130"/>
      <c r="AY305" s="130"/>
      <c r="AZ305" s="130"/>
      <c r="BA305" s="130"/>
      <c r="BB305" s="130"/>
      <c r="BC305" s="130"/>
      <c r="BD305" s="130"/>
      <c r="BE305" s="130"/>
      <c r="BF305" s="130"/>
      <c r="BG305" s="130"/>
      <c r="BH305" s="130"/>
      <c r="BI305" s="130"/>
      <c r="BJ305" s="130"/>
      <c r="BK305" s="130"/>
      <c r="BL305" s="130"/>
      <c r="BM305" s="130"/>
    </row>
    <row r="306">
      <c r="A306" s="183"/>
      <c r="B306" s="183"/>
      <c r="C306" s="273"/>
      <c r="D306" s="228"/>
      <c r="E306" s="228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183"/>
      <c r="AR306" s="183"/>
      <c r="AS306" s="183"/>
      <c r="AT306" s="183"/>
      <c r="AU306" s="183"/>
      <c r="AV306" s="183"/>
      <c r="AW306" s="183"/>
      <c r="AX306" s="130"/>
      <c r="AY306" s="130"/>
      <c r="AZ306" s="130"/>
      <c r="BA306" s="130"/>
      <c r="BB306" s="130"/>
      <c r="BC306" s="130"/>
      <c r="BD306" s="130"/>
      <c r="BE306" s="130"/>
      <c r="BF306" s="130"/>
      <c r="BG306" s="130"/>
      <c r="BH306" s="130"/>
      <c r="BI306" s="130"/>
      <c r="BJ306" s="130"/>
      <c r="BK306" s="130"/>
      <c r="BL306" s="130"/>
      <c r="BM306" s="130"/>
    </row>
    <row r="307">
      <c r="A307" s="183"/>
      <c r="B307" s="183"/>
      <c r="C307" s="273"/>
      <c r="D307" s="228"/>
      <c r="E307" s="228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  <c r="AL307" s="183"/>
      <c r="AM307" s="183"/>
      <c r="AN307" s="183"/>
      <c r="AO307" s="183"/>
      <c r="AP307" s="183"/>
      <c r="AQ307" s="183"/>
      <c r="AR307" s="183"/>
      <c r="AS307" s="183"/>
      <c r="AT307" s="183"/>
      <c r="AU307" s="183"/>
      <c r="AV307" s="183"/>
      <c r="AW307" s="183"/>
      <c r="AX307" s="130"/>
      <c r="AY307" s="130"/>
      <c r="AZ307" s="130"/>
      <c r="BA307" s="130"/>
      <c r="BB307" s="130"/>
      <c r="BC307" s="130"/>
      <c r="BD307" s="130"/>
      <c r="BE307" s="130"/>
      <c r="BF307" s="130"/>
      <c r="BG307" s="130"/>
      <c r="BH307" s="130"/>
      <c r="BI307" s="130"/>
      <c r="BJ307" s="130"/>
      <c r="BK307" s="130"/>
      <c r="BL307" s="130"/>
      <c r="BM307" s="130"/>
    </row>
    <row r="308">
      <c r="A308" s="183"/>
      <c r="B308" s="183"/>
      <c r="C308" s="273"/>
      <c r="D308" s="228"/>
      <c r="E308" s="228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  <c r="AL308" s="183"/>
      <c r="AM308" s="183"/>
      <c r="AN308" s="183"/>
      <c r="AO308" s="183"/>
      <c r="AP308" s="183"/>
      <c r="AQ308" s="183"/>
      <c r="AR308" s="183"/>
      <c r="AS308" s="183"/>
      <c r="AT308" s="183"/>
      <c r="AU308" s="183"/>
      <c r="AV308" s="183"/>
      <c r="AW308" s="183"/>
      <c r="AX308" s="130"/>
      <c r="AY308" s="130"/>
      <c r="AZ308" s="130"/>
      <c r="BA308" s="130"/>
      <c r="BB308" s="130"/>
      <c r="BC308" s="130"/>
      <c r="BD308" s="130"/>
      <c r="BE308" s="130"/>
      <c r="BF308" s="130"/>
      <c r="BG308" s="130"/>
      <c r="BH308" s="130"/>
      <c r="BI308" s="130"/>
      <c r="BJ308" s="130"/>
      <c r="BK308" s="130"/>
      <c r="BL308" s="130"/>
      <c r="BM308" s="130"/>
    </row>
    <row r="309">
      <c r="A309" s="183"/>
      <c r="B309" s="183"/>
      <c r="C309" s="273"/>
      <c r="D309" s="228"/>
      <c r="E309" s="228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  <c r="AL309" s="183"/>
      <c r="AM309" s="183"/>
      <c r="AN309" s="183"/>
      <c r="AO309" s="183"/>
      <c r="AP309" s="183"/>
      <c r="AQ309" s="183"/>
      <c r="AR309" s="183"/>
      <c r="AS309" s="183"/>
      <c r="AT309" s="183"/>
      <c r="AU309" s="183"/>
      <c r="AV309" s="183"/>
      <c r="AW309" s="183"/>
      <c r="AX309" s="130"/>
      <c r="AY309" s="130"/>
      <c r="AZ309" s="130"/>
      <c r="BA309" s="130"/>
      <c r="BB309" s="130"/>
      <c r="BC309" s="130"/>
      <c r="BD309" s="130"/>
      <c r="BE309" s="130"/>
      <c r="BF309" s="130"/>
      <c r="BG309" s="130"/>
      <c r="BH309" s="130"/>
      <c r="BI309" s="130"/>
      <c r="BJ309" s="130"/>
      <c r="BK309" s="130"/>
      <c r="BL309" s="130"/>
      <c r="BM309" s="130"/>
    </row>
    <row r="310">
      <c r="A310" s="183"/>
      <c r="B310" s="183"/>
      <c r="C310" s="273"/>
      <c r="D310" s="228"/>
      <c r="E310" s="228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  <c r="AL310" s="183"/>
      <c r="AM310" s="183"/>
      <c r="AN310" s="183"/>
      <c r="AO310" s="183"/>
      <c r="AP310" s="183"/>
      <c r="AQ310" s="183"/>
      <c r="AR310" s="183"/>
      <c r="AS310" s="183"/>
      <c r="AT310" s="183"/>
      <c r="AU310" s="183"/>
      <c r="AV310" s="183"/>
      <c r="AW310" s="183"/>
      <c r="AX310" s="130"/>
      <c r="AY310" s="130"/>
      <c r="AZ310" s="130"/>
      <c r="BA310" s="130"/>
      <c r="BB310" s="130"/>
      <c r="BC310" s="130"/>
      <c r="BD310" s="130"/>
      <c r="BE310" s="130"/>
      <c r="BF310" s="130"/>
      <c r="BG310" s="130"/>
      <c r="BH310" s="130"/>
      <c r="BI310" s="130"/>
      <c r="BJ310" s="130"/>
      <c r="BK310" s="130"/>
      <c r="BL310" s="130"/>
      <c r="BM310" s="130"/>
    </row>
    <row r="311">
      <c r="A311" s="183"/>
      <c r="B311" s="183"/>
      <c r="C311" s="273"/>
      <c r="D311" s="228"/>
      <c r="E311" s="228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83"/>
      <c r="AU311" s="183"/>
      <c r="AV311" s="183"/>
      <c r="AW311" s="183"/>
      <c r="AX311" s="130"/>
      <c r="AY311" s="130"/>
      <c r="AZ311" s="130"/>
      <c r="BA311" s="130"/>
      <c r="BB311" s="130"/>
      <c r="BC311" s="130"/>
      <c r="BD311" s="130"/>
      <c r="BE311" s="130"/>
      <c r="BF311" s="130"/>
      <c r="BG311" s="130"/>
      <c r="BH311" s="130"/>
      <c r="BI311" s="130"/>
      <c r="BJ311" s="130"/>
      <c r="BK311" s="130"/>
      <c r="BL311" s="130"/>
      <c r="BM311" s="130"/>
    </row>
    <row r="312">
      <c r="A312" s="183"/>
      <c r="B312" s="183"/>
      <c r="C312" s="273"/>
      <c r="D312" s="228"/>
      <c r="E312" s="228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  <c r="AL312" s="183"/>
      <c r="AM312" s="183"/>
      <c r="AN312" s="183"/>
      <c r="AO312" s="183"/>
      <c r="AP312" s="183"/>
      <c r="AQ312" s="183"/>
      <c r="AR312" s="183"/>
      <c r="AS312" s="183"/>
      <c r="AT312" s="183"/>
      <c r="AU312" s="183"/>
      <c r="AV312" s="183"/>
      <c r="AW312" s="183"/>
      <c r="AX312" s="130"/>
      <c r="AY312" s="130"/>
      <c r="AZ312" s="130"/>
      <c r="BA312" s="130"/>
      <c r="BB312" s="130"/>
      <c r="BC312" s="130"/>
      <c r="BD312" s="130"/>
      <c r="BE312" s="130"/>
      <c r="BF312" s="130"/>
      <c r="BG312" s="130"/>
      <c r="BH312" s="130"/>
      <c r="BI312" s="130"/>
      <c r="BJ312" s="130"/>
      <c r="BK312" s="130"/>
      <c r="BL312" s="130"/>
      <c r="BM312" s="130"/>
    </row>
    <row r="313">
      <c r="A313" s="183"/>
      <c r="B313" s="183"/>
      <c r="C313" s="273"/>
      <c r="D313" s="228"/>
      <c r="E313" s="228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  <c r="AL313" s="183"/>
      <c r="AM313" s="183"/>
      <c r="AN313" s="183"/>
      <c r="AO313" s="183"/>
      <c r="AP313" s="183"/>
      <c r="AQ313" s="183"/>
      <c r="AR313" s="183"/>
      <c r="AS313" s="183"/>
      <c r="AT313" s="183"/>
      <c r="AU313" s="183"/>
      <c r="AV313" s="183"/>
      <c r="AW313" s="183"/>
      <c r="AX313" s="130"/>
      <c r="AY313" s="130"/>
      <c r="AZ313" s="130"/>
      <c r="BA313" s="130"/>
      <c r="BB313" s="130"/>
      <c r="BC313" s="130"/>
      <c r="BD313" s="130"/>
      <c r="BE313" s="130"/>
      <c r="BF313" s="130"/>
      <c r="BG313" s="130"/>
      <c r="BH313" s="130"/>
      <c r="BI313" s="130"/>
      <c r="BJ313" s="130"/>
      <c r="BK313" s="130"/>
      <c r="BL313" s="130"/>
      <c r="BM313" s="130"/>
    </row>
    <row r="314">
      <c r="A314" s="183"/>
      <c r="B314" s="183"/>
      <c r="C314" s="273"/>
      <c r="D314" s="228"/>
      <c r="E314" s="228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  <c r="AL314" s="183"/>
      <c r="AM314" s="183"/>
      <c r="AN314" s="183"/>
      <c r="AO314" s="183"/>
      <c r="AP314" s="183"/>
      <c r="AQ314" s="183"/>
      <c r="AR314" s="183"/>
      <c r="AS314" s="183"/>
      <c r="AT314" s="183"/>
      <c r="AU314" s="183"/>
      <c r="AV314" s="183"/>
      <c r="AW314" s="183"/>
      <c r="AX314" s="130"/>
      <c r="AY314" s="130"/>
      <c r="AZ314" s="130"/>
      <c r="BA314" s="130"/>
      <c r="BB314" s="130"/>
      <c r="BC314" s="130"/>
      <c r="BD314" s="130"/>
      <c r="BE314" s="130"/>
      <c r="BF314" s="130"/>
      <c r="BG314" s="130"/>
      <c r="BH314" s="130"/>
      <c r="BI314" s="130"/>
      <c r="BJ314" s="130"/>
      <c r="BK314" s="130"/>
      <c r="BL314" s="130"/>
      <c r="BM314" s="130"/>
    </row>
    <row r="315">
      <c r="A315" s="183"/>
      <c r="B315" s="183"/>
      <c r="C315" s="273"/>
      <c r="D315" s="228"/>
      <c r="E315" s="228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  <c r="AL315" s="183"/>
      <c r="AM315" s="183"/>
      <c r="AN315" s="183"/>
      <c r="AO315" s="183"/>
      <c r="AP315" s="183"/>
      <c r="AQ315" s="183"/>
      <c r="AR315" s="183"/>
      <c r="AS315" s="183"/>
      <c r="AT315" s="183"/>
      <c r="AU315" s="183"/>
      <c r="AV315" s="183"/>
      <c r="AW315" s="183"/>
      <c r="AX315" s="130"/>
      <c r="AY315" s="130"/>
      <c r="AZ315" s="130"/>
      <c r="BA315" s="130"/>
      <c r="BB315" s="130"/>
      <c r="BC315" s="130"/>
      <c r="BD315" s="130"/>
      <c r="BE315" s="130"/>
      <c r="BF315" s="130"/>
      <c r="BG315" s="130"/>
      <c r="BH315" s="130"/>
      <c r="BI315" s="130"/>
      <c r="BJ315" s="130"/>
      <c r="BK315" s="130"/>
      <c r="BL315" s="130"/>
      <c r="BM315" s="130"/>
    </row>
    <row r="316">
      <c r="A316" s="183"/>
      <c r="B316" s="183"/>
      <c r="C316" s="273"/>
      <c r="D316" s="228"/>
      <c r="E316" s="228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  <c r="AL316" s="183"/>
      <c r="AM316" s="183"/>
      <c r="AN316" s="183"/>
      <c r="AO316" s="183"/>
      <c r="AP316" s="183"/>
      <c r="AQ316" s="183"/>
      <c r="AR316" s="183"/>
      <c r="AS316" s="183"/>
      <c r="AT316" s="183"/>
      <c r="AU316" s="183"/>
      <c r="AV316" s="183"/>
      <c r="AW316" s="183"/>
      <c r="AX316" s="130"/>
      <c r="AY316" s="130"/>
      <c r="AZ316" s="130"/>
      <c r="BA316" s="130"/>
      <c r="BB316" s="130"/>
      <c r="BC316" s="130"/>
      <c r="BD316" s="130"/>
      <c r="BE316" s="130"/>
      <c r="BF316" s="130"/>
      <c r="BG316" s="130"/>
      <c r="BH316" s="130"/>
      <c r="BI316" s="130"/>
      <c r="BJ316" s="130"/>
      <c r="BK316" s="130"/>
      <c r="BL316" s="130"/>
      <c r="BM316" s="130"/>
    </row>
    <row r="317">
      <c r="A317" s="183"/>
      <c r="B317" s="183"/>
      <c r="C317" s="273"/>
      <c r="D317" s="228"/>
      <c r="E317" s="228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  <c r="AL317" s="183"/>
      <c r="AM317" s="183"/>
      <c r="AN317" s="183"/>
      <c r="AO317" s="183"/>
      <c r="AP317" s="183"/>
      <c r="AQ317" s="183"/>
      <c r="AR317" s="183"/>
      <c r="AS317" s="183"/>
      <c r="AT317" s="183"/>
      <c r="AU317" s="183"/>
      <c r="AV317" s="183"/>
      <c r="AW317" s="183"/>
      <c r="AX317" s="130"/>
      <c r="AY317" s="130"/>
      <c r="AZ317" s="130"/>
      <c r="BA317" s="130"/>
      <c r="BB317" s="130"/>
      <c r="BC317" s="130"/>
      <c r="BD317" s="130"/>
      <c r="BE317" s="130"/>
      <c r="BF317" s="130"/>
      <c r="BG317" s="130"/>
      <c r="BH317" s="130"/>
      <c r="BI317" s="130"/>
      <c r="BJ317" s="130"/>
      <c r="BK317" s="130"/>
      <c r="BL317" s="130"/>
      <c r="BM317" s="130"/>
    </row>
    <row r="318">
      <c r="A318" s="183"/>
      <c r="B318" s="183"/>
      <c r="C318" s="273"/>
      <c r="D318" s="228"/>
      <c r="E318" s="228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  <c r="AL318" s="183"/>
      <c r="AM318" s="183"/>
      <c r="AN318" s="183"/>
      <c r="AO318" s="183"/>
      <c r="AP318" s="183"/>
      <c r="AQ318" s="183"/>
      <c r="AR318" s="183"/>
      <c r="AS318" s="183"/>
      <c r="AT318" s="183"/>
      <c r="AU318" s="183"/>
      <c r="AV318" s="183"/>
      <c r="AW318" s="183"/>
      <c r="AX318" s="130"/>
      <c r="AY318" s="130"/>
      <c r="AZ318" s="130"/>
      <c r="BA318" s="130"/>
      <c r="BB318" s="130"/>
      <c r="BC318" s="130"/>
      <c r="BD318" s="130"/>
      <c r="BE318" s="130"/>
      <c r="BF318" s="130"/>
      <c r="BG318" s="130"/>
      <c r="BH318" s="130"/>
      <c r="BI318" s="130"/>
      <c r="BJ318" s="130"/>
      <c r="BK318" s="130"/>
      <c r="BL318" s="130"/>
      <c r="BM318" s="130"/>
    </row>
    <row r="319">
      <c r="A319" s="183"/>
      <c r="B319" s="183"/>
      <c r="C319" s="273"/>
      <c r="D319" s="228"/>
      <c r="E319" s="228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  <c r="AL319" s="183"/>
      <c r="AM319" s="183"/>
      <c r="AN319" s="183"/>
      <c r="AO319" s="183"/>
      <c r="AP319" s="183"/>
      <c r="AQ319" s="183"/>
      <c r="AR319" s="183"/>
      <c r="AS319" s="183"/>
      <c r="AT319" s="183"/>
      <c r="AU319" s="183"/>
      <c r="AV319" s="183"/>
      <c r="AW319" s="183"/>
      <c r="AX319" s="130"/>
      <c r="AY319" s="130"/>
      <c r="AZ319" s="130"/>
      <c r="BA319" s="130"/>
      <c r="BB319" s="130"/>
      <c r="BC319" s="130"/>
      <c r="BD319" s="130"/>
      <c r="BE319" s="130"/>
      <c r="BF319" s="130"/>
      <c r="BG319" s="130"/>
      <c r="BH319" s="130"/>
      <c r="BI319" s="130"/>
      <c r="BJ319" s="130"/>
      <c r="BK319" s="130"/>
      <c r="BL319" s="130"/>
      <c r="BM319" s="130"/>
    </row>
    <row r="320">
      <c r="A320" s="183"/>
      <c r="B320" s="183"/>
      <c r="C320" s="273"/>
      <c r="D320" s="228"/>
      <c r="E320" s="228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  <c r="AL320" s="183"/>
      <c r="AM320" s="183"/>
      <c r="AN320" s="183"/>
      <c r="AO320" s="183"/>
      <c r="AP320" s="183"/>
      <c r="AQ320" s="183"/>
      <c r="AR320" s="183"/>
      <c r="AS320" s="183"/>
      <c r="AT320" s="183"/>
      <c r="AU320" s="183"/>
      <c r="AV320" s="183"/>
      <c r="AW320" s="183"/>
      <c r="AX320" s="130"/>
      <c r="AY320" s="130"/>
      <c r="AZ320" s="130"/>
      <c r="BA320" s="130"/>
      <c r="BB320" s="130"/>
      <c r="BC320" s="130"/>
      <c r="BD320" s="130"/>
      <c r="BE320" s="130"/>
      <c r="BF320" s="130"/>
      <c r="BG320" s="130"/>
      <c r="BH320" s="130"/>
      <c r="BI320" s="130"/>
      <c r="BJ320" s="130"/>
      <c r="BK320" s="130"/>
      <c r="BL320" s="130"/>
      <c r="BM320" s="130"/>
    </row>
    <row r="321">
      <c r="A321" s="183"/>
      <c r="B321" s="183"/>
      <c r="C321" s="273"/>
      <c r="D321" s="228"/>
      <c r="E321" s="228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3"/>
      <c r="AU321" s="183"/>
      <c r="AV321" s="183"/>
      <c r="AW321" s="183"/>
      <c r="AX321" s="130"/>
      <c r="AY321" s="130"/>
      <c r="AZ321" s="130"/>
      <c r="BA321" s="130"/>
      <c r="BB321" s="130"/>
      <c r="BC321" s="130"/>
      <c r="BD321" s="130"/>
      <c r="BE321" s="130"/>
      <c r="BF321" s="130"/>
      <c r="BG321" s="130"/>
      <c r="BH321" s="130"/>
      <c r="BI321" s="130"/>
      <c r="BJ321" s="130"/>
      <c r="BK321" s="130"/>
      <c r="BL321" s="130"/>
      <c r="BM321" s="130"/>
    </row>
    <row r="322">
      <c r="A322" s="183"/>
      <c r="B322" s="183"/>
      <c r="C322" s="273"/>
      <c r="D322" s="228"/>
      <c r="E322" s="228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83"/>
      <c r="AU322" s="183"/>
      <c r="AV322" s="183"/>
      <c r="AW322" s="183"/>
      <c r="AX322" s="130"/>
      <c r="AY322" s="130"/>
      <c r="AZ322" s="130"/>
      <c r="BA322" s="130"/>
      <c r="BB322" s="130"/>
      <c r="BC322" s="130"/>
      <c r="BD322" s="130"/>
      <c r="BE322" s="130"/>
      <c r="BF322" s="130"/>
      <c r="BG322" s="130"/>
      <c r="BH322" s="130"/>
      <c r="BI322" s="130"/>
      <c r="BJ322" s="130"/>
      <c r="BK322" s="130"/>
      <c r="BL322" s="130"/>
      <c r="BM322" s="130"/>
    </row>
    <row r="323">
      <c r="A323" s="183"/>
      <c r="B323" s="183"/>
      <c r="C323" s="273"/>
      <c r="D323" s="228"/>
      <c r="E323" s="228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  <c r="AS323" s="183"/>
      <c r="AT323" s="183"/>
      <c r="AU323" s="183"/>
      <c r="AV323" s="183"/>
      <c r="AW323" s="183"/>
      <c r="AX323" s="130"/>
      <c r="AY323" s="130"/>
      <c r="AZ323" s="130"/>
      <c r="BA323" s="130"/>
      <c r="BB323" s="130"/>
      <c r="BC323" s="130"/>
      <c r="BD323" s="130"/>
      <c r="BE323" s="130"/>
      <c r="BF323" s="130"/>
      <c r="BG323" s="130"/>
      <c r="BH323" s="130"/>
      <c r="BI323" s="130"/>
      <c r="BJ323" s="130"/>
      <c r="BK323" s="130"/>
      <c r="BL323" s="130"/>
      <c r="BM323" s="130"/>
    </row>
    <row r="324">
      <c r="A324" s="183"/>
      <c r="B324" s="183"/>
      <c r="C324" s="273"/>
      <c r="D324" s="228"/>
      <c r="E324" s="228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  <c r="AL324" s="183"/>
      <c r="AM324" s="183"/>
      <c r="AN324" s="183"/>
      <c r="AO324" s="183"/>
      <c r="AP324" s="183"/>
      <c r="AQ324" s="183"/>
      <c r="AR324" s="183"/>
      <c r="AS324" s="183"/>
      <c r="AT324" s="183"/>
      <c r="AU324" s="183"/>
      <c r="AV324" s="183"/>
      <c r="AW324" s="183"/>
      <c r="AX324" s="130"/>
      <c r="AY324" s="130"/>
      <c r="AZ324" s="130"/>
      <c r="BA324" s="130"/>
      <c r="BB324" s="130"/>
      <c r="BC324" s="130"/>
      <c r="BD324" s="130"/>
      <c r="BE324" s="130"/>
      <c r="BF324" s="130"/>
      <c r="BG324" s="130"/>
      <c r="BH324" s="130"/>
      <c r="BI324" s="130"/>
      <c r="BJ324" s="130"/>
      <c r="BK324" s="130"/>
      <c r="BL324" s="130"/>
      <c r="BM324" s="130"/>
    </row>
    <row r="325">
      <c r="A325" s="183"/>
      <c r="B325" s="183"/>
      <c r="C325" s="273"/>
      <c r="D325" s="228"/>
      <c r="E325" s="228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  <c r="AL325" s="183"/>
      <c r="AM325" s="183"/>
      <c r="AN325" s="183"/>
      <c r="AO325" s="183"/>
      <c r="AP325" s="183"/>
      <c r="AQ325" s="183"/>
      <c r="AR325" s="183"/>
      <c r="AS325" s="183"/>
      <c r="AT325" s="183"/>
      <c r="AU325" s="183"/>
      <c r="AV325" s="183"/>
      <c r="AW325" s="183"/>
      <c r="AX325" s="130"/>
      <c r="AY325" s="130"/>
      <c r="AZ325" s="130"/>
      <c r="BA325" s="130"/>
      <c r="BB325" s="130"/>
      <c r="BC325" s="130"/>
      <c r="BD325" s="130"/>
      <c r="BE325" s="130"/>
      <c r="BF325" s="130"/>
      <c r="BG325" s="130"/>
      <c r="BH325" s="130"/>
      <c r="BI325" s="130"/>
      <c r="BJ325" s="130"/>
      <c r="BK325" s="130"/>
      <c r="BL325" s="130"/>
      <c r="BM325" s="130"/>
    </row>
    <row r="326">
      <c r="A326" s="183"/>
      <c r="B326" s="183"/>
      <c r="C326" s="273"/>
      <c r="D326" s="228"/>
      <c r="E326" s="228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  <c r="AL326" s="183"/>
      <c r="AM326" s="183"/>
      <c r="AN326" s="183"/>
      <c r="AO326" s="183"/>
      <c r="AP326" s="183"/>
      <c r="AQ326" s="183"/>
      <c r="AR326" s="183"/>
      <c r="AS326" s="183"/>
      <c r="AT326" s="183"/>
      <c r="AU326" s="183"/>
      <c r="AV326" s="183"/>
      <c r="AW326" s="183"/>
      <c r="AX326" s="130"/>
      <c r="AY326" s="130"/>
      <c r="AZ326" s="130"/>
      <c r="BA326" s="130"/>
      <c r="BB326" s="130"/>
      <c r="BC326" s="130"/>
      <c r="BD326" s="130"/>
      <c r="BE326" s="130"/>
      <c r="BF326" s="130"/>
      <c r="BG326" s="130"/>
      <c r="BH326" s="130"/>
      <c r="BI326" s="130"/>
      <c r="BJ326" s="130"/>
      <c r="BK326" s="130"/>
      <c r="BL326" s="130"/>
      <c r="BM326" s="130"/>
    </row>
    <row r="327">
      <c r="A327" s="183"/>
      <c r="B327" s="183"/>
      <c r="C327" s="273"/>
      <c r="D327" s="228"/>
      <c r="E327" s="228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  <c r="AL327" s="183"/>
      <c r="AM327" s="183"/>
      <c r="AN327" s="183"/>
      <c r="AO327" s="183"/>
      <c r="AP327" s="183"/>
      <c r="AQ327" s="183"/>
      <c r="AR327" s="183"/>
      <c r="AS327" s="183"/>
      <c r="AT327" s="183"/>
      <c r="AU327" s="183"/>
      <c r="AV327" s="183"/>
      <c r="AW327" s="183"/>
      <c r="AX327" s="130"/>
      <c r="AY327" s="130"/>
      <c r="AZ327" s="130"/>
      <c r="BA327" s="130"/>
      <c r="BB327" s="130"/>
      <c r="BC327" s="130"/>
      <c r="BD327" s="130"/>
      <c r="BE327" s="130"/>
      <c r="BF327" s="130"/>
      <c r="BG327" s="130"/>
      <c r="BH327" s="130"/>
      <c r="BI327" s="130"/>
      <c r="BJ327" s="130"/>
      <c r="BK327" s="130"/>
      <c r="BL327" s="130"/>
      <c r="BM327" s="130"/>
    </row>
    <row r="328">
      <c r="A328" s="183"/>
      <c r="B328" s="183"/>
      <c r="C328" s="273"/>
      <c r="D328" s="228"/>
      <c r="E328" s="228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  <c r="AL328" s="183"/>
      <c r="AM328" s="183"/>
      <c r="AN328" s="183"/>
      <c r="AO328" s="183"/>
      <c r="AP328" s="183"/>
      <c r="AQ328" s="183"/>
      <c r="AR328" s="183"/>
      <c r="AS328" s="183"/>
      <c r="AT328" s="183"/>
      <c r="AU328" s="183"/>
      <c r="AV328" s="183"/>
      <c r="AW328" s="183"/>
      <c r="AX328" s="130"/>
      <c r="AY328" s="130"/>
      <c r="AZ328" s="130"/>
      <c r="BA328" s="130"/>
      <c r="BB328" s="130"/>
      <c r="BC328" s="130"/>
      <c r="BD328" s="130"/>
      <c r="BE328" s="130"/>
      <c r="BF328" s="130"/>
      <c r="BG328" s="130"/>
      <c r="BH328" s="130"/>
      <c r="BI328" s="130"/>
      <c r="BJ328" s="130"/>
      <c r="BK328" s="130"/>
      <c r="BL328" s="130"/>
      <c r="BM328" s="130"/>
    </row>
    <row r="329">
      <c r="A329" s="183"/>
      <c r="B329" s="183"/>
      <c r="C329" s="273"/>
      <c r="D329" s="228"/>
      <c r="E329" s="228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  <c r="AL329" s="183"/>
      <c r="AM329" s="183"/>
      <c r="AN329" s="183"/>
      <c r="AO329" s="183"/>
      <c r="AP329" s="183"/>
      <c r="AQ329" s="183"/>
      <c r="AR329" s="183"/>
      <c r="AS329" s="183"/>
      <c r="AT329" s="183"/>
      <c r="AU329" s="183"/>
      <c r="AV329" s="183"/>
      <c r="AW329" s="183"/>
      <c r="AX329" s="130"/>
      <c r="AY329" s="130"/>
      <c r="AZ329" s="130"/>
      <c r="BA329" s="130"/>
      <c r="BB329" s="130"/>
      <c r="BC329" s="130"/>
      <c r="BD329" s="130"/>
      <c r="BE329" s="130"/>
      <c r="BF329" s="130"/>
      <c r="BG329" s="130"/>
      <c r="BH329" s="130"/>
      <c r="BI329" s="130"/>
      <c r="BJ329" s="130"/>
      <c r="BK329" s="130"/>
      <c r="BL329" s="130"/>
      <c r="BM329" s="130"/>
    </row>
    <row r="330">
      <c r="A330" s="183"/>
      <c r="B330" s="183"/>
      <c r="C330" s="273"/>
      <c r="D330" s="228"/>
      <c r="E330" s="228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  <c r="AL330" s="183"/>
      <c r="AM330" s="183"/>
      <c r="AN330" s="183"/>
      <c r="AO330" s="183"/>
      <c r="AP330" s="183"/>
      <c r="AQ330" s="183"/>
      <c r="AR330" s="183"/>
      <c r="AS330" s="183"/>
      <c r="AT330" s="183"/>
      <c r="AU330" s="183"/>
      <c r="AV330" s="183"/>
      <c r="AW330" s="183"/>
      <c r="AX330" s="130"/>
      <c r="AY330" s="130"/>
      <c r="AZ330" s="130"/>
      <c r="BA330" s="130"/>
      <c r="BB330" s="130"/>
      <c r="BC330" s="130"/>
      <c r="BD330" s="130"/>
      <c r="BE330" s="130"/>
      <c r="BF330" s="130"/>
      <c r="BG330" s="130"/>
      <c r="BH330" s="130"/>
      <c r="BI330" s="130"/>
      <c r="BJ330" s="130"/>
      <c r="BK330" s="130"/>
      <c r="BL330" s="130"/>
      <c r="BM330" s="130"/>
    </row>
    <row r="331">
      <c r="A331" s="183"/>
      <c r="B331" s="183"/>
      <c r="C331" s="273"/>
      <c r="D331" s="228"/>
      <c r="E331" s="228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  <c r="AL331" s="183"/>
      <c r="AM331" s="183"/>
      <c r="AN331" s="183"/>
      <c r="AO331" s="183"/>
      <c r="AP331" s="183"/>
      <c r="AQ331" s="183"/>
      <c r="AR331" s="183"/>
      <c r="AS331" s="183"/>
      <c r="AT331" s="183"/>
      <c r="AU331" s="183"/>
      <c r="AV331" s="183"/>
      <c r="AW331" s="183"/>
      <c r="AX331" s="130"/>
      <c r="AY331" s="130"/>
      <c r="AZ331" s="130"/>
      <c r="BA331" s="130"/>
      <c r="BB331" s="130"/>
      <c r="BC331" s="130"/>
      <c r="BD331" s="130"/>
      <c r="BE331" s="130"/>
      <c r="BF331" s="130"/>
      <c r="BG331" s="130"/>
      <c r="BH331" s="130"/>
      <c r="BI331" s="130"/>
      <c r="BJ331" s="130"/>
      <c r="BK331" s="130"/>
      <c r="BL331" s="130"/>
      <c r="BM331" s="130"/>
    </row>
    <row r="332">
      <c r="A332" s="183"/>
      <c r="B332" s="183"/>
      <c r="C332" s="273"/>
      <c r="D332" s="228"/>
      <c r="E332" s="228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  <c r="AL332" s="183"/>
      <c r="AM332" s="183"/>
      <c r="AN332" s="183"/>
      <c r="AO332" s="183"/>
      <c r="AP332" s="183"/>
      <c r="AQ332" s="183"/>
      <c r="AR332" s="183"/>
      <c r="AS332" s="183"/>
      <c r="AT332" s="183"/>
      <c r="AU332" s="183"/>
      <c r="AV332" s="183"/>
      <c r="AW332" s="183"/>
      <c r="AX332" s="130"/>
      <c r="AY332" s="130"/>
      <c r="AZ332" s="130"/>
      <c r="BA332" s="130"/>
      <c r="BB332" s="130"/>
      <c r="BC332" s="130"/>
      <c r="BD332" s="130"/>
      <c r="BE332" s="130"/>
      <c r="BF332" s="130"/>
      <c r="BG332" s="130"/>
      <c r="BH332" s="130"/>
      <c r="BI332" s="130"/>
      <c r="BJ332" s="130"/>
      <c r="BK332" s="130"/>
      <c r="BL332" s="130"/>
      <c r="BM332" s="130"/>
    </row>
    <row r="333">
      <c r="A333" s="183"/>
      <c r="B333" s="183"/>
      <c r="C333" s="273"/>
      <c r="D333" s="228"/>
      <c r="E333" s="228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83"/>
      <c r="AU333" s="183"/>
      <c r="AV333" s="183"/>
      <c r="AW333" s="183"/>
      <c r="AX333" s="130"/>
      <c r="AY333" s="130"/>
      <c r="AZ333" s="130"/>
      <c r="BA333" s="130"/>
      <c r="BB333" s="130"/>
      <c r="BC333" s="130"/>
      <c r="BD333" s="130"/>
      <c r="BE333" s="130"/>
      <c r="BF333" s="130"/>
      <c r="BG333" s="130"/>
      <c r="BH333" s="130"/>
      <c r="BI333" s="130"/>
      <c r="BJ333" s="130"/>
      <c r="BK333" s="130"/>
      <c r="BL333" s="130"/>
      <c r="BM333" s="130"/>
    </row>
    <row r="334">
      <c r="A334" s="183"/>
      <c r="B334" s="183"/>
      <c r="C334" s="273"/>
      <c r="D334" s="228"/>
      <c r="E334" s="228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  <c r="AL334" s="183"/>
      <c r="AM334" s="183"/>
      <c r="AN334" s="183"/>
      <c r="AO334" s="183"/>
      <c r="AP334" s="183"/>
      <c r="AQ334" s="183"/>
      <c r="AR334" s="183"/>
      <c r="AS334" s="183"/>
      <c r="AT334" s="183"/>
      <c r="AU334" s="183"/>
      <c r="AV334" s="183"/>
      <c r="AW334" s="183"/>
      <c r="AX334" s="130"/>
      <c r="AY334" s="130"/>
      <c r="AZ334" s="130"/>
      <c r="BA334" s="130"/>
      <c r="BB334" s="130"/>
      <c r="BC334" s="130"/>
      <c r="BD334" s="130"/>
      <c r="BE334" s="130"/>
      <c r="BF334" s="130"/>
      <c r="BG334" s="130"/>
      <c r="BH334" s="130"/>
      <c r="BI334" s="130"/>
      <c r="BJ334" s="130"/>
      <c r="BK334" s="130"/>
      <c r="BL334" s="130"/>
      <c r="BM334" s="130"/>
    </row>
    <row r="335">
      <c r="A335" s="183"/>
      <c r="B335" s="183"/>
      <c r="C335" s="273"/>
      <c r="D335" s="228"/>
      <c r="E335" s="228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  <c r="AL335" s="183"/>
      <c r="AM335" s="183"/>
      <c r="AN335" s="183"/>
      <c r="AO335" s="183"/>
      <c r="AP335" s="183"/>
      <c r="AQ335" s="183"/>
      <c r="AR335" s="183"/>
      <c r="AS335" s="183"/>
      <c r="AT335" s="183"/>
      <c r="AU335" s="183"/>
      <c r="AV335" s="183"/>
      <c r="AW335" s="183"/>
      <c r="AX335" s="130"/>
      <c r="AY335" s="130"/>
      <c r="AZ335" s="130"/>
      <c r="BA335" s="130"/>
      <c r="BB335" s="130"/>
      <c r="BC335" s="130"/>
      <c r="BD335" s="130"/>
      <c r="BE335" s="130"/>
      <c r="BF335" s="130"/>
      <c r="BG335" s="130"/>
      <c r="BH335" s="130"/>
      <c r="BI335" s="130"/>
      <c r="BJ335" s="130"/>
      <c r="BK335" s="130"/>
      <c r="BL335" s="130"/>
      <c r="BM335" s="130"/>
    </row>
    <row r="336">
      <c r="A336" s="183"/>
      <c r="B336" s="183"/>
      <c r="C336" s="273"/>
      <c r="D336" s="228"/>
      <c r="E336" s="228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  <c r="AL336" s="183"/>
      <c r="AM336" s="183"/>
      <c r="AN336" s="183"/>
      <c r="AO336" s="183"/>
      <c r="AP336" s="183"/>
      <c r="AQ336" s="183"/>
      <c r="AR336" s="183"/>
      <c r="AS336" s="183"/>
      <c r="AT336" s="183"/>
      <c r="AU336" s="183"/>
      <c r="AV336" s="183"/>
      <c r="AW336" s="183"/>
      <c r="AX336" s="130"/>
      <c r="AY336" s="130"/>
      <c r="AZ336" s="130"/>
      <c r="BA336" s="130"/>
      <c r="BB336" s="130"/>
      <c r="BC336" s="130"/>
      <c r="BD336" s="130"/>
      <c r="BE336" s="130"/>
      <c r="BF336" s="130"/>
      <c r="BG336" s="130"/>
      <c r="BH336" s="130"/>
      <c r="BI336" s="130"/>
      <c r="BJ336" s="130"/>
      <c r="BK336" s="130"/>
      <c r="BL336" s="130"/>
      <c r="BM336" s="130"/>
    </row>
    <row r="337">
      <c r="A337" s="183"/>
      <c r="B337" s="183"/>
      <c r="C337" s="273"/>
      <c r="D337" s="228"/>
      <c r="E337" s="228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  <c r="AL337" s="183"/>
      <c r="AM337" s="183"/>
      <c r="AN337" s="183"/>
      <c r="AO337" s="183"/>
      <c r="AP337" s="183"/>
      <c r="AQ337" s="183"/>
      <c r="AR337" s="183"/>
      <c r="AS337" s="183"/>
      <c r="AT337" s="183"/>
      <c r="AU337" s="183"/>
      <c r="AV337" s="183"/>
      <c r="AW337" s="183"/>
      <c r="AX337" s="130"/>
      <c r="AY337" s="130"/>
      <c r="AZ337" s="130"/>
      <c r="BA337" s="130"/>
      <c r="BB337" s="130"/>
      <c r="BC337" s="130"/>
      <c r="BD337" s="130"/>
      <c r="BE337" s="130"/>
      <c r="BF337" s="130"/>
      <c r="BG337" s="130"/>
      <c r="BH337" s="130"/>
      <c r="BI337" s="130"/>
      <c r="BJ337" s="130"/>
      <c r="BK337" s="130"/>
      <c r="BL337" s="130"/>
      <c r="BM337" s="130"/>
    </row>
    <row r="338">
      <c r="A338" s="183"/>
      <c r="B338" s="183"/>
      <c r="C338" s="273"/>
      <c r="D338" s="228"/>
      <c r="E338" s="228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  <c r="AL338" s="183"/>
      <c r="AM338" s="183"/>
      <c r="AN338" s="183"/>
      <c r="AO338" s="183"/>
      <c r="AP338" s="183"/>
      <c r="AQ338" s="183"/>
      <c r="AR338" s="183"/>
      <c r="AS338" s="183"/>
      <c r="AT338" s="183"/>
      <c r="AU338" s="183"/>
      <c r="AV338" s="183"/>
      <c r="AW338" s="183"/>
      <c r="AX338" s="130"/>
      <c r="AY338" s="130"/>
      <c r="AZ338" s="130"/>
      <c r="BA338" s="130"/>
      <c r="BB338" s="130"/>
      <c r="BC338" s="130"/>
      <c r="BD338" s="130"/>
      <c r="BE338" s="130"/>
      <c r="BF338" s="130"/>
      <c r="BG338" s="130"/>
      <c r="BH338" s="130"/>
      <c r="BI338" s="130"/>
      <c r="BJ338" s="130"/>
      <c r="BK338" s="130"/>
      <c r="BL338" s="130"/>
      <c r="BM338" s="130"/>
    </row>
    <row r="339">
      <c r="A339" s="183"/>
      <c r="B339" s="183"/>
      <c r="C339" s="273"/>
      <c r="D339" s="228"/>
      <c r="E339" s="228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  <c r="AL339" s="183"/>
      <c r="AM339" s="183"/>
      <c r="AN339" s="183"/>
      <c r="AO339" s="183"/>
      <c r="AP339" s="183"/>
      <c r="AQ339" s="183"/>
      <c r="AR339" s="183"/>
      <c r="AS339" s="183"/>
      <c r="AT339" s="183"/>
      <c r="AU339" s="183"/>
      <c r="AV339" s="183"/>
      <c r="AW339" s="183"/>
      <c r="AX339" s="130"/>
      <c r="AY339" s="130"/>
      <c r="AZ339" s="130"/>
      <c r="BA339" s="130"/>
      <c r="BB339" s="130"/>
      <c r="BC339" s="130"/>
      <c r="BD339" s="130"/>
      <c r="BE339" s="130"/>
      <c r="BF339" s="130"/>
      <c r="BG339" s="130"/>
      <c r="BH339" s="130"/>
      <c r="BI339" s="130"/>
      <c r="BJ339" s="130"/>
      <c r="BK339" s="130"/>
      <c r="BL339" s="130"/>
      <c r="BM339" s="130"/>
    </row>
    <row r="340">
      <c r="A340" s="183"/>
      <c r="B340" s="183"/>
      <c r="C340" s="273"/>
      <c r="D340" s="228"/>
      <c r="E340" s="228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  <c r="AL340" s="183"/>
      <c r="AM340" s="183"/>
      <c r="AN340" s="183"/>
      <c r="AO340" s="183"/>
      <c r="AP340" s="183"/>
      <c r="AQ340" s="183"/>
      <c r="AR340" s="183"/>
      <c r="AS340" s="183"/>
      <c r="AT340" s="183"/>
      <c r="AU340" s="183"/>
      <c r="AV340" s="183"/>
      <c r="AW340" s="183"/>
      <c r="AX340" s="130"/>
      <c r="AY340" s="130"/>
      <c r="AZ340" s="130"/>
      <c r="BA340" s="130"/>
      <c r="BB340" s="130"/>
      <c r="BC340" s="130"/>
      <c r="BD340" s="130"/>
      <c r="BE340" s="130"/>
      <c r="BF340" s="130"/>
      <c r="BG340" s="130"/>
      <c r="BH340" s="130"/>
      <c r="BI340" s="130"/>
      <c r="BJ340" s="130"/>
      <c r="BK340" s="130"/>
      <c r="BL340" s="130"/>
      <c r="BM340" s="130"/>
    </row>
    <row r="341">
      <c r="A341" s="183"/>
      <c r="B341" s="183"/>
      <c r="C341" s="273"/>
      <c r="D341" s="228"/>
      <c r="E341" s="228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  <c r="AL341" s="183"/>
      <c r="AM341" s="183"/>
      <c r="AN341" s="183"/>
      <c r="AO341" s="183"/>
      <c r="AP341" s="183"/>
      <c r="AQ341" s="183"/>
      <c r="AR341" s="183"/>
      <c r="AS341" s="183"/>
      <c r="AT341" s="183"/>
      <c r="AU341" s="183"/>
      <c r="AV341" s="183"/>
      <c r="AW341" s="183"/>
      <c r="AX341" s="130"/>
      <c r="AY341" s="130"/>
      <c r="AZ341" s="130"/>
      <c r="BA341" s="130"/>
      <c r="BB341" s="130"/>
      <c r="BC341" s="130"/>
      <c r="BD341" s="130"/>
      <c r="BE341" s="130"/>
      <c r="BF341" s="130"/>
      <c r="BG341" s="130"/>
      <c r="BH341" s="130"/>
      <c r="BI341" s="130"/>
      <c r="BJ341" s="130"/>
      <c r="BK341" s="130"/>
      <c r="BL341" s="130"/>
      <c r="BM341" s="130"/>
    </row>
    <row r="342">
      <c r="A342" s="183"/>
      <c r="B342" s="183"/>
      <c r="C342" s="273"/>
      <c r="D342" s="228"/>
      <c r="E342" s="228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  <c r="AL342" s="183"/>
      <c r="AM342" s="183"/>
      <c r="AN342" s="183"/>
      <c r="AO342" s="183"/>
      <c r="AP342" s="183"/>
      <c r="AQ342" s="183"/>
      <c r="AR342" s="183"/>
      <c r="AS342" s="183"/>
      <c r="AT342" s="183"/>
      <c r="AU342" s="183"/>
      <c r="AV342" s="183"/>
      <c r="AW342" s="183"/>
      <c r="AX342" s="130"/>
      <c r="AY342" s="130"/>
      <c r="AZ342" s="130"/>
      <c r="BA342" s="130"/>
      <c r="BB342" s="130"/>
      <c r="BC342" s="130"/>
      <c r="BD342" s="130"/>
      <c r="BE342" s="130"/>
      <c r="BF342" s="130"/>
      <c r="BG342" s="130"/>
      <c r="BH342" s="130"/>
      <c r="BI342" s="130"/>
      <c r="BJ342" s="130"/>
      <c r="BK342" s="130"/>
      <c r="BL342" s="130"/>
      <c r="BM342" s="130"/>
    </row>
    <row r="343">
      <c r="A343" s="183"/>
      <c r="B343" s="183"/>
      <c r="C343" s="273"/>
      <c r="D343" s="228"/>
      <c r="E343" s="228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  <c r="AL343" s="183"/>
      <c r="AM343" s="183"/>
      <c r="AN343" s="183"/>
      <c r="AO343" s="183"/>
      <c r="AP343" s="183"/>
      <c r="AQ343" s="183"/>
      <c r="AR343" s="183"/>
      <c r="AS343" s="183"/>
      <c r="AT343" s="183"/>
      <c r="AU343" s="183"/>
      <c r="AV343" s="183"/>
      <c r="AW343" s="183"/>
      <c r="AX343" s="130"/>
      <c r="AY343" s="130"/>
      <c r="AZ343" s="130"/>
      <c r="BA343" s="130"/>
      <c r="BB343" s="130"/>
      <c r="BC343" s="130"/>
      <c r="BD343" s="130"/>
      <c r="BE343" s="130"/>
      <c r="BF343" s="130"/>
      <c r="BG343" s="130"/>
      <c r="BH343" s="130"/>
      <c r="BI343" s="130"/>
      <c r="BJ343" s="130"/>
      <c r="BK343" s="130"/>
      <c r="BL343" s="130"/>
      <c r="BM343" s="130"/>
    </row>
    <row r="344">
      <c r="A344" s="183"/>
      <c r="B344" s="183"/>
      <c r="C344" s="273"/>
      <c r="D344" s="228"/>
      <c r="E344" s="228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83"/>
      <c r="AU344" s="183"/>
      <c r="AV344" s="183"/>
      <c r="AW344" s="183"/>
      <c r="AX344" s="130"/>
      <c r="AY344" s="130"/>
      <c r="AZ344" s="130"/>
      <c r="BA344" s="130"/>
      <c r="BB344" s="130"/>
      <c r="BC344" s="130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130"/>
    </row>
    <row r="345">
      <c r="A345" s="183"/>
      <c r="B345" s="183"/>
      <c r="C345" s="273"/>
      <c r="D345" s="228"/>
      <c r="E345" s="228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  <c r="AL345" s="183"/>
      <c r="AM345" s="183"/>
      <c r="AN345" s="183"/>
      <c r="AO345" s="183"/>
      <c r="AP345" s="183"/>
      <c r="AQ345" s="183"/>
      <c r="AR345" s="183"/>
      <c r="AS345" s="183"/>
      <c r="AT345" s="183"/>
      <c r="AU345" s="183"/>
      <c r="AV345" s="183"/>
      <c r="AW345" s="183"/>
      <c r="AX345" s="130"/>
      <c r="AY345" s="130"/>
      <c r="AZ345" s="130"/>
      <c r="BA345" s="130"/>
      <c r="BB345" s="130"/>
      <c r="BC345" s="130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130"/>
    </row>
    <row r="346">
      <c r="A346" s="183"/>
      <c r="B346" s="183"/>
      <c r="C346" s="273"/>
      <c r="D346" s="228"/>
      <c r="E346" s="228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  <c r="AL346" s="183"/>
      <c r="AM346" s="183"/>
      <c r="AN346" s="183"/>
      <c r="AO346" s="183"/>
      <c r="AP346" s="183"/>
      <c r="AQ346" s="183"/>
      <c r="AR346" s="183"/>
      <c r="AS346" s="183"/>
      <c r="AT346" s="183"/>
      <c r="AU346" s="183"/>
      <c r="AV346" s="183"/>
      <c r="AW346" s="183"/>
      <c r="AX346" s="130"/>
      <c r="AY346" s="130"/>
      <c r="AZ346" s="130"/>
      <c r="BA346" s="130"/>
      <c r="BB346" s="130"/>
      <c r="BC346" s="130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130"/>
    </row>
    <row r="347">
      <c r="A347" s="183"/>
      <c r="B347" s="183"/>
      <c r="C347" s="273"/>
      <c r="D347" s="228"/>
      <c r="E347" s="228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  <c r="AL347" s="183"/>
      <c r="AM347" s="183"/>
      <c r="AN347" s="183"/>
      <c r="AO347" s="183"/>
      <c r="AP347" s="183"/>
      <c r="AQ347" s="183"/>
      <c r="AR347" s="183"/>
      <c r="AS347" s="183"/>
      <c r="AT347" s="183"/>
      <c r="AU347" s="183"/>
      <c r="AV347" s="183"/>
      <c r="AW347" s="183"/>
      <c r="AX347" s="130"/>
      <c r="AY347" s="130"/>
      <c r="AZ347" s="130"/>
      <c r="BA347" s="130"/>
      <c r="BB347" s="130"/>
      <c r="BC347" s="130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130"/>
    </row>
    <row r="348">
      <c r="A348" s="183"/>
      <c r="B348" s="183"/>
      <c r="C348" s="273"/>
      <c r="D348" s="228"/>
      <c r="E348" s="228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  <c r="AL348" s="183"/>
      <c r="AM348" s="183"/>
      <c r="AN348" s="183"/>
      <c r="AO348" s="183"/>
      <c r="AP348" s="183"/>
      <c r="AQ348" s="183"/>
      <c r="AR348" s="183"/>
      <c r="AS348" s="183"/>
      <c r="AT348" s="183"/>
      <c r="AU348" s="183"/>
      <c r="AV348" s="183"/>
      <c r="AW348" s="183"/>
      <c r="AX348" s="130"/>
      <c r="AY348" s="130"/>
      <c r="AZ348" s="130"/>
      <c r="BA348" s="130"/>
      <c r="BB348" s="130"/>
      <c r="BC348" s="130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130"/>
    </row>
    <row r="349">
      <c r="A349" s="183"/>
      <c r="B349" s="183"/>
      <c r="C349" s="273"/>
      <c r="D349" s="228"/>
      <c r="E349" s="228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  <c r="AL349" s="183"/>
      <c r="AM349" s="183"/>
      <c r="AN349" s="183"/>
      <c r="AO349" s="183"/>
      <c r="AP349" s="183"/>
      <c r="AQ349" s="183"/>
      <c r="AR349" s="183"/>
      <c r="AS349" s="183"/>
      <c r="AT349" s="183"/>
      <c r="AU349" s="183"/>
      <c r="AV349" s="183"/>
      <c r="AW349" s="183"/>
      <c r="AX349" s="130"/>
      <c r="AY349" s="130"/>
      <c r="AZ349" s="130"/>
      <c r="BA349" s="130"/>
      <c r="BB349" s="130"/>
      <c r="BC349" s="130"/>
      <c r="BD349" s="130"/>
      <c r="BE349" s="130"/>
      <c r="BF349" s="130"/>
      <c r="BG349" s="130"/>
      <c r="BH349" s="130"/>
      <c r="BI349" s="130"/>
      <c r="BJ349" s="130"/>
      <c r="BK349" s="130"/>
      <c r="BL349" s="130"/>
      <c r="BM349" s="130"/>
    </row>
    <row r="350">
      <c r="A350" s="183"/>
      <c r="B350" s="183"/>
      <c r="C350" s="273"/>
      <c r="D350" s="228"/>
      <c r="E350" s="228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  <c r="AL350" s="183"/>
      <c r="AM350" s="183"/>
      <c r="AN350" s="183"/>
      <c r="AO350" s="183"/>
      <c r="AP350" s="183"/>
      <c r="AQ350" s="183"/>
      <c r="AR350" s="183"/>
      <c r="AS350" s="183"/>
      <c r="AT350" s="183"/>
      <c r="AU350" s="183"/>
      <c r="AV350" s="183"/>
      <c r="AW350" s="183"/>
      <c r="AX350" s="130"/>
      <c r="AY350" s="130"/>
      <c r="AZ350" s="130"/>
      <c r="BA350" s="130"/>
      <c r="BB350" s="130"/>
      <c r="BC350" s="130"/>
      <c r="BD350" s="130"/>
      <c r="BE350" s="130"/>
      <c r="BF350" s="130"/>
      <c r="BG350" s="130"/>
      <c r="BH350" s="130"/>
      <c r="BI350" s="130"/>
      <c r="BJ350" s="130"/>
      <c r="BK350" s="130"/>
      <c r="BL350" s="130"/>
      <c r="BM350" s="130"/>
    </row>
    <row r="351">
      <c r="A351" s="183"/>
      <c r="B351" s="183"/>
      <c r="C351" s="273"/>
      <c r="D351" s="228"/>
      <c r="E351" s="228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  <c r="AL351" s="183"/>
      <c r="AM351" s="183"/>
      <c r="AN351" s="183"/>
      <c r="AO351" s="183"/>
      <c r="AP351" s="183"/>
      <c r="AQ351" s="183"/>
      <c r="AR351" s="183"/>
      <c r="AS351" s="183"/>
      <c r="AT351" s="183"/>
      <c r="AU351" s="183"/>
      <c r="AV351" s="183"/>
      <c r="AW351" s="183"/>
      <c r="AX351" s="130"/>
      <c r="AY351" s="130"/>
      <c r="AZ351" s="130"/>
      <c r="BA351" s="130"/>
      <c r="BB351" s="130"/>
      <c r="BC351" s="130"/>
      <c r="BD351" s="130"/>
      <c r="BE351" s="130"/>
      <c r="BF351" s="130"/>
      <c r="BG351" s="130"/>
      <c r="BH351" s="130"/>
      <c r="BI351" s="130"/>
      <c r="BJ351" s="130"/>
      <c r="BK351" s="130"/>
      <c r="BL351" s="130"/>
      <c r="BM351" s="130"/>
    </row>
    <row r="352">
      <c r="A352" s="183"/>
      <c r="B352" s="183"/>
      <c r="C352" s="273"/>
      <c r="D352" s="228"/>
      <c r="E352" s="228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3"/>
      <c r="AU352" s="183"/>
      <c r="AV352" s="183"/>
      <c r="AW352" s="183"/>
      <c r="AX352" s="130"/>
      <c r="AY352" s="130"/>
      <c r="AZ352" s="130"/>
      <c r="BA352" s="130"/>
      <c r="BB352" s="130"/>
      <c r="BC352" s="130"/>
      <c r="BD352" s="130"/>
      <c r="BE352" s="130"/>
      <c r="BF352" s="130"/>
      <c r="BG352" s="130"/>
      <c r="BH352" s="130"/>
      <c r="BI352" s="130"/>
      <c r="BJ352" s="130"/>
      <c r="BK352" s="130"/>
      <c r="BL352" s="130"/>
      <c r="BM352" s="130"/>
    </row>
    <row r="353">
      <c r="A353" s="183"/>
      <c r="B353" s="183"/>
      <c r="C353" s="273"/>
      <c r="D353" s="228"/>
      <c r="E353" s="228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  <c r="AL353" s="183"/>
      <c r="AM353" s="183"/>
      <c r="AN353" s="183"/>
      <c r="AO353" s="183"/>
      <c r="AP353" s="183"/>
      <c r="AQ353" s="183"/>
      <c r="AR353" s="183"/>
      <c r="AS353" s="183"/>
      <c r="AT353" s="183"/>
      <c r="AU353" s="183"/>
      <c r="AV353" s="183"/>
      <c r="AW353" s="183"/>
      <c r="AX353" s="130"/>
      <c r="AY353" s="130"/>
      <c r="AZ353" s="130"/>
      <c r="BA353" s="130"/>
      <c r="BB353" s="130"/>
      <c r="BC353" s="130"/>
      <c r="BD353" s="130"/>
      <c r="BE353" s="130"/>
      <c r="BF353" s="130"/>
      <c r="BG353" s="130"/>
      <c r="BH353" s="130"/>
      <c r="BI353" s="130"/>
      <c r="BJ353" s="130"/>
      <c r="BK353" s="130"/>
      <c r="BL353" s="130"/>
      <c r="BM353" s="130"/>
    </row>
    <row r="354">
      <c r="A354" s="183"/>
      <c r="B354" s="183"/>
      <c r="C354" s="273"/>
      <c r="D354" s="228"/>
      <c r="E354" s="228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  <c r="AL354" s="183"/>
      <c r="AM354" s="183"/>
      <c r="AN354" s="183"/>
      <c r="AO354" s="183"/>
      <c r="AP354" s="183"/>
      <c r="AQ354" s="183"/>
      <c r="AR354" s="183"/>
      <c r="AS354" s="183"/>
      <c r="AT354" s="183"/>
      <c r="AU354" s="183"/>
      <c r="AV354" s="183"/>
      <c r="AW354" s="183"/>
      <c r="AX354" s="130"/>
      <c r="AY354" s="130"/>
      <c r="AZ354" s="130"/>
      <c r="BA354" s="130"/>
      <c r="BB354" s="130"/>
      <c r="BC354" s="130"/>
      <c r="BD354" s="130"/>
      <c r="BE354" s="130"/>
      <c r="BF354" s="130"/>
      <c r="BG354" s="130"/>
      <c r="BH354" s="130"/>
      <c r="BI354" s="130"/>
      <c r="BJ354" s="130"/>
      <c r="BK354" s="130"/>
      <c r="BL354" s="130"/>
      <c r="BM354" s="130"/>
    </row>
    <row r="355">
      <c r="A355" s="183"/>
      <c r="B355" s="183"/>
      <c r="C355" s="273"/>
      <c r="D355" s="228"/>
      <c r="E355" s="228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83"/>
      <c r="AU355" s="183"/>
      <c r="AV355" s="183"/>
      <c r="AW355" s="183"/>
      <c r="AX355" s="130"/>
      <c r="AY355" s="130"/>
      <c r="AZ355" s="130"/>
      <c r="BA355" s="130"/>
      <c r="BB355" s="130"/>
      <c r="BC355" s="130"/>
      <c r="BD355" s="130"/>
      <c r="BE355" s="130"/>
      <c r="BF355" s="130"/>
      <c r="BG355" s="130"/>
      <c r="BH355" s="130"/>
      <c r="BI355" s="130"/>
      <c r="BJ355" s="130"/>
      <c r="BK355" s="130"/>
      <c r="BL355" s="130"/>
      <c r="BM355" s="130"/>
    </row>
    <row r="356">
      <c r="A356" s="183"/>
      <c r="B356" s="183"/>
      <c r="C356" s="273"/>
      <c r="D356" s="228"/>
      <c r="E356" s="228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  <c r="AL356" s="183"/>
      <c r="AM356" s="183"/>
      <c r="AN356" s="183"/>
      <c r="AO356" s="183"/>
      <c r="AP356" s="183"/>
      <c r="AQ356" s="183"/>
      <c r="AR356" s="183"/>
      <c r="AS356" s="183"/>
      <c r="AT356" s="183"/>
      <c r="AU356" s="183"/>
      <c r="AV356" s="183"/>
      <c r="AW356" s="183"/>
      <c r="AX356" s="130"/>
      <c r="AY356" s="130"/>
      <c r="AZ356" s="130"/>
      <c r="BA356" s="130"/>
      <c r="BB356" s="130"/>
      <c r="BC356" s="130"/>
      <c r="BD356" s="130"/>
      <c r="BE356" s="130"/>
      <c r="BF356" s="130"/>
      <c r="BG356" s="130"/>
      <c r="BH356" s="130"/>
      <c r="BI356" s="130"/>
      <c r="BJ356" s="130"/>
      <c r="BK356" s="130"/>
      <c r="BL356" s="130"/>
      <c r="BM356" s="130"/>
    </row>
    <row r="357">
      <c r="A357" s="183"/>
      <c r="B357" s="183"/>
      <c r="C357" s="273"/>
      <c r="D357" s="228"/>
      <c r="E357" s="228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  <c r="AL357" s="183"/>
      <c r="AM357" s="183"/>
      <c r="AN357" s="183"/>
      <c r="AO357" s="183"/>
      <c r="AP357" s="183"/>
      <c r="AQ357" s="183"/>
      <c r="AR357" s="183"/>
      <c r="AS357" s="183"/>
      <c r="AT357" s="183"/>
      <c r="AU357" s="183"/>
      <c r="AV357" s="183"/>
      <c r="AW357" s="183"/>
      <c r="AX357" s="130"/>
      <c r="AY357" s="130"/>
      <c r="AZ357" s="130"/>
      <c r="BA357" s="130"/>
      <c r="BB357" s="130"/>
      <c r="BC357" s="130"/>
      <c r="BD357" s="130"/>
      <c r="BE357" s="130"/>
      <c r="BF357" s="130"/>
      <c r="BG357" s="130"/>
      <c r="BH357" s="130"/>
      <c r="BI357" s="130"/>
      <c r="BJ357" s="130"/>
      <c r="BK357" s="130"/>
      <c r="BL357" s="130"/>
      <c r="BM357" s="130"/>
    </row>
    <row r="358">
      <c r="A358" s="183"/>
      <c r="B358" s="183"/>
      <c r="C358" s="273"/>
      <c r="D358" s="228"/>
      <c r="E358" s="228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  <c r="AL358" s="183"/>
      <c r="AM358" s="183"/>
      <c r="AN358" s="183"/>
      <c r="AO358" s="183"/>
      <c r="AP358" s="183"/>
      <c r="AQ358" s="183"/>
      <c r="AR358" s="183"/>
      <c r="AS358" s="183"/>
      <c r="AT358" s="183"/>
      <c r="AU358" s="183"/>
      <c r="AV358" s="183"/>
      <c r="AW358" s="183"/>
      <c r="AX358" s="130"/>
      <c r="AY358" s="130"/>
      <c r="AZ358" s="130"/>
      <c r="BA358" s="130"/>
      <c r="BB358" s="130"/>
      <c r="BC358" s="130"/>
      <c r="BD358" s="130"/>
      <c r="BE358" s="130"/>
      <c r="BF358" s="130"/>
      <c r="BG358" s="130"/>
      <c r="BH358" s="130"/>
      <c r="BI358" s="130"/>
      <c r="BJ358" s="130"/>
      <c r="BK358" s="130"/>
      <c r="BL358" s="130"/>
      <c r="BM358" s="130"/>
    </row>
    <row r="359">
      <c r="A359" s="183"/>
      <c r="B359" s="183"/>
      <c r="C359" s="273"/>
      <c r="D359" s="228"/>
      <c r="E359" s="228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  <c r="AL359" s="183"/>
      <c r="AM359" s="183"/>
      <c r="AN359" s="183"/>
      <c r="AO359" s="183"/>
      <c r="AP359" s="183"/>
      <c r="AQ359" s="183"/>
      <c r="AR359" s="183"/>
      <c r="AS359" s="183"/>
      <c r="AT359" s="183"/>
      <c r="AU359" s="183"/>
      <c r="AV359" s="183"/>
      <c r="AW359" s="183"/>
      <c r="AX359" s="130"/>
      <c r="AY359" s="130"/>
      <c r="AZ359" s="130"/>
      <c r="BA359" s="130"/>
      <c r="BB359" s="130"/>
      <c r="BC359" s="130"/>
      <c r="BD359" s="130"/>
      <c r="BE359" s="130"/>
      <c r="BF359" s="130"/>
      <c r="BG359" s="130"/>
      <c r="BH359" s="130"/>
      <c r="BI359" s="130"/>
      <c r="BJ359" s="130"/>
      <c r="BK359" s="130"/>
      <c r="BL359" s="130"/>
      <c r="BM359" s="130"/>
    </row>
    <row r="360">
      <c r="A360" s="183"/>
      <c r="B360" s="183"/>
      <c r="C360" s="273"/>
      <c r="D360" s="228"/>
      <c r="E360" s="228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  <c r="AR360" s="183"/>
      <c r="AS360" s="183"/>
      <c r="AT360" s="183"/>
      <c r="AU360" s="183"/>
      <c r="AV360" s="183"/>
      <c r="AW360" s="183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</row>
    <row r="361">
      <c r="A361" s="183"/>
      <c r="B361" s="183"/>
      <c r="C361" s="273"/>
      <c r="D361" s="228"/>
      <c r="E361" s="228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  <c r="AR361" s="183"/>
      <c r="AS361" s="183"/>
      <c r="AT361" s="183"/>
      <c r="AU361" s="183"/>
      <c r="AV361" s="183"/>
      <c r="AW361" s="183"/>
      <c r="AX361" s="130"/>
      <c r="AY361" s="130"/>
      <c r="AZ361" s="130"/>
      <c r="BA361" s="130"/>
      <c r="BB361" s="130"/>
      <c r="BC361" s="130"/>
      <c r="BD361" s="130"/>
      <c r="BE361" s="130"/>
      <c r="BF361" s="130"/>
      <c r="BG361" s="130"/>
      <c r="BH361" s="130"/>
      <c r="BI361" s="130"/>
      <c r="BJ361" s="130"/>
      <c r="BK361" s="130"/>
      <c r="BL361" s="130"/>
      <c r="BM361" s="130"/>
    </row>
    <row r="362">
      <c r="A362" s="183"/>
      <c r="B362" s="183"/>
      <c r="C362" s="273"/>
      <c r="D362" s="228"/>
      <c r="E362" s="228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  <c r="AR362" s="183"/>
      <c r="AS362" s="183"/>
      <c r="AT362" s="183"/>
      <c r="AU362" s="183"/>
      <c r="AV362" s="183"/>
      <c r="AW362" s="183"/>
      <c r="AX362" s="130"/>
      <c r="AY362" s="130"/>
      <c r="AZ362" s="130"/>
      <c r="BA362" s="130"/>
      <c r="BB362" s="130"/>
      <c r="BC362" s="130"/>
      <c r="BD362" s="130"/>
      <c r="BE362" s="130"/>
      <c r="BF362" s="130"/>
      <c r="BG362" s="130"/>
      <c r="BH362" s="130"/>
      <c r="BI362" s="130"/>
      <c r="BJ362" s="130"/>
      <c r="BK362" s="130"/>
      <c r="BL362" s="130"/>
      <c r="BM362" s="130"/>
    </row>
    <row r="363">
      <c r="A363" s="183"/>
      <c r="B363" s="183"/>
      <c r="C363" s="273"/>
      <c r="D363" s="228"/>
      <c r="E363" s="228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  <c r="AR363" s="183"/>
      <c r="AS363" s="183"/>
      <c r="AT363" s="183"/>
      <c r="AU363" s="183"/>
      <c r="AV363" s="183"/>
      <c r="AW363" s="183"/>
      <c r="AX363" s="130"/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</row>
    <row r="364">
      <c r="A364" s="183"/>
      <c r="B364" s="183"/>
      <c r="C364" s="273"/>
      <c r="D364" s="228"/>
      <c r="E364" s="228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  <c r="AR364" s="183"/>
      <c r="AS364" s="183"/>
      <c r="AT364" s="183"/>
      <c r="AU364" s="183"/>
      <c r="AV364" s="183"/>
      <c r="AW364" s="183"/>
      <c r="AX364" s="130"/>
      <c r="AY364" s="130"/>
      <c r="AZ364" s="130"/>
      <c r="BA364" s="130"/>
      <c r="BB364" s="130"/>
      <c r="BC364" s="130"/>
      <c r="BD364" s="130"/>
      <c r="BE364" s="130"/>
      <c r="BF364" s="130"/>
      <c r="BG364" s="130"/>
      <c r="BH364" s="130"/>
      <c r="BI364" s="130"/>
      <c r="BJ364" s="130"/>
      <c r="BK364" s="130"/>
      <c r="BL364" s="130"/>
      <c r="BM364" s="130"/>
    </row>
    <row r="365">
      <c r="A365" s="183"/>
      <c r="B365" s="183"/>
      <c r="C365" s="273"/>
      <c r="D365" s="228"/>
      <c r="E365" s="228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  <c r="AR365" s="183"/>
      <c r="AS365" s="183"/>
      <c r="AT365" s="183"/>
      <c r="AU365" s="183"/>
      <c r="AV365" s="183"/>
      <c r="AW365" s="183"/>
      <c r="AX365" s="130"/>
      <c r="AY365" s="130"/>
      <c r="AZ365" s="130"/>
      <c r="BA365" s="130"/>
      <c r="BB365" s="130"/>
      <c r="BC365" s="130"/>
      <c r="BD365" s="130"/>
      <c r="BE365" s="130"/>
      <c r="BF365" s="130"/>
      <c r="BG365" s="130"/>
      <c r="BH365" s="130"/>
      <c r="BI365" s="130"/>
      <c r="BJ365" s="130"/>
      <c r="BK365" s="130"/>
      <c r="BL365" s="130"/>
      <c r="BM365" s="130"/>
    </row>
    <row r="366">
      <c r="A366" s="183"/>
      <c r="B366" s="183"/>
      <c r="C366" s="273"/>
      <c r="D366" s="228"/>
      <c r="E366" s="228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83"/>
      <c r="AU366" s="183"/>
      <c r="AV366" s="183"/>
      <c r="AW366" s="183"/>
      <c r="AX366" s="130"/>
      <c r="AY366" s="130"/>
      <c r="AZ366" s="130"/>
      <c r="BA366" s="130"/>
      <c r="BB366" s="130"/>
      <c r="BC366" s="130"/>
      <c r="BD366" s="130"/>
      <c r="BE366" s="130"/>
      <c r="BF366" s="130"/>
      <c r="BG366" s="130"/>
      <c r="BH366" s="130"/>
      <c r="BI366" s="130"/>
      <c r="BJ366" s="130"/>
      <c r="BK366" s="130"/>
      <c r="BL366" s="130"/>
      <c r="BM366" s="130"/>
    </row>
    <row r="367">
      <c r="A367" s="183"/>
      <c r="B367" s="183"/>
      <c r="C367" s="273"/>
      <c r="D367" s="228"/>
      <c r="E367" s="228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  <c r="AR367" s="183"/>
      <c r="AS367" s="183"/>
      <c r="AT367" s="183"/>
      <c r="AU367" s="183"/>
      <c r="AV367" s="183"/>
      <c r="AW367" s="183"/>
      <c r="AX367" s="130"/>
      <c r="AY367" s="130"/>
      <c r="AZ367" s="130"/>
      <c r="BA367" s="130"/>
      <c r="BB367" s="130"/>
      <c r="BC367" s="130"/>
      <c r="BD367" s="130"/>
      <c r="BE367" s="130"/>
      <c r="BF367" s="130"/>
      <c r="BG367" s="130"/>
      <c r="BH367" s="130"/>
      <c r="BI367" s="130"/>
      <c r="BJ367" s="130"/>
      <c r="BK367" s="130"/>
      <c r="BL367" s="130"/>
      <c r="BM367" s="130"/>
    </row>
    <row r="368">
      <c r="A368" s="183"/>
      <c r="B368" s="183"/>
      <c r="C368" s="273"/>
      <c r="D368" s="228"/>
      <c r="E368" s="228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  <c r="AR368" s="183"/>
      <c r="AS368" s="183"/>
      <c r="AT368" s="183"/>
      <c r="AU368" s="183"/>
      <c r="AV368" s="183"/>
      <c r="AW368" s="183"/>
      <c r="AX368" s="130"/>
      <c r="AY368" s="130"/>
      <c r="AZ368" s="130"/>
      <c r="BA368" s="130"/>
      <c r="BB368" s="130"/>
      <c r="BC368" s="130"/>
      <c r="BD368" s="130"/>
      <c r="BE368" s="130"/>
      <c r="BF368" s="130"/>
      <c r="BG368" s="130"/>
      <c r="BH368" s="130"/>
      <c r="BI368" s="130"/>
      <c r="BJ368" s="130"/>
      <c r="BK368" s="130"/>
      <c r="BL368" s="130"/>
      <c r="BM368" s="130"/>
    </row>
    <row r="369">
      <c r="A369" s="183"/>
      <c r="B369" s="183"/>
      <c r="C369" s="273"/>
      <c r="D369" s="228"/>
      <c r="E369" s="228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  <c r="AR369" s="183"/>
      <c r="AS369" s="183"/>
      <c r="AT369" s="183"/>
      <c r="AU369" s="183"/>
      <c r="AV369" s="183"/>
      <c r="AW369" s="183"/>
      <c r="AX369" s="130"/>
      <c r="AY369" s="130"/>
      <c r="AZ369" s="130"/>
      <c r="BA369" s="130"/>
      <c r="BB369" s="130"/>
      <c r="BC369" s="130"/>
      <c r="BD369" s="130"/>
      <c r="BE369" s="130"/>
      <c r="BF369" s="130"/>
      <c r="BG369" s="130"/>
      <c r="BH369" s="130"/>
      <c r="BI369" s="130"/>
      <c r="BJ369" s="130"/>
      <c r="BK369" s="130"/>
      <c r="BL369" s="130"/>
      <c r="BM369" s="130"/>
    </row>
    <row r="370">
      <c r="A370" s="183"/>
      <c r="B370" s="183"/>
      <c r="C370" s="273"/>
      <c r="D370" s="228"/>
      <c r="E370" s="228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  <c r="AR370" s="183"/>
      <c r="AS370" s="183"/>
      <c r="AT370" s="183"/>
      <c r="AU370" s="183"/>
      <c r="AV370" s="183"/>
      <c r="AW370" s="183"/>
      <c r="AX370" s="130"/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</row>
    <row r="371">
      <c r="A371" s="183"/>
      <c r="B371" s="183"/>
      <c r="C371" s="273"/>
      <c r="D371" s="228"/>
      <c r="E371" s="228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  <c r="AL371" s="183"/>
      <c r="AM371" s="183"/>
      <c r="AN371" s="183"/>
      <c r="AO371" s="183"/>
      <c r="AP371" s="183"/>
      <c r="AQ371" s="183"/>
      <c r="AR371" s="183"/>
      <c r="AS371" s="183"/>
      <c r="AT371" s="183"/>
      <c r="AU371" s="183"/>
      <c r="AV371" s="183"/>
      <c r="AW371" s="183"/>
      <c r="AX371" s="130"/>
      <c r="AY371" s="130"/>
      <c r="AZ371" s="130"/>
      <c r="BA371" s="130"/>
      <c r="BB371" s="130"/>
      <c r="BC371" s="130"/>
      <c r="BD371" s="130"/>
      <c r="BE371" s="130"/>
      <c r="BF371" s="130"/>
      <c r="BG371" s="130"/>
      <c r="BH371" s="130"/>
      <c r="BI371" s="130"/>
      <c r="BJ371" s="130"/>
      <c r="BK371" s="130"/>
      <c r="BL371" s="130"/>
      <c r="BM371" s="130"/>
    </row>
    <row r="372">
      <c r="A372" s="183"/>
      <c r="B372" s="183"/>
      <c r="C372" s="273"/>
      <c r="D372" s="228"/>
      <c r="E372" s="228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  <c r="AL372" s="183"/>
      <c r="AM372" s="183"/>
      <c r="AN372" s="183"/>
      <c r="AO372" s="183"/>
      <c r="AP372" s="183"/>
      <c r="AQ372" s="183"/>
      <c r="AR372" s="183"/>
      <c r="AS372" s="183"/>
      <c r="AT372" s="183"/>
      <c r="AU372" s="183"/>
      <c r="AV372" s="183"/>
      <c r="AW372" s="183"/>
      <c r="AX372" s="130"/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</row>
    <row r="373">
      <c r="A373" s="183"/>
      <c r="B373" s="183"/>
      <c r="C373" s="273"/>
      <c r="D373" s="228"/>
      <c r="E373" s="228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  <c r="AL373" s="183"/>
      <c r="AM373" s="183"/>
      <c r="AN373" s="183"/>
      <c r="AO373" s="183"/>
      <c r="AP373" s="183"/>
      <c r="AQ373" s="183"/>
      <c r="AR373" s="183"/>
      <c r="AS373" s="183"/>
      <c r="AT373" s="183"/>
      <c r="AU373" s="183"/>
      <c r="AV373" s="183"/>
      <c r="AW373" s="183"/>
      <c r="AX373" s="130"/>
      <c r="AY373" s="130"/>
      <c r="AZ373" s="130"/>
      <c r="BA373" s="130"/>
      <c r="BB373" s="130"/>
      <c r="BC373" s="130"/>
      <c r="BD373" s="130"/>
      <c r="BE373" s="130"/>
      <c r="BF373" s="130"/>
      <c r="BG373" s="130"/>
      <c r="BH373" s="130"/>
      <c r="BI373" s="130"/>
      <c r="BJ373" s="130"/>
      <c r="BK373" s="130"/>
      <c r="BL373" s="130"/>
      <c r="BM373" s="130"/>
    </row>
    <row r="374">
      <c r="A374" s="183"/>
      <c r="B374" s="183"/>
      <c r="C374" s="273"/>
      <c r="D374" s="228"/>
      <c r="E374" s="228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  <c r="AL374" s="183"/>
      <c r="AM374" s="183"/>
      <c r="AN374" s="183"/>
      <c r="AO374" s="183"/>
      <c r="AP374" s="183"/>
      <c r="AQ374" s="183"/>
      <c r="AR374" s="183"/>
      <c r="AS374" s="183"/>
      <c r="AT374" s="183"/>
      <c r="AU374" s="183"/>
      <c r="AV374" s="183"/>
      <c r="AW374" s="183"/>
      <c r="AX374" s="130"/>
      <c r="AY374" s="130"/>
      <c r="AZ374" s="130"/>
      <c r="BA374" s="130"/>
      <c r="BB374" s="130"/>
      <c r="BC374" s="130"/>
      <c r="BD374" s="130"/>
      <c r="BE374" s="130"/>
      <c r="BF374" s="130"/>
      <c r="BG374" s="130"/>
      <c r="BH374" s="130"/>
      <c r="BI374" s="130"/>
      <c r="BJ374" s="130"/>
      <c r="BK374" s="130"/>
      <c r="BL374" s="130"/>
      <c r="BM374" s="130"/>
    </row>
    <row r="375">
      <c r="A375" s="183"/>
      <c r="B375" s="183"/>
      <c r="C375" s="273"/>
      <c r="D375" s="228"/>
      <c r="E375" s="228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  <c r="AL375" s="183"/>
      <c r="AM375" s="183"/>
      <c r="AN375" s="183"/>
      <c r="AO375" s="183"/>
      <c r="AP375" s="183"/>
      <c r="AQ375" s="183"/>
      <c r="AR375" s="183"/>
      <c r="AS375" s="183"/>
      <c r="AT375" s="183"/>
      <c r="AU375" s="183"/>
      <c r="AV375" s="183"/>
      <c r="AW375" s="183"/>
      <c r="AX375" s="130"/>
      <c r="AY375" s="130"/>
      <c r="AZ375" s="130"/>
      <c r="BA375" s="130"/>
      <c r="BB375" s="130"/>
      <c r="BC375" s="130"/>
      <c r="BD375" s="130"/>
      <c r="BE375" s="130"/>
      <c r="BF375" s="130"/>
      <c r="BG375" s="130"/>
      <c r="BH375" s="130"/>
      <c r="BI375" s="130"/>
      <c r="BJ375" s="130"/>
      <c r="BK375" s="130"/>
      <c r="BL375" s="130"/>
      <c r="BM375" s="130"/>
    </row>
    <row r="376">
      <c r="A376" s="183"/>
      <c r="B376" s="183"/>
      <c r="C376" s="273"/>
      <c r="D376" s="228"/>
      <c r="E376" s="228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  <c r="AL376" s="183"/>
      <c r="AM376" s="183"/>
      <c r="AN376" s="183"/>
      <c r="AO376" s="183"/>
      <c r="AP376" s="183"/>
      <c r="AQ376" s="183"/>
      <c r="AR376" s="183"/>
      <c r="AS376" s="183"/>
      <c r="AT376" s="183"/>
      <c r="AU376" s="183"/>
      <c r="AV376" s="183"/>
      <c r="AW376" s="183"/>
      <c r="AX376" s="130"/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</row>
    <row r="377">
      <c r="A377" s="183"/>
      <c r="B377" s="183"/>
      <c r="C377" s="273"/>
      <c r="D377" s="228"/>
      <c r="E377" s="228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  <c r="AL377" s="183"/>
      <c r="AM377" s="183"/>
      <c r="AN377" s="183"/>
      <c r="AO377" s="183"/>
      <c r="AP377" s="183"/>
      <c r="AQ377" s="183"/>
      <c r="AR377" s="183"/>
      <c r="AS377" s="183"/>
      <c r="AT377" s="183"/>
      <c r="AU377" s="183"/>
      <c r="AV377" s="183"/>
      <c r="AW377" s="183"/>
      <c r="AX377" s="130"/>
      <c r="AY377" s="130"/>
      <c r="AZ377" s="130"/>
      <c r="BA377" s="130"/>
      <c r="BB377" s="130"/>
      <c r="BC377" s="130"/>
      <c r="BD377" s="130"/>
      <c r="BE377" s="130"/>
      <c r="BF377" s="130"/>
      <c r="BG377" s="130"/>
      <c r="BH377" s="130"/>
      <c r="BI377" s="130"/>
      <c r="BJ377" s="130"/>
      <c r="BK377" s="130"/>
      <c r="BL377" s="130"/>
      <c r="BM377" s="130"/>
    </row>
    <row r="378">
      <c r="A378" s="183"/>
      <c r="B378" s="183"/>
      <c r="C378" s="273"/>
      <c r="D378" s="228"/>
      <c r="E378" s="228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  <c r="AL378" s="183"/>
      <c r="AM378" s="183"/>
      <c r="AN378" s="183"/>
      <c r="AO378" s="183"/>
      <c r="AP378" s="183"/>
      <c r="AQ378" s="183"/>
      <c r="AR378" s="183"/>
      <c r="AS378" s="183"/>
      <c r="AT378" s="183"/>
      <c r="AU378" s="183"/>
      <c r="AV378" s="183"/>
      <c r="AW378" s="183"/>
      <c r="AX378" s="130"/>
      <c r="AY378" s="130"/>
      <c r="AZ378" s="130"/>
      <c r="BA378" s="130"/>
      <c r="BB378" s="130"/>
      <c r="BC378" s="130"/>
      <c r="BD378" s="130"/>
      <c r="BE378" s="130"/>
      <c r="BF378" s="130"/>
      <c r="BG378" s="130"/>
      <c r="BH378" s="130"/>
      <c r="BI378" s="130"/>
      <c r="BJ378" s="130"/>
      <c r="BK378" s="130"/>
      <c r="BL378" s="130"/>
      <c r="BM378" s="130"/>
    </row>
    <row r="379">
      <c r="A379" s="183"/>
      <c r="B379" s="183"/>
      <c r="C379" s="273"/>
      <c r="D379" s="228"/>
      <c r="E379" s="228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/>
      <c r="AU379" s="183"/>
      <c r="AV379" s="183"/>
      <c r="AW379" s="183"/>
      <c r="AX379" s="130"/>
      <c r="AY379" s="130"/>
      <c r="AZ379" s="130"/>
      <c r="BA379" s="130"/>
      <c r="BB379" s="130"/>
      <c r="BC379" s="130"/>
      <c r="BD379" s="130"/>
      <c r="BE379" s="130"/>
      <c r="BF379" s="130"/>
      <c r="BG379" s="130"/>
      <c r="BH379" s="130"/>
      <c r="BI379" s="130"/>
      <c r="BJ379" s="130"/>
      <c r="BK379" s="130"/>
      <c r="BL379" s="130"/>
      <c r="BM379" s="130"/>
    </row>
    <row r="380">
      <c r="A380" s="183"/>
      <c r="B380" s="183"/>
      <c r="C380" s="273"/>
      <c r="D380" s="228"/>
      <c r="E380" s="228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  <c r="AL380" s="183"/>
      <c r="AM380" s="183"/>
      <c r="AN380" s="183"/>
      <c r="AO380" s="183"/>
      <c r="AP380" s="183"/>
      <c r="AQ380" s="183"/>
      <c r="AR380" s="183"/>
      <c r="AS380" s="183"/>
      <c r="AT380" s="183"/>
      <c r="AU380" s="183"/>
      <c r="AV380" s="183"/>
      <c r="AW380" s="183"/>
      <c r="AX380" s="130"/>
      <c r="AY380" s="130"/>
      <c r="AZ380" s="130"/>
      <c r="BA380" s="130"/>
      <c r="BB380" s="130"/>
      <c r="BC380" s="130"/>
      <c r="BD380" s="130"/>
      <c r="BE380" s="130"/>
      <c r="BF380" s="130"/>
      <c r="BG380" s="130"/>
      <c r="BH380" s="130"/>
      <c r="BI380" s="130"/>
      <c r="BJ380" s="130"/>
      <c r="BK380" s="130"/>
      <c r="BL380" s="130"/>
      <c r="BM380" s="130"/>
    </row>
    <row r="381">
      <c r="A381" s="183"/>
      <c r="B381" s="183"/>
      <c r="C381" s="273"/>
      <c r="D381" s="228"/>
      <c r="E381" s="228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  <c r="AL381" s="183"/>
      <c r="AM381" s="183"/>
      <c r="AN381" s="183"/>
      <c r="AO381" s="183"/>
      <c r="AP381" s="183"/>
      <c r="AQ381" s="183"/>
      <c r="AR381" s="183"/>
      <c r="AS381" s="183"/>
      <c r="AT381" s="183"/>
      <c r="AU381" s="183"/>
      <c r="AV381" s="183"/>
      <c r="AW381" s="183"/>
      <c r="AX381" s="130"/>
      <c r="AY381" s="130"/>
      <c r="AZ381" s="130"/>
      <c r="BA381" s="130"/>
      <c r="BB381" s="130"/>
      <c r="BC381" s="130"/>
      <c r="BD381" s="130"/>
      <c r="BE381" s="130"/>
      <c r="BF381" s="130"/>
      <c r="BG381" s="130"/>
      <c r="BH381" s="130"/>
      <c r="BI381" s="130"/>
      <c r="BJ381" s="130"/>
      <c r="BK381" s="130"/>
      <c r="BL381" s="130"/>
      <c r="BM381" s="130"/>
    </row>
    <row r="382">
      <c r="A382" s="183"/>
      <c r="B382" s="183"/>
      <c r="C382" s="273"/>
      <c r="D382" s="228"/>
      <c r="E382" s="228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  <c r="AL382" s="183"/>
      <c r="AM382" s="183"/>
      <c r="AN382" s="183"/>
      <c r="AO382" s="183"/>
      <c r="AP382" s="183"/>
      <c r="AQ382" s="183"/>
      <c r="AR382" s="183"/>
      <c r="AS382" s="183"/>
      <c r="AT382" s="183"/>
      <c r="AU382" s="183"/>
      <c r="AV382" s="183"/>
      <c r="AW382" s="183"/>
      <c r="AX382" s="130"/>
      <c r="AY382" s="130"/>
      <c r="AZ382" s="130"/>
      <c r="BA382" s="130"/>
      <c r="BB382" s="130"/>
      <c r="BC382" s="130"/>
      <c r="BD382" s="130"/>
      <c r="BE382" s="130"/>
      <c r="BF382" s="130"/>
      <c r="BG382" s="130"/>
      <c r="BH382" s="130"/>
      <c r="BI382" s="130"/>
      <c r="BJ382" s="130"/>
      <c r="BK382" s="130"/>
      <c r="BL382" s="130"/>
      <c r="BM382" s="130"/>
    </row>
    <row r="383">
      <c r="A383" s="183"/>
      <c r="B383" s="183"/>
      <c r="C383" s="273"/>
      <c r="D383" s="228"/>
      <c r="E383" s="228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  <c r="AL383" s="183"/>
      <c r="AM383" s="183"/>
      <c r="AN383" s="183"/>
      <c r="AO383" s="183"/>
      <c r="AP383" s="183"/>
      <c r="AQ383" s="183"/>
      <c r="AR383" s="183"/>
      <c r="AS383" s="183"/>
      <c r="AT383" s="183"/>
      <c r="AU383" s="183"/>
      <c r="AV383" s="183"/>
      <c r="AW383" s="183"/>
      <c r="AX383" s="130"/>
      <c r="AY383" s="130"/>
      <c r="AZ383" s="130"/>
      <c r="BA383" s="130"/>
      <c r="BB383" s="130"/>
      <c r="BC383" s="130"/>
      <c r="BD383" s="130"/>
      <c r="BE383" s="130"/>
      <c r="BF383" s="130"/>
      <c r="BG383" s="130"/>
      <c r="BH383" s="130"/>
      <c r="BI383" s="130"/>
      <c r="BJ383" s="130"/>
      <c r="BK383" s="130"/>
      <c r="BL383" s="130"/>
      <c r="BM383" s="130"/>
    </row>
    <row r="384">
      <c r="A384" s="183"/>
      <c r="B384" s="183"/>
      <c r="C384" s="273"/>
      <c r="D384" s="228"/>
      <c r="E384" s="228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3"/>
      <c r="AU384" s="183"/>
      <c r="AV384" s="183"/>
      <c r="AW384" s="183"/>
      <c r="AX384" s="130"/>
      <c r="AY384" s="130"/>
      <c r="AZ384" s="130"/>
      <c r="BA384" s="130"/>
      <c r="BB384" s="130"/>
      <c r="BC384" s="130"/>
      <c r="BD384" s="130"/>
      <c r="BE384" s="130"/>
      <c r="BF384" s="130"/>
      <c r="BG384" s="130"/>
      <c r="BH384" s="130"/>
      <c r="BI384" s="130"/>
      <c r="BJ384" s="130"/>
      <c r="BK384" s="130"/>
      <c r="BL384" s="130"/>
      <c r="BM384" s="130"/>
    </row>
    <row r="385">
      <c r="A385" s="183"/>
      <c r="B385" s="183"/>
      <c r="C385" s="273"/>
      <c r="D385" s="228"/>
      <c r="E385" s="228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  <c r="AL385" s="183"/>
      <c r="AM385" s="183"/>
      <c r="AN385" s="183"/>
      <c r="AO385" s="183"/>
      <c r="AP385" s="183"/>
      <c r="AQ385" s="183"/>
      <c r="AR385" s="183"/>
      <c r="AS385" s="183"/>
      <c r="AT385" s="183"/>
      <c r="AU385" s="183"/>
      <c r="AV385" s="183"/>
      <c r="AW385" s="183"/>
      <c r="AX385" s="130"/>
      <c r="AY385" s="130"/>
      <c r="AZ385" s="130"/>
      <c r="BA385" s="130"/>
      <c r="BB385" s="130"/>
      <c r="BC385" s="130"/>
      <c r="BD385" s="130"/>
      <c r="BE385" s="130"/>
      <c r="BF385" s="130"/>
      <c r="BG385" s="130"/>
      <c r="BH385" s="130"/>
      <c r="BI385" s="130"/>
      <c r="BJ385" s="130"/>
      <c r="BK385" s="130"/>
      <c r="BL385" s="130"/>
      <c r="BM385" s="130"/>
    </row>
    <row r="386">
      <c r="A386" s="183"/>
      <c r="B386" s="183"/>
      <c r="C386" s="273"/>
      <c r="D386" s="228"/>
      <c r="E386" s="228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  <c r="AL386" s="183"/>
      <c r="AM386" s="183"/>
      <c r="AN386" s="183"/>
      <c r="AO386" s="183"/>
      <c r="AP386" s="183"/>
      <c r="AQ386" s="183"/>
      <c r="AR386" s="183"/>
      <c r="AS386" s="183"/>
      <c r="AT386" s="183"/>
      <c r="AU386" s="183"/>
      <c r="AV386" s="183"/>
      <c r="AW386" s="183"/>
      <c r="AX386" s="130"/>
      <c r="AY386" s="130"/>
      <c r="AZ386" s="130"/>
      <c r="BA386" s="130"/>
      <c r="BB386" s="130"/>
      <c r="BC386" s="130"/>
      <c r="BD386" s="130"/>
      <c r="BE386" s="130"/>
      <c r="BF386" s="130"/>
      <c r="BG386" s="130"/>
      <c r="BH386" s="130"/>
      <c r="BI386" s="130"/>
      <c r="BJ386" s="130"/>
      <c r="BK386" s="130"/>
      <c r="BL386" s="130"/>
      <c r="BM386" s="130"/>
    </row>
    <row r="387">
      <c r="A387" s="183"/>
      <c r="B387" s="183"/>
      <c r="C387" s="273"/>
      <c r="D387" s="228"/>
      <c r="E387" s="228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  <c r="AL387" s="183"/>
      <c r="AM387" s="183"/>
      <c r="AN387" s="183"/>
      <c r="AO387" s="183"/>
      <c r="AP387" s="183"/>
      <c r="AQ387" s="183"/>
      <c r="AR387" s="183"/>
      <c r="AS387" s="183"/>
      <c r="AT387" s="183"/>
      <c r="AU387" s="183"/>
      <c r="AV387" s="183"/>
      <c r="AW387" s="183"/>
      <c r="AX387" s="130"/>
      <c r="AY387" s="130"/>
      <c r="AZ387" s="130"/>
      <c r="BA387" s="130"/>
      <c r="BB387" s="130"/>
      <c r="BC387" s="130"/>
      <c r="BD387" s="130"/>
      <c r="BE387" s="130"/>
      <c r="BF387" s="130"/>
      <c r="BG387" s="130"/>
      <c r="BH387" s="130"/>
      <c r="BI387" s="130"/>
      <c r="BJ387" s="130"/>
      <c r="BK387" s="130"/>
      <c r="BL387" s="130"/>
      <c r="BM387" s="130"/>
    </row>
    <row r="388">
      <c r="A388" s="183"/>
      <c r="B388" s="183"/>
      <c r="C388" s="273"/>
      <c r="D388" s="228"/>
      <c r="E388" s="228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  <c r="AL388" s="183"/>
      <c r="AM388" s="183"/>
      <c r="AN388" s="183"/>
      <c r="AO388" s="183"/>
      <c r="AP388" s="183"/>
      <c r="AQ388" s="183"/>
      <c r="AR388" s="183"/>
      <c r="AS388" s="183"/>
      <c r="AT388" s="183"/>
      <c r="AU388" s="183"/>
      <c r="AV388" s="183"/>
      <c r="AW388" s="183"/>
      <c r="AX388" s="130"/>
      <c r="AY388" s="130"/>
      <c r="AZ388" s="130"/>
      <c r="BA388" s="130"/>
      <c r="BB388" s="130"/>
      <c r="BC388" s="130"/>
      <c r="BD388" s="130"/>
      <c r="BE388" s="130"/>
      <c r="BF388" s="130"/>
      <c r="BG388" s="130"/>
      <c r="BH388" s="130"/>
      <c r="BI388" s="130"/>
      <c r="BJ388" s="130"/>
      <c r="BK388" s="130"/>
      <c r="BL388" s="130"/>
      <c r="BM388" s="130"/>
    </row>
    <row r="389">
      <c r="A389" s="183"/>
      <c r="B389" s="183"/>
      <c r="C389" s="273"/>
      <c r="D389" s="228"/>
      <c r="E389" s="228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  <c r="AL389" s="183"/>
      <c r="AM389" s="183"/>
      <c r="AN389" s="183"/>
      <c r="AO389" s="183"/>
      <c r="AP389" s="183"/>
      <c r="AQ389" s="183"/>
      <c r="AR389" s="183"/>
      <c r="AS389" s="183"/>
      <c r="AT389" s="183"/>
      <c r="AU389" s="183"/>
      <c r="AV389" s="183"/>
      <c r="AW389" s="183"/>
      <c r="AX389" s="130"/>
      <c r="AY389" s="130"/>
      <c r="AZ389" s="130"/>
      <c r="BA389" s="130"/>
      <c r="BB389" s="130"/>
      <c r="BC389" s="130"/>
      <c r="BD389" s="130"/>
      <c r="BE389" s="130"/>
      <c r="BF389" s="130"/>
      <c r="BG389" s="130"/>
      <c r="BH389" s="130"/>
      <c r="BI389" s="130"/>
      <c r="BJ389" s="130"/>
      <c r="BK389" s="130"/>
      <c r="BL389" s="130"/>
      <c r="BM389" s="130"/>
    </row>
    <row r="390">
      <c r="A390" s="183"/>
      <c r="B390" s="183"/>
      <c r="C390" s="273"/>
      <c r="D390" s="228"/>
      <c r="E390" s="228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  <c r="AL390" s="183"/>
      <c r="AM390" s="183"/>
      <c r="AN390" s="183"/>
      <c r="AO390" s="183"/>
      <c r="AP390" s="183"/>
      <c r="AQ390" s="183"/>
      <c r="AR390" s="183"/>
      <c r="AS390" s="183"/>
      <c r="AT390" s="183"/>
      <c r="AU390" s="183"/>
      <c r="AV390" s="183"/>
      <c r="AW390" s="183"/>
      <c r="AX390" s="130"/>
      <c r="AY390" s="130"/>
      <c r="AZ390" s="130"/>
      <c r="BA390" s="130"/>
      <c r="BB390" s="130"/>
      <c r="BC390" s="130"/>
      <c r="BD390" s="130"/>
      <c r="BE390" s="130"/>
      <c r="BF390" s="130"/>
      <c r="BG390" s="130"/>
      <c r="BH390" s="130"/>
      <c r="BI390" s="130"/>
      <c r="BJ390" s="130"/>
      <c r="BK390" s="130"/>
      <c r="BL390" s="130"/>
      <c r="BM390" s="130"/>
    </row>
    <row r="391">
      <c r="A391" s="183"/>
      <c r="B391" s="183"/>
      <c r="C391" s="273"/>
      <c r="D391" s="228"/>
      <c r="E391" s="228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  <c r="AS391" s="183"/>
      <c r="AT391" s="183"/>
      <c r="AU391" s="183"/>
      <c r="AV391" s="183"/>
      <c r="AW391" s="183"/>
      <c r="AX391" s="130"/>
      <c r="AY391" s="130"/>
      <c r="AZ391" s="130"/>
      <c r="BA391" s="130"/>
      <c r="BB391" s="130"/>
      <c r="BC391" s="130"/>
      <c r="BD391" s="130"/>
      <c r="BE391" s="130"/>
      <c r="BF391" s="130"/>
      <c r="BG391" s="130"/>
      <c r="BH391" s="130"/>
      <c r="BI391" s="130"/>
      <c r="BJ391" s="130"/>
      <c r="BK391" s="130"/>
      <c r="BL391" s="130"/>
      <c r="BM391" s="130"/>
    </row>
    <row r="392">
      <c r="A392" s="183"/>
      <c r="B392" s="183"/>
      <c r="C392" s="273"/>
      <c r="D392" s="228"/>
      <c r="E392" s="228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  <c r="AL392" s="183"/>
      <c r="AM392" s="183"/>
      <c r="AN392" s="183"/>
      <c r="AO392" s="183"/>
      <c r="AP392" s="183"/>
      <c r="AQ392" s="183"/>
      <c r="AR392" s="183"/>
      <c r="AS392" s="183"/>
      <c r="AT392" s="183"/>
      <c r="AU392" s="183"/>
      <c r="AV392" s="183"/>
      <c r="AW392" s="183"/>
      <c r="AX392" s="130"/>
      <c r="AY392" s="130"/>
      <c r="AZ392" s="130"/>
      <c r="BA392" s="130"/>
      <c r="BB392" s="130"/>
      <c r="BC392" s="130"/>
      <c r="BD392" s="130"/>
      <c r="BE392" s="130"/>
      <c r="BF392" s="130"/>
      <c r="BG392" s="130"/>
      <c r="BH392" s="130"/>
      <c r="BI392" s="130"/>
      <c r="BJ392" s="130"/>
      <c r="BK392" s="130"/>
      <c r="BL392" s="130"/>
      <c r="BM392" s="130"/>
    </row>
    <row r="393">
      <c r="A393" s="183"/>
      <c r="B393" s="183"/>
      <c r="C393" s="273"/>
      <c r="D393" s="228"/>
      <c r="E393" s="228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  <c r="AL393" s="183"/>
      <c r="AM393" s="183"/>
      <c r="AN393" s="183"/>
      <c r="AO393" s="183"/>
      <c r="AP393" s="183"/>
      <c r="AQ393" s="183"/>
      <c r="AR393" s="183"/>
      <c r="AS393" s="183"/>
      <c r="AT393" s="183"/>
      <c r="AU393" s="183"/>
      <c r="AV393" s="183"/>
      <c r="AW393" s="183"/>
      <c r="AX393" s="130"/>
      <c r="AY393" s="130"/>
      <c r="AZ393" s="130"/>
      <c r="BA393" s="130"/>
      <c r="BB393" s="130"/>
      <c r="BC393" s="130"/>
      <c r="BD393" s="130"/>
      <c r="BE393" s="130"/>
      <c r="BF393" s="130"/>
      <c r="BG393" s="130"/>
      <c r="BH393" s="130"/>
      <c r="BI393" s="130"/>
      <c r="BJ393" s="130"/>
      <c r="BK393" s="130"/>
      <c r="BL393" s="130"/>
      <c r="BM393" s="130"/>
    </row>
    <row r="394">
      <c r="A394" s="183"/>
      <c r="B394" s="183"/>
      <c r="C394" s="273"/>
      <c r="D394" s="228"/>
      <c r="E394" s="228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  <c r="AL394" s="183"/>
      <c r="AM394" s="183"/>
      <c r="AN394" s="183"/>
      <c r="AO394" s="183"/>
      <c r="AP394" s="183"/>
      <c r="AQ394" s="183"/>
      <c r="AR394" s="183"/>
      <c r="AS394" s="183"/>
      <c r="AT394" s="183"/>
      <c r="AU394" s="183"/>
      <c r="AV394" s="183"/>
      <c r="AW394" s="183"/>
      <c r="AX394" s="130"/>
      <c r="AY394" s="130"/>
      <c r="AZ394" s="130"/>
      <c r="BA394" s="130"/>
      <c r="BB394" s="130"/>
      <c r="BC394" s="130"/>
      <c r="BD394" s="130"/>
      <c r="BE394" s="130"/>
      <c r="BF394" s="130"/>
      <c r="BG394" s="130"/>
      <c r="BH394" s="130"/>
      <c r="BI394" s="130"/>
      <c r="BJ394" s="130"/>
      <c r="BK394" s="130"/>
      <c r="BL394" s="130"/>
      <c r="BM394" s="130"/>
    </row>
    <row r="395">
      <c r="A395" s="183"/>
      <c r="B395" s="183"/>
      <c r="C395" s="273"/>
      <c r="D395" s="228"/>
      <c r="E395" s="228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  <c r="AL395" s="183"/>
      <c r="AM395" s="183"/>
      <c r="AN395" s="183"/>
      <c r="AO395" s="183"/>
      <c r="AP395" s="183"/>
      <c r="AQ395" s="183"/>
      <c r="AR395" s="183"/>
      <c r="AS395" s="183"/>
      <c r="AT395" s="183"/>
      <c r="AU395" s="183"/>
      <c r="AV395" s="183"/>
      <c r="AW395" s="183"/>
      <c r="AX395" s="130"/>
      <c r="AY395" s="130"/>
      <c r="AZ395" s="130"/>
      <c r="BA395" s="130"/>
      <c r="BB395" s="130"/>
      <c r="BC395" s="130"/>
      <c r="BD395" s="130"/>
      <c r="BE395" s="130"/>
      <c r="BF395" s="130"/>
      <c r="BG395" s="130"/>
      <c r="BH395" s="130"/>
      <c r="BI395" s="130"/>
      <c r="BJ395" s="130"/>
      <c r="BK395" s="130"/>
      <c r="BL395" s="130"/>
      <c r="BM395" s="130"/>
    </row>
    <row r="396">
      <c r="A396" s="183"/>
      <c r="B396" s="183"/>
      <c r="C396" s="273"/>
      <c r="D396" s="228"/>
      <c r="E396" s="228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  <c r="AL396" s="183"/>
      <c r="AM396" s="183"/>
      <c r="AN396" s="183"/>
      <c r="AO396" s="183"/>
      <c r="AP396" s="183"/>
      <c r="AQ396" s="183"/>
      <c r="AR396" s="183"/>
      <c r="AS396" s="183"/>
      <c r="AT396" s="183"/>
      <c r="AU396" s="183"/>
      <c r="AV396" s="183"/>
      <c r="AW396" s="183"/>
      <c r="AX396" s="130"/>
      <c r="AY396" s="130"/>
      <c r="AZ396" s="130"/>
      <c r="BA396" s="130"/>
      <c r="BB396" s="130"/>
      <c r="BC396" s="130"/>
      <c r="BD396" s="130"/>
      <c r="BE396" s="130"/>
      <c r="BF396" s="130"/>
      <c r="BG396" s="130"/>
      <c r="BH396" s="130"/>
      <c r="BI396" s="130"/>
      <c r="BJ396" s="130"/>
      <c r="BK396" s="130"/>
      <c r="BL396" s="130"/>
      <c r="BM396" s="130"/>
    </row>
    <row r="397">
      <c r="A397" s="183"/>
      <c r="B397" s="183"/>
      <c r="C397" s="273"/>
      <c r="D397" s="228"/>
      <c r="E397" s="228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  <c r="AC397" s="183"/>
      <c r="AD397" s="183"/>
      <c r="AE397" s="183"/>
      <c r="AF397" s="183"/>
      <c r="AG397" s="183"/>
      <c r="AH397" s="183"/>
      <c r="AI397" s="183"/>
      <c r="AJ397" s="183"/>
      <c r="AK397" s="183"/>
      <c r="AL397" s="183"/>
      <c r="AM397" s="183"/>
      <c r="AN397" s="183"/>
      <c r="AO397" s="183"/>
      <c r="AP397" s="183"/>
      <c r="AQ397" s="183"/>
      <c r="AR397" s="183"/>
      <c r="AS397" s="183"/>
      <c r="AT397" s="183"/>
      <c r="AU397" s="183"/>
      <c r="AV397" s="183"/>
      <c r="AW397" s="183"/>
      <c r="AX397" s="130"/>
      <c r="AY397" s="130"/>
      <c r="AZ397" s="130"/>
      <c r="BA397" s="130"/>
      <c r="BB397" s="130"/>
      <c r="BC397" s="130"/>
      <c r="BD397" s="130"/>
      <c r="BE397" s="130"/>
      <c r="BF397" s="130"/>
      <c r="BG397" s="130"/>
      <c r="BH397" s="130"/>
      <c r="BI397" s="130"/>
      <c r="BJ397" s="130"/>
      <c r="BK397" s="130"/>
      <c r="BL397" s="130"/>
      <c r="BM397" s="130"/>
    </row>
    <row r="398">
      <c r="A398" s="183"/>
      <c r="B398" s="183"/>
      <c r="C398" s="273"/>
      <c r="D398" s="228"/>
      <c r="E398" s="228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  <c r="AC398" s="183"/>
      <c r="AD398" s="183"/>
      <c r="AE398" s="183"/>
      <c r="AF398" s="183"/>
      <c r="AG398" s="183"/>
      <c r="AH398" s="183"/>
      <c r="AI398" s="183"/>
      <c r="AJ398" s="183"/>
      <c r="AK398" s="183"/>
      <c r="AL398" s="183"/>
      <c r="AM398" s="183"/>
      <c r="AN398" s="183"/>
      <c r="AO398" s="183"/>
      <c r="AP398" s="183"/>
      <c r="AQ398" s="183"/>
      <c r="AR398" s="183"/>
      <c r="AS398" s="183"/>
      <c r="AT398" s="183"/>
      <c r="AU398" s="183"/>
      <c r="AV398" s="183"/>
      <c r="AW398" s="183"/>
      <c r="AX398" s="130"/>
      <c r="AY398" s="130"/>
      <c r="AZ398" s="130"/>
      <c r="BA398" s="130"/>
      <c r="BB398" s="130"/>
      <c r="BC398" s="130"/>
      <c r="BD398" s="130"/>
      <c r="BE398" s="130"/>
      <c r="BF398" s="130"/>
      <c r="BG398" s="130"/>
      <c r="BH398" s="130"/>
      <c r="BI398" s="130"/>
      <c r="BJ398" s="130"/>
      <c r="BK398" s="130"/>
      <c r="BL398" s="130"/>
      <c r="BM398" s="130"/>
    </row>
    <row r="399">
      <c r="A399" s="183"/>
      <c r="B399" s="183"/>
      <c r="C399" s="273"/>
      <c r="D399" s="228"/>
      <c r="E399" s="228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  <c r="AC399" s="183"/>
      <c r="AD399" s="183"/>
      <c r="AE399" s="183"/>
      <c r="AF399" s="183"/>
      <c r="AG399" s="183"/>
      <c r="AH399" s="183"/>
      <c r="AI399" s="183"/>
      <c r="AJ399" s="183"/>
      <c r="AK399" s="183"/>
      <c r="AL399" s="183"/>
      <c r="AM399" s="183"/>
      <c r="AN399" s="183"/>
      <c r="AO399" s="183"/>
      <c r="AP399" s="183"/>
      <c r="AQ399" s="183"/>
      <c r="AR399" s="183"/>
      <c r="AS399" s="183"/>
      <c r="AT399" s="183"/>
      <c r="AU399" s="183"/>
      <c r="AV399" s="183"/>
      <c r="AW399" s="183"/>
      <c r="AX399" s="130"/>
      <c r="AY399" s="130"/>
      <c r="AZ399" s="130"/>
      <c r="BA399" s="130"/>
      <c r="BB399" s="130"/>
      <c r="BC399" s="130"/>
      <c r="BD399" s="130"/>
      <c r="BE399" s="130"/>
      <c r="BF399" s="130"/>
      <c r="BG399" s="130"/>
      <c r="BH399" s="130"/>
      <c r="BI399" s="130"/>
      <c r="BJ399" s="130"/>
      <c r="BK399" s="130"/>
      <c r="BL399" s="130"/>
      <c r="BM399" s="130"/>
    </row>
    <row r="400">
      <c r="A400" s="183"/>
      <c r="B400" s="183"/>
      <c r="C400" s="273"/>
      <c r="D400" s="228"/>
      <c r="E400" s="228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  <c r="AC400" s="183"/>
      <c r="AD400" s="183"/>
      <c r="AE400" s="183"/>
      <c r="AF400" s="183"/>
      <c r="AG400" s="183"/>
      <c r="AH400" s="183"/>
      <c r="AI400" s="183"/>
      <c r="AJ400" s="183"/>
      <c r="AK400" s="183"/>
      <c r="AL400" s="183"/>
      <c r="AM400" s="183"/>
      <c r="AN400" s="183"/>
      <c r="AO400" s="183"/>
      <c r="AP400" s="183"/>
      <c r="AQ400" s="183"/>
      <c r="AR400" s="183"/>
      <c r="AS400" s="183"/>
      <c r="AT400" s="183"/>
      <c r="AU400" s="183"/>
      <c r="AV400" s="183"/>
      <c r="AW400" s="183"/>
      <c r="AX400" s="130"/>
      <c r="AY400" s="130"/>
      <c r="AZ400" s="130"/>
      <c r="BA400" s="130"/>
      <c r="BB400" s="130"/>
      <c r="BC400" s="130"/>
      <c r="BD400" s="130"/>
      <c r="BE400" s="130"/>
      <c r="BF400" s="130"/>
      <c r="BG400" s="130"/>
      <c r="BH400" s="130"/>
      <c r="BI400" s="130"/>
      <c r="BJ400" s="130"/>
      <c r="BK400" s="130"/>
      <c r="BL400" s="130"/>
      <c r="BM400" s="130"/>
    </row>
    <row r="401">
      <c r="A401" s="183"/>
      <c r="B401" s="183"/>
      <c r="C401" s="273"/>
      <c r="D401" s="228"/>
      <c r="E401" s="228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  <c r="AC401" s="183"/>
      <c r="AD401" s="183"/>
      <c r="AE401" s="183"/>
      <c r="AF401" s="183"/>
      <c r="AG401" s="183"/>
      <c r="AH401" s="183"/>
      <c r="AI401" s="183"/>
      <c r="AJ401" s="183"/>
      <c r="AK401" s="183"/>
      <c r="AL401" s="183"/>
      <c r="AM401" s="183"/>
      <c r="AN401" s="183"/>
      <c r="AO401" s="183"/>
      <c r="AP401" s="183"/>
      <c r="AQ401" s="183"/>
      <c r="AR401" s="183"/>
      <c r="AS401" s="183"/>
      <c r="AT401" s="183"/>
      <c r="AU401" s="183"/>
      <c r="AV401" s="183"/>
      <c r="AW401" s="183"/>
      <c r="AX401" s="130"/>
      <c r="AY401" s="130"/>
      <c r="AZ401" s="130"/>
      <c r="BA401" s="130"/>
      <c r="BB401" s="130"/>
      <c r="BC401" s="130"/>
      <c r="BD401" s="130"/>
      <c r="BE401" s="130"/>
      <c r="BF401" s="130"/>
      <c r="BG401" s="130"/>
      <c r="BH401" s="130"/>
      <c r="BI401" s="130"/>
      <c r="BJ401" s="130"/>
      <c r="BK401" s="130"/>
      <c r="BL401" s="130"/>
      <c r="BM401" s="130"/>
    </row>
    <row r="402">
      <c r="A402" s="183"/>
      <c r="B402" s="183"/>
      <c r="C402" s="273"/>
      <c r="D402" s="228"/>
      <c r="E402" s="228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  <c r="AS402" s="183"/>
      <c r="AT402" s="183"/>
      <c r="AU402" s="183"/>
      <c r="AV402" s="183"/>
      <c r="AW402" s="183"/>
      <c r="AX402" s="130"/>
      <c r="AY402" s="130"/>
      <c r="AZ402" s="130"/>
      <c r="BA402" s="130"/>
      <c r="BB402" s="130"/>
      <c r="BC402" s="130"/>
      <c r="BD402" s="130"/>
      <c r="BE402" s="130"/>
      <c r="BF402" s="130"/>
      <c r="BG402" s="130"/>
      <c r="BH402" s="130"/>
      <c r="BI402" s="130"/>
      <c r="BJ402" s="130"/>
      <c r="BK402" s="130"/>
      <c r="BL402" s="130"/>
      <c r="BM402" s="130"/>
    </row>
    <row r="403">
      <c r="A403" s="183"/>
      <c r="B403" s="183"/>
      <c r="C403" s="273"/>
      <c r="D403" s="228"/>
      <c r="E403" s="228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  <c r="AS403" s="183"/>
      <c r="AT403" s="183"/>
      <c r="AU403" s="183"/>
      <c r="AV403" s="183"/>
      <c r="AW403" s="183"/>
      <c r="AX403" s="130"/>
      <c r="AY403" s="130"/>
      <c r="AZ403" s="130"/>
      <c r="BA403" s="130"/>
      <c r="BB403" s="130"/>
      <c r="BC403" s="130"/>
      <c r="BD403" s="130"/>
      <c r="BE403" s="130"/>
      <c r="BF403" s="130"/>
      <c r="BG403" s="130"/>
      <c r="BH403" s="130"/>
      <c r="BI403" s="130"/>
      <c r="BJ403" s="130"/>
      <c r="BK403" s="130"/>
      <c r="BL403" s="130"/>
      <c r="BM403" s="130"/>
    </row>
    <row r="404">
      <c r="A404" s="183"/>
      <c r="B404" s="183"/>
      <c r="C404" s="273"/>
      <c r="D404" s="228"/>
      <c r="E404" s="228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  <c r="AC404" s="183"/>
      <c r="AD404" s="183"/>
      <c r="AE404" s="183"/>
      <c r="AF404" s="183"/>
      <c r="AG404" s="183"/>
      <c r="AH404" s="183"/>
      <c r="AI404" s="183"/>
      <c r="AJ404" s="183"/>
      <c r="AK404" s="183"/>
      <c r="AL404" s="183"/>
      <c r="AM404" s="183"/>
      <c r="AN404" s="183"/>
      <c r="AO404" s="183"/>
      <c r="AP404" s="183"/>
      <c r="AQ404" s="183"/>
      <c r="AR404" s="183"/>
      <c r="AS404" s="183"/>
      <c r="AT404" s="183"/>
      <c r="AU404" s="183"/>
      <c r="AV404" s="183"/>
      <c r="AW404" s="183"/>
      <c r="AX404" s="130"/>
      <c r="AY404" s="130"/>
      <c r="AZ404" s="130"/>
      <c r="BA404" s="130"/>
      <c r="BB404" s="130"/>
      <c r="BC404" s="130"/>
      <c r="BD404" s="130"/>
      <c r="BE404" s="130"/>
      <c r="BF404" s="130"/>
      <c r="BG404" s="130"/>
      <c r="BH404" s="130"/>
      <c r="BI404" s="130"/>
      <c r="BJ404" s="130"/>
      <c r="BK404" s="130"/>
      <c r="BL404" s="130"/>
      <c r="BM404" s="130"/>
    </row>
    <row r="405">
      <c r="A405" s="183"/>
      <c r="B405" s="183"/>
      <c r="C405" s="273"/>
      <c r="D405" s="228"/>
      <c r="E405" s="228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  <c r="AS405" s="183"/>
      <c r="AT405" s="183"/>
      <c r="AU405" s="183"/>
      <c r="AV405" s="183"/>
      <c r="AW405" s="183"/>
      <c r="AX405" s="130"/>
      <c r="AY405" s="130"/>
      <c r="AZ405" s="130"/>
      <c r="BA405" s="130"/>
      <c r="BB405" s="130"/>
      <c r="BC405" s="130"/>
      <c r="BD405" s="130"/>
      <c r="BE405" s="130"/>
      <c r="BF405" s="130"/>
      <c r="BG405" s="130"/>
      <c r="BH405" s="130"/>
      <c r="BI405" s="130"/>
      <c r="BJ405" s="130"/>
      <c r="BK405" s="130"/>
      <c r="BL405" s="130"/>
      <c r="BM405" s="130"/>
    </row>
    <row r="406">
      <c r="A406" s="183"/>
      <c r="B406" s="183"/>
      <c r="C406" s="273"/>
      <c r="D406" s="228"/>
      <c r="E406" s="228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  <c r="AS406" s="183"/>
      <c r="AT406" s="183"/>
      <c r="AU406" s="183"/>
      <c r="AV406" s="183"/>
      <c r="AW406" s="183"/>
      <c r="AX406" s="130"/>
      <c r="AY406" s="130"/>
      <c r="AZ406" s="130"/>
      <c r="BA406" s="130"/>
      <c r="BB406" s="130"/>
      <c r="BC406" s="130"/>
      <c r="BD406" s="130"/>
      <c r="BE406" s="130"/>
      <c r="BF406" s="130"/>
      <c r="BG406" s="130"/>
      <c r="BH406" s="130"/>
      <c r="BI406" s="130"/>
      <c r="BJ406" s="130"/>
      <c r="BK406" s="130"/>
      <c r="BL406" s="130"/>
      <c r="BM406" s="130"/>
    </row>
    <row r="407">
      <c r="A407" s="183"/>
      <c r="B407" s="183"/>
      <c r="C407" s="273"/>
      <c r="D407" s="228"/>
      <c r="E407" s="228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  <c r="AC407" s="183"/>
      <c r="AD407" s="183"/>
      <c r="AE407" s="183"/>
      <c r="AF407" s="183"/>
      <c r="AG407" s="183"/>
      <c r="AH407" s="183"/>
      <c r="AI407" s="183"/>
      <c r="AJ407" s="183"/>
      <c r="AK407" s="183"/>
      <c r="AL407" s="183"/>
      <c r="AM407" s="183"/>
      <c r="AN407" s="183"/>
      <c r="AO407" s="183"/>
      <c r="AP407" s="183"/>
      <c r="AQ407" s="183"/>
      <c r="AR407" s="183"/>
      <c r="AS407" s="183"/>
      <c r="AT407" s="183"/>
      <c r="AU407" s="183"/>
      <c r="AV407" s="183"/>
      <c r="AW407" s="183"/>
      <c r="AX407" s="130"/>
      <c r="AY407" s="130"/>
      <c r="AZ407" s="130"/>
      <c r="BA407" s="130"/>
      <c r="BB407" s="130"/>
      <c r="BC407" s="130"/>
      <c r="BD407" s="130"/>
      <c r="BE407" s="130"/>
      <c r="BF407" s="130"/>
      <c r="BG407" s="130"/>
      <c r="BH407" s="130"/>
      <c r="BI407" s="130"/>
      <c r="BJ407" s="130"/>
      <c r="BK407" s="130"/>
      <c r="BL407" s="130"/>
      <c r="BM407" s="130"/>
    </row>
    <row r="408">
      <c r="A408" s="183"/>
      <c r="B408" s="183"/>
      <c r="C408" s="273"/>
      <c r="D408" s="228"/>
      <c r="E408" s="228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  <c r="AS408" s="183"/>
      <c r="AT408" s="183"/>
      <c r="AU408" s="183"/>
      <c r="AV408" s="183"/>
      <c r="AW408" s="183"/>
      <c r="AX408" s="130"/>
      <c r="AY408" s="130"/>
      <c r="AZ408" s="130"/>
      <c r="BA408" s="130"/>
      <c r="BB408" s="130"/>
      <c r="BC408" s="130"/>
      <c r="BD408" s="130"/>
      <c r="BE408" s="130"/>
      <c r="BF408" s="130"/>
      <c r="BG408" s="130"/>
      <c r="BH408" s="130"/>
      <c r="BI408" s="130"/>
      <c r="BJ408" s="130"/>
      <c r="BK408" s="130"/>
      <c r="BL408" s="130"/>
      <c r="BM408" s="130"/>
    </row>
    <row r="409">
      <c r="A409" s="183"/>
      <c r="B409" s="183"/>
      <c r="C409" s="273"/>
      <c r="D409" s="228"/>
      <c r="E409" s="228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  <c r="AS409" s="183"/>
      <c r="AT409" s="183"/>
      <c r="AU409" s="183"/>
      <c r="AV409" s="183"/>
      <c r="AW409" s="183"/>
      <c r="AX409" s="130"/>
      <c r="AY409" s="130"/>
      <c r="AZ409" s="130"/>
      <c r="BA409" s="130"/>
      <c r="BB409" s="130"/>
      <c r="BC409" s="130"/>
      <c r="BD409" s="130"/>
      <c r="BE409" s="130"/>
      <c r="BF409" s="130"/>
      <c r="BG409" s="130"/>
      <c r="BH409" s="130"/>
      <c r="BI409" s="130"/>
      <c r="BJ409" s="130"/>
      <c r="BK409" s="130"/>
      <c r="BL409" s="130"/>
      <c r="BM409" s="130"/>
    </row>
    <row r="410">
      <c r="A410" s="183"/>
      <c r="B410" s="183"/>
      <c r="C410" s="273"/>
      <c r="D410" s="228"/>
      <c r="E410" s="228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  <c r="AC410" s="183"/>
      <c r="AD410" s="183"/>
      <c r="AE410" s="183"/>
      <c r="AF410" s="183"/>
      <c r="AG410" s="183"/>
      <c r="AH410" s="183"/>
      <c r="AI410" s="183"/>
      <c r="AJ410" s="183"/>
      <c r="AK410" s="183"/>
      <c r="AL410" s="183"/>
      <c r="AM410" s="183"/>
      <c r="AN410" s="183"/>
      <c r="AO410" s="183"/>
      <c r="AP410" s="183"/>
      <c r="AQ410" s="183"/>
      <c r="AR410" s="183"/>
      <c r="AS410" s="183"/>
      <c r="AT410" s="183"/>
      <c r="AU410" s="183"/>
      <c r="AV410" s="183"/>
      <c r="AW410" s="183"/>
      <c r="AX410" s="130"/>
      <c r="AY410" s="130"/>
      <c r="AZ410" s="130"/>
      <c r="BA410" s="130"/>
      <c r="BB410" s="130"/>
      <c r="BC410" s="130"/>
      <c r="BD410" s="130"/>
      <c r="BE410" s="130"/>
      <c r="BF410" s="130"/>
      <c r="BG410" s="130"/>
      <c r="BH410" s="130"/>
      <c r="BI410" s="130"/>
      <c r="BJ410" s="130"/>
      <c r="BK410" s="130"/>
      <c r="BL410" s="130"/>
      <c r="BM410" s="130"/>
    </row>
    <row r="411">
      <c r="A411" s="183"/>
      <c r="B411" s="183"/>
      <c r="C411" s="273"/>
      <c r="D411" s="228"/>
      <c r="E411" s="228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  <c r="AC411" s="183"/>
      <c r="AD411" s="183"/>
      <c r="AE411" s="183"/>
      <c r="AF411" s="183"/>
      <c r="AG411" s="183"/>
      <c r="AH411" s="183"/>
      <c r="AI411" s="183"/>
      <c r="AJ411" s="183"/>
      <c r="AK411" s="183"/>
      <c r="AL411" s="183"/>
      <c r="AM411" s="183"/>
      <c r="AN411" s="183"/>
      <c r="AO411" s="183"/>
      <c r="AP411" s="183"/>
      <c r="AQ411" s="183"/>
      <c r="AR411" s="183"/>
      <c r="AS411" s="183"/>
      <c r="AT411" s="183"/>
      <c r="AU411" s="183"/>
      <c r="AV411" s="183"/>
      <c r="AW411" s="183"/>
      <c r="AX411" s="130"/>
      <c r="AY411" s="130"/>
      <c r="AZ411" s="130"/>
      <c r="BA411" s="130"/>
      <c r="BB411" s="130"/>
      <c r="BC411" s="130"/>
      <c r="BD411" s="130"/>
      <c r="BE411" s="130"/>
      <c r="BF411" s="130"/>
      <c r="BG411" s="130"/>
      <c r="BH411" s="130"/>
      <c r="BI411" s="130"/>
      <c r="BJ411" s="130"/>
      <c r="BK411" s="130"/>
      <c r="BL411" s="130"/>
      <c r="BM411" s="130"/>
    </row>
    <row r="412">
      <c r="A412" s="183"/>
      <c r="B412" s="183"/>
      <c r="C412" s="273"/>
      <c r="D412" s="228"/>
      <c r="E412" s="228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  <c r="AC412" s="183"/>
      <c r="AD412" s="183"/>
      <c r="AE412" s="183"/>
      <c r="AF412" s="183"/>
      <c r="AG412" s="183"/>
      <c r="AH412" s="183"/>
      <c r="AI412" s="183"/>
      <c r="AJ412" s="183"/>
      <c r="AK412" s="183"/>
      <c r="AL412" s="183"/>
      <c r="AM412" s="183"/>
      <c r="AN412" s="183"/>
      <c r="AO412" s="183"/>
      <c r="AP412" s="183"/>
      <c r="AQ412" s="183"/>
      <c r="AR412" s="183"/>
      <c r="AS412" s="183"/>
      <c r="AT412" s="183"/>
      <c r="AU412" s="183"/>
      <c r="AV412" s="183"/>
      <c r="AW412" s="183"/>
      <c r="AX412" s="130"/>
      <c r="AY412" s="130"/>
      <c r="AZ412" s="130"/>
      <c r="BA412" s="130"/>
      <c r="BB412" s="130"/>
      <c r="BC412" s="130"/>
      <c r="BD412" s="130"/>
      <c r="BE412" s="130"/>
      <c r="BF412" s="130"/>
      <c r="BG412" s="130"/>
      <c r="BH412" s="130"/>
      <c r="BI412" s="130"/>
      <c r="BJ412" s="130"/>
      <c r="BK412" s="130"/>
      <c r="BL412" s="130"/>
      <c r="BM412" s="130"/>
    </row>
    <row r="413">
      <c r="A413" s="183"/>
      <c r="B413" s="183"/>
      <c r="C413" s="273"/>
      <c r="D413" s="228"/>
      <c r="E413" s="228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  <c r="AC413" s="183"/>
      <c r="AD413" s="183"/>
      <c r="AE413" s="183"/>
      <c r="AF413" s="183"/>
      <c r="AG413" s="183"/>
      <c r="AH413" s="183"/>
      <c r="AI413" s="183"/>
      <c r="AJ413" s="183"/>
      <c r="AK413" s="183"/>
      <c r="AL413" s="183"/>
      <c r="AM413" s="183"/>
      <c r="AN413" s="183"/>
      <c r="AO413" s="183"/>
      <c r="AP413" s="183"/>
      <c r="AQ413" s="183"/>
      <c r="AR413" s="183"/>
      <c r="AS413" s="183"/>
      <c r="AT413" s="183"/>
      <c r="AU413" s="183"/>
      <c r="AV413" s="183"/>
      <c r="AW413" s="183"/>
      <c r="AX413" s="130"/>
      <c r="AY413" s="130"/>
      <c r="AZ413" s="130"/>
      <c r="BA413" s="130"/>
      <c r="BB413" s="130"/>
      <c r="BC413" s="130"/>
      <c r="BD413" s="130"/>
      <c r="BE413" s="130"/>
      <c r="BF413" s="130"/>
      <c r="BG413" s="130"/>
      <c r="BH413" s="130"/>
      <c r="BI413" s="130"/>
      <c r="BJ413" s="130"/>
      <c r="BK413" s="130"/>
      <c r="BL413" s="130"/>
      <c r="BM413" s="130"/>
    </row>
    <row r="414">
      <c r="A414" s="183"/>
      <c r="B414" s="183"/>
      <c r="C414" s="273"/>
      <c r="D414" s="228"/>
      <c r="E414" s="228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  <c r="AC414" s="183"/>
      <c r="AD414" s="183"/>
      <c r="AE414" s="183"/>
      <c r="AF414" s="183"/>
      <c r="AG414" s="183"/>
      <c r="AH414" s="183"/>
      <c r="AI414" s="183"/>
      <c r="AJ414" s="183"/>
      <c r="AK414" s="183"/>
      <c r="AL414" s="183"/>
      <c r="AM414" s="183"/>
      <c r="AN414" s="183"/>
      <c r="AO414" s="183"/>
      <c r="AP414" s="183"/>
      <c r="AQ414" s="183"/>
      <c r="AR414" s="183"/>
      <c r="AS414" s="183"/>
      <c r="AT414" s="183"/>
      <c r="AU414" s="183"/>
      <c r="AV414" s="183"/>
      <c r="AW414" s="183"/>
      <c r="AX414" s="130"/>
      <c r="AY414" s="130"/>
      <c r="AZ414" s="130"/>
      <c r="BA414" s="130"/>
      <c r="BB414" s="130"/>
      <c r="BC414" s="130"/>
      <c r="BD414" s="130"/>
      <c r="BE414" s="130"/>
      <c r="BF414" s="130"/>
      <c r="BG414" s="130"/>
      <c r="BH414" s="130"/>
      <c r="BI414" s="130"/>
      <c r="BJ414" s="130"/>
      <c r="BK414" s="130"/>
      <c r="BL414" s="130"/>
      <c r="BM414" s="130"/>
    </row>
    <row r="415">
      <c r="A415" s="183"/>
      <c r="B415" s="183"/>
      <c r="C415" s="273"/>
      <c r="D415" s="228"/>
      <c r="E415" s="228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  <c r="AS415" s="183"/>
      <c r="AT415" s="183"/>
      <c r="AU415" s="183"/>
      <c r="AV415" s="183"/>
      <c r="AW415" s="183"/>
      <c r="AX415" s="130"/>
      <c r="AY415" s="130"/>
      <c r="AZ415" s="130"/>
      <c r="BA415" s="130"/>
      <c r="BB415" s="130"/>
      <c r="BC415" s="130"/>
      <c r="BD415" s="130"/>
      <c r="BE415" s="130"/>
      <c r="BF415" s="130"/>
      <c r="BG415" s="130"/>
      <c r="BH415" s="130"/>
      <c r="BI415" s="130"/>
      <c r="BJ415" s="130"/>
      <c r="BK415" s="130"/>
      <c r="BL415" s="130"/>
      <c r="BM415" s="130"/>
    </row>
    <row r="416">
      <c r="A416" s="183"/>
      <c r="B416" s="183"/>
      <c r="C416" s="273"/>
      <c r="D416" s="228"/>
      <c r="E416" s="228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  <c r="AC416" s="183"/>
      <c r="AD416" s="183"/>
      <c r="AE416" s="183"/>
      <c r="AF416" s="183"/>
      <c r="AG416" s="183"/>
      <c r="AH416" s="183"/>
      <c r="AI416" s="183"/>
      <c r="AJ416" s="183"/>
      <c r="AK416" s="183"/>
      <c r="AL416" s="183"/>
      <c r="AM416" s="183"/>
      <c r="AN416" s="183"/>
      <c r="AO416" s="183"/>
      <c r="AP416" s="183"/>
      <c r="AQ416" s="183"/>
      <c r="AR416" s="183"/>
      <c r="AS416" s="183"/>
      <c r="AT416" s="183"/>
      <c r="AU416" s="183"/>
      <c r="AV416" s="183"/>
      <c r="AW416" s="183"/>
      <c r="AX416" s="130"/>
      <c r="AY416" s="130"/>
      <c r="AZ416" s="130"/>
      <c r="BA416" s="130"/>
      <c r="BB416" s="130"/>
      <c r="BC416" s="130"/>
      <c r="BD416" s="130"/>
      <c r="BE416" s="130"/>
      <c r="BF416" s="130"/>
      <c r="BG416" s="130"/>
      <c r="BH416" s="130"/>
      <c r="BI416" s="130"/>
      <c r="BJ416" s="130"/>
      <c r="BK416" s="130"/>
      <c r="BL416" s="130"/>
      <c r="BM416" s="130"/>
    </row>
    <row r="417">
      <c r="A417" s="183"/>
      <c r="B417" s="183"/>
      <c r="C417" s="273"/>
      <c r="D417" s="228"/>
      <c r="E417" s="228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  <c r="AC417" s="183"/>
      <c r="AD417" s="183"/>
      <c r="AE417" s="183"/>
      <c r="AF417" s="183"/>
      <c r="AG417" s="183"/>
      <c r="AH417" s="183"/>
      <c r="AI417" s="183"/>
      <c r="AJ417" s="183"/>
      <c r="AK417" s="183"/>
      <c r="AL417" s="183"/>
      <c r="AM417" s="183"/>
      <c r="AN417" s="183"/>
      <c r="AO417" s="183"/>
      <c r="AP417" s="183"/>
      <c r="AQ417" s="183"/>
      <c r="AR417" s="183"/>
      <c r="AS417" s="183"/>
      <c r="AT417" s="183"/>
      <c r="AU417" s="183"/>
      <c r="AV417" s="183"/>
      <c r="AW417" s="183"/>
      <c r="AX417" s="130"/>
      <c r="AY417" s="130"/>
      <c r="AZ417" s="130"/>
      <c r="BA417" s="130"/>
      <c r="BB417" s="130"/>
      <c r="BC417" s="130"/>
      <c r="BD417" s="130"/>
      <c r="BE417" s="130"/>
      <c r="BF417" s="130"/>
      <c r="BG417" s="130"/>
      <c r="BH417" s="130"/>
      <c r="BI417" s="130"/>
      <c r="BJ417" s="130"/>
      <c r="BK417" s="130"/>
      <c r="BL417" s="130"/>
      <c r="BM417" s="130"/>
    </row>
    <row r="418">
      <c r="A418" s="183"/>
      <c r="B418" s="183"/>
      <c r="C418" s="273"/>
      <c r="D418" s="228"/>
      <c r="E418" s="228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  <c r="AC418" s="183"/>
      <c r="AD418" s="183"/>
      <c r="AE418" s="183"/>
      <c r="AF418" s="183"/>
      <c r="AG418" s="183"/>
      <c r="AH418" s="183"/>
      <c r="AI418" s="183"/>
      <c r="AJ418" s="183"/>
      <c r="AK418" s="183"/>
      <c r="AL418" s="183"/>
      <c r="AM418" s="183"/>
      <c r="AN418" s="183"/>
      <c r="AO418" s="183"/>
      <c r="AP418" s="183"/>
      <c r="AQ418" s="183"/>
      <c r="AR418" s="183"/>
      <c r="AS418" s="183"/>
      <c r="AT418" s="183"/>
      <c r="AU418" s="183"/>
      <c r="AV418" s="183"/>
      <c r="AW418" s="183"/>
      <c r="AX418" s="130"/>
      <c r="AY418" s="130"/>
      <c r="AZ418" s="130"/>
      <c r="BA418" s="130"/>
      <c r="BB418" s="130"/>
      <c r="BC418" s="130"/>
      <c r="BD418" s="130"/>
      <c r="BE418" s="130"/>
      <c r="BF418" s="130"/>
      <c r="BG418" s="130"/>
      <c r="BH418" s="130"/>
      <c r="BI418" s="130"/>
      <c r="BJ418" s="130"/>
      <c r="BK418" s="130"/>
      <c r="BL418" s="130"/>
      <c r="BM418" s="130"/>
    </row>
    <row r="419">
      <c r="A419" s="183"/>
      <c r="B419" s="183"/>
      <c r="C419" s="273"/>
      <c r="D419" s="228"/>
      <c r="E419" s="228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  <c r="AC419" s="183"/>
      <c r="AD419" s="183"/>
      <c r="AE419" s="183"/>
      <c r="AF419" s="183"/>
      <c r="AG419" s="183"/>
      <c r="AH419" s="183"/>
      <c r="AI419" s="183"/>
      <c r="AJ419" s="183"/>
      <c r="AK419" s="183"/>
      <c r="AL419" s="183"/>
      <c r="AM419" s="183"/>
      <c r="AN419" s="183"/>
      <c r="AO419" s="183"/>
      <c r="AP419" s="183"/>
      <c r="AQ419" s="183"/>
      <c r="AR419" s="183"/>
      <c r="AS419" s="183"/>
      <c r="AT419" s="183"/>
      <c r="AU419" s="183"/>
      <c r="AV419" s="183"/>
      <c r="AW419" s="183"/>
      <c r="AX419" s="130"/>
      <c r="AY419" s="130"/>
      <c r="AZ419" s="130"/>
      <c r="BA419" s="130"/>
      <c r="BB419" s="130"/>
      <c r="BC419" s="130"/>
      <c r="BD419" s="130"/>
      <c r="BE419" s="130"/>
      <c r="BF419" s="130"/>
      <c r="BG419" s="130"/>
      <c r="BH419" s="130"/>
      <c r="BI419" s="130"/>
      <c r="BJ419" s="130"/>
      <c r="BK419" s="130"/>
      <c r="BL419" s="130"/>
      <c r="BM419" s="130"/>
    </row>
    <row r="420">
      <c r="A420" s="183"/>
      <c r="B420" s="183"/>
      <c r="C420" s="273"/>
      <c r="D420" s="228"/>
      <c r="E420" s="228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  <c r="AC420" s="183"/>
      <c r="AD420" s="183"/>
      <c r="AE420" s="183"/>
      <c r="AF420" s="183"/>
      <c r="AG420" s="183"/>
      <c r="AH420" s="183"/>
      <c r="AI420" s="183"/>
      <c r="AJ420" s="183"/>
      <c r="AK420" s="183"/>
      <c r="AL420" s="183"/>
      <c r="AM420" s="183"/>
      <c r="AN420" s="183"/>
      <c r="AO420" s="183"/>
      <c r="AP420" s="183"/>
      <c r="AQ420" s="183"/>
      <c r="AR420" s="183"/>
      <c r="AS420" s="183"/>
      <c r="AT420" s="183"/>
      <c r="AU420" s="183"/>
      <c r="AV420" s="183"/>
      <c r="AW420" s="183"/>
      <c r="AX420" s="130"/>
      <c r="AY420" s="130"/>
      <c r="AZ420" s="130"/>
      <c r="BA420" s="130"/>
      <c r="BB420" s="130"/>
      <c r="BC420" s="130"/>
      <c r="BD420" s="130"/>
      <c r="BE420" s="130"/>
      <c r="BF420" s="130"/>
      <c r="BG420" s="130"/>
      <c r="BH420" s="130"/>
      <c r="BI420" s="130"/>
      <c r="BJ420" s="130"/>
      <c r="BK420" s="130"/>
      <c r="BL420" s="130"/>
      <c r="BM420" s="130"/>
    </row>
    <row r="421">
      <c r="A421" s="183"/>
      <c r="B421" s="183"/>
      <c r="C421" s="273"/>
      <c r="D421" s="228"/>
      <c r="E421" s="228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  <c r="AC421" s="183"/>
      <c r="AD421" s="183"/>
      <c r="AE421" s="183"/>
      <c r="AF421" s="183"/>
      <c r="AG421" s="183"/>
      <c r="AH421" s="183"/>
      <c r="AI421" s="183"/>
      <c r="AJ421" s="183"/>
      <c r="AK421" s="183"/>
      <c r="AL421" s="183"/>
      <c r="AM421" s="183"/>
      <c r="AN421" s="183"/>
      <c r="AO421" s="183"/>
      <c r="AP421" s="183"/>
      <c r="AQ421" s="183"/>
      <c r="AR421" s="183"/>
      <c r="AS421" s="183"/>
      <c r="AT421" s="183"/>
      <c r="AU421" s="183"/>
      <c r="AV421" s="183"/>
      <c r="AW421" s="183"/>
      <c r="AX421" s="130"/>
      <c r="AY421" s="130"/>
      <c r="AZ421" s="130"/>
      <c r="BA421" s="130"/>
      <c r="BB421" s="130"/>
      <c r="BC421" s="130"/>
      <c r="BD421" s="130"/>
      <c r="BE421" s="130"/>
      <c r="BF421" s="130"/>
      <c r="BG421" s="130"/>
      <c r="BH421" s="130"/>
      <c r="BI421" s="130"/>
      <c r="BJ421" s="130"/>
      <c r="BK421" s="130"/>
      <c r="BL421" s="130"/>
      <c r="BM421" s="130"/>
    </row>
    <row r="422">
      <c r="A422" s="183"/>
      <c r="B422" s="183"/>
      <c r="C422" s="273"/>
      <c r="D422" s="228"/>
      <c r="E422" s="228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  <c r="AC422" s="183"/>
      <c r="AD422" s="183"/>
      <c r="AE422" s="183"/>
      <c r="AF422" s="183"/>
      <c r="AG422" s="183"/>
      <c r="AH422" s="183"/>
      <c r="AI422" s="183"/>
      <c r="AJ422" s="183"/>
      <c r="AK422" s="183"/>
      <c r="AL422" s="183"/>
      <c r="AM422" s="183"/>
      <c r="AN422" s="183"/>
      <c r="AO422" s="183"/>
      <c r="AP422" s="183"/>
      <c r="AQ422" s="183"/>
      <c r="AR422" s="183"/>
      <c r="AS422" s="183"/>
      <c r="AT422" s="183"/>
      <c r="AU422" s="183"/>
      <c r="AV422" s="183"/>
      <c r="AW422" s="183"/>
      <c r="AX422" s="130"/>
      <c r="AY422" s="130"/>
      <c r="AZ422" s="130"/>
      <c r="BA422" s="130"/>
      <c r="BB422" s="130"/>
      <c r="BC422" s="130"/>
      <c r="BD422" s="130"/>
      <c r="BE422" s="130"/>
      <c r="BF422" s="130"/>
      <c r="BG422" s="130"/>
      <c r="BH422" s="130"/>
      <c r="BI422" s="130"/>
      <c r="BJ422" s="130"/>
      <c r="BK422" s="130"/>
      <c r="BL422" s="130"/>
      <c r="BM422" s="130"/>
    </row>
    <row r="423">
      <c r="A423" s="183"/>
      <c r="B423" s="183"/>
      <c r="C423" s="273"/>
      <c r="D423" s="228"/>
      <c r="E423" s="228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  <c r="AC423" s="183"/>
      <c r="AD423" s="183"/>
      <c r="AE423" s="183"/>
      <c r="AF423" s="183"/>
      <c r="AG423" s="183"/>
      <c r="AH423" s="183"/>
      <c r="AI423" s="183"/>
      <c r="AJ423" s="183"/>
      <c r="AK423" s="183"/>
      <c r="AL423" s="183"/>
      <c r="AM423" s="183"/>
      <c r="AN423" s="183"/>
      <c r="AO423" s="183"/>
      <c r="AP423" s="183"/>
      <c r="AQ423" s="183"/>
      <c r="AR423" s="183"/>
      <c r="AS423" s="183"/>
      <c r="AT423" s="183"/>
      <c r="AU423" s="183"/>
      <c r="AV423" s="183"/>
      <c r="AW423" s="183"/>
      <c r="AX423" s="130"/>
      <c r="AY423" s="130"/>
      <c r="AZ423" s="130"/>
      <c r="BA423" s="130"/>
      <c r="BB423" s="130"/>
      <c r="BC423" s="130"/>
      <c r="BD423" s="130"/>
      <c r="BE423" s="130"/>
      <c r="BF423" s="130"/>
      <c r="BG423" s="130"/>
      <c r="BH423" s="130"/>
      <c r="BI423" s="130"/>
      <c r="BJ423" s="130"/>
      <c r="BK423" s="130"/>
      <c r="BL423" s="130"/>
      <c r="BM423" s="130"/>
    </row>
    <row r="424">
      <c r="A424" s="183"/>
      <c r="B424" s="183"/>
      <c r="C424" s="273"/>
      <c r="D424" s="228"/>
      <c r="E424" s="228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  <c r="AC424" s="183"/>
      <c r="AD424" s="183"/>
      <c r="AE424" s="183"/>
      <c r="AF424" s="183"/>
      <c r="AG424" s="183"/>
      <c r="AH424" s="183"/>
      <c r="AI424" s="183"/>
      <c r="AJ424" s="183"/>
      <c r="AK424" s="183"/>
      <c r="AL424" s="183"/>
      <c r="AM424" s="183"/>
      <c r="AN424" s="183"/>
      <c r="AO424" s="183"/>
      <c r="AP424" s="183"/>
      <c r="AQ424" s="183"/>
      <c r="AR424" s="183"/>
      <c r="AS424" s="183"/>
      <c r="AT424" s="183"/>
      <c r="AU424" s="183"/>
      <c r="AV424" s="183"/>
      <c r="AW424" s="183"/>
      <c r="AX424" s="130"/>
      <c r="AY424" s="130"/>
      <c r="AZ424" s="130"/>
      <c r="BA424" s="130"/>
      <c r="BB424" s="130"/>
      <c r="BC424" s="130"/>
      <c r="BD424" s="130"/>
      <c r="BE424" s="130"/>
      <c r="BF424" s="130"/>
      <c r="BG424" s="130"/>
      <c r="BH424" s="130"/>
      <c r="BI424" s="130"/>
      <c r="BJ424" s="130"/>
      <c r="BK424" s="130"/>
      <c r="BL424" s="130"/>
      <c r="BM424" s="130"/>
    </row>
    <row r="425">
      <c r="A425" s="183"/>
      <c r="B425" s="183"/>
      <c r="C425" s="273"/>
      <c r="D425" s="228"/>
      <c r="E425" s="228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  <c r="AC425" s="183"/>
      <c r="AD425" s="183"/>
      <c r="AE425" s="183"/>
      <c r="AF425" s="183"/>
      <c r="AG425" s="183"/>
      <c r="AH425" s="183"/>
      <c r="AI425" s="183"/>
      <c r="AJ425" s="183"/>
      <c r="AK425" s="183"/>
      <c r="AL425" s="183"/>
      <c r="AM425" s="183"/>
      <c r="AN425" s="183"/>
      <c r="AO425" s="183"/>
      <c r="AP425" s="183"/>
      <c r="AQ425" s="183"/>
      <c r="AR425" s="183"/>
      <c r="AS425" s="183"/>
      <c r="AT425" s="183"/>
      <c r="AU425" s="183"/>
      <c r="AV425" s="183"/>
      <c r="AW425" s="183"/>
      <c r="AX425" s="130"/>
      <c r="AY425" s="130"/>
      <c r="AZ425" s="130"/>
      <c r="BA425" s="130"/>
      <c r="BB425" s="130"/>
      <c r="BC425" s="130"/>
      <c r="BD425" s="130"/>
      <c r="BE425" s="130"/>
      <c r="BF425" s="130"/>
      <c r="BG425" s="130"/>
      <c r="BH425" s="130"/>
      <c r="BI425" s="130"/>
      <c r="BJ425" s="130"/>
      <c r="BK425" s="130"/>
      <c r="BL425" s="130"/>
      <c r="BM425" s="130"/>
    </row>
    <row r="426">
      <c r="A426" s="183"/>
      <c r="B426" s="183"/>
      <c r="C426" s="273"/>
      <c r="D426" s="228"/>
      <c r="E426" s="228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  <c r="AC426" s="183"/>
      <c r="AD426" s="183"/>
      <c r="AE426" s="183"/>
      <c r="AF426" s="183"/>
      <c r="AG426" s="183"/>
      <c r="AH426" s="183"/>
      <c r="AI426" s="183"/>
      <c r="AJ426" s="183"/>
      <c r="AK426" s="183"/>
      <c r="AL426" s="183"/>
      <c r="AM426" s="183"/>
      <c r="AN426" s="183"/>
      <c r="AO426" s="183"/>
      <c r="AP426" s="183"/>
      <c r="AQ426" s="183"/>
      <c r="AR426" s="183"/>
      <c r="AS426" s="183"/>
      <c r="AT426" s="183"/>
      <c r="AU426" s="183"/>
      <c r="AV426" s="183"/>
      <c r="AW426" s="183"/>
      <c r="AX426" s="130"/>
      <c r="AY426" s="130"/>
      <c r="AZ426" s="130"/>
      <c r="BA426" s="130"/>
      <c r="BB426" s="130"/>
      <c r="BC426" s="130"/>
      <c r="BD426" s="130"/>
      <c r="BE426" s="130"/>
      <c r="BF426" s="130"/>
      <c r="BG426" s="130"/>
      <c r="BH426" s="130"/>
      <c r="BI426" s="130"/>
      <c r="BJ426" s="130"/>
      <c r="BK426" s="130"/>
      <c r="BL426" s="130"/>
      <c r="BM426" s="130"/>
    </row>
    <row r="427">
      <c r="A427" s="183"/>
      <c r="B427" s="183"/>
      <c r="C427" s="273"/>
      <c r="D427" s="228"/>
      <c r="E427" s="228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  <c r="AC427" s="183"/>
      <c r="AD427" s="183"/>
      <c r="AE427" s="183"/>
      <c r="AF427" s="183"/>
      <c r="AG427" s="183"/>
      <c r="AH427" s="183"/>
      <c r="AI427" s="183"/>
      <c r="AJ427" s="183"/>
      <c r="AK427" s="183"/>
      <c r="AL427" s="183"/>
      <c r="AM427" s="183"/>
      <c r="AN427" s="183"/>
      <c r="AO427" s="183"/>
      <c r="AP427" s="183"/>
      <c r="AQ427" s="183"/>
      <c r="AR427" s="183"/>
      <c r="AS427" s="183"/>
      <c r="AT427" s="183"/>
      <c r="AU427" s="183"/>
      <c r="AV427" s="183"/>
      <c r="AW427" s="183"/>
      <c r="AX427" s="130"/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  <c r="BJ427" s="130"/>
      <c r="BK427" s="130"/>
      <c r="BL427" s="130"/>
      <c r="BM427" s="130"/>
    </row>
    <row r="428">
      <c r="A428" s="183"/>
      <c r="B428" s="183"/>
      <c r="C428" s="273"/>
      <c r="D428" s="228"/>
      <c r="E428" s="228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  <c r="AC428" s="183"/>
      <c r="AD428" s="183"/>
      <c r="AE428" s="183"/>
      <c r="AF428" s="183"/>
      <c r="AG428" s="183"/>
      <c r="AH428" s="183"/>
      <c r="AI428" s="183"/>
      <c r="AJ428" s="183"/>
      <c r="AK428" s="183"/>
      <c r="AL428" s="183"/>
      <c r="AM428" s="183"/>
      <c r="AN428" s="183"/>
      <c r="AO428" s="183"/>
      <c r="AP428" s="183"/>
      <c r="AQ428" s="183"/>
      <c r="AR428" s="183"/>
      <c r="AS428" s="183"/>
      <c r="AT428" s="183"/>
      <c r="AU428" s="183"/>
      <c r="AV428" s="183"/>
      <c r="AW428" s="183"/>
      <c r="AX428" s="130"/>
      <c r="AY428" s="130"/>
      <c r="AZ428" s="130"/>
      <c r="BA428" s="130"/>
      <c r="BB428" s="130"/>
      <c r="BC428" s="130"/>
      <c r="BD428" s="130"/>
      <c r="BE428" s="130"/>
      <c r="BF428" s="130"/>
      <c r="BG428" s="130"/>
      <c r="BH428" s="130"/>
      <c r="BI428" s="130"/>
      <c r="BJ428" s="130"/>
      <c r="BK428" s="130"/>
      <c r="BL428" s="130"/>
      <c r="BM428" s="130"/>
    </row>
    <row r="429">
      <c r="A429" s="183"/>
      <c r="B429" s="183"/>
      <c r="C429" s="273"/>
      <c r="D429" s="228"/>
      <c r="E429" s="228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  <c r="AC429" s="183"/>
      <c r="AD429" s="183"/>
      <c r="AE429" s="183"/>
      <c r="AF429" s="183"/>
      <c r="AG429" s="183"/>
      <c r="AH429" s="183"/>
      <c r="AI429" s="183"/>
      <c r="AJ429" s="183"/>
      <c r="AK429" s="183"/>
      <c r="AL429" s="183"/>
      <c r="AM429" s="183"/>
      <c r="AN429" s="183"/>
      <c r="AO429" s="183"/>
      <c r="AP429" s="183"/>
      <c r="AQ429" s="183"/>
      <c r="AR429" s="183"/>
      <c r="AS429" s="183"/>
      <c r="AT429" s="183"/>
      <c r="AU429" s="183"/>
      <c r="AV429" s="183"/>
      <c r="AW429" s="183"/>
      <c r="AX429" s="130"/>
      <c r="AY429" s="130"/>
      <c r="AZ429" s="130"/>
      <c r="BA429" s="130"/>
      <c r="BB429" s="130"/>
      <c r="BC429" s="130"/>
      <c r="BD429" s="130"/>
      <c r="BE429" s="130"/>
      <c r="BF429" s="130"/>
      <c r="BG429" s="130"/>
      <c r="BH429" s="130"/>
      <c r="BI429" s="130"/>
      <c r="BJ429" s="130"/>
      <c r="BK429" s="130"/>
      <c r="BL429" s="130"/>
      <c r="BM429" s="130"/>
    </row>
    <row r="430">
      <c r="A430" s="183"/>
      <c r="B430" s="183"/>
      <c r="C430" s="273"/>
      <c r="D430" s="228"/>
      <c r="E430" s="228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  <c r="AC430" s="183"/>
      <c r="AD430" s="183"/>
      <c r="AE430" s="183"/>
      <c r="AF430" s="183"/>
      <c r="AG430" s="183"/>
      <c r="AH430" s="183"/>
      <c r="AI430" s="183"/>
      <c r="AJ430" s="183"/>
      <c r="AK430" s="183"/>
      <c r="AL430" s="183"/>
      <c r="AM430" s="183"/>
      <c r="AN430" s="183"/>
      <c r="AO430" s="183"/>
      <c r="AP430" s="183"/>
      <c r="AQ430" s="183"/>
      <c r="AR430" s="183"/>
      <c r="AS430" s="183"/>
      <c r="AT430" s="183"/>
      <c r="AU430" s="183"/>
      <c r="AV430" s="183"/>
      <c r="AW430" s="183"/>
      <c r="AX430" s="130"/>
      <c r="AY430" s="130"/>
      <c r="AZ430" s="130"/>
      <c r="BA430" s="130"/>
      <c r="BB430" s="130"/>
      <c r="BC430" s="130"/>
      <c r="BD430" s="130"/>
      <c r="BE430" s="130"/>
      <c r="BF430" s="130"/>
      <c r="BG430" s="130"/>
      <c r="BH430" s="130"/>
      <c r="BI430" s="130"/>
      <c r="BJ430" s="130"/>
      <c r="BK430" s="130"/>
      <c r="BL430" s="130"/>
      <c r="BM430" s="130"/>
    </row>
    <row r="431">
      <c r="A431" s="183"/>
      <c r="B431" s="183"/>
      <c r="C431" s="273"/>
      <c r="D431" s="228"/>
      <c r="E431" s="228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  <c r="AC431" s="183"/>
      <c r="AD431" s="183"/>
      <c r="AE431" s="183"/>
      <c r="AF431" s="183"/>
      <c r="AG431" s="183"/>
      <c r="AH431" s="183"/>
      <c r="AI431" s="183"/>
      <c r="AJ431" s="183"/>
      <c r="AK431" s="183"/>
      <c r="AL431" s="183"/>
      <c r="AM431" s="183"/>
      <c r="AN431" s="183"/>
      <c r="AO431" s="183"/>
      <c r="AP431" s="183"/>
      <c r="AQ431" s="183"/>
      <c r="AR431" s="183"/>
      <c r="AS431" s="183"/>
      <c r="AT431" s="183"/>
      <c r="AU431" s="183"/>
      <c r="AV431" s="183"/>
      <c r="AW431" s="183"/>
      <c r="AX431" s="130"/>
      <c r="AY431" s="130"/>
      <c r="AZ431" s="130"/>
      <c r="BA431" s="130"/>
      <c r="BB431" s="130"/>
      <c r="BC431" s="130"/>
      <c r="BD431" s="130"/>
      <c r="BE431" s="130"/>
      <c r="BF431" s="130"/>
      <c r="BG431" s="130"/>
      <c r="BH431" s="130"/>
      <c r="BI431" s="130"/>
      <c r="BJ431" s="130"/>
      <c r="BK431" s="130"/>
      <c r="BL431" s="130"/>
      <c r="BM431" s="130"/>
    </row>
    <row r="432">
      <c r="A432" s="183"/>
      <c r="B432" s="183"/>
      <c r="C432" s="273"/>
      <c r="D432" s="228"/>
      <c r="E432" s="228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  <c r="AC432" s="183"/>
      <c r="AD432" s="183"/>
      <c r="AE432" s="183"/>
      <c r="AF432" s="183"/>
      <c r="AG432" s="183"/>
      <c r="AH432" s="183"/>
      <c r="AI432" s="183"/>
      <c r="AJ432" s="183"/>
      <c r="AK432" s="183"/>
      <c r="AL432" s="183"/>
      <c r="AM432" s="183"/>
      <c r="AN432" s="183"/>
      <c r="AO432" s="183"/>
      <c r="AP432" s="183"/>
      <c r="AQ432" s="183"/>
      <c r="AR432" s="183"/>
      <c r="AS432" s="183"/>
      <c r="AT432" s="183"/>
      <c r="AU432" s="183"/>
      <c r="AV432" s="183"/>
      <c r="AW432" s="183"/>
      <c r="AX432" s="130"/>
      <c r="AY432" s="130"/>
      <c r="AZ432" s="130"/>
      <c r="BA432" s="130"/>
      <c r="BB432" s="130"/>
      <c r="BC432" s="130"/>
      <c r="BD432" s="130"/>
      <c r="BE432" s="130"/>
      <c r="BF432" s="130"/>
      <c r="BG432" s="130"/>
      <c r="BH432" s="130"/>
      <c r="BI432" s="130"/>
      <c r="BJ432" s="130"/>
      <c r="BK432" s="130"/>
      <c r="BL432" s="130"/>
      <c r="BM432" s="130"/>
    </row>
    <row r="433">
      <c r="A433" s="183"/>
      <c r="B433" s="183"/>
      <c r="C433" s="273"/>
      <c r="D433" s="228"/>
      <c r="E433" s="228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  <c r="AC433" s="183"/>
      <c r="AD433" s="183"/>
      <c r="AE433" s="183"/>
      <c r="AF433" s="183"/>
      <c r="AG433" s="183"/>
      <c r="AH433" s="183"/>
      <c r="AI433" s="183"/>
      <c r="AJ433" s="183"/>
      <c r="AK433" s="183"/>
      <c r="AL433" s="183"/>
      <c r="AM433" s="183"/>
      <c r="AN433" s="183"/>
      <c r="AO433" s="183"/>
      <c r="AP433" s="183"/>
      <c r="AQ433" s="183"/>
      <c r="AR433" s="183"/>
      <c r="AS433" s="183"/>
      <c r="AT433" s="183"/>
      <c r="AU433" s="183"/>
      <c r="AV433" s="183"/>
      <c r="AW433" s="183"/>
      <c r="AX433" s="130"/>
      <c r="AY433" s="130"/>
      <c r="AZ433" s="130"/>
      <c r="BA433" s="130"/>
      <c r="BB433" s="130"/>
      <c r="BC433" s="130"/>
      <c r="BD433" s="130"/>
      <c r="BE433" s="130"/>
      <c r="BF433" s="130"/>
      <c r="BG433" s="130"/>
      <c r="BH433" s="130"/>
      <c r="BI433" s="130"/>
      <c r="BJ433" s="130"/>
      <c r="BK433" s="130"/>
      <c r="BL433" s="130"/>
      <c r="BM433" s="130"/>
    </row>
    <row r="434">
      <c r="A434" s="183"/>
      <c r="B434" s="183"/>
      <c r="C434" s="273"/>
      <c r="D434" s="228"/>
      <c r="E434" s="228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  <c r="AC434" s="183"/>
      <c r="AD434" s="183"/>
      <c r="AE434" s="183"/>
      <c r="AF434" s="183"/>
      <c r="AG434" s="183"/>
      <c r="AH434" s="183"/>
      <c r="AI434" s="183"/>
      <c r="AJ434" s="183"/>
      <c r="AK434" s="183"/>
      <c r="AL434" s="183"/>
      <c r="AM434" s="183"/>
      <c r="AN434" s="183"/>
      <c r="AO434" s="183"/>
      <c r="AP434" s="183"/>
      <c r="AQ434" s="183"/>
      <c r="AR434" s="183"/>
      <c r="AS434" s="183"/>
      <c r="AT434" s="183"/>
      <c r="AU434" s="183"/>
      <c r="AV434" s="183"/>
      <c r="AW434" s="183"/>
      <c r="AX434" s="130"/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0"/>
      <c r="BJ434" s="130"/>
      <c r="BK434" s="130"/>
      <c r="BL434" s="130"/>
      <c r="BM434" s="130"/>
    </row>
    <row r="435">
      <c r="A435" s="183"/>
      <c r="B435" s="183"/>
      <c r="C435" s="273"/>
      <c r="D435" s="228"/>
      <c r="E435" s="228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  <c r="AC435" s="183"/>
      <c r="AD435" s="183"/>
      <c r="AE435" s="183"/>
      <c r="AF435" s="183"/>
      <c r="AG435" s="183"/>
      <c r="AH435" s="183"/>
      <c r="AI435" s="183"/>
      <c r="AJ435" s="183"/>
      <c r="AK435" s="183"/>
      <c r="AL435" s="183"/>
      <c r="AM435" s="183"/>
      <c r="AN435" s="183"/>
      <c r="AO435" s="183"/>
      <c r="AP435" s="183"/>
      <c r="AQ435" s="183"/>
      <c r="AR435" s="183"/>
      <c r="AS435" s="183"/>
      <c r="AT435" s="183"/>
      <c r="AU435" s="183"/>
      <c r="AV435" s="183"/>
      <c r="AW435" s="183"/>
      <c r="AX435" s="130"/>
      <c r="AY435" s="130"/>
      <c r="AZ435" s="130"/>
      <c r="BA435" s="130"/>
      <c r="BB435" s="130"/>
      <c r="BC435" s="130"/>
      <c r="BD435" s="130"/>
      <c r="BE435" s="130"/>
      <c r="BF435" s="130"/>
      <c r="BG435" s="130"/>
      <c r="BH435" s="130"/>
      <c r="BI435" s="130"/>
      <c r="BJ435" s="130"/>
      <c r="BK435" s="130"/>
      <c r="BL435" s="130"/>
      <c r="BM435" s="130"/>
    </row>
    <row r="436">
      <c r="A436" s="183"/>
      <c r="B436" s="183"/>
      <c r="C436" s="273"/>
      <c r="D436" s="228"/>
      <c r="E436" s="228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  <c r="AC436" s="183"/>
      <c r="AD436" s="183"/>
      <c r="AE436" s="183"/>
      <c r="AF436" s="183"/>
      <c r="AG436" s="183"/>
      <c r="AH436" s="183"/>
      <c r="AI436" s="183"/>
      <c r="AJ436" s="183"/>
      <c r="AK436" s="183"/>
      <c r="AL436" s="183"/>
      <c r="AM436" s="183"/>
      <c r="AN436" s="183"/>
      <c r="AO436" s="183"/>
      <c r="AP436" s="183"/>
      <c r="AQ436" s="183"/>
      <c r="AR436" s="183"/>
      <c r="AS436" s="183"/>
      <c r="AT436" s="183"/>
      <c r="AU436" s="183"/>
      <c r="AV436" s="183"/>
      <c r="AW436" s="183"/>
      <c r="AX436" s="130"/>
      <c r="AY436" s="130"/>
      <c r="AZ436" s="130"/>
      <c r="BA436" s="130"/>
      <c r="BB436" s="130"/>
      <c r="BC436" s="130"/>
      <c r="BD436" s="130"/>
      <c r="BE436" s="130"/>
      <c r="BF436" s="130"/>
      <c r="BG436" s="130"/>
      <c r="BH436" s="130"/>
      <c r="BI436" s="130"/>
      <c r="BJ436" s="130"/>
      <c r="BK436" s="130"/>
      <c r="BL436" s="130"/>
      <c r="BM436" s="130"/>
    </row>
    <row r="437">
      <c r="A437" s="183"/>
      <c r="B437" s="183"/>
      <c r="C437" s="273"/>
      <c r="D437" s="228"/>
      <c r="E437" s="228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  <c r="AC437" s="183"/>
      <c r="AD437" s="183"/>
      <c r="AE437" s="183"/>
      <c r="AF437" s="183"/>
      <c r="AG437" s="183"/>
      <c r="AH437" s="183"/>
      <c r="AI437" s="183"/>
      <c r="AJ437" s="183"/>
      <c r="AK437" s="183"/>
      <c r="AL437" s="183"/>
      <c r="AM437" s="183"/>
      <c r="AN437" s="183"/>
      <c r="AO437" s="183"/>
      <c r="AP437" s="183"/>
      <c r="AQ437" s="183"/>
      <c r="AR437" s="183"/>
      <c r="AS437" s="183"/>
      <c r="AT437" s="183"/>
      <c r="AU437" s="183"/>
      <c r="AV437" s="183"/>
      <c r="AW437" s="183"/>
      <c r="AX437" s="130"/>
      <c r="AY437" s="130"/>
      <c r="AZ437" s="130"/>
      <c r="BA437" s="130"/>
      <c r="BB437" s="130"/>
      <c r="BC437" s="130"/>
      <c r="BD437" s="130"/>
      <c r="BE437" s="130"/>
      <c r="BF437" s="130"/>
      <c r="BG437" s="130"/>
      <c r="BH437" s="130"/>
      <c r="BI437" s="130"/>
      <c r="BJ437" s="130"/>
      <c r="BK437" s="130"/>
      <c r="BL437" s="130"/>
      <c r="BM437" s="130"/>
    </row>
    <row r="438">
      <c r="A438" s="183"/>
      <c r="B438" s="183"/>
      <c r="C438" s="273"/>
      <c r="D438" s="228"/>
      <c r="E438" s="228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  <c r="AC438" s="183"/>
      <c r="AD438" s="183"/>
      <c r="AE438" s="183"/>
      <c r="AF438" s="183"/>
      <c r="AG438" s="183"/>
      <c r="AH438" s="183"/>
      <c r="AI438" s="183"/>
      <c r="AJ438" s="183"/>
      <c r="AK438" s="183"/>
      <c r="AL438" s="183"/>
      <c r="AM438" s="183"/>
      <c r="AN438" s="183"/>
      <c r="AO438" s="183"/>
      <c r="AP438" s="183"/>
      <c r="AQ438" s="183"/>
      <c r="AR438" s="183"/>
      <c r="AS438" s="183"/>
      <c r="AT438" s="183"/>
      <c r="AU438" s="183"/>
      <c r="AV438" s="183"/>
      <c r="AW438" s="183"/>
      <c r="AX438" s="130"/>
      <c r="AY438" s="130"/>
      <c r="AZ438" s="130"/>
      <c r="BA438" s="130"/>
      <c r="BB438" s="130"/>
      <c r="BC438" s="130"/>
      <c r="BD438" s="130"/>
      <c r="BE438" s="130"/>
      <c r="BF438" s="130"/>
      <c r="BG438" s="130"/>
      <c r="BH438" s="130"/>
      <c r="BI438" s="130"/>
      <c r="BJ438" s="130"/>
      <c r="BK438" s="130"/>
      <c r="BL438" s="130"/>
      <c r="BM438" s="130"/>
    </row>
    <row r="439">
      <c r="A439" s="183"/>
      <c r="B439" s="183"/>
      <c r="C439" s="273"/>
      <c r="D439" s="228"/>
      <c r="E439" s="228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  <c r="AC439" s="183"/>
      <c r="AD439" s="183"/>
      <c r="AE439" s="183"/>
      <c r="AF439" s="183"/>
      <c r="AG439" s="183"/>
      <c r="AH439" s="183"/>
      <c r="AI439" s="183"/>
      <c r="AJ439" s="183"/>
      <c r="AK439" s="183"/>
      <c r="AL439" s="183"/>
      <c r="AM439" s="183"/>
      <c r="AN439" s="183"/>
      <c r="AO439" s="183"/>
      <c r="AP439" s="183"/>
      <c r="AQ439" s="183"/>
      <c r="AR439" s="183"/>
      <c r="AS439" s="183"/>
      <c r="AT439" s="183"/>
      <c r="AU439" s="183"/>
      <c r="AV439" s="183"/>
      <c r="AW439" s="183"/>
      <c r="AX439" s="130"/>
      <c r="AY439" s="130"/>
      <c r="AZ439" s="130"/>
      <c r="BA439" s="130"/>
      <c r="BB439" s="130"/>
      <c r="BC439" s="130"/>
      <c r="BD439" s="130"/>
      <c r="BE439" s="130"/>
      <c r="BF439" s="130"/>
      <c r="BG439" s="130"/>
      <c r="BH439" s="130"/>
      <c r="BI439" s="130"/>
      <c r="BJ439" s="130"/>
      <c r="BK439" s="130"/>
      <c r="BL439" s="130"/>
      <c r="BM439" s="130"/>
    </row>
    <row r="440">
      <c r="A440" s="183"/>
      <c r="B440" s="183"/>
      <c r="C440" s="273"/>
      <c r="D440" s="228"/>
      <c r="E440" s="228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  <c r="AC440" s="183"/>
      <c r="AD440" s="183"/>
      <c r="AE440" s="183"/>
      <c r="AF440" s="183"/>
      <c r="AG440" s="183"/>
      <c r="AH440" s="183"/>
      <c r="AI440" s="183"/>
      <c r="AJ440" s="183"/>
      <c r="AK440" s="183"/>
      <c r="AL440" s="183"/>
      <c r="AM440" s="183"/>
      <c r="AN440" s="183"/>
      <c r="AO440" s="183"/>
      <c r="AP440" s="183"/>
      <c r="AQ440" s="183"/>
      <c r="AR440" s="183"/>
      <c r="AS440" s="183"/>
      <c r="AT440" s="183"/>
      <c r="AU440" s="183"/>
      <c r="AV440" s="183"/>
      <c r="AW440" s="183"/>
      <c r="AX440" s="130"/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0"/>
      <c r="BJ440" s="130"/>
      <c r="BK440" s="130"/>
      <c r="BL440" s="130"/>
      <c r="BM440" s="130"/>
    </row>
    <row r="441">
      <c r="A441" s="183"/>
      <c r="B441" s="183"/>
      <c r="C441" s="273"/>
      <c r="D441" s="228"/>
      <c r="E441" s="228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  <c r="AC441" s="183"/>
      <c r="AD441" s="183"/>
      <c r="AE441" s="183"/>
      <c r="AF441" s="183"/>
      <c r="AG441" s="183"/>
      <c r="AH441" s="183"/>
      <c r="AI441" s="183"/>
      <c r="AJ441" s="183"/>
      <c r="AK441" s="183"/>
      <c r="AL441" s="183"/>
      <c r="AM441" s="183"/>
      <c r="AN441" s="183"/>
      <c r="AO441" s="183"/>
      <c r="AP441" s="183"/>
      <c r="AQ441" s="183"/>
      <c r="AR441" s="183"/>
      <c r="AS441" s="183"/>
      <c r="AT441" s="183"/>
      <c r="AU441" s="183"/>
      <c r="AV441" s="183"/>
      <c r="AW441" s="183"/>
      <c r="AX441" s="130"/>
      <c r="AY441" s="130"/>
      <c r="AZ441" s="130"/>
      <c r="BA441" s="130"/>
      <c r="BB441" s="130"/>
      <c r="BC441" s="130"/>
      <c r="BD441" s="130"/>
      <c r="BE441" s="130"/>
      <c r="BF441" s="130"/>
      <c r="BG441" s="130"/>
      <c r="BH441" s="130"/>
      <c r="BI441" s="130"/>
      <c r="BJ441" s="130"/>
      <c r="BK441" s="130"/>
      <c r="BL441" s="130"/>
      <c r="BM441" s="130"/>
    </row>
    <row r="442">
      <c r="A442" s="183"/>
      <c r="B442" s="183"/>
      <c r="C442" s="273"/>
      <c r="D442" s="228"/>
      <c r="E442" s="228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  <c r="AC442" s="183"/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/>
      <c r="AN442" s="183"/>
      <c r="AO442" s="183"/>
      <c r="AP442" s="183"/>
      <c r="AQ442" s="183"/>
      <c r="AR442" s="183"/>
      <c r="AS442" s="183"/>
      <c r="AT442" s="183"/>
      <c r="AU442" s="183"/>
      <c r="AV442" s="183"/>
      <c r="AW442" s="183"/>
      <c r="AX442" s="130"/>
      <c r="AY442" s="130"/>
      <c r="AZ442" s="130"/>
      <c r="BA442" s="130"/>
      <c r="BB442" s="130"/>
      <c r="BC442" s="130"/>
      <c r="BD442" s="130"/>
      <c r="BE442" s="130"/>
      <c r="BF442" s="130"/>
      <c r="BG442" s="130"/>
      <c r="BH442" s="130"/>
      <c r="BI442" s="130"/>
      <c r="BJ442" s="130"/>
      <c r="BK442" s="130"/>
      <c r="BL442" s="130"/>
      <c r="BM442" s="130"/>
    </row>
    <row r="443">
      <c r="A443" s="183"/>
      <c r="B443" s="183"/>
      <c r="C443" s="273"/>
      <c r="D443" s="228"/>
      <c r="E443" s="228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  <c r="AC443" s="183"/>
      <c r="AD443" s="183"/>
      <c r="AE443" s="183"/>
      <c r="AF443" s="183"/>
      <c r="AG443" s="183"/>
      <c r="AH443" s="183"/>
      <c r="AI443" s="183"/>
      <c r="AJ443" s="183"/>
      <c r="AK443" s="183"/>
      <c r="AL443" s="183"/>
      <c r="AM443" s="183"/>
      <c r="AN443" s="183"/>
      <c r="AO443" s="183"/>
      <c r="AP443" s="183"/>
      <c r="AQ443" s="183"/>
      <c r="AR443" s="183"/>
      <c r="AS443" s="183"/>
      <c r="AT443" s="183"/>
      <c r="AU443" s="183"/>
      <c r="AV443" s="183"/>
      <c r="AW443" s="183"/>
      <c r="AX443" s="130"/>
      <c r="AY443" s="130"/>
      <c r="AZ443" s="130"/>
      <c r="BA443" s="130"/>
      <c r="BB443" s="130"/>
      <c r="BC443" s="130"/>
      <c r="BD443" s="130"/>
      <c r="BE443" s="130"/>
      <c r="BF443" s="130"/>
      <c r="BG443" s="130"/>
      <c r="BH443" s="130"/>
      <c r="BI443" s="130"/>
      <c r="BJ443" s="130"/>
      <c r="BK443" s="130"/>
      <c r="BL443" s="130"/>
      <c r="BM443" s="130"/>
    </row>
    <row r="444">
      <c r="A444" s="183"/>
      <c r="B444" s="183"/>
      <c r="C444" s="273"/>
      <c r="D444" s="228"/>
      <c r="E444" s="228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  <c r="AC444" s="183"/>
      <c r="AD444" s="183"/>
      <c r="AE444" s="183"/>
      <c r="AF444" s="183"/>
      <c r="AG444" s="183"/>
      <c r="AH444" s="183"/>
      <c r="AI444" s="183"/>
      <c r="AJ444" s="183"/>
      <c r="AK444" s="183"/>
      <c r="AL444" s="183"/>
      <c r="AM444" s="183"/>
      <c r="AN444" s="183"/>
      <c r="AO444" s="183"/>
      <c r="AP444" s="183"/>
      <c r="AQ444" s="183"/>
      <c r="AR444" s="183"/>
      <c r="AS444" s="183"/>
      <c r="AT444" s="183"/>
      <c r="AU444" s="183"/>
      <c r="AV444" s="183"/>
      <c r="AW444" s="183"/>
      <c r="AX444" s="130"/>
      <c r="AY444" s="130"/>
      <c r="AZ444" s="130"/>
      <c r="BA444" s="130"/>
      <c r="BB444" s="130"/>
      <c r="BC444" s="130"/>
      <c r="BD444" s="130"/>
      <c r="BE444" s="130"/>
      <c r="BF444" s="130"/>
      <c r="BG444" s="130"/>
      <c r="BH444" s="130"/>
      <c r="BI444" s="130"/>
      <c r="BJ444" s="130"/>
      <c r="BK444" s="130"/>
      <c r="BL444" s="130"/>
      <c r="BM444" s="130"/>
    </row>
    <row r="445">
      <c r="A445" s="183"/>
      <c r="B445" s="183"/>
      <c r="C445" s="273"/>
      <c r="D445" s="228"/>
      <c r="E445" s="228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  <c r="AC445" s="183"/>
      <c r="AD445" s="183"/>
      <c r="AE445" s="183"/>
      <c r="AF445" s="183"/>
      <c r="AG445" s="183"/>
      <c r="AH445" s="183"/>
      <c r="AI445" s="183"/>
      <c r="AJ445" s="183"/>
      <c r="AK445" s="183"/>
      <c r="AL445" s="183"/>
      <c r="AM445" s="183"/>
      <c r="AN445" s="183"/>
      <c r="AO445" s="183"/>
      <c r="AP445" s="183"/>
      <c r="AQ445" s="183"/>
      <c r="AR445" s="183"/>
      <c r="AS445" s="183"/>
      <c r="AT445" s="183"/>
      <c r="AU445" s="183"/>
      <c r="AV445" s="183"/>
      <c r="AW445" s="183"/>
      <c r="AX445" s="130"/>
      <c r="AY445" s="130"/>
      <c r="AZ445" s="130"/>
      <c r="BA445" s="130"/>
      <c r="BB445" s="130"/>
      <c r="BC445" s="130"/>
      <c r="BD445" s="130"/>
      <c r="BE445" s="130"/>
      <c r="BF445" s="130"/>
      <c r="BG445" s="130"/>
      <c r="BH445" s="130"/>
      <c r="BI445" s="130"/>
      <c r="BJ445" s="130"/>
      <c r="BK445" s="130"/>
      <c r="BL445" s="130"/>
      <c r="BM445" s="130"/>
    </row>
    <row r="446">
      <c r="A446" s="183"/>
      <c r="B446" s="183"/>
      <c r="C446" s="273"/>
      <c r="D446" s="228"/>
      <c r="E446" s="228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  <c r="AC446" s="183"/>
      <c r="AD446" s="183"/>
      <c r="AE446" s="183"/>
      <c r="AF446" s="183"/>
      <c r="AG446" s="183"/>
      <c r="AH446" s="183"/>
      <c r="AI446" s="183"/>
      <c r="AJ446" s="183"/>
      <c r="AK446" s="183"/>
      <c r="AL446" s="183"/>
      <c r="AM446" s="183"/>
      <c r="AN446" s="183"/>
      <c r="AO446" s="183"/>
      <c r="AP446" s="183"/>
      <c r="AQ446" s="183"/>
      <c r="AR446" s="183"/>
      <c r="AS446" s="183"/>
      <c r="AT446" s="183"/>
      <c r="AU446" s="183"/>
      <c r="AV446" s="183"/>
      <c r="AW446" s="183"/>
      <c r="AX446" s="130"/>
      <c r="AY446" s="130"/>
      <c r="AZ446" s="130"/>
      <c r="BA446" s="130"/>
      <c r="BB446" s="130"/>
      <c r="BC446" s="130"/>
      <c r="BD446" s="130"/>
      <c r="BE446" s="130"/>
      <c r="BF446" s="130"/>
      <c r="BG446" s="130"/>
      <c r="BH446" s="130"/>
      <c r="BI446" s="130"/>
      <c r="BJ446" s="130"/>
      <c r="BK446" s="130"/>
      <c r="BL446" s="130"/>
      <c r="BM446" s="130"/>
    </row>
    <row r="447">
      <c r="A447" s="183"/>
      <c r="B447" s="183"/>
      <c r="C447" s="273"/>
      <c r="D447" s="228"/>
      <c r="E447" s="228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  <c r="AC447" s="183"/>
      <c r="AD447" s="183"/>
      <c r="AE447" s="183"/>
      <c r="AF447" s="183"/>
      <c r="AG447" s="183"/>
      <c r="AH447" s="183"/>
      <c r="AI447" s="183"/>
      <c r="AJ447" s="183"/>
      <c r="AK447" s="183"/>
      <c r="AL447" s="183"/>
      <c r="AM447" s="183"/>
      <c r="AN447" s="183"/>
      <c r="AO447" s="183"/>
      <c r="AP447" s="183"/>
      <c r="AQ447" s="183"/>
      <c r="AR447" s="183"/>
      <c r="AS447" s="183"/>
      <c r="AT447" s="183"/>
      <c r="AU447" s="183"/>
      <c r="AV447" s="183"/>
      <c r="AW447" s="183"/>
      <c r="AX447" s="130"/>
      <c r="AY447" s="130"/>
      <c r="AZ447" s="130"/>
      <c r="BA447" s="130"/>
      <c r="BB447" s="130"/>
      <c r="BC447" s="130"/>
      <c r="BD447" s="130"/>
      <c r="BE447" s="130"/>
      <c r="BF447" s="130"/>
      <c r="BG447" s="130"/>
      <c r="BH447" s="130"/>
      <c r="BI447" s="130"/>
      <c r="BJ447" s="130"/>
      <c r="BK447" s="130"/>
      <c r="BL447" s="130"/>
      <c r="BM447" s="130"/>
    </row>
    <row r="448">
      <c r="A448" s="183"/>
      <c r="B448" s="183"/>
      <c r="C448" s="273"/>
      <c r="D448" s="228"/>
      <c r="E448" s="228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  <c r="AC448" s="183"/>
      <c r="AD448" s="183"/>
      <c r="AE448" s="183"/>
      <c r="AF448" s="183"/>
      <c r="AG448" s="183"/>
      <c r="AH448" s="183"/>
      <c r="AI448" s="183"/>
      <c r="AJ448" s="183"/>
      <c r="AK448" s="183"/>
      <c r="AL448" s="183"/>
      <c r="AM448" s="183"/>
      <c r="AN448" s="183"/>
      <c r="AO448" s="183"/>
      <c r="AP448" s="183"/>
      <c r="AQ448" s="183"/>
      <c r="AR448" s="183"/>
      <c r="AS448" s="183"/>
      <c r="AT448" s="183"/>
      <c r="AU448" s="183"/>
      <c r="AV448" s="183"/>
      <c r="AW448" s="183"/>
      <c r="AX448" s="130"/>
      <c r="AY448" s="130"/>
      <c r="AZ448" s="130"/>
      <c r="BA448" s="130"/>
      <c r="BB448" s="130"/>
      <c r="BC448" s="130"/>
      <c r="BD448" s="130"/>
      <c r="BE448" s="130"/>
      <c r="BF448" s="130"/>
      <c r="BG448" s="130"/>
      <c r="BH448" s="130"/>
      <c r="BI448" s="130"/>
      <c r="BJ448" s="130"/>
      <c r="BK448" s="130"/>
      <c r="BL448" s="130"/>
      <c r="BM448" s="130"/>
    </row>
    <row r="449">
      <c r="A449" s="183"/>
      <c r="B449" s="183"/>
      <c r="C449" s="273"/>
      <c r="D449" s="228"/>
      <c r="E449" s="228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  <c r="AC449" s="183"/>
      <c r="AD449" s="183"/>
      <c r="AE449" s="183"/>
      <c r="AF449" s="183"/>
      <c r="AG449" s="183"/>
      <c r="AH449" s="183"/>
      <c r="AI449" s="183"/>
      <c r="AJ449" s="183"/>
      <c r="AK449" s="183"/>
      <c r="AL449" s="183"/>
      <c r="AM449" s="183"/>
      <c r="AN449" s="183"/>
      <c r="AO449" s="183"/>
      <c r="AP449" s="183"/>
      <c r="AQ449" s="183"/>
      <c r="AR449" s="183"/>
      <c r="AS449" s="183"/>
      <c r="AT449" s="183"/>
      <c r="AU449" s="183"/>
      <c r="AV449" s="183"/>
      <c r="AW449" s="183"/>
      <c r="AX449" s="130"/>
      <c r="AY449" s="130"/>
      <c r="AZ449" s="130"/>
      <c r="BA449" s="130"/>
      <c r="BB449" s="130"/>
      <c r="BC449" s="130"/>
      <c r="BD449" s="130"/>
      <c r="BE449" s="130"/>
      <c r="BF449" s="130"/>
      <c r="BG449" s="130"/>
      <c r="BH449" s="130"/>
      <c r="BI449" s="130"/>
      <c r="BJ449" s="130"/>
      <c r="BK449" s="130"/>
      <c r="BL449" s="130"/>
      <c r="BM449" s="130"/>
    </row>
    <row r="450">
      <c r="A450" s="183"/>
      <c r="B450" s="183"/>
      <c r="C450" s="273"/>
      <c r="D450" s="228"/>
      <c r="E450" s="228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  <c r="AC450" s="183"/>
      <c r="AD450" s="183"/>
      <c r="AE450" s="183"/>
      <c r="AF450" s="183"/>
      <c r="AG450" s="183"/>
      <c r="AH450" s="183"/>
      <c r="AI450" s="183"/>
      <c r="AJ450" s="183"/>
      <c r="AK450" s="183"/>
      <c r="AL450" s="183"/>
      <c r="AM450" s="183"/>
      <c r="AN450" s="183"/>
      <c r="AO450" s="183"/>
      <c r="AP450" s="183"/>
      <c r="AQ450" s="183"/>
      <c r="AR450" s="183"/>
      <c r="AS450" s="183"/>
      <c r="AT450" s="183"/>
      <c r="AU450" s="183"/>
      <c r="AV450" s="183"/>
      <c r="AW450" s="183"/>
      <c r="AX450" s="130"/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</row>
    <row r="451">
      <c r="A451" s="183"/>
      <c r="B451" s="183"/>
      <c r="C451" s="273"/>
      <c r="D451" s="228"/>
      <c r="E451" s="228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  <c r="AC451" s="183"/>
      <c r="AD451" s="183"/>
      <c r="AE451" s="183"/>
      <c r="AF451" s="183"/>
      <c r="AG451" s="183"/>
      <c r="AH451" s="183"/>
      <c r="AI451" s="183"/>
      <c r="AJ451" s="183"/>
      <c r="AK451" s="183"/>
      <c r="AL451" s="183"/>
      <c r="AM451" s="183"/>
      <c r="AN451" s="183"/>
      <c r="AO451" s="183"/>
      <c r="AP451" s="183"/>
      <c r="AQ451" s="183"/>
      <c r="AR451" s="183"/>
      <c r="AS451" s="183"/>
      <c r="AT451" s="183"/>
      <c r="AU451" s="183"/>
      <c r="AV451" s="183"/>
      <c r="AW451" s="183"/>
      <c r="AX451" s="130"/>
      <c r="AY451" s="130"/>
      <c r="AZ451" s="130"/>
      <c r="BA451" s="130"/>
      <c r="BB451" s="130"/>
      <c r="BC451" s="130"/>
      <c r="BD451" s="130"/>
      <c r="BE451" s="130"/>
      <c r="BF451" s="130"/>
      <c r="BG451" s="130"/>
      <c r="BH451" s="130"/>
      <c r="BI451" s="130"/>
      <c r="BJ451" s="130"/>
      <c r="BK451" s="130"/>
      <c r="BL451" s="130"/>
      <c r="BM451" s="130"/>
    </row>
    <row r="452">
      <c r="A452" s="183"/>
      <c r="B452" s="183"/>
      <c r="C452" s="273"/>
      <c r="D452" s="228"/>
      <c r="E452" s="228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  <c r="AC452" s="183"/>
      <c r="AD452" s="183"/>
      <c r="AE452" s="183"/>
      <c r="AF452" s="183"/>
      <c r="AG452" s="183"/>
      <c r="AH452" s="183"/>
      <c r="AI452" s="183"/>
      <c r="AJ452" s="183"/>
      <c r="AK452" s="183"/>
      <c r="AL452" s="183"/>
      <c r="AM452" s="183"/>
      <c r="AN452" s="183"/>
      <c r="AO452" s="183"/>
      <c r="AP452" s="183"/>
      <c r="AQ452" s="183"/>
      <c r="AR452" s="183"/>
      <c r="AS452" s="183"/>
      <c r="AT452" s="183"/>
      <c r="AU452" s="183"/>
      <c r="AV452" s="183"/>
      <c r="AW452" s="183"/>
      <c r="AX452" s="130"/>
      <c r="AY452" s="130"/>
      <c r="AZ452" s="130"/>
      <c r="BA452" s="130"/>
      <c r="BB452" s="130"/>
      <c r="BC452" s="130"/>
      <c r="BD452" s="130"/>
      <c r="BE452" s="130"/>
      <c r="BF452" s="130"/>
      <c r="BG452" s="130"/>
      <c r="BH452" s="130"/>
      <c r="BI452" s="130"/>
      <c r="BJ452" s="130"/>
      <c r="BK452" s="130"/>
      <c r="BL452" s="130"/>
      <c r="BM452" s="130"/>
    </row>
    <row r="453">
      <c r="A453" s="183"/>
      <c r="B453" s="183"/>
      <c r="C453" s="273"/>
      <c r="D453" s="228"/>
      <c r="E453" s="228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  <c r="AC453" s="183"/>
      <c r="AD453" s="183"/>
      <c r="AE453" s="183"/>
      <c r="AF453" s="183"/>
      <c r="AG453" s="183"/>
      <c r="AH453" s="183"/>
      <c r="AI453" s="183"/>
      <c r="AJ453" s="183"/>
      <c r="AK453" s="183"/>
      <c r="AL453" s="183"/>
      <c r="AM453" s="183"/>
      <c r="AN453" s="183"/>
      <c r="AO453" s="183"/>
      <c r="AP453" s="183"/>
      <c r="AQ453" s="183"/>
      <c r="AR453" s="183"/>
      <c r="AS453" s="183"/>
      <c r="AT453" s="183"/>
      <c r="AU453" s="183"/>
      <c r="AV453" s="183"/>
      <c r="AW453" s="183"/>
      <c r="AX453" s="130"/>
      <c r="AY453" s="130"/>
      <c r="AZ453" s="130"/>
      <c r="BA453" s="130"/>
      <c r="BB453" s="130"/>
      <c r="BC453" s="130"/>
      <c r="BD453" s="130"/>
      <c r="BE453" s="130"/>
      <c r="BF453" s="130"/>
      <c r="BG453" s="130"/>
      <c r="BH453" s="130"/>
      <c r="BI453" s="130"/>
      <c r="BJ453" s="130"/>
      <c r="BK453" s="130"/>
      <c r="BL453" s="130"/>
      <c r="BM453" s="130"/>
    </row>
    <row r="454">
      <c r="A454" s="183"/>
      <c r="B454" s="183"/>
      <c r="C454" s="273"/>
      <c r="D454" s="228"/>
      <c r="E454" s="228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  <c r="AC454" s="183"/>
      <c r="AD454" s="183"/>
      <c r="AE454" s="183"/>
      <c r="AF454" s="183"/>
      <c r="AG454" s="183"/>
      <c r="AH454" s="183"/>
      <c r="AI454" s="183"/>
      <c r="AJ454" s="183"/>
      <c r="AK454" s="183"/>
      <c r="AL454" s="183"/>
      <c r="AM454" s="183"/>
      <c r="AN454" s="183"/>
      <c r="AO454" s="183"/>
      <c r="AP454" s="183"/>
      <c r="AQ454" s="183"/>
      <c r="AR454" s="183"/>
      <c r="AS454" s="183"/>
      <c r="AT454" s="183"/>
      <c r="AU454" s="183"/>
      <c r="AV454" s="183"/>
      <c r="AW454" s="183"/>
      <c r="AX454" s="130"/>
      <c r="AY454" s="130"/>
      <c r="AZ454" s="130"/>
      <c r="BA454" s="130"/>
      <c r="BB454" s="130"/>
      <c r="BC454" s="130"/>
      <c r="BD454" s="130"/>
      <c r="BE454" s="130"/>
      <c r="BF454" s="130"/>
      <c r="BG454" s="130"/>
      <c r="BH454" s="130"/>
      <c r="BI454" s="130"/>
      <c r="BJ454" s="130"/>
      <c r="BK454" s="130"/>
      <c r="BL454" s="130"/>
      <c r="BM454" s="130"/>
    </row>
    <row r="455">
      <c r="A455" s="183"/>
      <c r="B455" s="183"/>
      <c r="C455" s="273"/>
      <c r="D455" s="228"/>
      <c r="E455" s="228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  <c r="AC455" s="183"/>
      <c r="AD455" s="183"/>
      <c r="AE455" s="183"/>
      <c r="AF455" s="183"/>
      <c r="AG455" s="183"/>
      <c r="AH455" s="183"/>
      <c r="AI455" s="183"/>
      <c r="AJ455" s="183"/>
      <c r="AK455" s="183"/>
      <c r="AL455" s="183"/>
      <c r="AM455" s="183"/>
      <c r="AN455" s="183"/>
      <c r="AO455" s="183"/>
      <c r="AP455" s="183"/>
      <c r="AQ455" s="183"/>
      <c r="AR455" s="183"/>
      <c r="AS455" s="183"/>
      <c r="AT455" s="183"/>
      <c r="AU455" s="183"/>
      <c r="AV455" s="183"/>
      <c r="AW455" s="183"/>
      <c r="AX455" s="130"/>
      <c r="AY455" s="130"/>
      <c r="AZ455" s="130"/>
      <c r="BA455" s="130"/>
      <c r="BB455" s="130"/>
      <c r="BC455" s="130"/>
      <c r="BD455" s="130"/>
      <c r="BE455" s="130"/>
      <c r="BF455" s="130"/>
      <c r="BG455" s="130"/>
      <c r="BH455" s="130"/>
      <c r="BI455" s="130"/>
      <c r="BJ455" s="130"/>
      <c r="BK455" s="130"/>
      <c r="BL455" s="130"/>
      <c r="BM455" s="130"/>
    </row>
    <row r="456">
      <c r="A456" s="183"/>
      <c r="B456" s="183"/>
      <c r="C456" s="273"/>
      <c r="D456" s="228"/>
      <c r="E456" s="228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  <c r="AC456" s="183"/>
      <c r="AD456" s="183"/>
      <c r="AE456" s="183"/>
      <c r="AF456" s="183"/>
      <c r="AG456" s="183"/>
      <c r="AH456" s="183"/>
      <c r="AI456" s="183"/>
      <c r="AJ456" s="183"/>
      <c r="AK456" s="183"/>
      <c r="AL456" s="183"/>
      <c r="AM456" s="183"/>
      <c r="AN456" s="183"/>
      <c r="AO456" s="183"/>
      <c r="AP456" s="183"/>
      <c r="AQ456" s="183"/>
      <c r="AR456" s="183"/>
      <c r="AS456" s="183"/>
      <c r="AT456" s="183"/>
      <c r="AU456" s="183"/>
      <c r="AV456" s="183"/>
      <c r="AW456" s="183"/>
      <c r="AX456" s="130"/>
      <c r="AY456" s="130"/>
      <c r="AZ456" s="130"/>
      <c r="BA456" s="130"/>
      <c r="BB456" s="130"/>
      <c r="BC456" s="130"/>
      <c r="BD456" s="130"/>
      <c r="BE456" s="130"/>
      <c r="BF456" s="130"/>
      <c r="BG456" s="130"/>
      <c r="BH456" s="130"/>
      <c r="BI456" s="130"/>
      <c r="BJ456" s="130"/>
      <c r="BK456" s="130"/>
      <c r="BL456" s="130"/>
      <c r="BM456" s="130"/>
    </row>
    <row r="457">
      <c r="A457" s="183"/>
      <c r="B457" s="183"/>
      <c r="C457" s="273"/>
      <c r="D457" s="228"/>
      <c r="E457" s="228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  <c r="AC457" s="183"/>
      <c r="AD457" s="183"/>
      <c r="AE457" s="183"/>
      <c r="AF457" s="183"/>
      <c r="AG457" s="183"/>
      <c r="AH457" s="183"/>
      <c r="AI457" s="183"/>
      <c r="AJ457" s="183"/>
      <c r="AK457" s="183"/>
      <c r="AL457" s="183"/>
      <c r="AM457" s="183"/>
      <c r="AN457" s="183"/>
      <c r="AO457" s="183"/>
      <c r="AP457" s="183"/>
      <c r="AQ457" s="183"/>
      <c r="AR457" s="183"/>
      <c r="AS457" s="183"/>
      <c r="AT457" s="183"/>
      <c r="AU457" s="183"/>
      <c r="AV457" s="183"/>
      <c r="AW457" s="183"/>
      <c r="AX457" s="130"/>
      <c r="AY457" s="130"/>
      <c r="AZ457" s="130"/>
      <c r="BA457" s="130"/>
      <c r="BB457" s="130"/>
      <c r="BC457" s="130"/>
      <c r="BD457" s="130"/>
      <c r="BE457" s="130"/>
      <c r="BF457" s="130"/>
      <c r="BG457" s="130"/>
      <c r="BH457" s="130"/>
      <c r="BI457" s="130"/>
      <c r="BJ457" s="130"/>
      <c r="BK457" s="130"/>
      <c r="BL457" s="130"/>
      <c r="BM457" s="130"/>
    </row>
    <row r="458">
      <c r="A458" s="183"/>
      <c r="B458" s="183"/>
      <c r="C458" s="273"/>
      <c r="D458" s="228"/>
      <c r="E458" s="228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  <c r="AC458" s="183"/>
      <c r="AD458" s="183"/>
      <c r="AE458" s="183"/>
      <c r="AF458" s="183"/>
      <c r="AG458" s="183"/>
      <c r="AH458" s="183"/>
      <c r="AI458" s="183"/>
      <c r="AJ458" s="183"/>
      <c r="AK458" s="183"/>
      <c r="AL458" s="183"/>
      <c r="AM458" s="183"/>
      <c r="AN458" s="183"/>
      <c r="AO458" s="183"/>
      <c r="AP458" s="183"/>
      <c r="AQ458" s="183"/>
      <c r="AR458" s="183"/>
      <c r="AS458" s="183"/>
      <c r="AT458" s="183"/>
      <c r="AU458" s="183"/>
      <c r="AV458" s="183"/>
      <c r="AW458" s="183"/>
      <c r="AX458" s="130"/>
      <c r="AY458" s="130"/>
      <c r="AZ458" s="130"/>
      <c r="BA458" s="130"/>
      <c r="BB458" s="130"/>
      <c r="BC458" s="130"/>
      <c r="BD458" s="130"/>
      <c r="BE458" s="130"/>
      <c r="BF458" s="130"/>
      <c r="BG458" s="130"/>
      <c r="BH458" s="130"/>
      <c r="BI458" s="130"/>
      <c r="BJ458" s="130"/>
      <c r="BK458" s="130"/>
      <c r="BL458" s="130"/>
      <c r="BM458" s="130"/>
    </row>
    <row r="459">
      <c r="A459" s="183"/>
      <c r="B459" s="183"/>
      <c r="C459" s="273"/>
      <c r="D459" s="228"/>
      <c r="E459" s="228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  <c r="AC459" s="183"/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/>
      <c r="AN459" s="183"/>
      <c r="AO459" s="183"/>
      <c r="AP459" s="183"/>
      <c r="AQ459" s="183"/>
      <c r="AR459" s="183"/>
      <c r="AS459" s="183"/>
      <c r="AT459" s="183"/>
      <c r="AU459" s="183"/>
      <c r="AV459" s="183"/>
      <c r="AW459" s="183"/>
      <c r="AX459" s="130"/>
      <c r="AY459" s="130"/>
      <c r="AZ459" s="130"/>
      <c r="BA459" s="130"/>
      <c r="BB459" s="130"/>
      <c r="BC459" s="130"/>
      <c r="BD459" s="130"/>
      <c r="BE459" s="130"/>
      <c r="BF459" s="130"/>
      <c r="BG459" s="130"/>
      <c r="BH459" s="130"/>
      <c r="BI459" s="130"/>
      <c r="BJ459" s="130"/>
      <c r="BK459" s="130"/>
      <c r="BL459" s="130"/>
      <c r="BM459" s="130"/>
    </row>
    <row r="460">
      <c r="A460" s="183"/>
      <c r="B460" s="183"/>
      <c r="C460" s="273"/>
      <c r="D460" s="228"/>
      <c r="E460" s="228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  <c r="AC460" s="183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3"/>
      <c r="AO460" s="183"/>
      <c r="AP460" s="183"/>
      <c r="AQ460" s="183"/>
      <c r="AR460" s="183"/>
      <c r="AS460" s="183"/>
      <c r="AT460" s="183"/>
      <c r="AU460" s="183"/>
      <c r="AV460" s="183"/>
      <c r="AW460" s="183"/>
      <c r="AX460" s="130"/>
      <c r="AY460" s="130"/>
      <c r="AZ460" s="130"/>
      <c r="BA460" s="130"/>
      <c r="BB460" s="130"/>
      <c r="BC460" s="130"/>
      <c r="BD460" s="130"/>
      <c r="BE460" s="130"/>
      <c r="BF460" s="130"/>
      <c r="BG460" s="130"/>
      <c r="BH460" s="130"/>
      <c r="BI460" s="130"/>
      <c r="BJ460" s="130"/>
      <c r="BK460" s="130"/>
      <c r="BL460" s="130"/>
      <c r="BM460" s="130"/>
    </row>
    <row r="461">
      <c r="A461" s="183"/>
      <c r="B461" s="183"/>
      <c r="C461" s="273"/>
      <c r="D461" s="228"/>
      <c r="E461" s="228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  <c r="AC461" s="183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/>
      <c r="AN461" s="183"/>
      <c r="AO461" s="183"/>
      <c r="AP461" s="183"/>
      <c r="AQ461" s="183"/>
      <c r="AR461" s="183"/>
      <c r="AS461" s="183"/>
      <c r="AT461" s="183"/>
      <c r="AU461" s="183"/>
      <c r="AV461" s="183"/>
      <c r="AW461" s="183"/>
      <c r="AX461" s="130"/>
      <c r="AY461" s="130"/>
      <c r="AZ461" s="130"/>
      <c r="BA461" s="130"/>
      <c r="BB461" s="130"/>
      <c r="BC461" s="130"/>
      <c r="BD461" s="130"/>
      <c r="BE461" s="130"/>
      <c r="BF461" s="130"/>
      <c r="BG461" s="130"/>
      <c r="BH461" s="130"/>
      <c r="BI461" s="130"/>
      <c r="BJ461" s="130"/>
      <c r="BK461" s="130"/>
      <c r="BL461" s="130"/>
      <c r="BM461" s="130"/>
    </row>
    <row r="462">
      <c r="A462" s="183"/>
      <c r="B462" s="183"/>
      <c r="C462" s="273"/>
      <c r="D462" s="228"/>
      <c r="E462" s="228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  <c r="AC462" s="183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3"/>
      <c r="AO462" s="183"/>
      <c r="AP462" s="183"/>
      <c r="AQ462" s="183"/>
      <c r="AR462" s="183"/>
      <c r="AS462" s="183"/>
      <c r="AT462" s="183"/>
      <c r="AU462" s="183"/>
      <c r="AV462" s="183"/>
      <c r="AW462" s="183"/>
      <c r="AX462" s="130"/>
      <c r="AY462" s="130"/>
      <c r="AZ462" s="130"/>
      <c r="BA462" s="130"/>
      <c r="BB462" s="130"/>
      <c r="BC462" s="130"/>
      <c r="BD462" s="130"/>
      <c r="BE462" s="130"/>
      <c r="BF462" s="130"/>
      <c r="BG462" s="130"/>
      <c r="BH462" s="130"/>
      <c r="BI462" s="130"/>
      <c r="BJ462" s="130"/>
      <c r="BK462" s="130"/>
      <c r="BL462" s="130"/>
      <c r="BM462" s="130"/>
    </row>
    <row r="463">
      <c r="A463" s="183"/>
      <c r="B463" s="183"/>
      <c r="C463" s="273"/>
      <c r="D463" s="228"/>
      <c r="E463" s="228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  <c r="AC463" s="183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/>
      <c r="AN463" s="183"/>
      <c r="AO463" s="183"/>
      <c r="AP463" s="183"/>
      <c r="AQ463" s="183"/>
      <c r="AR463" s="183"/>
      <c r="AS463" s="183"/>
      <c r="AT463" s="183"/>
      <c r="AU463" s="183"/>
      <c r="AV463" s="183"/>
      <c r="AW463" s="183"/>
      <c r="AX463" s="130"/>
      <c r="AY463" s="130"/>
      <c r="AZ463" s="130"/>
      <c r="BA463" s="130"/>
      <c r="BB463" s="130"/>
      <c r="BC463" s="130"/>
      <c r="BD463" s="130"/>
      <c r="BE463" s="130"/>
      <c r="BF463" s="130"/>
      <c r="BG463" s="130"/>
      <c r="BH463" s="130"/>
      <c r="BI463" s="130"/>
      <c r="BJ463" s="130"/>
      <c r="BK463" s="130"/>
      <c r="BL463" s="130"/>
      <c r="BM463" s="130"/>
    </row>
    <row r="464">
      <c r="A464" s="183"/>
      <c r="B464" s="183"/>
      <c r="C464" s="273"/>
      <c r="D464" s="228"/>
      <c r="E464" s="228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83"/>
      <c r="AO464" s="183"/>
      <c r="AP464" s="183"/>
      <c r="AQ464" s="183"/>
      <c r="AR464" s="183"/>
      <c r="AS464" s="183"/>
      <c r="AT464" s="183"/>
      <c r="AU464" s="183"/>
      <c r="AV464" s="183"/>
      <c r="AW464" s="183"/>
      <c r="AX464" s="130"/>
      <c r="AY464" s="130"/>
      <c r="AZ464" s="130"/>
      <c r="BA464" s="130"/>
      <c r="BB464" s="130"/>
      <c r="BC464" s="130"/>
      <c r="BD464" s="130"/>
      <c r="BE464" s="130"/>
      <c r="BF464" s="130"/>
      <c r="BG464" s="130"/>
      <c r="BH464" s="130"/>
      <c r="BI464" s="130"/>
      <c r="BJ464" s="130"/>
      <c r="BK464" s="130"/>
      <c r="BL464" s="130"/>
      <c r="BM464" s="130"/>
    </row>
    <row r="465">
      <c r="A465" s="183"/>
      <c r="B465" s="183"/>
      <c r="C465" s="273"/>
      <c r="D465" s="228"/>
      <c r="E465" s="228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  <c r="AC465" s="183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/>
      <c r="AN465" s="183"/>
      <c r="AO465" s="183"/>
      <c r="AP465" s="183"/>
      <c r="AQ465" s="183"/>
      <c r="AR465" s="183"/>
      <c r="AS465" s="183"/>
      <c r="AT465" s="183"/>
      <c r="AU465" s="183"/>
      <c r="AV465" s="183"/>
      <c r="AW465" s="183"/>
      <c r="AX465" s="130"/>
      <c r="AY465" s="130"/>
      <c r="AZ465" s="130"/>
      <c r="BA465" s="130"/>
      <c r="BB465" s="130"/>
      <c r="BC465" s="130"/>
      <c r="BD465" s="130"/>
      <c r="BE465" s="130"/>
      <c r="BF465" s="130"/>
      <c r="BG465" s="130"/>
      <c r="BH465" s="130"/>
      <c r="BI465" s="130"/>
      <c r="BJ465" s="130"/>
      <c r="BK465" s="130"/>
      <c r="BL465" s="130"/>
      <c r="BM465" s="130"/>
    </row>
    <row r="466">
      <c r="A466" s="183"/>
      <c r="B466" s="183"/>
      <c r="C466" s="273"/>
      <c r="D466" s="228"/>
      <c r="E466" s="228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  <c r="AC466" s="183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83"/>
      <c r="AO466" s="183"/>
      <c r="AP466" s="183"/>
      <c r="AQ466" s="183"/>
      <c r="AR466" s="183"/>
      <c r="AS466" s="183"/>
      <c r="AT466" s="183"/>
      <c r="AU466" s="183"/>
      <c r="AV466" s="183"/>
      <c r="AW466" s="183"/>
      <c r="AX466" s="130"/>
      <c r="AY466" s="130"/>
      <c r="AZ466" s="130"/>
      <c r="BA466" s="130"/>
      <c r="BB466" s="130"/>
      <c r="BC466" s="130"/>
      <c r="BD466" s="130"/>
      <c r="BE466" s="130"/>
      <c r="BF466" s="130"/>
      <c r="BG466" s="130"/>
      <c r="BH466" s="130"/>
      <c r="BI466" s="130"/>
      <c r="BJ466" s="130"/>
      <c r="BK466" s="130"/>
      <c r="BL466" s="130"/>
      <c r="BM466" s="130"/>
    </row>
    <row r="467">
      <c r="A467" s="183"/>
      <c r="B467" s="183"/>
      <c r="C467" s="273"/>
      <c r="D467" s="228"/>
      <c r="E467" s="228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  <c r="AC467" s="183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/>
      <c r="AN467" s="183"/>
      <c r="AO467" s="183"/>
      <c r="AP467" s="183"/>
      <c r="AQ467" s="183"/>
      <c r="AR467" s="183"/>
      <c r="AS467" s="183"/>
      <c r="AT467" s="183"/>
      <c r="AU467" s="183"/>
      <c r="AV467" s="183"/>
      <c r="AW467" s="183"/>
      <c r="AX467" s="130"/>
      <c r="AY467" s="130"/>
      <c r="AZ467" s="130"/>
      <c r="BA467" s="130"/>
      <c r="BB467" s="130"/>
      <c r="BC467" s="130"/>
      <c r="BD467" s="130"/>
      <c r="BE467" s="130"/>
      <c r="BF467" s="130"/>
      <c r="BG467" s="130"/>
      <c r="BH467" s="130"/>
      <c r="BI467" s="130"/>
      <c r="BJ467" s="130"/>
      <c r="BK467" s="130"/>
      <c r="BL467" s="130"/>
      <c r="BM467" s="130"/>
    </row>
    <row r="468">
      <c r="A468" s="183"/>
      <c r="B468" s="183"/>
      <c r="C468" s="273"/>
      <c r="D468" s="228"/>
      <c r="E468" s="228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  <c r="AC468" s="183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83"/>
      <c r="AO468" s="183"/>
      <c r="AP468" s="183"/>
      <c r="AQ468" s="183"/>
      <c r="AR468" s="183"/>
      <c r="AS468" s="183"/>
      <c r="AT468" s="183"/>
      <c r="AU468" s="183"/>
      <c r="AV468" s="183"/>
      <c r="AW468" s="183"/>
      <c r="AX468" s="130"/>
      <c r="AY468" s="130"/>
      <c r="AZ468" s="130"/>
      <c r="BA468" s="130"/>
      <c r="BB468" s="130"/>
      <c r="BC468" s="130"/>
      <c r="BD468" s="130"/>
      <c r="BE468" s="130"/>
      <c r="BF468" s="130"/>
      <c r="BG468" s="130"/>
      <c r="BH468" s="130"/>
      <c r="BI468" s="130"/>
      <c r="BJ468" s="130"/>
      <c r="BK468" s="130"/>
      <c r="BL468" s="130"/>
      <c r="BM468" s="130"/>
    </row>
    <row r="469">
      <c r="A469" s="183"/>
      <c r="B469" s="183"/>
      <c r="C469" s="273"/>
      <c r="D469" s="228"/>
      <c r="E469" s="228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  <c r="AC469" s="183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3"/>
      <c r="AO469" s="183"/>
      <c r="AP469" s="183"/>
      <c r="AQ469" s="183"/>
      <c r="AR469" s="183"/>
      <c r="AS469" s="183"/>
      <c r="AT469" s="183"/>
      <c r="AU469" s="183"/>
      <c r="AV469" s="183"/>
      <c r="AW469" s="183"/>
      <c r="AX469" s="130"/>
      <c r="AY469" s="130"/>
      <c r="AZ469" s="130"/>
      <c r="BA469" s="130"/>
      <c r="BB469" s="130"/>
      <c r="BC469" s="130"/>
      <c r="BD469" s="130"/>
      <c r="BE469" s="130"/>
      <c r="BF469" s="130"/>
      <c r="BG469" s="130"/>
      <c r="BH469" s="130"/>
      <c r="BI469" s="130"/>
      <c r="BJ469" s="130"/>
      <c r="BK469" s="130"/>
      <c r="BL469" s="130"/>
      <c r="BM469" s="130"/>
    </row>
    <row r="470">
      <c r="A470" s="183"/>
      <c r="B470" s="183"/>
      <c r="C470" s="273"/>
      <c r="D470" s="228"/>
      <c r="E470" s="228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  <c r="AC470" s="183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3"/>
      <c r="AO470" s="183"/>
      <c r="AP470" s="183"/>
      <c r="AQ470" s="183"/>
      <c r="AR470" s="183"/>
      <c r="AS470" s="183"/>
      <c r="AT470" s="183"/>
      <c r="AU470" s="183"/>
      <c r="AV470" s="183"/>
      <c r="AW470" s="183"/>
      <c r="AX470" s="130"/>
      <c r="AY470" s="130"/>
      <c r="AZ470" s="130"/>
      <c r="BA470" s="130"/>
      <c r="BB470" s="130"/>
      <c r="BC470" s="130"/>
      <c r="BD470" s="130"/>
      <c r="BE470" s="130"/>
      <c r="BF470" s="130"/>
      <c r="BG470" s="130"/>
      <c r="BH470" s="130"/>
      <c r="BI470" s="130"/>
      <c r="BJ470" s="130"/>
      <c r="BK470" s="130"/>
      <c r="BL470" s="130"/>
      <c r="BM470" s="130"/>
    </row>
    <row r="471">
      <c r="A471" s="183"/>
      <c r="B471" s="183"/>
      <c r="C471" s="273"/>
      <c r="D471" s="228"/>
      <c r="E471" s="228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  <c r="AC471" s="183"/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/>
      <c r="AN471" s="183"/>
      <c r="AO471" s="183"/>
      <c r="AP471" s="183"/>
      <c r="AQ471" s="183"/>
      <c r="AR471" s="183"/>
      <c r="AS471" s="183"/>
      <c r="AT471" s="183"/>
      <c r="AU471" s="183"/>
      <c r="AV471" s="183"/>
      <c r="AW471" s="183"/>
      <c r="AX471" s="130"/>
      <c r="AY471" s="130"/>
      <c r="AZ471" s="130"/>
      <c r="BA471" s="130"/>
      <c r="BB471" s="130"/>
      <c r="BC471" s="130"/>
      <c r="BD471" s="130"/>
      <c r="BE471" s="130"/>
      <c r="BF471" s="130"/>
      <c r="BG471" s="130"/>
      <c r="BH471" s="130"/>
      <c r="BI471" s="130"/>
      <c r="BJ471" s="130"/>
      <c r="BK471" s="130"/>
      <c r="BL471" s="130"/>
      <c r="BM471" s="130"/>
    </row>
    <row r="472">
      <c r="A472" s="183"/>
      <c r="B472" s="183"/>
      <c r="C472" s="273"/>
      <c r="D472" s="228"/>
      <c r="E472" s="228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  <c r="AC472" s="183"/>
      <c r="AD472" s="183"/>
      <c r="AE472" s="183"/>
      <c r="AF472" s="183"/>
      <c r="AG472" s="183"/>
      <c r="AH472" s="183"/>
      <c r="AI472" s="183"/>
      <c r="AJ472" s="183"/>
      <c r="AK472" s="183"/>
      <c r="AL472" s="183"/>
      <c r="AM472" s="183"/>
      <c r="AN472" s="183"/>
      <c r="AO472" s="183"/>
      <c r="AP472" s="183"/>
      <c r="AQ472" s="183"/>
      <c r="AR472" s="183"/>
      <c r="AS472" s="183"/>
      <c r="AT472" s="183"/>
      <c r="AU472" s="183"/>
      <c r="AV472" s="183"/>
      <c r="AW472" s="183"/>
      <c r="AX472" s="130"/>
      <c r="AY472" s="130"/>
      <c r="AZ472" s="130"/>
      <c r="BA472" s="130"/>
      <c r="BB472" s="130"/>
      <c r="BC472" s="130"/>
      <c r="BD472" s="130"/>
      <c r="BE472" s="130"/>
      <c r="BF472" s="130"/>
      <c r="BG472" s="130"/>
      <c r="BH472" s="130"/>
      <c r="BI472" s="130"/>
      <c r="BJ472" s="130"/>
      <c r="BK472" s="130"/>
      <c r="BL472" s="130"/>
      <c r="BM472" s="130"/>
    </row>
    <row r="473">
      <c r="A473" s="183"/>
      <c r="B473" s="183"/>
      <c r="C473" s="273"/>
      <c r="D473" s="228"/>
      <c r="E473" s="228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  <c r="AC473" s="183"/>
      <c r="AD473" s="183"/>
      <c r="AE473" s="183"/>
      <c r="AF473" s="183"/>
      <c r="AG473" s="183"/>
      <c r="AH473" s="183"/>
      <c r="AI473" s="183"/>
      <c r="AJ473" s="183"/>
      <c r="AK473" s="183"/>
      <c r="AL473" s="183"/>
      <c r="AM473" s="183"/>
      <c r="AN473" s="183"/>
      <c r="AO473" s="183"/>
      <c r="AP473" s="183"/>
      <c r="AQ473" s="183"/>
      <c r="AR473" s="183"/>
      <c r="AS473" s="183"/>
      <c r="AT473" s="183"/>
      <c r="AU473" s="183"/>
      <c r="AV473" s="183"/>
      <c r="AW473" s="183"/>
      <c r="AX473" s="130"/>
      <c r="AY473" s="130"/>
      <c r="AZ473" s="130"/>
      <c r="BA473" s="130"/>
      <c r="BB473" s="130"/>
      <c r="BC473" s="130"/>
      <c r="BD473" s="130"/>
      <c r="BE473" s="130"/>
      <c r="BF473" s="130"/>
      <c r="BG473" s="130"/>
      <c r="BH473" s="130"/>
      <c r="BI473" s="130"/>
      <c r="BJ473" s="130"/>
      <c r="BK473" s="130"/>
      <c r="BL473" s="130"/>
      <c r="BM473" s="130"/>
    </row>
    <row r="474">
      <c r="A474" s="183"/>
      <c r="B474" s="183"/>
      <c r="C474" s="273"/>
      <c r="D474" s="228"/>
      <c r="E474" s="228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  <c r="AC474" s="183"/>
      <c r="AD474" s="183"/>
      <c r="AE474" s="183"/>
      <c r="AF474" s="183"/>
      <c r="AG474" s="183"/>
      <c r="AH474" s="183"/>
      <c r="AI474" s="183"/>
      <c r="AJ474" s="183"/>
      <c r="AK474" s="183"/>
      <c r="AL474" s="183"/>
      <c r="AM474" s="183"/>
      <c r="AN474" s="183"/>
      <c r="AO474" s="183"/>
      <c r="AP474" s="183"/>
      <c r="AQ474" s="183"/>
      <c r="AR474" s="183"/>
      <c r="AS474" s="183"/>
      <c r="AT474" s="183"/>
      <c r="AU474" s="183"/>
      <c r="AV474" s="183"/>
      <c r="AW474" s="183"/>
      <c r="AX474" s="130"/>
      <c r="AY474" s="130"/>
      <c r="AZ474" s="130"/>
      <c r="BA474" s="130"/>
      <c r="BB474" s="130"/>
      <c r="BC474" s="130"/>
      <c r="BD474" s="130"/>
      <c r="BE474" s="130"/>
      <c r="BF474" s="130"/>
      <c r="BG474" s="130"/>
      <c r="BH474" s="130"/>
      <c r="BI474" s="130"/>
      <c r="BJ474" s="130"/>
      <c r="BK474" s="130"/>
      <c r="BL474" s="130"/>
      <c r="BM474" s="130"/>
    </row>
    <row r="475">
      <c r="A475" s="183"/>
      <c r="B475" s="183"/>
      <c r="C475" s="273"/>
      <c r="D475" s="228"/>
      <c r="E475" s="228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83"/>
      <c r="AH475" s="183"/>
      <c r="AI475" s="183"/>
      <c r="AJ475" s="183"/>
      <c r="AK475" s="183"/>
      <c r="AL475" s="183"/>
      <c r="AM475" s="183"/>
      <c r="AN475" s="183"/>
      <c r="AO475" s="183"/>
      <c r="AP475" s="183"/>
      <c r="AQ475" s="183"/>
      <c r="AR475" s="183"/>
      <c r="AS475" s="183"/>
      <c r="AT475" s="183"/>
      <c r="AU475" s="183"/>
      <c r="AV475" s="183"/>
      <c r="AW475" s="183"/>
      <c r="AX475" s="130"/>
      <c r="AY475" s="130"/>
      <c r="AZ475" s="130"/>
      <c r="BA475" s="130"/>
      <c r="BB475" s="130"/>
      <c r="BC475" s="130"/>
      <c r="BD475" s="130"/>
      <c r="BE475" s="130"/>
      <c r="BF475" s="130"/>
      <c r="BG475" s="130"/>
      <c r="BH475" s="130"/>
      <c r="BI475" s="130"/>
      <c r="BJ475" s="130"/>
      <c r="BK475" s="130"/>
      <c r="BL475" s="130"/>
      <c r="BM475" s="130"/>
    </row>
    <row r="476">
      <c r="A476" s="183"/>
      <c r="B476" s="183"/>
      <c r="C476" s="273"/>
      <c r="D476" s="228"/>
      <c r="E476" s="228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  <c r="AC476" s="183"/>
      <c r="AD476" s="183"/>
      <c r="AE476" s="183"/>
      <c r="AF476" s="183"/>
      <c r="AG476" s="183"/>
      <c r="AH476" s="183"/>
      <c r="AI476" s="183"/>
      <c r="AJ476" s="183"/>
      <c r="AK476" s="183"/>
      <c r="AL476" s="183"/>
      <c r="AM476" s="183"/>
      <c r="AN476" s="183"/>
      <c r="AO476" s="183"/>
      <c r="AP476" s="183"/>
      <c r="AQ476" s="183"/>
      <c r="AR476" s="183"/>
      <c r="AS476" s="183"/>
      <c r="AT476" s="183"/>
      <c r="AU476" s="183"/>
      <c r="AV476" s="183"/>
      <c r="AW476" s="183"/>
      <c r="AX476" s="130"/>
      <c r="AY476" s="130"/>
      <c r="AZ476" s="130"/>
      <c r="BA476" s="130"/>
      <c r="BB476" s="130"/>
      <c r="BC476" s="130"/>
      <c r="BD476" s="130"/>
      <c r="BE476" s="130"/>
      <c r="BF476" s="130"/>
      <c r="BG476" s="130"/>
      <c r="BH476" s="130"/>
      <c r="BI476" s="130"/>
      <c r="BJ476" s="130"/>
      <c r="BK476" s="130"/>
      <c r="BL476" s="130"/>
      <c r="BM476" s="130"/>
    </row>
    <row r="477">
      <c r="A477" s="183"/>
      <c r="B477" s="183"/>
      <c r="C477" s="273"/>
      <c r="D477" s="228"/>
      <c r="E477" s="228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83"/>
      <c r="AH477" s="183"/>
      <c r="AI477" s="183"/>
      <c r="AJ477" s="183"/>
      <c r="AK477" s="183"/>
      <c r="AL477" s="183"/>
      <c r="AM477" s="183"/>
      <c r="AN477" s="183"/>
      <c r="AO477" s="183"/>
      <c r="AP477" s="183"/>
      <c r="AQ477" s="183"/>
      <c r="AR477" s="183"/>
      <c r="AS477" s="183"/>
      <c r="AT477" s="183"/>
      <c r="AU477" s="183"/>
      <c r="AV477" s="183"/>
      <c r="AW477" s="183"/>
      <c r="AX477" s="130"/>
      <c r="AY477" s="130"/>
      <c r="AZ477" s="130"/>
      <c r="BA477" s="130"/>
      <c r="BB477" s="130"/>
      <c r="BC477" s="130"/>
      <c r="BD477" s="130"/>
      <c r="BE477" s="130"/>
      <c r="BF477" s="130"/>
      <c r="BG477" s="130"/>
      <c r="BH477" s="130"/>
      <c r="BI477" s="130"/>
      <c r="BJ477" s="130"/>
      <c r="BK477" s="130"/>
      <c r="BL477" s="130"/>
      <c r="BM477" s="130"/>
    </row>
    <row r="478">
      <c r="A478" s="183"/>
      <c r="B478" s="183"/>
      <c r="C478" s="273"/>
      <c r="D478" s="228"/>
      <c r="E478" s="228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  <c r="AC478" s="183"/>
      <c r="AD478" s="183"/>
      <c r="AE478" s="183"/>
      <c r="AF478" s="183"/>
      <c r="AG478" s="183"/>
      <c r="AH478" s="183"/>
      <c r="AI478" s="183"/>
      <c r="AJ478" s="183"/>
      <c r="AK478" s="183"/>
      <c r="AL478" s="183"/>
      <c r="AM478" s="183"/>
      <c r="AN478" s="183"/>
      <c r="AO478" s="183"/>
      <c r="AP478" s="183"/>
      <c r="AQ478" s="183"/>
      <c r="AR478" s="183"/>
      <c r="AS478" s="183"/>
      <c r="AT478" s="183"/>
      <c r="AU478" s="183"/>
      <c r="AV478" s="183"/>
      <c r="AW478" s="183"/>
      <c r="AX478" s="130"/>
      <c r="AY478" s="130"/>
      <c r="AZ478" s="130"/>
      <c r="BA478" s="130"/>
      <c r="BB478" s="130"/>
      <c r="BC478" s="130"/>
      <c r="BD478" s="130"/>
      <c r="BE478" s="130"/>
      <c r="BF478" s="130"/>
      <c r="BG478" s="130"/>
      <c r="BH478" s="130"/>
      <c r="BI478" s="130"/>
      <c r="BJ478" s="130"/>
      <c r="BK478" s="130"/>
      <c r="BL478" s="130"/>
      <c r="BM478" s="130"/>
    </row>
    <row r="479">
      <c r="A479" s="183"/>
      <c r="B479" s="183"/>
      <c r="C479" s="273"/>
      <c r="D479" s="228"/>
      <c r="E479" s="228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  <c r="AC479" s="183"/>
      <c r="AD479" s="183"/>
      <c r="AE479" s="183"/>
      <c r="AF479" s="183"/>
      <c r="AG479" s="183"/>
      <c r="AH479" s="183"/>
      <c r="AI479" s="183"/>
      <c r="AJ479" s="183"/>
      <c r="AK479" s="183"/>
      <c r="AL479" s="183"/>
      <c r="AM479" s="183"/>
      <c r="AN479" s="183"/>
      <c r="AO479" s="183"/>
      <c r="AP479" s="183"/>
      <c r="AQ479" s="183"/>
      <c r="AR479" s="183"/>
      <c r="AS479" s="183"/>
      <c r="AT479" s="183"/>
      <c r="AU479" s="183"/>
      <c r="AV479" s="183"/>
      <c r="AW479" s="183"/>
      <c r="AX479" s="130"/>
      <c r="AY479" s="130"/>
      <c r="AZ479" s="130"/>
      <c r="BA479" s="130"/>
      <c r="BB479" s="130"/>
      <c r="BC479" s="130"/>
      <c r="BD479" s="130"/>
      <c r="BE479" s="130"/>
      <c r="BF479" s="130"/>
      <c r="BG479" s="130"/>
      <c r="BH479" s="130"/>
      <c r="BI479" s="130"/>
      <c r="BJ479" s="130"/>
      <c r="BK479" s="130"/>
      <c r="BL479" s="130"/>
      <c r="BM479" s="130"/>
    </row>
    <row r="480">
      <c r="A480" s="183"/>
      <c r="B480" s="183"/>
      <c r="C480" s="273"/>
      <c r="D480" s="228"/>
      <c r="E480" s="228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  <c r="AC480" s="183"/>
      <c r="AD480" s="183"/>
      <c r="AE480" s="183"/>
      <c r="AF480" s="183"/>
      <c r="AG480" s="183"/>
      <c r="AH480" s="183"/>
      <c r="AI480" s="183"/>
      <c r="AJ480" s="183"/>
      <c r="AK480" s="183"/>
      <c r="AL480" s="183"/>
      <c r="AM480" s="183"/>
      <c r="AN480" s="183"/>
      <c r="AO480" s="183"/>
      <c r="AP480" s="183"/>
      <c r="AQ480" s="183"/>
      <c r="AR480" s="183"/>
      <c r="AS480" s="183"/>
      <c r="AT480" s="183"/>
      <c r="AU480" s="183"/>
      <c r="AV480" s="183"/>
      <c r="AW480" s="183"/>
      <c r="AX480" s="130"/>
      <c r="AY480" s="130"/>
      <c r="AZ480" s="130"/>
      <c r="BA480" s="130"/>
      <c r="BB480" s="130"/>
      <c r="BC480" s="130"/>
      <c r="BD480" s="130"/>
      <c r="BE480" s="130"/>
      <c r="BF480" s="130"/>
      <c r="BG480" s="130"/>
      <c r="BH480" s="130"/>
      <c r="BI480" s="130"/>
      <c r="BJ480" s="130"/>
      <c r="BK480" s="130"/>
      <c r="BL480" s="130"/>
      <c r="BM480" s="130"/>
    </row>
    <row r="481">
      <c r="A481" s="183"/>
      <c r="B481" s="183"/>
      <c r="C481" s="273"/>
      <c r="D481" s="228"/>
      <c r="E481" s="228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  <c r="AC481" s="183"/>
      <c r="AD481" s="183"/>
      <c r="AE481" s="183"/>
      <c r="AF481" s="183"/>
      <c r="AG481" s="183"/>
      <c r="AH481" s="183"/>
      <c r="AI481" s="183"/>
      <c r="AJ481" s="183"/>
      <c r="AK481" s="183"/>
      <c r="AL481" s="183"/>
      <c r="AM481" s="183"/>
      <c r="AN481" s="183"/>
      <c r="AO481" s="183"/>
      <c r="AP481" s="183"/>
      <c r="AQ481" s="183"/>
      <c r="AR481" s="183"/>
      <c r="AS481" s="183"/>
      <c r="AT481" s="183"/>
      <c r="AU481" s="183"/>
      <c r="AV481" s="183"/>
      <c r="AW481" s="183"/>
      <c r="AX481" s="130"/>
      <c r="AY481" s="130"/>
      <c r="AZ481" s="130"/>
      <c r="BA481" s="130"/>
      <c r="BB481" s="130"/>
      <c r="BC481" s="130"/>
      <c r="BD481" s="130"/>
      <c r="BE481" s="130"/>
      <c r="BF481" s="130"/>
      <c r="BG481" s="130"/>
      <c r="BH481" s="130"/>
      <c r="BI481" s="130"/>
      <c r="BJ481" s="130"/>
      <c r="BK481" s="130"/>
      <c r="BL481" s="130"/>
      <c r="BM481" s="130"/>
    </row>
    <row r="482">
      <c r="A482" s="183"/>
      <c r="B482" s="183"/>
      <c r="C482" s="273"/>
      <c r="D482" s="228"/>
      <c r="E482" s="228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83"/>
      <c r="AH482" s="183"/>
      <c r="AI482" s="183"/>
      <c r="AJ482" s="183"/>
      <c r="AK482" s="183"/>
      <c r="AL482" s="183"/>
      <c r="AM482" s="183"/>
      <c r="AN482" s="183"/>
      <c r="AO482" s="183"/>
      <c r="AP482" s="183"/>
      <c r="AQ482" s="183"/>
      <c r="AR482" s="183"/>
      <c r="AS482" s="183"/>
      <c r="AT482" s="183"/>
      <c r="AU482" s="183"/>
      <c r="AV482" s="183"/>
      <c r="AW482" s="183"/>
      <c r="AX482" s="130"/>
      <c r="AY482" s="130"/>
      <c r="AZ482" s="130"/>
      <c r="BA482" s="130"/>
      <c r="BB482" s="130"/>
      <c r="BC482" s="130"/>
      <c r="BD482" s="130"/>
      <c r="BE482" s="130"/>
      <c r="BF482" s="130"/>
      <c r="BG482" s="130"/>
      <c r="BH482" s="130"/>
      <c r="BI482" s="130"/>
      <c r="BJ482" s="130"/>
      <c r="BK482" s="130"/>
      <c r="BL482" s="130"/>
      <c r="BM482" s="130"/>
    </row>
    <row r="483">
      <c r="A483" s="183"/>
      <c r="B483" s="183"/>
      <c r="C483" s="273"/>
      <c r="D483" s="228"/>
      <c r="E483" s="228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83"/>
      <c r="AH483" s="183"/>
      <c r="AI483" s="183"/>
      <c r="AJ483" s="183"/>
      <c r="AK483" s="183"/>
      <c r="AL483" s="183"/>
      <c r="AM483" s="183"/>
      <c r="AN483" s="183"/>
      <c r="AO483" s="183"/>
      <c r="AP483" s="183"/>
      <c r="AQ483" s="183"/>
      <c r="AR483" s="183"/>
      <c r="AS483" s="183"/>
      <c r="AT483" s="183"/>
      <c r="AU483" s="183"/>
      <c r="AV483" s="183"/>
      <c r="AW483" s="183"/>
      <c r="AX483" s="130"/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0"/>
      <c r="BJ483" s="130"/>
      <c r="BK483" s="130"/>
      <c r="BL483" s="130"/>
      <c r="BM483" s="130"/>
    </row>
    <row r="484">
      <c r="A484" s="183"/>
      <c r="B484" s="183"/>
      <c r="C484" s="273"/>
      <c r="D484" s="228"/>
      <c r="E484" s="228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83"/>
      <c r="AH484" s="183"/>
      <c r="AI484" s="183"/>
      <c r="AJ484" s="183"/>
      <c r="AK484" s="183"/>
      <c r="AL484" s="183"/>
      <c r="AM484" s="183"/>
      <c r="AN484" s="183"/>
      <c r="AO484" s="183"/>
      <c r="AP484" s="183"/>
      <c r="AQ484" s="183"/>
      <c r="AR484" s="183"/>
      <c r="AS484" s="183"/>
      <c r="AT484" s="183"/>
      <c r="AU484" s="183"/>
      <c r="AV484" s="183"/>
      <c r="AW484" s="183"/>
      <c r="AX484" s="130"/>
      <c r="AY484" s="130"/>
      <c r="AZ484" s="130"/>
      <c r="BA484" s="130"/>
      <c r="BB484" s="130"/>
      <c r="BC484" s="130"/>
      <c r="BD484" s="130"/>
      <c r="BE484" s="130"/>
      <c r="BF484" s="130"/>
      <c r="BG484" s="130"/>
      <c r="BH484" s="130"/>
      <c r="BI484" s="130"/>
      <c r="BJ484" s="130"/>
      <c r="BK484" s="130"/>
      <c r="BL484" s="130"/>
      <c r="BM484" s="130"/>
    </row>
    <row r="485">
      <c r="A485" s="183"/>
      <c r="B485" s="183"/>
      <c r="C485" s="273"/>
      <c r="D485" s="228"/>
      <c r="E485" s="228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  <c r="AC485" s="183"/>
      <c r="AD485" s="183"/>
      <c r="AE485" s="183"/>
      <c r="AF485" s="183"/>
      <c r="AG485" s="183"/>
      <c r="AH485" s="183"/>
      <c r="AI485" s="183"/>
      <c r="AJ485" s="183"/>
      <c r="AK485" s="183"/>
      <c r="AL485" s="183"/>
      <c r="AM485" s="183"/>
      <c r="AN485" s="183"/>
      <c r="AO485" s="183"/>
      <c r="AP485" s="183"/>
      <c r="AQ485" s="183"/>
      <c r="AR485" s="183"/>
      <c r="AS485" s="183"/>
      <c r="AT485" s="183"/>
      <c r="AU485" s="183"/>
      <c r="AV485" s="183"/>
      <c r="AW485" s="183"/>
      <c r="AX485" s="130"/>
      <c r="AY485" s="130"/>
      <c r="AZ485" s="130"/>
      <c r="BA485" s="130"/>
      <c r="BB485" s="130"/>
      <c r="BC485" s="130"/>
      <c r="BD485" s="130"/>
      <c r="BE485" s="130"/>
      <c r="BF485" s="130"/>
      <c r="BG485" s="130"/>
      <c r="BH485" s="130"/>
      <c r="BI485" s="130"/>
      <c r="BJ485" s="130"/>
      <c r="BK485" s="130"/>
      <c r="BL485" s="130"/>
      <c r="BM485" s="130"/>
    </row>
    <row r="486">
      <c r="A486" s="183"/>
      <c r="B486" s="183"/>
      <c r="C486" s="273"/>
      <c r="D486" s="228"/>
      <c r="E486" s="228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  <c r="AC486" s="183"/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/>
      <c r="AN486" s="183"/>
      <c r="AO486" s="183"/>
      <c r="AP486" s="183"/>
      <c r="AQ486" s="183"/>
      <c r="AR486" s="183"/>
      <c r="AS486" s="183"/>
      <c r="AT486" s="183"/>
      <c r="AU486" s="183"/>
      <c r="AV486" s="183"/>
      <c r="AW486" s="183"/>
      <c r="AX486" s="130"/>
      <c r="AY486" s="130"/>
      <c r="AZ486" s="130"/>
      <c r="BA486" s="130"/>
      <c r="BB486" s="130"/>
      <c r="BC486" s="130"/>
      <c r="BD486" s="130"/>
      <c r="BE486" s="130"/>
      <c r="BF486" s="130"/>
      <c r="BG486" s="130"/>
      <c r="BH486" s="130"/>
      <c r="BI486" s="130"/>
      <c r="BJ486" s="130"/>
      <c r="BK486" s="130"/>
      <c r="BL486" s="130"/>
      <c r="BM486" s="130"/>
    </row>
    <row r="487">
      <c r="A487" s="183"/>
      <c r="B487" s="183"/>
      <c r="C487" s="273"/>
      <c r="D487" s="228"/>
      <c r="E487" s="228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83"/>
      <c r="AH487" s="183"/>
      <c r="AI487" s="183"/>
      <c r="AJ487" s="183"/>
      <c r="AK487" s="183"/>
      <c r="AL487" s="183"/>
      <c r="AM487" s="183"/>
      <c r="AN487" s="183"/>
      <c r="AO487" s="183"/>
      <c r="AP487" s="183"/>
      <c r="AQ487" s="183"/>
      <c r="AR487" s="183"/>
      <c r="AS487" s="183"/>
      <c r="AT487" s="183"/>
      <c r="AU487" s="183"/>
      <c r="AV487" s="183"/>
      <c r="AW487" s="183"/>
      <c r="AX487" s="130"/>
      <c r="AY487" s="130"/>
      <c r="AZ487" s="130"/>
      <c r="BA487" s="130"/>
      <c r="BB487" s="130"/>
      <c r="BC487" s="130"/>
      <c r="BD487" s="130"/>
      <c r="BE487" s="130"/>
      <c r="BF487" s="130"/>
      <c r="BG487" s="130"/>
      <c r="BH487" s="130"/>
      <c r="BI487" s="130"/>
      <c r="BJ487" s="130"/>
      <c r="BK487" s="130"/>
      <c r="BL487" s="130"/>
      <c r="BM487" s="130"/>
    </row>
    <row r="488">
      <c r="A488" s="183"/>
      <c r="B488" s="183"/>
      <c r="C488" s="273"/>
      <c r="D488" s="228"/>
      <c r="E488" s="228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  <c r="AC488" s="183"/>
      <c r="AD488" s="183"/>
      <c r="AE488" s="183"/>
      <c r="AF488" s="183"/>
      <c r="AG488" s="183"/>
      <c r="AH488" s="183"/>
      <c r="AI488" s="183"/>
      <c r="AJ488" s="183"/>
      <c r="AK488" s="183"/>
      <c r="AL488" s="183"/>
      <c r="AM488" s="183"/>
      <c r="AN488" s="183"/>
      <c r="AO488" s="183"/>
      <c r="AP488" s="183"/>
      <c r="AQ488" s="183"/>
      <c r="AR488" s="183"/>
      <c r="AS488" s="183"/>
      <c r="AT488" s="183"/>
      <c r="AU488" s="183"/>
      <c r="AV488" s="183"/>
      <c r="AW488" s="183"/>
      <c r="AX488" s="130"/>
      <c r="AY488" s="130"/>
      <c r="AZ488" s="130"/>
      <c r="BA488" s="130"/>
      <c r="BB488" s="130"/>
      <c r="BC488" s="130"/>
      <c r="BD488" s="130"/>
      <c r="BE488" s="130"/>
      <c r="BF488" s="130"/>
      <c r="BG488" s="130"/>
      <c r="BH488" s="130"/>
      <c r="BI488" s="130"/>
      <c r="BJ488" s="130"/>
      <c r="BK488" s="130"/>
      <c r="BL488" s="130"/>
      <c r="BM488" s="130"/>
    </row>
    <row r="489">
      <c r="A489" s="183"/>
      <c r="B489" s="183"/>
      <c r="C489" s="273"/>
      <c r="D489" s="228"/>
      <c r="E489" s="228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/>
      <c r="AE489" s="183"/>
      <c r="AF489" s="183"/>
      <c r="AG489" s="183"/>
      <c r="AH489" s="183"/>
      <c r="AI489" s="183"/>
      <c r="AJ489" s="183"/>
      <c r="AK489" s="183"/>
      <c r="AL489" s="183"/>
      <c r="AM489" s="183"/>
      <c r="AN489" s="183"/>
      <c r="AO489" s="183"/>
      <c r="AP489" s="183"/>
      <c r="AQ489" s="183"/>
      <c r="AR489" s="183"/>
      <c r="AS489" s="183"/>
      <c r="AT489" s="183"/>
      <c r="AU489" s="183"/>
      <c r="AV489" s="183"/>
      <c r="AW489" s="183"/>
      <c r="AX489" s="130"/>
      <c r="AY489" s="130"/>
      <c r="AZ489" s="130"/>
      <c r="BA489" s="130"/>
      <c r="BB489" s="130"/>
      <c r="BC489" s="130"/>
      <c r="BD489" s="130"/>
      <c r="BE489" s="130"/>
      <c r="BF489" s="130"/>
      <c r="BG489" s="130"/>
      <c r="BH489" s="130"/>
      <c r="BI489" s="130"/>
      <c r="BJ489" s="130"/>
      <c r="BK489" s="130"/>
      <c r="BL489" s="130"/>
      <c r="BM489" s="130"/>
    </row>
    <row r="490">
      <c r="A490" s="183"/>
      <c r="B490" s="183"/>
      <c r="C490" s="273"/>
      <c r="D490" s="228"/>
      <c r="E490" s="228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  <c r="AS490" s="183"/>
      <c r="AT490" s="183"/>
      <c r="AU490" s="183"/>
      <c r="AV490" s="183"/>
      <c r="AW490" s="183"/>
      <c r="AX490" s="130"/>
      <c r="AY490" s="130"/>
      <c r="AZ490" s="130"/>
      <c r="BA490" s="130"/>
      <c r="BB490" s="130"/>
      <c r="BC490" s="130"/>
      <c r="BD490" s="130"/>
      <c r="BE490" s="130"/>
      <c r="BF490" s="130"/>
      <c r="BG490" s="130"/>
      <c r="BH490" s="130"/>
      <c r="BI490" s="130"/>
      <c r="BJ490" s="130"/>
      <c r="BK490" s="130"/>
      <c r="BL490" s="130"/>
      <c r="BM490" s="130"/>
    </row>
    <row r="491">
      <c r="A491" s="183"/>
      <c r="B491" s="183"/>
      <c r="C491" s="273"/>
      <c r="D491" s="228"/>
      <c r="E491" s="228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  <c r="AC491" s="183"/>
      <c r="AD491" s="183"/>
      <c r="AE491" s="183"/>
      <c r="AF491" s="183"/>
      <c r="AG491" s="183"/>
      <c r="AH491" s="183"/>
      <c r="AI491" s="183"/>
      <c r="AJ491" s="183"/>
      <c r="AK491" s="183"/>
      <c r="AL491" s="183"/>
      <c r="AM491" s="183"/>
      <c r="AN491" s="183"/>
      <c r="AO491" s="183"/>
      <c r="AP491" s="183"/>
      <c r="AQ491" s="183"/>
      <c r="AR491" s="183"/>
      <c r="AS491" s="183"/>
      <c r="AT491" s="183"/>
      <c r="AU491" s="183"/>
      <c r="AV491" s="183"/>
      <c r="AW491" s="183"/>
      <c r="AX491" s="130"/>
      <c r="AY491" s="130"/>
      <c r="AZ491" s="130"/>
      <c r="BA491" s="130"/>
      <c r="BB491" s="130"/>
      <c r="BC491" s="130"/>
      <c r="BD491" s="130"/>
      <c r="BE491" s="130"/>
      <c r="BF491" s="130"/>
      <c r="BG491" s="130"/>
      <c r="BH491" s="130"/>
      <c r="BI491" s="130"/>
      <c r="BJ491" s="130"/>
      <c r="BK491" s="130"/>
      <c r="BL491" s="130"/>
      <c r="BM491" s="130"/>
    </row>
    <row r="492">
      <c r="A492" s="183"/>
      <c r="B492" s="183"/>
      <c r="C492" s="273"/>
      <c r="D492" s="228"/>
      <c r="E492" s="228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  <c r="AC492" s="183"/>
      <c r="AD492" s="183"/>
      <c r="AE492" s="183"/>
      <c r="AF492" s="183"/>
      <c r="AG492" s="183"/>
      <c r="AH492" s="183"/>
      <c r="AI492" s="183"/>
      <c r="AJ492" s="183"/>
      <c r="AK492" s="183"/>
      <c r="AL492" s="183"/>
      <c r="AM492" s="183"/>
      <c r="AN492" s="183"/>
      <c r="AO492" s="183"/>
      <c r="AP492" s="183"/>
      <c r="AQ492" s="183"/>
      <c r="AR492" s="183"/>
      <c r="AS492" s="183"/>
      <c r="AT492" s="183"/>
      <c r="AU492" s="183"/>
      <c r="AV492" s="183"/>
      <c r="AW492" s="183"/>
      <c r="AX492" s="130"/>
      <c r="AY492" s="130"/>
      <c r="AZ492" s="130"/>
      <c r="BA492" s="130"/>
      <c r="BB492" s="130"/>
      <c r="BC492" s="130"/>
      <c r="BD492" s="130"/>
      <c r="BE492" s="130"/>
      <c r="BF492" s="130"/>
      <c r="BG492" s="130"/>
      <c r="BH492" s="130"/>
      <c r="BI492" s="130"/>
      <c r="BJ492" s="130"/>
      <c r="BK492" s="130"/>
      <c r="BL492" s="130"/>
      <c r="BM492" s="130"/>
    </row>
    <row r="493">
      <c r="A493" s="183"/>
      <c r="B493" s="183"/>
      <c r="C493" s="273"/>
      <c r="D493" s="228"/>
      <c r="E493" s="228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83"/>
      <c r="AH493" s="183"/>
      <c r="AI493" s="183"/>
      <c r="AJ493" s="183"/>
      <c r="AK493" s="183"/>
      <c r="AL493" s="183"/>
      <c r="AM493" s="183"/>
      <c r="AN493" s="183"/>
      <c r="AO493" s="183"/>
      <c r="AP493" s="183"/>
      <c r="AQ493" s="183"/>
      <c r="AR493" s="183"/>
      <c r="AS493" s="183"/>
      <c r="AT493" s="183"/>
      <c r="AU493" s="183"/>
      <c r="AV493" s="183"/>
      <c r="AW493" s="183"/>
      <c r="AX493" s="130"/>
      <c r="AY493" s="130"/>
      <c r="AZ493" s="130"/>
      <c r="BA493" s="130"/>
      <c r="BB493" s="130"/>
      <c r="BC493" s="130"/>
      <c r="BD493" s="130"/>
      <c r="BE493" s="130"/>
      <c r="BF493" s="130"/>
      <c r="BG493" s="130"/>
      <c r="BH493" s="130"/>
      <c r="BI493" s="130"/>
      <c r="BJ493" s="130"/>
      <c r="BK493" s="130"/>
      <c r="BL493" s="130"/>
      <c r="BM493" s="130"/>
    </row>
    <row r="494">
      <c r="A494" s="183"/>
      <c r="B494" s="183"/>
      <c r="C494" s="273"/>
      <c r="D494" s="228"/>
      <c r="E494" s="228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  <c r="AC494" s="183"/>
      <c r="AD494" s="183"/>
      <c r="AE494" s="183"/>
      <c r="AF494" s="183"/>
      <c r="AG494" s="183"/>
      <c r="AH494" s="183"/>
      <c r="AI494" s="183"/>
      <c r="AJ494" s="183"/>
      <c r="AK494" s="183"/>
      <c r="AL494" s="183"/>
      <c r="AM494" s="183"/>
      <c r="AN494" s="183"/>
      <c r="AO494" s="183"/>
      <c r="AP494" s="183"/>
      <c r="AQ494" s="183"/>
      <c r="AR494" s="183"/>
      <c r="AS494" s="183"/>
      <c r="AT494" s="183"/>
      <c r="AU494" s="183"/>
      <c r="AV494" s="183"/>
      <c r="AW494" s="183"/>
      <c r="AX494" s="130"/>
      <c r="AY494" s="130"/>
      <c r="AZ494" s="130"/>
      <c r="BA494" s="130"/>
      <c r="BB494" s="130"/>
      <c r="BC494" s="130"/>
      <c r="BD494" s="130"/>
      <c r="BE494" s="130"/>
      <c r="BF494" s="130"/>
      <c r="BG494" s="130"/>
      <c r="BH494" s="130"/>
      <c r="BI494" s="130"/>
      <c r="BJ494" s="130"/>
      <c r="BK494" s="130"/>
      <c r="BL494" s="130"/>
      <c r="BM494" s="130"/>
    </row>
    <row r="495">
      <c r="A495" s="183"/>
      <c r="B495" s="183"/>
      <c r="C495" s="273"/>
      <c r="D495" s="228"/>
      <c r="E495" s="228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83"/>
      <c r="AH495" s="183"/>
      <c r="AI495" s="183"/>
      <c r="AJ495" s="183"/>
      <c r="AK495" s="183"/>
      <c r="AL495" s="183"/>
      <c r="AM495" s="183"/>
      <c r="AN495" s="183"/>
      <c r="AO495" s="183"/>
      <c r="AP495" s="183"/>
      <c r="AQ495" s="183"/>
      <c r="AR495" s="183"/>
      <c r="AS495" s="183"/>
      <c r="AT495" s="183"/>
      <c r="AU495" s="183"/>
      <c r="AV495" s="183"/>
      <c r="AW495" s="183"/>
      <c r="AX495" s="130"/>
      <c r="AY495" s="130"/>
      <c r="AZ495" s="130"/>
      <c r="BA495" s="130"/>
      <c r="BB495" s="130"/>
      <c r="BC495" s="130"/>
      <c r="BD495" s="130"/>
      <c r="BE495" s="130"/>
      <c r="BF495" s="130"/>
      <c r="BG495" s="130"/>
      <c r="BH495" s="130"/>
      <c r="BI495" s="130"/>
      <c r="BJ495" s="130"/>
      <c r="BK495" s="130"/>
      <c r="BL495" s="130"/>
      <c r="BM495" s="130"/>
    </row>
    <row r="496">
      <c r="A496" s="183"/>
      <c r="B496" s="183"/>
      <c r="C496" s="273"/>
      <c r="D496" s="228"/>
      <c r="E496" s="228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83"/>
      <c r="AH496" s="183"/>
      <c r="AI496" s="183"/>
      <c r="AJ496" s="183"/>
      <c r="AK496" s="183"/>
      <c r="AL496" s="183"/>
      <c r="AM496" s="183"/>
      <c r="AN496" s="183"/>
      <c r="AO496" s="183"/>
      <c r="AP496" s="183"/>
      <c r="AQ496" s="183"/>
      <c r="AR496" s="183"/>
      <c r="AS496" s="183"/>
      <c r="AT496" s="183"/>
      <c r="AU496" s="183"/>
      <c r="AV496" s="183"/>
      <c r="AW496" s="183"/>
      <c r="AX496" s="130"/>
      <c r="AY496" s="130"/>
      <c r="AZ496" s="130"/>
      <c r="BA496" s="130"/>
      <c r="BB496" s="130"/>
      <c r="BC496" s="130"/>
      <c r="BD496" s="130"/>
      <c r="BE496" s="130"/>
      <c r="BF496" s="130"/>
      <c r="BG496" s="130"/>
      <c r="BH496" s="130"/>
      <c r="BI496" s="130"/>
      <c r="BJ496" s="130"/>
      <c r="BK496" s="130"/>
      <c r="BL496" s="130"/>
      <c r="BM496" s="130"/>
    </row>
    <row r="497">
      <c r="A497" s="183"/>
      <c r="B497" s="183"/>
      <c r="C497" s="273"/>
      <c r="D497" s="228"/>
      <c r="E497" s="228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  <c r="AC497" s="183"/>
      <c r="AD497" s="183"/>
      <c r="AE497" s="183"/>
      <c r="AF497" s="183"/>
      <c r="AG497" s="183"/>
      <c r="AH497" s="183"/>
      <c r="AI497" s="183"/>
      <c r="AJ497" s="183"/>
      <c r="AK497" s="183"/>
      <c r="AL497" s="183"/>
      <c r="AM497" s="183"/>
      <c r="AN497" s="183"/>
      <c r="AO497" s="183"/>
      <c r="AP497" s="183"/>
      <c r="AQ497" s="183"/>
      <c r="AR497" s="183"/>
      <c r="AS497" s="183"/>
      <c r="AT497" s="183"/>
      <c r="AU497" s="183"/>
      <c r="AV497" s="183"/>
      <c r="AW497" s="183"/>
      <c r="AX497" s="130"/>
      <c r="AY497" s="130"/>
      <c r="AZ497" s="130"/>
      <c r="BA497" s="130"/>
      <c r="BB497" s="130"/>
      <c r="BC497" s="130"/>
      <c r="BD497" s="130"/>
      <c r="BE497" s="130"/>
      <c r="BF497" s="130"/>
      <c r="BG497" s="130"/>
      <c r="BH497" s="130"/>
      <c r="BI497" s="130"/>
      <c r="BJ497" s="130"/>
      <c r="BK497" s="130"/>
      <c r="BL497" s="130"/>
      <c r="BM497" s="130"/>
    </row>
    <row r="498">
      <c r="A498" s="183"/>
      <c r="B498" s="183"/>
      <c r="C498" s="273"/>
      <c r="D498" s="228"/>
      <c r="E498" s="228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83"/>
      <c r="AH498" s="183"/>
      <c r="AI498" s="183"/>
      <c r="AJ498" s="183"/>
      <c r="AK498" s="183"/>
      <c r="AL498" s="183"/>
      <c r="AM498" s="183"/>
      <c r="AN498" s="183"/>
      <c r="AO498" s="183"/>
      <c r="AP498" s="183"/>
      <c r="AQ498" s="183"/>
      <c r="AR498" s="183"/>
      <c r="AS498" s="183"/>
      <c r="AT498" s="183"/>
      <c r="AU498" s="183"/>
      <c r="AV498" s="183"/>
      <c r="AW498" s="183"/>
      <c r="AX498" s="130"/>
      <c r="AY498" s="130"/>
      <c r="AZ498" s="130"/>
      <c r="BA498" s="130"/>
      <c r="BB498" s="130"/>
      <c r="BC498" s="130"/>
      <c r="BD498" s="130"/>
      <c r="BE498" s="130"/>
      <c r="BF498" s="130"/>
      <c r="BG498" s="130"/>
      <c r="BH498" s="130"/>
      <c r="BI498" s="130"/>
      <c r="BJ498" s="130"/>
      <c r="BK498" s="130"/>
      <c r="BL498" s="130"/>
      <c r="BM498" s="130"/>
    </row>
    <row r="499">
      <c r="A499" s="183"/>
      <c r="B499" s="183"/>
      <c r="C499" s="273"/>
      <c r="D499" s="228"/>
      <c r="E499" s="228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83"/>
      <c r="AH499" s="183"/>
      <c r="AI499" s="183"/>
      <c r="AJ499" s="183"/>
      <c r="AK499" s="183"/>
      <c r="AL499" s="183"/>
      <c r="AM499" s="183"/>
      <c r="AN499" s="183"/>
      <c r="AO499" s="183"/>
      <c r="AP499" s="183"/>
      <c r="AQ499" s="183"/>
      <c r="AR499" s="183"/>
      <c r="AS499" s="183"/>
      <c r="AT499" s="183"/>
      <c r="AU499" s="183"/>
      <c r="AV499" s="183"/>
      <c r="AW499" s="183"/>
      <c r="AX499" s="130"/>
      <c r="AY499" s="130"/>
      <c r="AZ499" s="130"/>
      <c r="BA499" s="130"/>
      <c r="BB499" s="130"/>
      <c r="BC499" s="130"/>
      <c r="BD499" s="130"/>
      <c r="BE499" s="130"/>
      <c r="BF499" s="130"/>
      <c r="BG499" s="130"/>
      <c r="BH499" s="130"/>
      <c r="BI499" s="130"/>
      <c r="BJ499" s="130"/>
      <c r="BK499" s="130"/>
      <c r="BL499" s="130"/>
      <c r="BM499" s="130"/>
    </row>
    <row r="500">
      <c r="A500" s="183"/>
      <c r="B500" s="183"/>
      <c r="C500" s="273"/>
      <c r="D500" s="228"/>
      <c r="E500" s="228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83"/>
      <c r="AH500" s="183"/>
      <c r="AI500" s="183"/>
      <c r="AJ500" s="183"/>
      <c r="AK500" s="183"/>
      <c r="AL500" s="183"/>
      <c r="AM500" s="183"/>
      <c r="AN500" s="183"/>
      <c r="AO500" s="183"/>
      <c r="AP500" s="183"/>
      <c r="AQ500" s="183"/>
      <c r="AR500" s="183"/>
      <c r="AS500" s="183"/>
      <c r="AT500" s="183"/>
      <c r="AU500" s="183"/>
      <c r="AV500" s="183"/>
      <c r="AW500" s="183"/>
      <c r="AX500" s="130"/>
      <c r="AY500" s="130"/>
      <c r="AZ500" s="130"/>
      <c r="BA500" s="130"/>
      <c r="BB500" s="130"/>
      <c r="BC500" s="130"/>
      <c r="BD500" s="130"/>
      <c r="BE500" s="130"/>
      <c r="BF500" s="130"/>
      <c r="BG500" s="130"/>
      <c r="BH500" s="130"/>
      <c r="BI500" s="130"/>
      <c r="BJ500" s="130"/>
      <c r="BK500" s="130"/>
      <c r="BL500" s="130"/>
      <c r="BM500" s="130"/>
    </row>
    <row r="501">
      <c r="A501" s="183"/>
      <c r="B501" s="183"/>
      <c r="C501" s="273"/>
      <c r="D501" s="228"/>
      <c r="E501" s="228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  <c r="AC501" s="183"/>
      <c r="AD501" s="183"/>
      <c r="AE501" s="183"/>
      <c r="AF501" s="183"/>
      <c r="AG501" s="183"/>
      <c r="AH501" s="183"/>
      <c r="AI501" s="183"/>
      <c r="AJ501" s="183"/>
      <c r="AK501" s="183"/>
      <c r="AL501" s="183"/>
      <c r="AM501" s="183"/>
      <c r="AN501" s="183"/>
      <c r="AO501" s="183"/>
      <c r="AP501" s="183"/>
      <c r="AQ501" s="183"/>
      <c r="AR501" s="183"/>
      <c r="AS501" s="183"/>
      <c r="AT501" s="183"/>
      <c r="AU501" s="183"/>
      <c r="AV501" s="183"/>
      <c r="AW501" s="183"/>
      <c r="AX501" s="130"/>
      <c r="AY501" s="130"/>
      <c r="AZ501" s="130"/>
      <c r="BA501" s="130"/>
      <c r="BB501" s="130"/>
      <c r="BC501" s="130"/>
      <c r="BD501" s="130"/>
      <c r="BE501" s="130"/>
      <c r="BF501" s="130"/>
      <c r="BG501" s="130"/>
      <c r="BH501" s="130"/>
      <c r="BI501" s="130"/>
      <c r="BJ501" s="130"/>
      <c r="BK501" s="130"/>
      <c r="BL501" s="130"/>
      <c r="BM501" s="130"/>
    </row>
    <row r="502">
      <c r="A502" s="183"/>
      <c r="B502" s="183"/>
      <c r="C502" s="273"/>
      <c r="D502" s="228"/>
      <c r="E502" s="228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  <c r="AI502" s="183"/>
      <c r="AJ502" s="183"/>
      <c r="AK502" s="183"/>
      <c r="AL502" s="183"/>
      <c r="AM502" s="183"/>
      <c r="AN502" s="183"/>
      <c r="AO502" s="183"/>
      <c r="AP502" s="183"/>
      <c r="AQ502" s="183"/>
      <c r="AR502" s="183"/>
      <c r="AS502" s="183"/>
      <c r="AT502" s="183"/>
      <c r="AU502" s="183"/>
      <c r="AV502" s="183"/>
      <c r="AW502" s="183"/>
      <c r="AX502" s="130"/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</row>
    <row r="503">
      <c r="A503" s="183"/>
      <c r="B503" s="183"/>
      <c r="C503" s="273"/>
      <c r="D503" s="228"/>
      <c r="E503" s="228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  <c r="AI503" s="183"/>
      <c r="AJ503" s="183"/>
      <c r="AK503" s="183"/>
      <c r="AL503" s="183"/>
      <c r="AM503" s="183"/>
      <c r="AN503" s="183"/>
      <c r="AO503" s="183"/>
      <c r="AP503" s="183"/>
      <c r="AQ503" s="183"/>
      <c r="AR503" s="183"/>
      <c r="AS503" s="183"/>
      <c r="AT503" s="183"/>
      <c r="AU503" s="183"/>
      <c r="AV503" s="183"/>
      <c r="AW503" s="183"/>
      <c r="AX503" s="130"/>
      <c r="AY503" s="130"/>
      <c r="AZ503" s="130"/>
      <c r="BA503" s="130"/>
      <c r="BB503" s="130"/>
      <c r="BC503" s="130"/>
      <c r="BD503" s="130"/>
      <c r="BE503" s="130"/>
      <c r="BF503" s="130"/>
      <c r="BG503" s="130"/>
      <c r="BH503" s="130"/>
      <c r="BI503" s="130"/>
      <c r="BJ503" s="130"/>
      <c r="BK503" s="130"/>
      <c r="BL503" s="130"/>
      <c r="BM503" s="130"/>
    </row>
    <row r="504">
      <c r="A504" s="183"/>
      <c r="B504" s="183"/>
      <c r="C504" s="273"/>
      <c r="D504" s="228"/>
      <c r="E504" s="228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  <c r="AI504" s="183"/>
      <c r="AJ504" s="183"/>
      <c r="AK504" s="183"/>
      <c r="AL504" s="183"/>
      <c r="AM504" s="183"/>
      <c r="AN504" s="183"/>
      <c r="AO504" s="183"/>
      <c r="AP504" s="183"/>
      <c r="AQ504" s="183"/>
      <c r="AR504" s="183"/>
      <c r="AS504" s="183"/>
      <c r="AT504" s="183"/>
      <c r="AU504" s="183"/>
      <c r="AV504" s="183"/>
      <c r="AW504" s="183"/>
      <c r="AX504" s="130"/>
      <c r="AY504" s="130"/>
      <c r="AZ504" s="130"/>
      <c r="BA504" s="130"/>
      <c r="BB504" s="130"/>
      <c r="BC504" s="130"/>
      <c r="BD504" s="130"/>
      <c r="BE504" s="130"/>
      <c r="BF504" s="130"/>
      <c r="BG504" s="130"/>
      <c r="BH504" s="130"/>
      <c r="BI504" s="130"/>
      <c r="BJ504" s="130"/>
      <c r="BK504" s="130"/>
      <c r="BL504" s="130"/>
      <c r="BM504" s="130"/>
    </row>
    <row r="505">
      <c r="A505" s="183"/>
      <c r="B505" s="183"/>
      <c r="C505" s="273"/>
      <c r="D505" s="228"/>
      <c r="E505" s="228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  <c r="AI505" s="183"/>
      <c r="AJ505" s="183"/>
      <c r="AK505" s="183"/>
      <c r="AL505" s="183"/>
      <c r="AM505" s="183"/>
      <c r="AN505" s="183"/>
      <c r="AO505" s="183"/>
      <c r="AP505" s="183"/>
      <c r="AQ505" s="183"/>
      <c r="AR505" s="183"/>
      <c r="AS505" s="183"/>
      <c r="AT505" s="183"/>
      <c r="AU505" s="183"/>
      <c r="AV505" s="183"/>
      <c r="AW505" s="183"/>
      <c r="AX505" s="130"/>
      <c r="AY505" s="130"/>
      <c r="AZ505" s="130"/>
      <c r="BA505" s="130"/>
      <c r="BB505" s="130"/>
      <c r="BC505" s="130"/>
      <c r="BD505" s="130"/>
      <c r="BE505" s="130"/>
      <c r="BF505" s="130"/>
      <c r="BG505" s="130"/>
      <c r="BH505" s="130"/>
      <c r="BI505" s="130"/>
      <c r="BJ505" s="130"/>
      <c r="BK505" s="130"/>
      <c r="BL505" s="130"/>
      <c r="BM505" s="130"/>
    </row>
    <row r="506">
      <c r="A506" s="183"/>
      <c r="B506" s="183"/>
      <c r="C506" s="273"/>
      <c r="D506" s="228"/>
      <c r="E506" s="228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  <c r="AI506" s="183"/>
      <c r="AJ506" s="183"/>
      <c r="AK506" s="183"/>
      <c r="AL506" s="183"/>
      <c r="AM506" s="183"/>
      <c r="AN506" s="183"/>
      <c r="AO506" s="183"/>
      <c r="AP506" s="183"/>
      <c r="AQ506" s="183"/>
      <c r="AR506" s="183"/>
      <c r="AS506" s="183"/>
      <c r="AT506" s="183"/>
      <c r="AU506" s="183"/>
      <c r="AV506" s="183"/>
      <c r="AW506" s="183"/>
      <c r="AX506" s="130"/>
      <c r="AY506" s="130"/>
      <c r="AZ506" s="130"/>
      <c r="BA506" s="130"/>
      <c r="BB506" s="130"/>
      <c r="BC506" s="130"/>
      <c r="BD506" s="130"/>
      <c r="BE506" s="130"/>
      <c r="BF506" s="130"/>
      <c r="BG506" s="130"/>
      <c r="BH506" s="130"/>
      <c r="BI506" s="130"/>
      <c r="BJ506" s="130"/>
      <c r="BK506" s="130"/>
      <c r="BL506" s="130"/>
      <c r="BM506" s="130"/>
    </row>
    <row r="507">
      <c r="A507" s="183"/>
      <c r="B507" s="183"/>
      <c r="C507" s="273"/>
      <c r="D507" s="228"/>
      <c r="E507" s="228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  <c r="AI507" s="183"/>
      <c r="AJ507" s="183"/>
      <c r="AK507" s="183"/>
      <c r="AL507" s="183"/>
      <c r="AM507" s="183"/>
      <c r="AN507" s="183"/>
      <c r="AO507" s="183"/>
      <c r="AP507" s="183"/>
      <c r="AQ507" s="183"/>
      <c r="AR507" s="183"/>
      <c r="AS507" s="183"/>
      <c r="AT507" s="183"/>
      <c r="AU507" s="183"/>
      <c r="AV507" s="183"/>
      <c r="AW507" s="183"/>
      <c r="AX507" s="130"/>
      <c r="AY507" s="130"/>
      <c r="AZ507" s="130"/>
      <c r="BA507" s="130"/>
      <c r="BB507" s="130"/>
      <c r="BC507" s="130"/>
      <c r="BD507" s="130"/>
      <c r="BE507" s="130"/>
      <c r="BF507" s="130"/>
      <c r="BG507" s="130"/>
      <c r="BH507" s="130"/>
      <c r="BI507" s="130"/>
      <c r="BJ507" s="130"/>
      <c r="BK507" s="130"/>
      <c r="BL507" s="130"/>
      <c r="BM507" s="130"/>
    </row>
    <row r="508">
      <c r="A508" s="183"/>
      <c r="B508" s="183"/>
      <c r="C508" s="273"/>
      <c r="D508" s="228"/>
      <c r="E508" s="228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  <c r="AI508" s="183"/>
      <c r="AJ508" s="183"/>
      <c r="AK508" s="183"/>
      <c r="AL508" s="183"/>
      <c r="AM508" s="183"/>
      <c r="AN508" s="183"/>
      <c r="AO508" s="183"/>
      <c r="AP508" s="183"/>
      <c r="AQ508" s="183"/>
      <c r="AR508" s="183"/>
      <c r="AS508" s="183"/>
      <c r="AT508" s="183"/>
      <c r="AU508" s="183"/>
      <c r="AV508" s="183"/>
      <c r="AW508" s="183"/>
      <c r="AX508" s="130"/>
      <c r="AY508" s="130"/>
      <c r="AZ508" s="130"/>
      <c r="BA508" s="130"/>
      <c r="BB508" s="130"/>
      <c r="BC508" s="130"/>
      <c r="BD508" s="130"/>
      <c r="BE508" s="130"/>
      <c r="BF508" s="130"/>
      <c r="BG508" s="130"/>
      <c r="BH508" s="130"/>
      <c r="BI508" s="130"/>
      <c r="BJ508" s="130"/>
      <c r="BK508" s="130"/>
      <c r="BL508" s="130"/>
      <c r="BM508" s="130"/>
    </row>
    <row r="509">
      <c r="A509" s="183"/>
      <c r="B509" s="183"/>
      <c r="C509" s="273"/>
      <c r="D509" s="228"/>
      <c r="E509" s="228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  <c r="AI509" s="183"/>
      <c r="AJ509" s="183"/>
      <c r="AK509" s="183"/>
      <c r="AL509" s="183"/>
      <c r="AM509" s="183"/>
      <c r="AN509" s="183"/>
      <c r="AO509" s="183"/>
      <c r="AP509" s="183"/>
      <c r="AQ509" s="183"/>
      <c r="AR509" s="183"/>
      <c r="AS509" s="183"/>
      <c r="AT509" s="183"/>
      <c r="AU509" s="183"/>
      <c r="AV509" s="183"/>
      <c r="AW509" s="183"/>
      <c r="AX509" s="130"/>
      <c r="AY509" s="130"/>
      <c r="AZ509" s="130"/>
      <c r="BA509" s="130"/>
      <c r="BB509" s="130"/>
      <c r="BC509" s="130"/>
      <c r="BD509" s="130"/>
      <c r="BE509" s="130"/>
      <c r="BF509" s="130"/>
      <c r="BG509" s="130"/>
      <c r="BH509" s="130"/>
      <c r="BI509" s="130"/>
      <c r="BJ509" s="130"/>
      <c r="BK509" s="130"/>
      <c r="BL509" s="130"/>
      <c r="BM509" s="130"/>
    </row>
    <row r="510">
      <c r="A510" s="183"/>
      <c r="B510" s="183"/>
      <c r="C510" s="273"/>
      <c r="D510" s="228"/>
      <c r="E510" s="228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  <c r="AI510" s="183"/>
      <c r="AJ510" s="183"/>
      <c r="AK510" s="183"/>
      <c r="AL510" s="183"/>
      <c r="AM510" s="183"/>
      <c r="AN510" s="183"/>
      <c r="AO510" s="183"/>
      <c r="AP510" s="183"/>
      <c r="AQ510" s="183"/>
      <c r="AR510" s="183"/>
      <c r="AS510" s="183"/>
      <c r="AT510" s="183"/>
      <c r="AU510" s="183"/>
      <c r="AV510" s="183"/>
      <c r="AW510" s="183"/>
      <c r="AX510" s="130"/>
      <c r="AY510" s="130"/>
      <c r="AZ510" s="130"/>
      <c r="BA510" s="130"/>
      <c r="BB510" s="130"/>
      <c r="BC510" s="130"/>
      <c r="BD510" s="130"/>
      <c r="BE510" s="130"/>
      <c r="BF510" s="130"/>
      <c r="BG510" s="130"/>
      <c r="BH510" s="130"/>
      <c r="BI510" s="130"/>
      <c r="BJ510" s="130"/>
      <c r="BK510" s="130"/>
      <c r="BL510" s="130"/>
      <c r="BM510" s="130"/>
    </row>
    <row r="511">
      <c r="A511" s="183"/>
      <c r="B511" s="183"/>
      <c r="C511" s="273"/>
      <c r="D511" s="228"/>
      <c r="E511" s="228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  <c r="AI511" s="183"/>
      <c r="AJ511" s="183"/>
      <c r="AK511" s="183"/>
      <c r="AL511" s="183"/>
      <c r="AM511" s="183"/>
      <c r="AN511" s="183"/>
      <c r="AO511" s="183"/>
      <c r="AP511" s="183"/>
      <c r="AQ511" s="183"/>
      <c r="AR511" s="183"/>
      <c r="AS511" s="183"/>
      <c r="AT511" s="183"/>
      <c r="AU511" s="183"/>
      <c r="AV511" s="183"/>
      <c r="AW511" s="183"/>
      <c r="AX511" s="130"/>
      <c r="AY511" s="130"/>
      <c r="AZ511" s="130"/>
      <c r="BA511" s="130"/>
      <c r="BB511" s="130"/>
      <c r="BC511" s="130"/>
      <c r="BD511" s="130"/>
      <c r="BE511" s="130"/>
      <c r="BF511" s="130"/>
      <c r="BG511" s="130"/>
      <c r="BH511" s="130"/>
      <c r="BI511" s="130"/>
      <c r="BJ511" s="130"/>
      <c r="BK511" s="130"/>
      <c r="BL511" s="130"/>
      <c r="BM511" s="130"/>
    </row>
    <row r="512">
      <c r="A512" s="183"/>
      <c r="B512" s="183"/>
      <c r="C512" s="273"/>
      <c r="D512" s="228"/>
      <c r="E512" s="228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  <c r="AI512" s="183"/>
      <c r="AJ512" s="183"/>
      <c r="AK512" s="183"/>
      <c r="AL512" s="183"/>
      <c r="AM512" s="183"/>
      <c r="AN512" s="183"/>
      <c r="AO512" s="183"/>
      <c r="AP512" s="183"/>
      <c r="AQ512" s="183"/>
      <c r="AR512" s="183"/>
      <c r="AS512" s="183"/>
      <c r="AT512" s="183"/>
      <c r="AU512" s="183"/>
      <c r="AV512" s="183"/>
      <c r="AW512" s="183"/>
      <c r="AX512" s="130"/>
      <c r="AY512" s="130"/>
      <c r="AZ512" s="130"/>
      <c r="BA512" s="130"/>
      <c r="BB512" s="130"/>
      <c r="BC512" s="130"/>
      <c r="BD512" s="130"/>
      <c r="BE512" s="130"/>
      <c r="BF512" s="130"/>
      <c r="BG512" s="130"/>
      <c r="BH512" s="130"/>
      <c r="BI512" s="130"/>
      <c r="BJ512" s="130"/>
      <c r="BK512" s="130"/>
      <c r="BL512" s="130"/>
      <c r="BM512" s="130"/>
    </row>
    <row r="513">
      <c r="A513" s="183"/>
      <c r="B513" s="183"/>
      <c r="C513" s="273"/>
      <c r="D513" s="228"/>
      <c r="E513" s="228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  <c r="AI513" s="183"/>
      <c r="AJ513" s="183"/>
      <c r="AK513" s="183"/>
      <c r="AL513" s="183"/>
      <c r="AM513" s="183"/>
      <c r="AN513" s="183"/>
      <c r="AO513" s="183"/>
      <c r="AP513" s="183"/>
      <c r="AQ513" s="183"/>
      <c r="AR513" s="183"/>
      <c r="AS513" s="183"/>
      <c r="AT513" s="183"/>
      <c r="AU513" s="183"/>
      <c r="AV513" s="183"/>
      <c r="AW513" s="183"/>
      <c r="AX513" s="130"/>
      <c r="AY513" s="130"/>
      <c r="AZ513" s="130"/>
      <c r="BA513" s="130"/>
      <c r="BB513" s="130"/>
      <c r="BC513" s="130"/>
      <c r="BD513" s="130"/>
      <c r="BE513" s="130"/>
      <c r="BF513" s="130"/>
      <c r="BG513" s="130"/>
      <c r="BH513" s="130"/>
      <c r="BI513" s="130"/>
      <c r="BJ513" s="130"/>
      <c r="BK513" s="130"/>
      <c r="BL513" s="130"/>
      <c r="BM513" s="130"/>
    </row>
    <row r="514">
      <c r="A514" s="183"/>
      <c r="B514" s="183"/>
      <c r="C514" s="273"/>
      <c r="D514" s="228"/>
      <c r="E514" s="228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  <c r="AI514" s="183"/>
      <c r="AJ514" s="183"/>
      <c r="AK514" s="183"/>
      <c r="AL514" s="183"/>
      <c r="AM514" s="183"/>
      <c r="AN514" s="183"/>
      <c r="AO514" s="183"/>
      <c r="AP514" s="183"/>
      <c r="AQ514" s="183"/>
      <c r="AR514" s="183"/>
      <c r="AS514" s="183"/>
      <c r="AT514" s="183"/>
      <c r="AU514" s="183"/>
      <c r="AV514" s="183"/>
      <c r="AW514" s="183"/>
      <c r="AX514" s="130"/>
      <c r="AY514" s="130"/>
      <c r="AZ514" s="130"/>
      <c r="BA514" s="130"/>
      <c r="BB514" s="130"/>
      <c r="BC514" s="130"/>
      <c r="BD514" s="130"/>
      <c r="BE514" s="130"/>
      <c r="BF514" s="130"/>
      <c r="BG514" s="130"/>
      <c r="BH514" s="130"/>
      <c r="BI514" s="130"/>
      <c r="BJ514" s="130"/>
      <c r="BK514" s="130"/>
      <c r="BL514" s="130"/>
      <c r="BM514" s="130"/>
    </row>
    <row r="515">
      <c r="A515" s="183"/>
      <c r="B515" s="183"/>
      <c r="C515" s="273"/>
      <c r="D515" s="228"/>
      <c r="E515" s="228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  <c r="AI515" s="183"/>
      <c r="AJ515" s="183"/>
      <c r="AK515" s="183"/>
      <c r="AL515" s="183"/>
      <c r="AM515" s="183"/>
      <c r="AN515" s="183"/>
      <c r="AO515" s="183"/>
      <c r="AP515" s="183"/>
      <c r="AQ515" s="183"/>
      <c r="AR515" s="183"/>
      <c r="AS515" s="183"/>
      <c r="AT515" s="183"/>
      <c r="AU515" s="183"/>
      <c r="AV515" s="183"/>
      <c r="AW515" s="183"/>
      <c r="AX515" s="130"/>
      <c r="AY515" s="130"/>
      <c r="AZ515" s="130"/>
      <c r="BA515" s="130"/>
      <c r="BB515" s="130"/>
      <c r="BC515" s="130"/>
      <c r="BD515" s="130"/>
      <c r="BE515" s="130"/>
      <c r="BF515" s="130"/>
      <c r="BG515" s="130"/>
      <c r="BH515" s="130"/>
      <c r="BI515" s="130"/>
      <c r="BJ515" s="130"/>
      <c r="BK515" s="130"/>
      <c r="BL515" s="130"/>
      <c r="BM515" s="130"/>
    </row>
    <row r="516">
      <c r="A516" s="183"/>
      <c r="B516" s="183"/>
      <c r="C516" s="273"/>
      <c r="D516" s="228"/>
      <c r="E516" s="228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  <c r="AI516" s="183"/>
      <c r="AJ516" s="183"/>
      <c r="AK516" s="183"/>
      <c r="AL516" s="183"/>
      <c r="AM516" s="183"/>
      <c r="AN516" s="183"/>
      <c r="AO516" s="183"/>
      <c r="AP516" s="183"/>
      <c r="AQ516" s="183"/>
      <c r="AR516" s="183"/>
      <c r="AS516" s="183"/>
      <c r="AT516" s="183"/>
      <c r="AU516" s="183"/>
      <c r="AV516" s="183"/>
      <c r="AW516" s="183"/>
      <c r="AX516" s="130"/>
      <c r="AY516" s="130"/>
      <c r="AZ516" s="130"/>
      <c r="BA516" s="130"/>
      <c r="BB516" s="130"/>
      <c r="BC516" s="130"/>
      <c r="BD516" s="130"/>
      <c r="BE516" s="130"/>
      <c r="BF516" s="130"/>
      <c r="BG516" s="130"/>
      <c r="BH516" s="130"/>
      <c r="BI516" s="130"/>
      <c r="BJ516" s="130"/>
      <c r="BK516" s="130"/>
      <c r="BL516" s="130"/>
      <c r="BM516" s="130"/>
    </row>
    <row r="517">
      <c r="A517" s="183"/>
      <c r="B517" s="183"/>
      <c r="C517" s="273"/>
      <c r="D517" s="228"/>
      <c r="E517" s="228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  <c r="AI517" s="183"/>
      <c r="AJ517" s="183"/>
      <c r="AK517" s="183"/>
      <c r="AL517" s="183"/>
      <c r="AM517" s="183"/>
      <c r="AN517" s="183"/>
      <c r="AO517" s="183"/>
      <c r="AP517" s="183"/>
      <c r="AQ517" s="183"/>
      <c r="AR517" s="183"/>
      <c r="AS517" s="183"/>
      <c r="AT517" s="183"/>
      <c r="AU517" s="183"/>
      <c r="AV517" s="183"/>
      <c r="AW517" s="183"/>
      <c r="AX517" s="130"/>
      <c r="AY517" s="130"/>
      <c r="AZ517" s="130"/>
      <c r="BA517" s="130"/>
      <c r="BB517" s="130"/>
      <c r="BC517" s="130"/>
      <c r="BD517" s="130"/>
      <c r="BE517" s="130"/>
      <c r="BF517" s="130"/>
      <c r="BG517" s="130"/>
      <c r="BH517" s="130"/>
      <c r="BI517" s="130"/>
      <c r="BJ517" s="130"/>
      <c r="BK517" s="130"/>
      <c r="BL517" s="130"/>
      <c r="BM517" s="130"/>
    </row>
    <row r="518">
      <c r="A518" s="183"/>
      <c r="B518" s="183"/>
      <c r="C518" s="273"/>
      <c r="D518" s="228"/>
      <c r="E518" s="228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  <c r="AI518" s="183"/>
      <c r="AJ518" s="183"/>
      <c r="AK518" s="183"/>
      <c r="AL518" s="183"/>
      <c r="AM518" s="183"/>
      <c r="AN518" s="183"/>
      <c r="AO518" s="183"/>
      <c r="AP518" s="183"/>
      <c r="AQ518" s="183"/>
      <c r="AR518" s="183"/>
      <c r="AS518" s="183"/>
      <c r="AT518" s="183"/>
      <c r="AU518" s="183"/>
      <c r="AV518" s="183"/>
      <c r="AW518" s="183"/>
      <c r="AX518" s="130"/>
      <c r="AY518" s="130"/>
      <c r="AZ518" s="130"/>
      <c r="BA518" s="130"/>
      <c r="BB518" s="130"/>
      <c r="BC518" s="130"/>
      <c r="BD518" s="130"/>
      <c r="BE518" s="130"/>
      <c r="BF518" s="130"/>
      <c r="BG518" s="130"/>
      <c r="BH518" s="130"/>
      <c r="BI518" s="130"/>
      <c r="BJ518" s="130"/>
      <c r="BK518" s="130"/>
      <c r="BL518" s="130"/>
      <c r="BM518" s="130"/>
    </row>
    <row r="519">
      <c r="A519" s="183"/>
      <c r="B519" s="183"/>
      <c r="C519" s="273"/>
      <c r="D519" s="228"/>
      <c r="E519" s="228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  <c r="AI519" s="183"/>
      <c r="AJ519" s="183"/>
      <c r="AK519" s="183"/>
      <c r="AL519" s="183"/>
      <c r="AM519" s="183"/>
      <c r="AN519" s="183"/>
      <c r="AO519" s="183"/>
      <c r="AP519" s="183"/>
      <c r="AQ519" s="183"/>
      <c r="AR519" s="183"/>
      <c r="AS519" s="183"/>
      <c r="AT519" s="183"/>
      <c r="AU519" s="183"/>
      <c r="AV519" s="183"/>
      <c r="AW519" s="183"/>
      <c r="AX519" s="130"/>
      <c r="AY519" s="130"/>
      <c r="AZ519" s="130"/>
      <c r="BA519" s="130"/>
      <c r="BB519" s="130"/>
      <c r="BC519" s="130"/>
      <c r="BD519" s="130"/>
      <c r="BE519" s="130"/>
      <c r="BF519" s="130"/>
      <c r="BG519" s="130"/>
      <c r="BH519" s="130"/>
      <c r="BI519" s="130"/>
      <c r="BJ519" s="130"/>
      <c r="BK519" s="130"/>
      <c r="BL519" s="130"/>
      <c r="BM519" s="130"/>
    </row>
    <row r="520">
      <c r="A520" s="183"/>
      <c r="B520" s="183"/>
      <c r="C520" s="273"/>
      <c r="D520" s="228"/>
      <c r="E520" s="228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  <c r="AI520" s="183"/>
      <c r="AJ520" s="183"/>
      <c r="AK520" s="183"/>
      <c r="AL520" s="183"/>
      <c r="AM520" s="183"/>
      <c r="AN520" s="183"/>
      <c r="AO520" s="183"/>
      <c r="AP520" s="183"/>
      <c r="AQ520" s="183"/>
      <c r="AR520" s="183"/>
      <c r="AS520" s="183"/>
      <c r="AT520" s="183"/>
      <c r="AU520" s="183"/>
      <c r="AV520" s="183"/>
      <c r="AW520" s="183"/>
      <c r="AX520" s="130"/>
      <c r="AY520" s="130"/>
      <c r="AZ520" s="130"/>
      <c r="BA520" s="130"/>
      <c r="BB520" s="130"/>
      <c r="BC520" s="130"/>
      <c r="BD520" s="130"/>
      <c r="BE520" s="130"/>
      <c r="BF520" s="130"/>
      <c r="BG520" s="130"/>
      <c r="BH520" s="130"/>
      <c r="BI520" s="130"/>
      <c r="BJ520" s="130"/>
      <c r="BK520" s="130"/>
      <c r="BL520" s="130"/>
      <c r="BM520" s="130"/>
    </row>
    <row r="521">
      <c r="A521" s="183"/>
      <c r="B521" s="183"/>
      <c r="C521" s="273"/>
      <c r="D521" s="228"/>
      <c r="E521" s="228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  <c r="AI521" s="183"/>
      <c r="AJ521" s="183"/>
      <c r="AK521" s="183"/>
      <c r="AL521" s="183"/>
      <c r="AM521" s="183"/>
      <c r="AN521" s="183"/>
      <c r="AO521" s="183"/>
      <c r="AP521" s="183"/>
      <c r="AQ521" s="183"/>
      <c r="AR521" s="183"/>
      <c r="AS521" s="183"/>
      <c r="AT521" s="183"/>
      <c r="AU521" s="183"/>
      <c r="AV521" s="183"/>
      <c r="AW521" s="183"/>
      <c r="AX521" s="130"/>
      <c r="AY521" s="130"/>
      <c r="AZ521" s="130"/>
      <c r="BA521" s="130"/>
      <c r="BB521" s="130"/>
      <c r="BC521" s="130"/>
      <c r="BD521" s="130"/>
      <c r="BE521" s="130"/>
      <c r="BF521" s="130"/>
      <c r="BG521" s="130"/>
      <c r="BH521" s="130"/>
      <c r="BI521" s="130"/>
      <c r="BJ521" s="130"/>
      <c r="BK521" s="130"/>
      <c r="BL521" s="130"/>
      <c r="BM521" s="130"/>
    </row>
    <row r="522">
      <c r="A522" s="183"/>
      <c r="B522" s="183"/>
      <c r="C522" s="273"/>
      <c r="D522" s="228"/>
      <c r="E522" s="228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  <c r="AI522" s="183"/>
      <c r="AJ522" s="183"/>
      <c r="AK522" s="183"/>
      <c r="AL522" s="183"/>
      <c r="AM522" s="183"/>
      <c r="AN522" s="183"/>
      <c r="AO522" s="183"/>
      <c r="AP522" s="183"/>
      <c r="AQ522" s="183"/>
      <c r="AR522" s="183"/>
      <c r="AS522" s="183"/>
      <c r="AT522" s="183"/>
      <c r="AU522" s="183"/>
      <c r="AV522" s="183"/>
      <c r="AW522" s="183"/>
      <c r="AX522" s="130"/>
      <c r="AY522" s="130"/>
      <c r="AZ522" s="130"/>
      <c r="BA522" s="130"/>
      <c r="BB522" s="130"/>
      <c r="BC522" s="130"/>
      <c r="BD522" s="130"/>
      <c r="BE522" s="130"/>
      <c r="BF522" s="130"/>
      <c r="BG522" s="130"/>
      <c r="BH522" s="130"/>
      <c r="BI522" s="130"/>
      <c r="BJ522" s="130"/>
      <c r="BK522" s="130"/>
      <c r="BL522" s="130"/>
      <c r="BM522" s="130"/>
    </row>
    <row r="523">
      <c r="A523" s="183"/>
      <c r="B523" s="183"/>
      <c r="C523" s="273"/>
      <c r="D523" s="228"/>
      <c r="E523" s="228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  <c r="AI523" s="183"/>
      <c r="AJ523" s="183"/>
      <c r="AK523" s="183"/>
      <c r="AL523" s="183"/>
      <c r="AM523" s="183"/>
      <c r="AN523" s="183"/>
      <c r="AO523" s="183"/>
      <c r="AP523" s="183"/>
      <c r="AQ523" s="183"/>
      <c r="AR523" s="183"/>
      <c r="AS523" s="183"/>
      <c r="AT523" s="183"/>
      <c r="AU523" s="183"/>
      <c r="AV523" s="183"/>
      <c r="AW523" s="183"/>
      <c r="AX523" s="130"/>
      <c r="AY523" s="130"/>
      <c r="AZ523" s="130"/>
      <c r="BA523" s="130"/>
      <c r="BB523" s="130"/>
      <c r="BC523" s="130"/>
      <c r="BD523" s="130"/>
      <c r="BE523" s="130"/>
      <c r="BF523" s="130"/>
      <c r="BG523" s="130"/>
      <c r="BH523" s="130"/>
      <c r="BI523" s="130"/>
      <c r="BJ523" s="130"/>
      <c r="BK523" s="130"/>
      <c r="BL523" s="130"/>
      <c r="BM523" s="130"/>
    </row>
    <row r="524">
      <c r="A524" s="183"/>
      <c r="B524" s="183"/>
      <c r="C524" s="273"/>
      <c r="D524" s="228"/>
      <c r="E524" s="228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  <c r="AI524" s="183"/>
      <c r="AJ524" s="183"/>
      <c r="AK524" s="183"/>
      <c r="AL524" s="183"/>
      <c r="AM524" s="183"/>
      <c r="AN524" s="183"/>
      <c r="AO524" s="183"/>
      <c r="AP524" s="183"/>
      <c r="AQ524" s="183"/>
      <c r="AR524" s="183"/>
      <c r="AS524" s="183"/>
      <c r="AT524" s="183"/>
      <c r="AU524" s="183"/>
      <c r="AV524" s="183"/>
      <c r="AW524" s="183"/>
      <c r="AX524" s="130"/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</row>
    <row r="525">
      <c r="A525" s="183"/>
      <c r="B525" s="183"/>
      <c r="C525" s="273"/>
      <c r="D525" s="228"/>
      <c r="E525" s="228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  <c r="AI525" s="183"/>
      <c r="AJ525" s="183"/>
      <c r="AK525" s="183"/>
      <c r="AL525" s="183"/>
      <c r="AM525" s="183"/>
      <c r="AN525" s="183"/>
      <c r="AO525" s="183"/>
      <c r="AP525" s="183"/>
      <c r="AQ525" s="183"/>
      <c r="AR525" s="183"/>
      <c r="AS525" s="183"/>
      <c r="AT525" s="183"/>
      <c r="AU525" s="183"/>
      <c r="AV525" s="183"/>
      <c r="AW525" s="183"/>
      <c r="AX525" s="130"/>
      <c r="AY525" s="130"/>
      <c r="AZ525" s="130"/>
      <c r="BA525" s="130"/>
      <c r="BB525" s="130"/>
      <c r="BC525" s="130"/>
      <c r="BD525" s="130"/>
      <c r="BE525" s="130"/>
      <c r="BF525" s="130"/>
      <c r="BG525" s="130"/>
      <c r="BH525" s="130"/>
      <c r="BI525" s="130"/>
      <c r="BJ525" s="130"/>
      <c r="BK525" s="130"/>
      <c r="BL525" s="130"/>
      <c r="BM525" s="130"/>
    </row>
    <row r="526">
      <c r="A526" s="183"/>
      <c r="B526" s="183"/>
      <c r="C526" s="273"/>
      <c r="D526" s="228"/>
      <c r="E526" s="228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  <c r="AI526" s="183"/>
      <c r="AJ526" s="183"/>
      <c r="AK526" s="183"/>
      <c r="AL526" s="183"/>
      <c r="AM526" s="183"/>
      <c r="AN526" s="183"/>
      <c r="AO526" s="183"/>
      <c r="AP526" s="183"/>
      <c r="AQ526" s="183"/>
      <c r="AR526" s="183"/>
      <c r="AS526" s="183"/>
      <c r="AT526" s="183"/>
      <c r="AU526" s="183"/>
      <c r="AV526" s="183"/>
      <c r="AW526" s="183"/>
      <c r="AX526" s="130"/>
      <c r="AY526" s="130"/>
      <c r="AZ526" s="130"/>
      <c r="BA526" s="130"/>
      <c r="BB526" s="130"/>
      <c r="BC526" s="130"/>
      <c r="BD526" s="130"/>
      <c r="BE526" s="130"/>
      <c r="BF526" s="130"/>
      <c r="BG526" s="130"/>
      <c r="BH526" s="130"/>
      <c r="BI526" s="130"/>
      <c r="BJ526" s="130"/>
      <c r="BK526" s="130"/>
      <c r="BL526" s="130"/>
      <c r="BM526" s="130"/>
    </row>
    <row r="527">
      <c r="A527" s="183"/>
      <c r="B527" s="183"/>
      <c r="C527" s="273"/>
      <c r="D527" s="228"/>
      <c r="E527" s="228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183"/>
      <c r="AR527" s="183"/>
      <c r="AS527" s="183"/>
      <c r="AT527" s="183"/>
      <c r="AU527" s="183"/>
      <c r="AV527" s="183"/>
      <c r="AW527" s="183"/>
      <c r="AX527" s="130"/>
      <c r="AY527" s="130"/>
      <c r="AZ527" s="130"/>
      <c r="BA527" s="130"/>
      <c r="BB527" s="130"/>
      <c r="BC527" s="130"/>
      <c r="BD527" s="130"/>
      <c r="BE527" s="130"/>
      <c r="BF527" s="130"/>
      <c r="BG527" s="130"/>
      <c r="BH527" s="130"/>
      <c r="BI527" s="130"/>
      <c r="BJ527" s="130"/>
      <c r="BK527" s="130"/>
      <c r="BL527" s="130"/>
      <c r="BM527" s="130"/>
    </row>
    <row r="528">
      <c r="A528" s="183"/>
      <c r="B528" s="183"/>
      <c r="C528" s="273"/>
      <c r="D528" s="228"/>
      <c r="E528" s="228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183"/>
      <c r="AR528" s="183"/>
      <c r="AS528" s="183"/>
      <c r="AT528" s="183"/>
      <c r="AU528" s="183"/>
      <c r="AV528" s="183"/>
      <c r="AW528" s="183"/>
      <c r="AX528" s="130"/>
      <c r="AY528" s="130"/>
      <c r="AZ528" s="130"/>
      <c r="BA528" s="130"/>
      <c r="BB528" s="130"/>
      <c r="BC528" s="130"/>
      <c r="BD528" s="130"/>
      <c r="BE528" s="130"/>
      <c r="BF528" s="130"/>
      <c r="BG528" s="130"/>
      <c r="BH528" s="130"/>
      <c r="BI528" s="130"/>
      <c r="BJ528" s="130"/>
      <c r="BK528" s="130"/>
      <c r="BL528" s="130"/>
      <c r="BM528" s="130"/>
    </row>
    <row r="529">
      <c r="A529" s="183"/>
      <c r="B529" s="183"/>
      <c r="C529" s="273"/>
      <c r="D529" s="228"/>
      <c r="E529" s="228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/>
      <c r="AN529" s="183"/>
      <c r="AO529" s="183"/>
      <c r="AP529" s="183"/>
      <c r="AQ529" s="183"/>
      <c r="AR529" s="183"/>
      <c r="AS529" s="183"/>
      <c r="AT529" s="183"/>
      <c r="AU529" s="183"/>
      <c r="AV529" s="183"/>
      <c r="AW529" s="183"/>
      <c r="AX529" s="130"/>
      <c r="AY529" s="130"/>
      <c r="AZ529" s="130"/>
      <c r="BA529" s="130"/>
      <c r="BB529" s="130"/>
      <c r="BC529" s="130"/>
      <c r="BD529" s="130"/>
      <c r="BE529" s="130"/>
      <c r="BF529" s="130"/>
      <c r="BG529" s="130"/>
      <c r="BH529" s="130"/>
      <c r="BI529" s="130"/>
      <c r="BJ529" s="130"/>
      <c r="BK529" s="130"/>
      <c r="BL529" s="130"/>
      <c r="BM529" s="130"/>
    </row>
    <row r="530">
      <c r="A530" s="183"/>
      <c r="B530" s="183"/>
      <c r="C530" s="273"/>
      <c r="D530" s="228"/>
      <c r="E530" s="228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  <c r="AI530" s="183"/>
      <c r="AJ530" s="183"/>
      <c r="AK530" s="183"/>
      <c r="AL530" s="183"/>
      <c r="AM530" s="183"/>
      <c r="AN530" s="183"/>
      <c r="AO530" s="183"/>
      <c r="AP530" s="183"/>
      <c r="AQ530" s="183"/>
      <c r="AR530" s="183"/>
      <c r="AS530" s="183"/>
      <c r="AT530" s="183"/>
      <c r="AU530" s="183"/>
      <c r="AV530" s="183"/>
      <c r="AW530" s="183"/>
      <c r="AX530" s="130"/>
      <c r="AY530" s="130"/>
      <c r="AZ530" s="130"/>
      <c r="BA530" s="130"/>
      <c r="BB530" s="130"/>
      <c r="BC530" s="130"/>
      <c r="BD530" s="130"/>
      <c r="BE530" s="130"/>
      <c r="BF530" s="130"/>
      <c r="BG530" s="130"/>
      <c r="BH530" s="130"/>
      <c r="BI530" s="130"/>
      <c r="BJ530" s="130"/>
      <c r="BK530" s="130"/>
      <c r="BL530" s="130"/>
      <c r="BM530" s="130"/>
    </row>
    <row r="531">
      <c r="A531" s="183"/>
      <c r="B531" s="183"/>
      <c r="C531" s="273"/>
      <c r="D531" s="228"/>
      <c r="E531" s="228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  <c r="AI531" s="183"/>
      <c r="AJ531" s="183"/>
      <c r="AK531" s="183"/>
      <c r="AL531" s="183"/>
      <c r="AM531" s="183"/>
      <c r="AN531" s="183"/>
      <c r="AO531" s="183"/>
      <c r="AP531" s="183"/>
      <c r="AQ531" s="183"/>
      <c r="AR531" s="183"/>
      <c r="AS531" s="183"/>
      <c r="AT531" s="183"/>
      <c r="AU531" s="183"/>
      <c r="AV531" s="183"/>
      <c r="AW531" s="183"/>
      <c r="AX531" s="130"/>
      <c r="AY531" s="130"/>
      <c r="AZ531" s="130"/>
      <c r="BA531" s="130"/>
      <c r="BB531" s="130"/>
      <c r="BC531" s="130"/>
      <c r="BD531" s="130"/>
      <c r="BE531" s="130"/>
      <c r="BF531" s="130"/>
      <c r="BG531" s="130"/>
      <c r="BH531" s="130"/>
      <c r="BI531" s="130"/>
      <c r="BJ531" s="130"/>
      <c r="BK531" s="130"/>
      <c r="BL531" s="130"/>
      <c r="BM531" s="130"/>
    </row>
    <row r="532">
      <c r="A532" s="183"/>
      <c r="B532" s="183"/>
      <c r="C532" s="273"/>
      <c r="D532" s="228"/>
      <c r="E532" s="228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  <c r="AI532" s="183"/>
      <c r="AJ532" s="183"/>
      <c r="AK532" s="183"/>
      <c r="AL532" s="183"/>
      <c r="AM532" s="183"/>
      <c r="AN532" s="183"/>
      <c r="AO532" s="183"/>
      <c r="AP532" s="183"/>
      <c r="AQ532" s="183"/>
      <c r="AR532" s="183"/>
      <c r="AS532" s="183"/>
      <c r="AT532" s="183"/>
      <c r="AU532" s="183"/>
      <c r="AV532" s="183"/>
      <c r="AW532" s="183"/>
      <c r="AX532" s="130"/>
      <c r="AY532" s="130"/>
      <c r="AZ532" s="130"/>
      <c r="BA532" s="130"/>
      <c r="BB532" s="130"/>
      <c r="BC532" s="130"/>
      <c r="BD532" s="130"/>
      <c r="BE532" s="130"/>
      <c r="BF532" s="130"/>
      <c r="BG532" s="130"/>
      <c r="BH532" s="130"/>
      <c r="BI532" s="130"/>
      <c r="BJ532" s="130"/>
      <c r="BK532" s="130"/>
      <c r="BL532" s="130"/>
      <c r="BM532" s="130"/>
    </row>
    <row r="533">
      <c r="A533" s="183"/>
      <c r="B533" s="183"/>
      <c r="C533" s="273"/>
      <c r="D533" s="228"/>
      <c r="E533" s="228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  <c r="AI533" s="183"/>
      <c r="AJ533" s="183"/>
      <c r="AK533" s="183"/>
      <c r="AL533" s="183"/>
      <c r="AM533" s="183"/>
      <c r="AN533" s="183"/>
      <c r="AO533" s="183"/>
      <c r="AP533" s="183"/>
      <c r="AQ533" s="183"/>
      <c r="AR533" s="183"/>
      <c r="AS533" s="183"/>
      <c r="AT533" s="183"/>
      <c r="AU533" s="183"/>
      <c r="AV533" s="183"/>
      <c r="AW533" s="183"/>
      <c r="AX533" s="130"/>
      <c r="AY533" s="130"/>
      <c r="AZ533" s="130"/>
      <c r="BA533" s="130"/>
      <c r="BB533" s="130"/>
      <c r="BC533" s="130"/>
      <c r="BD533" s="130"/>
      <c r="BE533" s="130"/>
      <c r="BF533" s="130"/>
      <c r="BG533" s="130"/>
      <c r="BH533" s="130"/>
      <c r="BI533" s="130"/>
      <c r="BJ533" s="130"/>
      <c r="BK533" s="130"/>
      <c r="BL533" s="130"/>
      <c r="BM533" s="130"/>
    </row>
    <row r="534">
      <c r="A534" s="183"/>
      <c r="B534" s="183"/>
      <c r="C534" s="273"/>
      <c r="D534" s="228"/>
      <c r="E534" s="228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  <c r="AI534" s="183"/>
      <c r="AJ534" s="183"/>
      <c r="AK534" s="183"/>
      <c r="AL534" s="183"/>
      <c r="AM534" s="183"/>
      <c r="AN534" s="183"/>
      <c r="AO534" s="183"/>
      <c r="AP534" s="183"/>
      <c r="AQ534" s="183"/>
      <c r="AR534" s="183"/>
      <c r="AS534" s="183"/>
      <c r="AT534" s="183"/>
      <c r="AU534" s="183"/>
      <c r="AV534" s="183"/>
      <c r="AW534" s="183"/>
      <c r="AX534" s="130"/>
      <c r="AY534" s="130"/>
      <c r="AZ534" s="130"/>
      <c r="BA534" s="130"/>
      <c r="BB534" s="130"/>
      <c r="BC534" s="130"/>
      <c r="BD534" s="130"/>
      <c r="BE534" s="130"/>
      <c r="BF534" s="130"/>
      <c r="BG534" s="130"/>
      <c r="BH534" s="130"/>
      <c r="BI534" s="130"/>
      <c r="BJ534" s="130"/>
      <c r="BK534" s="130"/>
      <c r="BL534" s="130"/>
      <c r="BM534" s="130"/>
    </row>
    <row r="535">
      <c r="A535" s="183"/>
      <c r="B535" s="183"/>
      <c r="C535" s="273"/>
      <c r="D535" s="228"/>
      <c r="E535" s="228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  <c r="AI535" s="183"/>
      <c r="AJ535" s="183"/>
      <c r="AK535" s="183"/>
      <c r="AL535" s="183"/>
      <c r="AM535" s="183"/>
      <c r="AN535" s="183"/>
      <c r="AO535" s="183"/>
      <c r="AP535" s="183"/>
      <c r="AQ535" s="183"/>
      <c r="AR535" s="183"/>
      <c r="AS535" s="183"/>
      <c r="AT535" s="183"/>
      <c r="AU535" s="183"/>
      <c r="AV535" s="183"/>
      <c r="AW535" s="183"/>
      <c r="AX535" s="130"/>
      <c r="AY535" s="130"/>
      <c r="AZ535" s="130"/>
      <c r="BA535" s="130"/>
      <c r="BB535" s="130"/>
      <c r="BC535" s="130"/>
      <c r="BD535" s="130"/>
      <c r="BE535" s="130"/>
      <c r="BF535" s="130"/>
      <c r="BG535" s="130"/>
      <c r="BH535" s="130"/>
      <c r="BI535" s="130"/>
      <c r="BJ535" s="130"/>
      <c r="BK535" s="130"/>
      <c r="BL535" s="130"/>
      <c r="BM535" s="130"/>
    </row>
    <row r="536">
      <c r="A536" s="183"/>
      <c r="B536" s="183"/>
      <c r="C536" s="273"/>
      <c r="D536" s="228"/>
      <c r="E536" s="228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  <c r="AI536" s="183"/>
      <c r="AJ536" s="183"/>
      <c r="AK536" s="183"/>
      <c r="AL536" s="183"/>
      <c r="AM536" s="183"/>
      <c r="AN536" s="183"/>
      <c r="AO536" s="183"/>
      <c r="AP536" s="183"/>
      <c r="AQ536" s="183"/>
      <c r="AR536" s="183"/>
      <c r="AS536" s="183"/>
      <c r="AT536" s="183"/>
      <c r="AU536" s="183"/>
      <c r="AV536" s="183"/>
      <c r="AW536" s="183"/>
      <c r="AX536" s="130"/>
      <c r="AY536" s="130"/>
      <c r="AZ536" s="130"/>
      <c r="BA536" s="130"/>
      <c r="BB536" s="130"/>
      <c r="BC536" s="130"/>
      <c r="BD536" s="130"/>
      <c r="BE536" s="130"/>
      <c r="BF536" s="130"/>
      <c r="BG536" s="130"/>
      <c r="BH536" s="130"/>
      <c r="BI536" s="130"/>
      <c r="BJ536" s="130"/>
      <c r="BK536" s="130"/>
      <c r="BL536" s="130"/>
      <c r="BM536" s="130"/>
    </row>
    <row r="537">
      <c r="A537" s="183"/>
      <c r="B537" s="183"/>
      <c r="C537" s="273"/>
      <c r="D537" s="228"/>
      <c r="E537" s="228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  <c r="AI537" s="183"/>
      <c r="AJ537" s="183"/>
      <c r="AK537" s="183"/>
      <c r="AL537" s="183"/>
      <c r="AM537" s="183"/>
      <c r="AN537" s="183"/>
      <c r="AO537" s="183"/>
      <c r="AP537" s="183"/>
      <c r="AQ537" s="183"/>
      <c r="AR537" s="183"/>
      <c r="AS537" s="183"/>
      <c r="AT537" s="183"/>
      <c r="AU537" s="183"/>
      <c r="AV537" s="183"/>
      <c r="AW537" s="183"/>
      <c r="AX537" s="130"/>
      <c r="AY537" s="130"/>
      <c r="AZ537" s="130"/>
      <c r="BA537" s="130"/>
      <c r="BB537" s="130"/>
      <c r="BC537" s="130"/>
      <c r="BD537" s="130"/>
      <c r="BE537" s="130"/>
      <c r="BF537" s="130"/>
      <c r="BG537" s="130"/>
      <c r="BH537" s="130"/>
      <c r="BI537" s="130"/>
      <c r="BJ537" s="130"/>
      <c r="BK537" s="130"/>
      <c r="BL537" s="130"/>
      <c r="BM537" s="130"/>
    </row>
    <row r="538">
      <c r="A538" s="183"/>
      <c r="B538" s="183"/>
      <c r="C538" s="273"/>
      <c r="D538" s="228"/>
      <c r="E538" s="228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  <c r="AI538" s="183"/>
      <c r="AJ538" s="183"/>
      <c r="AK538" s="183"/>
      <c r="AL538" s="183"/>
      <c r="AM538" s="183"/>
      <c r="AN538" s="183"/>
      <c r="AO538" s="183"/>
      <c r="AP538" s="183"/>
      <c r="AQ538" s="183"/>
      <c r="AR538" s="183"/>
      <c r="AS538" s="183"/>
      <c r="AT538" s="183"/>
      <c r="AU538" s="183"/>
      <c r="AV538" s="183"/>
      <c r="AW538" s="183"/>
      <c r="AX538" s="130"/>
      <c r="AY538" s="130"/>
      <c r="AZ538" s="130"/>
      <c r="BA538" s="130"/>
      <c r="BB538" s="130"/>
      <c r="BC538" s="130"/>
      <c r="BD538" s="130"/>
      <c r="BE538" s="130"/>
      <c r="BF538" s="130"/>
      <c r="BG538" s="130"/>
      <c r="BH538" s="130"/>
      <c r="BI538" s="130"/>
      <c r="BJ538" s="130"/>
      <c r="BK538" s="130"/>
      <c r="BL538" s="130"/>
      <c r="BM538" s="130"/>
    </row>
    <row r="539">
      <c r="A539" s="183"/>
      <c r="B539" s="183"/>
      <c r="C539" s="273"/>
      <c r="D539" s="228"/>
      <c r="E539" s="228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  <c r="AI539" s="183"/>
      <c r="AJ539" s="183"/>
      <c r="AK539" s="183"/>
      <c r="AL539" s="183"/>
      <c r="AM539" s="183"/>
      <c r="AN539" s="183"/>
      <c r="AO539" s="183"/>
      <c r="AP539" s="183"/>
      <c r="AQ539" s="183"/>
      <c r="AR539" s="183"/>
      <c r="AS539" s="183"/>
      <c r="AT539" s="183"/>
      <c r="AU539" s="183"/>
      <c r="AV539" s="183"/>
      <c r="AW539" s="183"/>
      <c r="AX539" s="130"/>
      <c r="AY539" s="130"/>
      <c r="AZ539" s="130"/>
      <c r="BA539" s="130"/>
      <c r="BB539" s="130"/>
      <c r="BC539" s="130"/>
      <c r="BD539" s="130"/>
      <c r="BE539" s="130"/>
      <c r="BF539" s="130"/>
      <c r="BG539" s="130"/>
      <c r="BH539" s="130"/>
      <c r="BI539" s="130"/>
      <c r="BJ539" s="130"/>
      <c r="BK539" s="130"/>
      <c r="BL539" s="130"/>
      <c r="BM539" s="130"/>
    </row>
    <row r="540">
      <c r="A540" s="183"/>
      <c r="B540" s="183"/>
      <c r="C540" s="273"/>
      <c r="D540" s="228"/>
      <c r="E540" s="228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  <c r="AI540" s="183"/>
      <c r="AJ540" s="183"/>
      <c r="AK540" s="183"/>
      <c r="AL540" s="183"/>
      <c r="AM540" s="183"/>
      <c r="AN540" s="183"/>
      <c r="AO540" s="183"/>
      <c r="AP540" s="183"/>
      <c r="AQ540" s="183"/>
      <c r="AR540" s="183"/>
      <c r="AS540" s="183"/>
      <c r="AT540" s="183"/>
      <c r="AU540" s="183"/>
      <c r="AV540" s="183"/>
      <c r="AW540" s="183"/>
      <c r="AX540" s="130"/>
      <c r="AY540" s="130"/>
      <c r="AZ540" s="130"/>
      <c r="BA540" s="130"/>
      <c r="BB540" s="130"/>
      <c r="BC540" s="130"/>
      <c r="BD540" s="130"/>
      <c r="BE540" s="130"/>
      <c r="BF540" s="130"/>
      <c r="BG540" s="130"/>
      <c r="BH540" s="130"/>
      <c r="BI540" s="130"/>
      <c r="BJ540" s="130"/>
      <c r="BK540" s="130"/>
      <c r="BL540" s="130"/>
      <c r="BM540" s="130"/>
    </row>
    <row r="541">
      <c r="A541" s="183"/>
      <c r="B541" s="183"/>
      <c r="C541" s="273"/>
      <c r="D541" s="228"/>
      <c r="E541" s="228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  <c r="AI541" s="183"/>
      <c r="AJ541" s="183"/>
      <c r="AK541" s="183"/>
      <c r="AL541" s="183"/>
      <c r="AM541" s="183"/>
      <c r="AN541" s="183"/>
      <c r="AO541" s="183"/>
      <c r="AP541" s="183"/>
      <c r="AQ541" s="183"/>
      <c r="AR541" s="183"/>
      <c r="AS541" s="183"/>
      <c r="AT541" s="183"/>
      <c r="AU541" s="183"/>
      <c r="AV541" s="183"/>
      <c r="AW541" s="183"/>
      <c r="AX541" s="130"/>
      <c r="AY541" s="130"/>
      <c r="AZ541" s="130"/>
      <c r="BA541" s="130"/>
      <c r="BB541" s="130"/>
      <c r="BC541" s="130"/>
      <c r="BD541" s="130"/>
      <c r="BE541" s="130"/>
      <c r="BF541" s="130"/>
      <c r="BG541" s="130"/>
      <c r="BH541" s="130"/>
      <c r="BI541" s="130"/>
      <c r="BJ541" s="130"/>
      <c r="BK541" s="130"/>
      <c r="BL541" s="130"/>
      <c r="BM541" s="130"/>
    </row>
    <row r="542">
      <c r="A542" s="183"/>
      <c r="B542" s="183"/>
      <c r="C542" s="273"/>
      <c r="D542" s="228"/>
      <c r="E542" s="228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  <c r="AI542" s="183"/>
      <c r="AJ542" s="183"/>
      <c r="AK542" s="183"/>
      <c r="AL542" s="183"/>
      <c r="AM542" s="183"/>
      <c r="AN542" s="183"/>
      <c r="AO542" s="183"/>
      <c r="AP542" s="183"/>
      <c r="AQ542" s="183"/>
      <c r="AR542" s="183"/>
      <c r="AS542" s="183"/>
      <c r="AT542" s="183"/>
      <c r="AU542" s="183"/>
      <c r="AV542" s="183"/>
      <c r="AW542" s="183"/>
      <c r="AX542" s="130"/>
      <c r="AY542" s="130"/>
      <c r="AZ542" s="130"/>
      <c r="BA542" s="130"/>
      <c r="BB542" s="130"/>
      <c r="BC542" s="130"/>
      <c r="BD542" s="130"/>
      <c r="BE542" s="130"/>
      <c r="BF542" s="130"/>
      <c r="BG542" s="130"/>
      <c r="BH542" s="130"/>
      <c r="BI542" s="130"/>
      <c r="BJ542" s="130"/>
      <c r="BK542" s="130"/>
      <c r="BL542" s="130"/>
      <c r="BM542" s="130"/>
    </row>
    <row r="543">
      <c r="A543" s="183"/>
      <c r="B543" s="183"/>
      <c r="C543" s="273"/>
      <c r="D543" s="228"/>
      <c r="E543" s="228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  <c r="AI543" s="183"/>
      <c r="AJ543" s="183"/>
      <c r="AK543" s="183"/>
      <c r="AL543" s="183"/>
      <c r="AM543" s="183"/>
      <c r="AN543" s="183"/>
      <c r="AO543" s="183"/>
      <c r="AP543" s="183"/>
      <c r="AQ543" s="183"/>
      <c r="AR543" s="183"/>
      <c r="AS543" s="183"/>
      <c r="AT543" s="183"/>
      <c r="AU543" s="183"/>
      <c r="AV543" s="183"/>
      <c r="AW543" s="183"/>
      <c r="AX543" s="130"/>
      <c r="AY543" s="130"/>
      <c r="AZ543" s="130"/>
      <c r="BA543" s="130"/>
      <c r="BB543" s="130"/>
      <c r="BC543" s="130"/>
      <c r="BD543" s="130"/>
      <c r="BE543" s="130"/>
      <c r="BF543" s="130"/>
      <c r="BG543" s="130"/>
      <c r="BH543" s="130"/>
      <c r="BI543" s="130"/>
      <c r="BJ543" s="130"/>
      <c r="BK543" s="130"/>
      <c r="BL543" s="130"/>
      <c r="BM543" s="130"/>
    </row>
    <row r="544">
      <c r="A544" s="183"/>
      <c r="B544" s="183"/>
      <c r="C544" s="273"/>
      <c r="D544" s="228"/>
      <c r="E544" s="228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  <c r="AI544" s="183"/>
      <c r="AJ544" s="183"/>
      <c r="AK544" s="183"/>
      <c r="AL544" s="183"/>
      <c r="AM544" s="183"/>
      <c r="AN544" s="183"/>
      <c r="AO544" s="183"/>
      <c r="AP544" s="183"/>
      <c r="AQ544" s="183"/>
      <c r="AR544" s="183"/>
      <c r="AS544" s="183"/>
      <c r="AT544" s="183"/>
      <c r="AU544" s="183"/>
      <c r="AV544" s="183"/>
      <c r="AW544" s="183"/>
      <c r="AX544" s="130"/>
      <c r="AY544" s="130"/>
      <c r="AZ544" s="130"/>
      <c r="BA544" s="130"/>
      <c r="BB544" s="130"/>
      <c r="BC544" s="130"/>
      <c r="BD544" s="130"/>
      <c r="BE544" s="130"/>
      <c r="BF544" s="130"/>
      <c r="BG544" s="130"/>
      <c r="BH544" s="130"/>
      <c r="BI544" s="130"/>
      <c r="BJ544" s="130"/>
      <c r="BK544" s="130"/>
      <c r="BL544" s="130"/>
      <c r="BM544" s="130"/>
    </row>
    <row r="545">
      <c r="A545" s="183"/>
      <c r="B545" s="183"/>
      <c r="C545" s="273"/>
      <c r="D545" s="228"/>
      <c r="E545" s="228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  <c r="AI545" s="183"/>
      <c r="AJ545" s="183"/>
      <c r="AK545" s="183"/>
      <c r="AL545" s="183"/>
      <c r="AM545" s="183"/>
      <c r="AN545" s="183"/>
      <c r="AO545" s="183"/>
      <c r="AP545" s="183"/>
      <c r="AQ545" s="183"/>
      <c r="AR545" s="183"/>
      <c r="AS545" s="183"/>
      <c r="AT545" s="183"/>
      <c r="AU545" s="183"/>
      <c r="AV545" s="183"/>
      <c r="AW545" s="183"/>
      <c r="AX545" s="130"/>
      <c r="AY545" s="130"/>
      <c r="AZ545" s="130"/>
      <c r="BA545" s="130"/>
      <c r="BB545" s="130"/>
      <c r="BC545" s="130"/>
      <c r="BD545" s="130"/>
      <c r="BE545" s="130"/>
      <c r="BF545" s="130"/>
      <c r="BG545" s="130"/>
      <c r="BH545" s="130"/>
      <c r="BI545" s="130"/>
      <c r="BJ545" s="130"/>
      <c r="BK545" s="130"/>
      <c r="BL545" s="130"/>
      <c r="BM545" s="130"/>
    </row>
    <row r="546">
      <c r="A546" s="183"/>
      <c r="B546" s="183"/>
      <c r="C546" s="273"/>
      <c r="D546" s="228"/>
      <c r="E546" s="228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  <c r="AI546" s="183"/>
      <c r="AJ546" s="183"/>
      <c r="AK546" s="183"/>
      <c r="AL546" s="183"/>
      <c r="AM546" s="183"/>
      <c r="AN546" s="183"/>
      <c r="AO546" s="183"/>
      <c r="AP546" s="183"/>
      <c r="AQ546" s="183"/>
      <c r="AR546" s="183"/>
      <c r="AS546" s="183"/>
      <c r="AT546" s="183"/>
      <c r="AU546" s="183"/>
      <c r="AV546" s="183"/>
      <c r="AW546" s="183"/>
      <c r="AX546" s="130"/>
      <c r="AY546" s="130"/>
      <c r="AZ546" s="130"/>
      <c r="BA546" s="130"/>
      <c r="BB546" s="130"/>
      <c r="BC546" s="130"/>
      <c r="BD546" s="130"/>
      <c r="BE546" s="130"/>
      <c r="BF546" s="130"/>
      <c r="BG546" s="130"/>
      <c r="BH546" s="130"/>
      <c r="BI546" s="130"/>
      <c r="BJ546" s="130"/>
      <c r="BK546" s="130"/>
      <c r="BL546" s="130"/>
      <c r="BM546" s="130"/>
    </row>
    <row r="547">
      <c r="A547" s="183"/>
      <c r="B547" s="183"/>
      <c r="C547" s="273"/>
      <c r="D547" s="228"/>
      <c r="E547" s="228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  <c r="AI547" s="183"/>
      <c r="AJ547" s="183"/>
      <c r="AK547" s="183"/>
      <c r="AL547" s="183"/>
      <c r="AM547" s="183"/>
      <c r="AN547" s="183"/>
      <c r="AO547" s="183"/>
      <c r="AP547" s="183"/>
      <c r="AQ547" s="183"/>
      <c r="AR547" s="183"/>
      <c r="AS547" s="183"/>
      <c r="AT547" s="183"/>
      <c r="AU547" s="183"/>
      <c r="AV547" s="183"/>
      <c r="AW547" s="183"/>
      <c r="AX547" s="130"/>
      <c r="AY547" s="130"/>
      <c r="AZ547" s="130"/>
      <c r="BA547" s="130"/>
      <c r="BB547" s="130"/>
      <c r="BC547" s="130"/>
      <c r="BD547" s="130"/>
      <c r="BE547" s="130"/>
      <c r="BF547" s="130"/>
      <c r="BG547" s="130"/>
      <c r="BH547" s="130"/>
      <c r="BI547" s="130"/>
      <c r="BJ547" s="130"/>
      <c r="BK547" s="130"/>
      <c r="BL547" s="130"/>
      <c r="BM547" s="130"/>
    </row>
    <row r="548">
      <c r="A548" s="183"/>
      <c r="B548" s="183"/>
      <c r="C548" s="273"/>
      <c r="D548" s="228"/>
      <c r="E548" s="228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  <c r="AI548" s="183"/>
      <c r="AJ548" s="183"/>
      <c r="AK548" s="183"/>
      <c r="AL548" s="183"/>
      <c r="AM548" s="183"/>
      <c r="AN548" s="183"/>
      <c r="AO548" s="183"/>
      <c r="AP548" s="183"/>
      <c r="AQ548" s="183"/>
      <c r="AR548" s="183"/>
      <c r="AS548" s="183"/>
      <c r="AT548" s="183"/>
      <c r="AU548" s="183"/>
      <c r="AV548" s="183"/>
      <c r="AW548" s="183"/>
      <c r="AX548" s="130"/>
      <c r="AY548" s="130"/>
      <c r="AZ548" s="130"/>
      <c r="BA548" s="130"/>
      <c r="BB548" s="130"/>
      <c r="BC548" s="130"/>
      <c r="BD548" s="130"/>
      <c r="BE548" s="130"/>
      <c r="BF548" s="130"/>
      <c r="BG548" s="130"/>
      <c r="BH548" s="130"/>
      <c r="BI548" s="130"/>
      <c r="BJ548" s="130"/>
      <c r="BK548" s="130"/>
      <c r="BL548" s="130"/>
      <c r="BM548" s="130"/>
    </row>
    <row r="549">
      <c r="A549" s="183"/>
      <c r="B549" s="183"/>
      <c r="C549" s="273"/>
      <c r="D549" s="228"/>
      <c r="E549" s="228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  <c r="AI549" s="183"/>
      <c r="AJ549" s="183"/>
      <c r="AK549" s="183"/>
      <c r="AL549" s="183"/>
      <c r="AM549" s="183"/>
      <c r="AN549" s="183"/>
      <c r="AO549" s="183"/>
      <c r="AP549" s="183"/>
      <c r="AQ549" s="183"/>
      <c r="AR549" s="183"/>
      <c r="AS549" s="183"/>
      <c r="AT549" s="183"/>
      <c r="AU549" s="183"/>
      <c r="AV549" s="183"/>
      <c r="AW549" s="183"/>
      <c r="AX549" s="130"/>
      <c r="AY549" s="130"/>
      <c r="AZ549" s="130"/>
      <c r="BA549" s="130"/>
      <c r="BB549" s="130"/>
      <c r="BC549" s="130"/>
      <c r="BD549" s="130"/>
      <c r="BE549" s="130"/>
      <c r="BF549" s="130"/>
      <c r="BG549" s="130"/>
      <c r="BH549" s="130"/>
      <c r="BI549" s="130"/>
      <c r="BJ549" s="130"/>
      <c r="BK549" s="130"/>
      <c r="BL549" s="130"/>
      <c r="BM549" s="130"/>
    </row>
    <row r="550">
      <c r="A550" s="183"/>
      <c r="B550" s="183"/>
      <c r="C550" s="273"/>
      <c r="D550" s="228"/>
      <c r="E550" s="228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  <c r="AI550" s="183"/>
      <c r="AJ550" s="183"/>
      <c r="AK550" s="183"/>
      <c r="AL550" s="183"/>
      <c r="AM550" s="183"/>
      <c r="AN550" s="183"/>
      <c r="AO550" s="183"/>
      <c r="AP550" s="183"/>
      <c r="AQ550" s="183"/>
      <c r="AR550" s="183"/>
      <c r="AS550" s="183"/>
      <c r="AT550" s="183"/>
      <c r="AU550" s="183"/>
      <c r="AV550" s="183"/>
      <c r="AW550" s="183"/>
      <c r="AX550" s="130"/>
      <c r="AY550" s="130"/>
      <c r="AZ550" s="130"/>
      <c r="BA550" s="130"/>
      <c r="BB550" s="130"/>
      <c r="BC550" s="130"/>
      <c r="BD550" s="130"/>
      <c r="BE550" s="130"/>
      <c r="BF550" s="130"/>
      <c r="BG550" s="130"/>
      <c r="BH550" s="130"/>
      <c r="BI550" s="130"/>
      <c r="BJ550" s="130"/>
      <c r="BK550" s="130"/>
      <c r="BL550" s="130"/>
      <c r="BM550" s="130"/>
    </row>
    <row r="551">
      <c r="A551" s="183"/>
      <c r="B551" s="183"/>
      <c r="C551" s="273"/>
      <c r="D551" s="228"/>
      <c r="E551" s="228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  <c r="AI551" s="183"/>
      <c r="AJ551" s="183"/>
      <c r="AK551" s="183"/>
      <c r="AL551" s="183"/>
      <c r="AM551" s="183"/>
      <c r="AN551" s="183"/>
      <c r="AO551" s="183"/>
      <c r="AP551" s="183"/>
      <c r="AQ551" s="183"/>
      <c r="AR551" s="183"/>
      <c r="AS551" s="183"/>
      <c r="AT551" s="183"/>
      <c r="AU551" s="183"/>
      <c r="AV551" s="183"/>
      <c r="AW551" s="183"/>
      <c r="AX551" s="130"/>
      <c r="AY551" s="130"/>
      <c r="AZ551" s="130"/>
      <c r="BA551" s="130"/>
      <c r="BB551" s="130"/>
      <c r="BC551" s="130"/>
      <c r="BD551" s="130"/>
      <c r="BE551" s="130"/>
      <c r="BF551" s="130"/>
      <c r="BG551" s="130"/>
      <c r="BH551" s="130"/>
      <c r="BI551" s="130"/>
      <c r="BJ551" s="130"/>
      <c r="BK551" s="130"/>
      <c r="BL551" s="130"/>
      <c r="BM551" s="130"/>
    </row>
    <row r="552">
      <c r="A552" s="183"/>
      <c r="B552" s="183"/>
      <c r="C552" s="273"/>
      <c r="D552" s="228"/>
      <c r="E552" s="228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  <c r="AI552" s="183"/>
      <c r="AJ552" s="183"/>
      <c r="AK552" s="183"/>
      <c r="AL552" s="183"/>
      <c r="AM552" s="183"/>
      <c r="AN552" s="183"/>
      <c r="AO552" s="183"/>
      <c r="AP552" s="183"/>
      <c r="AQ552" s="183"/>
      <c r="AR552" s="183"/>
      <c r="AS552" s="183"/>
      <c r="AT552" s="183"/>
      <c r="AU552" s="183"/>
      <c r="AV552" s="183"/>
      <c r="AW552" s="183"/>
      <c r="AX552" s="130"/>
      <c r="AY552" s="130"/>
      <c r="AZ552" s="130"/>
      <c r="BA552" s="130"/>
      <c r="BB552" s="130"/>
      <c r="BC552" s="130"/>
      <c r="BD552" s="130"/>
      <c r="BE552" s="130"/>
      <c r="BF552" s="130"/>
      <c r="BG552" s="130"/>
      <c r="BH552" s="130"/>
      <c r="BI552" s="130"/>
      <c r="BJ552" s="130"/>
      <c r="BK552" s="130"/>
      <c r="BL552" s="130"/>
      <c r="BM552" s="130"/>
    </row>
    <row r="553">
      <c r="A553" s="183"/>
      <c r="B553" s="183"/>
      <c r="C553" s="273"/>
      <c r="D553" s="228"/>
      <c r="E553" s="228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  <c r="AI553" s="183"/>
      <c r="AJ553" s="183"/>
      <c r="AK553" s="183"/>
      <c r="AL553" s="183"/>
      <c r="AM553" s="183"/>
      <c r="AN553" s="183"/>
      <c r="AO553" s="183"/>
      <c r="AP553" s="183"/>
      <c r="AQ553" s="183"/>
      <c r="AR553" s="183"/>
      <c r="AS553" s="183"/>
      <c r="AT553" s="183"/>
      <c r="AU553" s="183"/>
      <c r="AV553" s="183"/>
      <c r="AW553" s="183"/>
      <c r="AX553" s="130"/>
      <c r="AY553" s="130"/>
      <c r="AZ553" s="130"/>
      <c r="BA553" s="130"/>
      <c r="BB553" s="130"/>
      <c r="BC553" s="130"/>
      <c r="BD553" s="130"/>
      <c r="BE553" s="130"/>
      <c r="BF553" s="130"/>
      <c r="BG553" s="130"/>
      <c r="BH553" s="130"/>
      <c r="BI553" s="130"/>
      <c r="BJ553" s="130"/>
      <c r="BK553" s="130"/>
      <c r="BL553" s="130"/>
      <c r="BM553" s="130"/>
    </row>
    <row r="554">
      <c r="A554" s="183"/>
      <c r="B554" s="183"/>
      <c r="C554" s="273"/>
      <c r="D554" s="228"/>
      <c r="E554" s="228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  <c r="AI554" s="183"/>
      <c r="AJ554" s="183"/>
      <c r="AK554" s="183"/>
      <c r="AL554" s="183"/>
      <c r="AM554" s="183"/>
      <c r="AN554" s="183"/>
      <c r="AO554" s="183"/>
      <c r="AP554" s="183"/>
      <c r="AQ554" s="183"/>
      <c r="AR554" s="183"/>
      <c r="AS554" s="183"/>
      <c r="AT554" s="183"/>
      <c r="AU554" s="183"/>
      <c r="AV554" s="183"/>
      <c r="AW554" s="183"/>
      <c r="AX554" s="130"/>
      <c r="AY554" s="130"/>
      <c r="AZ554" s="130"/>
      <c r="BA554" s="130"/>
      <c r="BB554" s="130"/>
      <c r="BC554" s="130"/>
      <c r="BD554" s="130"/>
      <c r="BE554" s="130"/>
      <c r="BF554" s="130"/>
      <c r="BG554" s="130"/>
      <c r="BH554" s="130"/>
      <c r="BI554" s="130"/>
      <c r="BJ554" s="130"/>
      <c r="BK554" s="130"/>
      <c r="BL554" s="130"/>
      <c r="BM554" s="130"/>
    </row>
    <row r="555">
      <c r="A555" s="183"/>
      <c r="B555" s="183"/>
      <c r="C555" s="273"/>
      <c r="D555" s="228"/>
      <c r="E555" s="228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  <c r="AI555" s="183"/>
      <c r="AJ555" s="183"/>
      <c r="AK555" s="183"/>
      <c r="AL555" s="183"/>
      <c r="AM555" s="183"/>
      <c r="AN555" s="183"/>
      <c r="AO555" s="183"/>
      <c r="AP555" s="183"/>
      <c r="AQ555" s="183"/>
      <c r="AR555" s="183"/>
      <c r="AS555" s="183"/>
      <c r="AT555" s="183"/>
      <c r="AU555" s="183"/>
      <c r="AV555" s="183"/>
      <c r="AW555" s="183"/>
      <c r="AX555" s="130"/>
      <c r="AY555" s="130"/>
      <c r="AZ555" s="130"/>
      <c r="BA555" s="130"/>
      <c r="BB555" s="130"/>
      <c r="BC555" s="130"/>
      <c r="BD555" s="130"/>
      <c r="BE555" s="130"/>
      <c r="BF555" s="130"/>
      <c r="BG555" s="130"/>
      <c r="BH555" s="130"/>
      <c r="BI555" s="130"/>
      <c r="BJ555" s="130"/>
      <c r="BK555" s="130"/>
      <c r="BL555" s="130"/>
      <c r="BM555" s="130"/>
    </row>
    <row r="556">
      <c r="A556" s="183"/>
      <c r="B556" s="183"/>
      <c r="C556" s="273"/>
      <c r="D556" s="228"/>
      <c r="E556" s="228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  <c r="AI556" s="183"/>
      <c r="AJ556" s="183"/>
      <c r="AK556" s="183"/>
      <c r="AL556" s="183"/>
      <c r="AM556" s="183"/>
      <c r="AN556" s="183"/>
      <c r="AO556" s="183"/>
      <c r="AP556" s="183"/>
      <c r="AQ556" s="183"/>
      <c r="AR556" s="183"/>
      <c r="AS556" s="183"/>
      <c r="AT556" s="183"/>
      <c r="AU556" s="183"/>
      <c r="AV556" s="183"/>
      <c r="AW556" s="183"/>
      <c r="AX556" s="130"/>
      <c r="AY556" s="130"/>
      <c r="AZ556" s="130"/>
      <c r="BA556" s="130"/>
      <c r="BB556" s="130"/>
      <c r="BC556" s="130"/>
      <c r="BD556" s="130"/>
      <c r="BE556" s="130"/>
      <c r="BF556" s="130"/>
      <c r="BG556" s="130"/>
      <c r="BH556" s="130"/>
      <c r="BI556" s="130"/>
      <c r="BJ556" s="130"/>
      <c r="BK556" s="130"/>
      <c r="BL556" s="130"/>
      <c r="BM556" s="130"/>
    </row>
    <row r="557">
      <c r="A557" s="183"/>
      <c r="B557" s="183"/>
      <c r="C557" s="273"/>
      <c r="D557" s="228"/>
      <c r="E557" s="228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  <c r="AI557" s="183"/>
      <c r="AJ557" s="183"/>
      <c r="AK557" s="183"/>
      <c r="AL557" s="183"/>
      <c r="AM557" s="183"/>
      <c r="AN557" s="183"/>
      <c r="AO557" s="183"/>
      <c r="AP557" s="183"/>
      <c r="AQ557" s="183"/>
      <c r="AR557" s="183"/>
      <c r="AS557" s="183"/>
      <c r="AT557" s="183"/>
      <c r="AU557" s="183"/>
      <c r="AV557" s="183"/>
      <c r="AW557" s="183"/>
      <c r="AX557" s="130"/>
      <c r="AY557" s="130"/>
      <c r="AZ557" s="130"/>
      <c r="BA557" s="130"/>
      <c r="BB557" s="130"/>
      <c r="BC557" s="130"/>
      <c r="BD557" s="130"/>
      <c r="BE557" s="130"/>
      <c r="BF557" s="130"/>
      <c r="BG557" s="130"/>
      <c r="BH557" s="130"/>
      <c r="BI557" s="130"/>
      <c r="BJ557" s="130"/>
      <c r="BK557" s="130"/>
      <c r="BL557" s="130"/>
      <c r="BM557" s="130"/>
    </row>
    <row r="558">
      <c r="A558" s="183"/>
      <c r="B558" s="183"/>
      <c r="C558" s="273"/>
      <c r="D558" s="228"/>
      <c r="E558" s="228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  <c r="AI558" s="183"/>
      <c r="AJ558" s="183"/>
      <c r="AK558" s="183"/>
      <c r="AL558" s="183"/>
      <c r="AM558" s="183"/>
      <c r="AN558" s="183"/>
      <c r="AO558" s="183"/>
      <c r="AP558" s="183"/>
      <c r="AQ558" s="183"/>
      <c r="AR558" s="183"/>
      <c r="AS558" s="183"/>
      <c r="AT558" s="183"/>
      <c r="AU558" s="183"/>
      <c r="AV558" s="183"/>
      <c r="AW558" s="183"/>
      <c r="AX558" s="130"/>
      <c r="AY558" s="130"/>
      <c r="AZ558" s="130"/>
      <c r="BA558" s="130"/>
      <c r="BB558" s="130"/>
      <c r="BC558" s="130"/>
      <c r="BD558" s="130"/>
      <c r="BE558" s="130"/>
      <c r="BF558" s="130"/>
      <c r="BG558" s="130"/>
      <c r="BH558" s="130"/>
      <c r="BI558" s="130"/>
      <c r="BJ558" s="130"/>
      <c r="BK558" s="130"/>
      <c r="BL558" s="130"/>
      <c r="BM558" s="130"/>
    </row>
    <row r="559">
      <c r="A559" s="183"/>
      <c r="B559" s="183"/>
      <c r="C559" s="273"/>
      <c r="D559" s="228"/>
      <c r="E559" s="228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  <c r="AI559" s="183"/>
      <c r="AJ559" s="183"/>
      <c r="AK559" s="183"/>
      <c r="AL559" s="183"/>
      <c r="AM559" s="183"/>
      <c r="AN559" s="183"/>
      <c r="AO559" s="183"/>
      <c r="AP559" s="183"/>
      <c r="AQ559" s="183"/>
      <c r="AR559" s="183"/>
      <c r="AS559" s="183"/>
      <c r="AT559" s="183"/>
      <c r="AU559" s="183"/>
      <c r="AV559" s="183"/>
      <c r="AW559" s="183"/>
      <c r="AX559" s="130"/>
      <c r="AY559" s="130"/>
      <c r="AZ559" s="130"/>
      <c r="BA559" s="130"/>
      <c r="BB559" s="130"/>
      <c r="BC559" s="130"/>
      <c r="BD559" s="130"/>
      <c r="BE559" s="130"/>
      <c r="BF559" s="130"/>
      <c r="BG559" s="130"/>
      <c r="BH559" s="130"/>
      <c r="BI559" s="130"/>
      <c r="BJ559" s="130"/>
      <c r="BK559" s="130"/>
      <c r="BL559" s="130"/>
      <c r="BM559" s="130"/>
    </row>
    <row r="560">
      <c r="A560" s="183"/>
      <c r="B560" s="183"/>
      <c r="C560" s="273"/>
      <c r="D560" s="228"/>
      <c r="E560" s="228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  <c r="AI560" s="183"/>
      <c r="AJ560" s="183"/>
      <c r="AK560" s="183"/>
      <c r="AL560" s="183"/>
      <c r="AM560" s="183"/>
      <c r="AN560" s="183"/>
      <c r="AO560" s="183"/>
      <c r="AP560" s="183"/>
      <c r="AQ560" s="183"/>
      <c r="AR560" s="183"/>
      <c r="AS560" s="183"/>
      <c r="AT560" s="183"/>
      <c r="AU560" s="183"/>
      <c r="AV560" s="183"/>
      <c r="AW560" s="183"/>
      <c r="AX560" s="130"/>
      <c r="AY560" s="130"/>
      <c r="AZ560" s="130"/>
      <c r="BA560" s="130"/>
      <c r="BB560" s="130"/>
      <c r="BC560" s="130"/>
      <c r="BD560" s="130"/>
      <c r="BE560" s="130"/>
      <c r="BF560" s="130"/>
      <c r="BG560" s="130"/>
      <c r="BH560" s="130"/>
      <c r="BI560" s="130"/>
      <c r="BJ560" s="130"/>
      <c r="BK560" s="130"/>
      <c r="BL560" s="130"/>
      <c r="BM560" s="130"/>
    </row>
    <row r="561">
      <c r="A561" s="183"/>
      <c r="B561" s="183"/>
      <c r="C561" s="273"/>
      <c r="D561" s="228"/>
      <c r="E561" s="228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  <c r="AI561" s="183"/>
      <c r="AJ561" s="183"/>
      <c r="AK561" s="183"/>
      <c r="AL561" s="183"/>
      <c r="AM561" s="183"/>
      <c r="AN561" s="183"/>
      <c r="AO561" s="183"/>
      <c r="AP561" s="183"/>
      <c r="AQ561" s="183"/>
      <c r="AR561" s="183"/>
      <c r="AS561" s="183"/>
      <c r="AT561" s="183"/>
      <c r="AU561" s="183"/>
      <c r="AV561" s="183"/>
      <c r="AW561" s="183"/>
      <c r="AX561" s="130"/>
      <c r="AY561" s="130"/>
      <c r="AZ561" s="130"/>
      <c r="BA561" s="130"/>
      <c r="BB561" s="130"/>
      <c r="BC561" s="130"/>
      <c r="BD561" s="130"/>
      <c r="BE561" s="130"/>
      <c r="BF561" s="130"/>
      <c r="BG561" s="130"/>
      <c r="BH561" s="130"/>
      <c r="BI561" s="130"/>
      <c r="BJ561" s="130"/>
      <c r="BK561" s="130"/>
      <c r="BL561" s="130"/>
      <c r="BM561" s="130"/>
    </row>
    <row r="562">
      <c r="A562" s="183"/>
      <c r="B562" s="183"/>
      <c r="C562" s="273"/>
      <c r="D562" s="228"/>
      <c r="E562" s="228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  <c r="AI562" s="183"/>
      <c r="AJ562" s="183"/>
      <c r="AK562" s="183"/>
      <c r="AL562" s="183"/>
      <c r="AM562" s="183"/>
      <c r="AN562" s="183"/>
      <c r="AO562" s="183"/>
      <c r="AP562" s="183"/>
      <c r="AQ562" s="183"/>
      <c r="AR562" s="183"/>
      <c r="AS562" s="183"/>
      <c r="AT562" s="183"/>
      <c r="AU562" s="183"/>
      <c r="AV562" s="183"/>
      <c r="AW562" s="183"/>
      <c r="AX562" s="130"/>
      <c r="AY562" s="130"/>
      <c r="AZ562" s="130"/>
      <c r="BA562" s="130"/>
      <c r="BB562" s="130"/>
      <c r="BC562" s="130"/>
      <c r="BD562" s="130"/>
      <c r="BE562" s="130"/>
      <c r="BF562" s="130"/>
      <c r="BG562" s="130"/>
      <c r="BH562" s="130"/>
      <c r="BI562" s="130"/>
      <c r="BJ562" s="130"/>
      <c r="BK562" s="130"/>
      <c r="BL562" s="130"/>
      <c r="BM562" s="130"/>
    </row>
    <row r="563">
      <c r="A563" s="183"/>
      <c r="B563" s="183"/>
      <c r="C563" s="273"/>
      <c r="D563" s="228"/>
      <c r="E563" s="228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  <c r="AI563" s="183"/>
      <c r="AJ563" s="183"/>
      <c r="AK563" s="183"/>
      <c r="AL563" s="183"/>
      <c r="AM563" s="183"/>
      <c r="AN563" s="183"/>
      <c r="AO563" s="183"/>
      <c r="AP563" s="183"/>
      <c r="AQ563" s="183"/>
      <c r="AR563" s="183"/>
      <c r="AS563" s="183"/>
      <c r="AT563" s="183"/>
      <c r="AU563" s="183"/>
      <c r="AV563" s="183"/>
      <c r="AW563" s="183"/>
      <c r="AX563" s="130"/>
      <c r="AY563" s="130"/>
      <c r="AZ563" s="130"/>
      <c r="BA563" s="130"/>
      <c r="BB563" s="130"/>
      <c r="BC563" s="130"/>
      <c r="BD563" s="130"/>
      <c r="BE563" s="130"/>
      <c r="BF563" s="130"/>
      <c r="BG563" s="130"/>
      <c r="BH563" s="130"/>
      <c r="BI563" s="130"/>
      <c r="BJ563" s="130"/>
      <c r="BK563" s="130"/>
      <c r="BL563" s="130"/>
      <c r="BM563" s="130"/>
    </row>
    <row r="564">
      <c r="A564" s="183"/>
      <c r="B564" s="183"/>
      <c r="C564" s="273"/>
      <c r="D564" s="228"/>
      <c r="E564" s="228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  <c r="AI564" s="183"/>
      <c r="AJ564" s="183"/>
      <c r="AK564" s="183"/>
      <c r="AL564" s="183"/>
      <c r="AM564" s="183"/>
      <c r="AN564" s="183"/>
      <c r="AO564" s="183"/>
      <c r="AP564" s="183"/>
      <c r="AQ564" s="183"/>
      <c r="AR564" s="183"/>
      <c r="AS564" s="183"/>
      <c r="AT564" s="183"/>
      <c r="AU564" s="183"/>
      <c r="AV564" s="183"/>
      <c r="AW564" s="183"/>
      <c r="AX564" s="130"/>
      <c r="AY564" s="130"/>
      <c r="AZ564" s="130"/>
      <c r="BA564" s="130"/>
      <c r="BB564" s="130"/>
      <c r="BC564" s="130"/>
      <c r="BD564" s="130"/>
      <c r="BE564" s="130"/>
      <c r="BF564" s="130"/>
      <c r="BG564" s="130"/>
      <c r="BH564" s="130"/>
      <c r="BI564" s="130"/>
      <c r="BJ564" s="130"/>
      <c r="BK564" s="130"/>
      <c r="BL564" s="130"/>
      <c r="BM564" s="130"/>
    </row>
    <row r="565">
      <c r="A565" s="183"/>
      <c r="B565" s="183"/>
      <c r="C565" s="273"/>
      <c r="D565" s="228"/>
      <c r="E565" s="228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  <c r="AI565" s="183"/>
      <c r="AJ565" s="183"/>
      <c r="AK565" s="183"/>
      <c r="AL565" s="183"/>
      <c r="AM565" s="183"/>
      <c r="AN565" s="183"/>
      <c r="AO565" s="183"/>
      <c r="AP565" s="183"/>
      <c r="AQ565" s="183"/>
      <c r="AR565" s="183"/>
      <c r="AS565" s="183"/>
      <c r="AT565" s="183"/>
      <c r="AU565" s="183"/>
      <c r="AV565" s="183"/>
      <c r="AW565" s="183"/>
      <c r="AX565" s="130"/>
      <c r="AY565" s="130"/>
      <c r="AZ565" s="130"/>
      <c r="BA565" s="130"/>
      <c r="BB565" s="130"/>
      <c r="BC565" s="130"/>
      <c r="BD565" s="130"/>
      <c r="BE565" s="130"/>
      <c r="BF565" s="130"/>
      <c r="BG565" s="130"/>
      <c r="BH565" s="130"/>
      <c r="BI565" s="130"/>
      <c r="BJ565" s="130"/>
      <c r="BK565" s="130"/>
      <c r="BL565" s="130"/>
      <c r="BM565" s="130"/>
    </row>
    <row r="566">
      <c r="A566" s="183"/>
      <c r="B566" s="183"/>
      <c r="C566" s="273"/>
      <c r="D566" s="228"/>
      <c r="E566" s="228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  <c r="AI566" s="183"/>
      <c r="AJ566" s="183"/>
      <c r="AK566" s="183"/>
      <c r="AL566" s="183"/>
      <c r="AM566" s="183"/>
      <c r="AN566" s="183"/>
      <c r="AO566" s="183"/>
      <c r="AP566" s="183"/>
      <c r="AQ566" s="183"/>
      <c r="AR566" s="183"/>
      <c r="AS566" s="183"/>
      <c r="AT566" s="183"/>
      <c r="AU566" s="183"/>
      <c r="AV566" s="183"/>
      <c r="AW566" s="183"/>
      <c r="AX566" s="130"/>
      <c r="AY566" s="130"/>
      <c r="AZ566" s="130"/>
      <c r="BA566" s="130"/>
      <c r="BB566" s="130"/>
      <c r="BC566" s="130"/>
      <c r="BD566" s="130"/>
      <c r="BE566" s="130"/>
      <c r="BF566" s="130"/>
      <c r="BG566" s="130"/>
      <c r="BH566" s="130"/>
      <c r="BI566" s="130"/>
      <c r="BJ566" s="130"/>
      <c r="BK566" s="130"/>
      <c r="BL566" s="130"/>
      <c r="BM566" s="130"/>
    </row>
    <row r="567">
      <c r="A567" s="183"/>
      <c r="B567" s="183"/>
      <c r="C567" s="273"/>
      <c r="D567" s="228"/>
      <c r="E567" s="228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  <c r="AI567" s="183"/>
      <c r="AJ567" s="183"/>
      <c r="AK567" s="183"/>
      <c r="AL567" s="183"/>
      <c r="AM567" s="183"/>
      <c r="AN567" s="183"/>
      <c r="AO567" s="183"/>
      <c r="AP567" s="183"/>
      <c r="AQ567" s="183"/>
      <c r="AR567" s="183"/>
      <c r="AS567" s="183"/>
      <c r="AT567" s="183"/>
      <c r="AU567" s="183"/>
      <c r="AV567" s="183"/>
      <c r="AW567" s="183"/>
      <c r="AX567" s="130"/>
      <c r="AY567" s="130"/>
      <c r="AZ567" s="130"/>
      <c r="BA567" s="130"/>
      <c r="BB567" s="130"/>
      <c r="BC567" s="130"/>
      <c r="BD567" s="130"/>
      <c r="BE567" s="130"/>
      <c r="BF567" s="130"/>
      <c r="BG567" s="130"/>
      <c r="BH567" s="130"/>
      <c r="BI567" s="130"/>
      <c r="BJ567" s="130"/>
      <c r="BK567" s="130"/>
      <c r="BL567" s="130"/>
      <c r="BM567" s="130"/>
    </row>
    <row r="568">
      <c r="A568" s="183"/>
      <c r="B568" s="183"/>
      <c r="C568" s="273"/>
      <c r="D568" s="228"/>
      <c r="E568" s="228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  <c r="AI568" s="183"/>
      <c r="AJ568" s="183"/>
      <c r="AK568" s="183"/>
      <c r="AL568" s="183"/>
      <c r="AM568" s="183"/>
      <c r="AN568" s="183"/>
      <c r="AO568" s="183"/>
      <c r="AP568" s="183"/>
      <c r="AQ568" s="183"/>
      <c r="AR568" s="183"/>
      <c r="AS568" s="183"/>
      <c r="AT568" s="183"/>
      <c r="AU568" s="183"/>
      <c r="AV568" s="183"/>
      <c r="AW568" s="183"/>
      <c r="AX568" s="130"/>
      <c r="AY568" s="130"/>
      <c r="AZ568" s="130"/>
      <c r="BA568" s="130"/>
      <c r="BB568" s="130"/>
      <c r="BC568" s="130"/>
      <c r="BD568" s="130"/>
      <c r="BE568" s="130"/>
      <c r="BF568" s="130"/>
      <c r="BG568" s="130"/>
      <c r="BH568" s="130"/>
      <c r="BI568" s="130"/>
      <c r="BJ568" s="130"/>
      <c r="BK568" s="130"/>
      <c r="BL568" s="130"/>
      <c r="BM568" s="130"/>
    </row>
    <row r="569">
      <c r="A569" s="183"/>
      <c r="B569" s="183"/>
      <c r="C569" s="273"/>
      <c r="D569" s="228"/>
      <c r="E569" s="228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  <c r="AI569" s="183"/>
      <c r="AJ569" s="183"/>
      <c r="AK569" s="183"/>
      <c r="AL569" s="183"/>
      <c r="AM569" s="183"/>
      <c r="AN569" s="183"/>
      <c r="AO569" s="183"/>
      <c r="AP569" s="183"/>
      <c r="AQ569" s="183"/>
      <c r="AR569" s="183"/>
      <c r="AS569" s="183"/>
      <c r="AT569" s="183"/>
      <c r="AU569" s="183"/>
      <c r="AV569" s="183"/>
      <c r="AW569" s="183"/>
      <c r="AX569" s="130"/>
      <c r="AY569" s="130"/>
      <c r="AZ569" s="130"/>
      <c r="BA569" s="130"/>
      <c r="BB569" s="130"/>
      <c r="BC569" s="130"/>
      <c r="BD569" s="130"/>
      <c r="BE569" s="130"/>
      <c r="BF569" s="130"/>
      <c r="BG569" s="130"/>
      <c r="BH569" s="130"/>
      <c r="BI569" s="130"/>
      <c r="BJ569" s="130"/>
      <c r="BK569" s="130"/>
      <c r="BL569" s="130"/>
      <c r="BM569" s="130"/>
    </row>
    <row r="570">
      <c r="A570" s="183"/>
      <c r="B570" s="183"/>
      <c r="C570" s="273"/>
      <c r="D570" s="228"/>
      <c r="E570" s="228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  <c r="AN570" s="183"/>
      <c r="AO570" s="183"/>
      <c r="AP570" s="183"/>
      <c r="AQ570" s="183"/>
      <c r="AR570" s="183"/>
      <c r="AS570" s="183"/>
      <c r="AT570" s="183"/>
      <c r="AU570" s="183"/>
      <c r="AV570" s="183"/>
      <c r="AW570" s="183"/>
      <c r="AX570" s="130"/>
      <c r="AY570" s="130"/>
      <c r="AZ570" s="130"/>
      <c r="BA570" s="130"/>
      <c r="BB570" s="130"/>
      <c r="BC570" s="130"/>
      <c r="BD570" s="130"/>
      <c r="BE570" s="130"/>
      <c r="BF570" s="130"/>
      <c r="BG570" s="130"/>
      <c r="BH570" s="130"/>
      <c r="BI570" s="130"/>
      <c r="BJ570" s="130"/>
      <c r="BK570" s="130"/>
      <c r="BL570" s="130"/>
      <c r="BM570" s="130"/>
    </row>
    <row r="571">
      <c r="A571" s="183"/>
      <c r="B571" s="183"/>
      <c r="C571" s="273"/>
      <c r="D571" s="228"/>
      <c r="E571" s="228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  <c r="AN571" s="183"/>
      <c r="AO571" s="183"/>
      <c r="AP571" s="183"/>
      <c r="AQ571" s="183"/>
      <c r="AR571" s="183"/>
      <c r="AS571" s="183"/>
      <c r="AT571" s="183"/>
      <c r="AU571" s="183"/>
      <c r="AV571" s="183"/>
      <c r="AW571" s="183"/>
      <c r="AX571" s="130"/>
      <c r="AY571" s="130"/>
      <c r="AZ571" s="130"/>
      <c r="BA571" s="130"/>
      <c r="BB571" s="130"/>
      <c r="BC571" s="130"/>
      <c r="BD571" s="130"/>
      <c r="BE571" s="130"/>
      <c r="BF571" s="130"/>
      <c r="BG571" s="130"/>
      <c r="BH571" s="130"/>
      <c r="BI571" s="130"/>
      <c r="BJ571" s="130"/>
      <c r="BK571" s="130"/>
      <c r="BL571" s="130"/>
      <c r="BM571" s="130"/>
    </row>
    <row r="572">
      <c r="A572" s="183"/>
      <c r="B572" s="183"/>
      <c r="C572" s="273"/>
      <c r="D572" s="228"/>
      <c r="E572" s="228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  <c r="AI572" s="183"/>
      <c r="AJ572" s="183"/>
      <c r="AK572" s="183"/>
      <c r="AL572" s="183"/>
      <c r="AM572" s="183"/>
      <c r="AN572" s="183"/>
      <c r="AO572" s="183"/>
      <c r="AP572" s="183"/>
      <c r="AQ572" s="183"/>
      <c r="AR572" s="183"/>
      <c r="AS572" s="183"/>
      <c r="AT572" s="183"/>
      <c r="AU572" s="183"/>
      <c r="AV572" s="183"/>
      <c r="AW572" s="183"/>
      <c r="AX572" s="130"/>
      <c r="AY572" s="130"/>
      <c r="AZ572" s="130"/>
      <c r="BA572" s="130"/>
      <c r="BB572" s="130"/>
      <c r="BC572" s="130"/>
      <c r="BD572" s="130"/>
      <c r="BE572" s="130"/>
      <c r="BF572" s="130"/>
      <c r="BG572" s="130"/>
      <c r="BH572" s="130"/>
      <c r="BI572" s="130"/>
      <c r="BJ572" s="130"/>
      <c r="BK572" s="130"/>
      <c r="BL572" s="130"/>
      <c r="BM572" s="130"/>
    </row>
    <row r="573">
      <c r="A573" s="183"/>
      <c r="B573" s="183"/>
      <c r="C573" s="273"/>
      <c r="D573" s="228"/>
      <c r="E573" s="228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  <c r="AI573" s="183"/>
      <c r="AJ573" s="183"/>
      <c r="AK573" s="183"/>
      <c r="AL573" s="183"/>
      <c r="AM573" s="183"/>
      <c r="AN573" s="183"/>
      <c r="AO573" s="183"/>
      <c r="AP573" s="183"/>
      <c r="AQ573" s="183"/>
      <c r="AR573" s="183"/>
      <c r="AS573" s="183"/>
      <c r="AT573" s="183"/>
      <c r="AU573" s="183"/>
      <c r="AV573" s="183"/>
      <c r="AW573" s="183"/>
      <c r="AX573" s="130"/>
      <c r="AY573" s="130"/>
      <c r="AZ573" s="130"/>
      <c r="BA573" s="130"/>
      <c r="BB573" s="130"/>
      <c r="BC573" s="130"/>
      <c r="BD573" s="130"/>
      <c r="BE573" s="130"/>
      <c r="BF573" s="130"/>
      <c r="BG573" s="130"/>
      <c r="BH573" s="130"/>
      <c r="BI573" s="130"/>
      <c r="BJ573" s="130"/>
      <c r="BK573" s="130"/>
      <c r="BL573" s="130"/>
      <c r="BM573" s="130"/>
    </row>
    <row r="574">
      <c r="A574" s="183"/>
      <c r="B574" s="183"/>
      <c r="C574" s="273"/>
      <c r="D574" s="228"/>
      <c r="E574" s="228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  <c r="AI574" s="183"/>
      <c r="AJ574" s="183"/>
      <c r="AK574" s="183"/>
      <c r="AL574" s="183"/>
      <c r="AM574" s="183"/>
      <c r="AN574" s="183"/>
      <c r="AO574" s="183"/>
      <c r="AP574" s="183"/>
      <c r="AQ574" s="183"/>
      <c r="AR574" s="183"/>
      <c r="AS574" s="183"/>
      <c r="AT574" s="183"/>
      <c r="AU574" s="183"/>
      <c r="AV574" s="183"/>
      <c r="AW574" s="183"/>
      <c r="AX574" s="130"/>
      <c r="AY574" s="130"/>
      <c r="AZ574" s="130"/>
      <c r="BA574" s="130"/>
      <c r="BB574" s="130"/>
      <c r="BC574" s="130"/>
      <c r="BD574" s="130"/>
      <c r="BE574" s="130"/>
      <c r="BF574" s="130"/>
      <c r="BG574" s="130"/>
      <c r="BH574" s="130"/>
      <c r="BI574" s="130"/>
      <c r="BJ574" s="130"/>
      <c r="BK574" s="130"/>
      <c r="BL574" s="130"/>
      <c r="BM574" s="130"/>
    </row>
    <row r="575">
      <c r="A575" s="183"/>
      <c r="B575" s="183"/>
      <c r="C575" s="273"/>
      <c r="D575" s="228"/>
      <c r="E575" s="228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  <c r="AC575" s="183"/>
      <c r="AD575" s="183"/>
      <c r="AE575" s="183"/>
      <c r="AF575" s="183"/>
      <c r="AG575" s="183"/>
      <c r="AH575" s="183"/>
      <c r="AI575" s="183"/>
      <c r="AJ575" s="183"/>
      <c r="AK575" s="183"/>
      <c r="AL575" s="183"/>
      <c r="AM575" s="183"/>
      <c r="AN575" s="183"/>
      <c r="AO575" s="183"/>
      <c r="AP575" s="183"/>
      <c r="AQ575" s="183"/>
      <c r="AR575" s="183"/>
      <c r="AS575" s="183"/>
      <c r="AT575" s="183"/>
      <c r="AU575" s="183"/>
      <c r="AV575" s="183"/>
      <c r="AW575" s="183"/>
      <c r="AX575" s="130"/>
      <c r="AY575" s="130"/>
      <c r="AZ575" s="130"/>
      <c r="BA575" s="130"/>
      <c r="BB575" s="130"/>
      <c r="BC575" s="130"/>
      <c r="BD575" s="130"/>
      <c r="BE575" s="130"/>
      <c r="BF575" s="130"/>
      <c r="BG575" s="130"/>
      <c r="BH575" s="130"/>
      <c r="BI575" s="130"/>
      <c r="BJ575" s="130"/>
      <c r="BK575" s="130"/>
      <c r="BL575" s="130"/>
      <c r="BM575" s="130"/>
    </row>
    <row r="576">
      <c r="A576" s="183"/>
      <c r="B576" s="183"/>
      <c r="C576" s="273"/>
      <c r="D576" s="228"/>
      <c r="E576" s="228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  <c r="AC576" s="183"/>
      <c r="AD576" s="183"/>
      <c r="AE576" s="183"/>
      <c r="AF576" s="183"/>
      <c r="AG576" s="183"/>
      <c r="AH576" s="183"/>
      <c r="AI576" s="183"/>
      <c r="AJ576" s="183"/>
      <c r="AK576" s="183"/>
      <c r="AL576" s="183"/>
      <c r="AM576" s="183"/>
      <c r="AN576" s="183"/>
      <c r="AO576" s="183"/>
      <c r="AP576" s="183"/>
      <c r="AQ576" s="183"/>
      <c r="AR576" s="183"/>
      <c r="AS576" s="183"/>
      <c r="AT576" s="183"/>
      <c r="AU576" s="183"/>
      <c r="AV576" s="183"/>
      <c r="AW576" s="183"/>
      <c r="AX576" s="130"/>
      <c r="AY576" s="130"/>
      <c r="AZ576" s="130"/>
      <c r="BA576" s="130"/>
      <c r="BB576" s="130"/>
      <c r="BC576" s="130"/>
      <c r="BD576" s="130"/>
      <c r="BE576" s="130"/>
      <c r="BF576" s="130"/>
      <c r="BG576" s="130"/>
      <c r="BH576" s="130"/>
      <c r="BI576" s="130"/>
      <c r="BJ576" s="130"/>
      <c r="BK576" s="130"/>
      <c r="BL576" s="130"/>
      <c r="BM576" s="130"/>
    </row>
    <row r="577">
      <c r="A577" s="183"/>
      <c r="B577" s="183"/>
      <c r="C577" s="273"/>
      <c r="D577" s="228"/>
      <c r="E577" s="228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  <c r="AI577" s="183"/>
      <c r="AJ577" s="183"/>
      <c r="AK577" s="183"/>
      <c r="AL577" s="183"/>
      <c r="AM577" s="183"/>
      <c r="AN577" s="183"/>
      <c r="AO577" s="183"/>
      <c r="AP577" s="183"/>
      <c r="AQ577" s="183"/>
      <c r="AR577" s="183"/>
      <c r="AS577" s="183"/>
      <c r="AT577" s="183"/>
      <c r="AU577" s="183"/>
      <c r="AV577" s="183"/>
      <c r="AW577" s="183"/>
      <c r="AX577" s="130"/>
      <c r="AY577" s="130"/>
      <c r="AZ577" s="130"/>
      <c r="BA577" s="130"/>
      <c r="BB577" s="130"/>
      <c r="BC577" s="130"/>
      <c r="BD577" s="130"/>
      <c r="BE577" s="130"/>
      <c r="BF577" s="130"/>
      <c r="BG577" s="130"/>
      <c r="BH577" s="130"/>
      <c r="BI577" s="130"/>
      <c r="BJ577" s="130"/>
      <c r="BK577" s="130"/>
      <c r="BL577" s="130"/>
      <c r="BM577" s="130"/>
    </row>
    <row r="578">
      <c r="A578" s="183"/>
      <c r="B578" s="183"/>
      <c r="C578" s="273"/>
      <c r="D578" s="228"/>
      <c r="E578" s="228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83"/>
      <c r="AH578" s="183"/>
      <c r="AI578" s="183"/>
      <c r="AJ578" s="183"/>
      <c r="AK578" s="183"/>
      <c r="AL578" s="183"/>
      <c r="AM578" s="183"/>
      <c r="AN578" s="183"/>
      <c r="AO578" s="183"/>
      <c r="AP578" s="183"/>
      <c r="AQ578" s="183"/>
      <c r="AR578" s="183"/>
      <c r="AS578" s="183"/>
      <c r="AT578" s="183"/>
      <c r="AU578" s="183"/>
      <c r="AV578" s="183"/>
      <c r="AW578" s="183"/>
      <c r="AX578" s="130"/>
      <c r="AY578" s="130"/>
      <c r="AZ578" s="130"/>
      <c r="BA578" s="130"/>
      <c r="BB578" s="130"/>
      <c r="BC578" s="130"/>
      <c r="BD578" s="130"/>
      <c r="BE578" s="130"/>
      <c r="BF578" s="130"/>
      <c r="BG578" s="130"/>
      <c r="BH578" s="130"/>
      <c r="BI578" s="130"/>
      <c r="BJ578" s="130"/>
      <c r="BK578" s="130"/>
      <c r="BL578" s="130"/>
      <c r="BM578" s="130"/>
    </row>
    <row r="579">
      <c r="A579" s="183"/>
      <c r="B579" s="183"/>
      <c r="C579" s="273"/>
      <c r="D579" s="228"/>
      <c r="E579" s="228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83"/>
      <c r="AH579" s="183"/>
      <c r="AI579" s="183"/>
      <c r="AJ579" s="183"/>
      <c r="AK579" s="183"/>
      <c r="AL579" s="183"/>
      <c r="AM579" s="183"/>
      <c r="AN579" s="183"/>
      <c r="AO579" s="183"/>
      <c r="AP579" s="183"/>
      <c r="AQ579" s="183"/>
      <c r="AR579" s="183"/>
      <c r="AS579" s="183"/>
      <c r="AT579" s="183"/>
      <c r="AU579" s="183"/>
      <c r="AV579" s="183"/>
      <c r="AW579" s="183"/>
      <c r="AX579" s="130"/>
      <c r="AY579" s="130"/>
      <c r="AZ579" s="130"/>
      <c r="BA579" s="130"/>
      <c r="BB579" s="130"/>
      <c r="BC579" s="130"/>
      <c r="BD579" s="130"/>
      <c r="BE579" s="130"/>
      <c r="BF579" s="130"/>
      <c r="BG579" s="130"/>
      <c r="BH579" s="130"/>
      <c r="BI579" s="130"/>
      <c r="BJ579" s="130"/>
      <c r="BK579" s="130"/>
      <c r="BL579" s="130"/>
      <c r="BM579" s="130"/>
    </row>
    <row r="580">
      <c r="A580" s="183"/>
      <c r="B580" s="183"/>
      <c r="C580" s="273"/>
      <c r="D580" s="228"/>
      <c r="E580" s="228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83"/>
      <c r="AH580" s="183"/>
      <c r="AI580" s="183"/>
      <c r="AJ580" s="183"/>
      <c r="AK580" s="183"/>
      <c r="AL580" s="183"/>
      <c r="AM580" s="183"/>
      <c r="AN580" s="183"/>
      <c r="AO580" s="183"/>
      <c r="AP580" s="183"/>
      <c r="AQ580" s="183"/>
      <c r="AR580" s="183"/>
      <c r="AS580" s="183"/>
      <c r="AT580" s="183"/>
      <c r="AU580" s="183"/>
      <c r="AV580" s="183"/>
      <c r="AW580" s="183"/>
      <c r="AX580" s="130"/>
      <c r="AY580" s="130"/>
      <c r="AZ580" s="130"/>
      <c r="BA580" s="130"/>
      <c r="BB580" s="130"/>
      <c r="BC580" s="130"/>
      <c r="BD580" s="130"/>
      <c r="BE580" s="130"/>
      <c r="BF580" s="130"/>
      <c r="BG580" s="130"/>
      <c r="BH580" s="130"/>
      <c r="BI580" s="130"/>
      <c r="BJ580" s="130"/>
      <c r="BK580" s="130"/>
      <c r="BL580" s="130"/>
      <c r="BM580" s="130"/>
    </row>
    <row r="581">
      <c r="A581" s="183"/>
      <c r="B581" s="183"/>
      <c r="C581" s="273"/>
      <c r="D581" s="228"/>
      <c r="E581" s="228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183"/>
      <c r="AI581" s="183"/>
      <c r="AJ581" s="183"/>
      <c r="AK581" s="183"/>
      <c r="AL581" s="183"/>
      <c r="AM581" s="183"/>
      <c r="AN581" s="183"/>
      <c r="AO581" s="183"/>
      <c r="AP581" s="183"/>
      <c r="AQ581" s="183"/>
      <c r="AR581" s="183"/>
      <c r="AS581" s="183"/>
      <c r="AT581" s="183"/>
      <c r="AU581" s="183"/>
      <c r="AV581" s="183"/>
      <c r="AW581" s="183"/>
      <c r="AX581" s="130"/>
      <c r="AY581" s="130"/>
      <c r="AZ581" s="130"/>
      <c r="BA581" s="130"/>
      <c r="BB581" s="130"/>
      <c r="BC581" s="130"/>
      <c r="BD581" s="130"/>
      <c r="BE581" s="130"/>
      <c r="BF581" s="130"/>
      <c r="BG581" s="130"/>
      <c r="BH581" s="130"/>
      <c r="BI581" s="130"/>
      <c r="BJ581" s="130"/>
      <c r="BK581" s="130"/>
      <c r="BL581" s="130"/>
      <c r="BM581" s="130"/>
    </row>
    <row r="582">
      <c r="A582" s="183"/>
      <c r="B582" s="183"/>
      <c r="C582" s="273"/>
      <c r="D582" s="228"/>
      <c r="E582" s="228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  <c r="AC582" s="183"/>
      <c r="AD582" s="183"/>
      <c r="AE582" s="183"/>
      <c r="AF582" s="183"/>
      <c r="AG582" s="183"/>
      <c r="AH582" s="183"/>
      <c r="AI582" s="183"/>
      <c r="AJ582" s="183"/>
      <c r="AK582" s="183"/>
      <c r="AL582" s="183"/>
      <c r="AM582" s="183"/>
      <c r="AN582" s="183"/>
      <c r="AO582" s="183"/>
      <c r="AP582" s="183"/>
      <c r="AQ582" s="183"/>
      <c r="AR582" s="183"/>
      <c r="AS582" s="183"/>
      <c r="AT582" s="183"/>
      <c r="AU582" s="183"/>
      <c r="AV582" s="183"/>
      <c r="AW582" s="183"/>
      <c r="AX582" s="130"/>
      <c r="AY582" s="130"/>
      <c r="AZ582" s="130"/>
      <c r="BA582" s="130"/>
      <c r="BB582" s="130"/>
      <c r="BC582" s="130"/>
      <c r="BD582" s="130"/>
      <c r="BE582" s="130"/>
      <c r="BF582" s="130"/>
      <c r="BG582" s="130"/>
      <c r="BH582" s="130"/>
      <c r="BI582" s="130"/>
      <c r="BJ582" s="130"/>
      <c r="BK582" s="130"/>
      <c r="BL582" s="130"/>
      <c r="BM582" s="130"/>
    </row>
    <row r="583">
      <c r="A583" s="183"/>
      <c r="B583" s="183"/>
      <c r="C583" s="273"/>
      <c r="D583" s="228"/>
      <c r="E583" s="228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  <c r="AC583" s="183"/>
      <c r="AD583" s="183"/>
      <c r="AE583" s="183"/>
      <c r="AF583" s="183"/>
      <c r="AG583" s="183"/>
      <c r="AH583" s="183"/>
      <c r="AI583" s="183"/>
      <c r="AJ583" s="183"/>
      <c r="AK583" s="183"/>
      <c r="AL583" s="183"/>
      <c r="AM583" s="183"/>
      <c r="AN583" s="183"/>
      <c r="AO583" s="183"/>
      <c r="AP583" s="183"/>
      <c r="AQ583" s="183"/>
      <c r="AR583" s="183"/>
      <c r="AS583" s="183"/>
      <c r="AT583" s="183"/>
      <c r="AU583" s="183"/>
      <c r="AV583" s="183"/>
      <c r="AW583" s="183"/>
      <c r="AX583" s="130"/>
      <c r="AY583" s="130"/>
      <c r="AZ583" s="130"/>
      <c r="BA583" s="130"/>
      <c r="BB583" s="130"/>
      <c r="BC583" s="130"/>
      <c r="BD583" s="130"/>
      <c r="BE583" s="130"/>
      <c r="BF583" s="130"/>
      <c r="BG583" s="130"/>
      <c r="BH583" s="130"/>
      <c r="BI583" s="130"/>
      <c r="BJ583" s="130"/>
      <c r="BK583" s="130"/>
      <c r="BL583" s="130"/>
      <c r="BM583" s="130"/>
    </row>
    <row r="584">
      <c r="A584" s="183"/>
      <c r="B584" s="183"/>
      <c r="C584" s="273"/>
      <c r="D584" s="228"/>
      <c r="E584" s="228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  <c r="AC584" s="183"/>
      <c r="AD584" s="183"/>
      <c r="AE584" s="183"/>
      <c r="AF584" s="183"/>
      <c r="AG584" s="183"/>
      <c r="AH584" s="183"/>
      <c r="AI584" s="183"/>
      <c r="AJ584" s="183"/>
      <c r="AK584" s="183"/>
      <c r="AL584" s="183"/>
      <c r="AM584" s="183"/>
      <c r="AN584" s="183"/>
      <c r="AO584" s="183"/>
      <c r="AP584" s="183"/>
      <c r="AQ584" s="183"/>
      <c r="AR584" s="183"/>
      <c r="AS584" s="183"/>
      <c r="AT584" s="183"/>
      <c r="AU584" s="183"/>
      <c r="AV584" s="183"/>
      <c r="AW584" s="183"/>
      <c r="AX584" s="130"/>
      <c r="AY584" s="130"/>
      <c r="AZ584" s="130"/>
      <c r="BA584" s="130"/>
      <c r="BB584" s="130"/>
      <c r="BC584" s="130"/>
      <c r="BD584" s="130"/>
      <c r="BE584" s="130"/>
      <c r="BF584" s="130"/>
      <c r="BG584" s="130"/>
      <c r="BH584" s="130"/>
      <c r="BI584" s="130"/>
      <c r="BJ584" s="130"/>
      <c r="BK584" s="130"/>
      <c r="BL584" s="130"/>
      <c r="BM584" s="130"/>
    </row>
    <row r="585">
      <c r="A585" s="183"/>
      <c r="B585" s="183"/>
      <c r="C585" s="273"/>
      <c r="D585" s="228"/>
      <c r="E585" s="228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Q585" s="183"/>
      <c r="AR585" s="183"/>
      <c r="AS585" s="183"/>
      <c r="AT585" s="183"/>
      <c r="AU585" s="183"/>
      <c r="AV585" s="183"/>
      <c r="AW585" s="183"/>
      <c r="AX585" s="130"/>
      <c r="AY585" s="130"/>
      <c r="AZ585" s="130"/>
      <c r="BA585" s="130"/>
      <c r="BB585" s="130"/>
      <c r="BC585" s="130"/>
      <c r="BD585" s="130"/>
      <c r="BE585" s="130"/>
      <c r="BF585" s="130"/>
      <c r="BG585" s="130"/>
      <c r="BH585" s="130"/>
      <c r="BI585" s="130"/>
      <c r="BJ585" s="130"/>
      <c r="BK585" s="130"/>
      <c r="BL585" s="130"/>
      <c r="BM585" s="130"/>
    </row>
    <row r="586">
      <c r="A586" s="183"/>
      <c r="B586" s="183"/>
      <c r="C586" s="273"/>
      <c r="D586" s="228"/>
      <c r="E586" s="228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  <c r="AC586" s="183"/>
      <c r="AD586" s="183"/>
      <c r="AE586" s="183"/>
      <c r="AF586" s="183"/>
      <c r="AG586" s="183"/>
      <c r="AH586" s="183"/>
      <c r="AI586" s="183"/>
      <c r="AJ586" s="183"/>
      <c r="AK586" s="183"/>
      <c r="AL586" s="183"/>
      <c r="AM586" s="183"/>
      <c r="AN586" s="183"/>
      <c r="AO586" s="183"/>
      <c r="AP586" s="183"/>
      <c r="AQ586" s="183"/>
      <c r="AR586" s="183"/>
      <c r="AS586" s="183"/>
      <c r="AT586" s="183"/>
      <c r="AU586" s="183"/>
      <c r="AV586" s="183"/>
      <c r="AW586" s="183"/>
      <c r="AX586" s="130"/>
      <c r="AY586" s="130"/>
      <c r="AZ586" s="130"/>
      <c r="BA586" s="130"/>
      <c r="BB586" s="130"/>
      <c r="BC586" s="130"/>
      <c r="BD586" s="130"/>
      <c r="BE586" s="130"/>
      <c r="BF586" s="130"/>
      <c r="BG586" s="130"/>
      <c r="BH586" s="130"/>
      <c r="BI586" s="130"/>
      <c r="BJ586" s="130"/>
      <c r="BK586" s="130"/>
      <c r="BL586" s="130"/>
      <c r="BM586" s="130"/>
    </row>
    <row r="587">
      <c r="A587" s="183"/>
      <c r="B587" s="183"/>
      <c r="C587" s="273"/>
      <c r="D587" s="228"/>
      <c r="E587" s="228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  <c r="AC587" s="183"/>
      <c r="AD587" s="183"/>
      <c r="AE587" s="183"/>
      <c r="AF587" s="183"/>
      <c r="AG587" s="183"/>
      <c r="AH587" s="183"/>
      <c r="AI587" s="183"/>
      <c r="AJ587" s="183"/>
      <c r="AK587" s="183"/>
      <c r="AL587" s="183"/>
      <c r="AM587" s="183"/>
      <c r="AN587" s="183"/>
      <c r="AO587" s="183"/>
      <c r="AP587" s="183"/>
      <c r="AQ587" s="183"/>
      <c r="AR587" s="183"/>
      <c r="AS587" s="183"/>
      <c r="AT587" s="183"/>
      <c r="AU587" s="183"/>
      <c r="AV587" s="183"/>
      <c r="AW587" s="183"/>
      <c r="AX587" s="130"/>
      <c r="AY587" s="130"/>
      <c r="AZ587" s="130"/>
      <c r="BA587" s="130"/>
      <c r="BB587" s="130"/>
      <c r="BC587" s="130"/>
      <c r="BD587" s="130"/>
      <c r="BE587" s="130"/>
      <c r="BF587" s="130"/>
      <c r="BG587" s="130"/>
      <c r="BH587" s="130"/>
      <c r="BI587" s="130"/>
      <c r="BJ587" s="130"/>
      <c r="BK587" s="130"/>
      <c r="BL587" s="130"/>
      <c r="BM587" s="130"/>
    </row>
    <row r="588">
      <c r="A588" s="183"/>
      <c r="B588" s="183"/>
      <c r="C588" s="273"/>
      <c r="D588" s="228"/>
      <c r="E588" s="228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83"/>
      <c r="AH588" s="183"/>
      <c r="AI588" s="183"/>
      <c r="AJ588" s="183"/>
      <c r="AK588" s="183"/>
      <c r="AL588" s="183"/>
      <c r="AM588" s="183"/>
      <c r="AN588" s="183"/>
      <c r="AO588" s="183"/>
      <c r="AP588" s="183"/>
      <c r="AQ588" s="183"/>
      <c r="AR588" s="183"/>
      <c r="AS588" s="183"/>
      <c r="AT588" s="183"/>
      <c r="AU588" s="183"/>
      <c r="AV588" s="183"/>
      <c r="AW588" s="183"/>
      <c r="AX588" s="130"/>
      <c r="AY588" s="130"/>
      <c r="AZ588" s="130"/>
      <c r="BA588" s="130"/>
      <c r="BB588" s="130"/>
      <c r="BC588" s="130"/>
      <c r="BD588" s="130"/>
      <c r="BE588" s="130"/>
      <c r="BF588" s="130"/>
      <c r="BG588" s="130"/>
      <c r="BH588" s="130"/>
      <c r="BI588" s="130"/>
      <c r="BJ588" s="130"/>
      <c r="BK588" s="130"/>
      <c r="BL588" s="130"/>
      <c r="BM588" s="130"/>
    </row>
    <row r="589">
      <c r="A589" s="183"/>
      <c r="B589" s="183"/>
      <c r="C589" s="273"/>
      <c r="D589" s="228"/>
      <c r="E589" s="228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  <c r="AC589" s="183"/>
      <c r="AD589" s="183"/>
      <c r="AE589" s="183"/>
      <c r="AF589" s="183"/>
      <c r="AG589" s="183"/>
      <c r="AH589" s="183"/>
      <c r="AI589" s="183"/>
      <c r="AJ589" s="183"/>
      <c r="AK589" s="183"/>
      <c r="AL589" s="183"/>
      <c r="AM589" s="183"/>
      <c r="AN589" s="183"/>
      <c r="AO589" s="183"/>
      <c r="AP589" s="183"/>
      <c r="AQ589" s="183"/>
      <c r="AR589" s="183"/>
      <c r="AS589" s="183"/>
      <c r="AT589" s="183"/>
      <c r="AU589" s="183"/>
      <c r="AV589" s="183"/>
      <c r="AW589" s="183"/>
      <c r="AX589" s="130"/>
      <c r="AY589" s="130"/>
      <c r="AZ589" s="130"/>
      <c r="BA589" s="130"/>
      <c r="BB589" s="130"/>
      <c r="BC589" s="130"/>
      <c r="BD589" s="130"/>
      <c r="BE589" s="130"/>
      <c r="BF589" s="130"/>
      <c r="BG589" s="130"/>
      <c r="BH589" s="130"/>
      <c r="BI589" s="130"/>
      <c r="BJ589" s="130"/>
      <c r="BK589" s="130"/>
      <c r="BL589" s="130"/>
      <c r="BM589" s="130"/>
    </row>
    <row r="590">
      <c r="A590" s="183"/>
      <c r="B590" s="183"/>
      <c r="C590" s="273"/>
      <c r="D590" s="228"/>
      <c r="E590" s="228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  <c r="AC590" s="183"/>
      <c r="AD590" s="183"/>
      <c r="AE590" s="183"/>
      <c r="AF590" s="183"/>
      <c r="AG590" s="183"/>
      <c r="AH590" s="183"/>
      <c r="AI590" s="183"/>
      <c r="AJ590" s="183"/>
      <c r="AK590" s="183"/>
      <c r="AL590" s="183"/>
      <c r="AM590" s="183"/>
      <c r="AN590" s="183"/>
      <c r="AO590" s="183"/>
      <c r="AP590" s="183"/>
      <c r="AQ590" s="183"/>
      <c r="AR590" s="183"/>
      <c r="AS590" s="183"/>
      <c r="AT590" s="183"/>
      <c r="AU590" s="183"/>
      <c r="AV590" s="183"/>
      <c r="AW590" s="183"/>
      <c r="AX590" s="130"/>
      <c r="AY590" s="130"/>
      <c r="AZ590" s="130"/>
      <c r="BA590" s="130"/>
      <c r="BB590" s="130"/>
      <c r="BC590" s="130"/>
      <c r="BD590" s="130"/>
      <c r="BE590" s="130"/>
      <c r="BF590" s="130"/>
      <c r="BG590" s="130"/>
      <c r="BH590" s="130"/>
      <c r="BI590" s="130"/>
      <c r="BJ590" s="130"/>
      <c r="BK590" s="130"/>
      <c r="BL590" s="130"/>
      <c r="BM590" s="130"/>
    </row>
    <row r="591">
      <c r="A591" s="183"/>
      <c r="B591" s="183"/>
      <c r="C591" s="273"/>
      <c r="D591" s="228"/>
      <c r="E591" s="228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83"/>
      <c r="AH591" s="183"/>
      <c r="AI591" s="183"/>
      <c r="AJ591" s="183"/>
      <c r="AK591" s="183"/>
      <c r="AL591" s="183"/>
      <c r="AM591" s="183"/>
      <c r="AN591" s="183"/>
      <c r="AO591" s="183"/>
      <c r="AP591" s="183"/>
      <c r="AQ591" s="183"/>
      <c r="AR591" s="183"/>
      <c r="AS591" s="183"/>
      <c r="AT591" s="183"/>
      <c r="AU591" s="183"/>
      <c r="AV591" s="183"/>
      <c r="AW591" s="183"/>
      <c r="AX591" s="130"/>
      <c r="AY591" s="130"/>
      <c r="AZ591" s="130"/>
      <c r="BA591" s="130"/>
      <c r="BB591" s="130"/>
      <c r="BC591" s="130"/>
      <c r="BD591" s="130"/>
      <c r="BE591" s="130"/>
      <c r="BF591" s="130"/>
      <c r="BG591" s="130"/>
      <c r="BH591" s="130"/>
      <c r="BI591" s="130"/>
      <c r="BJ591" s="130"/>
      <c r="BK591" s="130"/>
      <c r="BL591" s="130"/>
      <c r="BM591" s="130"/>
    </row>
    <row r="592">
      <c r="A592" s="183"/>
      <c r="B592" s="183"/>
      <c r="C592" s="273"/>
      <c r="D592" s="228"/>
      <c r="E592" s="228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83"/>
      <c r="AH592" s="183"/>
      <c r="AI592" s="183"/>
      <c r="AJ592" s="183"/>
      <c r="AK592" s="183"/>
      <c r="AL592" s="183"/>
      <c r="AM592" s="183"/>
      <c r="AN592" s="183"/>
      <c r="AO592" s="183"/>
      <c r="AP592" s="183"/>
      <c r="AQ592" s="183"/>
      <c r="AR592" s="183"/>
      <c r="AS592" s="183"/>
      <c r="AT592" s="183"/>
      <c r="AU592" s="183"/>
      <c r="AV592" s="183"/>
      <c r="AW592" s="183"/>
      <c r="AX592" s="130"/>
      <c r="AY592" s="130"/>
      <c r="AZ592" s="130"/>
      <c r="BA592" s="130"/>
      <c r="BB592" s="130"/>
      <c r="BC592" s="130"/>
      <c r="BD592" s="130"/>
      <c r="BE592" s="130"/>
      <c r="BF592" s="130"/>
      <c r="BG592" s="130"/>
      <c r="BH592" s="130"/>
      <c r="BI592" s="130"/>
      <c r="BJ592" s="130"/>
      <c r="BK592" s="130"/>
      <c r="BL592" s="130"/>
      <c r="BM592" s="130"/>
    </row>
    <row r="593">
      <c r="A593" s="183"/>
      <c r="B593" s="183"/>
      <c r="C593" s="273"/>
      <c r="D593" s="228"/>
      <c r="E593" s="228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/>
      <c r="AF593" s="183"/>
      <c r="AG593" s="183"/>
      <c r="AH593" s="183"/>
      <c r="AI593" s="183"/>
      <c r="AJ593" s="183"/>
      <c r="AK593" s="183"/>
      <c r="AL593" s="183"/>
      <c r="AM593" s="183"/>
      <c r="AN593" s="183"/>
      <c r="AO593" s="183"/>
      <c r="AP593" s="183"/>
      <c r="AQ593" s="183"/>
      <c r="AR593" s="183"/>
      <c r="AS593" s="183"/>
      <c r="AT593" s="183"/>
      <c r="AU593" s="183"/>
      <c r="AV593" s="183"/>
      <c r="AW593" s="183"/>
      <c r="AX593" s="130"/>
      <c r="AY593" s="130"/>
      <c r="AZ593" s="130"/>
      <c r="BA593" s="130"/>
      <c r="BB593" s="130"/>
      <c r="BC593" s="130"/>
      <c r="BD593" s="130"/>
      <c r="BE593" s="130"/>
      <c r="BF593" s="130"/>
      <c r="BG593" s="130"/>
      <c r="BH593" s="130"/>
      <c r="BI593" s="130"/>
      <c r="BJ593" s="130"/>
      <c r="BK593" s="130"/>
      <c r="BL593" s="130"/>
      <c r="BM593" s="130"/>
    </row>
    <row r="594">
      <c r="A594" s="183"/>
      <c r="B594" s="183"/>
      <c r="C594" s="273"/>
      <c r="D594" s="228"/>
      <c r="E594" s="228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183"/>
      <c r="AG594" s="183"/>
      <c r="AH594" s="183"/>
      <c r="AI594" s="183"/>
      <c r="AJ594" s="183"/>
      <c r="AK594" s="183"/>
      <c r="AL594" s="183"/>
      <c r="AM594" s="183"/>
      <c r="AN594" s="183"/>
      <c r="AO594" s="183"/>
      <c r="AP594" s="183"/>
      <c r="AQ594" s="183"/>
      <c r="AR594" s="183"/>
      <c r="AS594" s="183"/>
      <c r="AT594" s="183"/>
      <c r="AU594" s="183"/>
      <c r="AV594" s="183"/>
      <c r="AW594" s="183"/>
      <c r="AX594" s="130"/>
      <c r="AY594" s="130"/>
      <c r="AZ594" s="130"/>
      <c r="BA594" s="130"/>
      <c r="BB594" s="130"/>
      <c r="BC594" s="130"/>
      <c r="BD594" s="130"/>
      <c r="BE594" s="130"/>
      <c r="BF594" s="130"/>
      <c r="BG594" s="130"/>
      <c r="BH594" s="130"/>
      <c r="BI594" s="130"/>
      <c r="BJ594" s="130"/>
      <c r="BK594" s="130"/>
      <c r="BL594" s="130"/>
      <c r="BM594" s="130"/>
    </row>
    <row r="595">
      <c r="A595" s="183"/>
      <c r="B595" s="183"/>
      <c r="C595" s="273"/>
      <c r="D595" s="228"/>
      <c r="E595" s="228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/>
      <c r="AG595" s="183"/>
      <c r="AH595" s="183"/>
      <c r="AI595" s="183"/>
      <c r="AJ595" s="183"/>
      <c r="AK595" s="183"/>
      <c r="AL595" s="183"/>
      <c r="AM595" s="183"/>
      <c r="AN595" s="183"/>
      <c r="AO595" s="183"/>
      <c r="AP595" s="183"/>
      <c r="AQ595" s="183"/>
      <c r="AR595" s="183"/>
      <c r="AS595" s="183"/>
      <c r="AT595" s="183"/>
      <c r="AU595" s="183"/>
      <c r="AV595" s="183"/>
      <c r="AW595" s="183"/>
      <c r="AX595" s="130"/>
      <c r="AY595" s="130"/>
      <c r="AZ595" s="130"/>
      <c r="BA595" s="130"/>
      <c r="BB595" s="130"/>
      <c r="BC595" s="130"/>
      <c r="BD595" s="130"/>
      <c r="BE595" s="130"/>
      <c r="BF595" s="130"/>
      <c r="BG595" s="130"/>
      <c r="BH595" s="130"/>
      <c r="BI595" s="130"/>
      <c r="BJ595" s="130"/>
      <c r="BK595" s="130"/>
      <c r="BL595" s="130"/>
      <c r="BM595" s="130"/>
    </row>
    <row r="596">
      <c r="A596" s="183"/>
      <c r="B596" s="183"/>
      <c r="C596" s="273"/>
      <c r="D596" s="228"/>
      <c r="E596" s="228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/>
      <c r="AE596" s="183"/>
      <c r="AF596" s="183"/>
      <c r="AG596" s="183"/>
      <c r="AH596" s="183"/>
      <c r="AI596" s="183"/>
      <c r="AJ596" s="183"/>
      <c r="AK596" s="183"/>
      <c r="AL596" s="183"/>
      <c r="AM596" s="183"/>
      <c r="AN596" s="183"/>
      <c r="AO596" s="183"/>
      <c r="AP596" s="183"/>
      <c r="AQ596" s="183"/>
      <c r="AR596" s="183"/>
      <c r="AS596" s="183"/>
      <c r="AT596" s="183"/>
      <c r="AU596" s="183"/>
      <c r="AV596" s="183"/>
      <c r="AW596" s="183"/>
      <c r="AX596" s="130"/>
      <c r="AY596" s="130"/>
      <c r="AZ596" s="130"/>
      <c r="BA596" s="130"/>
      <c r="BB596" s="130"/>
      <c r="BC596" s="130"/>
      <c r="BD596" s="130"/>
      <c r="BE596" s="130"/>
      <c r="BF596" s="130"/>
      <c r="BG596" s="130"/>
      <c r="BH596" s="130"/>
      <c r="BI596" s="130"/>
      <c r="BJ596" s="130"/>
      <c r="BK596" s="130"/>
      <c r="BL596" s="130"/>
      <c r="BM596" s="130"/>
    </row>
    <row r="597">
      <c r="A597" s="183"/>
      <c r="B597" s="183"/>
      <c r="C597" s="273"/>
      <c r="D597" s="228"/>
      <c r="E597" s="228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83"/>
      <c r="AH597" s="183"/>
      <c r="AI597" s="183"/>
      <c r="AJ597" s="183"/>
      <c r="AK597" s="183"/>
      <c r="AL597" s="183"/>
      <c r="AM597" s="183"/>
      <c r="AN597" s="183"/>
      <c r="AO597" s="183"/>
      <c r="AP597" s="183"/>
      <c r="AQ597" s="183"/>
      <c r="AR597" s="183"/>
      <c r="AS597" s="183"/>
      <c r="AT597" s="183"/>
      <c r="AU597" s="183"/>
      <c r="AV597" s="183"/>
      <c r="AW597" s="183"/>
      <c r="AX597" s="130"/>
      <c r="AY597" s="130"/>
      <c r="AZ597" s="130"/>
      <c r="BA597" s="130"/>
      <c r="BB597" s="130"/>
      <c r="BC597" s="130"/>
      <c r="BD597" s="130"/>
      <c r="BE597" s="130"/>
      <c r="BF597" s="130"/>
      <c r="BG597" s="130"/>
      <c r="BH597" s="130"/>
      <c r="BI597" s="130"/>
      <c r="BJ597" s="130"/>
      <c r="BK597" s="130"/>
      <c r="BL597" s="130"/>
      <c r="BM597" s="130"/>
    </row>
    <row r="598">
      <c r="A598" s="183"/>
      <c r="B598" s="183"/>
      <c r="C598" s="273"/>
      <c r="D598" s="228"/>
      <c r="E598" s="228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Q598" s="183"/>
      <c r="AR598" s="183"/>
      <c r="AS598" s="183"/>
      <c r="AT598" s="183"/>
      <c r="AU598" s="183"/>
      <c r="AV598" s="183"/>
      <c r="AW598" s="183"/>
      <c r="AX598" s="130"/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</row>
    <row r="599">
      <c r="A599" s="183"/>
      <c r="B599" s="183"/>
      <c r="C599" s="273"/>
      <c r="D599" s="228"/>
      <c r="E599" s="228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/>
      <c r="AG599" s="183"/>
      <c r="AH599" s="183"/>
      <c r="AI599" s="183"/>
      <c r="AJ599" s="183"/>
      <c r="AK599" s="183"/>
      <c r="AL599" s="183"/>
      <c r="AM599" s="183"/>
      <c r="AN599" s="183"/>
      <c r="AO599" s="183"/>
      <c r="AP599" s="183"/>
      <c r="AQ599" s="183"/>
      <c r="AR599" s="183"/>
      <c r="AS599" s="183"/>
      <c r="AT599" s="183"/>
      <c r="AU599" s="183"/>
      <c r="AV599" s="183"/>
      <c r="AW599" s="183"/>
      <c r="AX599" s="130"/>
      <c r="AY599" s="130"/>
      <c r="AZ599" s="130"/>
      <c r="BA599" s="130"/>
      <c r="BB599" s="130"/>
      <c r="BC599" s="130"/>
      <c r="BD599" s="130"/>
      <c r="BE599" s="130"/>
      <c r="BF599" s="130"/>
      <c r="BG599" s="130"/>
      <c r="BH599" s="130"/>
      <c r="BI599" s="130"/>
      <c r="BJ599" s="130"/>
      <c r="BK599" s="130"/>
      <c r="BL599" s="130"/>
      <c r="BM599" s="130"/>
    </row>
    <row r="600">
      <c r="A600" s="183"/>
      <c r="B600" s="183"/>
      <c r="C600" s="273"/>
      <c r="D600" s="228"/>
      <c r="E600" s="228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83"/>
      <c r="AH600" s="183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  <c r="AS600" s="183"/>
      <c r="AT600" s="183"/>
      <c r="AU600" s="183"/>
      <c r="AV600" s="183"/>
      <c r="AW600" s="183"/>
      <c r="AX600" s="130"/>
      <c r="AY600" s="130"/>
      <c r="AZ600" s="130"/>
      <c r="BA600" s="130"/>
      <c r="BB600" s="130"/>
      <c r="BC600" s="130"/>
      <c r="BD600" s="130"/>
      <c r="BE600" s="130"/>
      <c r="BF600" s="130"/>
      <c r="BG600" s="130"/>
      <c r="BH600" s="130"/>
      <c r="BI600" s="130"/>
      <c r="BJ600" s="130"/>
      <c r="BK600" s="130"/>
      <c r="BL600" s="130"/>
      <c r="BM600" s="130"/>
    </row>
    <row r="601">
      <c r="A601" s="183"/>
      <c r="B601" s="183"/>
      <c r="C601" s="273"/>
      <c r="D601" s="228"/>
      <c r="E601" s="228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/>
      <c r="AG601" s="183"/>
      <c r="AH601" s="183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  <c r="AS601" s="183"/>
      <c r="AT601" s="183"/>
      <c r="AU601" s="183"/>
      <c r="AV601" s="183"/>
      <c r="AW601" s="183"/>
      <c r="AX601" s="130"/>
      <c r="AY601" s="130"/>
      <c r="AZ601" s="130"/>
      <c r="BA601" s="130"/>
      <c r="BB601" s="130"/>
      <c r="BC601" s="130"/>
      <c r="BD601" s="130"/>
      <c r="BE601" s="130"/>
      <c r="BF601" s="130"/>
      <c r="BG601" s="130"/>
      <c r="BH601" s="130"/>
      <c r="BI601" s="130"/>
      <c r="BJ601" s="130"/>
      <c r="BK601" s="130"/>
      <c r="BL601" s="130"/>
      <c r="BM601" s="130"/>
    </row>
    <row r="602">
      <c r="A602" s="183"/>
      <c r="B602" s="183"/>
      <c r="C602" s="273"/>
      <c r="D602" s="228"/>
      <c r="E602" s="228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  <c r="AS602" s="183"/>
      <c r="AT602" s="183"/>
      <c r="AU602" s="183"/>
      <c r="AV602" s="183"/>
      <c r="AW602" s="183"/>
      <c r="AX602" s="130"/>
      <c r="AY602" s="130"/>
      <c r="AZ602" s="130"/>
      <c r="BA602" s="130"/>
      <c r="BB602" s="130"/>
      <c r="BC602" s="130"/>
      <c r="BD602" s="130"/>
      <c r="BE602" s="130"/>
      <c r="BF602" s="130"/>
      <c r="BG602" s="130"/>
      <c r="BH602" s="130"/>
      <c r="BI602" s="130"/>
      <c r="BJ602" s="130"/>
      <c r="BK602" s="130"/>
      <c r="BL602" s="130"/>
      <c r="BM602" s="130"/>
    </row>
    <row r="603">
      <c r="A603" s="183"/>
      <c r="B603" s="183"/>
      <c r="C603" s="273"/>
      <c r="D603" s="228"/>
      <c r="E603" s="228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  <c r="AC603" s="183"/>
      <c r="AD603" s="183"/>
      <c r="AE603" s="183"/>
      <c r="AF603" s="183"/>
      <c r="AG603" s="183"/>
      <c r="AH603" s="183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  <c r="AS603" s="183"/>
      <c r="AT603" s="183"/>
      <c r="AU603" s="183"/>
      <c r="AV603" s="183"/>
      <c r="AW603" s="183"/>
      <c r="AX603" s="130"/>
      <c r="AY603" s="130"/>
      <c r="AZ603" s="130"/>
      <c r="BA603" s="130"/>
      <c r="BB603" s="130"/>
      <c r="BC603" s="130"/>
      <c r="BD603" s="130"/>
      <c r="BE603" s="130"/>
      <c r="BF603" s="130"/>
      <c r="BG603" s="130"/>
      <c r="BH603" s="130"/>
      <c r="BI603" s="130"/>
      <c r="BJ603" s="130"/>
      <c r="BK603" s="130"/>
      <c r="BL603" s="130"/>
      <c r="BM603" s="130"/>
    </row>
    <row r="604">
      <c r="A604" s="183"/>
      <c r="B604" s="183"/>
      <c r="C604" s="273"/>
      <c r="D604" s="228"/>
      <c r="E604" s="228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  <c r="AC604" s="183"/>
      <c r="AD604" s="183"/>
      <c r="AE604" s="183"/>
      <c r="AF604" s="183"/>
      <c r="AG604" s="183"/>
      <c r="AH604" s="183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  <c r="AS604" s="183"/>
      <c r="AT604" s="183"/>
      <c r="AU604" s="183"/>
      <c r="AV604" s="183"/>
      <c r="AW604" s="183"/>
      <c r="AX604" s="130"/>
      <c r="AY604" s="130"/>
      <c r="AZ604" s="130"/>
      <c r="BA604" s="130"/>
      <c r="BB604" s="130"/>
      <c r="BC604" s="130"/>
      <c r="BD604" s="130"/>
      <c r="BE604" s="130"/>
      <c r="BF604" s="130"/>
      <c r="BG604" s="130"/>
      <c r="BH604" s="130"/>
      <c r="BI604" s="130"/>
      <c r="BJ604" s="130"/>
      <c r="BK604" s="130"/>
      <c r="BL604" s="130"/>
      <c r="BM604" s="130"/>
    </row>
    <row r="605">
      <c r="A605" s="183"/>
      <c r="B605" s="183"/>
      <c r="C605" s="273"/>
      <c r="D605" s="228"/>
      <c r="E605" s="228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  <c r="AC605" s="183"/>
      <c r="AD605" s="183"/>
      <c r="AE605" s="183"/>
      <c r="AF605" s="183"/>
      <c r="AG605" s="183"/>
      <c r="AH605" s="183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  <c r="AS605" s="183"/>
      <c r="AT605" s="183"/>
      <c r="AU605" s="183"/>
      <c r="AV605" s="183"/>
      <c r="AW605" s="183"/>
      <c r="AX605" s="130"/>
      <c r="AY605" s="130"/>
      <c r="AZ605" s="130"/>
      <c r="BA605" s="130"/>
      <c r="BB605" s="130"/>
      <c r="BC605" s="130"/>
      <c r="BD605" s="130"/>
      <c r="BE605" s="130"/>
      <c r="BF605" s="130"/>
      <c r="BG605" s="130"/>
      <c r="BH605" s="130"/>
      <c r="BI605" s="130"/>
      <c r="BJ605" s="130"/>
      <c r="BK605" s="130"/>
      <c r="BL605" s="130"/>
      <c r="BM605" s="130"/>
    </row>
    <row r="606">
      <c r="A606" s="183"/>
      <c r="B606" s="183"/>
      <c r="C606" s="273"/>
      <c r="D606" s="228"/>
      <c r="E606" s="228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  <c r="AC606" s="183"/>
      <c r="AD606" s="183"/>
      <c r="AE606" s="183"/>
      <c r="AF606" s="183"/>
      <c r="AG606" s="183"/>
      <c r="AH606" s="183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  <c r="AS606" s="183"/>
      <c r="AT606" s="183"/>
      <c r="AU606" s="183"/>
      <c r="AV606" s="183"/>
      <c r="AW606" s="183"/>
      <c r="AX606" s="130"/>
      <c r="AY606" s="130"/>
      <c r="AZ606" s="130"/>
      <c r="BA606" s="130"/>
      <c r="BB606" s="130"/>
      <c r="BC606" s="130"/>
      <c r="BD606" s="130"/>
      <c r="BE606" s="130"/>
      <c r="BF606" s="130"/>
      <c r="BG606" s="130"/>
      <c r="BH606" s="130"/>
      <c r="BI606" s="130"/>
      <c r="BJ606" s="130"/>
      <c r="BK606" s="130"/>
      <c r="BL606" s="130"/>
      <c r="BM606" s="130"/>
    </row>
    <row r="607">
      <c r="A607" s="183"/>
      <c r="B607" s="183"/>
      <c r="C607" s="273"/>
      <c r="D607" s="228"/>
      <c r="E607" s="228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  <c r="AC607" s="183"/>
      <c r="AD607" s="183"/>
      <c r="AE607" s="183"/>
      <c r="AF607" s="183"/>
      <c r="AG607" s="183"/>
      <c r="AH607" s="183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  <c r="AS607" s="183"/>
      <c r="AT607" s="183"/>
      <c r="AU607" s="183"/>
      <c r="AV607" s="183"/>
      <c r="AW607" s="183"/>
      <c r="AX607" s="130"/>
      <c r="AY607" s="130"/>
      <c r="AZ607" s="130"/>
      <c r="BA607" s="130"/>
      <c r="BB607" s="130"/>
      <c r="BC607" s="130"/>
      <c r="BD607" s="130"/>
      <c r="BE607" s="130"/>
      <c r="BF607" s="130"/>
      <c r="BG607" s="130"/>
      <c r="BH607" s="130"/>
      <c r="BI607" s="130"/>
      <c r="BJ607" s="130"/>
      <c r="BK607" s="130"/>
      <c r="BL607" s="130"/>
      <c r="BM607" s="130"/>
    </row>
    <row r="608">
      <c r="A608" s="183"/>
      <c r="B608" s="183"/>
      <c r="C608" s="273"/>
      <c r="D608" s="228"/>
      <c r="E608" s="228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/>
      <c r="AE608" s="183"/>
      <c r="AF608" s="183"/>
      <c r="AG608" s="183"/>
      <c r="AH608" s="183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  <c r="AS608" s="183"/>
      <c r="AT608" s="183"/>
      <c r="AU608" s="183"/>
      <c r="AV608" s="183"/>
      <c r="AW608" s="183"/>
      <c r="AX608" s="130"/>
      <c r="AY608" s="130"/>
      <c r="AZ608" s="130"/>
      <c r="BA608" s="130"/>
      <c r="BB608" s="130"/>
      <c r="BC608" s="130"/>
      <c r="BD608" s="130"/>
      <c r="BE608" s="130"/>
      <c r="BF608" s="130"/>
      <c r="BG608" s="130"/>
      <c r="BH608" s="130"/>
      <c r="BI608" s="130"/>
      <c r="BJ608" s="130"/>
      <c r="BK608" s="130"/>
      <c r="BL608" s="130"/>
      <c r="BM608" s="130"/>
    </row>
    <row r="609">
      <c r="A609" s="183"/>
      <c r="B609" s="183"/>
      <c r="C609" s="273"/>
      <c r="D609" s="228"/>
      <c r="E609" s="228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  <c r="AC609" s="183"/>
      <c r="AD609" s="183"/>
      <c r="AE609" s="183"/>
      <c r="AF609" s="183"/>
      <c r="AG609" s="183"/>
      <c r="AH609" s="183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  <c r="AS609" s="183"/>
      <c r="AT609" s="183"/>
      <c r="AU609" s="183"/>
      <c r="AV609" s="183"/>
      <c r="AW609" s="183"/>
      <c r="AX609" s="130"/>
      <c r="AY609" s="130"/>
      <c r="AZ609" s="130"/>
      <c r="BA609" s="130"/>
      <c r="BB609" s="130"/>
      <c r="BC609" s="130"/>
      <c r="BD609" s="130"/>
      <c r="BE609" s="130"/>
      <c r="BF609" s="130"/>
      <c r="BG609" s="130"/>
      <c r="BH609" s="130"/>
      <c r="BI609" s="130"/>
      <c r="BJ609" s="130"/>
      <c r="BK609" s="130"/>
      <c r="BL609" s="130"/>
      <c r="BM609" s="130"/>
    </row>
    <row r="610">
      <c r="A610" s="183"/>
      <c r="B610" s="183"/>
      <c r="C610" s="273"/>
      <c r="D610" s="228"/>
      <c r="E610" s="228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  <c r="AC610" s="183"/>
      <c r="AD610" s="183"/>
      <c r="AE610" s="183"/>
      <c r="AF610" s="183"/>
      <c r="AG610" s="183"/>
      <c r="AH610" s="183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  <c r="AS610" s="183"/>
      <c r="AT610" s="183"/>
      <c r="AU610" s="183"/>
      <c r="AV610" s="183"/>
      <c r="AW610" s="183"/>
      <c r="AX610" s="130"/>
      <c r="AY610" s="130"/>
      <c r="AZ610" s="130"/>
      <c r="BA610" s="130"/>
      <c r="BB610" s="130"/>
      <c r="BC610" s="130"/>
      <c r="BD610" s="130"/>
      <c r="BE610" s="130"/>
      <c r="BF610" s="130"/>
      <c r="BG610" s="130"/>
      <c r="BH610" s="130"/>
      <c r="BI610" s="130"/>
      <c r="BJ610" s="130"/>
      <c r="BK610" s="130"/>
      <c r="BL610" s="130"/>
      <c r="BM610" s="130"/>
    </row>
    <row r="611">
      <c r="A611" s="183"/>
      <c r="B611" s="183"/>
      <c r="C611" s="273"/>
      <c r="D611" s="228"/>
      <c r="E611" s="228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  <c r="AC611" s="183"/>
      <c r="AD611" s="183"/>
      <c r="AE611" s="183"/>
      <c r="AF611" s="183"/>
      <c r="AG611" s="183"/>
      <c r="AH611" s="183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  <c r="AS611" s="183"/>
      <c r="AT611" s="183"/>
      <c r="AU611" s="183"/>
      <c r="AV611" s="183"/>
      <c r="AW611" s="183"/>
      <c r="AX611" s="130"/>
      <c r="AY611" s="130"/>
      <c r="AZ611" s="130"/>
      <c r="BA611" s="130"/>
      <c r="BB611" s="130"/>
      <c r="BC611" s="130"/>
      <c r="BD611" s="130"/>
      <c r="BE611" s="130"/>
      <c r="BF611" s="130"/>
      <c r="BG611" s="130"/>
      <c r="BH611" s="130"/>
      <c r="BI611" s="130"/>
      <c r="BJ611" s="130"/>
      <c r="BK611" s="130"/>
      <c r="BL611" s="130"/>
      <c r="BM611" s="130"/>
    </row>
    <row r="612">
      <c r="A612" s="183"/>
      <c r="B612" s="183"/>
      <c r="C612" s="273"/>
      <c r="D612" s="228"/>
      <c r="E612" s="228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  <c r="AC612" s="183"/>
      <c r="AD612" s="183"/>
      <c r="AE612" s="183"/>
      <c r="AF612" s="183"/>
      <c r="AG612" s="183"/>
      <c r="AH612" s="183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  <c r="AS612" s="183"/>
      <c r="AT612" s="183"/>
      <c r="AU612" s="183"/>
      <c r="AV612" s="183"/>
      <c r="AW612" s="183"/>
      <c r="AX612" s="130"/>
      <c r="AY612" s="130"/>
      <c r="AZ612" s="130"/>
      <c r="BA612" s="130"/>
      <c r="BB612" s="130"/>
      <c r="BC612" s="130"/>
      <c r="BD612" s="130"/>
      <c r="BE612" s="130"/>
      <c r="BF612" s="130"/>
      <c r="BG612" s="130"/>
      <c r="BH612" s="130"/>
      <c r="BI612" s="130"/>
      <c r="BJ612" s="130"/>
      <c r="BK612" s="130"/>
      <c r="BL612" s="130"/>
      <c r="BM612" s="130"/>
    </row>
    <row r="613">
      <c r="A613" s="183"/>
      <c r="B613" s="183"/>
      <c r="C613" s="273"/>
      <c r="D613" s="228"/>
      <c r="E613" s="228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  <c r="AC613" s="183"/>
      <c r="AD613" s="183"/>
      <c r="AE613" s="183"/>
      <c r="AF613" s="183"/>
      <c r="AG613" s="183"/>
      <c r="AH613" s="183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  <c r="AS613" s="183"/>
      <c r="AT613" s="183"/>
      <c r="AU613" s="183"/>
      <c r="AV613" s="183"/>
      <c r="AW613" s="183"/>
      <c r="AX613" s="130"/>
      <c r="AY613" s="130"/>
      <c r="AZ613" s="130"/>
      <c r="BA613" s="130"/>
      <c r="BB613" s="130"/>
      <c r="BC613" s="130"/>
      <c r="BD613" s="130"/>
      <c r="BE613" s="130"/>
      <c r="BF613" s="130"/>
      <c r="BG613" s="130"/>
      <c r="BH613" s="130"/>
      <c r="BI613" s="130"/>
      <c r="BJ613" s="130"/>
      <c r="BK613" s="130"/>
      <c r="BL613" s="130"/>
      <c r="BM613" s="130"/>
    </row>
    <row r="614">
      <c r="A614" s="183"/>
      <c r="B614" s="183"/>
      <c r="C614" s="273"/>
      <c r="D614" s="228"/>
      <c r="E614" s="228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  <c r="AC614" s="183"/>
      <c r="AD614" s="183"/>
      <c r="AE614" s="183"/>
      <c r="AF614" s="183"/>
      <c r="AG614" s="183"/>
      <c r="AH614" s="183"/>
      <c r="AI614" s="183"/>
      <c r="AJ614" s="183"/>
      <c r="AK614" s="183"/>
      <c r="AL614" s="183"/>
      <c r="AM614" s="183"/>
      <c r="AN614" s="183"/>
      <c r="AO614" s="183"/>
      <c r="AP614" s="183"/>
      <c r="AQ614" s="183"/>
      <c r="AR614" s="183"/>
      <c r="AS614" s="183"/>
      <c r="AT614" s="183"/>
      <c r="AU614" s="183"/>
      <c r="AV614" s="183"/>
      <c r="AW614" s="183"/>
      <c r="AX614" s="130"/>
      <c r="AY614" s="130"/>
      <c r="AZ614" s="130"/>
      <c r="BA614" s="130"/>
      <c r="BB614" s="130"/>
      <c r="BC614" s="130"/>
      <c r="BD614" s="130"/>
      <c r="BE614" s="130"/>
      <c r="BF614" s="130"/>
      <c r="BG614" s="130"/>
      <c r="BH614" s="130"/>
      <c r="BI614" s="130"/>
      <c r="BJ614" s="130"/>
      <c r="BK614" s="130"/>
      <c r="BL614" s="130"/>
      <c r="BM614" s="130"/>
    </row>
    <row r="615">
      <c r="A615" s="183"/>
      <c r="B615" s="183"/>
      <c r="C615" s="273"/>
      <c r="D615" s="228"/>
      <c r="E615" s="228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  <c r="AC615" s="183"/>
      <c r="AD615" s="183"/>
      <c r="AE615" s="183"/>
      <c r="AF615" s="183"/>
      <c r="AG615" s="183"/>
      <c r="AH615" s="183"/>
      <c r="AI615" s="183"/>
      <c r="AJ615" s="183"/>
      <c r="AK615" s="183"/>
      <c r="AL615" s="183"/>
      <c r="AM615" s="183"/>
      <c r="AN615" s="183"/>
      <c r="AO615" s="183"/>
      <c r="AP615" s="183"/>
      <c r="AQ615" s="183"/>
      <c r="AR615" s="183"/>
      <c r="AS615" s="183"/>
      <c r="AT615" s="183"/>
      <c r="AU615" s="183"/>
      <c r="AV615" s="183"/>
      <c r="AW615" s="183"/>
      <c r="AX615" s="130"/>
      <c r="AY615" s="130"/>
      <c r="AZ615" s="130"/>
      <c r="BA615" s="130"/>
      <c r="BB615" s="130"/>
      <c r="BC615" s="130"/>
      <c r="BD615" s="130"/>
      <c r="BE615" s="130"/>
      <c r="BF615" s="130"/>
      <c r="BG615" s="130"/>
      <c r="BH615" s="130"/>
      <c r="BI615" s="130"/>
      <c r="BJ615" s="130"/>
      <c r="BK615" s="130"/>
      <c r="BL615" s="130"/>
      <c r="BM615" s="130"/>
    </row>
    <row r="616">
      <c r="A616" s="183"/>
      <c r="B616" s="183"/>
      <c r="C616" s="273"/>
      <c r="D616" s="228"/>
      <c r="E616" s="228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  <c r="AC616" s="183"/>
      <c r="AD616" s="183"/>
      <c r="AE616" s="183"/>
      <c r="AF616" s="183"/>
      <c r="AG616" s="183"/>
      <c r="AH616" s="183"/>
      <c r="AI616" s="183"/>
      <c r="AJ616" s="183"/>
      <c r="AK616" s="183"/>
      <c r="AL616" s="183"/>
      <c r="AM616" s="183"/>
      <c r="AN616" s="183"/>
      <c r="AO616" s="183"/>
      <c r="AP616" s="183"/>
      <c r="AQ616" s="183"/>
      <c r="AR616" s="183"/>
      <c r="AS616" s="183"/>
      <c r="AT616" s="183"/>
      <c r="AU616" s="183"/>
      <c r="AV616" s="183"/>
      <c r="AW616" s="183"/>
      <c r="AX616" s="130"/>
      <c r="AY616" s="130"/>
      <c r="AZ616" s="130"/>
      <c r="BA616" s="130"/>
      <c r="BB616" s="130"/>
      <c r="BC616" s="130"/>
      <c r="BD616" s="130"/>
      <c r="BE616" s="130"/>
      <c r="BF616" s="130"/>
      <c r="BG616" s="130"/>
      <c r="BH616" s="130"/>
      <c r="BI616" s="130"/>
      <c r="BJ616" s="130"/>
      <c r="BK616" s="130"/>
      <c r="BL616" s="130"/>
      <c r="BM616" s="130"/>
    </row>
    <row r="617">
      <c r="A617" s="183"/>
      <c r="B617" s="183"/>
      <c r="C617" s="273"/>
      <c r="D617" s="228"/>
      <c r="E617" s="228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  <c r="AC617" s="183"/>
      <c r="AD617" s="183"/>
      <c r="AE617" s="183"/>
      <c r="AF617" s="183"/>
      <c r="AG617" s="183"/>
      <c r="AH617" s="183"/>
      <c r="AI617" s="183"/>
      <c r="AJ617" s="183"/>
      <c r="AK617" s="183"/>
      <c r="AL617" s="183"/>
      <c r="AM617" s="183"/>
      <c r="AN617" s="183"/>
      <c r="AO617" s="183"/>
      <c r="AP617" s="183"/>
      <c r="AQ617" s="183"/>
      <c r="AR617" s="183"/>
      <c r="AS617" s="183"/>
      <c r="AT617" s="183"/>
      <c r="AU617" s="183"/>
      <c r="AV617" s="183"/>
      <c r="AW617" s="183"/>
      <c r="AX617" s="130"/>
      <c r="AY617" s="130"/>
      <c r="AZ617" s="130"/>
      <c r="BA617" s="130"/>
      <c r="BB617" s="130"/>
      <c r="BC617" s="130"/>
      <c r="BD617" s="130"/>
      <c r="BE617" s="130"/>
      <c r="BF617" s="130"/>
      <c r="BG617" s="130"/>
      <c r="BH617" s="130"/>
      <c r="BI617" s="130"/>
      <c r="BJ617" s="130"/>
      <c r="BK617" s="130"/>
      <c r="BL617" s="130"/>
      <c r="BM617" s="130"/>
    </row>
    <row r="618">
      <c r="A618" s="183"/>
      <c r="B618" s="183"/>
      <c r="C618" s="273"/>
      <c r="D618" s="228"/>
      <c r="E618" s="228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  <c r="AC618" s="183"/>
      <c r="AD618" s="183"/>
      <c r="AE618" s="183"/>
      <c r="AF618" s="183"/>
      <c r="AG618" s="183"/>
      <c r="AH618" s="183"/>
      <c r="AI618" s="183"/>
      <c r="AJ618" s="183"/>
      <c r="AK618" s="183"/>
      <c r="AL618" s="183"/>
      <c r="AM618" s="183"/>
      <c r="AN618" s="183"/>
      <c r="AO618" s="183"/>
      <c r="AP618" s="183"/>
      <c r="AQ618" s="183"/>
      <c r="AR618" s="183"/>
      <c r="AS618" s="183"/>
      <c r="AT618" s="183"/>
      <c r="AU618" s="183"/>
      <c r="AV618" s="183"/>
      <c r="AW618" s="183"/>
      <c r="AX618" s="130"/>
      <c r="AY618" s="130"/>
      <c r="AZ618" s="130"/>
      <c r="BA618" s="130"/>
      <c r="BB618" s="130"/>
      <c r="BC618" s="130"/>
      <c r="BD618" s="130"/>
      <c r="BE618" s="130"/>
      <c r="BF618" s="130"/>
      <c r="BG618" s="130"/>
      <c r="BH618" s="130"/>
      <c r="BI618" s="130"/>
      <c r="BJ618" s="130"/>
      <c r="BK618" s="130"/>
      <c r="BL618" s="130"/>
      <c r="BM618" s="130"/>
    </row>
    <row r="619">
      <c r="A619" s="183"/>
      <c r="B619" s="183"/>
      <c r="C619" s="273"/>
      <c r="D619" s="228"/>
      <c r="E619" s="228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83"/>
      <c r="AH619" s="183"/>
      <c r="AI619" s="183"/>
      <c r="AJ619" s="183"/>
      <c r="AK619" s="183"/>
      <c r="AL619" s="183"/>
      <c r="AM619" s="183"/>
      <c r="AN619" s="183"/>
      <c r="AO619" s="183"/>
      <c r="AP619" s="183"/>
      <c r="AQ619" s="183"/>
      <c r="AR619" s="183"/>
      <c r="AS619" s="183"/>
      <c r="AT619" s="183"/>
      <c r="AU619" s="183"/>
      <c r="AV619" s="183"/>
      <c r="AW619" s="183"/>
      <c r="AX619" s="130"/>
      <c r="AY619" s="130"/>
      <c r="AZ619" s="130"/>
      <c r="BA619" s="130"/>
      <c r="BB619" s="130"/>
      <c r="BC619" s="130"/>
      <c r="BD619" s="130"/>
      <c r="BE619" s="130"/>
      <c r="BF619" s="130"/>
      <c r="BG619" s="130"/>
      <c r="BH619" s="130"/>
      <c r="BI619" s="130"/>
      <c r="BJ619" s="130"/>
      <c r="BK619" s="130"/>
      <c r="BL619" s="130"/>
      <c r="BM619" s="130"/>
    </row>
    <row r="620">
      <c r="A620" s="183"/>
      <c r="B620" s="183"/>
      <c r="C620" s="273"/>
      <c r="D620" s="228"/>
      <c r="E620" s="228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83"/>
      <c r="AH620" s="183"/>
      <c r="AI620" s="183"/>
      <c r="AJ620" s="183"/>
      <c r="AK620" s="183"/>
      <c r="AL620" s="183"/>
      <c r="AM620" s="183"/>
      <c r="AN620" s="183"/>
      <c r="AO620" s="183"/>
      <c r="AP620" s="183"/>
      <c r="AQ620" s="183"/>
      <c r="AR620" s="183"/>
      <c r="AS620" s="183"/>
      <c r="AT620" s="183"/>
      <c r="AU620" s="183"/>
      <c r="AV620" s="183"/>
      <c r="AW620" s="183"/>
      <c r="AX620" s="130"/>
      <c r="AY620" s="130"/>
      <c r="AZ620" s="130"/>
      <c r="BA620" s="130"/>
      <c r="BB620" s="130"/>
      <c r="BC620" s="130"/>
      <c r="BD620" s="130"/>
      <c r="BE620" s="130"/>
      <c r="BF620" s="130"/>
      <c r="BG620" s="130"/>
      <c r="BH620" s="130"/>
      <c r="BI620" s="130"/>
      <c r="BJ620" s="130"/>
      <c r="BK620" s="130"/>
      <c r="BL620" s="130"/>
      <c r="BM620" s="130"/>
    </row>
    <row r="621">
      <c r="A621" s="183"/>
      <c r="B621" s="183"/>
      <c r="C621" s="273"/>
      <c r="D621" s="228"/>
      <c r="E621" s="228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83"/>
      <c r="AH621" s="183"/>
      <c r="AI621" s="183"/>
      <c r="AJ621" s="183"/>
      <c r="AK621" s="183"/>
      <c r="AL621" s="183"/>
      <c r="AM621" s="183"/>
      <c r="AN621" s="183"/>
      <c r="AO621" s="183"/>
      <c r="AP621" s="183"/>
      <c r="AQ621" s="183"/>
      <c r="AR621" s="183"/>
      <c r="AS621" s="183"/>
      <c r="AT621" s="183"/>
      <c r="AU621" s="183"/>
      <c r="AV621" s="183"/>
      <c r="AW621" s="183"/>
      <c r="AX621" s="130"/>
      <c r="AY621" s="130"/>
      <c r="AZ621" s="130"/>
      <c r="BA621" s="130"/>
      <c r="BB621" s="130"/>
      <c r="BC621" s="130"/>
      <c r="BD621" s="130"/>
      <c r="BE621" s="130"/>
      <c r="BF621" s="130"/>
      <c r="BG621" s="130"/>
      <c r="BH621" s="130"/>
      <c r="BI621" s="130"/>
      <c r="BJ621" s="130"/>
      <c r="BK621" s="130"/>
      <c r="BL621" s="130"/>
      <c r="BM621" s="130"/>
    </row>
    <row r="622">
      <c r="A622" s="183"/>
      <c r="B622" s="183"/>
      <c r="C622" s="273"/>
      <c r="D622" s="228"/>
      <c r="E622" s="228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  <c r="AC622" s="183"/>
      <c r="AD622" s="183"/>
      <c r="AE622" s="183"/>
      <c r="AF622" s="183"/>
      <c r="AG622" s="183"/>
      <c r="AH622" s="183"/>
      <c r="AI622" s="183"/>
      <c r="AJ622" s="183"/>
      <c r="AK622" s="183"/>
      <c r="AL622" s="183"/>
      <c r="AM622" s="183"/>
      <c r="AN622" s="183"/>
      <c r="AO622" s="183"/>
      <c r="AP622" s="183"/>
      <c r="AQ622" s="183"/>
      <c r="AR622" s="183"/>
      <c r="AS622" s="183"/>
      <c r="AT622" s="183"/>
      <c r="AU622" s="183"/>
      <c r="AV622" s="183"/>
      <c r="AW622" s="183"/>
      <c r="AX622" s="130"/>
      <c r="AY622" s="130"/>
      <c r="AZ622" s="130"/>
      <c r="BA622" s="130"/>
      <c r="BB622" s="130"/>
      <c r="BC622" s="130"/>
      <c r="BD622" s="130"/>
      <c r="BE622" s="130"/>
      <c r="BF622" s="130"/>
      <c r="BG622" s="130"/>
      <c r="BH622" s="130"/>
      <c r="BI622" s="130"/>
      <c r="BJ622" s="130"/>
      <c r="BK622" s="130"/>
      <c r="BL622" s="130"/>
      <c r="BM622" s="130"/>
    </row>
    <row r="623">
      <c r="A623" s="183"/>
      <c r="B623" s="183"/>
      <c r="C623" s="273"/>
      <c r="D623" s="228"/>
      <c r="E623" s="228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  <c r="AC623" s="183"/>
      <c r="AD623" s="183"/>
      <c r="AE623" s="183"/>
      <c r="AF623" s="183"/>
      <c r="AG623" s="183"/>
      <c r="AH623" s="183"/>
      <c r="AI623" s="183"/>
      <c r="AJ623" s="183"/>
      <c r="AK623" s="183"/>
      <c r="AL623" s="183"/>
      <c r="AM623" s="183"/>
      <c r="AN623" s="183"/>
      <c r="AO623" s="183"/>
      <c r="AP623" s="183"/>
      <c r="AQ623" s="183"/>
      <c r="AR623" s="183"/>
      <c r="AS623" s="183"/>
      <c r="AT623" s="183"/>
      <c r="AU623" s="183"/>
      <c r="AV623" s="183"/>
      <c r="AW623" s="183"/>
      <c r="AX623" s="130"/>
      <c r="AY623" s="130"/>
      <c r="AZ623" s="130"/>
      <c r="BA623" s="130"/>
      <c r="BB623" s="130"/>
      <c r="BC623" s="130"/>
      <c r="BD623" s="130"/>
      <c r="BE623" s="130"/>
      <c r="BF623" s="130"/>
      <c r="BG623" s="130"/>
      <c r="BH623" s="130"/>
      <c r="BI623" s="130"/>
      <c r="BJ623" s="130"/>
      <c r="BK623" s="130"/>
      <c r="BL623" s="130"/>
      <c r="BM623" s="130"/>
    </row>
    <row r="624">
      <c r="A624" s="183"/>
      <c r="B624" s="183"/>
      <c r="C624" s="273"/>
      <c r="D624" s="228"/>
      <c r="E624" s="228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83"/>
      <c r="AH624" s="183"/>
      <c r="AI624" s="183"/>
      <c r="AJ624" s="183"/>
      <c r="AK624" s="183"/>
      <c r="AL624" s="183"/>
      <c r="AM624" s="183"/>
      <c r="AN624" s="183"/>
      <c r="AO624" s="183"/>
      <c r="AP624" s="183"/>
      <c r="AQ624" s="183"/>
      <c r="AR624" s="183"/>
      <c r="AS624" s="183"/>
      <c r="AT624" s="183"/>
      <c r="AU624" s="183"/>
      <c r="AV624" s="183"/>
      <c r="AW624" s="183"/>
      <c r="AX624" s="130"/>
      <c r="AY624" s="130"/>
      <c r="AZ624" s="130"/>
      <c r="BA624" s="130"/>
      <c r="BB624" s="130"/>
      <c r="BC624" s="130"/>
      <c r="BD624" s="130"/>
      <c r="BE624" s="130"/>
      <c r="BF624" s="130"/>
      <c r="BG624" s="130"/>
      <c r="BH624" s="130"/>
      <c r="BI624" s="130"/>
      <c r="BJ624" s="130"/>
      <c r="BK624" s="130"/>
      <c r="BL624" s="130"/>
      <c r="BM624" s="130"/>
    </row>
    <row r="625">
      <c r="A625" s="183"/>
      <c r="B625" s="183"/>
      <c r="C625" s="273"/>
      <c r="D625" s="228"/>
      <c r="E625" s="228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  <c r="AC625" s="183"/>
      <c r="AD625" s="183"/>
      <c r="AE625" s="183"/>
      <c r="AF625" s="183"/>
      <c r="AG625" s="183"/>
      <c r="AH625" s="183"/>
      <c r="AI625" s="183"/>
      <c r="AJ625" s="183"/>
      <c r="AK625" s="183"/>
      <c r="AL625" s="183"/>
      <c r="AM625" s="183"/>
      <c r="AN625" s="183"/>
      <c r="AO625" s="183"/>
      <c r="AP625" s="183"/>
      <c r="AQ625" s="183"/>
      <c r="AR625" s="183"/>
      <c r="AS625" s="183"/>
      <c r="AT625" s="183"/>
      <c r="AU625" s="183"/>
      <c r="AV625" s="183"/>
      <c r="AW625" s="183"/>
      <c r="AX625" s="130"/>
      <c r="AY625" s="130"/>
      <c r="AZ625" s="130"/>
      <c r="BA625" s="130"/>
      <c r="BB625" s="130"/>
      <c r="BC625" s="130"/>
      <c r="BD625" s="130"/>
      <c r="BE625" s="130"/>
      <c r="BF625" s="130"/>
      <c r="BG625" s="130"/>
      <c r="BH625" s="130"/>
      <c r="BI625" s="130"/>
      <c r="BJ625" s="130"/>
      <c r="BK625" s="130"/>
      <c r="BL625" s="130"/>
      <c r="BM625" s="130"/>
    </row>
    <row r="626">
      <c r="A626" s="183"/>
      <c r="B626" s="183"/>
      <c r="C626" s="273"/>
      <c r="D626" s="228"/>
      <c r="E626" s="228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  <c r="AC626" s="183"/>
      <c r="AD626" s="183"/>
      <c r="AE626" s="183"/>
      <c r="AF626" s="183"/>
      <c r="AG626" s="183"/>
      <c r="AH626" s="183"/>
      <c r="AI626" s="183"/>
      <c r="AJ626" s="183"/>
      <c r="AK626" s="183"/>
      <c r="AL626" s="183"/>
      <c r="AM626" s="183"/>
      <c r="AN626" s="183"/>
      <c r="AO626" s="183"/>
      <c r="AP626" s="183"/>
      <c r="AQ626" s="183"/>
      <c r="AR626" s="183"/>
      <c r="AS626" s="183"/>
      <c r="AT626" s="183"/>
      <c r="AU626" s="183"/>
      <c r="AV626" s="183"/>
      <c r="AW626" s="183"/>
      <c r="AX626" s="130"/>
      <c r="AY626" s="130"/>
      <c r="AZ626" s="130"/>
      <c r="BA626" s="130"/>
      <c r="BB626" s="130"/>
      <c r="BC626" s="130"/>
      <c r="BD626" s="130"/>
      <c r="BE626" s="130"/>
      <c r="BF626" s="130"/>
      <c r="BG626" s="130"/>
      <c r="BH626" s="130"/>
      <c r="BI626" s="130"/>
      <c r="BJ626" s="130"/>
      <c r="BK626" s="130"/>
      <c r="BL626" s="130"/>
      <c r="BM626" s="130"/>
    </row>
    <row r="627">
      <c r="A627" s="183"/>
      <c r="B627" s="183"/>
      <c r="C627" s="273"/>
      <c r="D627" s="228"/>
      <c r="E627" s="228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  <c r="AC627" s="183"/>
      <c r="AD627" s="183"/>
      <c r="AE627" s="183"/>
      <c r="AF627" s="183"/>
      <c r="AG627" s="183"/>
      <c r="AH627" s="183"/>
      <c r="AI627" s="183"/>
      <c r="AJ627" s="183"/>
      <c r="AK627" s="183"/>
      <c r="AL627" s="183"/>
      <c r="AM627" s="183"/>
      <c r="AN627" s="183"/>
      <c r="AO627" s="183"/>
      <c r="AP627" s="183"/>
      <c r="AQ627" s="183"/>
      <c r="AR627" s="183"/>
      <c r="AS627" s="183"/>
      <c r="AT627" s="183"/>
      <c r="AU627" s="183"/>
      <c r="AV627" s="183"/>
      <c r="AW627" s="183"/>
      <c r="AX627" s="130"/>
      <c r="AY627" s="130"/>
      <c r="AZ627" s="130"/>
      <c r="BA627" s="130"/>
      <c r="BB627" s="130"/>
      <c r="BC627" s="130"/>
      <c r="BD627" s="130"/>
      <c r="BE627" s="130"/>
      <c r="BF627" s="130"/>
      <c r="BG627" s="130"/>
      <c r="BH627" s="130"/>
      <c r="BI627" s="130"/>
      <c r="BJ627" s="130"/>
      <c r="BK627" s="130"/>
      <c r="BL627" s="130"/>
      <c r="BM627" s="130"/>
    </row>
    <row r="628">
      <c r="A628" s="183"/>
      <c r="B628" s="183"/>
      <c r="C628" s="273"/>
      <c r="D628" s="228"/>
      <c r="E628" s="228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  <c r="AC628" s="183"/>
      <c r="AD628" s="183"/>
      <c r="AE628" s="183"/>
      <c r="AF628" s="183"/>
      <c r="AG628" s="183"/>
      <c r="AH628" s="183"/>
      <c r="AI628" s="183"/>
      <c r="AJ628" s="183"/>
      <c r="AK628" s="183"/>
      <c r="AL628" s="183"/>
      <c r="AM628" s="183"/>
      <c r="AN628" s="183"/>
      <c r="AO628" s="183"/>
      <c r="AP628" s="183"/>
      <c r="AQ628" s="183"/>
      <c r="AR628" s="183"/>
      <c r="AS628" s="183"/>
      <c r="AT628" s="183"/>
      <c r="AU628" s="183"/>
      <c r="AV628" s="183"/>
      <c r="AW628" s="183"/>
      <c r="AX628" s="130"/>
      <c r="AY628" s="130"/>
      <c r="AZ628" s="130"/>
      <c r="BA628" s="130"/>
      <c r="BB628" s="130"/>
      <c r="BC628" s="130"/>
      <c r="BD628" s="130"/>
      <c r="BE628" s="130"/>
      <c r="BF628" s="130"/>
      <c r="BG628" s="130"/>
      <c r="BH628" s="130"/>
      <c r="BI628" s="130"/>
      <c r="BJ628" s="130"/>
      <c r="BK628" s="130"/>
      <c r="BL628" s="130"/>
      <c r="BM628" s="130"/>
    </row>
    <row r="629">
      <c r="A629" s="183"/>
      <c r="B629" s="183"/>
      <c r="C629" s="273"/>
      <c r="D629" s="228"/>
      <c r="E629" s="228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  <c r="AC629" s="183"/>
      <c r="AD629" s="183"/>
      <c r="AE629" s="183"/>
      <c r="AF629" s="183"/>
      <c r="AG629" s="183"/>
      <c r="AH629" s="183"/>
      <c r="AI629" s="183"/>
      <c r="AJ629" s="183"/>
      <c r="AK629" s="183"/>
      <c r="AL629" s="183"/>
      <c r="AM629" s="183"/>
      <c r="AN629" s="183"/>
      <c r="AO629" s="183"/>
      <c r="AP629" s="183"/>
      <c r="AQ629" s="183"/>
      <c r="AR629" s="183"/>
      <c r="AS629" s="183"/>
      <c r="AT629" s="183"/>
      <c r="AU629" s="183"/>
      <c r="AV629" s="183"/>
      <c r="AW629" s="183"/>
      <c r="AX629" s="130"/>
      <c r="AY629" s="130"/>
      <c r="AZ629" s="130"/>
      <c r="BA629" s="130"/>
      <c r="BB629" s="130"/>
      <c r="BC629" s="130"/>
      <c r="BD629" s="130"/>
      <c r="BE629" s="130"/>
      <c r="BF629" s="130"/>
      <c r="BG629" s="130"/>
      <c r="BH629" s="130"/>
      <c r="BI629" s="130"/>
      <c r="BJ629" s="130"/>
      <c r="BK629" s="130"/>
      <c r="BL629" s="130"/>
      <c r="BM629" s="130"/>
    </row>
    <row r="630">
      <c r="A630" s="183"/>
      <c r="B630" s="183"/>
      <c r="C630" s="273"/>
      <c r="D630" s="228"/>
      <c r="E630" s="228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  <c r="AC630" s="183"/>
      <c r="AD630" s="183"/>
      <c r="AE630" s="183"/>
      <c r="AF630" s="183"/>
      <c r="AG630" s="183"/>
      <c r="AH630" s="183"/>
      <c r="AI630" s="183"/>
      <c r="AJ630" s="183"/>
      <c r="AK630" s="183"/>
      <c r="AL630" s="183"/>
      <c r="AM630" s="183"/>
      <c r="AN630" s="183"/>
      <c r="AO630" s="183"/>
      <c r="AP630" s="183"/>
      <c r="AQ630" s="183"/>
      <c r="AR630" s="183"/>
      <c r="AS630" s="183"/>
      <c r="AT630" s="183"/>
      <c r="AU630" s="183"/>
      <c r="AV630" s="183"/>
      <c r="AW630" s="183"/>
      <c r="AX630" s="130"/>
      <c r="AY630" s="130"/>
      <c r="AZ630" s="130"/>
      <c r="BA630" s="130"/>
      <c r="BB630" s="130"/>
      <c r="BC630" s="130"/>
      <c r="BD630" s="130"/>
      <c r="BE630" s="130"/>
      <c r="BF630" s="130"/>
      <c r="BG630" s="130"/>
      <c r="BH630" s="130"/>
      <c r="BI630" s="130"/>
      <c r="BJ630" s="130"/>
      <c r="BK630" s="130"/>
      <c r="BL630" s="130"/>
      <c r="BM630" s="130"/>
    </row>
    <row r="631">
      <c r="A631" s="183"/>
      <c r="B631" s="183"/>
      <c r="C631" s="273"/>
      <c r="D631" s="228"/>
      <c r="E631" s="228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  <c r="AC631" s="183"/>
      <c r="AD631" s="183"/>
      <c r="AE631" s="183"/>
      <c r="AF631" s="183"/>
      <c r="AG631" s="183"/>
      <c r="AH631" s="183"/>
      <c r="AI631" s="183"/>
      <c r="AJ631" s="183"/>
      <c r="AK631" s="183"/>
      <c r="AL631" s="183"/>
      <c r="AM631" s="183"/>
      <c r="AN631" s="183"/>
      <c r="AO631" s="183"/>
      <c r="AP631" s="183"/>
      <c r="AQ631" s="183"/>
      <c r="AR631" s="183"/>
      <c r="AS631" s="183"/>
      <c r="AT631" s="183"/>
      <c r="AU631" s="183"/>
      <c r="AV631" s="183"/>
      <c r="AW631" s="183"/>
      <c r="AX631" s="130"/>
      <c r="AY631" s="130"/>
      <c r="AZ631" s="130"/>
      <c r="BA631" s="130"/>
      <c r="BB631" s="130"/>
      <c r="BC631" s="130"/>
      <c r="BD631" s="130"/>
      <c r="BE631" s="130"/>
      <c r="BF631" s="130"/>
      <c r="BG631" s="130"/>
      <c r="BH631" s="130"/>
      <c r="BI631" s="130"/>
      <c r="BJ631" s="130"/>
      <c r="BK631" s="130"/>
      <c r="BL631" s="130"/>
      <c r="BM631" s="130"/>
    </row>
    <row r="632">
      <c r="A632" s="183"/>
      <c r="B632" s="183"/>
      <c r="C632" s="273"/>
      <c r="D632" s="228"/>
      <c r="E632" s="228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  <c r="AC632" s="183"/>
      <c r="AD632" s="183"/>
      <c r="AE632" s="183"/>
      <c r="AF632" s="183"/>
      <c r="AG632" s="183"/>
      <c r="AH632" s="183"/>
      <c r="AI632" s="183"/>
      <c r="AJ632" s="183"/>
      <c r="AK632" s="183"/>
      <c r="AL632" s="183"/>
      <c r="AM632" s="183"/>
      <c r="AN632" s="183"/>
      <c r="AO632" s="183"/>
      <c r="AP632" s="183"/>
      <c r="AQ632" s="183"/>
      <c r="AR632" s="183"/>
      <c r="AS632" s="183"/>
      <c r="AT632" s="183"/>
      <c r="AU632" s="183"/>
      <c r="AV632" s="183"/>
      <c r="AW632" s="183"/>
      <c r="AX632" s="130"/>
      <c r="AY632" s="130"/>
      <c r="AZ632" s="130"/>
      <c r="BA632" s="130"/>
      <c r="BB632" s="130"/>
      <c r="BC632" s="130"/>
      <c r="BD632" s="130"/>
      <c r="BE632" s="130"/>
      <c r="BF632" s="130"/>
      <c r="BG632" s="130"/>
      <c r="BH632" s="130"/>
      <c r="BI632" s="130"/>
      <c r="BJ632" s="130"/>
      <c r="BK632" s="130"/>
      <c r="BL632" s="130"/>
      <c r="BM632" s="130"/>
    </row>
    <row r="633">
      <c r="A633" s="183"/>
      <c r="B633" s="183"/>
      <c r="C633" s="273"/>
      <c r="D633" s="228"/>
      <c r="E633" s="228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  <c r="AC633" s="183"/>
      <c r="AD633" s="183"/>
      <c r="AE633" s="183"/>
      <c r="AF633" s="183"/>
      <c r="AG633" s="183"/>
      <c r="AH633" s="183"/>
      <c r="AI633" s="183"/>
      <c r="AJ633" s="183"/>
      <c r="AK633" s="183"/>
      <c r="AL633" s="183"/>
      <c r="AM633" s="183"/>
      <c r="AN633" s="183"/>
      <c r="AO633" s="183"/>
      <c r="AP633" s="183"/>
      <c r="AQ633" s="183"/>
      <c r="AR633" s="183"/>
      <c r="AS633" s="183"/>
      <c r="AT633" s="183"/>
      <c r="AU633" s="183"/>
      <c r="AV633" s="183"/>
      <c r="AW633" s="183"/>
      <c r="AX633" s="130"/>
      <c r="AY633" s="130"/>
      <c r="AZ633" s="130"/>
      <c r="BA633" s="130"/>
      <c r="BB633" s="130"/>
      <c r="BC633" s="130"/>
      <c r="BD633" s="130"/>
      <c r="BE633" s="130"/>
      <c r="BF633" s="130"/>
      <c r="BG633" s="130"/>
      <c r="BH633" s="130"/>
      <c r="BI633" s="130"/>
      <c r="BJ633" s="130"/>
      <c r="BK633" s="130"/>
      <c r="BL633" s="130"/>
      <c r="BM633" s="130"/>
    </row>
    <row r="634">
      <c r="A634" s="183"/>
      <c r="B634" s="183"/>
      <c r="C634" s="273"/>
      <c r="D634" s="228"/>
      <c r="E634" s="228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  <c r="AC634" s="183"/>
      <c r="AD634" s="183"/>
      <c r="AE634" s="183"/>
      <c r="AF634" s="183"/>
      <c r="AG634" s="183"/>
      <c r="AH634" s="183"/>
      <c r="AI634" s="183"/>
      <c r="AJ634" s="183"/>
      <c r="AK634" s="183"/>
      <c r="AL634" s="183"/>
      <c r="AM634" s="183"/>
      <c r="AN634" s="183"/>
      <c r="AO634" s="183"/>
      <c r="AP634" s="183"/>
      <c r="AQ634" s="183"/>
      <c r="AR634" s="183"/>
      <c r="AS634" s="183"/>
      <c r="AT634" s="183"/>
      <c r="AU634" s="183"/>
      <c r="AV634" s="183"/>
      <c r="AW634" s="183"/>
      <c r="AX634" s="130"/>
      <c r="AY634" s="130"/>
      <c r="AZ634" s="130"/>
      <c r="BA634" s="130"/>
      <c r="BB634" s="130"/>
      <c r="BC634" s="130"/>
      <c r="BD634" s="130"/>
      <c r="BE634" s="130"/>
      <c r="BF634" s="130"/>
      <c r="BG634" s="130"/>
      <c r="BH634" s="130"/>
      <c r="BI634" s="130"/>
      <c r="BJ634" s="130"/>
      <c r="BK634" s="130"/>
      <c r="BL634" s="130"/>
      <c r="BM634" s="130"/>
    </row>
    <row r="635">
      <c r="A635" s="183"/>
      <c r="B635" s="183"/>
      <c r="C635" s="273"/>
      <c r="D635" s="228"/>
      <c r="E635" s="228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  <c r="AC635" s="183"/>
      <c r="AD635" s="183"/>
      <c r="AE635" s="183"/>
      <c r="AF635" s="183"/>
      <c r="AG635" s="183"/>
      <c r="AH635" s="183"/>
      <c r="AI635" s="183"/>
      <c r="AJ635" s="183"/>
      <c r="AK635" s="183"/>
      <c r="AL635" s="183"/>
      <c r="AM635" s="183"/>
      <c r="AN635" s="183"/>
      <c r="AO635" s="183"/>
      <c r="AP635" s="183"/>
      <c r="AQ635" s="183"/>
      <c r="AR635" s="183"/>
      <c r="AS635" s="183"/>
      <c r="AT635" s="183"/>
      <c r="AU635" s="183"/>
      <c r="AV635" s="183"/>
      <c r="AW635" s="183"/>
      <c r="AX635" s="130"/>
      <c r="AY635" s="130"/>
      <c r="AZ635" s="130"/>
      <c r="BA635" s="130"/>
      <c r="BB635" s="130"/>
      <c r="BC635" s="130"/>
      <c r="BD635" s="130"/>
      <c r="BE635" s="130"/>
      <c r="BF635" s="130"/>
      <c r="BG635" s="130"/>
      <c r="BH635" s="130"/>
      <c r="BI635" s="130"/>
      <c r="BJ635" s="130"/>
      <c r="BK635" s="130"/>
      <c r="BL635" s="130"/>
      <c r="BM635" s="130"/>
    </row>
    <row r="636">
      <c r="A636" s="183"/>
      <c r="B636" s="183"/>
      <c r="C636" s="273"/>
      <c r="D636" s="228"/>
      <c r="E636" s="228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  <c r="AC636" s="183"/>
      <c r="AD636" s="183"/>
      <c r="AE636" s="183"/>
      <c r="AF636" s="183"/>
      <c r="AG636" s="183"/>
      <c r="AH636" s="183"/>
      <c r="AI636" s="183"/>
      <c r="AJ636" s="183"/>
      <c r="AK636" s="183"/>
      <c r="AL636" s="183"/>
      <c r="AM636" s="183"/>
      <c r="AN636" s="183"/>
      <c r="AO636" s="183"/>
      <c r="AP636" s="183"/>
      <c r="AQ636" s="183"/>
      <c r="AR636" s="183"/>
      <c r="AS636" s="183"/>
      <c r="AT636" s="183"/>
      <c r="AU636" s="183"/>
      <c r="AV636" s="183"/>
      <c r="AW636" s="183"/>
      <c r="AX636" s="130"/>
      <c r="AY636" s="130"/>
      <c r="AZ636" s="130"/>
      <c r="BA636" s="130"/>
      <c r="BB636" s="130"/>
      <c r="BC636" s="130"/>
      <c r="BD636" s="130"/>
      <c r="BE636" s="130"/>
      <c r="BF636" s="130"/>
      <c r="BG636" s="130"/>
      <c r="BH636" s="130"/>
      <c r="BI636" s="130"/>
      <c r="BJ636" s="130"/>
      <c r="BK636" s="130"/>
      <c r="BL636" s="130"/>
      <c r="BM636" s="130"/>
    </row>
    <row r="637">
      <c r="A637" s="183"/>
      <c r="B637" s="183"/>
      <c r="C637" s="273"/>
      <c r="D637" s="228"/>
      <c r="E637" s="228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  <c r="AC637" s="183"/>
      <c r="AD637" s="183"/>
      <c r="AE637" s="183"/>
      <c r="AF637" s="183"/>
      <c r="AG637" s="183"/>
      <c r="AH637" s="183"/>
      <c r="AI637" s="183"/>
      <c r="AJ637" s="183"/>
      <c r="AK637" s="183"/>
      <c r="AL637" s="183"/>
      <c r="AM637" s="183"/>
      <c r="AN637" s="183"/>
      <c r="AO637" s="183"/>
      <c r="AP637" s="183"/>
      <c r="AQ637" s="183"/>
      <c r="AR637" s="183"/>
      <c r="AS637" s="183"/>
      <c r="AT637" s="183"/>
      <c r="AU637" s="183"/>
      <c r="AV637" s="183"/>
      <c r="AW637" s="183"/>
      <c r="AX637" s="130"/>
      <c r="AY637" s="130"/>
      <c r="AZ637" s="130"/>
      <c r="BA637" s="130"/>
      <c r="BB637" s="130"/>
      <c r="BC637" s="130"/>
      <c r="BD637" s="130"/>
      <c r="BE637" s="130"/>
      <c r="BF637" s="130"/>
      <c r="BG637" s="130"/>
      <c r="BH637" s="130"/>
      <c r="BI637" s="130"/>
      <c r="BJ637" s="130"/>
      <c r="BK637" s="130"/>
      <c r="BL637" s="130"/>
      <c r="BM637" s="130"/>
    </row>
    <row r="638">
      <c r="A638" s="183"/>
      <c r="B638" s="183"/>
      <c r="C638" s="273"/>
      <c r="D638" s="228"/>
      <c r="E638" s="228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  <c r="AC638" s="183"/>
      <c r="AD638" s="183"/>
      <c r="AE638" s="183"/>
      <c r="AF638" s="183"/>
      <c r="AG638" s="183"/>
      <c r="AH638" s="183"/>
      <c r="AI638" s="183"/>
      <c r="AJ638" s="183"/>
      <c r="AK638" s="183"/>
      <c r="AL638" s="183"/>
      <c r="AM638" s="183"/>
      <c r="AN638" s="183"/>
      <c r="AO638" s="183"/>
      <c r="AP638" s="183"/>
      <c r="AQ638" s="183"/>
      <c r="AR638" s="183"/>
      <c r="AS638" s="183"/>
      <c r="AT638" s="183"/>
      <c r="AU638" s="183"/>
      <c r="AV638" s="183"/>
      <c r="AW638" s="183"/>
      <c r="AX638" s="130"/>
      <c r="AY638" s="130"/>
      <c r="AZ638" s="130"/>
      <c r="BA638" s="130"/>
      <c r="BB638" s="130"/>
      <c r="BC638" s="130"/>
      <c r="BD638" s="130"/>
      <c r="BE638" s="130"/>
      <c r="BF638" s="130"/>
      <c r="BG638" s="130"/>
      <c r="BH638" s="130"/>
      <c r="BI638" s="130"/>
      <c r="BJ638" s="130"/>
      <c r="BK638" s="130"/>
      <c r="BL638" s="130"/>
      <c r="BM638" s="130"/>
    </row>
    <row r="639">
      <c r="A639" s="183"/>
      <c r="B639" s="183"/>
      <c r="C639" s="273"/>
      <c r="D639" s="228"/>
      <c r="E639" s="228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  <c r="AC639" s="183"/>
      <c r="AD639" s="183"/>
      <c r="AE639" s="183"/>
      <c r="AF639" s="183"/>
      <c r="AG639" s="183"/>
      <c r="AH639" s="183"/>
      <c r="AI639" s="183"/>
      <c r="AJ639" s="183"/>
      <c r="AK639" s="183"/>
      <c r="AL639" s="183"/>
      <c r="AM639" s="183"/>
      <c r="AN639" s="183"/>
      <c r="AO639" s="183"/>
      <c r="AP639" s="183"/>
      <c r="AQ639" s="183"/>
      <c r="AR639" s="183"/>
      <c r="AS639" s="183"/>
      <c r="AT639" s="183"/>
      <c r="AU639" s="183"/>
      <c r="AV639" s="183"/>
      <c r="AW639" s="183"/>
      <c r="AX639" s="130"/>
      <c r="AY639" s="130"/>
      <c r="AZ639" s="130"/>
      <c r="BA639" s="130"/>
      <c r="BB639" s="130"/>
      <c r="BC639" s="130"/>
      <c r="BD639" s="130"/>
      <c r="BE639" s="130"/>
      <c r="BF639" s="130"/>
      <c r="BG639" s="130"/>
      <c r="BH639" s="130"/>
      <c r="BI639" s="130"/>
      <c r="BJ639" s="130"/>
      <c r="BK639" s="130"/>
      <c r="BL639" s="130"/>
      <c r="BM639" s="130"/>
    </row>
    <row r="640">
      <c r="A640" s="183"/>
      <c r="B640" s="183"/>
      <c r="C640" s="273"/>
      <c r="D640" s="228"/>
      <c r="E640" s="228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  <c r="AC640" s="183"/>
      <c r="AD640" s="183"/>
      <c r="AE640" s="183"/>
      <c r="AF640" s="183"/>
      <c r="AG640" s="183"/>
      <c r="AH640" s="183"/>
      <c r="AI640" s="183"/>
      <c r="AJ640" s="183"/>
      <c r="AK640" s="183"/>
      <c r="AL640" s="183"/>
      <c r="AM640" s="183"/>
      <c r="AN640" s="183"/>
      <c r="AO640" s="183"/>
      <c r="AP640" s="183"/>
      <c r="AQ640" s="183"/>
      <c r="AR640" s="183"/>
      <c r="AS640" s="183"/>
      <c r="AT640" s="183"/>
      <c r="AU640" s="183"/>
      <c r="AV640" s="183"/>
      <c r="AW640" s="183"/>
      <c r="AX640" s="130"/>
      <c r="AY640" s="130"/>
      <c r="AZ640" s="130"/>
      <c r="BA640" s="130"/>
      <c r="BB640" s="130"/>
      <c r="BC640" s="130"/>
      <c r="BD640" s="130"/>
      <c r="BE640" s="130"/>
      <c r="BF640" s="130"/>
      <c r="BG640" s="130"/>
      <c r="BH640" s="130"/>
      <c r="BI640" s="130"/>
      <c r="BJ640" s="130"/>
      <c r="BK640" s="130"/>
      <c r="BL640" s="130"/>
      <c r="BM640" s="130"/>
    </row>
    <row r="641">
      <c r="A641" s="183"/>
      <c r="B641" s="183"/>
      <c r="C641" s="273"/>
      <c r="D641" s="228"/>
      <c r="E641" s="228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  <c r="AC641" s="183"/>
      <c r="AD641" s="183"/>
      <c r="AE641" s="183"/>
      <c r="AF641" s="183"/>
      <c r="AG641" s="183"/>
      <c r="AH641" s="183"/>
      <c r="AI641" s="183"/>
      <c r="AJ641" s="183"/>
      <c r="AK641" s="183"/>
      <c r="AL641" s="183"/>
      <c r="AM641" s="183"/>
      <c r="AN641" s="183"/>
      <c r="AO641" s="183"/>
      <c r="AP641" s="183"/>
      <c r="AQ641" s="183"/>
      <c r="AR641" s="183"/>
      <c r="AS641" s="183"/>
      <c r="AT641" s="183"/>
      <c r="AU641" s="183"/>
      <c r="AV641" s="183"/>
      <c r="AW641" s="183"/>
      <c r="AX641" s="130"/>
      <c r="AY641" s="130"/>
      <c r="AZ641" s="130"/>
      <c r="BA641" s="130"/>
      <c r="BB641" s="130"/>
      <c r="BC641" s="130"/>
      <c r="BD641" s="130"/>
      <c r="BE641" s="130"/>
      <c r="BF641" s="130"/>
      <c r="BG641" s="130"/>
      <c r="BH641" s="130"/>
      <c r="BI641" s="130"/>
      <c r="BJ641" s="130"/>
      <c r="BK641" s="130"/>
      <c r="BL641" s="130"/>
      <c r="BM641" s="130"/>
    </row>
    <row r="642">
      <c r="A642" s="183"/>
      <c r="B642" s="183"/>
      <c r="C642" s="273"/>
      <c r="D642" s="228"/>
      <c r="E642" s="228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  <c r="AC642" s="183"/>
      <c r="AD642" s="183"/>
      <c r="AE642" s="183"/>
      <c r="AF642" s="183"/>
      <c r="AG642" s="183"/>
      <c r="AH642" s="183"/>
      <c r="AI642" s="183"/>
      <c r="AJ642" s="183"/>
      <c r="AK642" s="183"/>
      <c r="AL642" s="183"/>
      <c r="AM642" s="183"/>
      <c r="AN642" s="183"/>
      <c r="AO642" s="183"/>
      <c r="AP642" s="183"/>
      <c r="AQ642" s="183"/>
      <c r="AR642" s="183"/>
      <c r="AS642" s="183"/>
      <c r="AT642" s="183"/>
      <c r="AU642" s="183"/>
      <c r="AV642" s="183"/>
      <c r="AW642" s="183"/>
      <c r="AX642" s="130"/>
      <c r="AY642" s="130"/>
      <c r="AZ642" s="130"/>
      <c r="BA642" s="130"/>
      <c r="BB642" s="130"/>
      <c r="BC642" s="130"/>
      <c r="BD642" s="130"/>
      <c r="BE642" s="130"/>
      <c r="BF642" s="130"/>
      <c r="BG642" s="130"/>
      <c r="BH642" s="130"/>
      <c r="BI642" s="130"/>
      <c r="BJ642" s="130"/>
      <c r="BK642" s="130"/>
      <c r="BL642" s="130"/>
      <c r="BM642" s="130"/>
    </row>
    <row r="643">
      <c r="A643" s="183"/>
      <c r="B643" s="183"/>
      <c r="C643" s="273"/>
      <c r="D643" s="228"/>
      <c r="E643" s="228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  <c r="AC643" s="183"/>
      <c r="AD643" s="183"/>
      <c r="AE643" s="183"/>
      <c r="AF643" s="183"/>
      <c r="AG643" s="183"/>
      <c r="AH643" s="183"/>
      <c r="AI643" s="183"/>
      <c r="AJ643" s="183"/>
      <c r="AK643" s="183"/>
      <c r="AL643" s="183"/>
      <c r="AM643" s="183"/>
      <c r="AN643" s="183"/>
      <c r="AO643" s="183"/>
      <c r="AP643" s="183"/>
      <c r="AQ643" s="183"/>
      <c r="AR643" s="183"/>
      <c r="AS643" s="183"/>
      <c r="AT643" s="183"/>
      <c r="AU643" s="183"/>
      <c r="AV643" s="183"/>
      <c r="AW643" s="183"/>
      <c r="AX643" s="130"/>
      <c r="AY643" s="130"/>
      <c r="AZ643" s="130"/>
      <c r="BA643" s="130"/>
      <c r="BB643" s="130"/>
      <c r="BC643" s="130"/>
      <c r="BD643" s="130"/>
      <c r="BE643" s="130"/>
      <c r="BF643" s="130"/>
      <c r="BG643" s="130"/>
      <c r="BH643" s="130"/>
      <c r="BI643" s="130"/>
      <c r="BJ643" s="130"/>
      <c r="BK643" s="130"/>
      <c r="BL643" s="130"/>
      <c r="BM643" s="130"/>
    </row>
    <row r="644">
      <c r="A644" s="183"/>
      <c r="B644" s="183"/>
      <c r="C644" s="273"/>
      <c r="D644" s="228"/>
      <c r="E644" s="228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  <c r="AC644" s="183"/>
      <c r="AD644" s="183"/>
      <c r="AE644" s="183"/>
      <c r="AF644" s="183"/>
      <c r="AG644" s="183"/>
      <c r="AH644" s="183"/>
      <c r="AI644" s="183"/>
      <c r="AJ644" s="183"/>
      <c r="AK644" s="183"/>
      <c r="AL644" s="183"/>
      <c r="AM644" s="183"/>
      <c r="AN644" s="183"/>
      <c r="AO644" s="183"/>
      <c r="AP644" s="183"/>
      <c r="AQ644" s="183"/>
      <c r="AR644" s="183"/>
      <c r="AS644" s="183"/>
      <c r="AT644" s="183"/>
      <c r="AU644" s="183"/>
      <c r="AV644" s="183"/>
      <c r="AW644" s="183"/>
      <c r="AX644" s="130"/>
      <c r="AY644" s="130"/>
      <c r="AZ644" s="130"/>
      <c r="BA644" s="130"/>
      <c r="BB644" s="130"/>
      <c r="BC644" s="130"/>
      <c r="BD644" s="130"/>
      <c r="BE644" s="130"/>
      <c r="BF644" s="130"/>
      <c r="BG644" s="130"/>
      <c r="BH644" s="130"/>
      <c r="BI644" s="130"/>
      <c r="BJ644" s="130"/>
      <c r="BK644" s="130"/>
      <c r="BL644" s="130"/>
      <c r="BM644" s="130"/>
    </row>
    <row r="645">
      <c r="A645" s="183"/>
      <c r="B645" s="183"/>
      <c r="C645" s="273"/>
      <c r="D645" s="228"/>
      <c r="E645" s="228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  <c r="AC645" s="183"/>
      <c r="AD645" s="183"/>
      <c r="AE645" s="183"/>
      <c r="AF645" s="183"/>
      <c r="AG645" s="183"/>
      <c r="AH645" s="183"/>
      <c r="AI645" s="183"/>
      <c r="AJ645" s="183"/>
      <c r="AK645" s="183"/>
      <c r="AL645" s="183"/>
      <c r="AM645" s="183"/>
      <c r="AN645" s="183"/>
      <c r="AO645" s="183"/>
      <c r="AP645" s="183"/>
      <c r="AQ645" s="183"/>
      <c r="AR645" s="183"/>
      <c r="AS645" s="183"/>
      <c r="AT645" s="183"/>
      <c r="AU645" s="183"/>
      <c r="AV645" s="183"/>
      <c r="AW645" s="183"/>
      <c r="AX645" s="130"/>
      <c r="AY645" s="130"/>
      <c r="AZ645" s="130"/>
      <c r="BA645" s="130"/>
      <c r="BB645" s="130"/>
      <c r="BC645" s="130"/>
      <c r="BD645" s="130"/>
      <c r="BE645" s="130"/>
      <c r="BF645" s="130"/>
      <c r="BG645" s="130"/>
      <c r="BH645" s="130"/>
      <c r="BI645" s="130"/>
      <c r="BJ645" s="130"/>
      <c r="BK645" s="130"/>
      <c r="BL645" s="130"/>
      <c r="BM645" s="130"/>
    </row>
    <row r="646">
      <c r="A646" s="183"/>
      <c r="B646" s="183"/>
      <c r="C646" s="273"/>
      <c r="D646" s="228"/>
      <c r="E646" s="228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  <c r="AC646" s="183"/>
      <c r="AD646" s="183"/>
      <c r="AE646" s="183"/>
      <c r="AF646" s="183"/>
      <c r="AG646" s="183"/>
      <c r="AH646" s="183"/>
      <c r="AI646" s="183"/>
      <c r="AJ646" s="183"/>
      <c r="AK646" s="183"/>
      <c r="AL646" s="183"/>
      <c r="AM646" s="183"/>
      <c r="AN646" s="183"/>
      <c r="AO646" s="183"/>
      <c r="AP646" s="183"/>
      <c r="AQ646" s="183"/>
      <c r="AR646" s="183"/>
      <c r="AS646" s="183"/>
      <c r="AT646" s="183"/>
      <c r="AU646" s="183"/>
      <c r="AV646" s="183"/>
      <c r="AW646" s="183"/>
      <c r="AX646" s="130"/>
      <c r="AY646" s="130"/>
      <c r="AZ646" s="130"/>
      <c r="BA646" s="130"/>
      <c r="BB646" s="130"/>
      <c r="BC646" s="130"/>
      <c r="BD646" s="130"/>
      <c r="BE646" s="130"/>
      <c r="BF646" s="130"/>
      <c r="BG646" s="130"/>
      <c r="BH646" s="130"/>
      <c r="BI646" s="130"/>
      <c r="BJ646" s="130"/>
      <c r="BK646" s="130"/>
      <c r="BL646" s="130"/>
      <c r="BM646" s="130"/>
    </row>
    <row r="647">
      <c r="A647" s="183"/>
      <c r="B647" s="183"/>
      <c r="C647" s="273"/>
      <c r="D647" s="228"/>
      <c r="E647" s="228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  <c r="AC647" s="183"/>
      <c r="AD647" s="183"/>
      <c r="AE647" s="183"/>
      <c r="AF647" s="183"/>
      <c r="AG647" s="183"/>
      <c r="AH647" s="183"/>
      <c r="AI647" s="183"/>
      <c r="AJ647" s="183"/>
      <c r="AK647" s="183"/>
      <c r="AL647" s="183"/>
      <c r="AM647" s="183"/>
      <c r="AN647" s="183"/>
      <c r="AO647" s="183"/>
      <c r="AP647" s="183"/>
      <c r="AQ647" s="183"/>
      <c r="AR647" s="183"/>
      <c r="AS647" s="183"/>
      <c r="AT647" s="183"/>
      <c r="AU647" s="183"/>
      <c r="AV647" s="183"/>
      <c r="AW647" s="183"/>
      <c r="AX647" s="130"/>
      <c r="AY647" s="130"/>
      <c r="AZ647" s="130"/>
      <c r="BA647" s="130"/>
      <c r="BB647" s="130"/>
      <c r="BC647" s="130"/>
      <c r="BD647" s="130"/>
      <c r="BE647" s="130"/>
      <c r="BF647" s="130"/>
      <c r="BG647" s="130"/>
      <c r="BH647" s="130"/>
      <c r="BI647" s="130"/>
      <c r="BJ647" s="130"/>
      <c r="BK647" s="130"/>
      <c r="BL647" s="130"/>
      <c r="BM647" s="130"/>
    </row>
    <row r="648">
      <c r="A648" s="183"/>
      <c r="B648" s="183"/>
      <c r="C648" s="273"/>
      <c r="D648" s="228"/>
      <c r="E648" s="228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  <c r="AC648" s="183"/>
      <c r="AD648" s="183"/>
      <c r="AE648" s="183"/>
      <c r="AF648" s="183"/>
      <c r="AG648" s="183"/>
      <c r="AH648" s="183"/>
      <c r="AI648" s="183"/>
      <c r="AJ648" s="183"/>
      <c r="AK648" s="183"/>
      <c r="AL648" s="183"/>
      <c r="AM648" s="183"/>
      <c r="AN648" s="183"/>
      <c r="AO648" s="183"/>
      <c r="AP648" s="183"/>
      <c r="AQ648" s="183"/>
      <c r="AR648" s="183"/>
      <c r="AS648" s="183"/>
      <c r="AT648" s="183"/>
      <c r="AU648" s="183"/>
      <c r="AV648" s="183"/>
      <c r="AW648" s="183"/>
      <c r="AX648" s="130"/>
      <c r="AY648" s="130"/>
      <c r="AZ648" s="130"/>
      <c r="BA648" s="130"/>
      <c r="BB648" s="130"/>
      <c r="BC648" s="130"/>
      <c r="BD648" s="130"/>
      <c r="BE648" s="130"/>
      <c r="BF648" s="130"/>
      <c r="BG648" s="130"/>
      <c r="BH648" s="130"/>
      <c r="BI648" s="130"/>
      <c r="BJ648" s="130"/>
      <c r="BK648" s="130"/>
      <c r="BL648" s="130"/>
      <c r="BM648" s="130"/>
    </row>
    <row r="649">
      <c r="A649" s="183"/>
      <c r="B649" s="183"/>
      <c r="C649" s="273"/>
      <c r="D649" s="228"/>
      <c r="E649" s="228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  <c r="AC649" s="183"/>
      <c r="AD649" s="183"/>
      <c r="AE649" s="183"/>
      <c r="AF649" s="183"/>
      <c r="AG649" s="183"/>
      <c r="AH649" s="183"/>
      <c r="AI649" s="183"/>
      <c r="AJ649" s="183"/>
      <c r="AK649" s="183"/>
      <c r="AL649" s="183"/>
      <c r="AM649" s="183"/>
      <c r="AN649" s="183"/>
      <c r="AO649" s="183"/>
      <c r="AP649" s="183"/>
      <c r="AQ649" s="183"/>
      <c r="AR649" s="183"/>
      <c r="AS649" s="183"/>
      <c r="AT649" s="183"/>
      <c r="AU649" s="183"/>
      <c r="AV649" s="183"/>
      <c r="AW649" s="183"/>
      <c r="AX649" s="130"/>
      <c r="AY649" s="130"/>
      <c r="AZ649" s="130"/>
      <c r="BA649" s="130"/>
      <c r="BB649" s="130"/>
      <c r="BC649" s="130"/>
      <c r="BD649" s="130"/>
      <c r="BE649" s="130"/>
      <c r="BF649" s="130"/>
      <c r="BG649" s="130"/>
      <c r="BH649" s="130"/>
      <c r="BI649" s="130"/>
      <c r="BJ649" s="130"/>
      <c r="BK649" s="130"/>
      <c r="BL649" s="130"/>
      <c r="BM649" s="130"/>
    </row>
    <row r="650">
      <c r="A650" s="183"/>
      <c r="B650" s="183"/>
      <c r="C650" s="273"/>
      <c r="D650" s="228"/>
      <c r="E650" s="228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  <c r="AC650" s="183"/>
      <c r="AD650" s="183"/>
      <c r="AE650" s="183"/>
      <c r="AF650" s="183"/>
      <c r="AG650" s="183"/>
      <c r="AH650" s="183"/>
      <c r="AI650" s="183"/>
      <c r="AJ650" s="183"/>
      <c r="AK650" s="183"/>
      <c r="AL650" s="183"/>
      <c r="AM650" s="183"/>
      <c r="AN650" s="183"/>
      <c r="AO650" s="183"/>
      <c r="AP650" s="183"/>
      <c r="AQ650" s="183"/>
      <c r="AR650" s="183"/>
      <c r="AS650" s="183"/>
      <c r="AT650" s="183"/>
      <c r="AU650" s="183"/>
      <c r="AV650" s="183"/>
      <c r="AW650" s="183"/>
      <c r="AX650" s="130"/>
      <c r="AY650" s="130"/>
      <c r="AZ650" s="130"/>
      <c r="BA650" s="130"/>
      <c r="BB650" s="130"/>
      <c r="BC650" s="130"/>
      <c r="BD650" s="130"/>
      <c r="BE650" s="130"/>
      <c r="BF650" s="130"/>
      <c r="BG650" s="130"/>
      <c r="BH650" s="130"/>
      <c r="BI650" s="130"/>
      <c r="BJ650" s="130"/>
      <c r="BK650" s="130"/>
      <c r="BL650" s="130"/>
      <c r="BM650" s="130"/>
    </row>
    <row r="651">
      <c r="A651" s="183"/>
      <c r="B651" s="183"/>
      <c r="C651" s="273"/>
      <c r="D651" s="228"/>
      <c r="E651" s="228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  <c r="AC651" s="183"/>
      <c r="AD651" s="183"/>
      <c r="AE651" s="183"/>
      <c r="AF651" s="183"/>
      <c r="AG651" s="183"/>
      <c r="AH651" s="183"/>
      <c r="AI651" s="183"/>
      <c r="AJ651" s="183"/>
      <c r="AK651" s="183"/>
      <c r="AL651" s="183"/>
      <c r="AM651" s="183"/>
      <c r="AN651" s="183"/>
      <c r="AO651" s="183"/>
      <c r="AP651" s="183"/>
      <c r="AQ651" s="183"/>
      <c r="AR651" s="183"/>
      <c r="AS651" s="183"/>
      <c r="AT651" s="183"/>
      <c r="AU651" s="183"/>
      <c r="AV651" s="183"/>
      <c r="AW651" s="183"/>
      <c r="AX651" s="130"/>
      <c r="AY651" s="130"/>
      <c r="AZ651" s="130"/>
      <c r="BA651" s="130"/>
      <c r="BB651" s="130"/>
      <c r="BC651" s="130"/>
      <c r="BD651" s="130"/>
      <c r="BE651" s="130"/>
      <c r="BF651" s="130"/>
      <c r="BG651" s="130"/>
      <c r="BH651" s="130"/>
      <c r="BI651" s="130"/>
      <c r="BJ651" s="130"/>
      <c r="BK651" s="130"/>
      <c r="BL651" s="130"/>
      <c r="BM651" s="130"/>
    </row>
    <row r="652">
      <c r="A652" s="183"/>
      <c r="B652" s="183"/>
      <c r="C652" s="273"/>
      <c r="D652" s="228"/>
      <c r="E652" s="228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  <c r="AC652" s="183"/>
      <c r="AD652" s="183"/>
      <c r="AE652" s="183"/>
      <c r="AF652" s="183"/>
      <c r="AG652" s="183"/>
      <c r="AH652" s="183"/>
      <c r="AI652" s="183"/>
      <c r="AJ652" s="183"/>
      <c r="AK652" s="183"/>
      <c r="AL652" s="183"/>
      <c r="AM652" s="183"/>
      <c r="AN652" s="183"/>
      <c r="AO652" s="183"/>
      <c r="AP652" s="183"/>
      <c r="AQ652" s="183"/>
      <c r="AR652" s="183"/>
      <c r="AS652" s="183"/>
      <c r="AT652" s="183"/>
      <c r="AU652" s="183"/>
      <c r="AV652" s="183"/>
      <c r="AW652" s="183"/>
      <c r="AX652" s="130"/>
      <c r="AY652" s="130"/>
      <c r="AZ652" s="130"/>
      <c r="BA652" s="130"/>
      <c r="BB652" s="130"/>
      <c r="BC652" s="130"/>
      <c r="BD652" s="130"/>
      <c r="BE652" s="130"/>
      <c r="BF652" s="130"/>
      <c r="BG652" s="130"/>
      <c r="BH652" s="130"/>
      <c r="BI652" s="130"/>
      <c r="BJ652" s="130"/>
      <c r="BK652" s="130"/>
      <c r="BL652" s="130"/>
      <c r="BM652" s="130"/>
    </row>
    <row r="653">
      <c r="A653" s="183"/>
      <c r="B653" s="183"/>
      <c r="C653" s="273"/>
      <c r="D653" s="228"/>
      <c r="E653" s="228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  <c r="AC653" s="183"/>
      <c r="AD653" s="183"/>
      <c r="AE653" s="183"/>
      <c r="AF653" s="183"/>
      <c r="AG653" s="183"/>
      <c r="AH653" s="183"/>
      <c r="AI653" s="183"/>
      <c r="AJ653" s="183"/>
      <c r="AK653" s="183"/>
      <c r="AL653" s="183"/>
      <c r="AM653" s="183"/>
      <c r="AN653" s="183"/>
      <c r="AO653" s="183"/>
      <c r="AP653" s="183"/>
      <c r="AQ653" s="183"/>
      <c r="AR653" s="183"/>
      <c r="AS653" s="183"/>
      <c r="AT653" s="183"/>
      <c r="AU653" s="183"/>
      <c r="AV653" s="183"/>
      <c r="AW653" s="183"/>
      <c r="AX653" s="130"/>
      <c r="AY653" s="130"/>
      <c r="AZ653" s="130"/>
      <c r="BA653" s="130"/>
      <c r="BB653" s="130"/>
      <c r="BC653" s="130"/>
      <c r="BD653" s="130"/>
      <c r="BE653" s="130"/>
      <c r="BF653" s="130"/>
      <c r="BG653" s="130"/>
      <c r="BH653" s="130"/>
      <c r="BI653" s="130"/>
      <c r="BJ653" s="130"/>
      <c r="BK653" s="130"/>
      <c r="BL653" s="130"/>
      <c r="BM653" s="130"/>
    </row>
    <row r="654">
      <c r="A654" s="183"/>
      <c r="B654" s="183"/>
      <c r="C654" s="273"/>
      <c r="D654" s="228"/>
      <c r="E654" s="228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  <c r="AC654" s="183"/>
      <c r="AD654" s="183"/>
      <c r="AE654" s="183"/>
      <c r="AF654" s="183"/>
      <c r="AG654" s="183"/>
      <c r="AH654" s="183"/>
      <c r="AI654" s="183"/>
      <c r="AJ654" s="183"/>
      <c r="AK654" s="183"/>
      <c r="AL654" s="183"/>
      <c r="AM654" s="183"/>
      <c r="AN654" s="183"/>
      <c r="AO654" s="183"/>
      <c r="AP654" s="183"/>
      <c r="AQ654" s="183"/>
      <c r="AR654" s="183"/>
      <c r="AS654" s="183"/>
      <c r="AT654" s="183"/>
      <c r="AU654" s="183"/>
      <c r="AV654" s="183"/>
      <c r="AW654" s="183"/>
      <c r="AX654" s="130"/>
      <c r="AY654" s="130"/>
      <c r="AZ654" s="130"/>
      <c r="BA654" s="130"/>
      <c r="BB654" s="130"/>
      <c r="BC654" s="130"/>
      <c r="BD654" s="130"/>
      <c r="BE654" s="130"/>
      <c r="BF654" s="130"/>
      <c r="BG654" s="130"/>
      <c r="BH654" s="130"/>
      <c r="BI654" s="130"/>
      <c r="BJ654" s="130"/>
      <c r="BK654" s="130"/>
      <c r="BL654" s="130"/>
      <c r="BM654" s="130"/>
    </row>
    <row r="655">
      <c r="A655" s="183"/>
      <c r="B655" s="183"/>
      <c r="C655" s="273"/>
      <c r="D655" s="228"/>
      <c r="E655" s="228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  <c r="AC655" s="183"/>
      <c r="AD655" s="183"/>
      <c r="AE655" s="183"/>
      <c r="AF655" s="183"/>
      <c r="AG655" s="183"/>
      <c r="AH655" s="183"/>
      <c r="AI655" s="183"/>
      <c r="AJ655" s="183"/>
      <c r="AK655" s="183"/>
      <c r="AL655" s="183"/>
      <c r="AM655" s="183"/>
      <c r="AN655" s="183"/>
      <c r="AO655" s="183"/>
      <c r="AP655" s="183"/>
      <c r="AQ655" s="183"/>
      <c r="AR655" s="183"/>
      <c r="AS655" s="183"/>
      <c r="AT655" s="183"/>
      <c r="AU655" s="183"/>
      <c r="AV655" s="183"/>
      <c r="AW655" s="183"/>
      <c r="AX655" s="130"/>
      <c r="AY655" s="130"/>
      <c r="AZ655" s="130"/>
      <c r="BA655" s="130"/>
      <c r="BB655" s="130"/>
      <c r="BC655" s="130"/>
      <c r="BD655" s="130"/>
      <c r="BE655" s="130"/>
      <c r="BF655" s="130"/>
      <c r="BG655" s="130"/>
      <c r="BH655" s="130"/>
      <c r="BI655" s="130"/>
      <c r="BJ655" s="130"/>
      <c r="BK655" s="130"/>
      <c r="BL655" s="130"/>
      <c r="BM655" s="130"/>
    </row>
    <row r="656">
      <c r="A656" s="183"/>
      <c r="B656" s="183"/>
      <c r="C656" s="273"/>
      <c r="D656" s="228"/>
      <c r="E656" s="228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  <c r="AC656" s="183"/>
      <c r="AD656" s="183"/>
      <c r="AE656" s="183"/>
      <c r="AF656" s="183"/>
      <c r="AG656" s="183"/>
      <c r="AH656" s="183"/>
      <c r="AI656" s="183"/>
      <c r="AJ656" s="183"/>
      <c r="AK656" s="183"/>
      <c r="AL656" s="183"/>
      <c r="AM656" s="183"/>
      <c r="AN656" s="183"/>
      <c r="AO656" s="183"/>
      <c r="AP656" s="183"/>
      <c r="AQ656" s="183"/>
      <c r="AR656" s="183"/>
      <c r="AS656" s="183"/>
      <c r="AT656" s="183"/>
      <c r="AU656" s="183"/>
      <c r="AV656" s="183"/>
      <c r="AW656" s="183"/>
      <c r="AX656" s="130"/>
      <c r="AY656" s="130"/>
      <c r="AZ656" s="130"/>
      <c r="BA656" s="130"/>
      <c r="BB656" s="130"/>
      <c r="BC656" s="130"/>
      <c r="BD656" s="130"/>
      <c r="BE656" s="130"/>
      <c r="BF656" s="130"/>
      <c r="BG656" s="130"/>
      <c r="BH656" s="130"/>
      <c r="BI656" s="130"/>
      <c r="BJ656" s="130"/>
      <c r="BK656" s="130"/>
      <c r="BL656" s="130"/>
      <c r="BM656" s="130"/>
    </row>
    <row r="657">
      <c r="A657" s="183"/>
      <c r="B657" s="183"/>
      <c r="C657" s="273"/>
      <c r="D657" s="228"/>
      <c r="E657" s="228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  <c r="AC657" s="183"/>
      <c r="AD657" s="183"/>
      <c r="AE657" s="183"/>
      <c r="AF657" s="183"/>
      <c r="AG657" s="183"/>
      <c r="AH657" s="183"/>
      <c r="AI657" s="183"/>
      <c r="AJ657" s="183"/>
      <c r="AK657" s="183"/>
      <c r="AL657" s="183"/>
      <c r="AM657" s="183"/>
      <c r="AN657" s="183"/>
      <c r="AO657" s="183"/>
      <c r="AP657" s="183"/>
      <c r="AQ657" s="183"/>
      <c r="AR657" s="183"/>
      <c r="AS657" s="183"/>
      <c r="AT657" s="183"/>
      <c r="AU657" s="183"/>
      <c r="AV657" s="183"/>
      <c r="AW657" s="183"/>
      <c r="AX657" s="130"/>
      <c r="AY657" s="130"/>
      <c r="AZ657" s="130"/>
      <c r="BA657" s="130"/>
      <c r="BB657" s="130"/>
      <c r="BC657" s="130"/>
      <c r="BD657" s="130"/>
      <c r="BE657" s="130"/>
      <c r="BF657" s="130"/>
      <c r="BG657" s="130"/>
      <c r="BH657" s="130"/>
      <c r="BI657" s="130"/>
      <c r="BJ657" s="130"/>
      <c r="BK657" s="130"/>
      <c r="BL657" s="130"/>
      <c r="BM657" s="130"/>
    </row>
    <row r="658">
      <c r="A658" s="183"/>
      <c r="B658" s="183"/>
      <c r="C658" s="273"/>
      <c r="D658" s="228"/>
      <c r="E658" s="228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  <c r="AC658" s="183"/>
      <c r="AD658" s="183"/>
      <c r="AE658" s="183"/>
      <c r="AF658" s="183"/>
      <c r="AG658" s="183"/>
      <c r="AH658" s="183"/>
      <c r="AI658" s="183"/>
      <c r="AJ658" s="183"/>
      <c r="AK658" s="183"/>
      <c r="AL658" s="183"/>
      <c r="AM658" s="183"/>
      <c r="AN658" s="183"/>
      <c r="AO658" s="183"/>
      <c r="AP658" s="183"/>
      <c r="AQ658" s="183"/>
      <c r="AR658" s="183"/>
      <c r="AS658" s="183"/>
      <c r="AT658" s="183"/>
      <c r="AU658" s="183"/>
      <c r="AV658" s="183"/>
      <c r="AW658" s="183"/>
      <c r="AX658" s="130"/>
      <c r="AY658" s="130"/>
      <c r="AZ658" s="130"/>
      <c r="BA658" s="130"/>
      <c r="BB658" s="130"/>
      <c r="BC658" s="130"/>
      <c r="BD658" s="130"/>
      <c r="BE658" s="130"/>
      <c r="BF658" s="130"/>
      <c r="BG658" s="130"/>
      <c r="BH658" s="130"/>
      <c r="BI658" s="130"/>
      <c r="BJ658" s="130"/>
      <c r="BK658" s="130"/>
      <c r="BL658" s="130"/>
      <c r="BM658" s="130"/>
    </row>
    <row r="659">
      <c r="A659" s="183"/>
      <c r="B659" s="183"/>
      <c r="C659" s="273"/>
      <c r="D659" s="228"/>
      <c r="E659" s="228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  <c r="AC659" s="183"/>
      <c r="AD659" s="183"/>
      <c r="AE659" s="183"/>
      <c r="AF659" s="183"/>
      <c r="AG659" s="183"/>
      <c r="AH659" s="183"/>
      <c r="AI659" s="183"/>
      <c r="AJ659" s="183"/>
      <c r="AK659" s="183"/>
      <c r="AL659" s="183"/>
      <c r="AM659" s="183"/>
      <c r="AN659" s="183"/>
      <c r="AO659" s="183"/>
      <c r="AP659" s="183"/>
      <c r="AQ659" s="183"/>
      <c r="AR659" s="183"/>
      <c r="AS659" s="183"/>
      <c r="AT659" s="183"/>
      <c r="AU659" s="183"/>
      <c r="AV659" s="183"/>
      <c r="AW659" s="183"/>
      <c r="AX659" s="130"/>
      <c r="AY659" s="130"/>
      <c r="AZ659" s="130"/>
      <c r="BA659" s="130"/>
      <c r="BB659" s="130"/>
      <c r="BC659" s="130"/>
      <c r="BD659" s="130"/>
      <c r="BE659" s="130"/>
      <c r="BF659" s="130"/>
      <c r="BG659" s="130"/>
      <c r="BH659" s="130"/>
      <c r="BI659" s="130"/>
      <c r="BJ659" s="130"/>
      <c r="BK659" s="130"/>
      <c r="BL659" s="130"/>
      <c r="BM659" s="130"/>
    </row>
    <row r="660">
      <c r="A660" s="183"/>
      <c r="B660" s="183"/>
      <c r="C660" s="273"/>
      <c r="D660" s="228"/>
      <c r="E660" s="228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  <c r="AC660" s="183"/>
      <c r="AD660" s="183"/>
      <c r="AE660" s="183"/>
      <c r="AF660" s="183"/>
      <c r="AG660" s="183"/>
      <c r="AH660" s="183"/>
      <c r="AI660" s="183"/>
      <c r="AJ660" s="183"/>
      <c r="AK660" s="183"/>
      <c r="AL660" s="183"/>
      <c r="AM660" s="183"/>
      <c r="AN660" s="183"/>
      <c r="AO660" s="183"/>
      <c r="AP660" s="183"/>
      <c r="AQ660" s="183"/>
      <c r="AR660" s="183"/>
      <c r="AS660" s="183"/>
      <c r="AT660" s="183"/>
      <c r="AU660" s="183"/>
      <c r="AV660" s="183"/>
      <c r="AW660" s="183"/>
      <c r="AX660" s="130"/>
      <c r="AY660" s="130"/>
      <c r="AZ660" s="130"/>
      <c r="BA660" s="130"/>
      <c r="BB660" s="130"/>
      <c r="BC660" s="130"/>
      <c r="BD660" s="130"/>
      <c r="BE660" s="130"/>
      <c r="BF660" s="130"/>
      <c r="BG660" s="130"/>
      <c r="BH660" s="130"/>
      <c r="BI660" s="130"/>
      <c r="BJ660" s="130"/>
      <c r="BK660" s="130"/>
      <c r="BL660" s="130"/>
      <c r="BM660" s="130"/>
    </row>
    <row r="661">
      <c r="A661" s="183"/>
      <c r="B661" s="183"/>
      <c r="C661" s="273"/>
      <c r="D661" s="228"/>
      <c r="E661" s="228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  <c r="AC661" s="183"/>
      <c r="AD661" s="183"/>
      <c r="AE661" s="183"/>
      <c r="AF661" s="183"/>
      <c r="AG661" s="183"/>
      <c r="AH661" s="183"/>
      <c r="AI661" s="183"/>
      <c r="AJ661" s="183"/>
      <c r="AK661" s="183"/>
      <c r="AL661" s="183"/>
      <c r="AM661" s="183"/>
      <c r="AN661" s="183"/>
      <c r="AO661" s="183"/>
      <c r="AP661" s="183"/>
      <c r="AQ661" s="183"/>
      <c r="AR661" s="183"/>
      <c r="AS661" s="183"/>
      <c r="AT661" s="183"/>
      <c r="AU661" s="183"/>
      <c r="AV661" s="183"/>
      <c r="AW661" s="183"/>
      <c r="AX661" s="130"/>
      <c r="AY661" s="130"/>
      <c r="AZ661" s="130"/>
      <c r="BA661" s="130"/>
      <c r="BB661" s="130"/>
      <c r="BC661" s="130"/>
      <c r="BD661" s="130"/>
      <c r="BE661" s="130"/>
      <c r="BF661" s="130"/>
      <c r="BG661" s="130"/>
      <c r="BH661" s="130"/>
      <c r="BI661" s="130"/>
      <c r="BJ661" s="130"/>
      <c r="BK661" s="130"/>
      <c r="BL661" s="130"/>
      <c r="BM661" s="130"/>
    </row>
    <row r="662">
      <c r="A662" s="183"/>
      <c r="B662" s="183"/>
      <c r="C662" s="273"/>
      <c r="D662" s="228"/>
      <c r="E662" s="228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  <c r="AC662" s="183"/>
      <c r="AD662" s="183"/>
      <c r="AE662" s="183"/>
      <c r="AF662" s="183"/>
      <c r="AG662" s="183"/>
      <c r="AH662" s="183"/>
      <c r="AI662" s="183"/>
      <c r="AJ662" s="183"/>
      <c r="AK662" s="183"/>
      <c r="AL662" s="183"/>
      <c r="AM662" s="183"/>
      <c r="AN662" s="183"/>
      <c r="AO662" s="183"/>
      <c r="AP662" s="183"/>
      <c r="AQ662" s="183"/>
      <c r="AR662" s="183"/>
      <c r="AS662" s="183"/>
      <c r="AT662" s="183"/>
      <c r="AU662" s="183"/>
      <c r="AV662" s="183"/>
      <c r="AW662" s="183"/>
      <c r="AX662" s="130"/>
      <c r="AY662" s="130"/>
      <c r="AZ662" s="130"/>
      <c r="BA662" s="130"/>
      <c r="BB662" s="130"/>
      <c r="BC662" s="130"/>
      <c r="BD662" s="130"/>
      <c r="BE662" s="130"/>
      <c r="BF662" s="130"/>
      <c r="BG662" s="130"/>
      <c r="BH662" s="130"/>
      <c r="BI662" s="130"/>
      <c r="BJ662" s="130"/>
      <c r="BK662" s="130"/>
      <c r="BL662" s="130"/>
      <c r="BM662" s="130"/>
    </row>
    <row r="663">
      <c r="A663" s="183"/>
      <c r="B663" s="183"/>
      <c r="C663" s="273"/>
      <c r="D663" s="228"/>
      <c r="E663" s="228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  <c r="AC663" s="183"/>
      <c r="AD663" s="183"/>
      <c r="AE663" s="183"/>
      <c r="AF663" s="183"/>
      <c r="AG663" s="183"/>
      <c r="AH663" s="183"/>
      <c r="AI663" s="183"/>
      <c r="AJ663" s="183"/>
      <c r="AK663" s="183"/>
      <c r="AL663" s="183"/>
      <c r="AM663" s="183"/>
      <c r="AN663" s="183"/>
      <c r="AO663" s="183"/>
      <c r="AP663" s="183"/>
      <c r="AQ663" s="183"/>
      <c r="AR663" s="183"/>
      <c r="AS663" s="183"/>
      <c r="AT663" s="183"/>
      <c r="AU663" s="183"/>
      <c r="AV663" s="183"/>
      <c r="AW663" s="183"/>
      <c r="AX663" s="130"/>
      <c r="AY663" s="130"/>
      <c r="AZ663" s="130"/>
      <c r="BA663" s="130"/>
      <c r="BB663" s="130"/>
      <c r="BC663" s="130"/>
      <c r="BD663" s="130"/>
      <c r="BE663" s="130"/>
      <c r="BF663" s="130"/>
      <c r="BG663" s="130"/>
      <c r="BH663" s="130"/>
      <c r="BI663" s="130"/>
      <c r="BJ663" s="130"/>
      <c r="BK663" s="130"/>
      <c r="BL663" s="130"/>
      <c r="BM663" s="130"/>
    </row>
    <row r="664">
      <c r="A664" s="183"/>
      <c r="B664" s="183"/>
      <c r="C664" s="273"/>
      <c r="D664" s="228"/>
      <c r="E664" s="228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  <c r="AC664" s="183"/>
      <c r="AD664" s="183"/>
      <c r="AE664" s="183"/>
      <c r="AF664" s="183"/>
      <c r="AG664" s="183"/>
      <c r="AH664" s="183"/>
      <c r="AI664" s="183"/>
      <c r="AJ664" s="183"/>
      <c r="AK664" s="183"/>
      <c r="AL664" s="183"/>
      <c r="AM664" s="183"/>
      <c r="AN664" s="183"/>
      <c r="AO664" s="183"/>
      <c r="AP664" s="183"/>
      <c r="AQ664" s="183"/>
      <c r="AR664" s="183"/>
      <c r="AS664" s="183"/>
      <c r="AT664" s="183"/>
      <c r="AU664" s="183"/>
      <c r="AV664" s="183"/>
      <c r="AW664" s="183"/>
      <c r="AX664" s="130"/>
      <c r="AY664" s="130"/>
      <c r="AZ664" s="130"/>
      <c r="BA664" s="130"/>
      <c r="BB664" s="130"/>
      <c r="BC664" s="130"/>
      <c r="BD664" s="130"/>
      <c r="BE664" s="130"/>
      <c r="BF664" s="130"/>
      <c r="BG664" s="130"/>
      <c r="BH664" s="130"/>
      <c r="BI664" s="130"/>
      <c r="BJ664" s="130"/>
      <c r="BK664" s="130"/>
      <c r="BL664" s="130"/>
      <c r="BM664" s="130"/>
    </row>
    <row r="665">
      <c r="A665" s="183"/>
      <c r="B665" s="183"/>
      <c r="C665" s="273"/>
      <c r="D665" s="228"/>
      <c r="E665" s="228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  <c r="AC665" s="183"/>
      <c r="AD665" s="183"/>
      <c r="AE665" s="183"/>
      <c r="AF665" s="183"/>
      <c r="AG665" s="183"/>
      <c r="AH665" s="183"/>
      <c r="AI665" s="183"/>
      <c r="AJ665" s="183"/>
      <c r="AK665" s="183"/>
      <c r="AL665" s="183"/>
      <c r="AM665" s="183"/>
      <c r="AN665" s="183"/>
      <c r="AO665" s="183"/>
      <c r="AP665" s="183"/>
      <c r="AQ665" s="183"/>
      <c r="AR665" s="183"/>
      <c r="AS665" s="183"/>
      <c r="AT665" s="183"/>
      <c r="AU665" s="183"/>
      <c r="AV665" s="183"/>
      <c r="AW665" s="183"/>
      <c r="AX665" s="130"/>
      <c r="AY665" s="130"/>
      <c r="AZ665" s="130"/>
      <c r="BA665" s="130"/>
      <c r="BB665" s="130"/>
      <c r="BC665" s="130"/>
      <c r="BD665" s="130"/>
      <c r="BE665" s="130"/>
      <c r="BF665" s="130"/>
      <c r="BG665" s="130"/>
      <c r="BH665" s="130"/>
      <c r="BI665" s="130"/>
      <c r="BJ665" s="130"/>
      <c r="BK665" s="130"/>
      <c r="BL665" s="130"/>
      <c r="BM665" s="130"/>
    </row>
    <row r="666">
      <c r="A666" s="183"/>
      <c r="B666" s="183"/>
      <c r="C666" s="273"/>
      <c r="D666" s="228"/>
      <c r="E666" s="228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  <c r="AC666" s="183"/>
      <c r="AD666" s="183"/>
      <c r="AE666" s="183"/>
      <c r="AF666" s="183"/>
      <c r="AG666" s="183"/>
      <c r="AH666" s="183"/>
      <c r="AI666" s="183"/>
      <c r="AJ666" s="183"/>
      <c r="AK666" s="183"/>
      <c r="AL666" s="183"/>
      <c r="AM666" s="183"/>
      <c r="AN666" s="183"/>
      <c r="AO666" s="183"/>
      <c r="AP666" s="183"/>
      <c r="AQ666" s="183"/>
      <c r="AR666" s="183"/>
      <c r="AS666" s="183"/>
      <c r="AT666" s="183"/>
      <c r="AU666" s="183"/>
      <c r="AV666" s="183"/>
      <c r="AW666" s="183"/>
      <c r="AX666" s="130"/>
      <c r="AY666" s="130"/>
      <c r="AZ666" s="130"/>
      <c r="BA666" s="130"/>
      <c r="BB666" s="130"/>
      <c r="BC666" s="130"/>
      <c r="BD666" s="130"/>
      <c r="BE666" s="130"/>
      <c r="BF666" s="130"/>
      <c r="BG666" s="130"/>
      <c r="BH666" s="130"/>
      <c r="BI666" s="130"/>
      <c r="BJ666" s="130"/>
      <c r="BK666" s="130"/>
      <c r="BL666" s="130"/>
      <c r="BM666" s="130"/>
    </row>
    <row r="667">
      <c r="A667" s="183"/>
      <c r="B667" s="183"/>
      <c r="C667" s="273"/>
      <c r="D667" s="228"/>
      <c r="E667" s="228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  <c r="AC667" s="183"/>
      <c r="AD667" s="183"/>
      <c r="AE667" s="183"/>
      <c r="AF667" s="183"/>
      <c r="AG667" s="183"/>
      <c r="AH667" s="183"/>
      <c r="AI667" s="183"/>
      <c r="AJ667" s="183"/>
      <c r="AK667" s="183"/>
      <c r="AL667" s="183"/>
      <c r="AM667" s="183"/>
      <c r="AN667" s="183"/>
      <c r="AO667" s="183"/>
      <c r="AP667" s="183"/>
      <c r="AQ667" s="183"/>
      <c r="AR667" s="183"/>
      <c r="AS667" s="183"/>
      <c r="AT667" s="183"/>
      <c r="AU667" s="183"/>
      <c r="AV667" s="183"/>
      <c r="AW667" s="183"/>
      <c r="AX667" s="130"/>
      <c r="AY667" s="130"/>
      <c r="AZ667" s="130"/>
      <c r="BA667" s="130"/>
      <c r="BB667" s="130"/>
      <c r="BC667" s="130"/>
      <c r="BD667" s="130"/>
      <c r="BE667" s="130"/>
      <c r="BF667" s="130"/>
      <c r="BG667" s="130"/>
      <c r="BH667" s="130"/>
      <c r="BI667" s="130"/>
      <c r="BJ667" s="130"/>
      <c r="BK667" s="130"/>
      <c r="BL667" s="130"/>
      <c r="BM667" s="130"/>
    </row>
    <row r="668">
      <c r="A668" s="183"/>
      <c r="B668" s="183"/>
      <c r="C668" s="273"/>
      <c r="D668" s="228"/>
      <c r="E668" s="228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  <c r="AC668" s="183"/>
      <c r="AD668" s="183"/>
      <c r="AE668" s="183"/>
      <c r="AF668" s="183"/>
      <c r="AG668" s="183"/>
      <c r="AH668" s="183"/>
      <c r="AI668" s="183"/>
      <c r="AJ668" s="183"/>
      <c r="AK668" s="183"/>
      <c r="AL668" s="183"/>
      <c r="AM668" s="183"/>
      <c r="AN668" s="183"/>
      <c r="AO668" s="183"/>
      <c r="AP668" s="183"/>
      <c r="AQ668" s="183"/>
      <c r="AR668" s="183"/>
      <c r="AS668" s="183"/>
      <c r="AT668" s="183"/>
      <c r="AU668" s="183"/>
      <c r="AV668" s="183"/>
      <c r="AW668" s="183"/>
      <c r="AX668" s="130"/>
      <c r="AY668" s="130"/>
      <c r="AZ668" s="130"/>
      <c r="BA668" s="130"/>
      <c r="BB668" s="130"/>
      <c r="BC668" s="130"/>
      <c r="BD668" s="130"/>
      <c r="BE668" s="130"/>
      <c r="BF668" s="130"/>
      <c r="BG668" s="130"/>
      <c r="BH668" s="130"/>
      <c r="BI668" s="130"/>
      <c r="BJ668" s="130"/>
      <c r="BK668" s="130"/>
      <c r="BL668" s="130"/>
      <c r="BM668" s="130"/>
    </row>
    <row r="669">
      <c r="A669" s="183"/>
      <c r="B669" s="183"/>
      <c r="C669" s="273"/>
      <c r="D669" s="228"/>
      <c r="E669" s="228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  <c r="AC669" s="183"/>
      <c r="AD669" s="183"/>
      <c r="AE669" s="183"/>
      <c r="AF669" s="183"/>
      <c r="AG669" s="183"/>
      <c r="AH669" s="183"/>
      <c r="AI669" s="183"/>
      <c r="AJ669" s="183"/>
      <c r="AK669" s="183"/>
      <c r="AL669" s="183"/>
      <c r="AM669" s="183"/>
      <c r="AN669" s="183"/>
      <c r="AO669" s="183"/>
      <c r="AP669" s="183"/>
      <c r="AQ669" s="183"/>
      <c r="AR669" s="183"/>
      <c r="AS669" s="183"/>
      <c r="AT669" s="183"/>
      <c r="AU669" s="183"/>
      <c r="AV669" s="183"/>
      <c r="AW669" s="183"/>
      <c r="AX669" s="130"/>
      <c r="AY669" s="130"/>
      <c r="AZ669" s="130"/>
      <c r="BA669" s="130"/>
      <c r="BB669" s="130"/>
      <c r="BC669" s="130"/>
      <c r="BD669" s="130"/>
      <c r="BE669" s="130"/>
      <c r="BF669" s="130"/>
      <c r="BG669" s="130"/>
      <c r="BH669" s="130"/>
      <c r="BI669" s="130"/>
      <c r="BJ669" s="130"/>
      <c r="BK669" s="130"/>
      <c r="BL669" s="130"/>
      <c r="BM669" s="130"/>
    </row>
    <row r="670">
      <c r="A670" s="183"/>
      <c r="B670" s="183"/>
      <c r="C670" s="273"/>
      <c r="D670" s="228"/>
      <c r="E670" s="228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  <c r="AC670" s="183"/>
      <c r="AD670" s="183"/>
      <c r="AE670" s="183"/>
      <c r="AF670" s="183"/>
      <c r="AG670" s="183"/>
      <c r="AH670" s="183"/>
      <c r="AI670" s="183"/>
      <c r="AJ670" s="183"/>
      <c r="AK670" s="183"/>
      <c r="AL670" s="183"/>
      <c r="AM670" s="183"/>
      <c r="AN670" s="183"/>
      <c r="AO670" s="183"/>
      <c r="AP670" s="183"/>
      <c r="AQ670" s="183"/>
      <c r="AR670" s="183"/>
      <c r="AS670" s="183"/>
      <c r="AT670" s="183"/>
      <c r="AU670" s="183"/>
      <c r="AV670" s="183"/>
      <c r="AW670" s="183"/>
      <c r="AX670" s="130"/>
      <c r="AY670" s="130"/>
      <c r="AZ670" s="130"/>
      <c r="BA670" s="130"/>
      <c r="BB670" s="130"/>
      <c r="BC670" s="130"/>
      <c r="BD670" s="130"/>
      <c r="BE670" s="130"/>
      <c r="BF670" s="130"/>
      <c r="BG670" s="130"/>
      <c r="BH670" s="130"/>
      <c r="BI670" s="130"/>
      <c r="BJ670" s="130"/>
      <c r="BK670" s="130"/>
      <c r="BL670" s="130"/>
      <c r="BM670" s="130"/>
    </row>
    <row r="671">
      <c r="A671" s="183"/>
      <c r="B671" s="183"/>
      <c r="C671" s="273"/>
      <c r="D671" s="228"/>
      <c r="E671" s="228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  <c r="AC671" s="183"/>
      <c r="AD671" s="183"/>
      <c r="AE671" s="183"/>
      <c r="AF671" s="183"/>
      <c r="AG671" s="183"/>
      <c r="AH671" s="183"/>
      <c r="AI671" s="183"/>
      <c r="AJ671" s="183"/>
      <c r="AK671" s="183"/>
      <c r="AL671" s="183"/>
      <c r="AM671" s="183"/>
      <c r="AN671" s="183"/>
      <c r="AO671" s="183"/>
      <c r="AP671" s="183"/>
      <c r="AQ671" s="183"/>
      <c r="AR671" s="183"/>
      <c r="AS671" s="183"/>
      <c r="AT671" s="183"/>
      <c r="AU671" s="183"/>
      <c r="AV671" s="183"/>
      <c r="AW671" s="183"/>
      <c r="AX671" s="130"/>
      <c r="AY671" s="130"/>
      <c r="AZ671" s="130"/>
      <c r="BA671" s="130"/>
      <c r="BB671" s="130"/>
      <c r="BC671" s="130"/>
      <c r="BD671" s="130"/>
      <c r="BE671" s="130"/>
      <c r="BF671" s="130"/>
      <c r="BG671" s="130"/>
      <c r="BH671" s="130"/>
      <c r="BI671" s="130"/>
      <c r="BJ671" s="130"/>
      <c r="BK671" s="130"/>
      <c r="BL671" s="130"/>
      <c r="BM671" s="130"/>
    </row>
    <row r="672">
      <c r="A672" s="183"/>
      <c r="B672" s="183"/>
      <c r="C672" s="273"/>
      <c r="D672" s="228"/>
      <c r="E672" s="228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  <c r="AC672" s="183"/>
      <c r="AD672" s="183"/>
      <c r="AE672" s="183"/>
      <c r="AF672" s="183"/>
      <c r="AG672" s="183"/>
      <c r="AH672" s="183"/>
      <c r="AI672" s="183"/>
      <c r="AJ672" s="183"/>
      <c r="AK672" s="183"/>
      <c r="AL672" s="183"/>
      <c r="AM672" s="183"/>
      <c r="AN672" s="183"/>
      <c r="AO672" s="183"/>
      <c r="AP672" s="183"/>
      <c r="AQ672" s="183"/>
      <c r="AR672" s="183"/>
      <c r="AS672" s="183"/>
      <c r="AT672" s="183"/>
      <c r="AU672" s="183"/>
      <c r="AV672" s="183"/>
      <c r="AW672" s="183"/>
      <c r="AX672" s="130"/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</row>
    <row r="673">
      <c r="A673" s="183"/>
      <c r="B673" s="183"/>
      <c r="C673" s="273"/>
      <c r="D673" s="228"/>
      <c r="E673" s="228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  <c r="AC673" s="183"/>
      <c r="AD673" s="183"/>
      <c r="AE673" s="183"/>
      <c r="AF673" s="183"/>
      <c r="AG673" s="183"/>
      <c r="AH673" s="183"/>
      <c r="AI673" s="183"/>
      <c r="AJ673" s="183"/>
      <c r="AK673" s="183"/>
      <c r="AL673" s="183"/>
      <c r="AM673" s="183"/>
      <c r="AN673" s="183"/>
      <c r="AO673" s="183"/>
      <c r="AP673" s="183"/>
      <c r="AQ673" s="183"/>
      <c r="AR673" s="183"/>
      <c r="AS673" s="183"/>
      <c r="AT673" s="183"/>
      <c r="AU673" s="183"/>
      <c r="AV673" s="183"/>
      <c r="AW673" s="183"/>
      <c r="AX673" s="130"/>
      <c r="AY673" s="130"/>
      <c r="AZ673" s="130"/>
      <c r="BA673" s="130"/>
      <c r="BB673" s="130"/>
      <c r="BC673" s="130"/>
      <c r="BD673" s="130"/>
      <c r="BE673" s="130"/>
      <c r="BF673" s="130"/>
      <c r="BG673" s="130"/>
      <c r="BH673" s="130"/>
      <c r="BI673" s="130"/>
      <c r="BJ673" s="130"/>
      <c r="BK673" s="130"/>
      <c r="BL673" s="130"/>
      <c r="BM673" s="130"/>
    </row>
    <row r="674">
      <c r="A674" s="183"/>
      <c r="B674" s="183"/>
      <c r="C674" s="273"/>
      <c r="D674" s="228"/>
      <c r="E674" s="228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  <c r="AC674" s="183"/>
      <c r="AD674" s="183"/>
      <c r="AE674" s="183"/>
      <c r="AF674" s="183"/>
      <c r="AG674" s="183"/>
      <c r="AH674" s="183"/>
      <c r="AI674" s="183"/>
      <c r="AJ674" s="183"/>
      <c r="AK674" s="183"/>
      <c r="AL674" s="183"/>
      <c r="AM674" s="183"/>
      <c r="AN674" s="183"/>
      <c r="AO674" s="183"/>
      <c r="AP674" s="183"/>
      <c r="AQ674" s="183"/>
      <c r="AR674" s="183"/>
      <c r="AS674" s="183"/>
      <c r="AT674" s="183"/>
      <c r="AU674" s="183"/>
      <c r="AV674" s="183"/>
      <c r="AW674" s="183"/>
      <c r="AX674" s="130"/>
      <c r="AY674" s="130"/>
      <c r="AZ674" s="130"/>
      <c r="BA674" s="130"/>
      <c r="BB674" s="130"/>
      <c r="BC674" s="130"/>
      <c r="BD674" s="130"/>
      <c r="BE674" s="130"/>
      <c r="BF674" s="130"/>
      <c r="BG674" s="130"/>
      <c r="BH674" s="130"/>
      <c r="BI674" s="130"/>
      <c r="BJ674" s="130"/>
      <c r="BK674" s="130"/>
      <c r="BL674" s="130"/>
      <c r="BM674" s="130"/>
    </row>
    <row r="675">
      <c r="A675" s="183"/>
      <c r="B675" s="183"/>
      <c r="C675" s="273"/>
      <c r="D675" s="228"/>
      <c r="E675" s="228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  <c r="AC675" s="183"/>
      <c r="AD675" s="183"/>
      <c r="AE675" s="183"/>
      <c r="AF675" s="183"/>
      <c r="AG675" s="183"/>
      <c r="AH675" s="183"/>
      <c r="AI675" s="183"/>
      <c r="AJ675" s="183"/>
      <c r="AK675" s="183"/>
      <c r="AL675" s="183"/>
      <c r="AM675" s="183"/>
      <c r="AN675" s="183"/>
      <c r="AO675" s="183"/>
      <c r="AP675" s="183"/>
      <c r="AQ675" s="183"/>
      <c r="AR675" s="183"/>
      <c r="AS675" s="183"/>
      <c r="AT675" s="183"/>
      <c r="AU675" s="183"/>
      <c r="AV675" s="183"/>
      <c r="AW675" s="183"/>
      <c r="AX675" s="130"/>
      <c r="AY675" s="130"/>
      <c r="AZ675" s="130"/>
      <c r="BA675" s="130"/>
      <c r="BB675" s="130"/>
      <c r="BC675" s="130"/>
      <c r="BD675" s="130"/>
      <c r="BE675" s="130"/>
      <c r="BF675" s="130"/>
      <c r="BG675" s="130"/>
      <c r="BH675" s="130"/>
      <c r="BI675" s="130"/>
      <c r="BJ675" s="130"/>
      <c r="BK675" s="130"/>
      <c r="BL675" s="130"/>
      <c r="BM675" s="130"/>
    </row>
    <row r="676">
      <c r="A676" s="183"/>
      <c r="B676" s="183"/>
      <c r="C676" s="273"/>
      <c r="D676" s="228"/>
      <c r="E676" s="228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  <c r="AC676" s="183"/>
      <c r="AD676" s="183"/>
      <c r="AE676" s="183"/>
      <c r="AF676" s="183"/>
      <c r="AG676" s="183"/>
      <c r="AH676" s="183"/>
      <c r="AI676" s="183"/>
      <c r="AJ676" s="183"/>
      <c r="AK676" s="183"/>
      <c r="AL676" s="183"/>
      <c r="AM676" s="183"/>
      <c r="AN676" s="183"/>
      <c r="AO676" s="183"/>
      <c r="AP676" s="183"/>
      <c r="AQ676" s="183"/>
      <c r="AR676" s="183"/>
      <c r="AS676" s="183"/>
      <c r="AT676" s="183"/>
      <c r="AU676" s="183"/>
      <c r="AV676" s="183"/>
      <c r="AW676" s="183"/>
      <c r="AX676" s="130"/>
      <c r="AY676" s="130"/>
      <c r="AZ676" s="130"/>
      <c r="BA676" s="130"/>
      <c r="BB676" s="130"/>
      <c r="BC676" s="130"/>
      <c r="BD676" s="130"/>
      <c r="BE676" s="130"/>
      <c r="BF676" s="130"/>
      <c r="BG676" s="130"/>
      <c r="BH676" s="130"/>
      <c r="BI676" s="130"/>
      <c r="BJ676" s="130"/>
      <c r="BK676" s="130"/>
      <c r="BL676" s="130"/>
      <c r="BM676" s="130"/>
    </row>
    <row r="677">
      <c r="A677" s="183"/>
      <c r="B677" s="183"/>
      <c r="C677" s="273"/>
      <c r="D677" s="228"/>
      <c r="E677" s="228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  <c r="AC677" s="183"/>
      <c r="AD677" s="183"/>
      <c r="AE677" s="183"/>
      <c r="AF677" s="183"/>
      <c r="AG677" s="183"/>
      <c r="AH677" s="183"/>
      <c r="AI677" s="183"/>
      <c r="AJ677" s="183"/>
      <c r="AK677" s="183"/>
      <c r="AL677" s="183"/>
      <c r="AM677" s="183"/>
      <c r="AN677" s="183"/>
      <c r="AO677" s="183"/>
      <c r="AP677" s="183"/>
      <c r="AQ677" s="183"/>
      <c r="AR677" s="183"/>
      <c r="AS677" s="183"/>
      <c r="AT677" s="183"/>
      <c r="AU677" s="183"/>
      <c r="AV677" s="183"/>
      <c r="AW677" s="183"/>
      <c r="AX677" s="130"/>
      <c r="AY677" s="130"/>
      <c r="AZ677" s="130"/>
      <c r="BA677" s="130"/>
      <c r="BB677" s="130"/>
      <c r="BC677" s="130"/>
      <c r="BD677" s="130"/>
      <c r="BE677" s="130"/>
      <c r="BF677" s="130"/>
      <c r="BG677" s="130"/>
      <c r="BH677" s="130"/>
      <c r="BI677" s="130"/>
      <c r="BJ677" s="130"/>
      <c r="BK677" s="130"/>
      <c r="BL677" s="130"/>
      <c r="BM677" s="130"/>
    </row>
    <row r="678">
      <c r="A678" s="183"/>
      <c r="B678" s="183"/>
      <c r="C678" s="273"/>
      <c r="D678" s="228"/>
      <c r="E678" s="228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  <c r="AC678" s="183"/>
      <c r="AD678" s="183"/>
      <c r="AE678" s="183"/>
      <c r="AF678" s="183"/>
      <c r="AG678" s="183"/>
      <c r="AH678" s="183"/>
      <c r="AI678" s="183"/>
      <c r="AJ678" s="183"/>
      <c r="AK678" s="183"/>
      <c r="AL678" s="183"/>
      <c r="AM678" s="183"/>
      <c r="AN678" s="183"/>
      <c r="AO678" s="183"/>
      <c r="AP678" s="183"/>
      <c r="AQ678" s="183"/>
      <c r="AR678" s="183"/>
      <c r="AS678" s="183"/>
      <c r="AT678" s="183"/>
      <c r="AU678" s="183"/>
      <c r="AV678" s="183"/>
      <c r="AW678" s="183"/>
      <c r="AX678" s="130"/>
      <c r="AY678" s="130"/>
      <c r="AZ678" s="130"/>
      <c r="BA678" s="130"/>
      <c r="BB678" s="130"/>
      <c r="BC678" s="130"/>
      <c r="BD678" s="130"/>
      <c r="BE678" s="130"/>
      <c r="BF678" s="130"/>
      <c r="BG678" s="130"/>
      <c r="BH678" s="130"/>
      <c r="BI678" s="130"/>
      <c r="BJ678" s="130"/>
      <c r="BK678" s="130"/>
      <c r="BL678" s="130"/>
      <c r="BM678" s="130"/>
    </row>
    <row r="679">
      <c r="A679" s="183"/>
      <c r="B679" s="183"/>
      <c r="C679" s="273"/>
      <c r="D679" s="228"/>
      <c r="E679" s="228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  <c r="AC679" s="183"/>
      <c r="AD679" s="183"/>
      <c r="AE679" s="183"/>
      <c r="AF679" s="183"/>
      <c r="AG679" s="183"/>
      <c r="AH679" s="183"/>
      <c r="AI679" s="183"/>
      <c r="AJ679" s="183"/>
      <c r="AK679" s="183"/>
      <c r="AL679" s="183"/>
      <c r="AM679" s="183"/>
      <c r="AN679" s="183"/>
      <c r="AO679" s="183"/>
      <c r="AP679" s="183"/>
      <c r="AQ679" s="183"/>
      <c r="AR679" s="183"/>
      <c r="AS679" s="183"/>
      <c r="AT679" s="183"/>
      <c r="AU679" s="183"/>
      <c r="AV679" s="183"/>
      <c r="AW679" s="183"/>
      <c r="AX679" s="130"/>
      <c r="AY679" s="130"/>
      <c r="AZ679" s="130"/>
      <c r="BA679" s="130"/>
      <c r="BB679" s="130"/>
      <c r="BC679" s="130"/>
      <c r="BD679" s="130"/>
      <c r="BE679" s="130"/>
      <c r="BF679" s="130"/>
      <c r="BG679" s="130"/>
      <c r="BH679" s="130"/>
      <c r="BI679" s="130"/>
      <c r="BJ679" s="130"/>
      <c r="BK679" s="130"/>
      <c r="BL679" s="130"/>
      <c r="BM679" s="130"/>
    </row>
    <row r="680">
      <c r="A680" s="183"/>
      <c r="B680" s="183"/>
      <c r="C680" s="273"/>
      <c r="D680" s="228"/>
      <c r="E680" s="228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  <c r="AC680" s="183"/>
      <c r="AD680" s="183"/>
      <c r="AE680" s="183"/>
      <c r="AF680" s="183"/>
      <c r="AG680" s="183"/>
      <c r="AH680" s="183"/>
      <c r="AI680" s="183"/>
      <c r="AJ680" s="183"/>
      <c r="AK680" s="183"/>
      <c r="AL680" s="183"/>
      <c r="AM680" s="183"/>
      <c r="AN680" s="183"/>
      <c r="AO680" s="183"/>
      <c r="AP680" s="183"/>
      <c r="AQ680" s="183"/>
      <c r="AR680" s="183"/>
      <c r="AS680" s="183"/>
      <c r="AT680" s="183"/>
      <c r="AU680" s="183"/>
      <c r="AV680" s="183"/>
      <c r="AW680" s="183"/>
      <c r="AX680" s="130"/>
      <c r="AY680" s="130"/>
      <c r="AZ680" s="130"/>
      <c r="BA680" s="130"/>
      <c r="BB680" s="130"/>
      <c r="BC680" s="130"/>
      <c r="BD680" s="130"/>
      <c r="BE680" s="130"/>
      <c r="BF680" s="130"/>
      <c r="BG680" s="130"/>
      <c r="BH680" s="130"/>
      <c r="BI680" s="130"/>
      <c r="BJ680" s="130"/>
      <c r="BK680" s="130"/>
      <c r="BL680" s="130"/>
      <c r="BM680" s="130"/>
    </row>
    <row r="681">
      <c r="A681" s="183"/>
      <c r="B681" s="183"/>
      <c r="C681" s="273"/>
      <c r="D681" s="228"/>
      <c r="E681" s="228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  <c r="AC681" s="183"/>
      <c r="AD681" s="183"/>
      <c r="AE681" s="183"/>
      <c r="AF681" s="183"/>
      <c r="AG681" s="183"/>
      <c r="AH681" s="183"/>
      <c r="AI681" s="183"/>
      <c r="AJ681" s="183"/>
      <c r="AK681" s="183"/>
      <c r="AL681" s="183"/>
      <c r="AM681" s="183"/>
      <c r="AN681" s="183"/>
      <c r="AO681" s="183"/>
      <c r="AP681" s="183"/>
      <c r="AQ681" s="183"/>
      <c r="AR681" s="183"/>
      <c r="AS681" s="183"/>
      <c r="AT681" s="183"/>
      <c r="AU681" s="183"/>
      <c r="AV681" s="183"/>
      <c r="AW681" s="183"/>
      <c r="AX681" s="130"/>
      <c r="AY681" s="130"/>
      <c r="AZ681" s="130"/>
      <c r="BA681" s="130"/>
      <c r="BB681" s="130"/>
      <c r="BC681" s="130"/>
      <c r="BD681" s="130"/>
      <c r="BE681" s="130"/>
      <c r="BF681" s="130"/>
      <c r="BG681" s="130"/>
      <c r="BH681" s="130"/>
      <c r="BI681" s="130"/>
      <c r="BJ681" s="130"/>
      <c r="BK681" s="130"/>
      <c r="BL681" s="130"/>
      <c r="BM681" s="130"/>
    </row>
    <row r="682">
      <c r="A682" s="183"/>
      <c r="B682" s="183"/>
      <c r="C682" s="273"/>
      <c r="D682" s="228"/>
      <c r="E682" s="228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  <c r="AC682" s="183"/>
      <c r="AD682" s="183"/>
      <c r="AE682" s="183"/>
      <c r="AF682" s="183"/>
      <c r="AG682" s="183"/>
      <c r="AH682" s="183"/>
      <c r="AI682" s="183"/>
      <c r="AJ682" s="183"/>
      <c r="AK682" s="183"/>
      <c r="AL682" s="183"/>
      <c r="AM682" s="183"/>
      <c r="AN682" s="183"/>
      <c r="AO682" s="183"/>
      <c r="AP682" s="183"/>
      <c r="AQ682" s="183"/>
      <c r="AR682" s="183"/>
      <c r="AS682" s="183"/>
      <c r="AT682" s="183"/>
      <c r="AU682" s="183"/>
      <c r="AV682" s="183"/>
      <c r="AW682" s="183"/>
      <c r="AX682" s="130"/>
      <c r="AY682" s="130"/>
      <c r="AZ682" s="130"/>
      <c r="BA682" s="130"/>
      <c r="BB682" s="130"/>
      <c r="BC682" s="130"/>
      <c r="BD682" s="130"/>
      <c r="BE682" s="130"/>
      <c r="BF682" s="130"/>
      <c r="BG682" s="130"/>
      <c r="BH682" s="130"/>
      <c r="BI682" s="130"/>
      <c r="BJ682" s="130"/>
      <c r="BK682" s="130"/>
      <c r="BL682" s="130"/>
      <c r="BM682" s="130"/>
    </row>
    <row r="683">
      <c r="A683" s="183"/>
      <c r="B683" s="183"/>
      <c r="C683" s="273"/>
      <c r="D683" s="228"/>
      <c r="E683" s="228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  <c r="AC683" s="183"/>
      <c r="AD683" s="183"/>
      <c r="AE683" s="183"/>
      <c r="AF683" s="183"/>
      <c r="AG683" s="183"/>
      <c r="AH683" s="183"/>
      <c r="AI683" s="183"/>
      <c r="AJ683" s="183"/>
      <c r="AK683" s="183"/>
      <c r="AL683" s="183"/>
      <c r="AM683" s="183"/>
      <c r="AN683" s="183"/>
      <c r="AO683" s="183"/>
      <c r="AP683" s="183"/>
      <c r="AQ683" s="183"/>
      <c r="AR683" s="183"/>
      <c r="AS683" s="183"/>
      <c r="AT683" s="183"/>
      <c r="AU683" s="183"/>
      <c r="AV683" s="183"/>
      <c r="AW683" s="183"/>
      <c r="AX683" s="130"/>
      <c r="AY683" s="130"/>
      <c r="AZ683" s="130"/>
      <c r="BA683" s="130"/>
      <c r="BB683" s="130"/>
      <c r="BC683" s="130"/>
      <c r="BD683" s="130"/>
      <c r="BE683" s="130"/>
      <c r="BF683" s="130"/>
      <c r="BG683" s="130"/>
      <c r="BH683" s="130"/>
      <c r="BI683" s="130"/>
      <c r="BJ683" s="130"/>
      <c r="BK683" s="130"/>
      <c r="BL683" s="130"/>
      <c r="BM683" s="130"/>
    </row>
    <row r="684">
      <c r="A684" s="183"/>
      <c r="B684" s="183"/>
      <c r="C684" s="273"/>
      <c r="D684" s="228"/>
      <c r="E684" s="228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  <c r="AC684" s="183"/>
      <c r="AD684" s="183"/>
      <c r="AE684" s="183"/>
      <c r="AF684" s="183"/>
      <c r="AG684" s="183"/>
      <c r="AH684" s="183"/>
      <c r="AI684" s="183"/>
      <c r="AJ684" s="183"/>
      <c r="AK684" s="183"/>
      <c r="AL684" s="183"/>
      <c r="AM684" s="183"/>
      <c r="AN684" s="183"/>
      <c r="AO684" s="183"/>
      <c r="AP684" s="183"/>
      <c r="AQ684" s="183"/>
      <c r="AR684" s="183"/>
      <c r="AS684" s="183"/>
      <c r="AT684" s="183"/>
      <c r="AU684" s="183"/>
      <c r="AV684" s="183"/>
      <c r="AW684" s="183"/>
      <c r="AX684" s="130"/>
      <c r="AY684" s="130"/>
      <c r="AZ684" s="130"/>
      <c r="BA684" s="130"/>
      <c r="BB684" s="130"/>
      <c r="BC684" s="130"/>
      <c r="BD684" s="130"/>
      <c r="BE684" s="130"/>
      <c r="BF684" s="130"/>
      <c r="BG684" s="130"/>
      <c r="BH684" s="130"/>
      <c r="BI684" s="130"/>
      <c r="BJ684" s="130"/>
      <c r="BK684" s="130"/>
      <c r="BL684" s="130"/>
      <c r="BM684" s="130"/>
    </row>
    <row r="685">
      <c r="A685" s="183"/>
      <c r="B685" s="183"/>
      <c r="C685" s="273"/>
      <c r="D685" s="228"/>
      <c r="E685" s="228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  <c r="AC685" s="183"/>
      <c r="AD685" s="183"/>
      <c r="AE685" s="183"/>
      <c r="AF685" s="183"/>
      <c r="AG685" s="183"/>
      <c r="AH685" s="183"/>
      <c r="AI685" s="183"/>
      <c r="AJ685" s="183"/>
      <c r="AK685" s="183"/>
      <c r="AL685" s="183"/>
      <c r="AM685" s="183"/>
      <c r="AN685" s="183"/>
      <c r="AO685" s="183"/>
      <c r="AP685" s="183"/>
      <c r="AQ685" s="183"/>
      <c r="AR685" s="183"/>
      <c r="AS685" s="183"/>
      <c r="AT685" s="183"/>
      <c r="AU685" s="183"/>
      <c r="AV685" s="183"/>
      <c r="AW685" s="183"/>
      <c r="AX685" s="130"/>
      <c r="AY685" s="130"/>
      <c r="AZ685" s="130"/>
      <c r="BA685" s="130"/>
      <c r="BB685" s="130"/>
      <c r="BC685" s="130"/>
      <c r="BD685" s="130"/>
      <c r="BE685" s="130"/>
      <c r="BF685" s="130"/>
      <c r="BG685" s="130"/>
      <c r="BH685" s="130"/>
      <c r="BI685" s="130"/>
      <c r="BJ685" s="130"/>
      <c r="BK685" s="130"/>
      <c r="BL685" s="130"/>
      <c r="BM685" s="130"/>
    </row>
    <row r="686">
      <c r="A686" s="183"/>
      <c r="B686" s="183"/>
      <c r="C686" s="273"/>
      <c r="D686" s="228"/>
      <c r="E686" s="228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  <c r="AC686" s="183"/>
      <c r="AD686" s="183"/>
      <c r="AE686" s="183"/>
      <c r="AF686" s="183"/>
      <c r="AG686" s="183"/>
      <c r="AH686" s="183"/>
      <c r="AI686" s="183"/>
      <c r="AJ686" s="183"/>
      <c r="AK686" s="183"/>
      <c r="AL686" s="183"/>
      <c r="AM686" s="183"/>
      <c r="AN686" s="183"/>
      <c r="AO686" s="183"/>
      <c r="AP686" s="183"/>
      <c r="AQ686" s="183"/>
      <c r="AR686" s="183"/>
      <c r="AS686" s="183"/>
      <c r="AT686" s="183"/>
      <c r="AU686" s="183"/>
      <c r="AV686" s="183"/>
      <c r="AW686" s="183"/>
      <c r="AX686" s="130"/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</row>
    <row r="687">
      <c r="A687" s="183"/>
      <c r="B687" s="183"/>
      <c r="C687" s="273"/>
      <c r="D687" s="228"/>
      <c r="E687" s="228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  <c r="AC687" s="183"/>
      <c r="AD687" s="183"/>
      <c r="AE687" s="183"/>
      <c r="AF687" s="183"/>
      <c r="AG687" s="183"/>
      <c r="AH687" s="183"/>
      <c r="AI687" s="183"/>
      <c r="AJ687" s="183"/>
      <c r="AK687" s="183"/>
      <c r="AL687" s="183"/>
      <c r="AM687" s="183"/>
      <c r="AN687" s="183"/>
      <c r="AO687" s="183"/>
      <c r="AP687" s="183"/>
      <c r="AQ687" s="183"/>
      <c r="AR687" s="183"/>
      <c r="AS687" s="183"/>
      <c r="AT687" s="183"/>
      <c r="AU687" s="183"/>
      <c r="AV687" s="183"/>
      <c r="AW687" s="183"/>
      <c r="AX687" s="130"/>
      <c r="AY687" s="130"/>
      <c r="AZ687" s="130"/>
      <c r="BA687" s="130"/>
      <c r="BB687" s="130"/>
      <c r="BC687" s="130"/>
      <c r="BD687" s="130"/>
      <c r="BE687" s="130"/>
      <c r="BF687" s="130"/>
      <c r="BG687" s="130"/>
      <c r="BH687" s="130"/>
      <c r="BI687" s="130"/>
      <c r="BJ687" s="130"/>
      <c r="BK687" s="130"/>
      <c r="BL687" s="130"/>
      <c r="BM687" s="130"/>
    </row>
    <row r="688">
      <c r="A688" s="183"/>
      <c r="B688" s="183"/>
      <c r="C688" s="273"/>
      <c r="D688" s="228"/>
      <c r="E688" s="228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  <c r="AC688" s="183"/>
      <c r="AD688" s="183"/>
      <c r="AE688" s="183"/>
      <c r="AF688" s="183"/>
      <c r="AG688" s="183"/>
      <c r="AH688" s="183"/>
      <c r="AI688" s="183"/>
      <c r="AJ688" s="183"/>
      <c r="AK688" s="183"/>
      <c r="AL688" s="183"/>
      <c r="AM688" s="183"/>
      <c r="AN688" s="183"/>
      <c r="AO688" s="183"/>
      <c r="AP688" s="183"/>
      <c r="AQ688" s="183"/>
      <c r="AR688" s="183"/>
      <c r="AS688" s="183"/>
      <c r="AT688" s="183"/>
      <c r="AU688" s="183"/>
      <c r="AV688" s="183"/>
      <c r="AW688" s="183"/>
      <c r="AX688" s="130"/>
      <c r="AY688" s="130"/>
      <c r="AZ688" s="130"/>
      <c r="BA688" s="130"/>
      <c r="BB688" s="130"/>
      <c r="BC688" s="130"/>
      <c r="BD688" s="130"/>
      <c r="BE688" s="130"/>
      <c r="BF688" s="130"/>
      <c r="BG688" s="130"/>
      <c r="BH688" s="130"/>
      <c r="BI688" s="130"/>
      <c r="BJ688" s="130"/>
      <c r="BK688" s="130"/>
      <c r="BL688" s="130"/>
      <c r="BM688" s="130"/>
    </row>
    <row r="689">
      <c r="A689" s="183"/>
      <c r="B689" s="183"/>
      <c r="C689" s="273"/>
      <c r="D689" s="228"/>
      <c r="E689" s="228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  <c r="AC689" s="183"/>
      <c r="AD689" s="183"/>
      <c r="AE689" s="183"/>
      <c r="AF689" s="183"/>
      <c r="AG689" s="183"/>
      <c r="AH689" s="183"/>
      <c r="AI689" s="183"/>
      <c r="AJ689" s="183"/>
      <c r="AK689" s="183"/>
      <c r="AL689" s="183"/>
      <c r="AM689" s="183"/>
      <c r="AN689" s="183"/>
      <c r="AO689" s="183"/>
      <c r="AP689" s="183"/>
      <c r="AQ689" s="183"/>
      <c r="AR689" s="183"/>
      <c r="AS689" s="183"/>
      <c r="AT689" s="183"/>
      <c r="AU689" s="183"/>
      <c r="AV689" s="183"/>
      <c r="AW689" s="183"/>
      <c r="AX689" s="130"/>
      <c r="AY689" s="130"/>
      <c r="AZ689" s="130"/>
      <c r="BA689" s="130"/>
      <c r="BB689" s="130"/>
      <c r="BC689" s="130"/>
      <c r="BD689" s="130"/>
      <c r="BE689" s="130"/>
      <c r="BF689" s="130"/>
      <c r="BG689" s="130"/>
      <c r="BH689" s="130"/>
      <c r="BI689" s="130"/>
      <c r="BJ689" s="130"/>
      <c r="BK689" s="130"/>
      <c r="BL689" s="130"/>
      <c r="BM689" s="130"/>
    </row>
    <row r="690">
      <c r="A690" s="183"/>
      <c r="B690" s="183"/>
      <c r="C690" s="273"/>
      <c r="D690" s="228"/>
      <c r="E690" s="228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  <c r="AC690" s="183"/>
      <c r="AD690" s="183"/>
      <c r="AE690" s="183"/>
      <c r="AF690" s="183"/>
      <c r="AG690" s="183"/>
      <c r="AH690" s="183"/>
      <c r="AI690" s="183"/>
      <c r="AJ690" s="183"/>
      <c r="AK690" s="183"/>
      <c r="AL690" s="183"/>
      <c r="AM690" s="183"/>
      <c r="AN690" s="183"/>
      <c r="AO690" s="183"/>
      <c r="AP690" s="183"/>
      <c r="AQ690" s="183"/>
      <c r="AR690" s="183"/>
      <c r="AS690" s="183"/>
      <c r="AT690" s="183"/>
      <c r="AU690" s="183"/>
      <c r="AV690" s="183"/>
      <c r="AW690" s="183"/>
      <c r="AX690" s="130"/>
      <c r="AY690" s="130"/>
      <c r="AZ690" s="130"/>
      <c r="BA690" s="130"/>
      <c r="BB690" s="130"/>
      <c r="BC690" s="130"/>
      <c r="BD690" s="130"/>
      <c r="BE690" s="130"/>
      <c r="BF690" s="130"/>
      <c r="BG690" s="130"/>
      <c r="BH690" s="130"/>
      <c r="BI690" s="130"/>
      <c r="BJ690" s="130"/>
      <c r="BK690" s="130"/>
      <c r="BL690" s="130"/>
      <c r="BM690" s="130"/>
    </row>
    <row r="691">
      <c r="A691" s="183"/>
      <c r="B691" s="183"/>
      <c r="C691" s="273"/>
      <c r="D691" s="228"/>
      <c r="E691" s="228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  <c r="AS691" s="183"/>
      <c r="AT691" s="183"/>
      <c r="AU691" s="183"/>
      <c r="AV691" s="183"/>
      <c r="AW691" s="183"/>
      <c r="AX691" s="130"/>
      <c r="AY691" s="130"/>
      <c r="AZ691" s="130"/>
      <c r="BA691" s="130"/>
      <c r="BB691" s="130"/>
      <c r="BC691" s="130"/>
      <c r="BD691" s="130"/>
      <c r="BE691" s="130"/>
      <c r="BF691" s="130"/>
      <c r="BG691" s="130"/>
      <c r="BH691" s="130"/>
      <c r="BI691" s="130"/>
      <c r="BJ691" s="130"/>
      <c r="BK691" s="130"/>
      <c r="BL691" s="130"/>
      <c r="BM691" s="130"/>
    </row>
    <row r="692">
      <c r="A692" s="183"/>
      <c r="B692" s="183"/>
      <c r="C692" s="273"/>
      <c r="D692" s="228"/>
      <c r="E692" s="228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  <c r="AS692" s="183"/>
      <c r="AT692" s="183"/>
      <c r="AU692" s="183"/>
      <c r="AV692" s="183"/>
      <c r="AW692" s="183"/>
      <c r="AX692" s="130"/>
      <c r="AY692" s="130"/>
      <c r="AZ692" s="130"/>
      <c r="BA692" s="130"/>
      <c r="BB692" s="130"/>
      <c r="BC692" s="130"/>
      <c r="BD692" s="130"/>
      <c r="BE692" s="130"/>
      <c r="BF692" s="130"/>
      <c r="BG692" s="130"/>
      <c r="BH692" s="130"/>
      <c r="BI692" s="130"/>
      <c r="BJ692" s="130"/>
      <c r="BK692" s="130"/>
      <c r="BL692" s="130"/>
      <c r="BM692" s="130"/>
    </row>
    <row r="693">
      <c r="A693" s="183"/>
      <c r="B693" s="183"/>
      <c r="C693" s="273"/>
      <c r="D693" s="228"/>
      <c r="E693" s="228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  <c r="AS693" s="183"/>
      <c r="AT693" s="183"/>
      <c r="AU693" s="183"/>
      <c r="AV693" s="183"/>
      <c r="AW693" s="183"/>
      <c r="AX693" s="130"/>
      <c r="AY693" s="130"/>
      <c r="AZ693" s="130"/>
      <c r="BA693" s="130"/>
      <c r="BB693" s="130"/>
      <c r="BC693" s="130"/>
      <c r="BD693" s="130"/>
      <c r="BE693" s="130"/>
      <c r="BF693" s="130"/>
      <c r="BG693" s="130"/>
      <c r="BH693" s="130"/>
      <c r="BI693" s="130"/>
      <c r="BJ693" s="130"/>
      <c r="BK693" s="130"/>
      <c r="BL693" s="130"/>
      <c r="BM693" s="130"/>
    </row>
    <row r="694">
      <c r="A694" s="183"/>
      <c r="B694" s="183"/>
      <c r="C694" s="273"/>
      <c r="D694" s="228"/>
      <c r="E694" s="228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  <c r="AS694" s="183"/>
      <c r="AT694" s="183"/>
      <c r="AU694" s="183"/>
      <c r="AV694" s="183"/>
      <c r="AW694" s="183"/>
      <c r="AX694" s="130"/>
      <c r="AY694" s="130"/>
      <c r="AZ694" s="130"/>
      <c r="BA694" s="130"/>
      <c r="BB694" s="130"/>
      <c r="BC694" s="130"/>
      <c r="BD694" s="130"/>
      <c r="BE694" s="130"/>
      <c r="BF694" s="130"/>
      <c r="BG694" s="130"/>
      <c r="BH694" s="130"/>
      <c r="BI694" s="130"/>
      <c r="BJ694" s="130"/>
      <c r="BK694" s="130"/>
      <c r="BL694" s="130"/>
      <c r="BM694" s="130"/>
    </row>
    <row r="695">
      <c r="A695" s="183"/>
      <c r="B695" s="183"/>
      <c r="C695" s="273"/>
      <c r="D695" s="228"/>
      <c r="E695" s="228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  <c r="AS695" s="183"/>
      <c r="AT695" s="183"/>
      <c r="AU695" s="183"/>
      <c r="AV695" s="183"/>
      <c r="AW695" s="183"/>
      <c r="AX695" s="130"/>
      <c r="AY695" s="130"/>
      <c r="AZ695" s="130"/>
      <c r="BA695" s="130"/>
      <c r="BB695" s="130"/>
      <c r="BC695" s="130"/>
      <c r="BD695" s="130"/>
      <c r="BE695" s="130"/>
      <c r="BF695" s="130"/>
      <c r="BG695" s="130"/>
      <c r="BH695" s="130"/>
      <c r="BI695" s="130"/>
      <c r="BJ695" s="130"/>
      <c r="BK695" s="130"/>
      <c r="BL695" s="130"/>
      <c r="BM695" s="130"/>
    </row>
    <row r="696">
      <c r="A696" s="183"/>
      <c r="B696" s="183"/>
      <c r="C696" s="273"/>
      <c r="D696" s="228"/>
      <c r="E696" s="228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  <c r="AS696" s="183"/>
      <c r="AT696" s="183"/>
      <c r="AU696" s="183"/>
      <c r="AV696" s="183"/>
      <c r="AW696" s="183"/>
      <c r="AX696" s="130"/>
      <c r="AY696" s="130"/>
      <c r="AZ696" s="130"/>
      <c r="BA696" s="130"/>
      <c r="BB696" s="130"/>
      <c r="BC696" s="130"/>
      <c r="BD696" s="130"/>
      <c r="BE696" s="130"/>
      <c r="BF696" s="130"/>
      <c r="BG696" s="130"/>
      <c r="BH696" s="130"/>
      <c r="BI696" s="130"/>
      <c r="BJ696" s="130"/>
      <c r="BK696" s="130"/>
      <c r="BL696" s="130"/>
      <c r="BM696" s="130"/>
    </row>
    <row r="697">
      <c r="A697" s="183"/>
      <c r="B697" s="183"/>
      <c r="C697" s="273"/>
      <c r="D697" s="228"/>
      <c r="E697" s="228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  <c r="AS697" s="183"/>
      <c r="AT697" s="183"/>
      <c r="AU697" s="183"/>
      <c r="AV697" s="183"/>
      <c r="AW697" s="183"/>
      <c r="AX697" s="130"/>
      <c r="AY697" s="130"/>
      <c r="AZ697" s="130"/>
      <c r="BA697" s="130"/>
      <c r="BB697" s="130"/>
      <c r="BC697" s="130"/>
      <c r="BD697" s="130"/>
      <c r="BE697" s="130"/>
      <c r="BF697" s="130"/>
      <c r="BG697" s="130"/>
      <c r="BH697" s="130"/>
      <c r="BI697" s="130"/>
      <c r="BJ697" s="130"/>
      <c r="BK697" s="130"/>
      <c r="BL697" s="130"/>
      <c r="BM697" s="130"/>
    </row>
    <row r="698">
      <c r="A698" s="183"/>
      <c r="B698" s="183"/>
      <c r="C698" s="273"/>
      <c r="D698" s="228"/>
      <c r="E698" s="228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  <c r="AS698" s="183"/>
      <c r="AT698" s="183"/>
      <c r="AU698" s="183"/>
      <c r="AV698" s="183"/>
      <c r="AW698" s="183"/>
      <c r="AX698" s="130"/>
      <c r="AY698" s="130"/>
      <c r="AZ698" s="130"/>
      <c r="BA698" s="130"/>
      <c r="BB698" s="130"/>
      <c r="BC698" s="130"/>
      <c r="BD698" s="130"/>
      <c r="BE698" s="130"/>
      <c r="BF698" s="130"/>
      <c r="BG698" s="130"/>
      <c r="BH698" s="130"/>
      <c r="BI698" s="130"/>
      <c r="BJ698" s="130"/>
      <c r="BK698" s="130"/>
      <c r="BL698" s="130"/>
      <c r="BM698" s="130"/>
    </row>
    <row r="699">
      <c r="A699" s="183"/>
      <c r="B699" s="183"/>
      <c r="C699" s="273"/>
      <c r="D699" s="228"/>
      <c r="E699" s="228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  <c r="AS699" s="183"/>
      <c r="AT699" s="183"/>
      <c r="AU699" s="183"/>
      <c r="AV699" s="183"/>
      <c r="AW699" s="183"/>
      <c r="AX699" s="130"/>
      <c r="AY699" s="130"/>
      <c r="AZ699" s="130"/>
      <c r="BA699" s="130"/>
      <c r="BB699" s="130"/>
      <c r="BC699" s="130"/>
      <c r="BD699" s="130"/>
      <c r="BE699" s="130"/>
      <c r="BF699" s="130"/>
      <c r="BG699" s="130"/>
      <c r="BH699" s="130"/>
      <c r="BI699" s="130"/>
      <c r="BJ699" s="130"/>
      <c r="BK699" s="130"/>
      <c r="BL699" s="130"/>
      <c r="BM699" s="130"/>
    </row>
    <row r="700">
      <c r="A700" s="183"/>
      <c r="B700" s="183"/>
      <c r="C700" s="273"/>
      <c r="D700" s="228"/>
      <c r="E700" s="228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  <c r="AS700" s="183"/>
      <c r="AT700" s="183"/>
      <c r="AU700" s="183"/>
      <c r="AV700" s="183"/>
      <c r="AW700" s="183"/>
      <c r="AX700" s="130"/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</row>
    <row r="701">
      <c r="A701" s="183"/>
      <c r="B701" s="183"/>
      <c r="C701" s="273"/>
      <c r="D701" s="228"/>
      <c r="E701" s="228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  <c r="AS701" s="183"/>
      <c r="AT701" s="183"/>
      <c r="AU701" s="183"/>
      <c r="AV701" s="183"/>
      <c r="AW701" s="183"/>
      <c r="AX701" s="130"/>
      <c r="AY701" s="130"/>
      <c r="AZ701" s="130"/>
      <c r="BA701" s="130"/>
      <c r="BB701" s="130"/>
      <c r="BC701" s="130"/>
      <c r="BD701" s="130"/>
      <c r="BE701" s="130"/>
      <c r="BF701" s="130"/>
      <c r="BG701" s="130"/>
      <c r="BH701" s="130"/>
      <c r="BI701" s="130"/>
      <c r="BJ701" s="130"/>
      <c r="BK701" s="130"/>
      <c r="BL701" s="130"/>
      <c r="BM701" s="130"/>
    </row>
    <row r="702">
      <c r="A702" s="183"/>
      <c r="B702" s="183"/>
      <c r="C702" s="273"/>
      <c r="D702" s="228"/>
      <c r="E702" s="228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  <c r="AS702" s="183"/>
      <c r="AT702" s="183"/>
      <c r="AU702" s="183"/>
      <c r="AV702" s="183"/>
      <c r="AW702" s="183"/>
      <c r="AX702" s="130"/>
      <c r="AY702" s="130"/>
      <c r="AZ702" s="130"/>
      <c r="BA702" s="130"/>
      <c r="BB702" s="130"/>
      <c r="BC702" s="130"/>
      <c r="BD702" s="130"/>
      <c r="BE702" s="130"/>
      <c r="BF702" s="130"/>
      <c r="BG702" s="130"/>
      <c r="BH702" s="130"/>
      <c r="BI702" s="130"/>
      <c r="BJ702" s="130"/>
      <c r="BK702" s="130"/>
      <c r="BL702" s="130"/>
      <c r="BM702" s="130"/>
    </row>
    <row r="703">
      <c r="A703" s="183"/>
      <c r="B703" s="183"/>
      <c r="C703" s="273"/>
      <c r="D703" s="228"/>
      <c r="E703" s="228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  <c r="AS703" s="183"/>
      <c r="AT703" s="183"/>
      <c r="AU703" s="183"/>
      <c r="AV703" s="183"/>
      <c r="AW703" s="183"/>
      <c r="AX703" s="130"/>
      <c r="AY703" s="130"/>
      <c r="AZ703" s="130"/>
      <c r="BA703" s="130"/>
      <c r="BB703" s="130"/>
      <c r="BC703" s="130"/>
      <c r="BD703" s="130"/>
      <c r="BE703" s="130"/>
      <c r="BF703" s="130"/>
      <c r="BG703" s="130"/>
      <c r="BH703" s="130"/>
      <c r="BI703" s="130"/>
      <c r="BJ703" s="130"/>
      <c r="BK703" s="130"/>
      <c r="BL703" s="130"/>
      <c r="BM703" s="130"/>
    </row>
    <row r="704">
      <c r="A704" s="183"/>
      <c r="B704" s="183"/>
      <c r="C704" s="273"/>
      <c r="D704" s="228"/>
      <c r="E704" s="228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  <c r="AS704" s="183"/>
      <c r="AT704" s="183"/>
      <c r="AU704" s="183"/>
      <c r="AV704" s="183"/>
      <c r="AW704" s="183"/>
      <c r="AX704" s="130"/>
      <c r="AY704" s="130"/>
      <c r="AZ704" s="130"/>
      <c r="BA704" s="130"/>
      <c r="BB704" s="130"/>
      <c r="BC704" s="130"/>
      <c r="BD704" s="130"/>
      <c r="BE704" s="130"/>
      <c r="BF704" s="130"/>
      <c r="BG704" s="130"/>
      <c r="BH704" s="130"/>
      <c r="BI704" s="130"/>
      <c r="BJ704" s="130"/>
      <c r="BK704" s="130"/>
      <c r="BL704" s="130"/>
      <c r="BM704" s="130"/>
    </row>
    <row r="705">
      <c r="A705" s="183"/>
      <c r="B705" s="183"/>
      <c r="C705" s="273"/>
      <c r="D705" s="228"/>
      <c r="E705" s="228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  <c r="AS705" s="183"/>
      <c r="AT705" s="183"/>
      <c r="AU705" s="183"/>
      <c r="AV705" s="183"/>
      <c r="AW705" s="183"/>
      <c r="AX705" s="130"/>
      <c r="AY705" s="130"/>
      <c r="AZ705" s="130"/>
      <c r="BA705" s="130"/>
      <c r="BB705" s="130"/>
      <c r="BC705" s="130"/>
      <c r="BD705" s="130"/>
      <c r="BE705" s="130"/>
      <c r="BF705" s="130"/>
      <c r="BG705" s="130"/>
      <c r="BH705" s="130"/>
      <c r="BI705" s="130"/>
      <c r="BJ705" s="130"/>
      <c r="BK705" s="130"/>
      <c r="BL705" s="130"/>
      <c r="BM705" s="130"/>
    </row>
    <row r="706">
      <c r="A706" s="183"/>
      <c r="B706" s="183"/>
      <c r="C706" s="273"/>
      <c r="D706" s="228"/>
      <c r="E706" s="228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  <c r="AS706" s="183"/>
      <c r="AT706" s="183"/>
      <c r="AU706" s="183"/>
      <c r="AV706" s="183"/>
      <c r="AW706" s="183"/>
      <c r="AX706" s="130"/>
      <c r="AY706" s="130"/>
      <c r="AZ706" s="130"/>
      <c r="BA706" s="130"/>
      <c r="BB706" s="130"/>
      <c r="BC706" s="130"/>
      <c r="BD706" s="130"/>
      <c r="BE706" s="130"/>
      <c r="BF706" s="130"/>
      <c r="BG706" s="130"/>
      <c r="BH706" s="130"/>
      <c r="BI706" s="130"/>
      <c r="BJ706" s="130"/>
      <c r="BK706" s="130"/>
      <c r="BL706" s="130"/>
      <c r="BM706" s="130"/>
    </row>
    <row r="707">
      <c r="A707" s="183"/>
      <c r="B707" s="183"/>
      <c r="C707" s="273"/>
      <c r="D707" s="228"/>
      <c r="E707" s="228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  <c r="AS707" s="183"/>
      <c r="AT707" s="183"/>
      <c r="AU707" s="183"/>
      <c r="AV707" s="183"/>
      <c r="AW707" s="183"/>
      <c r="AX707" s="130"/>
      <c r="AY707" s="130"/>
      <c r="AZ707" s="130"/>
      <c r="BA707" s="130"/>
      <c r="BB707" s="130"/>
      <c r="BC707" s="130"/>
      <c r="BD707" s="130"/>
      <c r="BE707" s="130"/>
      <c r="BF707" s="130"/>
      <c r="BG707" s="130"/>
      <c r="BH707" s="130"/>
      <c r="BI707" s="130"/>
      <c r="BJ707" s="130"/>
      <c r="BK707" s="130"/>
      <c r="BL707" s="130"/>
      <c r="BM707" s="130"/>
    </row>
    <row r="708">
      <c r="A708" s="183"/>
      <c r="B708" s="183"/>
      <c r="C708" s="273"/>
      <c r="D708" s="228"/>
      <c r="E708" s="228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  <c r="AC708" s="183"/>
      <c r="AD708" s="183"/>
      <c r="AE708" s="183"/>
      <c r="AF708" s="183"/>
      <c r="AG708" s="183"/>
      <c r="AH708" s="183"/>
      <c r="AI708" s="183"/>
      <c r="AJ708" s="183"/>
      <c r="AK708" s="183"/>
      <c r="AL708" s="183"/>
      <c r="AM708" s="183"/>
      <c r="AN708" s="183"/>
      <c r="AO708" s="183"/>
      <c r="AP708" s="183"/>
      <c r="AQ708" s="183"/>
      <c r="AR708" s="183"/>
      <c r="AS708" s="183"/>
      <c r="AT708" s="183"/>
      <c r="AU708" s="183"/>
      <c r="AV708" s="183"/>
      <c r="AW708" s="183"/>
      <c r="AX708" s="130"/>
      <c r="AY708" s="130"/>
      <c r="AZ708" s="130"/>
      <c r="BA708" s="130"/>
      <c r="BB708" s="130"/>
      <c r="BC708" s="130"/>
      <c r="BD708" s="130"/>
      <c r="BE708" s="130"/>
      <c r="BF708" s="130"/>
      <c r="BG708" s="130"/>
      <c r="BH708" s="130"/>
      <c r="BI708" s="130"/>
      <c r="BJ708" s="130"/>
      <c r="BK708" s="130"/>
      <c r="BL708" s="130"/>
      <c r="BM708" s="130"/>
    </row>
    <row r="709">
      <c r="A709" s="183"/>
      <c r="B709" s="183"/>
      <c r="C709" s="273"/>
      <c r="D709" s="228"/>
      <c r="E709" s="228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  <c r="AS709" s="183"/>
      <c r="AT709" s="183"/>
      <c r="AU709" s="183"/>
      <c r="AV709" s="183"/>
      <c r="AW709" s="183"/>
      <c r="AX709" s="130"/>
      <c r="AY709" s="130"/>
      <c r="AZ709" s="130"/>
      <c r="BA709" s="130"/>
      <c r="BB709" s="130"/>
      <c r="BC709" s="130"/>
      <c r="BD709" s="130"/>
      <c r="BE709" s="130"/>
      <c r="BF709" s="130"/>
      <c r="BG709" s="130"/>
      <c r="BH709" s="130"/>
      <c r="BI709" s="130"/>
      <c r="BJ709" s="130"/>
      <c r="BK709" s="130"/>
      <c r="BL709" s="130"/>
      <c r="BM709" s="130"/>
    </row>
    <row r="710">
      <c r="A710" s="183"/>
      <c r="B710" s="183"/>
      <c r="C710" s="273"/>
      <c r="D710" s="228"/>
      <c r="E710" s="228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  <c r="AC710" s="183"/>
      <c r="AD710" s="183"/>
      <c r="AE710" s="183"/>
      <c r="AF710" s="183"/>
      <c r="AG710" s="183"/>
      <c r="AH710" s="183"/>
      <c r="AI710" s="183"/>
      <c r="AJ710" s="183"/>
      <c r="AK710" s="183"/>
      <c r="AL710" s="183"/>
      <c r="AM710" s="183"/>
      <c r="AN710" s="183"/>
      <c r="AO710" s="183"/>
      <c r="AP710" s="183"/>
      <c r="AQ710" s="183"/>
      <c r="AR710" s="183"/>
      <c r="AS710" s="183"/>
      <c r="AT710" s="183"/>
      <c r="AU710" s="183"/>
      <c r="AV710" s="183"/>
      <c r="AW710" s="183"/>
      <c r="AX710" s="130"/>
      <c r="AY710" s="130"/>
      <c r="AZ710" s="130"/>
      <c r="BA710" s="130"/>
      <c r="BB710" s="130"/>
      <c r="BC710" s="130"/>
      <c r="BD710" s="130"/>
      <c r="BE710" s="130"/>
      <c r="BF710" s="130"/>
      <c r="BG710" s="130"/>
      <c r="BH710" s="130"/>
      <c r="BI710" s="130"/>
      <c r="BJ710" s="130"/>
      <c r="BK710" s="130"/>
      <c r="BL710" s="130"/>
      <c r="BM710" s="130"/>
    </row>
    <row r="711">
      <c r="A711" s="183"/>
      <c r="B711" s="183"/>
      <c r="C711" s="273"/>
      <c r="D711" s="228"/>
      <c r="E711" s="228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  <c r="AC711" s="183"/>
      <c r="AD711" s="183"/>
      <c r="AE711" s="183"/>
      <c r="AF711" s="183"/>
      <c r="AG711" s="183"/>
      <c r="AH711" s="183"/>
      <c r="AI711" s="183"/>
      <c r="AJ711" s="183"/>
      <c r="AK711" s="183"/>
      <c r="AL711" s="183"/>
      <c r="AM711" s="183"/>
      <c r="AN711" s="183"/>
      <c r="AO711" s="183"/>
      <c r="AP711" s="183"/>
      <c r="AQ711" s="183"/>
      <c r="AR711" s="183"/>
      <c r="AS711" s="183"/>
      <c r="AT711" s="183"/>
      <c r="AU711" s="183"/>
      <c r="AV711" s="183"/>
      <c r="AW711" s="183"/>
      <c r="AX711" s="130"/>
      <c r="AY711" s="130"/>
      <c r="AZ711" s="130"/>
      <c r="BA711" s="130"/>
      <c r="BB711" s="130"/>
      <c r="BC711" s="130"/>
      <c r="BD711" s="130"/>
      <c r="BE711" s="130"/>
      <c r="BF711" s="130"/>
      <c r="BG711" s="130"/>
      <c r="BH711" s="130"/>
      <c r="BI711" s="130"/>
      <c r="BJ711" s="130"/>
      <c r="BK711" s="130"/>
      <c r="BL711" s="130"/>
      <c r="BM711" s="130"/>
    </row>
    <row r="712">
      <c r="A712" s="183"/>
      <c r="B712" s="183"/>
      <c r="C712" s="273"/>
      <c r="D712" s="228"/>
      <c r="E712" s="228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  <c r="AC712" s="183"/>
      <c r="AD712" s="183"/>
      <c r="AE712" s="183"/>
      <c r="AF712" s="183"/>
      <c r="AG712" s="183"/>
      <c r="AH712" s="183"/>
      <c r="AI712" s="183"/>
      <c r="AJ712" s="183"/>
      <c r="AK712" s="183"/>
      <c r="AL712" s="183"/>
      <c r="AM712" s="183"/>
      <c r="AN712" s="183"/>
      <c r="AO712" s="183"/>
      <c r="AP712" s="183"/>
      <c r="AQ712" s="183"/>
      <c r="AR712" s="183"/>
      <c r="AS712" s="183"/>
      <c r="AT712" s="183"/>
      <c r="AU712" s="183"/>
      <c r="AV712" s="183"/>
      <c r="AW712" s="183"/>
      <c r="AX712" s="130"/>
      <c r="AY712" s="130"/>
      <c r="AZ712" s="130"/>
      <c r="BA712" s="130"/>
      <c r="BB712" s="130"/>
      <c r="BC712" s="130"/>
      <c r="BD712" s="130"/>
      <c r="BE712" s="130"/>
      <c r="BF712" s="130"/>
      <c r="BG712" s="130"/>
      <c r="BH712" s="130"/>
      <c r="BI712" s="130"/>
      <c r="BJ712" s="130"/>
      <c r="BK712" s="130"/>
      <c r="BL712" s="130"/>
      <c r="BM712" s="130"/>
    </row>
    <row r="713">
      <c r="A713" s="183"/>
      <c r="B713" s="183"/>
      <c r="C713" s="273"/>
      <c r="D713" s="228"/>
      <c r="E713" s="228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  <c r="AC713" s="183"/>
      <c r="AD713" s="183"/>
      <c r="AE713" s="183"/>
      <c r="AF713" s="183"/>
      <c r="AG713" s="183"/>
      <c r="AH713" s="183"/>
      <c r="AI713" s="183"/>
      <c r="AJ713" s="183"/>
      <c r="AK713" s="183"/>
      <c r="AL713" s="183"/>
      <c r="AM713" s="183"/>
      <c r="AN713" s="183"/>
      <c r="AO713" s="183"/>
      <c r="AP713" s="183"/>
      <c r="AQ713" s="183"/>
      <c r="AR713" s="183"/>
      <c r="AS713" s="183"/>
      <c r="AT713" s="183"/>
      <c r="AU713" s="183"/>
      <c r="AV713" s="183"/>
      <c r="AW713" s="183"/>
      <c r="AX713" s="130"/>
      <c r="AY713" s="130"/>
      <c r="AZ713" s="130"/>
      <c r="BA713" s="130"/>
      <c r="BB713" s="130"/>
      <c r="BC713" s="130"/>
      <c r="BD713" s="130"/>
      <c r="BE713" s="130"/>
      <c r="BF713" s="130"/>
      <c r="BG713" s="130"/>
      <c r="BH713" s="130"/>
      <c r="BI713" s="130"/>
      <c r="BJ713" s="130"/>
      <c r="BK713" s="130"/>
      <c r="BL713" s="130"/>
      <c r="BM713" s="130"/>
    </row>
    <row r="714">
      <c r="A714" s="183"/>
      <c r="B714" s="183"/>
      <c r="C714" s="273"/>
      <c r="D714" s="228"/>
      <c r="E714" s="228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  <c r="AC714" s="183"/>
      <c r="AD714" s="183"/>
      <c r="AE714" s="183"/>
      <c r="AF714" s="183"/>
      <c r="AG714" s="183"/>
      <c r="AH714" s="183"/>
      <c r="AI714" s="183"/>
      <c r="AJ714" s="183"/>
      <c r="AK714" s="183"/>
      <c r="AL714" s="183"/>
      <c r="AM714" s="183"/>
      <c r="AN714" s="183"/>
      <c r="AO714" s="183"/>
      <c r="AP714" s="183"/>
      <c r="AQ714" s="183"/>
      <c r="AR714" s="183"/>
      <c r="AS714" s="183"/>
      <c r="AT714" s="183"/>
      <c r="AU714" s="183"/>
      <c r="AV714" s="183"/>
      <c r="AW714" s="183"/>
      <c r="AX714" s="130"/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</row>
    <row r="715">
      <c r="A715" s="183"/>
      <c r="B715" s="183"/>
      <c r="C715" s="273"/>
      <c r="D715" s="228"/>
      <c r="E715" s="228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  <c r="AC715" s="183"/>
      <c r="AD715" s="183"/>
      <c r="AE715" s="183"/>
      <c r="AF715" s="183"/>
      <c r="AG715" s="183"/>
      <c r="AH715" s="183"/>
      <c r="AI715" s="183"/>
      <c r="AJ715" s="183"/>
      <c r="AK715" s="183"/>
      <c r="AL715" s="183"/>
      <c r="AM715" s="183"/>
      <c r="AN715" s="183"/>
      <c r="AO715" s="183"/>
      <c r="AP715" s="183"/>
      <c r="AQ715" s="183"/>
      <c r="AR715" s="183"/>
      <c r="AS715" s="183"/>
      <c r="AT715" s="183"/>
      <c r="AU715" s="183"/>
      <c r="AV715" s="183"/>
      <c r="AW715" s="183"/>
      <c r="AX715" s="130"/>
      <c r="AY715" s="130"/>
      <c r="AZ715" s="130"/>
      <c r="BA715" s="130"/>
      <c r="BB715" s="130"/>
      <c r="BC715" s="130"/>
      <c r="BD715" s="130"/>
      <c r="BE715" s="130"/>
      <c r="BF715" s="130"/>
      <c r="BG715" s="130"/>
      <c r="BH715" s="130"/>
      <c r="BI715" s="130"/>
      <c r="BJ715" s="130"/>
      <c r="BK715" s="130"/>
      <c r="BL715" s="130"/>
      <c r="BM715" s="130"/>
    </row>
    <row r="716">
      <c r="A716" s="183"/>
      <c r="B716" s="183"/>
      <c r="C716" s="273"/>
      <c r="D716" s="228"/>
      <c r="E716" s="228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  <c r="AC716" s="183"/>
      <c r="AD716" s="183"/>
      <c r="AE716" s="183"/>
      <c r="AF716" s="183"/>
      <c r="AG716" s="183"/>
      <c r="AH716" s="183"/>
      <c r="AI716" s="183"/>
      <c r="AJ716" s="183"/>
      <c r="AK716" s="183"/>
      <c r="AL716" s="183"/>
      <c r="AM716" s="183"/>
      <c r="AN716" s="183"/>
      <c r="AO716" s="183"/>
      <c r="AP716" s="183"/>
      <c r="AQ716" s="183"/>
      <c r="AR716" s="183"/>
      <c r="AS716" s="183"/>
      <c r="AT716" s="183"/>
      <c r="AU716" s="183"/>
      <c r="AV716" s="183"/>
      <c r="AW716" s="183"/>
      <c r="AX716" s="130"/>
      <c r="AY716" s="130"/>
      <c r="AZ716" s="130"/>
      <c r="BA716" s="130"/>
      <c r="BB716" s="130"/>
      <c r="BC716" s="130"/>
      <c r="BD716" s="130"/>
      <c r="BE716" s="130"/>
      <c r="BF716" s="130"/>
      <c r="BG716" s="130"/>
      <c r="BH716" s="130"/>
      <c r="BI716" s="130"/>
      <c r="BJ716" s="130"/>
      <c r="BK716" s="130"/>
      <c r="BL716" s="130"/>
      <c r="BM716" s="130"/>
    </row>
    <row r="717">
      <c r="A717" s="183"/>
      <c r="B717" s="183"/>
      <c r="C717" s="273"/>
      <c r="D717" s="228"/>
      <c r="E717" s="228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  <c r="AC717" s="183"/>
      <c r="AD717" s="183"/>
      <c r="AE717" s="183"/>
      <c r="AF717" s="183"/>
      <c r="AG717" s="183"/>
      <c r="AH717" s="183"/>
      <c r="AI717" s="183"/>
      <c r="AJ717" s="183"/>
      <c r="AK717" s="183"/>
      <c r="AL717" s="183"/>
      <c r="AM717" s="183"/>
      <c r="AN717" s="183"/>
      <c r="AO717" s="183"/>
      <c r="AP717" s="183"/>
      <c r="AQ717" s="183"/>
      <c r="AR717" s="183"/>
      <c r="AS717" s="183"/>
      <c r="AT717" s="183"/>
      <c r="AU717" s="183"/>
      <c r="AV717" s="183"/>
      <c r="AW717" s="183"/>
      <c r="AX717" s="130"/>
      <c r="AY717" s="130"/>
      <c r="AZ717" s="130"/>
      <c r="BA717" s="130"/>
      <c r="BB717" s="130"/>
      <c r="BC717" s="130"/>
      <c r="BD717" s="130"/>
      <c r="BE717" s="130"/>
      <c r="BF717" s="130"/>
      <c r="BG717" s="130"/>
      <c r="BH717" s="130"/>
      <c r="BI717" s="130"/>
      <c r="BJ717" s="130"/>
      <c r="BK717" s="130"/>
      <c r="BL717" s="130"/>
      <c r="BM717" s="130"/>
    </row>
    <row r="718">
      <c r="A718" s="183"/>
      <c r="B718" s="183"/>
      <c r="C718" s="273"/>
      <c r="D718" s="228"/>
      <c r="E718" s="228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  <c r="AC718" s="183"/>
      <c r="AD718" s="183"/>
      <c r="AE718" s="183"/>
      <c r="AF718" s="183"/>
      <c r="AG718" s="183"/>
      <c r="AH718" s="183"/>
      <c r="AI718" s="183"/>
      <c r="AJ718" s="183"/>
      <c r="AK718" s="183"/>
      <c r="AL718" s="183"/>
      <c r="AM718" s="183"/>
      <c r="AN718" s="183"/>
      <c r="AO718" s="183"/>
      <c r="AP718" s="183"/>
      <c r="AQ718" s="183"/>
      <c r="AR718" s="183"/>
      <c r="AS718" s="183"/>
      <c r="AT718" s="183"/>
      <c r="AU718" s="183"/>
      <c r="AV718" s="183"/>
      <c r="AW718" s="183"/>
      <c r="AX718" s="130"/>
      <c r="AY718" s="130"/>
      <c r="AZ718" s="130"/>
      <c r="BA718" s="130"/>
      <c r="BB718" s="130"/>
      <c r="BC718" s="130"/>
      <c r="BD718" s="130"/>
      <c r="BE718" s="130"/>
      <c r="BF718" s="130"/>
      <c r="BG718" s="130"/>
      <c r="BH718" s="130"/>
      <c r="BI718" s="130"/>
      <c r="BJ718" s="130"/>
      <c r="BK718" s="130"/>
      <c r="BL718" s="130"/>
      <c r="BM718" s="130"/>
    </row>
    <row r="719">
      <c r="A719" s="183"/>
      <c r="B719" s="183"/>
      <c r="C719" s="273"/>
      <c r="D719" s="228"/>
      <c r="E719" s="228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  <c r="AC719" s="183"/>
      <c r="AD719" s="183"/>
      <c r="AE719" s="183"/>
      <c r="AF719" s="183"/>
      <c r="AG719" s="183"/>
      <c r="AH719" s="183"/>
      <c r="AI719" s="183"/>
      <c r="AJ719" s="183"/>
      <c r="AK719" s="183"/>
      <c r="AL719" s="183"/>
      <c r="AM719" s="183"/>
      <c r="AN719" s="183"/>
      <c r="AO719" s="183"/>
      <c r="AP719" s="183"/>
      <c r="AQ719" s="183"/>
      <c r="AR719" s="183"/>
      <c r="AS719" s="183"/>
      <c r="AT719" s="183"/>
      <c r="AU719" s="183"/>
      <c r="AV719" s="183"/>
      <c r="AW719" s="183"/>
      <c r="AX719" s="130"/>
      <c r="AY719" s="130"/>
      <c r="AZ719" s="130"/>
      <c r="BA719" s="130"/>
      <c r="BB719" s="130"/>
      <c r="BC719" s="130"/>
      <c r="BD719" s="130"/>
      <c r="BE719" s="130"/>
      <c r="BF719" s="130"/>
      <c r="BG719" s="130"/>
      <c r="BH719" s="130"/>
      <c r="BI719" s="130"/>
      <c r="BJ719" s="130"/>
      <c r="BK719" s="130"/>
      <c r="BL719" s="130"/>
      <c r="BM719" s="130"/>
    </row>
    <row r="720">
      <c r="A720" s="183"/>
      <c r="B720" s="183"/>
      <c r="C720" s="273"/>
      <c r="D720" s="228"/>
      <c r="E720" s="228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  <c r="AC720" s="183"/>
      <c r="AD720" s="183"/>
      <c r="AE720" s="183"/>
      <c r="AF720" s="183"/>
      <c r="AG720" s="183"/>
      <c r="AH720" s="183"/>
      <c r="AI720" s="183"/>
      <c r="AJ720" s="183"/>
      <c r="AK720" s="183"/>
      <c r="AL720" s="183"/>
      <c r="AM720" s="183"/>
      <c r="AN720" s="183"/>
      <c r="AO720" s="183"/>
      <c r="AP720" s="183"/>
      <c r="AQ720" s="183"/>
      <c r="AR720" s="183"/>
      <c r="AS720" s="183"/>
      <c r="AT720" s="183"/>
      <c r="AU720" s="183"/>
      <c r="AV720" s="183"/>
      <c r="AW720" s="183"/>
      <c r="AX720" s="130"/>
      <c r="AY720" s="130"/>
      <c r="AZ720" s="130"/>
      <c r="BA720" s="130"/>
      <c r="BB720" s="130"/>
      <c r="BC720" s="130"/>
      <c r="BD720" s="130"/>
      <c r="BE720" s="130"/>
      <c r="BF720" s="130"/>
      <c r="BG720" s="130"/>
      <c r="BH720" s="130"/>
      <c r="BI720" s="130"/>
      <c r="BJ720" s="130"/>
      <c r="BK720" s="130"/>
      <c r="BL720" s="130"/>
      <c r="BM720" s="130"/>
    </row>
    <row r="721">
      <c r="A721" s="183"/>
      <c r="B721" s="183"/>
      <c r="C721" s="273"/>
      <c r="D721" s="228"/>
      <c r="E721" s="228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  <c r="AC721" s="183"/>
      <c r="AD721" s="183"/>
      <c r="AE721" s="183"/>
      <c r="AF721" s="183"/>
      <c r="AG721" s="183"/>
      <c r="AH721" s="183"/>
      <c r="AI721" s="183"/>
      <c r="AJ721" s="183"/>
      <c r="AK721" s="183"/>
      <c r="AL721" s="183"/>
      <c r="AM721" s="183"/>
      <c r="AN721" s="183"/>
      <c r="AO721" s="183"/>
      <c r="AP721" s="183"/>
      <c r="AQ721" s="183"/>
      <c r="AR721" s="183"/>
      <c r="AS721" s="183"/>
      <c r="AT721" s="183"/>
      <c r="AU721" s="183"/>
      <c r="AV721" s="183"/>
      <c r="AW721" s="183"/>
      <c r="AX721" s="130"/>
      <c r="AY721" s="130"/>
      <c r="AZ721" s="130"/>
      <c r="BA721" s="130"/>
      <c r="BB721" s="130"/>
      <c r="BC721" s="130"/>
      <c r="BD721" s="130"/>
      <c r="BE721" s="130"/>
      <c r="BF721" s="130"/>
      <c r="BG721" s="130"/>
      <c r="BH721" s="130"/>
      <c r="BI721" s="130"/>
      <c r="BJ721" s="130"/>
      <c r="BK721" s="130"/>
      <c r="BL721" s="130"/>
      <c r="BM721" s="130"/>
    </row>
    <row r="722">
      <c r="A722" s="183"/>
      <c r="B722" s="183"/>
      <c r="C722" s="273"/>
      <c r="D722" s="228"/>
      <c r="E722" s="228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  <c r="AC722" s="183"/>
      <c r="AD722" s="183"/>
      <c r="AE722" s="183"/>
      <c r="AF722" s="183"/>
      <c r="AG722" s="183"/>
      <c r="AH722" s="183"/>
      <c r="AI722" s="183"/>
      <c r="AJ722" s="183"/>
      <c r="AK722" s="183"/>
      <c r="AL722" s="183"/>
      <c r="AM722" s="183"/>
      <c r="AN722" s="183"/>
      <c r="AO722" s="183"/>
      <c r="AP722" s="183"/>
      <c r="AQ722" s="183"/>
      <c r="AR722" s="183"/>
      <c r="AS722" s="183"/>
      <c r="AT722" s="183"/>
      <c r="AU722" s="183"/>
      <c r="AV722" s="183"/>
      <c r="AW722" s="183"/>
      <c r="AX722" s="130"/>
      <c r="AY722" s="130"/>
      <c r="AZ722" s="130"/>
      <c r="BA722" s="130"/>
      <c r="BB722" s="130"/>
      <c r="BC722" s="130"/>
      <c r="BD722" s="130"/>
      <c r="BE722" s="130"/>
      <c r="BF722" s="130"/>
      <c r="BG722" s="130"/>
      <c r="BH722" s="130"/>
      <c r="BI722" s="130"/>
      <c r="BJ722" s="130"/>
      <c r="BK722" s="130"/>
      <c r="BL722" s="130"/>
      <c r="BM722" s="130"/>
    </row>
    <row r="723">
      <c r="A723" s="183"/>
      <c r="B723" s="183"/>
      <c r="C723" s="273"/>
      <c r="D723" s="228"/>
      <c r="E723" s="228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  <c r="AC723" s="183"/>
      <c r="AD723" s="183"/>
      <c r="AE723" s="183"/>
      <c r="AF723" s="183"/>
      <c r="AG723" s="183"/>
      <c r="AH723" s="183"/>
      <c r="AI723" s="183"/>
      <c r="AJ723" s="183"/>
      <c r="AK723" s="183"/>
      <c r="AL723" s="183"/>
      <c r="AM723" s="183"/>
      <c r="AN723" s="183"/>
      <c r="AO723" s="183"/>
      <c r="AP723" s="183"/>
      <c r="AQ723" s="183"/>
      <c r="AR723" s="183"/>
      <c r="AS723" s="183"/>
      <c r="AT723" s="183"/>
      <c r="AU723" s="183"/>
      <c r="AV723" s="183"/>
      <c r="AW723" s="183"/>
      <c r="AX723" s="130"/>
      <c r="AY723" s="130"/>
      <c r="AZ723" s="130"/>
      <c r="BA723" s="130"/>
      <c r="BB723" s="130"/>
      <c r="BC723" s="130"/>
      <c r="BD723" s="130"/>
      <c r="BE723" s="130"/>
      <c r="BF723" s="130"/>
      <c r="BG723" s="130"/>
      <c r="BH723" s="130"/>
      <c r="BI723" s="130"/>
      <c r="BJ723" s="130"/>
      <c r="BK723" s="130"/>
      <c r="BL723" s="130"/>
      <c r="BM723" s="130"/>
    </row>
    <row r="724">
      <c r="A724" s="183"/>
      <c r="B724" s="183"/>
      <c r="C724" s="273"/>
      <c r="D724" s="228"/>
      <c r="E724" s="228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183"/>
      <c r="AG724" s="183"/>
      <c r="AH724" s="183"/>
      <c r="AI724" s="183"/>
      <c r="AJ724" s="183"/>
      <c r="AK724" s="183"/>
      <c r="AL724" s="183"/>
      <c r="AM724" s="183"/>
      <c r="AN724" s="183"/>
      <c r="AO724" s="183"/>
      <c r="AP724" s="183"/>
      <c r="AQ724" s="183"/>
      <c r="AR724" s="183"/>
      <c r="AS724" s="183"/>
      <c r="AT724" s="183"/>
      <c r="AU724" s="183"/>
      <c r="AV724" s="183"/>
      <c r="AW724" s="183"/>
      <c r="AX724" s="130"/>
      <c r="AY724" s="130"/>
      <c r="AZ724" s="130"/>
      <c r="BA724" s="130"/>
      <c r="BB724" s="130"/>
      <c r="BC724" s="130"/>
      <c r="BD724" s="130"/>
      <c r="BE724" s="130"/>
      <c r="BF724" s="130"/>
      <c r="BG724" s="130"/>
      <c r="BH724" s="130"/>
      <c r="BI724" s="130"/>
      <c r="BJ724" s="130"/>
      <c r="BK724" s="130"/>
      <c r="BL724" s="130"/>
      <c r="BM724" s="130"/>
    </row>
    <row r="725">
      <c r="A725" s="183"/>
      <c r="B725" s="183"/>
      <c r="C725" s="273"/>
      <c r="D725" s="228"/>
      <c r="E725" s="228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  <c r="AC725" s="183"/>
      <c r="AD725" s="183"/>
      <c r="AE725" s="183"/>
      <c r="AF725" s="183"/>
      <c r="AG725" s="183"/>
      <c r="AH725" s="183"/>
      <c r="AI725" s="183"/>
      <c r="AJ725" s="183"/>
      <c r="AK725" s="183"/>
      <c r="AL725" s="183"/>
      <c r="AM725" s="183"/>
      <c r="AN725" s="183"/>
      <c r="AO725" s="183"/>
      <c r="AP725" s="183"/>
      <c r="AQ725" s="183"/>
      <c r="AR725" s="183"/>
      <c r="AS725" s="183"/>
      <c r="AT725" s="183"/>
      <c r="AU725" s="183"/>
      <c r="AV725" s="183"/>
      <c r="AW725" s="183"/>
      <c r="AX725" s="130"/>
      <c r="AY725" s="130"/>
      <c r="AZ725" s="130"/>
      <c r="BA725" s="130"/>
      <c r="BB725" s="130"/>
      <c r="BC725" s="130"/>
      <c r="BD725" s="130"/>
      <c r="BE725" s="130"/>
      <c r="BF725" s="130"/>
      <c r="BG725" s="130"/>
      <c r="BH725" s="130"/>
      <c r="BI725" s="130"/>
      <c r="BJ725" s="130"/>
      <c r="BK725" s="130"/>
      <c r="BL725" s="130"/>
      <c r="BM725" s="130"/>
    </row>
    <row r="726">
      <c r="A726" s="183"/>
      <c r="B726" s="183"/>
      <c r="C726" s="273"/>
      <c r="D726" s="228"/>
      <c r="E726" s="228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  <c r="AC726" s="183"/>
      <c r="AD726" s="183"/>
      <c r="AE726" s="183"/>
      <c r="AF726" s="183"/>
      <c r="AG726" s="183"/>
      <c r="AH726" s="183"/>
      <c r="AI726" s="183"/>
      <c r="AJ726" s="183"/>
      <c r="AK726" s="183"/>
      <c r="AL726" s="183"/>
      <c r="AM726" s="183"/>
      <c r="AN726" s="183"/>
      <c r="AO726" s="183"/>
      <c r="AP726" s="183"/>
      <c r="AQ726" s="183"/>
      <c r="AR726" s="183"/>
      <c r="AS726" s="183"/>
      <c r="AT726" s="183"/>
      <c r="AU726" s="183"/>
      <c r="AV726" s="183"/>
      <c r="AW726" s="183"/>
      <c r="AX726" s="130"/>
      <c r="AY726" s="130"/>
      <c r="AZ726" s="130"/>
      <c r="BA726" s="130"/>
      <c r="BB726" s="130"/>
      <c r="BC726" s="130"/>
      <c r="BD726" s="130"/>
      <c r="BE726" s="130"/>
      <c r="BF726" s="130"/>
      <c r="BG726" s="130"/>
      <c r="BH726" s="130"/>
      <c r="BI726" s="130"/>
      <c r="BJ726" s="130"/>
      <c r="BK726" s="130"/>
      <c r="BL726" s="130"/>
      <c r="BM726" s="130"/>
    </row>
    <row r="727">
      <c r="A727" s="183"/>
      <c r="B727" s="183"/>
      <c r="C727" s="273"/>
      <c r="D727" s="228"/>
      <c r="E727" s="228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  <c r="AC727" s="183"/>
      <c r="AD727" s="183"/>
      <c r="AE727" s="183"/>
      <c r="AF727" s="183"/>
      <c r="AG727" s="183"/>
      <c r="AH727" s="183"/>
      <c r="AI727" s="183"/>
      <c r="AJ727" s="183"/>
      <c r="AK727" s="183"/>
      <c r="AL727" s="183"/>
      <c r="AM727" s="183"/>
      <c r="AN727" s="183"/>
      <c r="AO727" s="183"/>
      <c r="AP727" s="183"/>
      <c r="AQ727" s="183"/>
      <c r="AR727" s="183"/>
      <c r="AS727" s="183"/>
      <c r="AT727" s="183"/>
      <c r="AU727" s="183"/>
      <c r="AV727" s="183"/>
      <c r="AW727" s="183"/>
      <c r="AX727" s="130"/>
      <c r="AY727" s="130"/>
      <c r="AZ727" s="130"/>
      <c r="BA727" s="130"/>
      <c r="BB727" s="130"/>
      <c r="BC727" s="130"/>
      <c r="BD727" s="130"/>
      <c r="BE727" s="130"/>
      <c r="BF727" s="130"/>
      <c r="BG727" s="130"/>
      <c r="BH727" s="130"/>
      <c r="BI727" s="130"/>
      <c r="BJ727" s="130"/>
      <c r="BK727" s="130"/>
      <c r="BL727" s="130"/>
      <c r="BM727" s="130"/>
    </row>
    <row r="728">
      <c r="A728" s="183"/>
      <c r="B728" s="183"/>
      <c r="C728" s="273"/>
      <c r="D728" s="228"/>
      <c r="E728" s="228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  <c r="AC728" s="183"/>
      <c r="AD728" s="183"/>
      <c r="AE728" s="183"/>
      <c r="AF728" s="183"/>
      <c r="AG728" s="183"/>
      <c r="AH728" s="183"/>
      <c r="AI728" s="183"/>
      <c r="AJ728" s="183"/>
      <c r="AK728" s="183"/>
      <c r="AL728" s="183"/>
      <c r="AM728" s="183"/>
      <c r="AN728" s="183"/>
      <c r="AO728" s="183"/>
      <c r="AP728" s="183"/>
      <c r="AQ728" s="183"/>
      <c r="AR728" s="183"/>
      <c r="AS728" s="183"/>
      <c r="AT728" s="183"/>
      <c r="AU728" s="183"/>
      <c r="AV728" s="183"/>
      <c r="AW728" s="183"/>
      <c r="AX728" s="130"/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</row>
    <row r="729">
      <c r="A729" s="183"/>
      <c r="B729" s="183"/>
      <c r="C729" s="273"/>
      <c r="D729" s="228"/>
      <c r="E729" s="228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  <c r="AC729" s="183"/>
      <c r="AD729" s="183"/>
      <c r="AE729" s="183"/>
      <c r="AF729" s="183"/>
      <c r="AG729" s="183"/>
      <c r="AH729" s="183"/>
      <c r="AI729" s="183"/>
      <c r="AJ729" s="183"/>
      <c r="AK729" s="183"/>
      <c r="AL729" s="183"/>
      <c r="AM729" s="183"/>
      <c r="AN729" s="183"/>
      <c r="AO729" s="183"/>
      <c r="AP729" s="183"/>
      <c r="AQ729" s="183"/>
      <c r="AR729" s="183"/>
      <c r="AS729" s="183"/>
      <c r="AT729" s="183"/>
      <c r="AU729" s="183"/>
      <c r="AV729" s="183"/>
      <c r="AW729" s="183"/>
      <c r="AX729" s="130"/>
      <c r="AY729" s="130"/>
      <c r="AZ729" s="130"/>
      <c r="BA729" s="130"/>
      <c r="BB729" s="130"/>
      <c r="BC729" s="130"/>
      <c r="BD729" s="130"/>
      <c r="BE729" s="130"/>
      <c r="BF729" s="130"/>
      <c r="BG729" s="130"/>
      <c r="BH729" s="130"/>
      <c r="BI729" s="130"/>
      <c r="BJ729" s="130"/>
      <c r="BK729" s="130"/>
      <c r="BL729" s="130"/>
      <c r="BM729" s="130"/>
    </row>
    <row r="730">
      <c r="A730" s="183"/>
      <c r="B730" s="183"/>
      <c r="C730" s="273"/>
      <c r="D730" s="228"/>
      <c r="E730" s="228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  <c r="AC730" s="183"/>
      <c r="AD730" s="183"/>
      <c r="AE730" s="183"/>
      <c r="AF730" s="183"/>
      <c r="AG730" s="183"/>
      <c r="AH730" s="183"/>
      <c r="AI730" s="183"/>
      <c r="AJ730" s="183"/>
      <c r="AK730" s="183"/>
      <c r="AL730" s="183"/>
      <c r="AM730" s="183"/>
      <c r="AN730" s="183"/>
      <c r="AO730" s="183"/>
      <c r="AP730" s="183"/>
      <c r="AQ730" s="183"/>
      <c r="AR730" s="183"/>
      <c r="AS730" s="183"/>
      <c r="AT730" s="183"/>
      <c r="AU730" s="183"/>
      <c r="AV730" s="183"/>
      <c r="AW730" s="183"/>
      <c r="AX730" s="130"/>
      <c r="AY730" s="130"/>
      <c r="AZ730" s="130"/>
      <c r="BA730" s="130"/>
      <c r="BB730" s="130"/>
      <c r="BC730" s="130"/>
      <c r="BD730" s="130"/>
      <c r="BE730" s="130"/>
      <c r="BF730" s="130"/>
      <c r="BG730" s="130"/>
      <c r="BH730" s="130"/>
      <c r="BI730" s="130"/>
      <c r="BJ730" s="130"/>
      <c r="BK730" s="130"/>
      <c r="BL730" s="130"/>
      <c r="BM730" s="130"/>
    </row>
    <row r="731">
      <c r="A731" s="183"/>
      <c r="B731" s="183"/>
      <c r="C731" s="273"/>
      <c r="D731" s="228"/>
      <c r="E731" s="228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  <c r="AC731" s="183"/>
      <c r="AD731" s="183"/>
      <c r="AE731" s="183"/>
      <c r="AF731" s="183"/>
      <c r="AG731" s="183"/>
      <c r="AH731" s="183"/>
      <c r="AI731" s="183"/>
      <c r="AJ731" s="183"/>
      <c r="AK731" s="183"/>
      <c r="AL731" s="183"/>
      <c r="AM731" s="183"/>
      <c r="AN731" s="183"/>
      <c r="AO731" s="183"/>
      <c r="AP731" s="183"/>
      <c r="AQ731" s="183"/>
      <c r="AR731" s="183"/>
      <c r="AS731" s="183"/>
      <c r="AT731" s="183"/>
      <c r="AU731" s="183"/>
      <c r="AV731" s="183"/>
      <c r="AW731" s="183"/>
      <c r="AX731" s="130"/>
      <c r="AY731" s="130"/>
      <c r="AZ731" s="130"/>
      <c r="BA731" s="130"/>
      <c r="BB731" s="130"/>
      <c r="BC731" s="130"/>
      <c r="BD731" s="130"/>
      <c r="BE731" s="130"/>
      <c r="BF731" s="130"/>
      <c r="BG731" s="130"/>
      <c r="BH731" s="130"/>
      <c r="BI731" s="130"/>
      <c r="BJ731" s="130"/>
      <c r="BK731" s="130"/>
      <c r="BL731" s="130"/>
      <c r="BM731" s="130"/>
    </row>
    <row r="732">
      <c r="A732" s="183"/>
      <c r="B732" s="183"/>
      <c r="C732" s="273"/>
      <c r="D732" s="228"/>
      <c r="E732" s="228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  <c r="AC732" s="183"/>
      <c r="AD732" s="183"/>
      <c r="AE732" s="183"/>
      <c r="AF732" s="183"/>
      <c r="AG732" s="183"/>
      <c r="AH732" s="183"/>
      <c r="AI732" s="183"/>
      <c r="AJ732" s="183"/>
      <c r="AK732" s="183"/>
      <c r="AL732" s="183"/>
      <c r="AM732" s="183"/>
      <c r="AN732" s="183"/>
      <c r="AO732" s="183"/>
      <c r="AP732" s="183"/>
      <c r="AQ732" s="183"/>
      <c r="AR732" s="183"/>
      <c r="AS732" s="183"/>
      <c r="AT732" s="183"/>
      <c r="AU732" s="183"/>
      <c r="AV732" s="183"/>
      <c r="AW732" s="183"/>
      <c r="AX732" s="130"/>
      <c r="AY732" s="130"/>
      <c r="AZ732" s="130"/>
      <c r="BA732" s="130"/>
      <c r="BB732" s="130"/>
      <c r="BC732" s="130"/>
      <c r="BD732" s="130"/>
      <c r="BE732" s="130"/>
      <c r="BF732" s="130"/>
      <c r="BG732" s="130"/>
      <c r="BH732" s="130"/>
      <c r="BI732" s="130"/>
      <c r="BJ732" s="130"/>
      <c r="BK732" s="130"/>
      <c r="BL732" s="130"/>
      <c r="BM732" s="130"/>
    </row>
    <row r="733">
      <c r="A733" s="183"/>
      <c r="B733" s="183"/>
      <c r="C733" s="273"/>
      <c r="D733" s="228"/>
      <c r="E733" s="228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  <c r="AC733" s="183"/>
      <c r="AD733" s="183"/>
      <c r="AE733" s="183"/>
      <c r="AF733" s="183"/>
      <c r="AG733" s="183"/>
      <c r="AH733" s="183"/>
      <c r="AI733" s="183"/>
      <c r="AJ733" s="183"/>
      <c r="AK733" s="183"/>
      <c r="AL733" s="183"/>
      <c r="AM733" s="183"/>
      <c r="AN733" s="183"/>
      <c r="AO733" s="183"/>
      <c r="AP733" s="183"/>
      <c r="AQ733" s="183"/>
      <c r="AR733" s="183"/>
      <c r="AS733" s="183"/>
      <c r="AT733" s="183"/>
      <c r="AU733" s="183"/>
      <c r="AV733" s="183"/>
      <c r="AW733" s="183"/>
      <c r="AX733" s="130"/>
      <c r="AY733" s="130"/>
      <c r="AZ733" s="130"/>
      <c r="BA733" s="130"/>
      <c r="BB733" s="130"/>
      <c r="BC733" s="130"/>
      <c r="BD733" s="130"/>
      <c r="BE733" s="130"/>
      <c r="BF733" s="130"/>
      <c r="BG733" s="130"/>
      <c r="BH733" s="130"/>
      <c r="BI733" s="130"/>
      <c r="BJ733" s="130"/>
      <c r="BK733" s="130"/>
      <c r="BL733" s="130"/>
      <c r="BM733" s="130"/>
    </row>
    <row r="734">
      <c r="A734" s="183"/>
      <c r="B734" s="183"/>
      <c r="C734" s="273"/>
      <c r="D734" s="228"/>
      <c r="E734" s="228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  <c r="AC734" s="183"/>
      <c r="AD734" s="183"/>
      <c r="AE734" s="183"/>
      <c r="AF734" s="183"/>
      <c r="AG734" s="183"/>
      <c r="AH734" s="183"/>
      <c r="AI734" s="183"/>
      <c r="AJ734" s="183"/>
      <c r="AK734" s="183"/>
      <c r="AL734" s="183"/>
      <c r="AM734" s="183"/>
      <c r="AN734" s="183"/>
      <c r="AO734" s="183"/>
      <c r="AP734" s="183"/>
      <c r="AQ734" s="183"/>
      <c r="AR734" s="183"/>
      <c r="AS734" s="183"/>
      <c r="AT734" s="183"/>
      <c r="AU734" s="183"/>
      <c r="AV734" s="183"/>
      <c r="AW734" s="183"/>
      <c r="AX734" s="130"/>
      <c r="AY734" s="130"/>
      <c r="AZ734" s="130"/>
      <c r="BA734" s="130"/>
      <c r="BB734" s="130"/>
      <c r="BC734" s="130"/>
      <c r="BD734" s="130"/>
      <c r="BE734" s="130"/>
      <c r="BF734" s="130"/>
      <c r="BG734" s="130"/>
      <c r="BH734" s="130"/>
      <c r="BI734" s="130"/>
      <c r="BJ734" s="130"/>
      <c r="BK734" s="130"/>
      <c r="BL734" s="130"/>
      <c r="BM734" s="130"/>
    </row>
    <row r="735">
      <c r="A735" s="183"/>
      <c r="B735" s="183"/>
      <c r="C735" s="273"/>
      <c r="D735" s="228"/>
      <c r="E735" s="228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  <c r="AC735" s="183"/>
      <c r="AD735" s="183"/>
      <c r="AE735" s="183"/>
      <c r="AF735" s="183"/>
      <c r="AG735" s="183"/>
      <c r="AH735" s="183"/>
      <c r="AI735" s="183"/>
      <c r="AJ735" s="183"/>
      <c r="AK735" s="183"/>
      <c r="AL735" s="183"/>
      <c r="AM735" s="183"/>
      <c r="AN735" s="183"/>
      <c r="AO735" s="183"/>
      <c r="AP735" s="183"/>
      <c r="AQ735" s="183"/>
      <c r="AR735" s="183"/>
      <c r="AS735" s="183"/>
      <c r="AT735" s="183"/>
      <c r="AU735" s="183"/>
      <c r="AV735" s="183"/>
      <c r="AW735" s="183"/>
      <c r="AX735" s="130"/>
      <c r="AY735" s="130"/>
      <c r="AZ735" s="130"/>
      <c r="BA735" s="130"/>
      <c r="BB735" s="130"/>
      <c r="BC735" s="130"/>
      <c r="BD735" s="130"/>
      <c r="BE735" s="130"/>
      <c r="BF735" s="130"/>
      <c r="BG735" s="130"/>
      <c r="BH735" s="130"/>
      <c r="BI735" s="130"/>
      <c r="BJ735" s="130"/>
      <c r="BK735" s="130"/>
      <c r="BL735" s="130"/>
      <c r="BM735" s="130"/>
    </row>
    <row r="736">
      <c r="A736" s="183"/>
      <c r="B736" s="183"/>
      <c r="C736" s="273"/>
      <c r="D736" s="228"/>
      <c r="E736" s="228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  <c r="AC736" s="183"/>
      <c r="AD736" s="183"/>
      <c r="AE736" s="183"/>
      <c r="AF736" s="183"/>
      <c r="AG736" s="183"/>
      <c r="AH736" s="183"/>
      <c r="AI736" s="183"/>
      <c r="AJ736" s="183"/>
      <c r="AK736" s="183"/>
      <c r="AL736" s="183"/>
      <c r="AM736" s="183"/>
      <c r="AN736" s="183"/>
      <c r="AO736" s="183"/>
      <c r="AP736" s="183"/>
      <c r="AQ736" s="183"/>
      <c r="AR736" s="183"/>
      <c r="AS736" s="183"/>
      <c r="AT736" s="183"/>
      <c r="AU736" s="183"/>
      <c r="AV736" s="183"/>
      <c r="AW736" s="183"/>
      <c r="AX736" s="130"/>
      <c r="AY736" s="130"/>
      <c r="AZ736" s="130"/>
      <c r="BA736" s="130"/>
      <c r="BB736" s="130"/>
      <c r="BC736" s="130"/>
      <c r="BD736" s="130"/>
      <c r="BE736" s="130"/>
      <c r="BF736" s="130"/>
      <c r="BG736" s="130"/>
      <c r="BH736" s="130"/>
      <c r="BI736" s="130"/>
      <c r="BJ736" s="130"/>
      <c r="BK736" s="130"/>
      <c r="BL736" s="130"/>
      <c r="BM736" s="130"/>
    </row>
    <row r="737">
      <c r="A737" s="183"/>
      <c r="B737" s="183"/>
      <c r="C737" s="273"/>
      <c r="D737" s="228"/>
      <c r="E737" s="228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  <c r="AC737" s="183"/>
      <c r="AD737" s="183"/>
      <c r="AE737" s="183"/>
      <c r="AF737" s="183"/>
      <c r="AG737" s="183"/>
      <c r="AH737" s="183"/>
      <c r="AI737" s="183"/>
      <c r="AJ737" s="183"/>
      <c r="AK737" s="183"/>
      <c r="AL737" s="183"/>
      <c r="AM737" s="183"/>
      <c r="AN737" s="183"/>
      <c r="AO737" s="183"/>
      <c r="AP737" s="183"/>
      <c r="AQ737" s="183"/>
      <c r="AR737" s="183"/>
      <c r="AS737" s="183"/>
      <c r="AT737" s="183"/>
      <c r="AU737" s="183"/>
      <c r="AV737" s="183"/>
      <c r="AW737" s="183"/>
      <c r="AX737" s="130"/>
      <c r="AY737" s="130"/>
      <c r="AZ737" s="130"/>
      <c r="BA737" s="130"/>
      <c r="BB737" s="130"/>
      <c r="BC737" s="130"/>
      <c r="BD737" s="130"/>
      <c r="BE737" s="130"/>
      <c r="BF737" s="130"/>
      <c r="BG737" s="130"/>
      <c r="BH737" s="130"/>
      <c r="BI737" s="130"/>
      <c r="BJ737" s="130"/>
      <c r="BK737" s="130"/>
      <c r="BL737" s="130"/>
      <c r="BM737" s="130"/>
    </row>
    <row r="738">
      <c r="A738" s="183"/>
      <c r="B738" s="183"/>
      <c r="C738" s="273"/>
      <c r="D738" s="228"/>
      <c r="E738" s="228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  <c r="AC738" s="183"/>
      <c r="AD738" s="183"/>
      <c r="AE738" s="183"/>
      <c r="AF738" s="183"/>
      <c r="AG738" s="183"/>
      <c r="AH738" s="183"/>
      <c r="AI738" s="183"/>
      <c r="AJ738" s="183"/>
      <c r="AK738" s="183"/>
      <c r="AL738" s="183"/>
      <c r="AM738" s="183"/>
      <c r="AN738" s="183"/>
      <c r="AO738" s="183"/>
      <c r="AP738" s="183"/>
      <c r="AQ738" s="183"/>
      <c r="AR738" s="183"/>
      <c r="AS738" s="183"/>
      <c r="AT738" s="183"/>
      <c r="AU738" s="183"/>
      <c r="AV738" s="183"/>
      <c r="AW738" s="183"/>
      <c r="AX738" s="130"/>
      <c r="AY738" s="130"/>
      <c r="AZ738" s="130"/>
      <c r="BA738" s="130"/>
      <c r="BB738" s="130"/>
      <c r="BC738" s="130"/>
      <c r="BD738" s="130"/>
      <c r="BE738" s="130"/>
      <c r="BF738" s="130"/>
      <c r="BG738" s="130"/>
      <c r="BH738" s="130"/>
      <c r="BI738" s="130"/>
      <c r="BJ738" s="130"/>
      <c r="BK738" s="130"/>
      <c r="BL738" s="130"/>
      <c r="BM738" s="130"/>
    </row>
    <row r="739">
      <c r="A739" s="183"/>
      <c r="B739" s="183"/>
      <c r="C739" s="273"/>
      <c r="D739" s="228"/>
      <c r="E739" s="228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183"/>
      <c r="AG739" s="183"/>
      <c r="AH739" s="183"/>
      <c r="AI739" s="183"/>
      <c r="AJ739" s="183"/>
      <c r="AK739" s="183"/>
      <c r="AL739" s="183"/>
      <c r="AM739" s="183"/>
      <c r="AN739" s="183"/>
      <c r="AO739" s="183"/>
      <c r="AP739" s="183"/>
      <c r="AQ739" s="183"/>
      <c r="AR739" s="183"/>
      <c r="AS739" s="183"/>
      <c r="AT739" s="183"/>
      <c r="AU739" s="183"/>
      <c r="AV739" s="183"/>
      <c r="AW739" s="183"/>
      <c r="AX739" s="130"/>
      <c r="AY739" s="130"/>
      <c r="AZ739" s="130"/>
      <c r="BA739" s="130"/>
      <c r="BB739" s="130"/>
      <c r="BC739" s="130"/>
      <c r="BD739" s="130"/>
      <c r="BE739" s="130"/>
      <c r="BF739" s="130"/>
      <c r="BG739" s="130"/>
      <c r="BH739" s="130"/>
      <c r="BI739" s="130"/>
      <c r="BJ739" s="130"/>
      <c r="BK739" s="130"/>
      <c r="BL739" s="130"/>
      <c r="BM739" s="130"/>
    </row>
    <row r="740">
      <c r="A740" s="183"/>
      <c r="B740" s="183"/>
      <c r="C740" s="273"/>
      <c r="D740" s="228"/>
      <c r="E740" s="228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  <c r="AC740" s="183"/>
      <c r="AD740" s="183"/>
      <c r="AE740" s="183"/>
      <c r="AF740" s="183"/>
      <c r="AG740" s="183"/>
      <c r="AH740" s="183"/>
      <c r="AI740" s="183"/>
      <c r="AJ740" s="183"/>
      <c r="AK740" s="183"/>
      <c r="AL740" s="183"/>
      <c r="AM740" s="183"/>
      <c r="AN740" s="183"/>
      <c r="AO740" s="183"/>
      <c r="AP740" s="183"/>
      <c r="AQ740" s="183"/>
      <c r="AR740" s="183"/>
      <c r="AS740" s="183"/>
      <c r="AT740" s="183"/>
      <c r="AU740" s="183"/>
      <c r="AV740" s="183"/>
      <c r="AW740" s="183"/>
      <c r="AX740" s="130"/>
      <c r="AY740" s="130"/>
      <c r="AZ740" s="130"/>
      <c r="BA740" s="130"/>
      <c r="BB740" s="130"/>
      <c r="BC740" s="130"/>
      <c r="BD740" s="130"/>
      <c r="BE740" s="130"/>
      <c r="BF740" s="130"/>
      <c r="BG740" s="130"/>
      <c r="BH740" s="130"/>
      <c r="BI740" s="130"/>
      <c r="BJ740" s="130"/>
      <c r="BK740" s="130"/>
      <c r="BL740" s="130"/>
      <c r="BM740" s="130"/>
    </row>
    <row r="741">
      <c r="A741" s="183"/>
      <c r="B741" s="183"/>
      <c r="C741" s="273"/>
      <c r="D741" s="228"/>
      <c r="E741" s="228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  <c r="AC741" s="183"/>
      <c r="AD741" s="183"/>
      <c r="AE741" s="183"/>
      <c r="AF741" s="183"/>
      <c r="AG741" s="183"/>
      <c r="AH741" s="183"/>
      <c r="AI741" s="183"/>
      <c r="AJ741" s="183"/>
      <c r="AK741" s="183"/>
      <c r="AL741" s="183"/>
      <c r="AM741" s="183"/>
      <c r="AN741" s="183"/>
      <c r="AO741" s="183"/>
      <c r="AP741" s="183"/>
      <c r="AQ741" s="183"/>
      <c r="AR741" s="183"/>
      <c r="AS741" s="183"/>
      <c r="AT741" s="183"/>
      <c r="AU741" s="183"/>
      <c r="AV741" s="183"/>
      <c r="AW741" s="183"/>
      <c r="AX741" s="130"/>
      <c r="AY741" s="130"/>
      <c r="AZ741" s="130"/>
      <c r="BA741" s="130"/>
      <c r="BB741" s="130"/>
      <c r="BC741" s="130"/>
      <c r="BD741" s="130"/>
      <c r="BE741" s="130"/>
      <c r="BF741" s="130"/>
      <c r="BG741" s="130"/>
      <c r="BH741" s="130"/>
      <c r="BI741" s="130"/>
      <c r="BJ741" s="130"/>
      <c r="BK741" s="130"/>
      <c r="BL741" s="130"/>
      <c r="BM741" s="130"/>
    </row>
    <row r="742">
      <c r="A742" s="183"/>
      <c r="B742" s="183"/>
      <c r="C742" s="273"/>
      <c r="D742" s="228"/>
      <c r="E742" s="228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  <c r="AC742" s="183"/>
      <c r="AD742" s="183"/>
      <c r="AE742" s="183"/>
      <c r="AF742" s="183"/>
      <c r="AG742" s="183"/>
      <c r="AH742" s="183"/>
      <c r="AI742" s="183"/>
      <c r="AJ742" s="183"/>
      <c r="AK742" s="183"/>
      <c r="AL742" s="183"/>
      <c r="AM742" s="183"/>
      <c r="AN742" s="183"/>
      <c r="AO742" s="183"/>
      <c r="AP742" s="183"/>
      <c r="AQ742" s="183"/>
      <c r="AR742" s="183"/>
      <c r="AS742" s="183"/>
      <c r="AT742" s="183"/>
      <c r="AU742" s="183"/>
      <c r="AV742" s="183"/>
      <c r="AW742" s="183"/>
      <c r="AX742" s="130"/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</row>
    <row r="743">
      <c r="A743" s="183"/>
      <c r="B743" s="183"/>
      <c r="C743" s="273"/>
      <c r="D743" s="228"/>
      <c r="E743" s="228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  <c r="AC743" s="183"/>
      <c r="AD743" s="183"/>
      <c r="AE743" s="183"/>
      <c r="AF743" s="183"/>
      <c r="AG743" s="183"/>
      <c r="AH743" s="183"/>
      <c r="AI743" s="183"/>
      <c r="AJ743" s="183"/>
      <c r="AK743" s="183"/>
      <c r="AL743" s="183"/>
      <c r="AM743" s="183"/>
      <c r="AN743" s="183"/>
      <c r="AO743" s="183"/>
      <c r="AP743" s="183"/>
      <c r="AQ743" s="183"/>
      <c r="AR743" s="183"/>
      <c r="AS743" s="183"/>
      <c r="AT743" s="183"/>
      <c r="AU743" s="183"/>
      <c r="AV743" s="183"/>
      <c r="AW743" s="183"/>
      <c r="AX743" s="130"/>
      <c r="AY743" s="130"/>
      <c r="AZ743" s="130"/>
      <c r="BA743" s="130"/>
      <c r="BB743" s="130"/>
      <c r="BC743" s="130"/>
      <c r="BD743" s="130"/>
      <c r="BE743" s="130"/>
      <c r="BF743" s="130"/>
      <c r="BG743" s="130"/>
      <c r="BH743" s="130"/>
      <c r="BI743" s="130"/>
      <c r="BJ743" s="130"/>
      <c r="BK743" s="130"/>
      <c r="BL743" s="130"/>
      <c r="BM743" s="130"/>
    </row>
    <row r="744">
      <c r="A744" s="183"/>
      <c r="B744" s="183"/>
      <c r="C744" s="273"/>
      <c r="D744" s="228"/>
      <c r="E744" s="228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  <c r="AC744" s="183"/>
      <c r="AD744" s="183"/>
      <c r="AE744" s="183"/>
      <c r="AF744" s="183"/>
      <c r="AG744" s="183"/>
      <c r="AH744" s="183"/>
      <c r="AI744" s="183"/>
      <c r="AJ744" s="183"/>
      <c r="AK744" s="183"/>
      <c r="AL744" s="183"/>
      <c r="AM744" s="183"/>
      <c r="AN744" s="183"/>
      <c r="AO744" s="183"/>
      <c r="AP744" s="183"/>
      <c r="AQ744" s="183"/>
      <c r="AR744" s="183"/>
      <c r="AS744" s="183"/>
      <c r="AT744" s="183"/>
      <c r="AU744" s="183"/>
      <c r="AV744" s="183"/>
      <c r="AW744" s="183"/>
      <c r="AX744" s="130"/>
      <c r="AY744" s="130"/>
      <c r="AZ744" s="130"/>
      <c r="BA744" s="130"/>
      <c r="BB744" s="130"/>
      <c r="BC744" s="130"/>
      <c r="BD744" s="130"/>
      <c r="BE744" s="130"/>
      <c r="BF744" s="130"/>
      <c r="BG744" s="130"/>
      <c r="BH744" s="130"/>
      <c r="BI744" s="130"/>
      <c r="BJ744" s="130"/>
      <c r="BK744" s="130"/>
      <c r="BL744" s="130"/>
      <c r="BM744" s="130"/>
    </row>
    <row r="745">
      <c r="A745" s="183"/>
      <c r="B745" s="183"/>
      <c r="C745" s="273"/>
      <c r="D745" s="228"/>
      <c r="E745" s="228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  <c r="AC745" s="183"/>
      <c r="AD745" s="183"/>
      <c r="AE745" s="183"/>
      <c r="AF745" s="183"/>
      <c r="AG745" s="183"/>
      <c r="AH745" s="183"/>
      <c r="AI745" s="183"/>
      <c r="AJ745" s="183"/>
      <c r="AK745" s="183"/>
      <c r="AL745" s="183"/>
      <c r="AM745" s="183"/>
      <c r="AN745" s="183"/>
      <c r="AO745" s="183"/>
      <c r="AP745" s="183"/>
      <c r="AQ745" s="183"/>
      <c r="AR745" s="183"/>
      <c r="AS745" s="183"/>
      <c r="AT745" s="183"/>
      <c r="AU745" s="183"/>
      <c r="AV745" s="183"/>
      <c r="AW745" s="183"/>
      <c r="AX745" s="130"/>
      <c r="AY745" s="130"/>
      <c r="AZ745" s="130"/>
      <c r="BA745" s="130"/>
      <c r="BB745" s="130"/>
      <c r="BC745" s="130"/>
      <c r="BD745" s="130"/>
      <c r="BE745" s="130"/>
      <c r="BF745" s="130"/>
      <c r="BG745" s="130"/>
      <c r="BH745" s="130"/>
      <c r="BI745" s="130"/>
      <c r="BJ745" s="130"/>
      <c r="BK745" s="130"/>
      <c r="BL745" s="130"/>
      <c r="BM745" s="130"/>
    </row>
    <row r="746">
      <c r="A746" s="183"/>
      <c r="B746" s="183"/>
      <c r="C746" s="273"/>
      <c r="D746" s="228"/>
      <c r="E746" s="228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  <c r="AC746" s="183"/>
      <c r="AD746" s="183"/>
      <c r="AE746" s="183"/>
      <c r="AF746" s="183"/>
      <c r="AG746" s="183"/>
      <c r="AH746" s="183"/>
      <c r="AI746" s="183"/>
      <c r="AJ746" s="183"/>
      <c r="AK746" s="183"/>
      <c r="AL746" s="183"/>
      <c r="AM746" s="183"/>
      <c r="AN746" s="183"/>
      <c r="AO746" s="183"/>
      <c r="AP746" s="183"/>
      <c r="AQ746" s="183"/>
      <c r="AR746" s="183"/>
      <c r="AS746" s="183"/>
      <c r="AT746" s="183"/>
      <c r="AU746" s="183"/>
      <c r="AV746" s="183"/>
      <c r="AW746" s="183"/>
      <c r="AX746" s="130"/>
      <c r="AY746" s="130"/>
      <c r="AZ746" s="130"/>
      <c r="BA746" s="130"/>
      <c r="BB746" s="130"/>
      <c r="BC746" s="130"/>
      <c r="BD746" s="130"/>
      <c r="BE746" s="130"/>
      <c r="BF746" s="130"/>
      <c r="BG746" s="130"/>
      <c r="BH746" s="130"/>
      <c r="BI746" s="130"/>
      <c r="BJ746" s="130"/>
      <c r="BK746" s="130"/>
      <c r="BL746" s="130"/>
      <c r="BM746" s="130"/>
    </row>
    <row r="747">
      <c r="A747" s="183"/>
      <c r="B747" s="183"/>
      <c r="C747" s="273"/>
      <c r="D747" s="228"/>
      <c r="E747" s="228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  <c r="AC747" s="183"/>
      <c r="AD747" s="183"/>
      <c r="AE747" s="183"/>
      <c r="AF747" s="183"/>
      <c r="AG747" s="183"/>
      <c r="AH747" s="183"/>
      <c r="AI747" s="183"/>
      <c r="AJ747" s="183"/>
      <c r="AK747" s="183"/>
      <c r="AL747" s="183"/>
      <c r="AM747" s="183"/>
      <c r="AN747" s="183"/>
      <c r="AO747" s="183"/>
      <c r="AP747" s="183"/>
      <c r="AQ747" s="183"/>
      <c r="AR747" s="183"/>
      <c r="AS747" s="183"/>
      <c r="AT747" s="183"/>
      <c r="AU747" s="183"/>
      <c r="AV747" s="183"/>
      <c r="AW747" s="183"/>
      <c r="AX747" s="130"/>
      <c r="AY747" s="130"/>
      <c r="AZ747" s="130"/>
      <c r="BA747" s="130"/>
      <c r="BB747" s="130"/>
      <c r="BC747" s="130"/>
      <c r="BD747" s="130"/>
      <c r="BE747" s="130"/>
      <c r="BF747" s="130"/>
      <c r="BG747" s="130"/>
      <c r="BH747" s="130"/>
      <c r="BI747" s="130"/>
      <c r="BJ747" s="130"/>
      <c r="BK747" s="130"/>
      <c r="BL747" s="130"/>
      <c r="BM747" s="130"/>
    </row>
    <row r="748">
      <c r="A748" s="183"/>
      <c r="B748" s="183"/>
      <c r="C748" s="273"/>
      <c r="D748" s="228"/>
      <c r="E748" s="228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  <c r="AC748" s="183"/>
      <c r="AD748" s="183"/>
      <c r="AE748" s="183"/>
      <c r="AF748" s="183"/>
      <c r="AG748" s="183"/>
      <c r="AH748" s="183"/>
      <c r="AI748" s="183"/>
      <c r="AJ748" s="183"/>
      <c r="AK748" s="183"/>
      <c r="AL748" s="183"/>
      <c r="AM748" s="183"/>
      <c r="AN748" s="183"/>
      <c r="AO748" s="183"/>
      <c r="AP748" s="183"/>
      <c r="AQ748" s="183"/>
      <c r="AR748" s="183"/>
      <c r="AS748" s="183"/>
      <c r="AT748" s="183"/>
      <c r="AU748" s="183"/>
      <c r="AV748" s="183"/>
      <c r="AW748" s="183"/>
      <c r="AX748" s="130"/>
      <c r="AY748" s="130"/>
      <c r="AZ748" s="130"/>
      <c r="BA748" s="130"/>
      <c r="BB748" s="130"/>
      <c r="BC748" s="130"/>
      <c r="BD748" s="130"/>
      <c r="BE748" s="130"/>
      <c r="BF748" s="130"/>
      <c r="BG748" s="130"/>
      <c r="BH748" s="130"/>
      <c r="BI748" s="130"/>
      <c r="BJ748" s="130"/>
      <c r="BK748" s="130"/>
      <c r="BL748" s="130"/>
      <c r="BM748" s="130"/>
    </row>
    <row r="749">
      <c r="A749" s="183"/>
      <c r="B749" s="183"/>
      <c r="C749" s="273"/>
      <c r="D749" s="228"/>
      <c r="E749" s="228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  <c r="AC749" s="183"/>
      <c r="AD749" s="183"/>
      <c r="AE749" s="183"/>
      <c r="AF749" s="183"/>
      <c r="AG749" s="183"/>
      <c r="AH749" s="183"/>
      <c r="AI749" s="183"/>
      <c r="AJ749" s="183"/>
      <c r="AK749" s="183"/>
      <c r="AL749" s="183"/>
      <c r="AM749" s="183"/>
      <c r="AN749" s="183"/>
      <c r="AO749" s="183"/>
      <c r="AP749" s="183"/>
      <c r="AQ749" s="183"/>
      <c r="AR749" s="183"/>
      <c r="AS749" s="183"/>
      <c r="AT749" s="183"/>
      <c r="AU749" s="183"/>
      <c r="AV749" s="183"/>
      <c r="AW749" s="183"/>
      <c r="AX749" s="130"/>
      <c r="AY749" s="130"/>
      <c r="AZ749" s="130"/>
      <c r="BA749" s="130"/>
      <c r="BB749" s="130"/>
      <c r="BC749" s="130"/>
      <c r="BD749" s="130"/>
      <c r="BE749" s="130"/>
      <c r="BF749" s="130"/>
      <c r="BG749" s="130"/>
      <c r="BH749" s="130"/>
      <c r="BI749" s="130"/>
      <c r="BJ749" s="130"/>
      <c r="BK749" s="130"/>
      <c r="BL749" s="130"/>
      <c r="BM749" s="130"/>
    </row>
    <row r="750">
      <c r="A750" s="183"/>
      <c r="B750" s="183"/>
      <c r="C750" s="273"/>
      <c r="D750" s="228"/>
      <c r="E750" s="228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  <c r="AC750" s="183"/>
      <c r="AD750" s="183"/>
      <c r="AE750" s="183"/>
      <c r="AF750" s="183"/>
      <c r="AG750" s="183"/>
      <c r="AH750" s="183"/>
      <c r="AI750" s="183"/>
      <c r="AJ750" s="183"/>
      <c r="AK750" s="183"/>
      <c r="AL750" s="183"/>
      <c r="AM750" s="183"/>
      <c r="AN750" s="183"/>
      <c r="AO750" s="183"/>
      <c r="AP750" s="183"/>
      <c r="AQ750" s="183"/>
      <c r="AR750" s="183"/>
      <c r="AS750" s="183"/>
      <c r="AT750" s="183"/>
      <c r="AU750" s="183"/>
      <c r="AV750" s="183"/>
      <c r="AW750" s="183"/>
      <c r="AX750" s="130"/>
      <c r="AY750" s="130"/>
      <c r="AZ750" s="130"/>
      <c r="BA750" s="130"/>
      <c r="BB750" s="130"/>
      <c r="BC750" s="130"/>
      <c r="BD750" s="130"/>
      <c r="BE750" s="130"/>
      <c r="BF750" s="130"/>
      <c r="BG750" s="130"/>
      <c r="BH750" s="130"/>
      <c r="BI750" s="130"/>
      <c r="BJ750" s="130"/>
      <c r="BK750" s="130"/>
      <c r="BL750" s="130"/>
      <c r="BM750" s="130"/>
    </row>
    <row r="751">
      <c r="A751" s="183"/>
      <c r="B751" s="183"/>
      <c r="C751" s="273"/>
      <c r="D751" s="228"/>
      <c r="E751" s="228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  <c r="AC751" s="183"/>
      <c r="AD751" s="183"/>
      <c r="AE751" s="183"/>
      <c r="AF751" s="183"/>
      <c r="AG751" s="183"/>
      <c r="AH751" s="183"/>
      <c r="AI751" s="183"/>
      <c r="AJ751" s="183"/>
      <c r="AK751" s="183"/>
      <c r="AL751" s="183"/>
      <c r="AM751" s="183"/>
      <c r="AN751" s="183"/>
      <c r="AO751" s="183"/>
      <c r="AP751" s="183"/>
      <c r="AQ751" s="183"/>
      <c r="AR751" s="183"/>
      <c r="AS751" s="183"/>
      <c r="AT751" s="183"/>
      <c r="AU751" s="183"/>
      <c r="AV751" s="183"/>
      <c r="AW751" s="183"/>
      <c r="AX751" s="130"/>
      <c r="AY751" s="130"/>
      <c r="AZ751" s="130"/>
      <c r="BA751" s="130"/>
      <c r="BB751" s="130"/>
      <c r="BC751" s="130"/>
      <c r="BD751" s="130"/>
      <c r="BE751" s="130"/>
      <c r="BF751" s="130"/>
      <c r="BG751" s="130"/>
      <c r="BH751" s="130"/>
      <c r="BI751" s="130"/>
      <c r="BJ751" s="130"/>
      <c r="BK751" s="130"/>
      <c r="BL751" s="130"/>
      <c r="BM751" s="130"/>
    </row>
    <row r="752">
      <c r="A752" s="183"/>
      <c r="B752" s="183"/>
      <c r="C752" s="273"/>
      <c r="D752" s="228"/>
      <c r="E752" s="228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  <c r="AC752" s="183"/>
      <c r="AD752" s="183"/>
      <c r="AE752" s="183"/>
      <c r="AF752" s="183"/>
      <c r="AG752" s="183"/>
      <c r="AH752" s="183"/>
      <c r="AI752" s="183"/>
      <c r="AJ752" s="183"/>
      <c r="AK752" s="183"/>
      <c r="AL752" s="183"/>
      <c r="AM752" s="183"/>
      <c r="AN752" s="183"/>
      <c r="AO752" s="183"/>
      <c r="AP752" s="183"/>
      <c r="AQ752" s="183"/>
      <c r="AR752" s="183"/>
      <c r="AS752" s="183"/>
      <c r="AT752" s="183"/>
      <c r="AU752" s="183"/>
      <c r="AV752" s="183"/>
      <c r="AW752" s="183"/>
      <c r="AX752" s="130"/>
      <c r="AY752" s="130"/>
      <c r="AZ752" s="130"/>
      <c r="BA752" s="130"/>
      <c r="BB752" s="130"/>
      <c r="BC752" s="130"/>
      <c r="BD752" s="130"/>
      <c r="BE752" s="130"/>
      <c r="BF752" s="130"/>
      <c r="BG752" s="130"/>
      <c r="BH752" s="130"/>
      <c r="BI752" s="130"/>
      <c r="BJ752" s="130"/>
      <c r="BK752" s="130"/>
      <c r="BL752" s="130"/>
      <c r="BM752" s="130"/>
    </row>
    <row r="753">
      <c r="A753" s="183"/>
      <c r="B753" s="183"/>
      <c r="C753" s="273"/>
      <c r="D753" s="228"/>
      <c r="E753" s="228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  <c r="AC753" s="183"/>
      <c r="AD753" s="183"/>
      <c r="AE753" s="183"/>
      <c r="AF753" s="183"/>
      <c r="AG753" s="183"/>
      <c r="AH753" s="183"/>
      <c r="AI753" s="183"/>
      <c r="AJ753" s="183"/>
      <c r="AK753" s="183"/>
      <c r="AL753" s="183"/>
      <c r="AM753" s="183"/>
      <c r="AN753" s="183"/>
      <c r="AO753" s="183"/>
      <c r="AP753" s="183"/>
      <c r="AQ753" s="183"/>
      <c r="AR753" s="183"/>
      <c r="AS753" s="183"/>
      <c r="AT753" s="183"/>
      <c r="AU753" s="183"/>
      <c r="AV753" s="183"/>
      <c r="AW753" s="183"/>
      <c r="AX753" s="130"/>
      <c r="AY753" s="130"/>
      <c r="AZ753" s="130"/>
      <c r="BA753" s="130"/>
      <c r="BB753" s="130"/>
      <c r="BC753" s="130"/>
      <c r="BD753" s="130"/>
      <c r="BE753" s="130"/>
      <c r="BF753" s="130"/>
      <c r="BG753" s="130"/>
      <c r="BH753" s="130"/>
      <c r="BI753" s="130"/>
      <c r="BJ753" s="130"/>
      <c r="BK753" s="130"/>
      <c r="BL753" s="130"/>
      <c r="BM753" s="130"/>
    </row>
    <row r="754">
      <c r="A754" s="183"/>
      <c r="B754" s="183"/>
      <c r="C754" s="273"/>
      <c r="D754" s="228"/>
      <c r="E754" s="228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  <c r="AC754" s="183"/>
      <c r="AD754" s="183"/>
      <c r="AE754" s="183"/>
      <c r="AF754" s="183"/>
      <c r="AG754" s="183"/>
      <c r="AH754" s="183"/>
      <c r="AI754" s="183"/>
      <c r="AJ754" s="183"/>
      <c r="AK754" s="183"/>
      <c r="AL754" s="183"/>
      <c r="AM754" s="183"/>
      <c r="AN754" s="183"/>
      <c r="AO754" s="183"/>
      <c r="AP754" s="183"/>
      <c r="AQ754" s="183"/>
      <c r="AR754" s="183"/>
      <c r="AS754" s="183"/>
      <c r="AT754" s="183"/>
      <c r="AU754" s="183"/>
      <c r="AV754" s="183"/>
      <c r="AW754" s="183"/>
      <c r="AX754" s="130"/>
      <c r="AY754" s="130"/>
      <c r="AZ754" s="130"/>
      <c r="BA754" s="130"/>
      <c r="BB754" s="130"/>
      <c r="BC754" s="130"/>
      <c r="BD754" s="130"/>
      <c r="BE754" s="130"/>
      <c r="BF754" s="130"/>
      <c r="BG754" s="130"/>
      <c r="BH754" s="130"/>
      <c r="BI754" s="130"/>
      <c r="BJ754" s="130"/>
      <c r="BK754" s="130"/>
      <c r="BL754" s="130"/>
      <c r="BM754" s="130"/>
    </row>
    <row r="755">
      <c r="A755" s="183"/>
      <c r="B755" s="183"/>
      <c r="C755" s="273"/>
      <c r="D755" s="228"/>
      <c r="E755" s="228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  <c r="AC755" s="183"/>
      <c r="AD755" s="183"/>
      <c r="AE755" s="183"/>
      <c r="AF755" s="183"/>
      <c r="AG755" s="183"/>
      <c r="AH755" s="183"/>
      <c r="AI755" s="183"/>
      <c r="AJ755" s="183"/>
      <c r="AK755" s="183"/>
      <c r="AL755" s="183"/>
      <c r="AM755" s="183"/>
      <c r="AN755" s="183"/>
      <c r="AO755" s="183"/>
      <c r="AP755" s="183"/>
      <c r="AQ755" s="183"/>
      <c r="AR755" s="183"/>
      <c r="AS755" s="183"/>
      <c r="AT755" s="183"/>
      <c r="AU755" s="183"/>
      <c r="AV755" s="183"/>
      <c r="AW755" s="183"/>
      <c r="AX755" s="130"/>
      <c r="AY755" s="130"/>
      <c r="AZ755" s="130"/>
      <c r="BA755" s="130"/>
      <c r="BB755" s="130"/>
      <c r="BC755" s="130"/>
      <c r="BD755" s="130"/>
      <c r="BE755" s="130"/>
      <c r="BF755" s="130"/>
      <c r="BG755" s="130"/>
      <c r="BH755" s="130"/>
      <c r="BI755" s="130"/>
      <c r="BJ755" s="130"/>
      <c r="BK755" s="130"/>
      <c r="BL755" s="130"/>
      <c r="BM755" s="130"/>
    </row>
    <row r="756">
      <c r="A756" s="183"/>
      <c r="B756" s="183"/>
      <c r="C756" s="273"/>
      <c r="D756" s="228"/>
      <c r="E756" s="228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  <c r="AC756" s="183"/>
      <c r="AD756" s="183"/>
      <c r="AE756" s="183"/>
      <c r="AF756" s="183"/>
      <c r="AG756" s="183"/>
      <c r="AH756" s="183"/>
      <c r="AI756" s="183"/>
      <c r="AJ756" s="183"/>
      <c r="AK756" s="183"/>
      <c r="AL756" s="183"/>
      <c r="AM756" s="183"/>
      <c r="AN756" s="183"/>
      <c r="AO756" s="183"/>
      <c r="AP756" s="183"/>
      <c r="AQ756" s="183"/>
      <c r="AR756" s="183"/>
      <c r="AS756" s="183"/>
      <c r="AT756" s="183"/>
      <c r="AU756" s="183"/>
      <c r="AV756" s="183"/>
      <c r="AW756" s="183"/>
      <c r="AX756" s="130"/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</row>
    <row r="757">
      <c r="A757" s="183"/>
      <c r="B757" s="183"/>
      <c r="C757" s="273"/>
      <c r="D757" s="228"/>
      <c r="E757" s="228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  <c r="AC757" s="183"/>
      <c r="AD757" s="183"/>
      <c r="AE757" s="183"/>
      <c r="AF757" s="183"/>
      <c r="AG757" s="183"/>
      <c r="AH757" s="183"/>
      <c r="AI757" s="183"/>
      <c r="AJ757" s="183"/>
      <c r="AK757" s="183"/>
      <c r="AL757" s="183"/>
      <c r="AM757" s="183"/>
      <c r="AN757" s="183"/>
      <c r="AO757" s="183"/>
      <c r="AP757" s="183"/>
      <c r="AQ757" s="183"/>
      <c r="AR757" s="183"/>
      <c r="AS757" s="183"/>
      <c r="AT757" s="183"/>
      <c r="AU757" s="183"/>
      <c r="AV757" s="183"/>
      <c r="AW757" s="183"/>
      <c r="AX757" s="130"/>
      <c r="AY757" s="130"/>
      <c r="AZ757" s="130"/>
      <c r="BA757" s="130"/>
      <c r="BB757" s="130"/>
      <c r="BC757" s="130"/>
      <c r="BD757" s="130"/>
      <c r="BE757" s="130"/>
      <c r="BF757" s="130"/>
      <c r="BG757" s="130"/>
      <c r="BH757" s="130"/>
      <c r="BI757" s="130"/>
      <c r="BJ757" s="130"/>
      <c r="BK757" s="130"/>
      <c r="BL757" s="130"/>
      <c r="BM757" s="130"/>
    </row>
    <row r="758">
      <c r="A758" s="183"/>
      <c r="B758" s="183"/>
      <c r="C758" s="273"/>
      <c r="D758" s="228"/>
      <c r="E758" s="228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  <c r="AC758" s="183"/>
      <c r="AD758" s="183"/>
      <c r="AE758" s="183"/>
      <c r="AF758" s="183"/>
      <c r="AG758" s="183"/>
      <c r="AH758" s="183"/>
      <c r="AI758" s="183"/>
      <c r="AJ758" s="183"/>
      <c r="AK758" s="183"/>
      <c r="AL758" s="183"/>
      <c r="AM758" s="183"/>
      <c r="AN758" s="183"/>
      <c r="AO758" s="183"/>
      <c r="AP758" s="183"/>
      <c r="AQ758" s="183"/>
      <c r="AR758" s="183"/>
      <c r="AS758" s="183"/>
      <c r="AT758" s="183"/>
      <c r="AU758" s="183"/>
      <c r="AV758" s="183"/>
      <c r="AW758" s="183"/>
      <c r="AX758" s="130"/>
      <c r="AY758" s="130"/>
      <c r="AZ758" s="130"/>
      <c r="BA758" s="130"/>
      <c r="BB758" s="130"/>
      <c r="BC758" s="130"/>
      <c r="BD758" s="130"/>
      <c r="BE758" s="130"/>
      <c r="BF758" s="130"/>
      <c r="BG758" s="130"/>
      <c r="BH758" s="130"/>
      <c r="BI758" s="130"/>
      <c r="BJ758" s="130"/>
      <c r="BK758" s="130"/>
      <c r="BL758" s="130"/>
      <c r="BM758" s="130"/>
    </row>
    <row r="759">
      <c r="A759" s="183"/>
      <c r="B759" s="183"/>
      <c r="C759" s="273"/>
      <c r="D759" s="228"/>
      <c r="E759" s="228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  <c r="AC759" s="183"/>
      <c r="AD759" s="183"/>
      <c r="AE759" s="183"/>
      <c r="AF759" s="183"/>
      <c r="AG759" s="183"/>
      <c r="AH759" s="183"/>
      <c r="AI759" s="183"/>
      <c r="AJ759" s="183"/>
      <c r="AK759" s="183"/>
      <c r="AL759" s="183"/>
      <c r="AM759" s="183"/>
      <c r="AN759" s="183"/>
      <c r="AO759" s="183"/>
      <c r="AP759" s="183"/>
      <c r="AQ759" s="183"/>
      <c r="AR759" s="183"/>
      <c r="AS759" s="183"/>
      <c r="AT759" s="183"/>
      <c r="AU759" s="183"/>
      <c r="AV759" s="183"/>
      <c r="AW759" s="183"/>
      <c r="AX759" s="130"/>
      <c r="AY759" s="130"/>
      <c r="AZ759" s="130"/>
      <c r="BA759" s="130"/>
      <c r="BB759" s="130"/>
      <c r="BC759" s="130"/>
      <c r="BD759" s="130"/>
      <c r="BE759" s="130"/>
      <c r="BF759" s="130"/>
      <c r="BG759" s="130"/>
      <c r="BH759" s="130"/>
      <c r="BI759" s="130"/>
      <c r="BJ759" s="130"/>
      <c r="BK759" s="130"/>
      <c r="BL759" s="130"/>
      <c r="BM759" s="130"/>
    </row>
    <row r="760">
      <c r="A760" s="183"/>
      <c r="B760" s="183"/>
      <c r="C760" s="273"/>
      <c r="D760" s="228"/>
      <c r="E760" s="228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  <c r="AC760" s="183"/>
      <c r="AD760" s="183"/>
      <c r="AE760" s="183"/>
      <c r="AF760" s="183"/>
      <c r="AG760" s="183"/>
      <c r="AH760" s="183"/>
      <c r="AI760" s="183"/>
      <c r="AJ760" s="183"/>
      <c r="AK760" s="183"/>
      <c r="AL760" s="183"/>
      <c r="AM760" s="183"/>
      <c r="AN760" s="183"/>
      <c r="AO760" s="183"/>
      <c r="AP760" s="183"/>
      <c r="AQ760" s="183"/>
      <c r="AR760" s="183"/>
      <c r="AS760" s="183"/>
      <c r="AT760" s="183"/>
      <c r="AU760" s="183"/>
      <c r="AV760" s="183"/>
      <c r="AW760" s="183"/>
      <c r="AX760" s="130"/>
      <c r="AY760" s="130"/>
      <c r="AZ760" s="130"/>
      <c r="BA760" s="130"/>
      <c r="BB760" s="130"/>
      <c r="BC760" s="130"/>
      <c r="BD760" s="130"/>
      <c r="BE760" s="130"/>
      <c r="BF760" s="130"/>
      <c r="BG760" s="130"/>
      <c r="BH760" s="130"/>
      <c r="BI760" s="130"/>
      <c r="BJ760" s="130"/>
      <c r="BK760" s="130"/>
      <c r="BL760" s="130"/>
      <c r="BM760" s="130"/>
    </row>
    <row r="761">
      <c r="A761" s="183"/>
      <c r="B761" s="183"/>
      <c r="C761" s="273"/>
      <c r="D761" s="228"/>
      <c r="E761" s="228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  <c r="AC761" s="183"/>
      <c r="AD761" s="183"/>
      <c r="AE761" s="183"/>
      <c r="AF761" s="183"/>
      <c r="AG761" s="183"/>
      <c r="AH761" s="183"/>
      <c r="AI761" s="183"/>
      <c r="AJ761" s="183"/>
      <c r="AK761" s="183"/>
      <c r="AL761" s="183"/>
      <c r="AM761" s="183"/>
      <c r="AN761" s="183"/>
      <c r="AO761" s="183"/>
      <c r="AP761" s="183"/>
      <c r="AQ761" s="183"/>
      <c r="AR761" s="183"/>
      <c r="AS761" s="183"/>
      <c r="AT761" s="183"/>
      <c r="AU761" s="183"/>
      <c r="AV761" s="183"/>
      <c r="AW761" s="183"/>
      <c r="AX761" s="130"/>
      <c r="AY761" s="130"/>
      <c r="AZ761" s="130"/>
      <c r="BA761" s="130"/>
      <c r="BB761" s="130"/>
      <c r="BC761" s="130"/>
      <c r="BD761" s="130"/>
      <c r="BE761" s="130"/>
      <c r="BF761" s="130"/>
      <c r="BG761" s="130"/>
      <c r="BH761" s="130"/>
      <c r="BI761" s="130"/>
      <c r="BJ761" s="130"/>
      <c r="BK761" s="130"/>
      <c r="BL761" s="130"/>
      <c r="BM761" s="130"/>
    </row>
    <row r="762">
      <c r="A762" s="183"/>
      <c r="B762" s="183"/>
      <c r="C762" s="273"/>
      <c r="D762" s="228"/>
      <c r="E762" s="228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  <c r="AC762" s="183"/>
      <c r="AD762" s="183"/>
      <c r="AE762" s="183"/>
      <c r="AF762" s="183"/>
      <c r="AG762" s="183"/>
      <c r="AH762" s="183"/>
      <c r="AI762" s="183"/>
      <c r="AJ762" s="183"/>
      <c r="AK762" s="183"/>
      <c r="AL762" s="183"/>
      <c r="AM762" s="183"/>
      <c r="AN762" s="183"/>
      <c r="AO762" s="183"/>
      <c r="AP762" s="183"/>
      <c r="AQ762" s="183"/>
      <c r="AR762" s="183"/>
      <c r="AS762" s="183"/>
      <c r="AT762" s="183"/>
      <c r="AU762" s="183"/>
      <c r="AV762" s="183"/>
      <c r="AW762" s="183"/>
      <c r="AX762" s="130"/>
      <c r="AY762" s="130"/>
      <c r="AZ762" s="130"/>
      <c r="BA762" s="130"/>
      <c r="BB762" s="130"/>
      <c r="BC762" s="130"/>
      <c r="BD762" s="130"/>
      <c r="BE762" s="130"/>
      <c r="BF762" s="130"/>
      <c r="BG762" s="130"/>
      <c r="BH762" s="130"/>
      <c r="BI762" s="130"/>
      <c r="BJ762" s="130"/>
      <c r="BK762" s="130"/>
      <c r="BL762" s="130"/>
      <c r="BM762" s="130"/>
    </row>
    <row r="763">
      <c r="A763" s="183"/>
      <c r="B763" s="183"/>
      <c r="C763" s="273"/>
      <c r="D763" s="228"/>
      <c r="E763" s="228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  <c r="AC763" s="183"/>
      <c r="AD763" s="183"/>
      <c r="AE763" s="183"/>
      <c r="AF763" s="183"/>
      <c r="AG763" s="183"/>
      <c r="AH763" s="183"/>
      <c r="AI763" s="183"/>
      <c r="AJ763" s="183"/>
      <c r="AK763" s="183"/>
      <c r="AL763" s="183"/>
      <c r="AM763" s="183"/>
      <c r="AN763" s="183"/>
      <c r="AO763" s="183"/>
      <c r="AP763" s="183"/>
      <c r="AQ763" s="183"/>
      <c r="AR763" s="183"/>
      <c r="AS763" s="183"/>
      <c r="AT763" s="183"/>
      <c r="AU763" s="183"/>
      <c r="AV763" s="183"/>
      <c r="AW763" s="183"/>
      <c r="AX763" s="130"/>
      <c r="AY763" s="130"/>
      <c r="AZ763" s="130"/>
      <c r="BA763" s="130"/>
      <c r="BB763" s="130"/>
      <c r="BC763" s="130"/>
      <c r="BD763" s="130"/>
      <c r="BE763" s="130"/>
      <c r="BF763" s="130"/>
      <c r="BG763" s="130"/>
      <c r="BH763" s="130"/>
      <c r="BI763" s="130"/>
      <c r="BJ763" s="130"/>
      <c r="BK763" s="130"/>
      <c r="BL763" s="130"/>
      <c r="BM763" s="130"/>
    </row>
    <row r="764">
      <c r="A764" s="183"/>
      <c r="B764" s="183"/>
      <c r="C764" s="273"/>
      <c r="D764" s="228"/>
      <c r="E764" s="228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  <c r="AC764" s="183"/>
      <c r="AD764" s="183"/>
      <c r="AE764" s="183"/>
      <c r="AF764" s="183"/>
      <c r="AG764" s="183"/>
      <c r="AH764" s="183"/>
      <c r="AI764" s="183"/>
      <c r="AJ764" s="183"/>
      <c r="AK764" s="183"/>
      <c r="AL764" s="183"/>
      <c r="AM764" s="183"/>
      <c r="AN764" s="183"/>
      <c r="AO764" s="183"/>
      <c r="AP764" s="183"/>
      <c r="AQ764" s="183"/>
      <c r="AR764" s="183"/>
      <c r="AS764" s="183"/>
      <c r="AT764" s="183"/>
      <c r="AU764" s="183"/>
      <c r="AV764" s="183"/>
      <c r="AW764" s="183"/>
      <c r="AX764" s="130"/>
      <c r="AY764" s="130"/>
      <c r="AZ764" s="130"/>
      <c r="BA764" s="130"/>
      <c r="BB764" s="130"/>
      <c r="BC764" s="130"/>
      <c r="BD764" s="130"/>
      <c r="BE764" s="130"/>
      <c r="BF764" s="130"/>
      <c r="BG764" s="130"/>
      <c r="BH764" s="130"/>
      <c r="BI764" s="130"/>
      <c r="BJ764" s="130"/>
      <c r="BK764" s="130"/>
      <c r="BL764" s="130"/>
      <c r="BM764" s="130"/>
    </row>
    <row r="765">
      <c r="A765" s="183"/>
      <c r="B765" s="183"/>
      <c r="C765" s="273"/>
      <c r="D765" s="228"/>
      <c r="E765" s="228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  <c r="AC765" s="183"/>
      <c r="AD765" s="183"/>
      <c r="AE765" s="183"/>
      <c r="AF765" s="183"/>
      <c r="AG765" s="183"/>
      <c r="AH765" s="183"/>
      <c r="AI765" s="183"/>
      <c r="AJ765" s="183"/>
      <c r="AK765" s="183"/>
      <c r="AL765" s="183"/>
      <c r="AM765" s="183"/>
      <c r="AN765" s="183"/>
      <c r="AO765" s="183"/>
      <c r="AP765" s="183"/>
      <c r="AQ765" s="183"/>
      <c r="AR765" s="183"/>
      <c r="AS765" s="183"/>
      <c r="AT765" s="183"/>
      <c r="AU765" s="183"/>
      <c r="AV765" s="183"/>
      <c r="AW765" s="183"/>
      <c r="AX765" s="130"/>
      <c r="AY765" s="130"/>
      <c r="AZ765" s="130"/>
      <c r="BA765" s="130"/>
      <c r="BB765" s="130"/>
      <c r="BC765" s="130"/>
      <c r="BD765" s="130"/>
      <c r="BE765" s="130"/>
      <c r="BF765" s="130"/>
      <c r="BG765" s="130"/>
      <c r="BH765" s="130"/>
      <c r="BI765" s="130"/>
      <c r="BJ765" s="130"/>
      <c r="BK765" s="130"/>
      <c r="BL765" s="130"/>
      <c r="BM765" s="130"/>
    </row>
    <row r="766">
      <c r="A766" s="183"/>
      <c r="B766" s="183"/>
      <c r="C766" s="273"/>
      <c r="D766" s="228"/>
      <c r="E766" s="228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  <c r="AC766" s="183"/>
      <c r="AD766" s="183"/>
      <c r="AE766" s="183"/>
      <c r="AF766" s="183"/>
      <c r="AG766" s="183"/>
      <c r="AH766" s="183"/>
      <c r="AI766" s="183"/>
      <c r="AJ766" s="183"/>
      <c r="AK766" s="183"/>
      <c r="AL766" s="183"/>
      <c r="AM766" s="183"/>
      <c r="AN766" s="183"/>
      <c r="AO766" s="183"/>
      <c r="AP766" s="183"/>
      <c r="AQ766" s="183"/>
      <c r="AR766" s="183"/>
      <c r="AS766" s="183"/>
      <c r="AT766" s="183"/>
      <c r="AU766" s="183"/>
      <c r="AV766" s="183"/>
      <c r="AW766" s="183"/>
      <c r="AX766" s="130"/>
      <c r="AY766" s="130"/>
      <c r="AZ766" s="130"/>
      <c r="BA766" s="130"/>
      <c r="BB766" s="130"/>
      <c r="BC766" s="130"/>
      <c r="BD766" s="130"/>
      <c r="BE766" s="130"/>
      <c r="BF766" s="130"/>
      <c r="BG766" s="130"/>
      <c r="BH766" s="130"/>
      <c r="BI766" s="130"/>
      <c r="BJ766" s="130"/>
      <c r="BK766" s="130"/>
      <c r="BL766" s="130"/>
      <c r="BM766" s="130"/>
    </row>
    <row r="767">
      <c r="A767" s="183"/>
      <c r="B767" s="183"/>
      <c r="C767" s="273"/>
      <c r="D767" s="228"/>
      <c r="E767" s="228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  <c r="AC767" s="183"/>
      <c r="AD767" s="183"/>
      <c r="AE767" s="183"/>
      <c r="AF767" s="183"/>
      <c r="AG767" s="183"/>
      <c r="AH767" s="183"/>
      <c r="AI767" s="183"/>
      <c r="AJ767" s="183"/>
      <c r="AK767" s="183"/>
      <c r="AL767" s="183"/>
      <c r="AM767" s="183"/>
      <c r="AN767" s="183"/>
      <c r="AO767" s="183"/>
      <c r="AP767" s="183"/>
      <c r="AQ767" s="183"/>
      <c r="AR767" s="183"/>
      <c r="AS767" s="183"/>
      <c r="AT767" s="183"/>
      <c r="AU767" s="183"/>
      <c r="AV767" s="183"/>
      <c r="AW767" s="183"/>
      <c r="AX767" s="130"/>
      <c r="AY767" s="130"/>
      <c r="AZ767" s="130"/>
      <c r="BA767" s="130"/>
      <c r="BB767" s="130"/>
      <c r="BC767" s="130"/>
      <c r="BD767" s="130"/>
      <c r="BE767" s="130"/>
      <c r="BF767" s="130"/>
      <c r="BG767" s="130"/>
      <c r="BH767" s="130"/>
      <c r="BI767" s="130"/>
      <c r="BJ767" s="130"/>
      <c r="BK767" s="130"/>
      <c r="BL767" s="130"/>
      <c r="BM767" s="130"/>
    </row>
    <row r="768">
      <c r="A768" s="183"/>
      <c r="B768" s="183"/>
      <c r="C768" s="273"/>
      <c r="D768" s="228"/>
      <c r="E768" s="228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  <c r="AC768" s="183"/>
      <c r="AD768" s="183"/>
      <c r="AE768" s="183"/>
      <c r="AF768" s="183"/>
      <c r="AG768" s="183"/>
      <c r="AH768" s="183"/>
      <c r="AI768" s="183"/>
      <c r="AJ768" s="183"/>
      <c r="AK768" s="183"/>
      <c r="AL768" s="183"/>
      <c r="AM768" s="183"/>
      <c r="AN768" s="183"/>
      <c r="AO768" s="183"/>
      <c r="AP768" s="183"/>
      <c r="AQ768" s="183"/>
      <c r="AR768" s="183"/>
      <c r="AS768" s="183"/>
      <c r="AT768" s="183"/>
      <c r="AU768" s="183"/>
      <c r="AV768" s="183"/>
      <c r="AW768" s="183"/>
      <c r="AX768" s="130"/>
      <c r="AY768" s="130"/>
      <c r="AZ768" s="130"/>
      <c r="BA768" s="130"/>
      <c r="BB768" s="130"/>
      <c r="BC768" s="130"/>
      <c r="BD768" s="130"/>
      <c r="BE768" s="130"/>
      <c r="BF768" s="130"/>
      <c r="BG768" s="130"/>
      <c r="BH768" s="130"/>
      <c r="BI768" s="130"/>
      <c r="BJ768" s="130"/>
      <c r="BK768" s="130"/>
      <c r="BL768" s="130"/>
      <c r="BM768" s="130"/>
    </row>
    <row r="769">
      <c r="A769" s="183"/>
      <c r="B769" s="183"/>
      <c r="C769" s="273"/>
      <c r="D769" s="228"/>
      <c r="E769" s="228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  <c r="AC769" s="183"/>
      <c r="AD769" s="183"/>
      <c r="AE769" s="183"/>
      <c r="AF769" s="183"/>
      <c r="AG769" s="183"/>
      <c r="AH769" s="183"/>
      <c r="AI769" s="183"/>
      <c r="AJ769" s="183"/>
      <c r="AK769" s="183"/>
      <c r="AL769" s="183"/>
      <c r="AM769" s="183"/>
      <c r="AN769" s="183"/>
      <c r="AO769" s="183"/>
      <c r="AP769" s="183"/>
      <c r="AQ769" s="183"/>
      <c r="AR769" s="183"/>
      <c r="AS769" s="183"/>
      <c r="AT769" s="183"/>
      <c r="AU769" s="183"/>
      <c r="AV769" s="183"/>
      <c r="AW769" s="183"/>
      <c r="AX769" s="130"/>
      <c r="AY769" s="130"/>
      <c r="AZ769" s="130"/>
      <c r="BA769" s="130"/>
      <c r="BB769" s="130"/>
      <c r="BC769" s="130"/>
      <c r="BD769" s="130"/>
      <c r="BE769" s="130"/>
      <c r="BF769" s="130"/>
      <c r="BG769" s="130"/>
      <c r="BH769" s="130"/>
      <c r="BI769" s="130"/>
      <c r="BJ769" s="130"/>
      <c r="BK769" s="130"/>
      <c r="BL769" s="130"/>
      <c r="BM769" s="130"/>
    </row>
    <row r="770">
      <c r="A770" s="183"/>
      <c r="B770" s="183"/>
      <c r="C770" s="273"/>
      <c r="D770" s="228"/>
      <c r="E770" s="228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  <c r="AC770" s="183"/>
      <c r="AD770" s="183"/>
      <c r="AE770" s="183"/>
      <c r="AF770" s="183"/>
      <c r="AG770" s="183"/>
      <c r="AH770" s="183"/>
      <c r="AI770" s="183"/>
      <c r="AJ770" s="183"/>
      <c r="AK770" s="183"/>
      <c r="AL770" s="183"/>
      <c r="AM770" s="183"/>
      <c r="AN770" s="183"/>
      <c r="AO770" s="183"/>
      <c r="AP770" s="183"/>
      <c r="AQ770" s="183"/>
      <c r="AR770" s="183"/>
      <c r="AS770" s="183"/>
      <c r="AT770" s="183"/>
      <c r="AU770" s="183"/>
      <c r="AV770" s="183"/>
      <c r="AW770" s="183"/>
      <c r="AX770" s="130"/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</row>
    <row r="771">
      <c r="A771" s="183"/>
      <c r="B771" s="183"/>
      <c r="C771" s="273"/>
      <c r="D771" s="228"/>
      <c r="E771" s="228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  <c r="AC771" s="183"/>
      <c r="AD771" s="183"/>
      <c r="AE771" s="183"/>
      <c r="AF771" s="183"/>
      <c r="AG771" s="183"/>
      <c r="AH771" s="183"/>
      <c r="AI771" s="183"/>
      <c r="AJ771" s="183"/>
      <c r="AK771" s="183"/>
      <c r="AL771" s="183"/>
      <c r="AM771" s="183"/>
      <c r="AN771" s="183"/>
      <c r="AO771" s="183"/>
      <c r="AP771" s="183"/>
      <c r="AQ771" s="183"/>
      <c r="AR771" s="183"/>
      <c r="AS771" s="183"/>
      <c r="AT771" s="183"/>
      <c r="AU771" s="183"/>
      <c r="AV771" s="183"/>
      <c r="AW771" s="183"/>
      <c r="AX771" s="130"/>
      <c r="AY771" s="130"/>
      <c r="AZ771" s="130"/>
      <c r="BA771" s="130"/>
      <c r="BB771" s="130"/>
      <c r="BC771" s="130"/>
      <c r="BD771" s="130"/>
      <c r="BE771" s="130"/>
      <c r="BF771" s="130"/>
      <c r="BG771" s="130"/>
      <c r="BH771" s="130"/>
      <c r="BI771" s="130"/>
      <c r="BJ771" s="130"/>
      <c r="BK771" s="130"/>
      <c r="BL771" s="130"/>
      <c r="BM771" s="130"/>
    </row>
    <row r="772">
      <c r="A772" s="183"/>
      <c r="B772" s="183"/>
      <c r="C772" s="273"/>
      <c r="D772" s="228"/>
      <c r="E772" s="228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  <c r="AC772" s="183"/>
      <c r="AD772" s="183"/>
      <c r="AE772" s="183"/>
      <c r="AF772" s="183"/>
      <c r="AG772" s="183"/>
      <c r="AH772" s="183"/>
      <c r="AI772" s="183"/>
      <c r="AJ772" s="183"/>
      <c r="AK772" s="183"/>
      <c r="AL772" s="183"/>
      <c r="AM772" s="183"/>
      <c r="AN772" s="183"/>
      <c r="AO772" s="183"/>
      <c r="AP772" s="183"/>
      <c r="AQ772" s="183"/>
      <c r="AR772" s="183"/>
      <c r="AS772" s="183"/>
      <c r="AT772" s="183"/>
      <c r="AU772" s="183"/>
      <c r="AV772" s="183"/>
      <c r="AW772" s="183"/>
      <c r="AX772" s="130"/>
      <c r="AY772" s="130"/>
      <c r="AZ772" s="130"/>
      <c r="BA772" s="130"/>
      <c r="BB772" s="130"/>
      <c r="BC772" s="130"/>
      <c r="BD772" s="130"/>
      <c r="BE772" s="130"/>
      <c r="BF772" s="130"/>
      <c r="BG772" s="130"/>
      <c r="BH772" s="130"/>
      <c r="BI772" s="130"/>
      <c r="BJ772" s="130"/>
      <c r="BK772" s="130"/>
      <c r="BL772" s="130"/>
      <c r="BM772" s="130"/>
    </row>
    <row r="773">
      <c r="A773" s="183"/>
      <c r="B773" s="183"/>
      <c r="C773" s="273"/>
      <c r="D773" s="228"/>
      <c r="E773" s="228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  <c r="AC773" s="183"/>
      <c r="AD773" s="183"/>
      <c r="AE773" s="183"/>
      <c r="AF773" s="183"/>
      <c r="AG773" s="183"/>
      <c r="AH773" s="183"/>
      <c r="AI773" s="183"/>
      <c r="AJ773" s="183"/>
      <c r="AK773" s="183"/>
      <c r="AL773" s="183"/>
      <c r="AM773" s="183"/>
      <c r="AN773" s="183"/>
      <c r="AO773" s="183"/>
      <c r="AP773" s="183"/>
      <c r="AQ773" s="183"/>
      <c r="AR773" s="183"/>
      <c r="AS773" s="183"/>
      <c r="AT773" s="183"/>
      <c r="AU773" s="183"/>
      <c r="AV773" s="183"/>
      <c r="AW773" s="183"/>
      <c r="AX773" s="130"/>
      <c r="AY773" s="130"/>
      <c r="AZ773" s="130"/>
      <c r="BA773" s="130"/>
      <c r="BB773" s="130"/>
      <c r="BC773" s="130"/>
      <c r="BD773" s="130"/>
      <c r="BE773" s="130"/>
      <c r="BF773" s="130"/>
      <c r="BG773" s="130"/>
      <c r="BH773" s="130"/>
      <c r="BI773" s="130"/>
      <c r="BJ773" s="130"/>
      <c r="BK773" s="130"/>
      <c r="BL773" s="130"/>
      <c r="BM773" s="130"/>
    </row>
    <row r="774">
      <c r="A774" s="183"/>
      <c r="B774" s="183"/>
      <c r="C774" s="273"/>
      <c r="D774" s="228"/>
      <c r="E774" s="228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  <c r="AC774" s="183"/>
      <c r="AD774" s="183"/>
      <c r="AE774" s="183"/>
      <c r="AF774" s="183"/>
      <c r="AG774" s="183"/>
      <c r="AH774" s="183"/>
      <c r="AI774" s="183"/>
      <c r="AJ774" s="183"/>
      <c r="AK774" s="183"/>
      <c r="AL774" s="183"/>
      <c r="AM774" s="183"/>
      <c r="AN774" s="183"/>
      <c r="AO774" s="183"/>
      <c r="AP774" s="183"/>
      <c r="AQ774" s="183"/>
      <c r="AR774" s="183"/>
      <c r="AS774" s="183"/>
      <c r="AT774" s="183"/>
      <c r="AU774" s="183"/>
      <c r="AV774" s="183"/>
      <c r="AW774" s="183"/>
      <c r="AX774" s="130"/>
      <c r="AY774" s="130"/>
      <c r="AZ774" s="130"/>
      <c r="BA774" s="130"/>
      <c r="BB774" s="130"/>
      <c r="BC774" s="130"/>
      <c r="BD774" s="130"/>
      <c r="BE774" s="130"/>
      <c r="BF774" s="130"/>
      <c r="BG774" s="130"/>
      <c r="BH774" s="130"/>
      <c r="BI774" s="130"/>
      <c r="BJ774" s="130"/>
      <c r="BK774" s="130"/>
      <c r="BL774" s="130"/>
      <c r="BM774" s="130"/>
    </row>
    <row r="775">
      <c r="A775" s="183"/>
      <c r="B775" s="183"/>
      <c r="C775" s="273"/>
      <c r="D775" s="228"/>
      <c r="E775" s="228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  <c r="AC775" s="183"/>
      <c r="AD775" s="183"/>
      <c r="AE775" s="183"/>
      <c r="AF775" s="183"/>
      <c r="AG775" s="183"/>
      <c r="AH775" s="183"/>
      <c r="AI775" s="183"/>
      <c r="AJ775" s="183"/>
      <c r="AK775" s="183"/>
      <c r="AL775" s="183"/>
      <c r="AM775" s="183"/>
      <c r="AN775" s="183"/>
      <c r="AO775" s="183"/>
      <c r="AP775" s="183"/>
      <c r="AQ775" s="183"/>
      <c r="AR775" s="183"/>
      <c r="AS775" s="183"/>
      <c r="AT775" s="183"/>
      <c r="AU775" s="183"/>
      <c r="AV775" s="183"/>
      <c r="AW775" s="183"/>
      <c r="AX775" s="130"/>
      <c r="AY775" s="130"/>
      <c r="AZ775" s="130"/>
      <c r="BA775" s="130"/>
      <c r="BB775" s="130"/>
      <c r="BC775" s="130"/>
      <c r="BD775" s="130"/>
      <c r="BE775" s="130"/>
      <c r="BF775" s="130"/>
      <c r="BG775" s="130"/>
      <c r="BH775" s="130"/>
      <c r="BI775" s="130"/>
      <c r="BJ775" s="130"/>
      <c r="BK775" s="130"/>
      <c r="BL775" s="130"/>
      <c r="BM775" s="130"/>
    </row>
    <row r="776">
      <c r="A776" s="183"/>
      <c r="B776" s="183"/>
      <c r="C776" s="273"/>
      <c r="D776" s="228"/>
      <c r="E776" s="228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  <c r="AC776" s="183"/>
      <c r="AD776" s="183"/>
      <c r="AE776" s="183"/>
      <c r="AF776" s="183"/>
      <c r="AG776" s="183"/>
      <c r="AH776" s="183"/>
      <c r="AI776" s="183"/>
      <c r="AJ776" s="183"/>
      <c r="AK776" s="183"/>
      <c r="AL776" s="183"/>
      <c r="AM776" s="183"/>
      <c r="AN776" s="183"/>
      <c r="AO776" s="183"/>
      <c r="AP776" s="183"/>
      <c r="AQ776" s="183"/>
      <c r="AR776" s="183"/>
      <c r="AS776" s="183"/>
      <c r="AT776" s="183"/>
      <c r="AU776" s="183"/>
      <c r="AV776" s="183"/>
      <c r="AW776" s="183"/>
      <c r="AX776" s="130"/>
      <c r="AY776" s="130"/>
      <c r="AZ776" s="130"/>
      <c r="BA776" s="130"/>
      <c r="BB776" s="130"/>
      <c r="BC776" s="130"/>
      <c r="BD776" s="130"/>
      <c r="BE776" s="130"/>
      <c r="BF776" s="130"/>
      <c r="BG776" s="130"/>
      <c r="BH776" s="130"/>
      <c r="BI776" s="130"/>
      <c r="BJ776" s="130"/>
      <c r="BK776" s="130"/>
      <c r="BL776" s="130"/>
      <c r="BM776" s="130"/>
    </row>
    <row r="777">
      <c r="A777" s="183"/>
      <c r="B777" s="183"/>
      <c r="C777" s="273"/>
      <c r="D777" s="228"/>
      <c r="E777" s="228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  <c r="AC777" s="183"/>
      <c r="AD777" s="183"/>
      <c r="AE777" s="183"/>
      <c r="AF777" s="183"/>
      <c r="AG777" s="183"/>
      <c r="AH777" s="183"/>
      <c r="AI777" s="183"/>
      <c r="AJ777" s="183"/>
      <c r="AK777" s="183"/>
      <c r="AL777" s="183"/>
      <c r="AM777" s="183"/>
      <c r="AN777" s="183"/>
      <c r="AO777" s="183"/>
      <c r="AP777" s="183"/>
      <c r="AQ777" s="183"/>
      <c r="AR777" s="183"/>
      <c r="AS777" s="183"/>
      <c r="AT777" s="183"/>
      <c r="AU777" s="183"/>
      <c r="AV777" s="183"/>
      <c r="AW777" s="183"/>
      <c r="AX777" s="130"/>
      <c r="AY777" s="130"/>
      <c r="AZ777" s="130"/>
      <c r="BA777" s="130"/>
      <c r="BB777" s="130"/>
      <c r="BC777" s="130"/>
      <c r="BD777" s="130"/>
      <c r="BE777" s="130"/>
      <c r="BF777" s="130"/>
      <c r="BG777" s="130"/>
      <c r="BH777" s="130"/>
      <c r="BI777" s="130"/>
      <c r="BJ777" s="130"/>
      <c r="BK777" s="130"/>
      <c r="BL777" s="130"/>
      <c r="BM777" s="130"/>
    </row>
    <row r="778">
      <c r="A778" s="183"/>
      <c r="B778" s="183"/>
      <c r="C778" s="273"/>
      <c r="D778" s="228"/>
      <c r="E778" s="228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  <c r="AC778" s="183"/>
      <c r="AD778" s="183"/>
      <c r="AE778" s="183"/>
      <c r="AF778" s="183"/>
      <c r="AG778" s="183"/>
      <c r="AH778" s="183"/>
      <c r="AI778" s="183"/>
      <c r="AJ778" s="183"/>
      <c r="AK778" s="183"/>
      <c r="AL778" s="183"/>
      <c r="AM778" s="183"/>
      <c r="AN778" s="183"/>
      <c r="AO778" s="183"/>
      <c r="AP778" s="183"/>
      <c r="AQ778" s="183"/>
      <c r="AR778" s="183"/>
      <c r="AS778" s="183"/>
      <c r="AT778" s="183"/>
      <c r="AU778" s="183"/>
      <c r="AV778" s="183"/>
      <c r="AW778" s="183"/>
      <c r="AX778" s="130"/>
      <c r="AY778" s="130"/>
      <c r="AZ778" s="130"/>
      <c r="BA778" s="130"/>
      <c r="BB778" s="130"/>
      <c r="BC778" s="130"/>
      <c r="BD778" s="130"/>
      <c r="BE778" s="130"/>
      <c r="BF778" s="130"/>
      <c r="BG778" s="130"/>
      <c r="BH778" s="130"/>
      <c r="BI778" s="130"/>
      <c r="BJ778" s="130"/>
      <c r="BK778" s="130"/>
      <c r="BL778" s="130"/>
      <c r="BM778" s="130"/>
    </row>
    <row r="779">
      <c r="A779" s="183"/>
      <c r="B779" s="183"/>
      <c r="C779" s="273"/>
      <c r="D779" s="228"/>
      <c r="E779" s="228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  <c r="AC779" s="183"/>
      <c r="AD779" s="183"/>
      <c r="AE779" s="183"/>
      <c r="AF779" s="183"/>
      <c r="AG779" s="183"/>
      <c r="AH779" s="183"/>
      <c r="AI779" s="183"/>
      <c r="AJ779" s="183"/>
      <c r="AK779" s="183"/>
      <c r="AL779" s="183"/>
      <c r="AM779" s="183"/>
      <c r="AN779" s="183"/>
      <c r="AO779" s="183"/>
      <c r="AP779" s="183"/>
      <c r="AQ779" s="183"/>
      <c r="AR779" s="183"/>
      <c r="AS779" s="183"/>
      <c r="AT779" s="183"/>
      <c r="AU779" s="183"/>
      <c r="AV779" s="183"/>
      <c r="AW779" s="183"/>
      <c r="AX779" s="130"/>
      <c r="AY779" s="130"/>
      <c r="AZ779" s="130"/>
      <c r="BA779" s="130"/>
      <c r="BB779" s="130"/>
      <c r="BC779" s="130"/>
      <c r="BD779" s="130"/>
      <c r="BE779" s="130"/>
      <c r="BF779" s="130"/>
      <c r="BG779" s="130"/>
      <c r="BH779" s="130"/>
      <c r="BI779" s="130"/>
      <c r="BJ779" s="130"/>
      <c r="BK779" s="130"/>
      <c r="BL779" s="130"/>
      <c r="BM779" s="130"/>
    </row>
    <row r="780">
      <c r="A780" s="183"/>
      <c r="B780" s="183"/>
      <c r="C780" s="273"/>
      <c r="D780" s="228"/>
      <c r="E780" s="228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  <c r="AC780" s="183"/>
      <c r="AD780" s="183"/>
      <c r="AE780" s="183"/>
      <c r="AF780" s="183"/>
      <c r="AG780" s="183"/>
      <c r="AH780" s="183"/>
      <c r="AI780" s="183"/>
      <c r="AJ780" s="183"/>
      <c r="AK780" s="183"/>
      <c r="AL780" s="183"/>
      <c r="AM780" s="183"/>
      <c r="AN780" s="183"/>
      <c r="AO780" s="183"/>
      <c r="AP780" s="183"/>
      <c r="AQ780" s="183"/>
      <c r="AR780" s="183"/>
      <c r="AS780" s="183"/>
      <c r="AT780" s="183"/>
      <c r="AU780" s="183"/>
      <c r="AV780" s="183"/>
      <c r="AW780" s="183"/>
      <c r="AX780" s="130"/>
      <c r="AY780" s="130"/>
      <c r="AZ780" s="130"/>
      <c r="BA780" s="130"/>
      <c r="BB780" s="130"/>
      <c r="BC780" s="130"/>
      <c r="BD780" s="130"/>
      <c r="BE780" s="130"/>
      <c r="BF780" s="130"/>
      <c r="BG780" s="130"/>
      <c r="BH780" s="130"/>
      <c r="BI780" s="130"/>
      <c r="BJ780" s="130"/>
      <c r="BK780" s="130"/>
      <c r="BL780" s="130"/>
      <c r="BM780" s="130"/>
    </row>
    <row r="781">
      <c r="A781" s="183"/>
      <c r="B781" s="183"/>
      <c r="C781" s="273"/>
      <c r="D781" s="228"/>
      <c r="E781" s="228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  <c r="AC781" s="183"/>
      <c r="AD781" s="183"/>
      <c r="AE781" s="183"/>
      <c r="AF781" s="183"/>
      <c r="AG781" s="183"/>
      <c r="AH781" s="183"/>
      <c r="AI781" s="183"/>
      <c r="AJ781" s="183"/>
      <c r="AK781" s="183"/>
      <c r="AL781" s="183"/>
      <c r="AM781" s="183"/>
      <c r="AN781" s="183"/>
      <c r="AO781" s="183"/>
      <c r="AP781" s="183"/>
      <c r="AQ781" s="183"/>
      <c r="AR781" s="183"/>
      <c r="AS781" s="183"/>
      <c r="AT781" s="183"/>
      <c r="AU781" s="183"/>
      <c r="AV781" s="183"/>
      <c r="AW781" s="183"/>
      <c r="AX781" s="130"/>
      <c r="AY781" s="130"/>
      <c r="AZ781" s="130"/>
      <c r="BA781" s="130"/>
      <c r="BB781" s="130"/>
      <c r="BC781" s="130"/>
      <c r="BD781" s="130"/>
      <c r="BE781" s="130"/>
      <c r="BF781" s="130"/>
      <c r="BG781" s="130"/>
      <c r="BH781" s="130"/>
      <c r="BI781" s="130"/>
      <c r="BJ781" s="130"/>
      <c r="BK781" s="130"/>
      <c r="BL781" s="130"/>
      <c r="BM781" s="130"/>
    </row>
    <row r="782">
      <c r="A782" s="183"/>
      <c r="B782" s="183"/>
      <c r="C782" s="273"/>
      <c r="D782" s="228"/>
      <c r="E782" s="228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  <c r="AC782" s="183"/>
      <c r="AD782" s="183"/>
      <c r="AE782" s="183"/>
      <c r="AF782" s="183"/>
      <c r="AG782" s="183"/>
      <c r="AH782" s="183"/>
      <c r="AI782" s="183"/>
      <c r="AJ782" s="183"/>
      <c r="AK782" s="183"/>
      <c r="AL782" s="183"/>
      <c r="AM782" s="183"/>
      <c r="AN782" s="183"/>
      <c r="AO782" s="183"/>
      <c r="AP782" s="183"/>
      <c r="AQ782" s="183"/>
      <c r="AR782" s="183"/>
      <c r="AS782" s="183"/>
      <c r="AT782" s="183"/>
      <c r="AU782" s="183"/>
      <c r="AV782" s="183"/>
      <c r="AW782" s="183"/>
      <c r="AX782" s="130"/>
      <c r="AY782" s="130"/>
      <c r="AZ782" s="130"/>
      <c r="BA782" s="130"/>
      <c r="BB782" s="130"/>
      <c r="BC782" s="130"/>
      <c r="BD782" s="130"/>
      <c r="BE782" s="130"/>
      <c r="BF782" s="130"/>
      <c r="BG782" s="130"/>
      <c r="BH782" s="130"/>
      <c r="BI782" s="130"/>
      <c r="BJ782" s="130"/>
      <c r="BK782" s="130"/>
      <c r="BL782" s="130"/>
      <c r="BM782" s="130"/>
    </row>
    <row r="783">
      <c r="A783" s="183"/>
      <c r="B783" s="183"/>
      <c r="C783" s="273"/>
      <c r="D783" s="228"/>
      <c r="E783" s="228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  <c r="AC783" s="183"/>
      <c r="AD783" s="183"/>
      <c r="AE783" s="183"/>
      <c r="AF783" s="183"/>
      <c r="AG783" s="183"/>
      <c r="AH783" s="183"/>
      <c r="AI783" s="183"/>
      <c r="AJ783" s="183"/>
      <c r="AK783" s="183"/>
      <c r="AL783" s="183"/>
      <c r="AM783" s="183"/>
      <c r="AN783" s="183"/>
      <c r="AO783" s="183"/>
      <c r="AP783" s="183"/>
      <c r="AQ783" s="183"/>
      <c r="AR783" s="183"/>
      <c r="AS783" s="183"/>
      <c r="AT783" s="183"/>
      <c r="AU783" s="183"/>
      <c r="AV783" s="183"/>
      <c r="AW783" s="183"/>
      <c r="AX783" s="130"/>
      <c r="AY783" s="130"/>
      <c r="AZ783" s="130"/>
      <c r="BA783" s="130"/>
      <c r="BB783" s="130"/>
      <c r="BC783" s="130"/>
      <c r="BD783" s="130"/>
      <c r="BE783" s="130"/>
      <c r="BF783" s="130"/>
      <c r="BG783" s="130"/>
      <c r="BH783" s="130"/>
      <c r="BI783" s="130"/>
      <c r="BJ783" s="130"/>
      <c r="BK783" s="130"/>
      <c r="BL783" s="130"/>
      <c r="BM783" s="130"/>
    </row>
    <row r="784">
      <c r="A784" s="183"/>
      <c r="B784" s="183"/>
      <c r="C784" s="273"/>
      <c r="D784" s="228"/>
      <c r="E784" s="228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  <c r="AC784" s="183"/>
      <c r="AD784" s="183"/>
      <c r="AE784" s="183"/>
      <c r="AF784" s="183"/>
      <c r="AG784" s="183"/>
      <c r="AH784" s="183"/>
      <c r="AI784" s="183"/>
      <c r="AJ784" s="183"/>
      <c r="AK784" s="183"/>
      <c r="AL784" s="183"/>
      <c r="AM784" s="183"/>
      <c r="AN784" s="183"/>
      <c r="AO784" s="183"/>
      <c r="AP784" s="183"/>
      <c r="AQ784" s="183"/>
      <c r="AR784" s="183"/>
      <c r="AS784" s="183"/>
      <c r="AT784" s="183"/>
      <c r="AU784" s="183"/>
      <c r="AV784" s="183"/>
      <c r="AW784" s="183"/>
      <c r="AX784" s="130"/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</row>
    <row r="785">
      <c r="A785" s="183"/>
      <c r="B785" s="183"/>
      <c r="C785" s="273"/>
      <c r="D785" s="228"/>
      <c r="E785" s="228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  <c r="AC785" s="183"/>
      <c r="AD785" s="183"/>
      <c r="AE785" s="183"/>
      <c r="AF785" s="183"/>
      <c r="AG785" s="183"/>
      <c r="AH785" s="183"/>
      <c r="AI785" s="183"/>
      <c r="AJ785" s="183"/>
      <c r="AK785" s="183"/>
      <c r="AL785" s="183"/>
      <c r="AM785" s="183"/>
      <c r="AN785" s="183"/>
      <c r="AO785" s="183"/>
      <c r="AP785" s="183"/>
      <c r="AQ785" s="183"/>
      <c r="AR785" s="183"/>
      <c r="AS785" s="183"/>
      <c r="AT785" s="183"/>
      <c r="AU785" s="183"/>
      <c r="AV785" s="183"/>
      <c r="AW785" s="183"/>
      <c r="AX785" s="130"/>
      <c r="AY785" s="130"/>
      <c r="AZ785" s="130"/>
      <c r="BA785" s="130"/>
      <c r="BB785" s="130"/>
      <c r="BC785" s="130"/>
      <c r="BD785" s="130"/>
      <c r="BE785" s="130"/>
      <c r="BF785" s="130"/>
      <c r="BG785" s="130"/>
      <c r="BH785" s="130"/>
      <c r="BI785" s="130"/>
      <c r="BJ785" s="130"/>
      <c r="BK785" s="130"/>
      <c r="BL785" s="130"/>
      <c r="BM785" s="130"/>
    </row>
    <row r="786">
      <c r="A786" s="183"/>
      <c r="B786" s="183"/>
      <c r="C786" s="273"/>
      <c r="D786" s="228"/>
      <c r="E786" s="228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  <c r="AC786" s="183"/>
      <c r="AD786" s="183"/>
      <c r="AE786" s="183"/>
      <c r="AF786" s="183"/>
      <c r="AG786" s="183"/>
      <c r="AH786" s="183"/>
      <c r="AI786" s="183"/>
      <c r="AJ786" s="183"/>
      <c r="AK786" s="183"/>
      <c r="AL786" s="183"/>
      <c r="AM786" s="183"/>
      <c r="AN786" s="183"/>
      <c r="AO786" s="183"/>
      <c r="AP786" s="183"/>
      <c r="AQ786" s="183"/>
      <c r="AR786" s="183"/>
      <c r="AS786" s="183"/>
      <c r="AT786" s="183"/>
      <c r="AU786" s="183"/>
      <c r="AV786" s="183"/>
      <c r="AW786" s="183"/>
      <c r="AX786" s="130"/>
      <c r="AY786" s="130"/>
      <c r="AZ786" s="130"/>
      <c r="BA786" s="130"/>
      <c r="BB786" s="130"/>
      <c r="BC786" s="130"/>
      <c r="BD786" s="130"/>
      <c r="BE786" s="130"/>
      <c r="BF786" s="130"/>
      <c r="BG786" s="130"/>
      <c r="BH786" s="130"/>
      <c r="BI786" s="130"/>
      <c r="BJ786" s="130"/>
      <c r="BK786" s="130"/>
      <c r="BL786" s="130"/>
      <c r="BM786" s="130"/>
    </row>
    <row r="787">
      <c r="A787" s="183"/>
      <c r="B787" s="183"/>
      <c r="C787" s="273"/>
      <c r="D787" s="228"/>
      <c r="E787" s="228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  <c r="AC787" s="183"/>
      <c r="AD787" s="183"/>
      <c r="AE787" s="183"/>
      <c r="AF787" s="183"/>
      <c r="AG787" s="183"/>
      <c r="AH787" s="183"/>
      <c r="AI787" s="183"/>
      <c r="AJ787" s="183"/>
      <c r="AK787" s="183"/>
      <c r="AL787" s="183"/>
      <c r="AM787" s="183"/>
      <c r="AN787" s="183"/>
      <c r="AO787" s="183"/>
      <c r="AP787" s="183"/>
      <c r="AQ787" s="183"/>
      <c r="AR787" s="183"/>
      <c r="AS787" s="183"/>
      <c r="AT787" s="183"/>
      <c r="AU787" s="183"/>
      <c r="AV787" s="183"/>
      <c r="AW787" s="183"/>
      <c r="AX787" s="130"/>
      <c r="AY787" s="130"/>
      <c r="AZ787" s="130"/>
      <c r="BA787" s="130"/>
      <c r="BB787" s="130"/>
      <c r="BC787" s="130"/>
      <c r="BD787" s="130"/>
      <c r="BE787" s="130"/>
      <c r="BF787" s="130"/>
      <c r="BG787" s="130"/>
      <c r="BH787" s="130"/>
      <c r="BI787" s="130"/>
      <c r="BJ787" s="130"/>
      <c r="BK787" s="130"/>
      <c r="BL787" s="130"/>
      <c r="BM787" s="130"/>
    </row>
    <row r="788">
      <c r="A788" s="183"/>
      <c r="B788" s="183"/>
      <c r="C788" s="273"/>
      <c r="D788" s="228"/>
      <c r="E788" s="228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  <c r="AC788" s="183"/>
      <c r="AD788" s="183"/>
      <c r="AE788" s="183"/>
      <c r="AF788" s="183"/>
      <c r="AG788" s="183"/>
      <c r="AH788" s="183"/>
      <c r="AI788" s="183"/>
      <c r="AJ788" s="183"/>
      <c r="AK788" s="183"/>
      <c r="AL788" s="183"/>
      <c r="AM788" s="183"/>
      <c r="AN788" s="183"/>
      <c r="AO788" s="183"/>
      <c r="AP788" s="183"/>
      <c r="AQ788" s="183"/>
      <c r="AR788" s="183"/>
      <c r="AS788" s="183"/>
      <c r="AT788" s="183"/>
      <c r="AU788" s="183"/>
      <c r="AV788" s="183"/>
      <c r="AW788" s="183"/>
      <c r="AX788" s="130"/>
      <c r="AY788" s="130"/>
      <c r="AZ788" s="130"/>
      <c r="BA788" s="130"/>
      <c r="BB788" s="130"/>
      <c r="BC788" s="130"/>
      <c r="BD788" s="130"/>
      <c r="BE788" s="130"/>
      <c r="BF788" s="130"/>
      <c r="BG788" s="130"/>
      <c r="BH788" s="130"/>
      <c r="BI788" s="130"/>
      <c r="BJ788" s="130"/>
      <c r="BK788" s="130"/>
      <c r="BL788" s="130"/>
      <c r="BM788" s="130"/>
    </row>
    <row r="789">
      <c r="A789" s="183"/>
      <c r="B789" s="183"/>
      <c r="C789" s="273"/>
      <c r="D789" s="228"/>
      <c r="E789" s="228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  <c r="AC789" s="183"/>
      <c r="AD789" s="183"/>
      <c r="AE789" s="183"/>
      <c r="AF789" s="183"/>
      <c r="AG789" s="183"/>
      <c r="AH789" s="183"/>
      <c r="AI789" s="183"/>
      <c r="AJ789" s="183"/>
      <c r="AK789" s="183"/>
      <c r="AL789" s="183"/>
      <c r="AM789" s="183"/>
      <c r="AN789" s="183"/>
      <c r="AO789" s="183"/>
      <c r="AP789" s="183"/>
      <c r="AQ789" s="183"/>
      <c r="AR789" s="183"/>
      <c r="AS789" s="183"/>
      <c r="AT789" s="183"/>
      <c r="AU789" s="183"/>
      <c r="AV789" s="183"/>
      <c r="AW789" s="183"/>
      <c r="AX789" s="130"/>
      <c r="AY789" s="130"/>
      <c r="AZ789" s="130"/>
      <c r="BA789" s="130"/>
      <c r="BB789" s="130"/>
      <c r="BC789" s="130"/>
      <c r="BD789" s="130"/>
      <c r="BE789" s="130"/>
      <c r="BF789" s="130"/>
      <c r="BG789" s="130"/>
      <c r="BH789" s="130"/>
      <c r="BI789" s="130"/>
      <c r="BJ789" s="130"/>
      <c r="BK789" s="130"/>
      <c r="BL789" s="130"/>
      <c r="BM789" s="130"/>
    </row>
    <row r="790">
      <c r="A790" s="183"/>
      <c r="B790" s="183"/>
      <c r="C790" s="273"/>
      <c r="D790" s="228"/>
      <c r="E790" s="228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  <c r="AC790" s="183"/>
      <c r="AD790" s="183"/>
      <c r="AE790" s="183"/>
      <c r="AF790" s="183"/>
      <c r="AG790" s="183"/>
      <c r="AH790" s="183"/>
      <c r="AI790" s="183"/>
      <c r="AJ790" s="183"/>
      <c r="AK790" s="183"/>
      <c r="AL790" s="183"/>
      <c r="AM790" s="183"/>
      <c r="AN790" s="183"/>
      <c r="AO790" s="183"/>
      <c r="AP790" s="183"/>
      <c r="AQ790" s="183"/>
      <c r="AR790" s="183"/>
      <c r="AS790" s="183"/>
      <c r="AT790" s="183"/>
      <c r="AU790" s="183"/>
      <c r="AV790" s="183"/>
      <c r="AW790" s="183"/>
      <c r="AX790" s="130"/>
      <c r="AY790" s="130"/>
      <c r="AZ790" s="130"/>
      <c r="BA790" s="130"/>
      <c r="BB790" s="130"/>
      <c r="BC790" s="130"/>
      <c r="BD790" s="130"/>
      <c r="BE790" s="130"/>
      <c r="BF790" s="130"/>
      <c r="BG790" s="130"/>
      <c r="BH790" s="130"/>
      <c r="BI790" s="130"/>
      <c r="BJ790" s="130"/>
      <c r="BK790" s="130"/>
      <c r="BL790" s="130"/>
      <c r="BM790" s="130"/>
    </row>
    <row r="791">
      <c r="A791" s="183"/>
      <c r="B791" s="183"/>
      <c r="C791" s="273"/>
      <c r="D791" s="228"/>
      <c r="E791" s="228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  <c r="AC791" s="183"/>
      <c r="AD791" s="183"/>
      <c r="AE791" s="183"/>
      <c r="AF791" s="183"/>
      <c r="AG791" s="183"/>
      <c r="AH791" s="183"/>
      <c r="AI791" s="183"/>
      <c r="AJ791" s="183"/>
      <c r="AK791" s="183"/>
      <c r="AL791" s="183"/>
      <c r="AM791" s="183"/>
      <c r="AN791" s="183"/>
      <c r="AO791" s="183"/>
      <c r="AP791" s="183"/>
      <c r="AQ791" s="183"/>
      <c r="AR791" s="183"/>
      <c r="AS791" s="183"/>
      <c r="AT791" s="183"/>
      <c r="AU791" s="183"/>
      <c r="AV791" s="183"/>
      <c r="AW791" s="183"/>
      <c r="AX791" s="130"/>
      <c r="AY791" s="130"/>
      <c r="AZ791" s="130"/>
      <c r="BA791" s="130"/>
      <c r="BB791" s="130"/>
      <c r="BC791" s="130"/>
      <c r="BD791" s="130"/>
      <c r="BE791" s="130"/>
      <c r="BF791" s="130"/>
      <c r="BG791" s="130"/>
      <c r="BH791" s="130"/>
      <c r="BI791" s="130"/>
      <c r="BJ791" s="130"/>
      <c r="BK791" s="130"/>
      <c r="BL791" s="130"/>
      <c r="BM791" s="130"/>
    </row>
    <row r="792">
      <c r="A792" s="183"/>
      <c r="B792" s="183"/>
      <c r="C792" s="273"/>
      <c r="D792" s="228"/>
      <c r="E792" s="228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  <c r="AS792" s="183"/>
      <c r="AT792" s="183"/>
      <c r="AU792" s="183"/>
      <c r="AV792" s="183"/>
      <c r="AW792" s="183"/>
      <c r="AX792" s="130"/>
      <c r="AY792" s="130"/>
      <c r="AZ792" s="130"/>
      <c r="BA792" s="130"/>
      <c r="BB792" s="130"/>
      <c r="BC792" s="130"/>
      <c r="BD792" s="130"/>
      <c r="BE792" s="130"/>
      <c r="BF792" s="130"/>
      <c r="BG792" s="130"/>
      <c r="BH792" s="130"/>
      <c r="BI792" s="130"/>
      <c r="BJ792" s="130"/>
      <c r="BK792" s="130"/>
      <c r="BL792" s="130"/>
      <c r="BM792" s="130"/>
    </row>
    <row r="793">
      <c r="A793" s="183"/>
      <c r="B793" s="183"/>
      <c r="C793" s="273"/>
      <c r="D793" s="228"/>
      <c r="E793" s="228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  <c r="AC793" s="183"/>
      <c r="AD793" s="183"/>
      <c r="AE793" s="183"/>
      <c r="AF793" s="183"/>
      <c r="AG793" s="183"/>
      <c r="AH793" s="183"/>
      <c r="AI793" s="183"/>
      <c r="AJ793" s="183"/>
      <c r="AK793" s="183"/>
      <c r="AL793" s="183"/>
      <c r="AM793" s="183"/>
      <c r="AN793" s="183"/>
      <c r="AO793" s="183"/>
      <c r="AP793" s="183"/>
      <c r="AQ793" s="183"/>
      <c r="AR793" s="183"/>
      <c r="AS793" s="183"/>
      <c r="AT793" s="183"/>
      <c r="AU793" s="183"/>
      <c r="AV793" s="183"/>
      <c r="AW793" s="183"/>
      <c r="AX793" s="130"/>
      <c r="AY793" s="130"/>
      <c r="AZ793" s="130"/>
      <c r="BA793" s="130"/>
      <c r="BB793" s="130"/>
      <c r="BC793" s="130"/>
      <c r="BD793" s="130"/>
      <c r="BE793" s="130"/>
      <c r="BF793" s="130"/>
      <c r="BG793" s="130"/>
      <c r="BH793" s="130"/>
      <c r="BI793" s="130"/>
      <c r="BJ793" s="130"/>
      <c r="BK793" s="130"/>
      <c r="BL793" s="130"/>
      <c r="BM793" s="130"/>
    </row>
    <row r="794">
      <c r="A794" s="183"/>
      <c r="B794" s="183"/>
      <c r="C794" s="273"/>
      <c r="D794" s="228"/>
      <c r="E794" s="228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  <c r="AB794" s="183"/>
      <c r="AC794" s="183"/>
      <c r="AD794" s="183"/>
      <c r="AE794" s="183"/>
      <c r="AF794" s="183"/>
      <c r="AG794" s="183"/>
      <c r="AH794" s="183"/>
      <c r="AI794" s="183"/>
      <c r="AJ794" s="183"/>
      <c r="AK794" s="183"/>
      <c r="AL794" s="183"/>
      <c r="AM794" s="183"/>
      <c r="AN794" s="183"/>
      <c r="AO794" s="183"/>
      <c r="AP794" s="183"/>
      <c r="AQ794" s="183"/>
      <c r="AR794" s="183"/>
      <c r="AS794" s="183"/>
      <c r="AT794" s="183"/>
      <c r="AU794" s="183"/>
      <c r="AV794" s="183"/>
      <c r="AW794" s="183"/>
      <c r="AX794" s="130"/>
      <c r="AY794" s="130"/>
      <c r="AZ794" s="130"/>
      <c r="BA794" s="130"/>
      <c r="BB794" s="130"/>
      <c r="BC794" s="130"/>
      <c r="BD794" s="130"/>
      <c r="BE794" s="130"/>
      <c r="BF794" s="130"/>
      <c r="BG794" s="130"/>
      <c r="BH794" s="130"/>
      <c r="BI794" s="130"/>
      <c r="BJ794" s="130"/>
      <c r="BK794" s="130"/>
      <c r="BL794" s="130"/>
      <c r="BM794" s="130"/>
    </row>
    <row r="795">
      <c r="A795" s="183"/>
      <c r="B795" s="183"/>
      <c r="C795" s="273"/>
      <c r="D795" s="228"/>
      <c r="E795" s="228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  <c r="AB795" s="183"/>
      <c r="AC795" s="183"/>
      <c r="AD795" s="183"/>
      <c r="AE795" s="183"/>
      <c r="AF795" s="183"/>
      <c r="AG795" s="183"/>
      <c r="AH795" s="183"/>
      <c r="AI795" s="183"/>
      <c r="AJ795" s="183"/>
      <c r="AK795" s="183"/>
      <c r="AL795" s="183"/>
      <c r="AM795" s="183"/>
      <c r="AN795" s="183"/>
      <c r="AO795" s="183"/>
      <c r="AP795" s="183"/>
      <c r="AQ795" s="183"/>
      <c r="AR795" s="183"/>
      <c r="AS795" s="183"/>
      <c r="AT795" s="183"/>
      <c r="AU795" s="183"/>
      <c r="AV795" s="183"/>
      <c r="AW795" s="183"/>
      <c r="AX795" s="130"/>
      <c r="AY795" s="130"/>
      <c r="AZ795" s="130"/>
      <c r="BA795" s="130"/>
      <c r="BB795" s="130"/>
      <c r="BC795" s="130"/>
      <c r="BD795" s="130"/>
      <c r="BE795" s="130"/>
      <c r="BF795" s="130"/>
      <c r="BG795" s="130"/>
      <c r="BH795" s="130"/>
      <c r="BI795" s="130"/>
      <c r="BJ795" s="130"/>
      <c r="BK795" s="130"/>
      <c r="BL795" s="130"/>
      <c r="BM795" s="130"/>
    </row>
    <row r="796">
      <c r="A796" s="183"/>
      <c r="B796" s="183"/>
      <c r="C796" s="273"/>
      <c r="D796" s="228"/>
      <c r="E796" s="228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  <c r="AB796" s="183"/>
      <c r="AC796" s="183"/>
      <c r="AD796" s="183"/>
      <c r="AE796" s="183"/>
      <c r="AF796" s="183"/>
      <c r="AG796" s="183"/>
      <c r="AH796" s="183"/>
      <c r="AI796" s="183"/>
      <c r="AJ796" s="183"/>
      <c r="AK796" s="183"/>
      <c r="AL796" s="183"/>
      <c r="AM796" s="183"/>
      <c r="AN796" s="183"/>
      <c r="AO796" s="183"/>
      <c r="AP796" s="183"/>
      <c r="AQ796" s="183"/>
      <c r="AR796" s="183"/>
      <c r="AS796" s="183"/>
      <c r="AT796" s="183"/>
      <c r="AU796" s="183"/>
      <c r="AV796" s="183"/>
      <c r="AW796" s="183"/>
      <c r="AX796" s="130"/>
      <c r="AY796" s="130"/>
      <c r="AZ796" s="130"/>
      <c r="BA796" s="130"/>
      <c r="BB796" s="130"/>
      <c r="BC796" s="130"/>
      <c r="BD796" s="130"/>
      <c r="BE796" s="130"/>
      <c r="BF796" s="130"/>
      <c r="BG796" s="130"/>
      <c r="BH796" s="130"/>
      <c r="BI796" s="130"/>
      <c r="BJ796" s="130"/>
      <c r="BK796" s="130"/>
      <c r="BL796" s="130"/>
      <c r="BM796" s="130"/>
    </row>
    <row r="797">
      <c r="A797" s="183"/>
      <c r="B797" s="183"/>
      <c r="C797" s="273"/>
      <c r="D797" s="228"/>
      <c r="E797" s="228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  <c r="AB797" s="183"/>
      <c r="AC797" s="183"/>
      <c r="AD797" s="183"/>
      <c r="AE797" s="183"/>
      <c r="AF797" s="183"/>
      <c r="AG797" s="183"/>
      <c r="AH797" s="183"/>
      <c r="AI797" s="183"/>
      <c r="AJ797" s="183"/>
      <c r="AK797" s="183"/>
      <c r="AL797" s="183"/>
      <c r="AM797" s="183"/>
      <c r="AN797" s="183"/>
      <c r="AO797" s="183"/>
      <c r="AP797" s="183"/>
      <c r="AQ797" s="183"/>
      <c r="AR797" s="183"/>
      <c r="AS797" s="183"/>
      <c r="AT797" s="183"/>
      <c r="AU797" s="183"/>
      <c r="AV797" s="183"/>
      <c r="AW797" s="183"/>
      <c r="AX797" s="130"/>
      <c r="AY797" s="130"/>
      <c r="AZ797" s="130"/>
      <c r="BA797" s="130"/>
      <c r="BB797" s="130"/>
      <c r="BC797" s="130"/>
      <c r="BD797" s="130"/>
      <c r="BE797" s="130"/>
      <c r="BF797" s="130"/>
      <c r="BG797" s="130"/>
      <c r="BH797" s="130"/>
      <c r="BI797" s="130"/>
      <c r="BJ797" s="130"/>
      <c r="BK797" s="130"/>
      <c r="BL797" s="130"/>
      <c r="BM797" s="130"/>
    </row>
    <row r="798">
      <c r="A798" s="183"/>
      <c r="B798" s="183"/>
      <c r="C798" s="273"/>
      <c r="D798" s="228"/>
      <c r="E798" s="228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  <c r="AB798" s="183"/>
      <c r="AC798" s="183"/>
      <c r="AD798" s="183"/>
      <c r="AE798" s="183"/>
      <c r="AF798" s="183"/>
      <c r="AG798" s="183"/>
      <c r="AH798" s="183"/>
      <c r="AI798" s="183"/>
      <c r="AJ798" s="183"/>
      <c r="AK798" s="183"/>
      <c r="AL798" s="183"/>
      <c r="AM798" s="183"/>
      <c r="AN798" s="183"/>
      <c r="AO798" s="183"/>
      <c r="AP798" s="183"/>
      <c r="AQ798" s="183"/>
      <c r="AR798" s="183"/>
      <c r="AS798" s="183"/>
      <c r="AT798" s="183"/>
      <c r="AU798" s="183"/>
      <c r="AV798" s="183"/>
      <c r="AW798" s="183"/>
      <c r="AX798" s="130"/>
      <c r="AY798" s="130"/>
      <c r="AZ798" s="130"/>
      <c r="BA798" s="130"/>
      <c r="BB798" s="130"/>
      <c r="BC798" s="130"/>
      <c r="BD798" s="130"/>
      <c r="BE798" s="130"/>
      <c r="BF798" s="130"/>
      <c r="BG798" s="130"/>
      <c r="BH798" s="130"/>
      <c r="BI798" s="130"/>
      <c r="BJ798" s="130"/>
      <c r="BK798" s="130"/>
      <c r="BL798" s="130"/>
      <c r="BM798" s="130"/>
    </row>
    <row r="799">
      <c r="A799" s="183"/>
      <c r="B799" s="183"/>
      <c r="C799" s="273"/>
      <c r="D799" s="228"/>
      <c r="E799" s="228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  <c r="AB799" s="183"/>
      <c r="AC799" s="183"/>
      <c r="AD799" s="183"/>
      <c r="AE799" s="183"/>
      <c r="AF799" s="183"/>
      <c r="AG799" s="183"/>
      <c r="AH799" s="183"/>
      <c r="AI799" s="183"/>
      <c r="AJ799" s="183"/>
      <c r="AK799" s="183"/>
      <c r="AL799" s="183"/>
      <c r="AM799" s="183"/>
      <c r="AN799" s="183"/>
      <c r="AO799" s="183"/>
      <c r="AP799" s="183"/>
      <c r="AQ799" s="183"/>
      <c r="AR799" s="183"/>
      <c r="AS799" s="183"/>
      <c r="AT799" s="183"/>
      <c r="AU799" s="183"/>
      <c r="AV799" s="183"/>
      <c r="AW799" s="183"/>
      <c r="AX799" s="130"/>
      <c r="AY799" s="130"/>
      <c r="AZ799" s="130"/>
      <c r="BA799" s="130"/>
      <c r="BB799" s="130"/>
      <c r="BC799" s="130"/>
      <c r="BD799" s="130"/>
      <c r="BE799" s="130"/>
      <c r="BF799" s="130"/>
      <c r="BG799" s="130"/>
      <c r="BH799" s="130"/>
      <c r="BI799" s="130"/>
      <c r="BJ799" s="130"/>
      <c r="BK799" s="130"/>
      <c r="BL799" s="130"/>
      <c r="BM799" s="130"/>
    </row>
    <row r="800">
      <c r="A800" s="183"/>
      <c r="B800" s="183"/>
      <c r="C800" s="273"/>
      <c r="D800" s="228"/>
      <c r="E800" s="228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  <c r="AB800" s="183"/>
      <c r="AC800" s="183"/>
      <c r="AD800" s="183"/>
      <c r="AE800" s="183"/>
      <c r="AF800" s="183"/>
      <c r="AG800" s="183"/>
      <c r="AH800" s="183"/>
      <c r="AI800" s="183"/>
      <c r="AJ800" s="183"/>
      <c r="AK800" s="183"/>
      <c r="AL800" s="183"/>
      <c r="AM800" s="183"/>
      <c r="AN800" s="183"/>
      <c r="AO800" s="183"/>
      <c r="AP800" s="183"/>
      <c r="AQ800" s="183"/>
      <c r="AR800" s="183"/>
      <c r="AS800" s="183"/>
      <c r="AT800" s="183"/>
      <c r="AU800" s="183"/>
      <c r="AV800" s="183"/>
      <c r="AW800" s="183"/>
      <c r="AX800" s="130"/>
      <c r="AY800" s="130"/>
      <c r="AZ800" s="130"/>
      <c r="BA800" s="130"/>
      <c r="BB800" s="130"/>
      <c r="BC800" s="130"/>
      <c r="BD800" s="130"/>
      <c r="BE800" s="130"/>
      <c r="BF800" s="130"/>
      <c r="BG800" s="130"/>
      <c r="BH800" s="130"/>
      <c r="BI800" s="130"/>
      <c r="BJ800" s="130"/>
      <c r="BK800" s="130"/>
      <c r="BL800" s="130"/>
      <c r="BM800" s="130"/>
    </row>
    <row r="801">
      <c r="A801" s="183"/>
      <c r="B801" s="183"/>
      <c r="C801" s="273"/>
      <c r="D801" s="228"/>
      <c r="E801" s="228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  <c r="AB801" s="183"/>
      <c r="AC801" s="183"/>
      <c r="AD801" s="183"/>
      <c r="AE801" s="183"/>
      <c r="AF801" s="183"/>
      <c r="AG801" s="183"/>
      <c r="AH801" s="183"/>
      <c r="AI801" s="183"/>
      <c r="AJ801" s="183"/>
      <c r="AK801" s="183"/>
      <c r="AL801" s="183"/>
      <c r="AM801" s="183"/>
      <c r="AN801" s="183"/>
      <c r="AO801" s="183"/>
      <c r="AP801" s="183"/>
      <c r="AQ801" s="183"/>
      <c r="AR801" s="183"/>
      <c r="AS801" s="183"/>
      <c r="AT801" s="183"/>
      <c r="AU801" s="183"/>
      <c r="AV801" s="183"/>
      <c r="AW801" s="183"/>
      <c r="AX801" s="130"/>
      <c r="AY801" s="130"/>
      <c r="AZ801" s="130"/>
      <c r="BA801" s="130"/>
      <c r="BB801" s="130"/>
      <c r="BC801" s="130"/>
      <c r="BD801" s="130"/>
      <c r="BE801" s="130"/>
      <c r="BF801" s="130"/>
      <c r="BG801" s="130"/>
      <c r="BH801" s="130"/>
      <c r="BI801" s="130"/>
      <c r="BJ801" s="130"/>
      <c r="BK801" s="130"/>
      <c r="BL801" s="130"/>
      <c r="BM801" s="130"/>
    </row>
    <row r="802">
      <c r="A802" s="183"/>
      <c r="B802" s="183"/>
      <c r="C802" s="273"/>
      <c r="D802" s="228"/>
      <c r="E802" s="228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  <c r="AB802" s="183"/>
      <c r="AC802" s="183"/>
      <c r="AD802" s="183"/>
      <c r="AE802" s="183"/>
      <c r="AF802" s="183"/>
      <c r="AG802" s="183"/>
      <c r="AH802" s="183"/>
      <c r="AI802" s="183"/>
      <c r="AJ802" s="183"/>
      <c r="AK802" s="183"/>
      <c r="AL802" s="183"/>
      <c r="AM802" s="183"/>
      <c r="AN802" s="183"/>
      <c r="AO802" s="183"/>
      <c r="AP802" s="183"/>
      <c r="AQ802" s="183"/>
      <c r="AR802" s="183"/>
      <c r="AS802" s="183"/>
      <c r="AT802" s="183"/>
      <c r="AU802" s="183"/>
      <c r="AV802" s="183"/>
      <c r="AW802" s="183"/>
      <c r="AX802" s="130"/>
      <c r="AY802" s="130"/>
      <c r="AZ802" s="130"/>
      <c r="BA802" s="130"/>
      <c r="BB802" s="130"/>
      <c r="BC802" s="130"/>
      <c r="BD802" s="130"/>
      <c r="BE802" s="130"/>
      <c r="BF802" s="130"/>
      <c r="BG802" s="130"/>
      <c r="BH802" s="130"/>
      <c r="BI802" s="130"/>
      <c r="BJ802" s="130"/>
      <c r="BK802" s="130"/>
      <c r="BL802" s="130"/>
      <c r="BM802" s="130"/>
    </row>
    <row r="803">
      <c r="A803" s="183"/>
      <c r="B803" s="183"/>
      <c r="C803" s="273"/>
      <c r="D803" s="228"/>
      <c r="E803" s="228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  <c r="AB803" s="183"/>
      <c r="AC803" s="183"/>
      <c r="AD803" s="183"/>
      <c r="AE803" s="183"/>
      <c r="AF803" s="183"/>
      <c r="AG803" s="183"/>
      <c r="AH803" s="183"/>
      <c r="AI803" s="183"/>
      <c r="AJ803" s="183"/>
      <c r="AK803" s="183"/>
      <c r="AL803" s="183"/>
      <c r="AM803" s="183"/>
      <c r="AN803" s="183"/>
      <c r="AO803" s="183"/>
      <c r="AP803" s="183"/>
      <c r="AQ803" s="183"/>
      <c r="AR803" s="183"/>
      <c r="AS803" s="183"/>
      <c r="AT803" s="183"/>
      <c r="AU803" s="183"/>
      <c r="AV803" s="183"/>
      <c r="AW803" s="183"/>
      <c r="AX803" s="130"/>
      <c r="AY803" s="130"/>
      <c r="AZ803" s="130"/>
      <c r="BA803" s="130"/>
      <c r="BB803" s="130"/>
      <c r="BC803" s="130"/>
      <c r="BD803" s="130"/>
      <c r="BE803" s="130"/>
      <c r="BF803" s="130"/>
      <c r="BG803" s="130"/>
      <c r="BH803" s="130"/>
      <c r="BI803" s="130"/>
      <c r="BJ803" s="130"/>
      <c r="BK803" s="130"/>
      <c r="BL803" s="130"/>
      <c r="BM803" s="130"/>
    </row>
    <row r="804">
      <c r="A804" s="183"/>
      <c r="B804" s="183"/>
      <c r="C804" s="273"/>
      <c r="D804" s="228"/>
      <c r="E804" s="228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  <c r="AB804" s="183"/>
      <c r="AC804" s="183"/>
      <c r="AD804" s="183"/>
      <c r="AE804" s="183"/>
      <c r="AF804" s="183"/>
      <c r="AG804" s="183"/>
      <c r="AH804" s="183"/>
      <c r="AI804" s="183"/>
      <c r="AJ804" s="183"/>
      <c r="AK804" s="183"/>
      <c r="AL804" s="183"/>
      <c r="AM804" s="183"/>
      <c r="AN804" s="183"/>
      <c r="AO804" s="183"/>
      <c r="AP804" s="183"/>
      <c r="AQ804" s="183"/>
      <c r="AR804" s="183"/>
      <c r="AS804" s="183"/>
      <c r="AT804" s="183"/>
      <c r="AU804" s="183"/>
      <c r="AV804" s="183"/>
      <c r="AW804" s="183"/>
      <c r="AX804" s="130"/>
      <c r="AY804" s="130"/>
      <c r="AZ804" s="130"/>
      <c r="BA804" s="130"/>
      <c r="BB804" s="130"/>
      <c r="BC804" s="130"/>
      <c r="BD804" s="130"/>
      <c r="BE804" s="130"/>
      <c r="BF804" s="130"/>
      <c r="BG804" s="130"/>
      <c r="BH804" s="130"/>
      <c r="BI804" s="130"/>
      <c r="BJ804" s="130"/>
      <c r="BK804" s="130"/>
      <c r="BL804" s="130"/>
      <c r="BM804" s="130"/>
    </row>
    <row r="805">
      <c r="A805" s="183"/>
      <c r="B805" s="183"/>
      <c r="C805" s="273"/>
      <c r="D805" s="228"/>
      <c r="E805" s="228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  <c r="AB805" s="183"/>
      <c r="AC805" s="183"/>
      <c r="AD805" s="183"/>
      <c r="AE805" s="183"/>
      <c r="AF805" s="183"/>
      <c r="AG805" s="183"/>
      <c r="AH805" s="183"/>
      <c r="AI805" s="183"/>
      <c r="AJ805" s="183"/>
      <c r="AK805" s="183"/>
      <c r="AL805" s="183"/>
      <c r="AM805" s="183"/>
      <c r="AN805" s="183"/>
      <c r="AO805" s="183"/>
      <c r="AP805" s="183"/>
      <c r="AQ805" s="183"/>
      <c r="AR805" s="183"/>
      <c r="AS805" s="183"/>
      <c r="AT805" s="183"/>
      <c r="AU805" s="183"/>
      <c r="AV805" s="183"/>
      <c r="AW805" s="183"/>
      <c r="AX805" s="130"/>
      <c r="AY805" s="130"/>
      <c r="AZ805" s="130"/>
      <c r="BA805" s="130"/>
      <c r="BB805" s="130"/>
      <c r="BC805" s="130"/>
      <c r="BD805" s="130"/>
      <c r="BE805" s="130"/>
      <c r="BF805" s="130"/>
      <c r="BG805" s="130"/>
      <c r="BH805" s="130"/>
      <c r="BI805" s="130"/>
      <c r="BJ805" s="130"/>
      <c r="BK805" s="130"/>
      <c r="BL805" s="130"/>
      <c r="BM805" s="130"/>
    </row>
    <row r="806">
      <c r="A806" s="183"/>
      <c r="B806" s="183"/>
      <c r="C806" s="273"/>
      <c r="D806" s="228"/>
      <c r="E806" s="228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  <c r="AB806" s="183"/>
      <c r="AC806" s="183"/>
      <c r="AD806" s="183"/>
      <c r="AE806" s="183"/>
      <c r="AF806" s="183"/>
      <c r="AG806" s="183"/>
      <c r="AH806" s="183"/>
      <c r="AI806" s="183"/>
      <c r="AJ806" s="183"/>
      <c r="AK806" s="183"/>
      <c r="AL806" s="183"/>
      <c r="AM806" s="183"/>
      <c r="AN806" s="183"/>
      <c r="AO806" s="183"/>
      <c r="AP806" s="183"/>
      <c r="AQ806" s="183"/>
      <c r="AR806" s="183"/>
      <c r="AS806" s="183"/>
      <c r="AT806" s="183"/>
      <c r="AU806" s="183"/>
      <c r="AV806" s="183"/>
      <c r="AW806" s="183"/>
      <c r="AX806" s="130"/>
      <c r="AY806" s="130"/>
      <c r="AZ806" s="130"/>
      <c r="BA806" s="130"/>
      <c r="BB806" s="130"/>
      <c r="BC806" s="130"/>
      <c r="BD806" s="130"/>
      <c r="BE806" s="130"/>
      <c r="BF806" s="130"/>
      <c r="BG806" s="130"/>
      <c r="BH806" s="130"/>
      <c r="BI806" s="130"/>
      <c r="BJ806" s="130"/>
      <c r="BK806" s="130"/>
      <c r="BL806" s="130"/>
      <c r="BM806" s="130"/>
    </row>
    <row r="807">
      <c r="A807" s="183"/>
      <c r="B807" s="183"/>
      <c r="C807" s="273"/>
      <c r="D807" s="228"/>
      <c r="E807" s="228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  <c r="AB807" s="183"/>
      <c r="AC807" s="183"/>
      <c r="AD807" s="183"/>
      <c r="AE807" s="183"/>
      <c r="AF807" s="183"/>
      <c r="AG807" s="183"/>
      <c r="AH807" s="183"/>
      <c r="AI807" s="183"/>
      <c r="AJ807" s="183"/>
      <c r="AK807" s="183"/>
      <c r="AL807" s="183"/>
      <c r="AM807" s="183"/>
      <c r="AN807" s="183"/>
      <c r="AO807" s="183"/>
      <c r="AP807" s="183"/>
      <c r="AQ807" s="183"/>
      <c r="AR807" s="183"/>
      <c r="AS807" s="183"/>
      <c r="AT807" s="183"/>
      <c r="AU807" s="183"/>
      <c r="AV807" s="183"/>
      <c r="AW807" s="183"/>
      <c r="AX807" s="130"/>
      <c r="AY807" s="130"/>
      <c r="AZ807" s="130"/>
      <c r="BA807" s="130"/>
      <c r="BB807" s="130"/>
      <c r="BC807" s="130"/>
      <c r="BD807" s="130"/>
      <c r="BE807" s="130"/>
      <c r="BF807" s="130"/>
      <c r="BG807" s="130"/>
      <c r="BH807" s="130"/>
      <c r="BI807" s="130"/>
      <c r="BJ807" s="130"/>
      <c r="BK807" s="130"/>
      <c r="BL807" s="130"/>
      <c r="BM807" s="130"/>
    </row>
    <row r="808">
      <c r="A808" s="183"/>
      <c r="B808" s="183"/>
      <c r="C808" s="273"/>
      <c r="D808" s="228"/>
      <c r="E808" s="228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  <c r="AB808" s="183"/>
      <c r="AC808" s="183"/>
      <c r="AD808" s="183"/>
      <c r="AE808" s="183"/>
      <c r="AF808" s="183"/>
      <c r="AG808" s="183"/>
      <c r="AH808" s="183"/>
      <c r="AI808" s="183"/>
      <c r="AJ808" s="183"/>
      <c r="AK808" s="183"/>
      <c r="AL808" s="183"/>
      <c r="AM808" s="183"/>
      <c r="AN808" s="183"/>
      <c r="AO808" s="183"/>
      <c r="AP808" s="183"/>
      <c r="AQ808" s="183"/>
      <c r="AR808" s="183"/>
      <c r="AS808" s="183"/>
      <c r="AT808" s="183"/>
      <c r="AU808" s="183"/>
      <c r="AV808" s="183"/>
      <c r="AW808" s="183"/>
      <c r="AX808" s="130"/>
      <c r="AY808" s="130"/>
      <c r="AZ808" s="130"/>
      <c r="BA808" s="130"/>
      <c r="BB808" s="130"/>
      <c r="BC808" s="130"/>
      <c r="BD808" s="130"/>
      <c r="BE808" s="130"/>
      <c r="BF808" s="130"/>
      <c r="BG808" s="130"/>
      <c r="BH808" s="130"/>
      <c r="BI808" s="130"/>
      <c r="BJ808" s="130"/>
      <c r="BK808" s="130"/>
      <c r="BL808" s="130"/>
      <c r="BM808" s="130"/>
    </row>
    <row r="809">
      <c r="A809" s="183"/>
      <c r="B809" s="183"/>
      <c r="C809" s="273"/>
      <c r="D809" s="228"/>
      <c r="E809" s="228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  <c r="AB809" s="183"/>
      <c r="AC809" s="183"/>
      <c r="AD809" s="183"/>
      <c r="AE809" s="183"/>
      <c r="AF809" s="183"/>
      <c r="AG809" s="183"/>
      <c r="AH809" s="183"/>
      <c r="AI809" s="183"/>
      <c r="AJ809" s="183"/>
      <c r="AK809" s="183"/>
      <c r="AL809" s="183"/>
      <c r="AM809" s="183"/>
      <c r="AN809" s="183"/>
      <c r="AO809" s="183"/>
      <c r="AP809" s="183"/>
      <c r="AQ809" s="183"/>
      <c r="AR809" s="183"/>
      <c r="AS809" s="183"/>
      <c r="AT809" s="183"/>
      <c r="AU809" s="183"/>
      <c r="AV809" s="183"/>
      <c r="AW809" s="183"/>
      <c r="AX809" s="130"/>
      <c r="AY809" s="130"/>
      <c r="AZ809" s="130"/>
      <c r="BA809" s="130"/>
      <c r="BB809" s="130"/>
      <c r="BC809" s="130"/>
      <c r="BD809" s="130"/>
      <c r="BE809" s="130"/>
      <c r="BF809" s="130"/>
      <c r="BG809" s="130"/>
      <c r="BH809" s="130"/>
      <c r="BI809" s="130"/>
      <c r="BJ809" s="130"/>
      <c r="BK809" s="130"/>
      <c r="BL809" s="130"/>
      <c r="BM809" s="130"/>
    </row>
    <row r="810">
      <c r="A810" s="183"/>
      <c r="B810" s="183"/>
      <c r="C810" s="273"/>
      <c r="D810" s="228"/>
      <c r="E810" s="228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  <c r="AB810" s="183"/>
      <c r="AC810" s="183"/>
      <c r="AD810" s="183"/>
      <c r="AE810" s="183"/>
      <c r="AF810" s="183"/>
      <c r="AG810" s="183"/>
      <c r="AH810" s="183"/>
      <c r="AI810" s="183"/>
      <c r="AJ810" s="183"/>
      <c r="AK810" s="183"/>
      <c r="AL810" s="183"/>
      <c r="AM810" s="183"/>
      <c r="AN810" s="183"/>
      <c r="AO810" s="183"/>
      <c r="AP810" s="183"/>
      <c r="AQ810" s="183"/>
      <c r="AR810" s="183"/>
      <c r="AS810" s="183"/>
      <c r="AT810" s="183"/>
      <c r="AU810" s="183"/>
      <c r="AV810" s="183"/>
      <c r="AW810" s="183"/>
      <c r="AX810" s="130"/>
      <c r="AY810" s="130"/>
      <c r="AZ810" s="130"/>
      <c r="BA810" s="130"/>
      <c r="BB810" s="130"/>
      <c r="BC810" s="130"/>
      <c r="BD810" s="130"/>
      <c r="BE810" s="130"/>
      <c r="BF810" s="130"/>
      <c r="BG810" s="130"/>
      <c r="BH810" s="130"/>
      <c r="BI810" s="130"/>
      <c r="BJ810" s="130"/>
      <c r="BK810" s="130"/>
      <c r="BL810" s="130"/>
      <c r="BM810" s="130"/>
    </row>
    <row r="811">
      <c r="A811" s="183"/>
      <c r="B811" s="183"/>
      <c r="C811" s="273"/>
      <c r="D811" s="228"/>
      <c r="E811" s="228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  <c r="AB811" s="183"/>
      <c r="AC811" s="183"/>
      <c r="AD811" s="183"/>
      <c r="AE811" s="183"/>
      <c r="AF811" s="183"/>
      <c r="AG811" s="183"/>
      <c r="AH811" s="183"/>
      <c r="AI811" s="183"/>
      <c r="AJ811" s="183"/>
      <c r="AK811" s="183"/>
      <c r="AL811" s="183"/>
      <c r="AM811" s="183"/>
      <c r="AN811" s="183"/>
      <c r="AO811" s="183"/>
      <c r="AP811" s="183"/>
      <c r="AQ811" s="183"/>
      <c r="AR811" s="183"/>
      <c r="AS811" s="183"/>
      <c r="AT811" s="183"/>
      <c r="AU811" s="183"/>
      <c r="AV811" s="183"/>
      <c r="AW811" s="183"/>
      <c r="AX811" s="130"/>
      <c r="AY811" s="130"/>
      <c r="AZ811" s="130"/>
      <c r="BA811" s="130"/>
      <c r="BB811" s="130"/>
      <c r="BC811" s="130"/>
      <c r="BD811" s="130"/>
      <c r="BE811" s="130"/>
      <c r="BF811" s="130"/>
      <c r="BG811" s="130"/>
      <c r="BH811" s="130"/>
      <c r="BI811" s="130"/>
      <c r="BJ811" s="130"/>
      <c r="BK811" s="130"/>
      <c r="BL811" s="130"/>
      <c r="BM811" s="130"/>
    </row>
    <row r="812">
      <c r="A812" s="183"/>
      <c r="B812" s="183"/>
      <c r="C812" s="273"/>
      <c r="D812" s="228"/>
      <c r="E812" s="228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  <c r="AB812" s="183"/>
      <c r="AC812" s="183"/>
      <c r="AD812" s="183"/>
      <c r="AE812" s="183"/>
      <c r="AF812" s="183"/>
      <c r="AG812" s="183"/>
      <c r="AH812" s="183"/>
      <c r="AI812" s="183"/>
      <c r="AJ812" s="183"/>
      <c r="AK812" s="183"/>
      <c r="AL812" s="183"/>
      <c r="AM812" s="183"/>
      <c r="AN812" s="183"/>
      <c r="AO812" s="183"/>
      <c r="AP812" s="183"/>
      <c r="AQ812" s="183"/>
      <c r="AR812" s="183"/>
      <c r="AS812" s="183"/>
      <c r="AT812" s="183"/>
      <c r="AU812" s="183"/>
      <c r="AV812" s="183"/>
      <c r="AW812" s="183"/>
      <c r="AX812" s="130"/>
      <c r="AY812" s="130"/>
      <c r="AZ812" s="130"/>
      <c r="BA812" s="130"/>
      <c r="BB812" s="130"/>
      <c r="BC812" s="130"/>
      <c r="BD812" s="130"/>
      <c r="BE812" s="130"/>
      <c r="BF812" s="130"/>
      <c r="BG812" s="130"/>
      <c r="BH812" s="130"/>
      <c r="BI812" s="130"/>
      <c r="BJ812" s="130"/>
      <c r="BK812" s="130"/>
      <c r="BL812" s="130"/>
      <c r="BM812" s="130"/>
    </row>
    <row r="813">
      <c r="A813" s="183"/>
      <c r="B813" s="183"/>
      <c r="C813" s="273"/>
      <c r="D813" s="228"/>
      <c r="E813" s="228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  <c r="AB813" s="183"/>
      <c r="AC813" s="183"/>
      <c r="AD813" s="183"/>
      <c r="AE813" s="183"/>
      <c r="AF813" s="183"/>
      <c r="AG813" s="183"/>
      <c r="AH813" s="183"/>
      <c r="AI813" s="183"/>
      <c r="AJ813" s="183"/>
      <c r="AK813" s="183"/>
      <c r="AL813" s="183"/>
      <c r="AM813" s="183"/>
      <c r="AN813" s="183"/>
      <c r="AO813" s="183"/>
      <c r="AP813" s="183"/>
      <c r="AQ813" s="183"/>
      <c r="AR813" s="183"/>
      <c r="AS813" s="183"/>
      <c r="AT813" s="183"/>
      <c r="AU813" s="183"/>
      <c r="AV813" s="183"/>
      <c r="AW813" s="183"/>
      <c r="AX813" s="130"/>
      <c r="AY813" s="130"/>
      <c r="AZ813" s="130"/>
      <c r="BA813" s="130"/>
      <c r="BB813" s="130"/>
      <c r="BC813" s="130"/>
      <c r="BD813" s="130"/>
      <c r="BE813" s="130"/>
      <c r="BF813" s="130"/>
      <c r="BG813" s="130"/>
      <c r="BH813" s="130"/>
      <c r="BI813" s="130"/>
      <c r="BJ813" s="130"/>
      <c r="BK813" s="130"/>
      <c r="BL813" s="130"/>
      <c r="BM813" s="130"/>
    </row>
    <row r="814">
      <c r="A814" s="183"/>
      <c r="B814" s="183"/>
      <c r="C814" s="273"/>
      <c r="D814" s="228"/>
      <c r="E814" s="228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  <c r="AB814" s="183"/>
      <c r="AC814" s="183"/>
      <c r="AD814" s="183"/>
      <c r="AE814" s="183"/>
      <c r="AF814" s="183"/>
      <c r="AG814" s="183"/>
      <c r="AH814" s="183"/>
      <c r="AI814" s="183"/>
      <c r="AJ814" s="183"/>
      <c r="AK814" s="183"/>
      <c r="AL814" s="183"/>
      <c r="AM814" s="183"/>
      <c r="AN814" s="183"/>
      <c r="AO814" s="183"/>
      <c r="AP814" s="183"/>
      <c r="AQ814" s="183"/>
      <c r="AR814" s="183"/>
      <c r="AS814" s="183"/>
      <c r="AT814" s="183"/>
      <c r="AU814" s="183"/>
      <c r="AV814" s="183"/>
      <c r="AW814" s="183"/>
      <c r="AX814" s="130"/>
      <c r="AY814" s="130"/>
      <c r="AZ814" s="130"/>
      <c r="BA814" s="130"/>
      <c r="BB814" s="130"/>
      <c r="BC814" s="130"/>
      <c r="BD814" s="130"/>
      <c r="BE814" s="130"/>
      <c r="BF814" s="130"/>
      <c r="BG814" s="130"/>
      <c r="BH814" s="130"/>
      <c r="BI814" s="130"/>
      <c r="BJ814" s="130"/>
      <c r="BK814" s="130"/>
      <c r="BL814" s="130"/>
      <c r="BM814" s="130"/>
    </row>
    <row r="815">
      <c r="A815" s="183"/>
      <c r="B815" s="183"/>
      <c r="C815" s="273"/>
      <c r="D815" s="228"/>
      <c r="E815" s="228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  <c r="AB815" s="183"/>
      <c r="AC815" s="183"/>
      <c r="AD815" s="183"/>
      <c r="AE815" s="183"/>
      <c r="AF815" s="183"/>
      <c r="AG815" s="183"/>
      <c r="AH815" s="183"/>
      <c r="AI815" s="183"/>
      <c r="AJ815" s="183"/>
      <c r="AK815" s="183"/>
      <c r="AL815" s="183"/>
      <c r="AM815" s="183"/>
      <c r="AN815" s="183"/>
      <c r="AO815" s="183"/>
      <c r="AP815" s="183"/>
      <c r="AQ815" s="183"/>
      <c r="AR815" s="183"/>
      <c r="AS815" s="183"/>
      <c r="AT815" s="183"/>
      <c r="AU815" s="183"/>
      <c r="AV815" s="183"/>
      <c r="AW815" s="183"/>
      <c r="AX815" s="130"/>
      <c r="AY815" s="130"/>
      <c r="AZ815" s="130"/>
      <c r="BA815" s="130"/>
      <c r="BB815" s="130"/>
      <c r="BC815" s="130"/>
      <c r="BD815" s="130"/>
      <c r="BE815" s="130"/>
      <c r="BF815" s="130"/>
      <c r="BG815" s="130"/>
      <c r="BH815" s="130"/>
      <c r="BI815" s="130"/>
      <c r="BJ815" s="130"/>
      <c r="BK815" s="130"/>
      <c r="BL815" s="130"/>
      <c r="BM815" s="130"/>
    </row>
    <row r="816">
      <c r="A816" s="183"/>
      <c r="B816" s="183"/>
      <c r="C816" s="273"/>
      <c r="D816" s="228"/>
      <c r="E816" s="228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  <c r="AB816" s="183"/>
      <c r="AC816" s="183"/>
      <c r="AD816" s="183"/>
      <c r="AE816" s="183"/>
      <c r="AF816" s="183"/>
      <c r="AG816" s="183"/>
      <c r="AH816" s="183"/>
      <c r="AI816" s="183"/>
      <c r="AJ816" s="183"/>
      <c r="AK816" s="183"/>
      <c r="AL816" s="183"/>
      <c r="AM816" s="183"/>
      <c r="AN816" s="183"/>
      <c r="AO816" s="183"/>
      <c r="AP816" s="183"/>
      <c r="AQ816" s="183"/>
      <c r="AR816" s="183"/>
      <c r="AS816" s="183"/>
      <c r="AT816" s="183"/>
      <c r="AU816" s="183"/>
      <c r="AV816" s="183"/>
      <c r="AW816" s="183"/>
      <c r="AX816" s="130"/>
      <c r="AY816" s="130"/>
      <c r="AZ816" s="130"/>
      <c r="BA816" s="130"/>
      <c r="BB816" s="130"/>
      <c r="BC816" s="130"/>
      <c r="BD816" s="130"/>
      <c r="BE816" s="130"/>
      <c r="BF816" s="130"/>
      <c r="BG816" s="130"/>
      <c r="BH816" s="130"/>
      <c r="BI816" s="130"/>
      <c r="BJ816" s="130"/>
      <c r="BK816" s="130"/>
      <c r="BL816" s="130"/>
      <c r="BM816" s="130"/>
    </row>
    <row r="817">
      <c r="A817" s="183"/>
      <c r="B817" s="183"/>
      <c r="C817" s="273"/>
      <c r="D817" s="228"/>
      <c r="E817" s="228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  <c r="AB817" s="183"/>
      <c r="AC817" s="183"/>
      <c r="AD817" s="183"/>
      <c r="AE817" s="183"/>
      <c r="AF817" s="183"/>
      <c r="AG817" s="183"/>
      <c r="AH817" s="183"/>
      <c r="AI817" s="183"/>
      <c r="AJ817" s="183"/>
      <c r="AK817" s="183"/>
      <c r="AL817" s="183"/>
      <c r="AM817" s="183"/>
      <c r="AN817" s="183"/>
      <c r="AO817" s="183"/>
      <c r="AP817" s="183"/>
      <c r="AQ817" s="183"/>
      <c r="AR817" s="183"/>
      <c r="AS817" s="183"/>
      <c r="AT817" s="183"/>
      <c r="AU817" s="183"/>
      <c r="AV817" s="183"/>
      <c r="AW817" s="183"/>
      <c r="AX817" s="130"/>
      <c r="AY817" s="130"/>
      <c r="AZ817" s="130"/>
      <c r="BA817" s="130"/>
      <c r="BB817" s="130"/>
      <c r="BC817" s="130"/>
      <c r="BD817" s="130"/>
      <c r="BE817" s="130"/>
      <c r="BF817" s="130"/>
      <c r="BG817" s="130"/>
      <c r="BH817" s="130"/>
      <c r="BI817" s="130"/>
      <c r="BJ817" s="130"/>
      <c r="BK817" s="130"/>
      <c r="BL817" s="130"/>
      <c r="BM817" s="130"/>
    </row>
    <row r="818">
      <c r="A818" s="183"/>
      <c r="B818" s="183"/>
      <c r="C818" s="273"/>
      <c r="D818" s="228"/>
      <c r="E818" s="228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  <c r="AB818" s="183"/>
      <c r="AC818" s="183"/>
      <c r="AD818" s="183"/>
      <c r="AE818" s="183"/>
      <c r="AF818" s="183"/>
      <c r="AG818" s="183"/>
      <c r="AH818" s="183"/>
      <c r="AI818" s="183"/>
      <c r="AJ818" s="183"/>
      <c r="AK818" s="183"/>
      <c r="AL818" s="183"/>
      <c r="AM818" s="183"/>
      <c r="AN818" s="183"/>
      <c r="AO818" s="183"/>
      <c r="AP818" s="183"/>
      <c r="AQ818" s="183"/>
      <c r="AR818" s="183"/>
      <c r="AS818" s="183"/>
      <c r="AT818" s="183"/>
      <c r="AU818" s="183"/>
      <c r="AV818" s="183"/>
      <c r="AW818" s="183"/>
      <c r="AX818" s="130"/>
      <c r="AY818" s="130"/>
      <c r="AZ818" s="130"/>
      <c r="BA818" s="130"/>
      <c r="BB818" s="130"/>
      <c r="BC818" s="130"/>
      <c r="BD818" s="130"/>
      <c r="BE818" s="130"/>
      <c r="BF818" s="130"/>
      <c r="BG818" s="130"/>
      <c r="BH818" s="130"/>
      <c r="BI818" s="130"/>
      <c r="BJ818" s="130"/>
      <c r="BK818" s="130"/>
      <c r="BL818" s="130"/>
      <c r="BM818" s="130"/>
    </row>
    <row r="819">
      <c r="A819" s="183"/>
      <c r="B819" s="183"/>
      <c r="C819" s="273"/>
      <c r="D819" s="228"/>
      <c r="E819" s="228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  <c r="AB819" s="183"/>
      <c r="AC819" s="183"/>
      <c r="AD819" s="183"/>
      <c r="AE819" s="183"/>
      <c r="AF819" s="183"/>
      <c r="AG819" s="183"/>
      <c r="AH819" s="183"/>
      <c r="AI819" s="183"/>
      <c r="AJ819" s="183"/>
      <c r="AK819" s="183"/>
      <c r="AL819" s="183"/>
      <c r="AM819" s="183"/>
      <c r="AN819" s="183"/>
      <c r="AO819" s="183"/>
      <c r="AP819" s="183"/>
      <c r="AQ819" s="183"/>
      <c r="AR819" s="183"/>
      <c r="AS819" s="183"/>
      <c r="AT819" s="183"/>
      <c r="AU819" s="183"/>
      <c r="AV819" s="183"/>
      <c r="AW819" s="183"/>
      <c r="AX819" s="130"/>
      <c r="AY819" s="130"/>
      <c r="AZ819" s="130"/>
      <c r="BA819" s="130"/>
      <c r="BB819" s="130"/>
      <c r="BC819" s="130"/>
      <c r="BD819" s="130"/>
      <c r="BE819" s="130"/>
      <c r="BF819" s="130"/>
      <c r="BG819" s="130"/>
      <c r="BH819" s="130"/>
      <c r="BI819" s="130"/>
      <c r="BJ819" s="130"/>
      <c r="BK819" s="130"/>
      <c r="BL819" s="130"/>
      <c r="BM819" s="130"/>
    </row>
    <row r="820">
      <c r="A820" s="183"/>
      <c r="B820" s="183"/>
      <c r="C820" s="273"/>
      <c r="D820" s="228"/>
      <c r="E820" s="228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  <c r="AB820" s="183"/>
      <c r="AC820" s="183"/>
      <c r="AD820" s="183"/>
      <c r="AE820" s="183"/>
      <c r="AF820" s="183"/>
      <c r="AG820" s="183"/>
      <c r="AH820" s="183"/>
      <c r="AI820" s="183"/>
      <c r="AJ820" s="183"/>
      <c r="AK820" s="183"/>
      <c r="AL820" s="183"/>
      <c r="AM820" s="183"/>
      <c r="AN820" s="183"/>
      <c r="AO820" s="183"/>
      <c r="AP820" s="183"/>
      <c r="AQ820" s="183"/>
      <c r="AR820" s="183"/>
      <c r="AS820" s="183"/>
      <c r="AT820" s="183"/>
      <c r="AU820" s="183"/>
      <c r="AV820" s="183"/>
      <c r="AW820" s="183"/>
      <c r="AX820" s="130"/>
      <c r="AY820" s="130"/>
      <c r="AZ820" s="130"/>
      <c r="BA820" s="130"/>
      <c r="BB820" s="130"/>
      <c r="BC820" s="130"/>
      <c r="BD820" s="130"/>
      <c r="BE820" s="130"/>
      <c r="BF820" s="130"/>
      <c r="BG820" s="130"/>
      <c r="BH820" s="130"/>
      <c r="BI820" s="130"/>
      <c r="BJ820" s="130"/>
      <c r="BK820" s="130"/>
      <c r="BL820" s="130"/>
      <c r="BM820" s="130"/>
    </row>
    <row r="821">
      <c r="A821" s="183"/>
      <c r="B821" s="183"/>
      <c r="C821" s="273"/>
      <c r="D821" s="228"/>
      <c r="E821" s="228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  <c r="AB821" s="183"/>
      <c r="AC821" s="183"/>
      <c r="AD821" s="183"/>
      <c r="AE821" s="183"/>
      <c r="AF821" s="183"/>
      <c r="AG821" s="183"/>
      <c r="AH821" s="183"/>
      <c r="AI821" s="183"/>
      <c r="AJ821" s="183"/>
      <c r="AK821" s="183"/>
      <c r="AL821" s="183"/>
      <c r="AM821" s="183"/>
      <c r="AN821" s="183"/>
      <c r="AO821" s="183"/>
      <c r="AP821" s="183"/>
      <c r="AQ821" s="183"/>
      <c r="AR821" s="183"/>
      <c r="AS821" s="183"/>
      <c r="AT821" s="183"/>
      <c r="AU821" s="183"/>
      <c r="AV821" s="183"/>
      <c r="AW821" s="183"/>
      <c r="AX821" s="130"/>
      <c r="AY821" s="130"/>
      <c r="AZ821" s="130"/>
      <c r="BA821" s="130"/>
      <c r="BB821" s="130"/>
      <c r="BC821" s="130"/>
      <c r="BD821" s="130"/>
      <c r="BE821" s="130"/>
      <c r="BF821" s="130"/>
      <c r="BG821" s="130"/>
      <c r="BH821" s="130"/>
      <c r="BI821" s="130"/>
      <c r="BJ821" s="130"/>
      <c r="BK821" s="130"/>
      <c r="BL821" s="130"/>
      <c r="BM821" s="130"/>
    </row>
    <row r="822">
      <c r="A822" s="183"/>
      <c r="B822" s="183"/>
      <c r="C822" s="273"/>
      <c r="D822" s="228"/>
      <c r="E822" s="228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  <c r="AB822" s="183"/>
      <c r="AC822" s="183"/>
      <c r="AD822" s="183"/>
      <c r="AE822" s="183"/>
      <c r="AF822" s="183"/>
      <c r="AG822" s="183"/>
      <c r="AH822" s="183"/>
      <c r="AI822" s="183"/>
      <c r="AJ822" s="183"/>
      <c r="AK822" s="183"/>
      <c r="AL822" s="183"/>
      <c r="AM822" s="183"/>
      <c r="AN822" s="183"/>
      <c r="AO822" s="183"/>
      <c r="AP822" s="183"/>
      <c r="AQ822" s="183"/>
      <c r="AR822" s="183"/>
      <c r="AS822" s="183"/>
      <c r="AT822" s="183"/>
      <c r="AU822" s="183"/>
      <c r="AV822" s="183"/>
      <c r="AW822" s="183"/>
      <c r="AX822" s="130"/>
      <c r="AY822" s="130"/>
      <c r="AZ822" s="130"/>
      <c r="BA822" s="130"/>
      <c r="BB822" s="130"/>
      <c r="BC822" s="130"/>
      <c r="BD822" s="130"/>
      <c r="BE822" s="130"/>
      <c r="BF822" s="130"/>
      <c r="BG822" s="130"/>
      <c r="BH822" s="130"/>
      <c r="BI822" s="130"/>
      <c r="BJ822" s="130"/>
      <c r="BK822" s="130"/>
      <c r="BL822" s="130"/>
      <c r="BM822" s="130"/>
    </row>
    <row r="823">
      <c r="A823" s="183"/>
      <c r="B823" s="183"/>
      <c r="C823" s="273"/>
      <c r="D823" s="228"/>
      <c r="E823" s="228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  <c r="AB823" s="183"/>
      <c r="AC823" s="183"/>
      <c r="AD823" s="183"/>
      <c r="AE823" s="183"/>
      <c r="AF823" s="183"/>
      <c r="AG823" s="183"/>
      <c r="AH823" s="183"/>
      <c r="AI823" s="183"/>
      <c r="AJ823" s="183"/>
      <c r="AK823" s="183"/>
      <c r="AL823" s="183"/>
      <c r="AM823" s="183"/>
      <c r="AN823" s="183"/>
      <c r="AO823" s="183"/>
      <c r="AP823" s="183"/>
      <c r="AQ823" s="183"/>
      <c r="AR823" s="183"/>
      <c r="AS823" s="183"/>
      <c r="AT823" s="183"/>
      <c r="AU823" s="183"/>
      <c r="AV823" s="183"/>
      <c r="AW823" s="183"/>
      <c r="AX823" s="130"/>
      <c r="AY823" s="130"/>
      <c r="AZ823" s="130"/>
      <c r="BA823" s="130"/>
      <c r="BB823" s="130"/>
      <c r="BC823" s="130"/>
      <c r="BD823" s="130"/>
      <c r="BE823" s="130"/>
      <c r="BF823" s="130"/>
      <c r="BG823" s="130"/>
      <c r="BH823" s="130"/>
      <c r="BI823" s="130"/>
      <c r="BJ823" s="130"/>
      <c r="BK823" s="130"/>
      <c r="BL823" s="130"/>
      <c r="BM823" s="130"/>
    </row>
    <row r="824">
      <c r="A824" s="183"/>
      <c r="B824" s="183"/>
      <c r="C824" s="273"/>
      <c r="D824" s="228"/>
      <c r="E824" s="228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  <c r="AB824" s="183"/>
      <c r="AC824" s="183"/>
      <c r="AD824" s="183"/>
      <c r="AE824" s="183"/>
      <c r="AF824" s="183"/>
      <c r="AG824" s="183"/>
      <c r="AH824" s="183"/>
      <c r="AI824" s="183"/>
      <c r="AJ824" s="183"/>
      <c r="AK824" s="183"/>
      <c r="AL824" s="183"/>
      <c r="AM824" s="183"/>
      <c r="AN824" s="183"/>
      <c r="AO824" s="183"/>
      <c r="AP824" s="183"/>
      <c r="AQ824" s="183"/>
      <c r="AR824" s="183"/>
      <c r="AS824" s="183"/>
      <c r="AT824" s="183"/>
      <c r="AU824" s="183"/>
      <c r="AV824" s="183"/>
      <c r="AW824" s="183"/>
      <c r="AX824" s="130"/>
      <c r="AY824" s="130"/>
      <c r="AZ824" s="130"/>
      <c r="BA824" s="130"/>
      <c r="BB824" s="130"/>
      <c r="BC824" s="130"/>
      <c r="BD824" s="130"/>
      <c r="BE824" s="130"/>
      <c r="BF824" s="130"/>
      <c r="BG824" s="130"/>
      <c r="BH824" s="130"/>
      <c r="BI824" s="130"/>
      <c r="BJ824" s="130"/>
      <c r="BK824" s="130"/>
      <c r="BL824" s="130"/>
      <c r="BM824" s="130"/>
    </row>
    <row r="825">
      <c r="A825" s="183"/>
      <c r="B825" s="183"/>
      <c r="C825" s="273"/>
      <c r="D825" s="228"/>
      <c r="E825" s="228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  <c r="AB825" s="183"/>
      <c r="AC825" s="183"/>
      <c r="AD825" s="183"/>
      <c r="AE825" s="183"/>
      <c r="AF825" s="183"/>
      <c r="AG825" s="183"/>
      <c r="AH825" s="183"/>
      <c r="AI825" s="183"/>
      <c r="AJ825" s="183"/>
      <c r="AK825" s="183"/>
      <c r="AL825" s="183"/>
      <c r="AM825" s="183"/>
      <c r="AN825" s="183"/>
      <c r="AO825" s="183"/>
      <c r="AP825" s="183"/>
      <c r="AQ825" s="183"/>
      <c r="AR825" s="183"/>
      <c r="AS825" s="183"/>
      <c r="AT825" s="183"/>
      <c r="AU825" s="183"/>
      <c r="AV825" s="183"/>
      <c r="AW825" s="183"/>
      <c r="AX825" s="130"/>
      <c r="AY825" s="130"/>
      <c r="AZ825" s="130"/>
      <c r="BA825" s="130"/>
      <c r="BB825" s="130"/>
      <c r="BC825" s="130"/>
      <c r="BD825" s="130"/>
      <c r="BE825" s="130"/>
      <c r="BF825" s="130"/>
      <c r="BG825" s="130"/>
      <c r="BH825" s="130"/>
      <c r="BI825" s="130"/>
      <c r="BJ825" s="130"/>
      <c r="BK825" s="130"/>
      <c r="BL825" s="130"/>
      <c r="BM825" s="130"/>
    </row>
    <row r="826">
      <c r="A826" s="183"/>
      <c r="B826" s="183"/>
      <c r="C826" s="273"/>
      <c r="D826" s="228"/>
      <c r="E826" s="228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  <c r="AB826" s="183"/>
      <c r="AC826" s="183"/>
      <c r="AD826" s="183"/>
      <c r="AE826" s="183"/>
      <c r="AF826" s="183"/>
      <c r="AG826" s="183"/>
      <c r="AH826" s="183"/>
      <c r="AI826" s="183"/>
      <c r="AJ826" s="183"/>
      <c r="AK826" s="183"/>
      <c r="AL826" s="183"/>
      <c r="AM826" s="183"/>
      <c r="AN826" s="183"/>
      <c r="AO826" s="183"/>
      <c r="AP826" s="183"/>
      <c r="AQ826" s="183"/>
      <c r="AR826" s="183"/>
      <c r="AS826" s="183"/>
      <c r="AT826" s="183"/>
      <c r="AU826" s="183"/>
      <c r="AV826" s="183"/>
      <c r="AW826" s="183"/>
      <c r="AX826" s="130"/>
      <c r="AY826" s="130"/>
      <c r="AZ826" s="130"/>
      <c r="BA826" s="130"/>
      <c r="BB826" s="130"/>
      <c r="BC826" s="130"/>
      <c r="BD826" s="130"/>
      <c r="BE826" s="130"/>
      <c r="BF826" s="130"/>
      <c r="BG826" s="130"/>
      <c r="BH826" s="130"/>
      <c r="BI826" s="130"/>
      <c r="BJ826" s="130"/>
      <c r="BK826" s="130"/>
      <c r="BL826" s="130"/>
      <c r="BM826" s="130"/>
    </row>
    <row r="827">
      <c r="A827" s="183"/>
      <c r="B827" s="183"/>
      <c r="C827" s="273"/>
      <c r="D827" s="228"/>
      <c r="E827" s="228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  <c r="AB827" s="183"/>
      <c r="AC827" s="183"/>
      <c r="AD827" s="183"/>
      <c r="AE827" s="183"/>
      <c r="AF827" s="183"/>
      <c r="AG827" s="183"/>
      <c r="AH827" s="183"/>
      <c r="AI827" s="183"/>
      <c r="AJ827" s="183"/>
      <c r="AK827" s="183"/>
      <c r="AL827" s="183"/>
      <c r="AM827" s="183"/>
      <c r="AN827" s="183"/>
      <c r="AO827" s="183"/>
      <c r="AP827" s="183"/>
      <c r="AQ827" s="183"/>
      <c r="AR827" s="183"/>
      <c r="AS827" s="183"/>
      <c r="AT827" s="183"/>
      <c r="AU827" s="183"/>
      <c r="AV827" s="183"/>
      <c r="AW827" s="183"/>
      <c r="AX827" s="130"/>
      <c r="AY827" s="130"/>
      <c r="AZ827" s="130"/>
      <c r="BA827" s="130"/>
      <c r="BB827" s="130"/>
      <c r="BC827" s="130"/>
      <c r="BD827" s="130"/>
      <c r="BE827" s="130"/>
      <c r="BF827" s="130"/>
      <c r="BG827" s="130"/>
      <c r="BH827" s="130"/>
      <c r="BI827" s="130"/>
      <c r="BJ827" s="130"/>
      <c r="BK827" s="130"/>
      <c r="BL827" s="130"/>
      <c r="BM827" s="130"/>
    </row>
    <row r="828">
      <c r="A828" s="183"/>
      <c r="B828" s="183"/>
      <c r="C828" s="273"/>
      <c r="D828" s="228"/>
      <c r="E828" s="228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  <c r="AB828" s="183"/>
      <c r="AC828" s="183"/>
      <c r="AD828" s="183"/>
      <c r="AE828" s="183"/>
      <c r="AF828" s="183"/>
      <c r="AG828" s="183"/>
      <c r="AH828" s="183"/>
      <c r="AI828" s="183"/>
      <c r="AJ828" s="183"/>
      <c r="AK828" s="183"/>
      <c r="AL828" s="183"/>
      <c r="AM828" s="183"/>
      <c r="AN828" s="183"/>
      <c r="AO828" s="183"/>
      <c r="AP828" s="183"/>
      <c r="AQ828" s="183"/>
      <c r="AR828" s="183"/>
      <c r="AS828" s="183"/>
      <c r="AT828" s="183"/>
      <c r="AU828" s="183"/>
      <c r="AV828" s="183"/>
      <c r="AW828" s="183"/>
      <c r="AX828" s="130"/>
      <c r="AY828" s="130"/>
      <c r="AZ828" s="130"/>
      <c r="BA828" s="130"/>
      <c r="BB828" s="130"/>
      <c r="BC828" s="130"/>
      <c r="BD828" s="130"/>
      <c r="BE828" s="130"/>
      <c r="BF828" s="130"/>
      <c r="BG828" s="130"/>
      <c r="BH828" s="130"/>
      <c r="BI828" s="130"/>
      <c r="BJ828" s="130"/>
      <c r="BK828" s="130"/>
      <c r="BL828" s="130"/>
      <c r="BM828" s="130"/>
    </row>
    <row r="829">
      <c r="A829" s="183"/>
      <c r="B829" s="183"/>
      <c r="C829" s="273"/>
      <c r="D829" s="228"/>
      <c r="E829" s="228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  <c r="AB829" s="183"/>
      <c r="AC829" s="183"/>
      <c r="AD829" s="183"/>
      <c r="AE829" s="183"/>
      <c r="AF829" s="183"/>
      <c r="AG829" s="183"/>
      <c r="AH829" s="183"/>
      <c r="AI829" s="183"/>
      <c r="AJ829" s="183"/>
      <c r="AK829" s="183"/>
      <c r="AL829" s="183"/>
      <c r="AM829" s="183"/>
      <c r="AN829" s="183"/>
      <c r="AO829" s="183"/>
      <c r="AP829" s="183"/>
      <c r="AQ829" s="183"/>
      <c r="AR829" s="183"/>
      <c r="AS829" s="183"/>
      <c r="AT829" s="183"/>
      <c r="AU829" s="183"/>
      <c r="AV829" s="183"/>
      <c r="AW829" s="183"/>
      <c r="AX829" s="130"/>
      <c r="AY829" s="130"/>
      <c r="AZ829" s="130"/>
      <c r="BA829" s="130"/>
      <c r="BB829" s="130"/>
      <c r="BC829" s="130"/>
      <c r="BD829" s="130"/>
      <c r="BE829" s="130"/>
      <c r="BF829" s="130"/>
      <c r="BG829" s="130"/>
      <c r="BH829" s="130"/>
      <c r="BI829" s="130"/>
      <c r="BJ829" s="130"/>
      <c r="BK829" s="130"/>
      <c r="BL829" s="130"/>
      <c r="BM829" s="130"/>
    </row>
    <row r="830">
      <c r="A830" s="183"/>
      <c r="B830" s="183"/>
      <c r="C830" s="273"/>
      <c r="D830" s="228"/>
      <c r="E830" s="228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  <c r="AB830" s="183"/>
      <c r="AC830" s="183"/>
      <c r="AD830" s="183"/>
      <c r="AE830" s="183"/>
      <c r="AF830" s="183"/>
      <c r="AG830" s="183"/>
      <c r="AH830" s="183"/>
      <c r="AI830" s="183"/>
      <c r="AJ830" s="183"/>
      <c r="AK830" s="183"/>
      <c r="AL830" s="183"/>
      <c r="AM830" s="183"/>
      <c r="AN830" s="183"/>
      <c r="AO830" s="183"/>
      <c r="AP830" s="183"/>
      <c r="AQ830" s="183"/>
      <c r="AR830" s="183"/>
      <c r="AS830" s="183"/>
      <c r="AT830" s="183"/>
      <c r="AU830" s="183"/>
      <c r="AV830" s="183"/>
      <c r="AW830" s="183"/>
      <c r="AX830" s="130"/>
      <c r="AY830" s="130"/>
      <c r="AZ830" s="130"/>
      <c r="BA830" s="130"/>
      <c r="BB830" s="130"/>
      <c r="BC830" s="130"/>
      <c r="BD830" s="130"/>
      <c r="BE830" s="130"/>
      <c r="BF830" s="130"/>
      <c r="BG830" s="130"/>
      <c r="BH830" s="130"/>
      <c r="BI830" s="130"/>
      <c r="BJ830" s="130"/>
      <c r="BK830" s="130"/>
      <c r="BL830" s="130"/>
      <c r="BM830" s="130"/>
    </row>
    <row r="831">
      <c r="A831" s="183"/>
      <c r="B831" s="183"/>
      <c r="C831" s="273"/>
      <c r="D831" s="228"/>
      <c r="E831" s="228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  <c r="AB831" s="183"/>
      <c r="AC831" s="183"/>
      <c r="AD831" s="183"/>
      <c r="AE831" s="183"/>
      <c r="AF831" s="183"/>
      <c r="AG831" s="183"/>
      <c r="AH831" s="183"/>
      <c r="AI831" s="183"/>
      <c r="AJ831" s="183"/>
      <c r="AK831" s="183"/>
      <c r="AL831" s="183"/>
      <c r="AM831" s="183"/>
      <c r="AN831" s="183"/>
      <c r="AO831" s="183"/>
      <c r="AP831" s="183"/>
      <c r="AQ831" s="183"/>
      <c r="AR831" s="183"/>
      <c r="AS831" s="183"/>
      <c r="AT831" s="183"/>
      <c r="AU831" s="183"/>
      <c r="AV831" s="183"/>
      <c r="AW831" s="183"/>
      <c r="AX831" s="130"/>
      <c r="AY831" s="130"/>
      <c r="AZ831" s="130"/>
      <c r="BA831" s="130"/>
      <c r="BB831" s="130"/>
      <c r="BC831" s="130"/>
      <c r="BD831" s="130"/>
      <c r="BE831" s="130"/>
      <c r="BF831" s="130"/>
      <c r="BG831" s="130"/>
      <c r="BH831" s="130"/>
      <c r="BI831" s="130"/>
      <c r="BJ831" s="130"/>
      <c r="BK831" s="130"/>
      <c r="BL831" s="130"/>
      <c r="BM831" s="130"/>
    </row>
    <row r="832">
      <c r="A832" s="183"/>
      <c r="B832" s="183"/>
      <c r="C832" s="273"/>
      <c r="D832" s="228"/>
      <c r="E832" s="228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  <c r="AB832" s="183"/>
      <c r="AC832" s="183"/>
      <c r="AD832" s="183"/>
      <c r="AE832" s="183"/>
      <c r="AF832" s="183"/>
      <c r="AG832" s="183"/>
      <c r="AH832" s="183"/>
      <c r="AI832" s="183"/>
      <c r="AJ832" s="183"/>
      <c r="AK832" s="183"/>
      <c r="AL832" s="183"/>
      <c r="AM832" s="183"/>
      <c r="AN832" s="183"/>
      <c r="AO832" s="183"/>
      <c r="AP832" s="183"/>
      <c r="AQ832" s="183"/>
      <c r="AR832" s="183"/>
      <c r="AS832" s="183"/>
      <c r="AT832" s="183"/>
      <c r="AU832" s="183"/>
      <c r="AV832" s="183"/>
      <c r="AW832" s="183"/>
      <c r="AX832" s="130"/>
      <c r="AY832" s="130"/>
      <c r="AZ832" s="130"/>
      <c r="BA832" s="130"/>
      <c r="BB832" s="130"/>
      <c r="BC832" s="130"/>
      <c r="BD832" s="130"/>
      <c r="BE832" s="130"/>
      <c r="BF832" s="130"/>
      <c r="BG832" s="130"/>
      <c r="BH832" s="130"/>
      <c r="BI832" s="130"/>
      <c r="BJ832" s="130"/>
      <c r="BK832" s="130"/>
      <c r="BL832" s="130"/>
      <c r="BM832" s="130"/>
    </row>
    <row r="833">
      <c r="A833" s="183"/>
      <c r="B833" s="183"/>
      <c r="C833" s="273"/>
      <c r="D833" s="228"/>
      <c r="E833" s="228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  <c r="AB833" s="183"/>
      <c r="AC833" s="183"/>
      <c r="AD833" s="183"/>
      <c r="AE833" s="183"/>
      <c r="AF833" s="183"/>
      <c r="AG833" s="183"/>
      <c r="AH833" s="183"/>
      <c r="AI833" s="183"/>
      <c r="AJ833" s="183"/>
      <c r="AK833" s="183"/>
      <c r="AL833" s="183"/>
      <c r="AM833" s="183"/>
      <c r="AN833" s="183"/>
      <c r="AO833" s="183"/>
      <c r="AP833" s="183"/>
      <c r="AQ833" s="183"/>
      <c r="AR833" s="183"/>
      <c r="AS833" s="183"/>
      <c r="AT833" s="183"/>
      <c r="AU833" s="183"/>
      <c r="AV833" s="183"/>
      <c r="AW833" s="183"/>
      <c r="AX833" s="130"/>
      <c r="AY833" s="130"/>
      <c r="AZ833" s="130"/>
      <c r="BA833" s="130"/>
      <c r="BB833" s="130"/>
      <c r="BC833" s="130"/>
      <c r="BD833" s="130"/>
      <c r="BE833" s="130"/>
      <c r="BF833" s="130"/>
      <c r="BG833" s="130"/>
      <c r="BH833" s="130"/>
      <c r="BI833" s="130"/>
      <c r="BJ833" s="130"/>
      <c r="BK833" s="130"/>
      <c r="BL833" s="130"/>
      <c r="BM833" s="130"/>
    </row>
    <row r="834">
      <c r="A834" s="183"/>
      <c r="B834" s="183"/>
      <c r="C834" s="273"/>
      <c r="D834" s="228"/>
      <c r="E834" s="228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  <c r="AB834" s="183"/>
      <c r="AC834" s="183"/>
      <c r="AD834" s="183"/>
      <c r="AE834" s="183"/>
      <c r="AF834" s="183"/>
      <c r="AG834" s="183"/>
      <c r="AH834" s="183"/>
      <c r="AI834" s="183"/>
      <c r="AJ834" s="183"/>
      <c r="AK834" s="183"/>
      <c r="AL834" s="183"/>
      <c r="AM834" s="183"/>
      <c r="AN834" s="183"/>
      <c r="AO834" s="183"/>
      <c r="AP834" s="183"/>
      <c r="AQ834" s="183"/>
      <c r="AR834" s="183"/>
      <c r="AS834" s="183"/>
      <c r="AT834" s="183"/>
      <c r="AU834" s="183"/>
      <c r="AV834" s="183"/>
      <c r="AW834" s="183"/>
      <c r="AX834" s="130"/>
      <c r="AY834" s="130"/>
      <c r="AZ834" s="130"/>
      <c r="BA834" s="130"/>
      <c r="BB834" s="130"/>
      <c r="BC834" s="130"/>
      <c r="BD834" s="130"/>
      <c r="BE834" s="130"/>
      <c r="BF834" s="130"/>
      <c r="BG834" s="130"/>
      <c r="BH834" s="130"/>
      <c r="BI834" s="130"/>
      <c r="BJ834" s="130"/>
      <c r="BK834" s="130"/>
      <c r="BL834" s="130"/>
      <c r="BM834" s="130"/>
    </row>
    <row r="835">
      <c r="A835" s="183"/>
      <c r="B835" s="183"/>
      <c r="C835" s="273"/>
      <c r="D835" s="228"/>
      <c r="E835" s="228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  <c r="AB835" s="183"/>
      <c r="AC835" s="183"/>
      <c r="AD835" s="183"/>
      <c r="AE835" s="183"/>
      <c r="AF835" s="183"/>
      <c r="AG835" s="183"/>
      <c r="AH835" s="183"/>
      <c r="AI835" s="183"/>
      <c r="AJ835" s="183"/>
      <c r="AK835" s="183"/>
      <c r="AL835" s="183"/>
      <c r="AM835" s="183"/>
      <c r="AN835" s="183"/>
      <c r="AO835" s="183"/>
      <c r="AP835" s="183"/>
      <c r="AQ835" s="183"/>
      <c r="AR835" s="183"/>
      <c r="AS835" s="183"/>
      <c r="AT835" s="183"/>
      <c r="AU835" s="183"/>
      <c r="AV835" s="183"/>
      <c r="AW835" s="183"/>
      <c r="AX835" s="130"/>
      <c r="AY835" s="130"/>
      <c r="AZ835" s="130"/>
      <c r="BA835" s="130"/>
      <c r="BB835" s="130"/>
      <c r="BC835" s="130"/>
      <c r="BD835" s="130"/>
      <c r="BE835" s="130"/>
      <c r="BF835" s="130"/>
      <c r="BG835" s="130"/>
      <c r="BH835" s="130"/>
      <c r="BI835" s="130"/>
      <c r="BJ835" s="130"/>
      <c r="BK835" s="130"/>
      <c r="BL835" s="130"/>
      <c r="BM835" s="130"/>
    </row>
    <row r="836">
      <c r="A836" s="183"/>
      <c r="B836" s="183"/>
      <c r="C836" s="273"/>
      <c r="D836" s="228"/>
      <c r="E836" s="228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  <c r="AB836" s="183"/>
      <c r="AC836" s="183"/>
      <c r="AD836" s="183"/>
      <c r="AE836" s="183"/>
      <c r="AF836" s="183"/>
      <c r="AG836" s="183"/>
      <c r="AH836" s="183"/>
      <c r="AI836" s="183"/>
      <c r="AJ836" s="183"/>
      <c r="AK836" s="183"/>
      <c r="AL836" s="183"/>
      <c r="AM836" s="183"/>
      <c r="AN836" s="183"/>
      <c r="AO836" s="183"/>
      <c r="AP836" s="183"/>
      <c r="AQ836" s="183"/>
      <c r="AR836" s="183"/>
      <c r="AS836" s="183"/>
      <c r="AT836" s="183"/>
      <c r="AU836" s="183"/>
      <c r="AV836" s="183"/>
      <c r="AW836" s="183"/>
      <c r="AX836" s="130"/>
      <c r="AY836" s="130"/>
      <c r="AZ836" s="130"/>
      <c r="BA836" s="130"/>
      <c r="BB836" s="130"/>
      <c r="BC836" s="130"/>
      <c r="BD836" s="130"/>
      <c r="BE836" s="130"/>
      <c r="BF836" s="130"/>
      <c r="BG836" s="130"/>
      <c r="BH836" s="130"/>
      <c r="BI836" s="130"/>
      <c r="BJ836" s="130"/>
      <c r="BK836" s="130"/>
      <c r="BL836" s="130"/>
      <c r="BM836" s="130"/>
    </row>
    <row r="837">
      <c r="A837" s="183"/>
      <c r="B837" s="183"/>
      <c r="C837" s="273"/>
      <c r="D837" s="228"/>
      <c r="E837" s="228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  <c r="AB837" s="183"/>
      <c r="AC837" s="183"/>
      <c r="AD837" s="183"/>
      <c r="AE837" s="183"/>
      <c r="AF837" s="183"/>
      <c r="AG837" s="183"/>
      <c r="AH837" s="183"/>
      <c r="AI837" s="183"/>
      <c r="AJ837" s="183"/>
      <c r="AK837" s="183"/>
      <c r="AL837" s="183"/>
      <c r="AM837" s="183"/>
      <c r="AN837" s="183"/>
      <c r="AO837" s="183"/>
      <c r="AP837" s="183"/>
      <c r="AQ837" s="183"/>
      <c r="AR837" s="183"/>
      <c r="AS837" s="183"/>
      <c r="AT837" s="183"/>
      <c r="AU837" s="183"/>
      <c r="AV837" s="183"/>
      <c r="AW837" s="183"/>
      <c r="AX837" s="130"/>
      <c r="AY837" s="130"/>
      <c r="AZ837" s="130"/>
      <c r="BA837" s="130"/>
      <c r="BB837" s="130"/>
      <c r="BC837" s="130"/>
      <c r="BD837" s="130"/>
      <c r="BE837" s="130"/>
      <c r="BF837" s="130"/>
      <c r="BG837" s="130"/>
      <c r="BH837" s="130"/>
      <c r="BI837" s="130"/>
      <c r="BJ837" s="130"/>
      <c r="BK837" s="130"/>
      <c r="BL837" s="130"/>
      <c r="BM837" s="130"/>
    </row>
    <row r="838">
      <c r="A838" s="183"/>
      <c r="B838" s="183"/>
      <c r="C838" s="273"/>
      <c r="D838" s="228"/>
      <c r="E838" s="228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  <c r="AB838" s="183"/>
      <c r="AC838" s="183"/>
      <c r="AD838" s="183"/>
      <c r="AE838" s="183"/>
      <c r="AF838" s="183"/>
      <c r="AG838" s="183"/>
      <c r="AH838" s="183"/>
      <c r="AI838" s="183"/>
      <c r="AJ838" s="183"/>
      <c r="AK838" s="183"/>
      <c r="AL838" s="183"/>
      <c r="AM838" s="183"/>
      <c r="AN838" s="183"/>
      <c r="AO838" s="183"/>
      <c r="AP838" s="183"/>
      <c r="AQ838" s="183"/>
      <c r="AR838" s="183"/>
      <c r="AS838" s="183"/>
      <c r="AT838" s="183"/>
      <c r="AU838" s="183"/>
      <c r="AV838" s="183"/>
      <c r="AW838" s="183"/>
      <c r="AX838" s="130"/>
      <c r="AY838" s="130"/>
      <c r="AZ838" s="130"/>
      <c r="BA838" s="130"/>
      <c r="BB838" s="130"/>
      <c r="BC838" s="130"/>
      <c r="BD838" s="130"/>
      <c r="BE838" s="130"/>
      <c r="BF838" s="130"/>
      <c r="BG838" s="130"/>
      <c r="BH838" s="130"/>
      <c r="BI838" s="130"/>
      <c r="BJ838" s="130"/>
      <c r="BK838" s="130"/>
      <c r="BL838" s="130"/>
      <c r="BM838" s="130"/>
    </row>
    <row r="839">
      <c r="A839" s="183"/>
      <c r="B839" s="183"/>
      <c r="C839" s="273"/>
      <c r="D839" s="228"/>
      <c r="E839" s="228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  <c r="AB839" s="183"/>
      <c r="AC839" s="183"/>
      <c r="AD839" s="183"/>
      <c r="AE839" s="183"/>
      <c r="AF839" s="183"/>
      <c r="AG839" s="183"/>
      <c r="AH839" s="183"/>
      <c r="AI839" s="183"/>
      <c r="AJ839" s="183"/>
      <c r="AK839" s="183"/>
      <c r="AL839" s="183"/>
      <c r="AM839" s="183"/>
      <c r="AN839" s="183"/>
      <c r="AO839" s="183"/>
      <c r="AP839" s="183"/>
      <c r="AQ839" s="183"/>
      <c r="AR839" s="183"/>
      <c r="AS839" s="183"/>
      <c r="AT839" s="183"/>
      <c r="AU839" s="183"/>
      <c r="AV839" s="183"/>
      <c r="AW839" s="183"/>
      <c r="AX839" s="130"/>
      <c r="AY839" s="130"/>
      <c r="AZ839" s="130"/>
      <c r="BA839" s="130"/>
      <c r="BB839" s="130"/>
      <c r="BC839" s="130"/>
      <c r="BD839" s="130"/>
      <c r="BE839" s="130"/>
      <c r="BF839" s="130"/>
      <c r="BG839" s="130"/>
      <c r="BH839" s="130"/>
      <c r="BI839" s="130"/>
      <c r="BJ839" s="130"/>
      <c r="BK839" s="130"/>
      <c r="BL839" s="130"/>
      <c r="BM839" s="130"/>
    </row>
    <row r="840">
      <c r="A840" s="183"/>
      <c r="B840" s="183"/>
      <c r="C840" s="273"/>
      <c r="D840" s="228"/>
      <c r="E840" s="228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  <c r="AB840" s="183"/>
      <c r="AC840" s="183"/>
      <c r="AD840" s="183"/>
      <c r="AE840" s="183"/>
      <c r="AF840" s="183"/>
      <c r="AG840" s="183"/>
      <c r="AH840" s="183"/>
      <c r="AI840" s="183"/>
      <c r="AJ840" s="183"/>
      <c r="AK840" s="183"/>
      <c r="AL840" s="183"/>
      <c r="AM840" s="183"/>
      <c r="AN840" s="183"/>
      <c r="AO840" s="183"/>
      <c r="AP840" s="183"/>
      <c r="AQ840" s="183"/>
      <c r="AR840" s="183"/>
      <c r="AS840" s="183"/>
      <c r="AT840" s="183"/>
      <c r="AU840" s="183"/>
      <c r="AV840" s="183"/>
      <c r="AW840" s="183"/>
      <c r="AX840" s="130"/>
      <c r="AY840" s="130"/>
      <c r="AZ840" s="130"/>
      <c r="BA840" s="130"/>
      <c r="BB840" s="130"/>
      <c r="BC840" s="130"/>
      <c r="BD840" s="130"/>
      <c r="BE840" s="130"/>
      <c r="BF840" s="130"/>
      <c r="BG840" s="130"/>
      <c r="BH840" s="130"/>
      <c r="BI840" s="130"/>
      <c r="BJ840" s="130"/>
      <c r="BK840" s="130"/>
      <c r="BL840" s="130"/>
      <c r="BM840" s="130"/>
    </row>
    <row r="841">
      <c r="A841" s="183"/>
      <c r="B841" s="183"/>
      <c r="C841" s="273"/>
      <c r="D841" s="228"/>
      <c r="E841" s="228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  <c r="AB841" s="183"/>
      <c r="AC841" s="183"/>
      <c r="AD841" s="183"/>
      <c r="AE841" s="183"/>
      <c r="AF841" s="183"/>
      <c r="AG841" s="183"/>
      <c r="AH841" s="183"/>
      <c r="AI841" s="183"/>
      <c r="AJ841" s="183"/>
      <c r="AK841" s="183"/>
      <c r="AL841" s="183"/>
      <c r="AM841" s="183"/>
      <c r="AN841" s="183"/>
      <c r="AO841" s="183"/>
      <c r="AP841" s="183"/>
      <c r="AQ841" s="183"/>
      <c r="AR841" s="183"/>
      <c r="AS841" s="183"/>
      <c r="AT841" s="183"/>
      <c r="AU841" s="183"/>
      <c r="AV841" s="183"/>
      <c r="AW841" s="183"/>
      <c r="AX841" s="130"/>
      <c r="AY841" s="130"/>
      <c r="AZ841" s="130"/>
      <c r="BA841" s="130"/>
      <c r="BB841" s="130"/>
      <c r="BC841" s="130"/>
      <c r="BD841" s="130"/>
      <c r="BE841" s="130"/>
      <c r="BF841" s="130"/>
      <c r="BG841" s="130"/>
      <c r="BH841" s="130"/>
      <c r="BI841" s="130"/>
      <c r="BJ841" s="130"/>
      <c r="BK841" s="130"/>
      <c r="BL841" s="130"/>
      <c r="BM841" s="130"/>
    </row>
    <row r="842">
      <c r="A842" s="183"/>
      <c r="B842" s="183"/>
      <c r="C842" s="273"/>
      <c r="D842" s="228"/>
      <c r="E842" s="228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  <c r="AB842" s="183"/>
      <c r="AC842" s="183"/>
      <c r="AD842" s="183"/>
      <c r="AE842" s="183"/>
      <c r="AF842" s="183"/>
      <c r="AG842" s="183"/>
      <c r="AH842" s="183"/>
      <c r="AI842" s="183"/>
      <c r="AJ842" s="183"/>
      <c r="AK842" s="183"/>
      <c r="AL842" s="183"/>
      <c r="AM842" s="183"/>
      <c r="AN842" s="183"/>
      <c r="AO842" s="183"/>
      <c r="AP842" s="183"/>
      <c r="AQ842" s="183"/>
      <c r="AR842" s="183"/>
      <c r="AS842" s="183"/>
      <c r="AT842" s="183"/>
      <c r="AU842" s="183"/>
      <c r="AV842" s="183"/>
      <c r="AW842" s="183"/>
      <c r="AX842" s="130"/>
      <c r="AY842" s="130"/>
      <c r="AZ842" s="130"/>
      <c r="BA842" s="130"/>
      <c r="BB842" s="130"/>
      <c r="BC842" s="130"/>
      <c r="BD842" s="130"/>
      <c r="BE842" s="130"/>
      <c r="BF842" s="130"/>
      <c r="BG842" s="130"/>
      <c r="BH842" s="130"/>
      <c r="BI842" s="130"/>
      <c r="BJ842" s="130"/>
      <c r="BK842" s="130"/>
      <c r="BL842" s="130"/>
      <c r="BM842" s="130"/>
    </row>
    <row r="843">
      <c r="A843" s="183"/>
      <c r="B843" s="183"/>
      <c r="C843" s="273"/>
      <c r="D843" s="228"/>
      <c r="E843" s="228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  <c r="AB843" s="183"/>
      <c r="AC843" s="183"/>
      <c r="AD843" s="183"/>
      <c r="AE843" s="183"/>
      <c r="AF843" s="183"/>
      <c r="AG843" s="183"/>
      <c r="AH843" s="183"/>
      <c r="AI843" s="183"/>
      <c r="AJ843" s="183"/>
      <c r="AK843" s="183"/>
      <c r="AL843" s="183"/>
      <c r="AM843" s="183"/>
      <c r="AN843" s="183"/>
      <c r="AO843" s="183"/>
      <c r="AP843" s="183"/>
      <c r="AQ843" s="183"/>
      <c r="AR843" s="183"/>
      <c r="AS843" s="183"/>
      <c r="AT843" s="183"/>
      <c r="AU843" s="183"/>
      <c r="AV843" s="183"/>
      <c r="AW843" s="183"/>
      <c r="AX843" s="130"/>
      <c r="AY843" s="130"/>
      <c r="AZ843" s="130"/>
      <c r="BA843" s="130"/>
      <c r="BB843" s="130"/>
      <c r="BC843" s="130"/>
      <c r="BD843" s="130"/>
      <c r="BE843" s="130"/>
      <c r="BF843" s="130"/>
      <c r="BG843" s="130"/>
      <c r="BH843" s="130"/>
      <c r="BI843" s="130"/>
      <c r="BJ843" s="130"/>
      <c r="BK843" s="130"/>
      <c r="BL843" s="130"/>
      <c r="BM843" s="130"/>
    </row>
    <row r="844">
      <c r="A844" s="183"/>
      <c r="B844" s="183"/>
      <c r="C844" s="273"/>
      <c r="D844" s="228"/>
      <c r="E844" s="228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  <c r="AB844" s="183"/>
      <c r="AC844" s="183"/>
      <c r="AD844" s="183"/>
      <c r="AE844" s="183"/>
      <c r="AF844" s="183"/>
      <c r="AG844" s="183"/>
      <c r="AH844" s="183"/>
      <c r="AI844" s="183"/>
      <c r="AJ844" s="183"/>
      <c r="AK844" s="183"/>
      <c r="AL844" s="183"/>
      <c r="AM844" s="183"/>
      <c r="AN844" s="183"/>
      <c r="AO844" s="183"/>
      <c r="AP844" s="183"/>
      <c r="AQ844" s="183"/>
      <c r="AR844" s="183"/>
      <c r="AS844" s="183"/>
      <c r="AT844" s="183"/>
      <c r="AU844" s="183"/>
      <c r="AV844" s="183"/>
      <c r="AW844" s="183"/>
      <c r="AX844" s="130"/>
      <c r="AY844" s="130"/>
      <c r="AZ844" s="130"/>
      <c r="BA844" s="130"/>
      <c r="BB844" s="130"/>
      <c r="BC844" s="130"/>
      <c r="BD844" s="130"/>
      <c r="BE844" s="130"/>
      <c r="BF844" s="130"/>
      <c r="BG844" s="130"/>
      <c r="BH844" s="130"/>
      <c r="BI844" s="130"/>
      <c r="BJ844" s="130"/>
      <c r="BK844" s="130"/>
      <c r="BL844" s="130"/>
      <c r="BM844" s="130"/>
    </row>
    <row r="845">
      <c r="A845" s="183"/>
      <c r="B845" s="183"/>
      <c r="C845" s="273"/>
      <c r="D845" s="228"/>
      <c r="E845" s="228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  <c r="AB845" s="183"/>
      <c r="AC845" s="183"/>
      <c r="AD845" s="183"/>
      <c r="AE845" s="183"/>
      <c r="AF845" s="183"/>
      <c r="AG845" s="183"/>
      <c r="AH845" s="183"/>
      <c r="AI845" s="183"/>
      <c r="AJ845" s="183"/>
      <c r="AK845" s="183"/>
      <c r="AL845" s="183"/>
      <c r="AM845" s="183"/>
      <c r="AN845" s="183"/>
      <c r="AO845" s="183"/>
      <c r="AP845" s="183"/>
      <c r="AQ845" s="183"/>
      <c r="AR845" s="183"/>
      <c r="AS845" s="183"/>
      <c r="AT845" s="183"/>
      <c r="AU845" s="183"/>
      <c r="AV845" s="183"/>
      <c r="AW845" s="183"/>
      <c r="AX845" s="130"/>
      <c r="AY845" s="130"/>
      <c r="AZ845" s="130"/>
      <c r="BA845" s="130"/>
      <c r="BB845" s="130"/>
      <c r="BC845" s="130"/>
      <c r="BD845" s="130"/>
      <c r="BE845" s="130"/>
      <c r="BF845" s="130"/>
      <c r="BG845" s="130"/>
      <c r="BH845" s="130"/>
      <c r="BI845" s="130"/>
      <c r="BJ845" s="130"/>
      <c r="BK845" s="130"/>
      <c r="BL845" s="130"/>
      <c r="BM845" s="130"/>
    </row>
    <row r="846">
      <c r="A846" s="183"/>
      <c r="B846" s="183"/>
      <c r="C846" s="273"/>
      <c r="D846" s="228"/>
      <c r="E846" s="228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  <c r="AB846" s="183"/>
      <c r="AC846" s="183"/>
      <c r="AD846" s="183"/>
      <c r="AE846" s="183"/>
      <c r="AF846" s="183"/>
      <c r="AG846" s="183"/>
      <c r="AH846" s="183"/>
      <c r="AI846" s="183"/>
      <c r="AJ846" s="183"/>
      <c r="AK846" s="183"/>
      <c r="AL846" s="183"/>
      <c r="AM846" s="183"/>
      <c r="AN846" s="183"/>
      <c r="AO846" s="183"/>
      <c r="AP846" s="183"/>
      <c r="AQ846" s="183"/>
      <c r="AR846" s="183"/>
      <c r="AS846" s="183"/>
      <c r="AT846" s="183"/>
      <c r="AU846" s="183"/>
      <c r="AV846" s="183"/>
      <c r="AW846" s="183"/>
      <c r="AX846" s="130"/>
      <c r="AY846" s="130"/>
      <c r="AZ846" s="130"/>
      <c r="BA846" s="130"/>
      <c r="BB846" s="130"/>
      <c r="BC846" s="130"/>
      <c r="BD846" s="130"/>
      <c r="BE846" s="130"/>
      <c r="BF846" s="130"/>
      <c r="BG846" s="130"/>
      <c r="BH846" s="130"/>
      <c r="BI846" s="130"/>
      <c r="BJ846" s="130"/>
      <c r="BK846" s="130"/>
      <c r="BL846" s="130"/>
      <c r="BM846" s="130"/>
    </row>
    <row r="847">
      <c r="A847" s="183"/>
      <c r="B847" s="183"/>
      <c r="C847" s="273"/>
      <c r="D847" s="228"/>
      <c r="E847" s="228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  <c r="AB847" s="183"/>
      <c r="AC847" s="183"/>
      <c r="AD847" s="183"/>
      <c r="AE847" s="183"/>
      <c r="AF847" s="183"/>
      <c r="AG847" s="183"/>
      <c r="AH847" s="183"/>
      <c r="AI847" s="183"/>
      <c r="AJ847" s="183"/>
      <c r="AK847" s="183"/>
      <c r="AL847" s="183"/>
      <c r="AM847" s="183"/>
      <c r="AN847" s="183"/>
      <c r="AO847" s="183"/>
      <c r="AP847" s="183"/>
      <c r="AQ847" s="183"/>
      <c r="AR847" s="183"/>
      <c r="AS847" s="183"/>
      <c r="AT847" s="183"/>
      <c r="AU847" s="183"/>
      <c r="AV847" s="183"/>
      <c r="AW847" s="183"/>
      <c r="AX847" s="130"/>
      <c r="AY847" s="130"/>
      <c r="AZ847" s="130"/>
      <c r="BA847" s="130"/>
      <c r="BB847" s="130"/>
      <c r="BC847" s="130"/>
      <c r="BD847" s="130"/>
      <c r="BE847" s="130"/>
      <c r="BF847" s="130"/>
      <c r="BG847" s="130"/>
      <c r="BH847" s="130"/>
      <c r="BI847" s="130"/>
      <c r="BJ847" s="130"/>
      <c r="BK847" s="130"/>
      <c r="BL847" s="130"/>
      <c r="BM847" s="130"/>
    </row>
    <row r="848">
      <c r="A848" s="183"/>
      <c r="B848" s="183"/>
      <c r="C848" s="273"/>
      <c r="D848" s="228"/>
      <c r="E848" s="228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  <c r="AB848" s="183"/>
      <c r="AC848" s="183"/>
      <c r="AD848" s="183"/>
      <c r="AE848" s="183"/>
      <c r="AF848" s="183"/>
      <c r="AG848" s="183"/>
      <c r="AH848" s="183"/>
      <c r="AI848" s="183"/>
      <c r="AJ848" s="183"/>
      <c r="AK848" s="183"/>
      <c r="AL848" s="183"/>
      <c r="AM848" s="183"/>
      <c r="AN848" s="183"/>
      <c r="AO848" s="183"/>
      <c r="AP848" s="183"/>
      <c r="AQ848" s="183"/>
      <c r="AR848" s="183"/>
      <c r="AS848" s="183"/>
      <c r="AT848" s="183"/>
      <c r="AU848" s="183"/>
      <c r="AV848" s="183"/>
      <c r="AW848" s="183"/>
      <c r="AX848" s="130"/>
      <c r="AY848" s="130"/>
      <c r="AZ848" s="130"/>
      <c r="BA848" s="130"/>
      <c r="BB848" s="130"/>
      <c r="BC848" s="130"/>
      <c r="BD848" s="130"/>
      <c r="BE848" s="130"/>
      <c r="BF848" s="130"/>
      <c r="BG848" s="130"/>
      <c r="BH848" s="130"/>
      <c r="BI848" s="130"/>
      <c r="BJ848" s="130"/>
      <c r="BK848" s="130"/>
      <c r="BL848" s="130"/>
      <c r="BM848" s="130"/>
    </row>
    <row r="849">
      <c r="A849" s="183"/>
      <c r="B849" s="183"/>
      <c r="C849" s="273"/>
      <c r="D849" s="228"/>
      <c r="E849" s="228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  <c r="AB849" s="183"/>
      <c r="AC849" s="183"/>
      <c r="AD849" s="183"/>
      <c r="AE849" s="183"/>
      <c r="AF849" s="183"/>
      <c r="AG849" s="183"/>
      <c r="AH849" s="183"/>
      <c r="AI849" s="183"/>
      <c r="AJ849" s="183"/>
      <c r="AK849" s="183"/>
      <c r="AL849" s="183"/>
      <c r="AM849" s="183"/>
      <c r="AN849" s="183"/>
      <c r="AO849" s="183"/>
      <c r="AP849" s="183"/>
      <c r="AQ849" s="183"/>
      <c r="AR849" s="183"/>
      <c r="AS849" s="183"/>
      <c r="AT849" s="183"/>
      <c r="AU849" s="183"/>
      <c r="AV849" s="183"/>
      <c r="AW849" s="183"/>
      <c r="AX849" s="130"/>
      <c r="AY849" s="130"/>
      <c r="AZ849" s="130"/>
      <c r="BA849" s="130"/>
      <c r="BB849" s="130"/>
      <c r="BC849" s="130"/>
      <c r="BD849" s="130"/>
      <c r="BE849" s="130"/>
      <c r="BF849" s="130"/>
      <c r="BG849" s="130"/>
      <c r="BH849" s="130"/>
      <c r="BI849" s="130"/>
      <c r="BJ849" s="130"/>
      <c r="BK849" s="130"/>
      <c r="BL849" s="130"/>
      <c r="BM849" s="130"/>
    </row>
    <row r="850">
      <c r="A850" s="183"/>
      <c r="B850" s="183"/>
      <c r="C850" s="273"/>
      <c r="D850" s="228"/>
      <c r="E850" s="228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  <c r="AB850" s="183"/>
      <c r="AC850" s="183"/>
      <c r="AD850" s="183"/>
      <c r="AE850" s="183"/>
      <c r="AF850" s="183"/>
      <c r="AG850" s="183"/>
      <c r="AH850" s="183"/>
      <c r="AI850" s="183"/>
      <c r="AJ850" s="183"/>
      <c r="AK850" s="183"/>
      <c r="AL850" s="183"/>
      <c r="AM850" s="183"/>
      <c r="AN850" s="183"/>
      <c r="AO850" s="183"/>
      <c r="AP850" s="183"/>
      <c r="AQ850" s="183"/>
      <c r="AR850" s="183"/>
      <c r="AS850" s="183"/>
      <c r="AT850" s="183"/>
      <c r="AU850" s="183"/>
      <c r="AV850" s="183"/>
      <c r="AW850" s="183"/>
      <c r="AX850" s="130"/>
      <c r="AY850" s="130"/>
      <c r="AZ850" s="130"/>
      <c r="BA850" s="130"/>
      <c r="BB850" s="130"/>
      <c r="BC850" s="130"/>
      <c r="BD850" s="130"/>
      <c r="BE850" s="130"/>
      <c r="BF850" s="130"/>
      <c r="BG850" s="130"/>
      <c r="BH850" s="130"/>
      <c r="BI850" s="130"/>
      <c r="BJ850" s="130"/>
      <c r="BK850" s="130"/>
      <c r="BL850" s="130"/>
      <c r="BM850" s="130"/>
    </row>
    <row r="851">
      <c r="A851" s="183"/>
      <c r="B851" s="183"/>
      <c r="C851" s="273"/>
      <c r="D851" s="228"/>
      <c r="E851" s="228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  <c r="AB851" s="183"/>
      <c r="AC851" s="183"/>
      <c r="AD851" s="183"/>
      <c r="AE851" s="183"/>
      <c r="AF851" s="183"/>
      <c r="AG851" s="183"/>
      <c r="AH851" s="183"/>
      <c r="AI851" s="183"/>
      <c r="AJ851" s="183"/>
      <c r="AK851" s="183"/>
      <c r="AL851" s="183"/>
      <c r="AM851" s="183"/>
      <c r="AN851" s="183"/>
      <c r="AO851" s="183"/>
      <c r="AP851" s="183"/>
      <c r="AQ851" s="183"/>
      <c r="AR851" s="183"/>
      <c r="AS851" s="183"/>
      <c r="AT851" s="183"/>
      <c r="AU851" s="183"/>
      <c r="AV851" s="183"/>
      <c r="AW851" s="183"/>
      <c r="AX851" s="130"/>
      <c r="AY851" s="130"/>
      <c r="AZ851" s="130"/>
      <c r="BA851" s="130"/>
      <c r="BB851" s="130"/>
      <c r="BC851" s="130"/>
      <c r="BD851" s="130"/>
      <c r="BE851" s="130"/>
      <c r="BF851" s="130"/>
      <c r="BG851" s="130"/>
      <c r="BH851" s="130"/>
      <c r="BI851" s="130"/>
      <c r="BJ851" s="130"/>
      <c r="BK851" s="130"/>
      <c r="BL851" s="130"/>
      <c r="BM851" s="130"/>
    </row>
    <row r="852">
      <c r="A852" s="183"/>
      <c r="B852" s="183"/>
      <c r="C852" s="273"/>
      <c r="D852" s="228"/>
      <c r="E852" s="228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  <c r="AB852" s="183"/>
      <c r="AC852" s="183"/>
      <c r="AD852" s="183"/>
      <c r="AE852" s="183"/>
      <c r="AF852" s="183"/>
      <c r="AG852" s="183"/>
      <c r="AH852" s="183"/>
      <c r="AI852" s="183"/>
      <c r="AJ852" s="183"/>
      <c r="AK852" s="183"/>
      <c r="AL852" s="183"/>
      <c r="AM852" s="183"/>
      <c r="AN852" s="183"/>
      <c r="AO852" s="183"/>
      <c r="AP852" s="183"/>
      <c r="AQ852" s="183"/>
      <c r="AR852" s="183"/>
      <c r="AS852" s="183"/>
      <c r="AT852" s="183"/>
      <c r="AU852" s="183"/>
      <c r="AV852" s="183"/>
      <c r="AW852" s="183"/>
      <c r="AX852" s="130"/>
      <c r="AY852" s="130"/>
      <c r="AZ852" s="130"/>
      <c r="BA852" s="130"/>
      <c r="BB852" s="130"/>
      <c r="BC852" s="130"/>
      <c r="BD852" s="130"/>
      <c r="BE852" s="130"/>
      <c r="BF852" s="130"/>
      <c r="BG852" s="130"/>
      <c r="BH852" s="130"/>
      <c r="BI852" s="130"/>
      <c r="BJ852" s="130"/>
      <c r="BK852" s="130"/>
      <c r="BL852" s="130"/>
      <c r="BM852" s="130"/>
    </row>
    <row r="853">
      <c r="A853" s="183"/>
      <c r="B853" s="183"/>
      <c r="C853" s="273"/>
      <c r="D853" s="228"/>
      <c r="E853" s="228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  <c r="AB853" s="183"/>
      <c r="AC853" s="183"/>
      <c r="AD853" s="183"/>
      <c r="AE853" s="183"/>
      <c r="AF853" s="183"/>
      <c r="AG853" s="183"/>
      <c r="AH853" s="183"/>
      <c r="AI853" s="183"/>
      <c r="AJ853" s="183"/>
      <c r="AK853" s="183"/>
      <c r="AL853" s="183"/>
      <c r="AM853" s="183"/>
      <c r="AN853" s="183"/>
      <c r="AO853" s="183"/>
      <c r="AP853" s="183"/>
      <c r="AQ853" s="183"/>
      <c r="AR853" s="183"/>
      <c r="AS853" s="183"/>
      <c r="AT853" s="183"/>
      <c r="AU853" s="183"/>
      <c r="AV853" s="183"/>
      <c r="AW853" s="183"/>
      <c r="AX853" s="130"/>
      <c r="AY853" s="130"/>
      <c r="AZ853" s="130"/>
      <c r="BA853" s="130"/>
      <c r="BB853" s="130"/>
      <c r="BC853" s="130"/>
      <c r="BD853" s="130"/>
      <c r="BE853" s="130"/>
      <c r="BF853" s="130"/>
      <c r="BG853" s="130"/>
      <c r="BH853" s="130"/>
      <c r="BI853" s="130"/>
      <c r="BJ853" s="130"/>
      <c r="BK853" s="130"/>
      <c r="BL853" s="130"/>
      <c r="BM853" s="130"/>
    </row>
    <row r="854">
      <c r="A854" s="183"/>
      <c r="B854" s="183"/>
      <c r="C854" s="273"/>
      <c r="D854" s="228"/>
      <c r="E854" s="228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  <c r="AB854" s="183"/>
      <c r="AC854" s="183"/>
      <c r="AD854" s="183"/>
      <c r="AE854" s="183"/>
      <c r="AF854" s="183"/>
      <c r="AG854" s="183"/>
      <c r="AH854" s="183"/>
      <c r="AI854" s="183"/>
      <c r="AJ854" s="183"/>
      <c r="AK854" s="183"/>
      <c r="AL854" s="183"/>
      <c r="AM854" s="183"/>
      <c r="AN854" s="183"/>
      <c r="AO854" s="183"/>
      <c r="AP854" s="183"/>
      <c r="AQ854" s="183"/>
      <c r="AR854" s="183"/>
      <c r="AS854" s="183"/>
      <c r="AT854" s="183"/>
      <c r="AU854" s="183"/>
      <c r="AV854" s="183"/>
      <c r="AW854" s="183"/>
      <c r="AX854" s="130"/>
      <c r="AY854" s="130"/>
      <c r="AZ854" s="130"/>
      <c r="BA854" s="130"/>
      <c r="BB854" s="130"/>
      <c r="BC854" s="130"/>
      <c r="BD854" s="130"/>
      <c r="BE854" s="130"/>
      <c r="BF854" s="130"/>
      <c r="BG854" s="130"/>
      <c r="BH854" s="130"/>
      <c r="BI854" s="130"/>
      <c r="BJ854" s="130"/>
      <c r="BK854" s="130"/>
      <c r="BL854" s="130"/>
      <c r="BM854" s="130"/>
    </row>
    <row r="855">
      <c r="A855" s="183"/>
      <c r="B855" s="183"/>
      <c r="C855" s="273"/>
      <c r="D855" s="228"/>
      <c r="E855" s="228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  <c r="AB855" s="183"/>
      <c r="AC855" s="183"/>
      <c r="AD855" s="183"/>
      <c r="AE855" s="183"/>
      <c r="AF855" s="183"/>
      <c r="AG855" s="183"/>
      <c r="AH855" s="183"/>
      <c r="AI855" s="183"/>
      <c r="AJ855" s="183"/>
      <c r="AK855" s="183"/>
      <c r="AL855" s="183"/>
      <c r="AM855" s="183"/>
      <c r="AN855" s="183"/>
      <c r="AO855" s="183"/>
      <c r="AP855" s="183"/>
      <c r="AQ855" s="183"/>
      <c r="AR855" s="183"/>
      <c r="AS855" s="183"/>
      <c r="AT855" s="183"/>
      <c r="AU855" s="183"/>
      <c r="AV855" s="183"/>
      <c r="AW855" s="183"/>
      <c r="AX855" s="130"/>
      <c r="AY855" s="130"/>
      <c r="AZ855" s="130"/>
      <c r="BA855" s="130"/>
      <c r="BB855" s="130"/>
      <c r="BC855" s="130"/>
      <c r="BD855" s="130"/>
      <c r="BE855" s="130"/>
      <c r="BF855" s="130"/>
      <c r="BG855" s="130"/>
      <c r="BH855" s="130"/>
      <c r="BI855" s="130"/>
      <c r="BJ855" s="130"/>
      <c r="BK855" s="130"/>
      <c r="BL855" s="130"/>
      <c r="BM855" s="130"/>
    </row>
    <row r="856">
      <c r="A856" s="183"/>
      <c r="B856" s="183"/>
      <c r="C856" s="273"/>
      <c r="D856" s="228"/>
      <c r="E856" s="228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  <c r="AB856" s="183"/>
      <c r="AC856" s="183"/>
      <c r="AD856" s="183"/>
      <c r="AE856" s="183"/>
      <c r="AF856" s="183"/>
      <c r="AG856" s="183"/>
      <c r="AH856" s="183"/>
      <c r="AI856" s="183"/>
      <c r="AJ856" s="183"/>
      <c r="AK856" s="183"/>
      <c r="AL856" s="183"/>
      <c r="AM856" s="183"/>
      <c r="AN856" s="183"/>
      <c r="AO856" s="183"/>
      <c r="AP856" s="183"/>
      <c r="AQ856" s="183"/>
      <c r="AR856" s="183"/>
      <c r="AS856" s="183"/>
      <c r="AT856" s="183"/>
      <c r="AU856" s="183"/>
      <c r="AV856" s="183"/>
      <c r="AW856" s="183"/>
      <c r="AX856" s="130"/>
      <c r="AY856" s="130"/>
      <c r="AZ856" s="130"/>
      <c r="BA856" s="130"/>
      <c r="BB856" s="130"/>
      <c r="BC856" s="130"/>
      <c r="BD856" s="130"/>
      <c r="BE856" s="130"/>
      <c r="BF856" s="130"/>
      <c r="BG856" s="130"/>
      <c r="BH856" s="130"/>
      <c r="BI856" s="130"/>
      <c r="BJ856" s="130"/>
      <c r="BK856" s="130"/>
      <c r="BL856" s="130"/>
      <c r="BM856" s="130"/>
    </row>
    <row r="857">
      <c r="A857" s="183"/>
      <c r="B857" s="183"/>
      <c r="C857" s="273"/>
      <c r="D857" s="228"/>
      <c r="E857" s="228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  <c r="AB857" s="183"/>
      <c r="AC857" s="183"/>
      <c r="AD857" s="183"/>
      <c r="AE857" s="183"/>
      <c r="AF857" s="183"/>
      <c r="AG857" s="183"/>
      <c r="AH857" s="183"/>
      <c r="AI857" s="183"/>
      <c r="AJ857" s="183"/>
      <c r="AK857" s="183"/>
      <c r="AL857" s="183"/>
      <c r="AM857" s="183"/>
      <c r="AN857" s="183"/>
      <c r="AO857" s="183"/>
      <c r="AP857" s="183"/>
      <c r="AQ857" s="183"/>
      <c r="AR857" s="183"/>
      <c r="AS857" s="183"/>
      <c r="AT857" s="183"/>
      <c r="AU857" s="183"/>
      <c r="AV857" s="183"/>
      <c r="AW857" s="183"/>
      <c r="AX857" s="130"/>
      <c r="AY857" s="130"/>
      <c r="AZ857" s="130"/>
      <c r="BA857" s="130"/>
      <c r="BB857" s="130"/>
      <c r="BC857" s="130"/>
      <c r="BD857" s="130"/>
      <c r="BE857" s="130"/>
      <c r="BF857" s="130"/>
      <c r="BG857" s="130"/>
      <c r="BH857" s="130"/>
      <c r="BI857" s="130"/>
      <c r="BJ857" s="130"/>
      <c r="BK857" s="130"/>
      <c r="BL857" s="130"/>
      <c r="BM857" s="130"/>
    </row>
    <row r="858">
      <c r="A858" s="183"/>
      <c r="B858" s="183"/>
      <c r="C858" s="273"/>
      <c r="D858" s="228"/>
      <c r="E858" s="228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  <c r="AB858" s="183"/>
      <c r="AC858" s="183"/>
      <c r="AD858" s="183"/>
      <c r="AE858" s="183"/>
      <c r="AF858" s="183"/>
      <c r="AG858" s="183"/>
      <c r="AH858" s="183"/>
      <c r="AI858" s="183"/>
      <c r="AJ858" s="183"/>
      <c r="AK858" s="183"/>
      <c r="AL858" s="183"/>
      <c r="AM858" s="183"/>
      <c r="AN858" s="183"/>
      <c r="AO858" s="183"/>
      <c r="AP858" s="183"/>
      <c r="AQ858" s="183"/>
      <c r="AR858" s="183"/>
      <c r="AS858" s="183"/>
      <c r="AT858" s="183"/>
      <c r="AU858" s="183"/>
      <c r="AV858" s="183"/>
      <c r="AW858" s="183"/>
      <c r="AX858" s="130"/>
      <c r="AY858" s="130"/>
      <c r="AZ858" s="130"/>
      <c r="BA858" s="130"/>
      <c r="BB858" s="130"/>
      <c r="BC858" s="130"/>
      <c r="BD858" s="130"/>
      <c r="BE858" s="130"/>
      <c r="BF858" s="130"/>
      <c r="BG858" s="130"/>
      <c r="BH858" s="130"/>
      <c r="BI858" s="130"/>
      <c r="BJ858" s="130"/>
      <c r="BK858" s="130"/>
      <c r="BL858" s="130"/>
      <c r="BM858" s="130"/>
    </row>
    <row r="859">
      <c r="A859" s="183"/>
      <c r="B859" s="183"/>
      <c r="C859" s="273"/>
      <c r="D859" s="228"/>
      <c r="E859" s="228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  <c r="AB859" s="183"/>
      <c r="AC859" s="183"/>
      <c r="AD859" s="183"/>
      <c r="AE859" s="183"/>
      <c r="AF859" s="183"/>
      <c r="AG859" s="183"/>
      <c r="AH859" s="183"/>
      <c r="AI859" s="183"/>
      <c r="AJ859" s="183"/>
      <c r="AK859" s="183"/>
      <c r="AL859" s="183"/>
      <c r="AM859" s="183"/>
      <c r="AN859" s="183"/>
      <c r="AO859" s="183"/>
      <c r="AP859" s="183"/>
      <c r="AQ859" s="183"/>
      <c r="AR859" s="183"/>
      <c r="AS859" s="183"/>
      <c r="AT859" s="183"/>
      <c r="AU859" s="183"/>
      <c r="AV859" s="183"/>
      <c r="AW859" s="183"/>
      <c r="AX859" s="130"/>
      <c r="AY859" s="130"/>
      <c r="AZ859" s="130"/>
      <c r="BA859" s="130"/>
      <c r="BB859" s="130"/>
      <c r="BC859" s="130"/>
      <c r="BD859" s="130"/>
      <c r="BE859" s="130"/>
      <c r="BF859" s="130"/>
      <c r="BG859" s="130"/>
      <c r="BH859" s="130"/>
      <c r="BI859" s="130"/>
      <c r="BJ859" s="130"/>
      <c r="BK859" s="130"/>
      <c r="BL859" s="130"/>
      <c r="BM859" s="130"/>
    </row>
    <row r="860">
      <c r="A860" s="183"/>
      <c r="B860" s="183"/>
      <c r="C860" s="273"/>
      <c r="D860" s="228"/>
      <c r="E860" s="228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  <c r="AB860" s="183"/>
      <c r="AC860" s="183"/>
      <c r="AD860" s="183"/>
      <c r="AE860" s="183"/>
      <c r="AF860" s="183"/>
      <c r="AG860" s="183"/>
      <c r="AH860" s="183"/>
      <c r="AI860" s="183"/>
      <c r="AJ860" s="183"/>
      <c r="AK860" s="183"/>
      <c r="AL860" s="183"/>
      <c r="AM860" s="183"/>
      <c r="AN860" s="183"/>
      <c r="AO860" s="183"/>
      <c r="AP860" s="183"/>
      <c r="AQ860" s="183"/>
      <c r="AR860" s="183"/>
      <c r="AS860" s="183"/>
      <c r="AT860" s="183"/>
      <c r="AU860" s="183"/>
      <c r="AV860" s="183"/>
      <c r="AW860" s="183"/>
      <c r="AX860" s="130"/>
      <c r="AY860" s="130"/>
      <c r="AZ860" s="130"/>
      <c r="BA860" s="130"/>
      <c r="BB860" s="130"/>
      <c r="BC860" s="130"/>
      <c r="BD860" s="130"/>
      <c r="BE860" s="130"/>
      <c r="BF860" s="130"/>
      <c r="BG860" s="130"/>
      <c r="BH860" s="130"/>
      <c r="BI860" s="130"/>
      <c r="BJ860" s="130"/>
      <c r="BK860" s="130"/>
      <c r="BL860" s="130"/>
      <c r="BM860" s="130"/>
    </row>
    <row r="861">
      <c r="A861" s="183"/>
      <c r="B861" s="183"/>
      <c r="C861" s="273"/>
      <c r="D861" s="228"/>
      <c r="E861" s="228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  <c r="AB861" s="183"/>
      <c r="AC861" s="183"/>
      <c r="AD861" s="183"/>
      <c r="AE861" s="183"/>
      <c r="AF861" s="183"/>
      <c r="AG861" s="183"/>
      <c r="AH861" s="183"/>
      <c r="AI861" s="183"/>
      <c r="AJ861" s="183"/>
      <c r="AK861" s="183"/>
      <c r="AL861" s="183"/>
      <c r="AM861" s="183"/>
      <c r="AN861" s="183"/>
      <c r="AO861" s="183"/>
      <c r="AP861" s="183"/>
      <c r="AQ861" s="183"/>
      <c r="AR861" s="183"/>
      <c r="AS861" s="183"/>
      <c r="AT861" s="183"/>
      <c r="AU861" s="183"/>
      <c r="AV861" s="183"/>
      <c r="AW861" s="183"/>
      <c r="AX861" s="130"/>
      <c r="AY861" s="130"/>
      <c r="AZ861" s="130"/>
      <c r="BA861" s="130"/>
      <c r="BB861" s="130"/>
      <c r="BC861" s="130"/>
      <c r="BD861" s="130"/>
      <c r="BE861" s="130"/>
      <c r="BF861" s="130"/>
      <c r="BG861" s="130"/>
      <c r="BH861" s="130"/>
      <c r="BI861" s="130"/>
      <c r="BJ861" s="130"/>
      <c r="BK861" s="130"/>
      <c r="BL861" s="130"/>
      <c r="BM861" s="130"/>
    </row>
    <row r="862">
      <c r="A862" s="183"/>
      <c r="B862" s="183"/>
      <c r="C862" s="273"/>
      <c r="D862" s="228"/>
      <c r="E862" s="228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  <c r="AB862" s="183"/>
      <c r="AC862" s="183"/>
      <c r="AD862" s="183"/>
      <c r="AE862" s="183"/>
      <c r="AF862" s="183"/>
      <c r="AG862" s="183"/>
      <c r="AH862" s="183"/>
      <c r="AI862" s="183"/>
      <c r="AJ862" s="183"/>
      <c r="AK862" s="183"/>
      <c r="AL862" s="183"/>
      <c r="AM862" s="183"/>
      <c r="AN862" s="183"/>
      <c r="AO862" s="183"/>
      <c r="AP862" s="183"/>
      <c r="AQ862" s="183"/>
      <c r="AR862" s="183"/>
      <c r="AS862" s="183"/>
      <c r="AT862" s="183"/>
      <c r="AU862" s="183"/>
      <c r="AV862" s="183"/>
      <c r="AW862" s="183"/>
      <c r="AX862" s="130"/>
      <c r="AY862" s="130"/>
      <c r="AZ862" s="130"/>
      <c r="BA862" s="130"/>
      <c r="BB862" s="130"/>
      <c r="BC862" s="130"/>
      <c r="BD862" s="130"/>
      <c r="BE862" s="130"/>
      <c r="BF862" s="130"/>
      <c r="BG862" s="130"/>
      <c r="BH862" s="130"/>
      <c r="BI862" s="130"/>
      <c r="BJ862" s="130"/>
      <c r="BK862" s="130"/>
      <c r="BL862" s="130"/>
      <c r="BM862" s="130"/>
    </row>
    <row r="863">
      <c r="A863" s="183"/>
      <c r="B863" s="183"/>
      <c r="C863" s="273"/>
      <c r="D863" s="228"/>
      <c r="E863" s="228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  <c r="AB863" s="183"/>
      <c r="AC863" s="183"/>
      <c r="AD863" s="183"/>
      <c r="AE863" s="183"/>
      <c r="AF863" s="183"/>
      <c r="AG863" s="183"/>
      <c r="AH863" s="183"/>
      <c r="AI863" s="183"/>
      <c r="AJ863" s="183"/>
      <c r="AK863" s="183"/>
      <c r="AL863" s="183"/>
      <c r="AM863" s="183"/>
      <c r="AN863" s="183"/>
      <c r="AO863" s="183"/>
      <c r="AP863" s="183"/>
      <c r="AQ863" s="183"/>
      <c r="AR863" s="183"/>
      <c r="AS863" s="183"/>
      <c r="AT863" s="183"/>
      <c r="AU863" s="183"/>
      <c r="AV863" s="183"/>
      <c r="AW863" s="183"/>
      <c r="AX863" s="130"/>
      <c r="AY863" s="130"/>
      <c r="AZ863" s="130"/>
      <c r="BA863" s="130"/>
      <c r="BB863" s="130"/>
      <c r="BC863" s="130"/>
      <c r="BD863" s="130"/>
      <c r="BE863" s="130"/>
      <c r="BF863" s="130"/>
      <c r="BG863" s="130"/>
      <c r="BH863" s="130"/>
      <c r="BI863" s="130"/>
      <c r="BJ863" s="130"/>
      <c r="BK863" s="130"/>
      <c r="BL863" s="130"/>
      <c r="BM863" s="130"/>
    </row>
    <row r="864">
      <c r="A864" s="183"/>
      <c r="B864" s="183"/>
      <c r="C864" s="273"/>
      <c r="D864" s="228"/>
      <c r="E864" s="228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  <c r="AB864" s="183"/>
      <c r="AC864" s="183"/>
      <c r="AD864" s="183"/>
      <c r="AE864" s="183"/>
      <c r="AF864" s="183"/>
      <c r="AG864" s="183"/>
      <c r="AH864" s="183"/>
      <c r="AI864" s="183"/>
      <c r="AJ864" s="183"/>
      <c r="AK864" s="183"/>
      <c r="AL864" s="183"/>
      <c r="AM864" s="183"/>
      <c r="AN864" s="183"/>
      <c r="AO864" s="183"/>
      <c r="AP864" s="183"/>
      <c r="AQ864" s="183"/>
      <c r="AR864" s="183"/>
      <c r="AS864" s="183"/>
      <c r="AT864" s="183"/>
      <c r="AU864" s="183"/>
      <c r="AV864" s="183"/>
      <c r="AW864" s="183"/>
      <c r="AX864" s="130"/>
      <c r="AY864" s="130"/>
      <c r="AZ864" s="130"/>
      <c r="BA864" s="130"/>
      <c r="BB864" s="130"/>
      <c r="BC864" s="130"/>
      <c r="BD864" s="130"/>
      <c r="BE864" s="130"/>
      <c r="BF864" s="130"/>
      <c r="BG864" s="130"/>
      <c r="BH864" s="130"/>
      <c r="BI864" s="130"/>
      <c r="BJ864" s="130"/>
      <c r="BK864" s="130"/>
      <c r="BL864" s="130"/>
      <c r="BM864" s="130"/>
    </row>
    <row r="865">
      <c r="A865" s="183"/>
      <c r="B865" s="183"/>
      <c r="C865" s="273"/>
      <c r="D865" s="228"/>
      <c r="E865" s="228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  <c r="AB865" s="183"/>
      <c r="AC865" s="183"/>
      <c r="AD865" s="183"/>
      <c r="AE865" s="183"/>
      <c r="AF865" s="183"/>
      <c r="AG865" s="183"/>
      <c r="AH865" s="183"/>
      <c r="AI865" s="183"/>
      <c r="AJ865" s="183"/>
      <c r="AK865" s="183"/>
      <c r="AL865" s="183"/>
      <c r="AM865" s="183"/>
      <c r="AN865" s="183"/>
      <c r="AO865" s="183"/>
      <c r="AP865" s="183"/>
      <c r="AQ865" s="183"/>
      <c r="AR865" s="183"/>
      <c r="AS865" s="183"/>
      <c r="AT865" s="183"/>
      <c r="AU865" s="183"/>
      <c r="AV865" s="183"/>
      <c r="AW865" s="183"/>
      <c r="AX865" s="130"/>
      <c r="AY865" s="130"/>
      <c r="AZ865" s="130"/>
      <c r="BA865" s="130"/>
      <c r="BB865" s="130"/>
      <c r="BC865" s="130"/>
      <c r="BD865" s="130"/>
      <c r="BE865" s="130"/>
      <c r="BF865" s="130"/>
      <c r="BG865" s="130"/>
      <c r="BH865" s="130"/>
      <c r="BI865" s="130"/>
      <c r="BJ865" s="130"/>
      <c r="BK865" s="130"/>
      <c r="BL865" s="130"/>
      <c r="BM865" s="130"/>
    </row>
    <row r="866">
      <c r="A866" s="183"/>
      <c r="B866" s="183"/>
      <c r="C866" s="273"/>
      <c r="D866" s="228"/>
      <c r="E866" s="228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  <c r="AB866" s="183"/>
      <c r="AC866" s="183"/>
      <c r="AD866" s="183"/>
      <c r="AE866" s="183"/>
      <c r="AF866" s="183"/>
      <c r="AG866" s="183"/>
      <c r="AH866" s="183"/>
      <c r="AI866" s="183"/>
      <c r="AJ866" s="183"/>
      <c r="AK866" s="183"/>
      <c r="AL866" s="183"/>
      <c r="AM866" s="183"/>
      <c r="AN866" s="183"/>
      <c r="AO866" s="183"/>
      <c r="AP866" s="183"/>
      <c r="AQ866" s="183"/>
      <c r="AR866" s="183"/>
      <c r="AS866" s="183"/>
      <c r="AT866" s="183"/>
      <c r="AU866" s="183"/>
      <c r="AV866" s="183"/>
      <c r="AW866" s="183"/>
      <c r="AX866" s="130"/>
      <c r="AY866" s="130"/>
      <c r="AZ866" s="130"/>
      <c r="BA866" s="130"/>
      <c r="BB866" s="130"/>
      <c r="BC866" s="130"/>
      <c r="BD866" s="130"/>
      <c r="BE866" s="130"/>
      <c r="BF866" s="130"/>
      <c r="BG866" s="130"/>
      <c r="BH866" s="130"/>
      <c r="BI866" s="130"/>
      <c r="BJ866" s="130"/>
      <c r="BK866" s="130"/>
      <c r="BL866" s="130"/>
      <c r="BM866" s="130"/>
    </row>
    <row r="867">
      <c r="A867" s="183"/>
      <c r="B867" s="183"/>
      <c r="C867" s="273"/>
      <c r="D867" s="228"/>
      <c r="E867" s="228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  <c r="AB867" s="183"/>
      <c r="AC867" s="183"/>
      <c r="AD867" s="183"/>
      <c r="AE867" s="183"/>
      <c r="AF867" s="183"/>
      <c r="AG867" s="183"/>
      <c r="AH867" s="183"/>
      <c r="AI867" s="183"/>
      <c r="AJ867" s="183"/>
      <c r="AK867" s="183"/>
      <c r="AL867" s="183"/>
      <c r="AM867" s="183"/>
      <c r="AN867" s="183"/>
      <c r="AO867" s="183"/>
      <c r="AP867" s="183"/>
      <c r="AQ867" s="183"/>
      <c r="AR867" s="183"/>
      <c r="AS867" s="183"/>
      <c r="AT867" s="183"/>
      <c r="AU867" s="183"/>
      <c r="AV867" s="183"/>
      <c r="AW867" s="183"/>
      <c r="AX867" s="130"/>
      <c r="AY867" s="130"/>
      <c r="AZ867" s="130"/>
      <c r="BA867" s="130"/>
      <c r="BB867" s="130"/>
      <c r="BC867" s="130"/>
      <c r="BD867" s="130"/>
      <c r="BE867" s="130"/>
      <c r="BF867" s="130"/>
      <c r="BG867" s="130"/>
      <c r="BH867" s="130"/>
      <c r="BI867" s="130"/>
      <c r="BJ867" s="130"/>
      <c r="BK867" s="130"/>
      <c r="BL867" s="130"/>
      <c r="BM867" s="130"/>
    </row>
    <row r="868">
      <c r="A868" s="183"/>
      <c r="B868" s="183"/>
      <c r="C868" s="273"/>
      <c r="D868" s="228"/>
      <c r="E868" s="228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  <c r="AB868" s="183"/>
      <c r="AC868" s="183"/>
      <c r="AD868" s="183"/>
      <c r="AE868" s="183"/>
      <c r="AF868" s="183"/>
      <c r="AG868" s="183"/>
      <c r="AH868" s="183"/>
      <c r="AI868" s="183"/>
      <c r="AJ868" s="183"/>
      <c r="AK868" s="183"/>
      <c r="AL868" s="183"/>
      <c r="AM868" s="183"/>
      <c r="AN868" s="183"/>
      <c r="AO868" s="183"/>
      <c r="AP868" s="183"/>
      <c r="AQ868" s="183"/>
      <c r="AR868" s="183"/>
      <c r="AS868" s="183"/>
      <c r="AT868" s="183"/>
      <c r="AU868" s="183"/>
      <c r="AV868" s="183"/>
      <c r="AW868" s="183"/>
      <c r="AX868" s="130"/>
      <c r="AY868" s="130"/>
      <c r="AZ868" s="130"/>
      <c r="BA868" s="130"/>
      <c r="BB868" s="130"/>
      <c r="BC868" s="130"/>
      <c r="BD868" s="130"/>
      <c r="BE868" s="130"/>
      <c r="BF868" s="130"/>
      <c r="BG868" s="130"/>
      <c r="BH868" s="130"/>
      <c r="BI868" s="130"/>
      <c r="BJ868" s="130"/>
      <c r="BK868" s="130"/>
      <c r="BL868" s="130"/>
      <c r="BM868" s="130"/>
    </row>
    <row r="869">
      <c r="A869" s="183"/>
      <c r="B869" s="183"/>
      <c r="C869" s="273"/>
      <c r="D869" s="228"/>
      <c r="E869" s="228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  <c r="AB869" s="183"/>
      <c r="AC869" s="183"/>
      <c r="AD869" s="183"/>
      <c r="AE869" s="183"/>
      <c r="AF869" s="183"/>
      <c r="AG869" s="183"/>
      <c r="AH869" s="183"/>
      <c r="AI869" s="183"/>
      <c r="AJ869" s="183"/>
      <c r="AK869" s="183"/>
      <c r="AL869" s="183"/>
      <c r="AM869" s="183"/>
      <c r="AN869" s="183"/>
      <c r="AO869" s="183"/>
      <c r="AP869" s="183"/>
      <c r="AQ869" s="183"/>
      <c r="AR869" s="183"/>
      <c r="AS869" s="183"/>
      <c r="AT869" s="183"/>
      <c r="AU869" s="183"/>
      <c r="AV869" s="183"/>
      <c r="AW869" s="183"/>
      <c r="AX869" s="130"/>
      <c r="AY869" s="130"/>
      <c r="AZ869" s="130"/>
      <c r="BA869" s="130"/>
      <c r="BB869" s="130"/>
      <c r="BC869" s="130"/>
      <c r="BD869" s="130"/>
      <c r="BE869" s="130"/>
      <c r="BF869" s="130"/>
      <c r="BG869" s="130"/>
      <c r="BH869" s="130"/>
      <c r="BI869" s="130"/>
      <c r="BJ869" s="130"/>
      <c r="BK869" s="130"/>
      <c r="BL869" s="130"/>
      <c r="BM869" s="130"/>
    </row>
    <row r="870">
      <c r="A870" s="183"/>
      <c r="B870" s="183"/>
      <c r="C870" s="273"/>
      <c r="D870" s="228"/>
      <c r="E870" s="228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  <c r="AB870" s="183"/>
      <c r="AC870" s="183"/>
      <c r="AD870" s="183"/>
      <c r="AE870" s="183"/>
      <c r="AF870" s="183"/>
      <c r="AG870" s="183"/>
      <c r="AH870" s="183"/>
      <c r="AI870" s="183"/>
      <c r="AJ870" s="183"/>
      <c r="AK870" s="183"/>
      <c r="AL870" s="183"/>
      <c r="AM870" s="183"/>
      <c r="AN870" s="183"/>
      <c r="AO870" s="183"/>
      <c r="AP870" s="183"/>
      <c r="AQ870" s="183"/>
      <c r="AR870" s="183"/>
      <c r="AS870" s="183"/>
      <c r="AT870" s="183"/>
      <c r="AU870" s="183"/>
      <c r="AV870" s="183"/>
      <c r="AW870" s="183"/>
      <c r="AX870" s="130"/>
      <c r="AY870" s="130"/>
      <c r="AZ870" s="130"/>
      <c r="BA870" s="130"/>
      <c r="BB870" s="130"/>
      <c r="BC870" s="130"/>
      <c r="BD870" s="130"/>
      <c r="BE870" s="130"/>
      <c r="BF870" s="130"/>
      <c r="BG870" s="130"/>
      <c r="BH870" s="130"/>
      <c r="BI870" s="130"/>
      <c r="BJ870" s="130"/>
      <c r="BK870" s="130"/>
      <c r="BL870" s="130"/>
      <c r="BM870" s="130"/>
    </row>
    <row r="871">
      <c r="A871" s="183"/>
      <c r="B871" s="183"/>
      <c r="C871" s="273"/>
      <c r="D871" s="228"/>
      <c r="E871" s="228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  <c r="AB871" s="183"/>
      <c r="AC871" s="183"/>
      <c r="AD871" s="183"/>
      <c r="AE871" s="183"/>
      <c r="AF871" s="183"/>
      <c r="AG871" s="183"/>
      <c r="AH871" s="183"/>
      <c r="AI871" s="183"/>
      <c r="AJ871" s="183"/>
      <c r="AK871" s="183"/>
      <c r="AL871" s="183"/>
      <c r="AM871" s="183"/>
      <c r="AN871" s="183"/>
      <c r="AO871" s="183"/>
      <c r="AP871" s="183"/>
      <c r="AQ871" s="183"/>
      <c r="AR871" s="183"/>
      <c r="AS871" s="183"/>
      <c r="AT871" s="183"/>
      <c r="AU871" s="183"/>
      <c r="AV871" s="183"/>
      <c r="AW871" s="183"/>
      <c r="AX871" s="130"/>
      <c r="AY871" s="130"/>
      <c r="AZ871" s="130"/>
      <c r="BA871" s="130"/>
      <c r="BB871" s="130"/>
      <c r="BC871" s="130"/>
      <c r="BD871" s="130"/>
      <c r="BE871" s="130"/>
      <c r="BF871" s="130"/>
      <c r="BG871" s="130"/>
      <c r="BH871" s="130"/>
      <c r="BI871" s="130"/>
      <c r="BJ871" s="130"/>
      <c r="BK871" s="130"/>
      <c r="BL871" s="130"/>
      <c r="BM871" s="130"/>
    </row>
    <row r="872">
      <c r="A872" s="183"/>
      <c r="B872" s="183"/>
      <c r="C872" s="273"/>
      <c r="D872" s="228"/>
      <c r="E872" s="228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  <c r="AB872" s="183"/>
      <c r="AC872" s="183"/>
      <c r="AD872" s="183"/>
      <c r="AE872" s="183"/>
      <c r="AF872" s="183"/>
      <c r="AG872" s="183"/>
      <c r="AH872" s="183"/>
      <c r="AI872" s="183"/>
      <c r="AJ872" s="183"/>
      <c r="AK872" s="183"/>
      <c r="AL872" s="183"/>
      <c r="AM872" s="183"/>
      <c r="AN872" s="183"/>
      <c r="AO872" s="183"/>
      <c r="AP872" s="183"/>
      <c r="AQ872" s="183"/>
      <c r="AR872" s="183"/>
      <c r="AS872" s="183"/>
      <c r="AT872" s="183"/>
      <c r="AU872" s="183"/>
      <c r="AV872" s="183"/>
      <c r="AW872" s="183"/>
      <c r="AX872" s="130"/>
      <c r="AY872" s="130"/>
      <c r="AZ872" s="130"/>
      <c r="BA872" s="130"/>
      <c r="BB872" s="130"/>
      <c r="BC872" s="130"/>
      <c r="BD872" s="130"/>
      <c r="BE872" s="130"/>
      <c r="BF872" s="130"/>
      <c r="BG872" s="130"/>
      <c r="BH872" s="130"/>
      <c r="BI872" s="130"/>
      <c r="BJ872" s="130"/>
      <c r="BK872" s="130"/>
      <c r="BL872" s="130"/>
      <c r="BM872" s="130"/>
    </row>
    <row r="873">
      <c r="A873" s="183"/>
      <c r="B873" s="183"/>
      <c r="C873" s="273"/>
      <c r="D873" s="228"/>
      <c r="E873" s="228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  <c r="AB873" s="183"/>
      <c r="AC873" s="183"/>
      <c r="AD873" s="183"/>
      <c r="AE873" s="183"/>
      <c r="AF873" s="183"/>
      <c r="AG873" s="183"/>
      <c r="AH873" s="183"/>
      <c r="AI873" s="183"/>
      <c r="AJ873" s="183"/>
      <c r="AK873" s="183"/>
      <c r="AL873" s="183"/>
      <c r="AM873" s="183"/>
      <c r="AN873" s="183"/>
      <c r="AO873" s="183"/>
      <c r="AP873" s="183"/>
      <c r="AQ873" s="183"/>
      <c r="AR873" s="183"/>
      <c r="AS873" s="183"/>
      <c r="AT873" s="183"/>
      <c r="AU873" s="183"/>
      <c r="AV873" s="183"/>
      <c r="AW873" s="183"/>
      <c r="AX873" s="130"/>
      <c r="AY873" s="130"/>
      <c r="AZ873" s="130"/>
      <c r="BA873" s="130"/>
      <c r="BB873" s="130"/>
      <c r="BC873" s="130"/>
      <c r="BD873" s="130"/>
      <c r="BE873" s="130"/>
      <c r="BF873" s="130"/>
      <c r="BG873" s="130"/>
      <c r="BH873" s="130"/>
      <c r="BI873" s="130"/>
      <c r="BJ873" s="130"/>
      <c r="BK873" s="130"/>
      <c r="BL873" s="130"/>
      <c r="BM873" s="130"/>
    </row>
    <row r="874">
      <c r="A874" s="183"/>
      <c r="B874" s="183"/>
      <c r="C874" s="273"/>
      <c r="D874" s="228"/>
      <c r="E874" s="228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  <c r="AB874" s="183"/>
      <c r="AC874" s="183"/>
      <c r="AD874" s="183"/>
      <c r="AE874" s="183"/>
      <c r="AF874" s="183"/>
      <c r="AG874" s="183"/>
      <c r="AH874" s="183"/>
      <c r="AI874" s="183"/>
      <c r="AJ874" s="183"/>
      <c r="AK874" s="183"/>
      <c r="AL874" s="183"/>
      <c r="AM874" s="183"/>
      <c r="AN874" s="183"/>
      <c r="AO874" s="183"/>
      <c r="AP874" s="183"/>
      <c r="AQ874" s="183"/>
      <c r="AR874" s="183"/>
      <c r="AS874" s="183"/>
      <c r="AT874" s="183"/>
      <c r="AU874" s="183"/>
      <c r="AV874" s="183"/>
      <c r="AW874" s="183"/>
      <c r="AX874" s="130"/>
      <c r="AY874" s="130"/>
      <c r="AZ874" s="130"/>
      <c r="BA874" s="130"/>
      <c r="BB874" s="130"/>
      <c r="BC874" s="130"/>
      <c r="BD874" s="130"/>
      <c r="BE874" s="130"/>
      <c r="BF874" s="130"/>
      <c r="BG874" s="130"/>
      <c r="BH874" s="130"/>
      <c r="BI874" s="130"/>
      <c r="BJ874" s="130"/>
      <c r="BK874" s="130"/>
      <c r="BL874" s="130"/>
      <c r="BM874" s="130"/>
    </row>
    <row r="875">
      <c r="A875" s="183"/>
      <c r="B875" s="183"/>
      <c r="C875" s="273"/>
      <c r="D875" s="228"/>
      <c r="E875" s="228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  <c r="AB875" s="183"/>
      <c r="AC875" s="183"/>
      <c r="AD875" s="183"/>
      <c r="AE875" s="183"/>
      <c r="AF875" s="183"/>
      <c r="AG875" s="183"/>
      <c r="AH875" s="183"/>
      <c r="AI875" s="183"/>
      <c r="AJ875" s="183"/>
      <c r="AK875" s="183"/>
      <c r="AL875" s="183"/>
      <c r="AM875" s="183"/>
      <c r="AN875" s="183"/>
      <c r="AO875" s="183"/>
      <c r="AP875" s="183"/>
      <c r="AQ875" s="183"/>
      <c r="AR875" s="183"/>
      <c r="AS875" s="183"/>
      <c r="AT875" s="183"/>
      <c r="AU875" s="183"/>
      <c r="AV875" s="183"/>
      <c r="AW875" s="183"/>
      <c r="AX875" s="130"/>
      <c r="AY875" s="130"/>
      <c r="AZ875" s="130"/>
      <c r="BA875" s="130"/>
      <c r="BB875" s="130"/>
      <c r="BC875" s="130"/>
      <c r="BD875" s="130"/>
      <c r="BE875" s="130"/>
      <c r="BF875" s="130"/>
      <c r="BG875" s="130"/>
      <c r="BH875" s="130"/>
      <c r="BI875" s="130"/>
      <c r="BJ875" s="130"/>
      <c r="BK875" s="130"/>
      <c r="BL875" s="130"/>
      <c r="BM875" s="130"/>
    </row>
    <row r="876">
      <c r="A876" s="183"/>
      <c r="B876" s="183"/>
      <c r="C876" s="273"/>
      <c r="D876" s="228"/>
      <c r="E876" s="228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  <c r="AB876" s="183"/>
      <c r="AC876" s="183"/>
      <c r="AD876" s="183"/>
      <c r="AE876" s="183"/>
      <c r="AF876" s="183"/>
      <c r="AG876" s="183"/>
      <c r="AH876" s="183"/>
      <c r="AI876" s="183"/>
      <c r="AJ876" s="183"/>
      <c r="AK876" s="183"/>
      <c r="AL876" s="183"/>
      <c r="AM876" s="183"/>
      <c r="AN876" s="183"/>
      <c r="AO876" s="183"/>
      <c r="AP876" s="183"/>
      <c r="AQ876" s="183"/>
      <c r="AR876" s="183"/>
      <c r="AS876" s="183"/>
      <c r="AT876" s="183"/>
      <c r="AU876" s="183"/>
      <c r="AV876" s="183"/>
      <c r="AW876" s="183"/>
      <c r="AX876" s="130"/>
      <c r="AY876" s="130"/>
      <c r="AZ876" s="130"/>
      <c r="BA876" s="130"/>
      <c r="BB876" s="130"/>
      <c r="BC876" s="130"/>
      <c r="BD876" s="130"/>
      <c r="BE876" s="130"/>
      <c r="BF876" s="130"/>
      <c r="BG876" s="130"/>
      <c r="BH876" s="130"/>
      <c r="BI876" s="130"/>
      <c r="BJ876" s="130"/>
      <c r="BK876" s="130"/>
      <c r="BL876" s="130"/>
      <c r="BM876" s="130"/>
    </row>
    <row r="877">
      <c r="A877" s="183"/>
      <c r="B877" s="183"/>
      <c r="C877" s="273"/>
      <c r="D877" s="228"/>
      <c r="E877" s="228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  <c r="AB877" s="183"/>
      <c r="AC877" s="183"/>
      <c r="AD877" s="183"/>
      <c r="AE877" s="183"/>
      <c r="AF877" s="183"/>
      <c r="AG877" s="183"/>
      <c r="AH877" s="183"/>
      <c r="AI877" s="183"/>
      <c r="AJ877" s="183"/>
      <c r="AK877" s="183"/>
      <c r="AL877" s="183"/>
      <c r="AM877" s="183"/>
      <c r="AN877" s="183"/>
      <c r="AO877" s="183"/>
      <c r="AP877" s="183"/>
      <c r="AQ877" s="183"/>
      <c r="AR877" s="183"/>
      <c r="AS877" s="183"/>
      <c r="AT877" s="183"/>
      <c r="AU877" s="183"/>
      <c r="AV877" s="183"/>
      <c r="AW877" s="183"/>
      <c r="AX877" s="130"/>
      <c r="AY877" s="130"/>
      <c r="AZ877" s="130"/>
      <c r="BA877" s="130"/>
      <c r="BB877" s="130"/>
      <c r="BC877" s="130"/>
      <c r="BD877" s="130"/>
      <c r="BE877" s="130"/>
      <c r="BF877" s="130"/>
      <c r="BG877" s="130"/>
      <c r="BH877" s="130"/>
      <c r="BI877" s="130"/>
      <c r="BJ877" s="130"/>
      <c r="BK877" s="130"/>
      <c r="BL877" s="130"/>
      <c r="BM877" s="130"/>
    </row>
    <row r="878">
      <c r="A878" s="183"/>
      <c r="B878" s="183"/>
      <c r="C878" s="273"/>
      <c r="D878" s="228"/>
      <c r="E878" s="228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  <c r="AB878" s="183"/>
      <c r="AC878" s="183"/>
      <c r="AD878" s="183"/>
      <c r="AE878" s="183"/>
      <c r="AF878" s="183"/>
      <c r="AG878" s="183"/>
      <c r="AH878" s="183"/>
      <c r="AI878" s="183"/>
      <c r="AJ878" s="183"/>
      <c r="AK878" s="183"/>
      <c r="AL878" s="183"/>
      <c r="AM878" s="183"/>
      <c r="AN878" s="183"/>
      <c r="AO878" s="183"/>
      <c r="AP878" s="183"/>
      <c r="AQ878" s="183"/>
      <c r="AR878" s="183"/>
      <c r="AS878" s="183"/>
      <c r="AT878" s="183"/>
      <c r="AU878" s="183"/>
      <c r="AV878" s="183"/>
      <c r="AW878" s="183"/>
      <c r="AX878" s="130"/>
      <c r="AY878" s="130"/>
      <c r="AZ878" s="130"/>
      <c r="BA878" s="130"/>
      <c r="BB878" s="130"/>
      <c r="BC878" s="130"/>
      <c r="BD878" s="130"/>
      <c r="BE878" s="130"/>
      <c r="BF878" s="130"/>
      <c r="BG878" s="130"/>
      <c r="BH878" s="130"/>
      <c r="BI878" s="130"/>
      <c r="BJ878" s="130"/>
      <c r="BK878" s="130"/>
      <c r="BL878" s="130"/>
      <c r="BM878" s="130"/>
    </row>
    <row r="879">
      <c r="A879" s="183"/>
      <c r="B879" s="183"/>
      <c r="C879" s="273"/>
      <c r="D879" s="228"/>
      <c r="E879" s="228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  <c r="AB879" s="183"/>
      <c r="AC879" s="183"/>
      <c r="AD879" s="183"/>
      <c r="AE879" s="183"/>
      <c r="AF879" s="183"/>
      <c r="AG879" s="183"/>
      <c r="AH879" s="183"/>
      <c r="AI879" s="183"/>
      <c r="AJ879" s="183"/>
      <c r="AK879" s="183"/>
      <c r="AL879" s="183"/>
      <c r="AM879" s="183"/>
      <c r="AN879" s="183"/>
      <c r="AO879" s="183"/>
      <c r="AP879" s="183"/>
      <c r="AQ879" s="183"/>
      <c r="AR879" s="183"/>
      <c r="AS879" s="183"/>
      <c r="AT879" s="183"/>
      <c r="AU879" s="183"/>
      <c r="AV879" s="183"/>
      <c r="AW879" s="183"/>
      <c r="AX879" s="130"/>
      <c r="AY879" s="130"/>
      <c r="AZ879" s="130"/>
      <c r="BA879" s="130"/>
      <c r="BB879" s="130"/>
      <c r="BC879" s="130"/>
      <c r="BD879" s="130"/>
      <c r="BE879" s="130"/>
      <c r="BF879" s="130"/>
      <c r="BG879" s="130"/>
      <c r="BH879" s="130"/>
      <c r="BI879" s="130"/>
      <c r="BJ879" s="130"/>
      <c r="BK879" s="130"/>
      <c r="BL879" s="130"/>
      <c r="BM879" s="130"/>
    </row>
    <row r="880">
      <c r="A880" s="183"/>
      <c r="B880" s="183"/>
      <c r="C880" s="273"/>
      <c r="D880" s="228"/>
      <c r="E880" s="228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  <c r="AB880" s="183"/>
      <c r="AC880" s="183"/>
      <c r="AD880" s="183"/>
      <c r="AE880" s="183"/>
      <c r="AF880" s="183"/>
      <c r="AG880" s="183"/>
      <c r="AH880" s="183"/>
      <c r="AI880" s="183"/>
      <c r="AJ880" s="183"/>
      <c r="AK880" s="183"/>
      <c r="AL880" s="183"/>
      <c r="AM880" s="183"/>
      <c r="AN880" s="183"/>
      <c r="AO880" s="183"/>
      <c r="AP880" s="183"/>
      <c r="AQ880" s="183"/>
      <c r="AR880" s="183"/>
      <c r="AS880" s="183"/>
      <c r="AT880" s="183"/>
      <c r="AU880" s="183"/>
      <c r="AV880" s="183"/>
      <c r="AW880" s="183"/>
      <c r="AX880" s="130"/>
      <c r="AY880" s="130"/>
      <c r="AZ880" s="130"/>
      <c r="BA880" s="130"/>
      <c r="BB880" s="130"/>
      <c r="BC880" s="130"/>
      <c r="BD880" s="130"/>
      <c r="BE880" s="130"/>
      <c r="BF880" s="130"/>
      <c r="BG880" s="130"/>
      <c r="BH880" s="130"/>
      <c r="BI880" s="130"/>
      <c r="BJ880" s="130"/>
      <c r="BK880" s="130"/>
      <c r="BL880" s="130"/>
      <c r="BM880" s="130"/>
    </row>
    <row r="881">
      <c r="A881" s="183"/>
      <c r="B881" s="183"/>
      <c r="C881" s="273"/>
      <c r="D881" s="228"/>
      <c r="E881" s="228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  <c r="AB881" s="183"/>
      <c r="AC881" s="183"/>
      <c r="AD881" s="183"/>
      <c r="AE881" s="183"/>
      <c r="AF881" s="183"/>
      <c r="AG881" s="183"/>
      <c r="AH881" s="183"/>
      <c r="AI881" s="183"/>
      <c r="AJ881" s="183"/>
      <c r="AK881" s="183"/>
      <c r="AL881" s="183"/>
      <c r="AM881" s="183"/>
      <c r="AN881" s="183"/>
      <c r="AO881" s="183"/>
      <c r="AP881" s="183"/>
      <c r="AQ881" s="183"/>
      <c r="AR881" s="183"/>
      <c r="AS881" s="183"/>
      <c r="AT881" s="183"/>
      <c r="AU881" s="183"/>
      <c r="AV881" s="183"/>
      <c r="AW881" s="183"/>
      <c r="AX881" s="130"/>
      <c r="AY881" s="130"/>
      <c r="AZ881" s="130"/>
      <c r="BA881" s="130"/>
      <c r="BB881" s="130"/>
      <c r="BC881" s="130"/>
      <c r="BD881" s="130"/>
      <c r="BE881" s="130"/>
      <c r="BF881" s="130"/>
      <c r="BG881" s="130"/>
      <c r="BH881" s="130"/>
      <c r="BI881" s="130"/>
      <c r="BJ881" s="130"/>
      <c r="BK881" s="130"/>
      <c r="BL881" s="130"/>
      <c r="BM881" s="130"/>
    </row>
    <row r="882">
      <c r="A882" s="183"/>
      <c r="B882" s="183"/>
      <c r="C882" s="273"/>
      <c r="D882" s="228"/>
      <c r="E882" s="228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  <c r="AB882" s="183"/>
      <c r="AC882" s="183"/>
      <c r="AD882" s="183"/>
      <c r="AE882" s="183"/>
      <c r="AF882" s="183"/>
      <c r="AG882" s="183"/>
      <c r="AH882" s="183"/>
      <c r="AI882" s="183"/>
      <c r="AJ882" s="183"/>
      <c r="AK882" s="183"/>
      <c r="AL882" s="183"/>
      <c r="AM882" s="183"/>
      <c r="AN882" s="183"/>
      <c r="AO882" s="183"/>
      <c r="AP882" s="183"/>
      <c r="AQ882" s="183"/>
      <c r="AR882" s="183"/>
      <c r="AS882" s="183"/>
      <c r="AT882" s="183"/>
      <c r="AU882" s="183"/>
      <c r="AV882" s="183"/>
      <c r="AW882" s="183"/>
      <c r="AX882" s="130"/>
      <c r="AY882" s="130"/>
      <c r="AZ882" s="130"/>
      <c r="BA882" s="130"/>
      <c r="BB882" s="130"/>
      <c r="BC882" s="130"/>
      <c r="BD882" s="130"/>
      <c r="BE882" s="130"/>
      <c r="BF882" s="130"/>
      <c r="BG882" s="130"/>
      <c r="BH882" s="130"/>
      <c r="BI882" s="130"/>
      <c r="BJ882" s="130"/>
      <c r="BK882" s="130"/>
      <c r="BL882" s="130"/>
      <c r="BM882" s="130"/>
    </row>
    <row r="883">
      <c r="A883" s="183"/>
      <c r="B883" s="183"/>
      <c r="C883" s="273"/>
      <c r="D883" s="228"/>
      <c r="E883" s="228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  <c r="AC883" s="183"/>
      <c r="AD883" s="183"/>
      <c r="AE883" s="183"/>
      <c r="AF883" s="183"/>
      <c r="AG883" s="183"/>
      <c r="AH883" s="183"/>
      <c r="AI883" s="183"/>
      <c r="AJ883" s="183"/>
      <c r="AK883" s="183"/>
      <c r="AL883" s="183"/>
      <c r="AM883" s="183"/>
      <c r="AN883" s="183"/>
      <c r="AO883" s="183"/>
      <c r="AP883" s="183"/>
      <c r="AQ883" s="183"/>
      <c r="AR883" s="183"/>
      <c r="AS883" s="183"/>
      <c r="AT883" s="183"/>
      <c r="AU883" s="183"/>
      <c r="AV883" s="183"/>
      <c r="AW883" s="183"/>
      <c r="AX883" s="130"/>
      <c r="AY883" s="130"/>
      <c r="AZ883" s="130"/>
      <c r="BA883" s="130"/>
      <c r="BB883" s="130"/>
      <c r="BC883" s="130"/>
      <c r="BD883" s="130"/>
      <c r="BE883" s="130"/>
      <c r="BF883" s="130"/>
      <c r="BG883" s="130"/>
      <c r="BH883" s="130"/>
      <c r="BI883" s="130"/>
      <c r="BJ883" s="130"/>
      <c r="BK883" s="130"/>
      <c r="BL883" s="130"/>
      <c r="BM883" s="130"/>
    </row>
    <row r="884">
      <c r="A884" s="183"/>
      <c r="B884" s="183"/>
      <c r="C884" s="273"/>
      <c r="D884" s="228"/>
      <c r="E884" s="228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  <c r="AB884" s="183"/>
      <c r="AC884" s="183"/>
      <c r="AD884" s="183"/>
      <c r="AE884" s="183"/>
      <c r="AF884" s="183"/>
      <c r="AG884" s="183"/>
      <c r="AH884" s="183"/>
      <c r="AI884" s="183"/>
      <c r="AJ884" s="183"/>
      <c r="AK884" s="183"/>
      <c r="AL884" s="183"/>
      <c r="AM884" s="183"/>
      <c r="AN884" s="183"/>
      <c r="AO884" s="183"/>
      <c r="AP884" s="183"/>
      <c r="AQ884" s="183"/>
      <c r="AR884" s="183"/>
      <c r="AS884" s="183"/>
      <c r="AT884" s="183"/>
      <c r="AU884" s="183"/>
      <c r="AV884" s="183"/>
      <c r="AW884" s="183"/>
      <c r="AX884" s="130"/>
      <c r="AY884" s="130"/>
      <c r="AZ884" s="130"/>
      <c r="BA884" s="130"/>
      <c r="BB884" s="130"/>
      <c r="BC884" s="130"/>
      <c r="BD884" s="130"/>
      <c r="BE884" s="130"/>
      <c r="BF884" s="130"/>
      <c r="BG884" s="130"/>
      <c r="BH884" s="130"/>
      <c r="BI884" s="130"/>
      <c r="BJ884" s="130"/>
      <c r="BK884" s="130"/>
      <c r="BL884" s="130"/>
      <c r="BM884" s="130"/>
    </row>
    <row r="885">
      <c r="A885" s="183"/>
      <c r="B885" s="183"/>
      <c r="C885" s="273"/>
      <c r="D885" s="228"/>
      <c r="E885" s="228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  <c r="AB885" s="183"/>
      <c r="AC885" s="183"/>
      <c r="AD885" s="183"/>
      <c r="AE885" s="183"/>
      <c r="AF885" s="183"/>
      <c r="AG885" s="183"/>
      <c r="AH885" s="183"/>
      <c r="AI885" s="183"/>
      <c r="AJ885" s="183"/>
      <c r="AK885" s="183"/>
      <c r="AL885" s="183"/>
      <c r="AM885" s="183"/>
      <c r="AN885" s="183"/>
      <c r="AO885" s="183"/>
      <c r="AP885" s="183"/>
      <c r="AQ885" s="183"/>
      <c r="AR885" s="183"/>
      <c r="AS885" s="183"/>
      <c r="AT885" s="183"/>
      <c r="AU885" s="183"/>
      <c r="AV885" s="183"/>
      <c r="AW885" s="183"/>
      <c r="AX885" s="130"/>
      <c r="AY885" s="130"/>
      <c r="AZ885" s="130"/>
      <c r="BA885" s="130"/>
      <c r="BB885" s="130"/>
      <c r="BC885" s="130"/>
      <c r="BD885" s="130"/>
      <c r="BE885" s="130"/>
      <c r="BF885" s="130"/>
      <c r="BG885" s="130"/>
      <c r="BH885" s="130"/>
      <c r="BI885" s="130"/>
      <c r="BJ885" s="130"/>
      <c r="BK885" s="130"/>
      <c r="BL885" s="130"/>
      <c r="BM885" s="130"/>
    </row>
    <row r="886">
      <c r="A886" s="183"/>
      <c r="B886" s="183"/>
      <c r="C886" s="273"/>
      <c r="D886" s="228"/>
      <c r="E886" s="228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  <c r="AB886" s="183"/>
      <c r="AC886" s="183"/>
      <c r="AD886" s="183"/>
      <c r="AE886" s="183"/>
      <c r="AF886" s="183"/>
      <c r="AG886" s="183"/>
      <c r="AH886" s="183"/>
      <c r="AI886" s="183"/>
      <c r="AJ886" s="183"/>
      <c r="AK886" s="183"/>
      <c r="AL886" s="183"/>
      <c r="AM886" s="183"/>
      <c r="AN886" s="183"/>
      <c r="AO886" s="183"/>
      <c r="AP886" s="183"/>
      <c r="AQ886" s="183"/>
      <c r="AR886" s="183"/>
      <c r="AS886" s="183"/>
      <c r="AT886" s="183"/>
      <c r="AU886" s="183"/>
      <c r="AV886" s="183"/>
      <c r="AW886" s="183"/>
      <c r="AX886" s="130"/>
      <c r="AY886" s="130"/>
      <c r="AZ886" s="130"/>
      <c r="BA886" s="130"/>
      <c r="BB886" s="130"/>
      <c r="BC886" s="130"/>
      <c r="BD886" s="130"/>
      <c r="BE886" s="130"/>
      <c r="BF886" s="130"/>
      <c r="BG886" s="130"/>
      <c r="BH886" s="130"/>
      <c r="BI886" s="130"/>
      <c r="BJ886" s="130"/>
      <c r="BK886" s="130"/>
      <c r="BL886" s="130"/>
      <c r="BM886" s="130"/>
    </row>
    <row r="887">
      <c r="A887" s="183"/>
      <c r="B887" s="183"/>
      <c r="C887" s="273"/>
      <c r="D887" s="228"/>
      <c r="E887" s="228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  <c r="AB887" s="183"/>
      <c r="AC887" s="183"/>
      <c r="AD887" s="183"/>
      <c r="AE887" s="183"/>
      <c r="AF887" s="183"/>
      <c r="AG887" s="183"/>
      <c r="AH887" s="183"/>
      <c r="AI887" s="183"/>
      <c r="AJ887" s="183"/>
      <c r="AK887" s="183"/>
      <c r="AL887" s="183"/>
      <c r="AM887" s="183"/>
      <c r="AN887" s="183"/>
      <c r="AO887" s="183"/>
      <c r="AP887" s="183"/>
      <c r="AQ887" s="183"/>
      <c r="AR887" s="183"/>
      <c r="AS887" s="183"/>
      <c r="AT887" s="183"/>
      <c r="AU887" s="183"/>
      <c r="AV887" s="183"/>
      <c r="AW887" s="183"/>
      <c r="AX887" s="130"/>
      <c r="AY887" s="130"/>
      <c r="AZ887" s="130"/>
      <c r="BA887" s="130"/>
      <c r="BB887" s="130"/>
      <c r="BC887" s="130"/>
      <c r="BD887" s="130"/>
      <c r="BE887" s="130"/>
      <c r="BF887" s="130"/>
      <c r="BG887" s="130"/>
      <c r="BH887" s="130"/>
      <c r="BI887" s="130"/>
      <c r="BJ887" s="130"/>
      <c r="BK887" s="130"/>
      <c r="BL887" s="130"/>
      <c r="BM887" s="130"/>
    </row>
    <row r="888">
      <c r="A888" s="183"/>
      <c r="B888" s="183"/>
      <c r="C888" s="273"/>
      <c r="D888" s="228"/>
      <c r="E888" s="228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  <c r="AB888" s="183"/>
      <c r="AC888" s="183"/>
      <c r="AD888" s="183"/>
      <c r="AE888" s="183"/>
      <c r="AF888" s="183"/>
      <c r="AG888" s="183"/>
      <c r="AH888" s="183"/>
      <c r="AI888" s="183"/>
      <c r="AJ888" s="183"/>
      <c r="AK888" s="183"/>
      <c r="AL888" s="183"/>
      <c r="AM888" s="183"/>
      <c r="AN888" s="183"/>
      <c r="AO888" s="183"/>
      <c r="AP888" s="183"/>
      <c r="AQ888" s="183"/>
      <c r="AR888" s="183"/>
      <c r="AS888" s="183"/>
      <c r="AT888" s="183"/>
      <c r="AU888" s="183"/>
      <c r="AV888" s="183"/>
      <c r="AW888" s="183"/>
      <c r="AX888" s="130"/>
      <c r="AY888" s="130"/>
      <c r="AZ888" s="130"/>
      <c r="BA888" s="130"/>
      <c r="BB888" s="130"/>
      <c r="BC888" s="130"/>
      <c r="BD888" s="130"/>
      <c r="BE888" s="130"/>
      <c r="BF888" s="130"/>
      <c r="BG888" s="130"/>
      <c r="BH888" s="130"/>
      <c r="BI888" s="130"/>
      <c r="BJ888" s="130"/>
      <c r="BK888" s="130"/>
      <c r="BL888" s="130"/>
      <c r="BM888" s="130"/>
    </row>
    <row r="889">
      <c r="A889" s="183"/>
      <c r="B889" s="183"/>
      <c r="C889" s="273"/>
      <c r="D889" s="228"/>
      <c r="E889" s="228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  <c r="AB889" s="183"/>
      <c r="AC889" s="183"/>
      <c r="AD889" s="183"/>
      <c r="AE889" s="183"/>
      <c r="AF889" s="183"/>
      <c r="AG889" s="183"/>
      <c r="AH889" s="183"/>
      <c r="AI889" s="183"/>
      <c r="AJ889" s="183"/>
      <c r="AK889" s="183"/>
      <c r="AL889" s="183"/>
      <c r="AM889" s="183"/>
      <c r="AN889" s="183"/>
      <c r="AO889" s="183"/>
      <c r="AP889" s="183"/>
      <c r="AQ889" s="183"/>
      <c r="AR889" s="183"/>
      <c r="AS889" s="183"/>
      <c r="AT889" s="183"/>
      <c r="AU889" s="183"/>
      <c r="AV889" s="183"/>
      <c r="AW889" s="183"/>
      <c r="AX889" s="130"/>
      <c r="AY889" s="130"/>
      <c r="AZ889" s="130"/>
      <c r="BA889" s="130"/>
      <c r="BB889" s="130"/>
      <c r="BC889" s="130"/>
      <c r="BD889" s="130"/>
      <c r="BE889" s="130"/>
      <c r="BF889" s="130"/>
      <c r="BG889" s="130"/>
      <c r="BH889" s="130"/>
      <c r="BI889" s="130"/>
      <c r="BJ889" s="130"/>
      <c r="BK889" s="130"/>
      <c r="BL889" s="130"/>
      <c r="BM889" s="130"/>
    </row>
    <row r="890">
      <c r="A890" s="183"/>
      <c r="B890" s="183"/>
      <c r="C890" s="273"/>
      <c r="D890" s="228"/>
      <c r="E890" s="228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  <c r="AB890" s="183"/>
      <c r="AC890" s="183"/>
      <c r="AD890" s="183"/>
      <c r="AE890" s="183"/>
      <c r="AF890" s="183"/>
      <c r="AG890" s="183"/>
      <c r="AH890" s="183"/>
      <c r="AI890" s="183"/>
      <c r="AJ890" s="183"/>
      <c r="AK890" s="183"/>
      <c r="AL890" s="183"/>
      <c r="AM890" s="183"/>
      <c r="AN890" s="183"/>
      <c r="AO890" s="183"/>
      <c r="AP890" s="183"/>
      <c r="AQ890" s="183"/>
      <c r="AR890" s="183"/>
      <c r="AS890" s="183"/>
      <c r="AT890" s="183"/>
      <c r="AU890" s="183"/>
      <c r="AV890" s="183"/>
      <c r="AW890" s="183"/>
      <c r="AX890" s="130"/>
      <c r="AY890" s="130"/>
      <c r="AZ890" s="130"/>
      <c r="BA890" s="130"/>
      <c r="BB890" s="130"/>
      <c r="BC890" s="130"/>
      <c r="BD890" s="130"/>
      <c r="BE890" s="130"/>
      <c r="BF890" s="130"/>
      <c r="BG890" s="130"/>
      <c r="BH890" s="130"/>
      <c r="BI890" s="130"/>
      <c r="BJ890" s="130"/>
      <c r="BK890" s="130"/>
      <c r="BL890" s="130"/>
      <c r="BM890" s="130"/>
    </row>
    <row r="891">
      <c r="A891" s="183"/>
      <c r="B891" s="183"/>
      <c r="C891" s="273"/>
      <c r="D891" s="228"/>
      <c r="E891" s="228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  <c r="AB891" s="183"/>
      <c r="AC891" s="183"/>
      <c r="AD891" s="183"/>
      <c r="AE891" s="183"/>
      <c r="AF891" s="183"/>
      <c r="AG891" s="183"/>
      <c r="AH891" s="183"/>
      <c r="AI891" s="183"/>
      <c r="AJ891" s="183"/>
      <c r="AK891" s="183"/>
      <c r="AL891" s="183"/>
      <c r="AM891" s="183"/>
      <c r="AN891" s="183"/>
      <c r="AO891" s="183"/>
      <c r="AP891" s="183"/>
      <c r="AQ891" s="183"/>
      <c r="AR891" s="183"/>
      <c r="AS891" s="183"/>
      <c r="AT891" s="183"/>
      <c r="AU891" s="183"/>
      <c r="AV891" s="183"/>
      <c r="AW891" s="183"/>
      <c r="AX891" s="130"/>
      <c r="AY891" s="130"/>
      <c r="AZ891" s="130"/>
      <c r="BA891" s="130"/>
      <c r="BB891" s="130"/>
      <c r="BC891" s="130"/>
      <c r="BD891" s="130"/>
      <c r="BE891" s="130"/>
      <c r="BF891" s="130"/>
      <c r="BG891" s="130"/>
      <c r="BH891" s="130"/>
      <c r="BI891" s="130"/>
      <c r="BJ891" s="130"/>
      <c r="BK891" s="130"/>
      <c r="BL891" s="130"/>
      <c r="BM891" s="130"/>
    </row>
    <row r="892">
      <c r="A892" s="183"/>
      <c r="B892" s="183"/>
      <c r="C892" s="273"/>
      <c r="D892" s="228"/>
      <c r="E892" s="228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  <c r="AB892" s="183"/>
      <c r="AC892" s="183"/>
      <c r="AD892" s="183"/>
      <c r="AE892" s="183"/>
      <c r="AF892" s="183"/>
      <c r="AG892" s="183"/>
      <c r="AH892" s="183"/>
      <c r="AI892" s="183"/>
      <c r="AJ892" s="183"/>
      <c r="AK892" s="183"/>
      <c r="AL892" s="183"/>
      <c r="AM892" s="183"/>
      <c r="AN892" s="183"/>
      <c r="AO892" s="183"/>
      <c r="AP892" s="183"/>
      <c r="AQ892" s="183"/>
      <c r="AR892" s="183"/>
      <c r="AS892" s="183"/>
      <c r="AT892" s="183"/>
      <c r="AU892" s="183"/>
      <c r="AV892" s="183"/>
      <c r="AW892" s="183"/>
      <c r="AX892" s="130"/>
      <c r="AY892" s="130"/>
      <c r="AZ892" s="130"/>
      <c r="BA892" s="130"/>
      <c r="BB892" s="130"/>
      <c r="BC892" s="130"/>
      <c r="BD892" s="130"/>
      <c r="BE892" s="130"/>
      <c r="BF892" s="130"/>
      <c r="BG892" s="130"/>
      <c r="BH892" s="130"/>
      <c r="BI892" s="130"/>
      <c r="BJ892" s="130"/>
      <c r="BK892" s="130"/>
      <c r="BL892" s="130"/>
      <c r="BM892" s="130"/>
    </row>
    <row r="893">
      <c r="A893" s="183"/>
      <c r="B893" s="183"/>
      <c r="C893" s="273"/>
      <c r="D893" s="228"/>
      <c r="E893" s="228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  <c r="AB893" s="183"/>
      <c r="AC893" s="183"/>
      <c r="AD893" s="183"/>
      <c r="AE893" s="183"/>
      <c r="AF893" s="183"/>
      <c r="AG893" s="183"/>
      <c r="AH893" s="183"/>
      <c r="AI893" s="183"/>
      <c r="AJ893" s="183"/>
      <c r="AK893" s="183"/>
      <c r="AL893" s="183"/>
      <c r="AM893" s="183"/>
      <c r="AN893" s="183"/>
      <c r="AO893" s="183"/>
      <c r="AP893" s="183"/>
      <c r="AQ893" s="183"/>
      <c r="AR893" s="183"/>
      <c r="AS893" s="183"/>
      <c r="AT893" s="183"/>
      <c r="AU893" s="183"/>
      <c r="AV893" s="183"/>
      <c r="AW893" s="183"/>
      <c r="AX893" s="130"/>
      <c r="AY893" s="130"/>
      <c r="AZ893" s="130"/>
      <c r="BA893" s="130"/>
      <c r="BB893" s="130"/>
      <c r="BC893" s="130"/>
      <c r="BD893" s="130"/>
      <c r="BE893" s="130"/>
      <c r="BF893" s="130"/>
      <c r="BG893" s="130"/>
      <c r="BH893" s="130"/>
      <c r="BI893" s="130"/>
      <c r="BJ893" s="130"/>
      <c r="BK893" s="130"/>
      <c r="BL893" s="130"/>
      <c r="BM893" s="130"/>
    </row>
    <row r="894">
      <c r="A894" s="183"/>
      <c r="B894" s="183"/>
      <c r="C894" s="273"/>
      <c r="D894" s="228"/>
      <c r="E894" s="228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  <c r="AB894" s="183"/>
      <c r="AC894" s="183"/>
      <c r="AD894" s="183"/>
      <c r="AE894" s="183"/>
      <c r="AF894" s="183"/>
      <c r="AG894" s="183"/>
      <c r="AH894" s="183"/>
      <c r="AI894" s="183"/>
      <c r="AJ894" s="183"/>
      <c r="AK894" s="183"/>
      <c r="AL894" s="183"/>
      <c r="AM894" s="183"/>
      <c r="AN894" s="183"/>
      <c r="AO894" s="183"/>
      <c r="AP894" s="183"/>
      <c r="AQ894" s="183"/>
      <c r="AR894" s="183"/>
      <c r="AS894" s="183"/>
      <c r="AT894" s="183"/>
      <c r="AU894" s="183"/>
      <c r="AV894" s="183"/>
      <c r="AW894" s="183"/>
      <c r="AX894" s="130"/>
      <c r="AY894" s="130"/>
      <c r="AZ894" s="130"/>
      <c r="BA894" s="130"/>
      <c r="BB894" s="130"/>
      <c r="BC894" s="130"/>
      <c r="BD894" s="130"/>
      <c r="BE894" s="130"/>
      <c r="BF894" s="130"/>
      <c r="BG894" s="130"/>
      <c r="BH894" s="130"/>
      <c r="BI894" s="130"/>
      <c r="BJ894" s="130"/>
      <c r="BK894" s="130"/>
      <c r="BL894" s="130"/>
      <c r="BM894" s="130"/>
    </row>
    <row r="895">
      <c r="A895" s="183"/>
      <c r="B895" s="183"/>
      <c r="C895" s="273"/>
      <c r="D895" s="228"/>
      <c r="E895" s="228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  <c r="AB895" s="183"/>
      <c r="AC895" s="183"/>
      <c r="AD895" s="183"/>
      <c r="AE895" s="183"/>
      <c r="AF895" s="183"/>
      <c r="AG895" s="183"/>
      <c r="AH895" s="183"/>
      <c r="AI895" s="183"/>
      <c r="AJ895" s="183"/>
      <c r="AK895" s="183"/>
      <c r="AL895" s="183"/>
      <c r="AM895" s="183"/>
      <c r="AN895" s="183"/>
      <c r="AO895" s="183"/>
      <c r="AP895" s="183"/>
      <c r="AQ895" s="183"/>
      <c r="AR895" s="183"/>
      <c r="AS895" s="183"/>
      <c r="AT895" s="183"/>
      <c r="AU895" s="183"/>
      <c r="AV895" s="183"/>
      <c r="AW895" s="183"/>
      <c r="AX895" s="130"/>
      <c r="AY895" s="130"/>
      <c r="AZ895" s="130"/>
      <c r="BA895" s="130"/>
      <c r="BB895" s="130"/>
      <c r="BC895" s="130"/>
      <c r="BD895" s="130"/>
      <c r="BE895" s="130"/>
      <c r="BF895" s="130"/>
      <c r="BG895" s="130"/>
      <c r="BH895" s="130"/>
      <c r="BI895" s="130"/>
      <c r="BJ895" s="130"/>
      <c r="BK895" s="130"/>
      <c r="BL895" s="130"/>
      <c r="BM895" s="130"/>
    </row>
    <row r="896">
      <c r="A896" s="183"/>
      <c r="B896" s="183"/>
      <c r="C896" s="273"/>
      <c r="D896" s="228"/>
      <c r="E896" s="228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  <c r="AB896" s="183"/>
      <c r="AC896" s="183"/>
      <c r="AD896" s="183"/>
      <c r="AE896" s="183"/>
      <c r="AF896" s="183"/>
      <c r="AG896" s="183"/>
      <c r="AH896" s="183"/>
      <c r="AI896" s="183"/>
      <c r="AJ896" s="183"/>
      <c r="AK896" s="183"/>
      <c r="AL896" s="183"/>
      <c r="AM896" s="183"/>
      <c r="AN896" s="183"/>
      <c r="AO896" s="183"/>
      <c r="AP896" s="183"/>
      <c r="AQ896" s="183"/>
      <c r="AR896" s="183"/>
      <c r="AS896" s="183"/>
      <c r="AT896" s="183"/>
      <c r="AU896" s="183"/>
      <c r="AV896" s="183"/>
      <c r="AW896" s="183"/>
      <c r="AX896" s="130"/>
      <c r="AY896" s="130"/>
      <c r="AZ896" s="130"/>
      <c r="BA896" s="130"/>
      <c r="BB896" s="130"/>
      <c r="BC896" s="130"/>
      <c r="BD896" s="130"/>
      <c r="BE896" s="130"/>
      <c r="BF896" s="130"/>
      <c r="BG896" s="130"/>
      <c r="BH896" s="130"/>
      <c r="BI896" s="130"/>
      <c r="BJ896" s="130"/>
      <c r="BK896" s="130"/>
      <c r="BL896" s="130"/>
      <c r="BM896" s="130"/>
    </row>
    <row r="897">
      <c r="A897" s="183"/>
      <c r="B897" s="183"/>
      <c r="C897" s="273"/>
      <c r="D897" s="228"/>
      <c r="E897" s="228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  <c r="AB897" s="183"/>
      <c r="AC897" s="183"/>
      <c r="AD897" s="183"/>
      <c r="AE897" s="183"/>
      <c r="AF897" s="183"/>
      <c r="AG897" s="183"/>
      <c r="AH897" s="183"/>
      <c r="AI897" s="183"/>
      <c r="AJ897" s="183"/>
      <c r="AK897" s="183"/>
      <c r="AL897" s="183"/>
      <c r="AM897" s="183"/>
      <c r="AN897" s="183"/>
      <c r="AO897" s="183"/>
      <c r="AP897" s="183"/>
      <c r="AQ897" s="183"/>
      <c r="AR897" s="183"/>
      <c r="AS897" s="183"/>
      <c r="AT897" s="183"/>
      <c r="AU897" s="183"/>
      <c r="AV897" s="183"/>
      <c r="AW897" s="183"/>
      <c r="AX897" s="130"/>
      <c r="AY897" s="130"/>
      <c r="AZ897" s="130"/>
      <c r="BA897" s="130"/>
      <c r="BB897" s="130"/>
      <c r="BC897" s="130"/>
      <c r="BD897" s="130"/>
      <c r="BE897" s="130"/>
      <c r="BF897" s="130"/>
      <c r="BG897" s="130"/>
      <c r="BH897" s="130"/>
      <c r="BI897" s="130"/>
      <c r="BJ897" s="130"/>
      <c r="BK897" s="130"/>
      <c r="BL897" s="130"/>
      <c r="BM897" s="130"/>
    </row>
    <row r="898">
      <c r="A898" s="183"/>
      <c r="B898" s="183"/>
      <c r="C898" s="273"/>
      <c r="D898" s="228"/>
      <c r="E898" s="228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  <c r="AB898" s="183"/>
      <c r="AC898" s="183"/>
      <c r="AD898" s="183"/>
      <c r="AE898" s="183"/>
      <c r="AF898" s="183"/>
      <c r="AG898" s="183"/>
      <c r="AH898" s="183"/>
      <c r="AI898" s="183"/>
      <c r="AJ898" s="183"/>
      <c r="AK898" s="183"/>
      <c r="AL898" s="183"/>
      <c r="AM898" s="183"/>
      <c r="AN898" s="183"/>
      <c r="AO898" s="183"/>
      <c r="AP898" s="183"/>
      <c r="AQ898" s="183"/>
      <c r="AR898" s="183"/>
      <c r="AS898" s="183"/>
      <c r="AT898" s="183"/>
      <c r="AU898" s="183"/>
      <c r="AV898" s="183"/>
      <c r="AW898" s="183"/>
      <c r="AX898" s="130"/>
      <c r="AY898" s="130"/>
      <c r="AZ898" s="130"/>
      <c r="BA898" s="130"/>
      <c r="BB898" s="130"/>
      <c r="BC898" s="130"/>
      <c r="BD898" s="130"/>
      <c r="BE898" s="130"/>
      <c r="BF898" s="130"/>
      <c r="BG898" s="130"/>
      <c r="BH898" s="130"/>
      <c r="BI898" s="130"/>
      <c r="BJ898" s="130"/>
      <c r="BK898" s="130"/>
      <c r="BL898" s="130"/>
      <c r="BM898" s="130"/>
    </row>
    <row r="899">
      <c r="A899" s="183"/>
      <c r="B899" s="183"/>
      <c r="C899" s="273"/>
      <c r="D899" s="228"/>
      <c r="E899" s="228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  <c r="AB899" s="183"/>
      <c r="AC899" s="183"/>
      <c r="AD899" s="183"/>
      <c r="AE899" s="183"/>
      <c r="AF899" s="183"/>
      <c r="AG899" s="183"/>
      <c r="AH899" s="183"/>
      <c r="AI899" s="183"/>
      <c r="AJ899" s="183"/>
      <c r="AK899" s="183"/>
      <c r="AL899" s="183"/>
      <c r="AM899" s="183"/>
      <c r="AN899" s="183"/>
      <c r="AO899" s="183"/>
      <c r="AP899" s="183"/>
      <c r="AQ899" s="183"/>
      <c r="AR899" s="183"/>
      <c r="AS899" s="183"/>
      <c r="AT899" s="183"/>
      <c r="AU899" s="183"/>
      <c r="AV899" s="183"/>
      <c r="AW899" s="183"/>
      <c r="AX899" s="130"/>
      <c r="AY899" s="130"/>
      <c r="AZ899" s="130"/>
      <c r="BA899" s="130"/>
      <c r="BB899" s="130"/>
      <c r="BC899" s="130"/>
      <c r="BD899" s="130"/>
      <c r="BE899" s="130"/>
      <c r="BF899" s="130"/>
      <c r="BG899" s="130"/>
      <c r="BH899" s="130"/>
      <c r="BI899" s="130"/>
      <c r="BJ899" s="130"/>
      <c r="BK899" s="130"/>
      <c r="BL899" s="130"/>
      <c r="BM899" s="130"/>
    </row>
    <row r="900">
      <c r="A900" s="183"/>
      <c r="B900" s="183"/>
      <c r="C900" s="273"/>
      <c r="D900" s="228"/>
      <c r="E900" s="228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  <c r="AB900" s="183"/>
      <c r="AC900" s="183"/>
      <c r="AD900" s="183"/>
      <c r="AE900" s="183"/>
      <c r="AF900" s="183"/>
      <c r="AG900" s="183"/>
      <c r="AH900" s="183"/>
      <c r="AI900" s="183"/>
      <c r="AJ900" s="183"/>
      <c r="AK900" s="183"/>
      <c r="AL900" s="183"/>
      <c r="AM900" s="183"/>
      <c r="AN900" s="183"/>
      <c r="AO900" s="183"/>
      <c r="AP900" s="183"/>
      <c r="AQ900" s="183"/>
      <c r="AR900" s="183"/>
      <c r="AS900" s="183"/>
      <c r="AT900" s="183"/>
      <c r="AU900" s="183"/>
      <c r="AV900" s="183"/>
      <c r="AW900" s="183"/>
      <c r="AX900" s="130"/>
      <c r="AY900" s="130"/>
      <c r="AZ900" s="130"/>
      <c r="BA900" s="130"/>
      <c r="BB900" s="130"/>
      <c r="BC900" s="130"/>
      <c r="BD900" s="130"/>
      <c r="BE900" s="130"/>
      <c r="BF900" s="130"/>
      <c r="BG900" s="130"/>
      <c r="BH900" s="130"/>
      <c r="BI900" s="130"/>
      <c r="BJ900" s="130"/>
      <c r="BK900" s="130"/>
      <c r="BL900" s="130"/>
      <c r="BM900" s="130"/>
    </row>
    <row r="901">
      <c r="A901" s="183"/>
      <c r="B901" s="183"/>
      <c r="C901" s="273"/>
      <c r="D901" s="228"/>
      <c r="E901" s="228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  <c r="AB901" s="183"/>
      <c r="AC901" s="183"/>
      <c r="AD901" s="183"/>
      <c r="AE901" s="183"/>
      <c r="AF901" s="183"/>
      <c r="AG901" s="183"/>
      <c r="AH901" s="183"/>
      <c r="AI901" s="183"/>
      <c r="AJ901" s="183"/>
      <c r="AK901" s="183"/>
      <c r="AL901" s="183"/>
      <c r="AM901" s="183"/>
      <c r="AN901" s="183"/>
      <c r="AO901" s="183"/>
      <c r="AP901" s="183"/>
      <c r="AQ901" s="183"/>
      <c r="AR901" s="183"/>
      <c r="AS901" s="183"/>
      <c r="AT901" s="183"/>
      <c r="AU901" s="183"/>
      <c r="AV901" s="183"/>
      <c r="AW901" s="183"/>
      <c r="AX901" s="130"/>
      <c r="AY901" s="130"/>
      <c r="AZ901" s="130"/>
      <c r="BA901" s="130"/>
      <c r="BB901" s="130"/>
      <c r="BC901" s="130"/>
      <c r="BD901" s="130"/>
      <c r="BE901" s="130"/>
      <c r="BF901" s="130"/>
      <c r="BG901" s="130"/>
      <c r="BH901" s="130"/>
      <c r="BI901" s="130"/>
      <c r="BJ901" s="130"/>
      <c r="BK901" s="130"/>
      <c r="BL901" s="130"/>
      <c r="BM901" s="130"/>
    </row>
    <row r="902">
      <c r="A902" s="183"/>
      <c r="B902" s="183"/>
      <c r="C902" s="273"/>
      <c r="D902" s="228"/>
      <c r="E902" s="228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  <c r="AB902" s="183"/>
      <c r="AC902" s="183"/>
      <c r="AD902" s="183"/>
      <c r="AE902" s="183"/>
      <c r="AF902" s="183"/>
      <c r="AG902" s="183"/>
      <c r="AH902" s="183"/>
      <c r="AI902" s="183"/>
      <c r="AJ902" s="183"/>
      <c r="AK902" s="183"/>
      <c r="AL902" s="183"/>
      <c r="AM902" s="183"/>
      <c r="AN902" s="183"/>
      <c r="AO902" s="183"/>
      <c r="AP902" s="183"/>
      <c r="AQ902" s="183"/>
      <c r="AR902" s="183"/>
      <c r="AS902" s="183"/>
      <c r="AT902" s="183"/>
      <c r="AU902" s="183"/>
      <c r="AV902" s="183"/>
      <c r="AW902" s="183"/>
      <c r="AX902" s="130"/>
      <c r="AY902" s="130"/>
      <c r="AZ902" s="130"/>
      <c r="BA902" s="130"/>
      <c r="BB902" s="130"/>
      <c r="BC902" s="130"/>
      <c r="BD902" s="130"/>
      <c r="BE902" s="130"/>
      <c r="BF902" s="130"/>
      <c r="BG902" s="130"/>
      <c r="BH902" s="130"/>
      <c r="BI902" s="130"/>
      <c r="BJ902" s="130"/>
      <c r="BK902" s="130"/>
      <c r="BL902" s="130"/>
      <c r="BM902" s="130"/>
    </row>
    <row r="903">
      <c r="A903" s="183"/>
      <c r="B903" s="183"/>
      <c r="C903" s="273"/>
      <c r="D903" s="228"/>
      <c r="E903" s="228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  <c r="AB903" s="183"/>
      <c r="AC903" s="183"/>
      <c r="AD903" s="183"/>
      <c r="AE903" s="183"/>
      <c r="AF903" s="183"/>
      <c r="AG903" s="183"/>
      <c r="AH903" s="183"/>
      <c r="AI903" s="183"/>
      <c r="AJ903" s="183"/>
      <c r="AK903" s="183"/>
      <c r="AL903" s="183"/>
      <c r="AM903" s="183"/>
      <c r="AN903" s="183"/>
      <c r="AO903" s="183"/>
      <c r="AP903" s="183"/>
      <c r="AQ903" s="183"/>
      <c r="AR903" s="183"/>
      <c r="AS903" s="183"/>
      <c r="AT903" s="183"/>
      <c r="AU903" s="183"/>
      <c r="AV903" s="183"/>
      <c r="AW903" s="183"/>
      <c r="AX903" s="130"/>
      <c r="AY903" s="130"/>
      <c r="AZ903" s="130"/>
      <c r="BA903" s="130"/>
      <c r="BB903" s="130"/>
      <c r="BC903" s="130"/>
      <c r="BD903" s="130"/>
      <c r="BE903" s="130"/>
      <c r="BF903" s="130"/>
      <c r="BG903" s="130"/>
      <c r="BH903" s="130"/>
      <c r="BI903" s="130"/>
      <c r="BJ903" s="130"/>
      <c r="BK903" s="130"/>
      <c r="BL903" s="130"/>
      <c r="BM903" s="130"/>
    </row>
    <row r="904">
      <c r="A904" s="183"/>
      <c r="B904" s="183"/>
      <c r="C904" s="273"/>
      <c r="D904" s="228"/>
      <c r="E904" s="228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  <c r="AB904" s="183"/>
      <c r="AC904" s="183"/>
      <c r="AD904" s="183"/>
      <c r="AE904" s="183"/>
      <c r="AF904" s="183"/>
      <c r="AG904" s="183"/>
      <c r="AH904" s="183"/>
      <c r="AI904" s="183"/>
      <c r="AJ904" s="183"/>
      <c r="AK904" s="183"/>
      <c r="AL904" s="183"/>
      <c r="AM904" s="183"/>
      <c r="AN904" s="183"/>
      <c r="AO904" s="183"/>
      <c r="AP904" s="183"/>
      <c r="AQ904" s="183"/>
      <c r="AR904" s="183"/>
      <c r="AS904" s="183"/>
      <c r="AT904" s="183"/>
      <c r="AU904" s="183"/>
      <c r="AV904" s="183"/>
      <c r="AW904" s="183"/>
      <c r="AX904" s="130"/>
      <c r="AY904" s="130"/>
      <c r="AZ904" s="130"/>
      <c r="BA904" s="130"/>
      <c r="BB904" s="130"/>
      <c r="BC904" s="130"/>
      <c r="BD904" s="130"/>
      <c r="BE904" s="130"/>
      <c r="BF904" s="130"/>
      <c r="BG904" s="130"/>
      <c r="BH904" s="130"/>
      <c r="BI904" s="130"/>
      <c r="BJ904" s="130"/>
      <c r="BK904" s="130"/>
      <c r="BL904" s="130"/>
      <c r="BM904" s="130"/>
    </row>
    <row r="905">
      <c r="A905" s="183"/>
      <c r="B905" s="183"/>
      <c r="C905" s="273"/>
      <c r="D905" s="228"/>
      <c r="E905" s="228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  <c r="AB905" s="183"/>
      <c r="AC905" s="183"/>
      <c r="AD905" s="183"/>
      <c r="AE905" s="183"/>
      <c r="AF905" s="183"/>
      <c r="AG905" s="183"/>
      <c r="AH905" s="183"/>
      <c r="AI905" s="183"/>
      <c r="AJ905" s="183"/>
      <c r="AK905" s="183"/>
      <c r="AL905" s="183"/>
      <c r="AM905" s="183"/>
      <c r="AN905" s="183"/>
      <c r="AO905" s="183"/>
      <c r="AP905" s="183"/>
      <c r="AQ905" s="183"/>
      <c r="AR905" s="183"/>
      <c r="AS905" s="183"/>
      <c r="AT905" s="183"/>
      <c r="AU905" s="183"/>
      <c r="AV905" s="183"/>
      <c r="AW905" s="183"/>
      <c r="AX905" s="130"/>
      <c r="AY905" s="130"/>
      <c r="AZ905" s="130"/>
      <c r="BA905" s="130"/>
      <c r="BB905" s="130"/>
      <c r="BC905" s="130"/>
      <c r="BD905" s="130"/>
      <c r="BE905" s="130"/>
      <c r="BF905" s="130"/>
      <c r="BG905" s="130"/>
      <c r="BH905" s="130"/>
      <c r="BI905" s="130"/>
      <c r="BJ905" s="130"/>
      <c r="BK905" s="130"/>
      <c r="BL905" s="130"/>
      <c r="BM905" s="130"/>
    </row>
    <row r="906">
      <c r="A906" s="183"/>
      <c r="B906" s="183"/>
      <c r="C906" s="273"/>
      <c r="D906" s="228"/>
      <c r="E906" s="228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  <c r="AB906" s="183"/>
      <c r="AC906" s="183"/>
      <c r="AD906" s="183"/>
      <c r="AE906" s="183"/>
      <c r="AF906" s="183"/>
      <c r="AG906" s="183"/>
      <c r="AH906" s="183"/>
      <c r="AI906" s="183"/>
      <c r="AJ906" s="183"/>
      <c r="AK906" s="183"/>
      <c r="AL906" s="183"/>
      <c r="AM906" s="183"/>
      <c r="AN906" s="183"/>
      <c r="AO906" s="183"/>
      <c r="AP906" s="183"/>
      <c r="AQ906" s="183"/>
      <c r="AR906" s="183"/>
      <c r="AS906" s="183"/>
      <c r="AT906" s="183"/>
      <c r="AU906" s="183"/>
      <c r="AV906" s="183"/>
      <c r="AW906" s="183"/>
      <c r="AX906" s="130"/>
      <c r="AY906" s="130"/>
      <c r="AZ906" s="130"/>
      <c r="BA906" s="130"/>
      <c r="BB906" s="130"/>
      <c r="BC906" s="130"/>
      <c r="BD906" s="130"/>
      <c r="BE906" s="130"/>
      <c r="BF906" s="130"/>
      <c r="BG906" s="130"/>
      <c r="BH906" s="130"/>
      <c r="BI906" s="130"/>
      <c r="BJ906" s="130"/>
      <c r="BK906" s="130"/>
      <c r="BL906" s="130"/>
      <c r="BM906" s="130"/>
    </row>
    <row r="907">
      <c r="A907" s="183"/>
      <c r="B907" s="183"/>
      <c r="C907" s="273"/>
      <c r="D907" s="228"/>
      <c r="E907" s="228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  <c r="AB907" s="183"/>
      <c r="AC907" s="183"/>
      <c r="AD907" s="183"/>
      <c r="AE907" s="183"/>
      <c r="AF907" s="183"/>
      <c r="AG907" s="183"/>
      <c r="AH907" s="183"/>
      <c r="AI907" s="183"/>
      <c r="AJ907" s="183"/>
      <c r="AK907" s="183"/>
      <c r="AL907" s="183"/>
      <c r="AM907" s="183"/>
      <c r="AN907" s="183"/>
      <c r="AO907" s="183"/>
      <c r="AP907" s="183"/>
      <c r="AQ907" s="183"/>
      <c r="AR907" s="183"/>
      <c r="AS907" s="183"/>
      <c r="AT907" s="183"/>
      <c r="AU907" s="183"/>
      <c r="AV907" s="183"/>
      <c r="AW907" s="183"/>
      <c r="AX907" s="130"/>
      <c r="AY907" s="130"/>
      <c r="AZ907" s="130"/>
      <c r="BA907" s="130"/>
      <c r="BB907" s="130"/>
      <c r="BC907" s="130"/>
      <c r="BD907" s="130"/>
      <c r="BE907" s="130"/>
      <c r="BF907" s="130"/>
      <c r="BG907" s="130"/>
      <c r="BH907" s="130"/>
      <c r="BI907" s="130"/>
      <c r="BJ907" s="130"/>
      <c r="BK907" s="130"/>
      <c r="BL907" s="130"/>
      <c r="BM907" s="130"/>
    </row>
    <row r="908">
      <c r="A908" s="183"/>
      <c r="B908" s="183"/>
      <c r="C908" s="273"/>
      <c r="D908" s="228"/>
      <c r="E908" s="228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  <c r="AB908" s="183"/>
      <c r="AC908" s="183"/>
      <c r="AD908" s="183"/>
      <c r="AE908" s="183"/>
      <c r="AF908" s="183"/>
      <c r="AG908" s="183"/>
      <c r="AH908" s="183"/>
      <c r="AI908" s="183"/>
      <c r="AJ908" s="183"/>
      <c r="AK908" s="183"/>
      <c r="AL908" s="183"/>
      <c r="AM908" s="183"/>
      <c r="AN908" s="183"/>
      <c r="AO908" s="183"/>
      <c r="AP908" s="183"/>
      <c r="AQ908" s="183"/>
      <c r="AR908" s="183"/>
      <c r="AS908" s="183"/>
      <c r="AT908" s="183"/>
      <c r="AU908" s="183"/>
      <c r="AV908" s="183"/>
      <c r="AW908" s="183"/>
      <c r="AX908" s="130"/>
      <c r="AY908" s="130"/>
      <c r="AZ908" s="130"/>
      <c r="BA908" s="130"/>
      <c r="BB908" s="130"/>
      <c r="BC908" s="130"/>
      <c r="BD908" s="130"/>
      <c r="BE908" s="130"/>
      <c r="BF908" s="130"/>
      <c r="BG908" s="130"/>
      <c r="BH908" s="130"/>
      <c r="BI908" s="130"/>
      <c r="BJ908" s="130"/>
      <c r="BK908" s="130"/>
      <c r="BL908" s="130"/>
      <c r="BM908" s="130"/>
    </row>
    <row r="909">
      <c r="A909" s="183"/>
      <c r="B909" s="183"/>
      <c r="C909" s="273"/>
      <c r="D909" s="228"/>
      <c r="E909" s="228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  <c r="AB909" s="183"/>
      <c r="AC909" s="183"/>
      <c r="AD909" s="183"/>
      <c r="AE909" s="183"/>
      <c r="AF909" s="183"/>
      <c r="AG909" s="183"/>
      <c r="AH909" s="183"/>
      <c r="AI909" s="183"/>
      <c r="AJ909" s="183"/>
      <c r="AK909" s="183"/>
      <c r="AL909" s="183"/>
      <c r="AM909" s="183"/>
      <c r="AN909" s="183"/>
      <c r="AO909" s="183"/>
      <c r="AP909" s="183"/>
      <c r="AQ909" s="183"/>
      <c r="AR909" s="183"/>
      <c r="AS909" s="183"/>
      <c r="AT909" s="183"/>
      <c r="AU909" s="183"/>
      <c r="AV909" s="183"/>
      <c r="AW909" s="183"/>
      <c r="AX909" s="130"/>
      <c r="AY909" s="130"/>
      <c r="AZ909" s="130"/>
      <c r="BA909" s="130"/>
      <c r="BB909" s="130"/>
      <c r="BC909" s="130"/>
      <c r="BD909" s="130"/>
      <c r="BE909" s="130"/>
      <c r="BF909" s="130"/>
      <c r="BG909" s="130"/>
      <c r="BH909" s="130"/>
      <c r="BI909" s="130"/>
      <c r="BJ909" s="130"/>
      <c r="BK909" s="130"/>
      <c r="BL909" s="130"/>
      <c r="BM909" s="130"/>
    </row>
    <row r="910">
      <c r="A910" s="183"/>
      <c r="B910" s="183"/>
      <c r="C910" s="273"/>
      <c r="D910" s="228"/>
      <c r="E910" s="228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  <c r="AB910" s="183"/>
      <c r="AC910" s="183"/>
      <c r="AD910" s="183"/>
      <c r="AE910" s="183"/>
      <c r="AF910" s="183"/>
      <c r="AG910" s="183"/>
      <c r="AH910" s="183"/>
      <c r="AI910" s="183"/>
      <c r="AJ910" s="183"/>
      <c r="AK910" s="183"/>
      <c r="AL910" s="183"/>
      <c r="AM910" s="183"/>
      <c r="AN910" s="183"/>
      <c r="AO910" s="183"/>
      <c r="AP910" s="183"/>
      <c r="AQ910" s="183"/>
      <c r="AR910" s="183"/>
      <c r="AS910" s="183"/>
      <c r="AT910" s="183"/>
      <c r="AU910" s="183"/>
      <c r="AV910" s="183"/>
      <c r="AW910" s="183"/>
      <c r="AX910" s="130"/>
      <c r="AY910" s="130"/>
      <c r="AZ910" s="130"/>
      <c r="BA910" s="130"/>
      <c r="BB910" s="130"/>
      <c r="BC910" s="130"/>
      <c r="BD910" s="130"/>
      <c r="BE910" s="130"/>
      <c r="BF910" s="130"/>
      <c r="BG910" s="130"/>
      <c r="BH910" s="130"/>
      <c r="BI910" s="130"/>
      <c r="BJ910" s="130"/>
      <c r="BK910" s="130"/>
      <c r="BL910" s="130"/>
      <c r="BM910" s="130"/>
    </row>
    <row r="911">
      <c r="A911" s="183"/>
      <c r="B911" s="183"/>
      <c r="C911" s="273"/>
      <c r="D911" s="228"/>
      <c r="E911" s="228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  <c r="AB911" s="183"/>
      <c r="AC911" s="183"/>
      <c r="AD911" s="183"/>
      <c r="AE911" s="183"/>
      <c r="AF911" s="183"/>
      <c r="AG911" s="183"/>
      <c r="AH911" s="183"/>
      <c r="AI911" s="183"/>
      <c r="AJ911" s="183"/>
      <c r="AK911" s="183"/>
      <c r="AL911" s="183"/>
      <c r="AM911" s="183"/>
      <c r="AN911" s="183"/>
      <c r="AO911" s="183"/>
      <c r="AP911" s="183"/>
      <c r="AQ911" s="183"/>
      <c r="AR911" s="183"/>
      <c r="AS911" s="183"/>
      <c r="AT911" s="183"/>
      <c r="AU911" s="183"/>
      <c r="AV911" s="183"/>
      <c r="AW911" s="183"/>
      <c r="AX911" s="130"/>
      <c r="AY911" s="130"/>
      <c r="AZ911" s="130"/>
      <c r="BA911" s="130"/>
      <c r="BB911" s="130"/>
      <c r="BC911" s="130"/>
      <c r="BD911" s="130"/>
      <c r="BE911" s="130"/>
      <c r="BF911" s="130"/>
      <c r="BG911" s="130"/>
      <c r="BH911" s="130"/>
      <c r="BI911" s="130"/>
      <c r="BJ911" s="130"/>
      <c r="BK911" s="130"/>
      <c r="BL911" s="130"/>
      <c r="BM911" s="130"/>
    </row>
    <row r="912">
      <c r="A912" s="183"/>
      <c r="B912" s="183"/>
      <c r="C912" s="273"/>
      <c r="D912" s="228"/>
      <c r="E912" s="228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  <c r="AB912" s="183"/>
      <c r="AC912" s="183"/>
      <c r="AD912" s="183"/>
      <c r="AE912" s="183"/>
      <c r="AF912" s="183"/>
      <c r="AG912" s="183"/>
      <c r="AH912" s="183"/>
      <c r="AI912" s="183"/>
      <c r="AJ912" s="183"/>
      <c r="AK912" s="183"/>
      <c r="AL912" s="183"/>
      <c r="AM912" s="183"/>
      <c r="AN912" s="183"/>
      <c r="AO912" s="183"/>
      <c r="AP912" s="183"/>
      <c r="AQ912" s="183"/>
      <c r="AR912" s="183"/>
      <c r="AS912" s="183"/>
      <c r="AT912" s="183"/>
      <c r="AU912" s="183"/>
      <c r="AV912" s="183"/>
      <c r="AW912" s="183"/>
      <c r="AX912" s="130"/>
      <c r="AY912" s="130"/>
      <c r="AZ912" s="130"/>
      <c r="BA912" s="130"/>
      <c r="BB912" s="130"/>
      <c r="BC912" s="130"/>
      <c r="BD912" s="130"/>
      <c r="BE912" s="130"/>
      <c r="BF912" s="130"/>
      <c r="BG912" s="130"/>
      <c r="BH912" s="130"/>
      <c r="BI912" s="130"/>
      <c r="BJ912" s="130"/>
      <c r="BK912" s="130"/>
      <c r="BL912" s="130"/>
      <c r="BM912" s="130"/>
    </row>
    <row r="913">
      <c r="A913" s="183"/>
      <c r="B913" s="183"/>
      <c r="C913" s="273"/>
      <c r="D913" s="228"/>
      <c r="E913" s="228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  <c r="AB913" s="183"/>
      <c r="AC913" s="183"/>
      <c r="AD913" s="183"/>
      <c r="AE913" s="183"/>
      <c r="AF913" s="183"/>
      <c r="AG913" s="183"/>
      <c r="AH913" s="183"/>
      <c r="AI913" s="183"/>
      <c r="AJ913" s="183"/>
      <c r="AK913" s="183"/>
      <c r="AL913" s="183"/>
      <c r="AM913" s="183"/>
      <c r="AN913" s="183"/>
      <c r="AO913" s="183"/>
      <c r="AP913" s="183"/>
      <c r="AQ913" s="183"/>
      <c r="AR913" s="183"/>
      <c r="AS913" s="183"/>
      <c r="AT913" s="183"/>
      <c r="AU913" s="183"/>
      <c r="AV913" s="183"/>
      <c r="AW913" s="183"/>
      <c r="AX913" s="130"/>
      <c r="AY913" s="130"/>
      <c r="AZ913" s="130"/>
      <c r="BA913" s="130"/>
      <c r="BB913" s="130"/>
      <c r="BC913" s="130"/>
      <c r="BD913" s="130"/>
      <c r="BE913" s="130"/>
      <c r="BF913" s="130"/>
      <c r="BG913" s="130"/>
      <c r="BH913" s="130"/>
      <c r="BI913" s="130"/>
      <c r="BJ913" s="130"/>
      <c r="BK913" s="130"/>
      <c r="BL913" s="130"/>
      <c r="BM913" s="130"/>
    </row>
    <row r="914">
      <c r="A914" s="183"/>
      <c r="B914" s="183"/>
      <c r="C914" s="273"/>
      <c r="D914" s="228"/>
      <c r="E914" s="228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  <c r="AB914" s="183"/>
      <c r="AC914" s="183"/>
      <c r="AD914" s="183"/>
      <c r="AE914" s="183"/>
      <c r="AF914" s="183"/>
      <c r="AG914" s="183"/>
      <c r="AH914" s="183"/>
      <c r="AI914" s="183"/>
      <c r="AJ914" s="183"/>
      <c r="AK914" s="183"/>
      <c r="AL914" s="183"/>
      <c r="AM914" s="183"/>
      <c r="AN914" s="183"/>
      <c r="AO914" s="183"/>
      <c r="AP914" s="183"/>
      <c r="AQ914" s="183"/>
      <c r="AR914" s="183"/>
      <c r="AS914" s="183"/>
      <c r="AT914" s="183"/>
      <c r="AU914" s="183"/>
      <c r="AV914" s="183"/>
      <c r="AW914" s="183"/>
      <c r="AX914" s="130"/>
      <c r="AY914" s="130"/>
      <c r="AZ914" s="130"/>
      <c r="BA914" s="130"/>
      <c r="BB914" s="130"/>
      <c r="BC914" s="130"/>
      <c r="BD914" s="130"/>
      <c r="BE914" s="130"/>
      <c r="BF914" s="130"/>
      <c r="BG914" s="130"/>
      <c r="BH914" s="130"/>
      <c r="BI914" s="130"/>
      <c r="BJ914" s="130"/>
      <c r="BK914" s="130"/>
      <c r="BL914" s="130"/>
      <c r="BM914" s="130"/>
    </row>
    <row r="915">
      <c r="A915" s="183"/>
      <c r="B915" s="183"/>
      <c r="C915" s="273"/>
      <c r="D915" s="228"/>
      <c r="E915" s="228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  <c r="AA915" s="183"/>
      <c r="AB915" s="183"/>
      <c r="AC915" s="183"/>
      <c r="AD915" s="183"/>
      <c r="AE915" s="183"/>
      <c r="AF915" s="183"/>
      <c r="AG915" s="183"/>
      <c r="AH915" s="183"/>
      <c r="AI915" s="183"/>
      <c r="AJ915" s="183"/>
      <c r="AK915" s="183"/>
      <c r="AL915" s="183"/>
      <c r="AM915" s="183"/>
      <c r="AN915" s="183"/>
      <c r="AO915" s="183"/>
      <c r="AP915" s="183"/>
      <c r="AQ915" s="183"/>
      <c r="AR915" s="183"/>
      <c r="AS915" s="183"/>
      <c r="AT915" s="183"/>
      <c r="AU915" s="183"/>
      <c r="AV915" s="183"/>
      <c r="AW915" s="183"/>
      <c r="AX915" s="130"/>
      <c r="AY915" s="130"/>
      <c r="AZ915" s="130"/>
      <c r="BA915" s="130"/>
      <c r="BB915" s="130"/>
      <c r="BC915" s="130"/>
      <c r="BD915" s="130"/>
      <c r="BE915" s="130"/>
      <c r="BF915" s="130"/>
      <c r="BG915" s="130"/>
      <c r="BH915" s="130"/>
      <c r="BI915" s="130"/>
      <c r="BJ915" s="130"/>
      <c r="BK915" s="130"/>
      <c r="BL915" s="130"/>
      <c r="BM915" s="130"/>
    </row>
    <row r="916">
      <c r="A916" s="183"/>
      <c r="B916" s="183"/>
      <c r="C916" s="273"/>
      <c r="D916" s="228"/>
      <c r="E916" s="228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  <c r="AA916" s="183"/>
      <c r="AB916" s="183"/>
      <c r="AC916" s="183"/>
      <c r="AD916" s="183"/>
      <c r="AE916" s="183"/>
      <c r="AF916" s="183"/>
      <c r="AG916" s="183"/>
      <c r="AH916" s="183"/>
      <c r="AI916" s="183"/>
      <c r="AJ916" s="183"/>
      <c r="AK916" s="183"/>
      <c r="AL916" s="183"/>
      <c r="AM916" s="183"/>
      <c r="AN916" s="183"/>
      <c r="AO916" s="183"/>
      <c r="AP916" s="183"/>
      <c r="AQ916" s="183"/>
      <c r="AR916" s="183"/>
      <c r="AS916" s="183"/>
      <c r="AT916" s="183"/>
      <c r="AU916" s="183"/>
      <c r="AV916" s="183"/>
      <c r="AW916" s="183"/>
      <c r="AX916" s="130"/>
      <c r="AY916" s="130"/>
      <c r="AZ916" s="130"/>
      <c r="BA916" s="130"/>
      <c r="BB916" s="130"/>
      <c r="BC916" s="130"/>
      <c r="BD916" s="130"/>
      <c r="BE916" s="130"/>
      <c r="BF916" s="130"/>
      <c r="BG916" s="130"/>
      <c r="BH916" s="130"/>
      <c r="BI916" s="130"/>
      <c r="BJ916" s="130"/>
      <c r="BK916" s="130"/>
      <c r="BL916" s="130"/>
      <c r="BM916" s="130"/>
    </row>
    <row r="917">
      <c r="A917" s="183"/>
      <c r="B917" s="183"/>
      <c r="C917" s="273"/>
      <c r="D917" s="228"/>
      <c r="E917" s="228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  <c r="AA917" s="183"/>
      <c r="AB917" s="183"/>
      <c r="AC917" s="183"/>
      <c r="AD917" s="183"/>
      <c r="AE917" s="183"/>
      <c r="AF917" s="183"/>
      <c r="AG917" s="183"/>
      <c r="AH917" s="183"/>
      <c r="AI917" s="183"/>
      <c r="AJ917" s="183"/>
      <c r="AK917" s="183"/>
      <c r="AL917" s="183"/>
      <c r="AM917" s="183"/>
      <c r="AN917" s="183"/>
      <c r="AO917" s="183"/>
      <c r="AP917" s="183"/>
      <c r="AQ917" s="183"/>
      <c r="AR917" s="183"/>
      <c r="AS917" s="183"/>
      <c r="AT917" s="183"/>
      <c r="AU917" s="183"/>
      <c r="AV917" s="183"/>
      <c r="AW917" s="183"/>
      <c r="AX917" s="130"/>
      <c r="AY917" s="130"/>
      <c r="AZ917" s="130"/>
      <c r="BA917" s="130"/>
      <c r="BB917" s="130"/>
      <c r="BC917" s="130"/>
      <c r="BD917" s="130"/>
      <c r="BE917" s="130"/>
      <c r="BF917" s="130"/>
      <c r="BG917" s="130"/>
      <c r="BH917" s="130"/>
      <c r="BI917" s="130"/>
      <c r="BJ917" s="130"/>
      <c r="BK917" s="130"/>
      <c r="BL917" s="130"/>
      <c r="BM917" s="130"/>
    </row>
    <row r="918">
      <c r="A918" s="183"/>
      <c r="B918" s="183"/>
      <c r="C918" s="273"/>
      <c r="D918" s="228"/>
      <c r="E918" s="228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  <c r="AA918" s="183"/>
      <c r="AB918" s="183"/>
      <c r="AC918" s="183"/>
      <c r="AD918" s="183"/>
      <c r="AE918" s="183"/>
      <c r="AF918" s="183"/>
      <c r="AG918" s="183"/>
      <c r="AH918" s="183"/>
      <c r="AI918" s="183"/>
      <c r="AJ918" s="183"/>
      <c r="AK918" s="183"/>
      <c r="AL918" s="183"/>
      <c r="AM918" s="183"/>
      <c r="AN918" s="183"/>
      <c r="AO918" s="183"/>
      <c r="AP918" s="183"/>
      <c r="AQ918" s="183"/>
      <c r="AR918" s="183"/>
      <c r="AS918" s="183"/>
      <c r="AT918" s="183"/>
      <c r="AU918" s="183"/>
      <c r="AV918" s="183"/>
      <c r="AW918" s="183"/>
      <c r="AX918" s="130"/>
      <c r="AY918" s="130"/>
      <c r="AZ918" s="130"/>
      <c r="BA918" s="130"/>
      <c r="BB918" s="130"/>
      <c r="BC918" s="130"/>
      <c r="BD918" s="130"/>
      <c r="BE918" s="130"/>
      <c r="BF918" s="130"/>
      <c r="BG918" s="130"/>
      <c r="BH918" s="130"/>
      <c r="BI918" s="130"/>
      <c r="BJ918" s="130"/>
      <c r="BK918" s="130"/>
      <c r="BL918" s="130"/>
      <c r="BM918" s="130"/>
    </row>
    <row r="919">
      <c r="A919" s="183"/>
      <c r="B919" s="183"/>
      <c r="C919" s="273"/>
      <c r="D919" s="228"/>
      <c r="E919" s="228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  <c r="AA919" s="183"/>
      <c r="AB919" s="183"/>
      <c r="AC919" s="183"/>
      <c r="AD919" s="183"/>
      <c r="AE919" s="183"/>
      <c r="AF919" s="183"/>
      <c r="AG919" s="183"/>
      <c r="AH919" s="183"/>
      <c r="AI919" s="183"/>
      <c r="AJ919" s="183"/>
      <c r="AK919" s="183"/>
      <c r="AL919" s="183"/>
      <c r="AM919" s="183"/>
      <c r="AN919" s="183"/>
      <c r="AO919" s="183"/>
      <c r="AP919" s="183"/>
      <c r="AQ919" s="183"/>
      <c r="AR919" s="183"/>
      <c r="AS919" s="183"/>
      <c r="AT919" s="183"/>
      <c r="AU919" s="183"/>
      <c r="AV919" s="183"/>
      <c r="AW919" s="183"/>
      <c r="AX919" s="130"/>
      <c r="AY919" s="130"/>
      <c r="AZ919" s="130"/>
      <c r="BA919" s="130"/>
      <c r="BB919" s="130"/>
      <c r="BC919" s="130"/>
      <c r="BD919" s="130"/>
      <c r="BE919" s="130"/>
      <c r="BF919" s="130"/>
      <c r="BG919" s="130"/>
      <c r="BH919" s="130"/>
      <c r="BI919" s="130"/>
      <c r="BJ919" s="130"/>
      <c r="BK919" s="130"/>
      <c r="BL919" s="130"/>
      <c r="BM919" s="130"/>
    </row>
    <row r="920">
      <c r="A920" s="183"/>
      <c r="B920" s="183"/>
      <c r="C920" s="273"/>
      <c r="D920" s="228"/>
      <c r="E920" s="228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  <c r="AA920" s="183"/>
      <c r="AB920" s="183"/>
      <c r="AC920" s="183"/>
      <c r="AD920" s="183"/>
      <c r="AE920" s="183"/>
      <c r="AF920" s="183"/>
      <c r="AG920" s="183"/>
      <c r="AH920" s="183"/>
      <c r="AI920" s="183"/>
      <c r="AJ920" s="183"/>
      <c r="AK920" s="183"/>
      <c r="AL920" s="183"/>
      <c r="AM920" s="183"/>
      <c r="AN920" s="183"/>
      <c r="AO920" s="183"/>
      <c r="AP920" s="183"/>
      <c r="AQ920" s="183"/>
      <c r="AR920" s="183"/>
      <c r="AS920" s="183"/>
      <c r="AT920" s="183"/>
      <c r="AU920" s="183"/>
      <c r="AV920" s="183"/>
      <c r="AW920" s="183"/>
      <c r="AX920" s="130"/>
      <c r="AY920" s="130"/>
      <c r="AZ920" s="130"/>
      <c r="BA920" s="130"/>
      <c r="BB920" s="130"/>
      <c r="BC920" s="130"/>
      <c r="BD920" s="130"/>
      <c r="BE920" s="130"/>
      <c r="BF920" s="130"/>
      <c r="BG920" s="130"/>
      <c r="BH920" s="130"/>
      <c r="BI920" s="130"/>
      <c r="BJ920" s="130"/>
      <c r="BK920" s="130"/>
      <c r="BL920" s="130"/>
      <c r="BM920" s="130"/>
    </row>
    <row r="921">
      <c r="A921" s="183"/>
      <c r="B921" s="183"/>
      <c r="C921" s="273"/>
      <c r="D921" s="228"/>
      <c r="E921" s="228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  <c r="AA921" s="183"/>
      <c r="AB921" s="183"/>
      <c r="AC921" s="183"/>
      <c r="AD921" s="183"/>
      <c r="AE921" s="183"/>
      <c r="AF921" s="183"/>
      <c r="AG921" s="183"/>
      <c r="AH921" s="183"/>
      <c r="AI921" s="183"/>
      <c r="AJ921" s="183"/>
      <c r="AK921" s="183"/>
      <c r="AL921" s="183"/>
      <c r="AM921" s="183"/>
      <c r="AN921" s="183"/>
      <c r="AO921" s="183"/>
      <c r="AP921" s="183"/>
      <c r="AQ921" s="183"/>
      <c r="AR921" s="183"/>
      <c r="AS921" s="183"/>
      <c r="AT921" s="183"/>
      <c r="AU921" s="183"/>
      <c r="AV921" s="183"/>
      <c r="AW921" s="183"/>
      <c r="AX921" s="130"/>
      <c r="AY921" s="130"/>
      <c r="AZ921" s="130"/>
      <c r="BA921" s="130"/>
      <c r="BB921" s="130"/>
      <c r="BC921" s="130"/>
      <c r="BD921" s="130"/>
      <c r="BE921" s="130"/>
      <c r="BF921" s="130"/>
      <c r="BG921" s="130"/>
      <c r="BH921" s="130"/>
      <c r="BI921" s="130"/>
      <c r="BJ921" s="130"/>
      <c r="BK921" s="130"/>
      <c r="BL921" s="130"/>
      <c r="BM921" s="130"/>
    </row>
    <row r="922">
      <c r="A922" s="183"/>
      <c r="B922" s="183"/>
      <c r="C922" s="273"/>
      <c r="D922" s="228"/>
      <c r="E922" s="228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  <c r="AA922" s="183"/>
      <c r="AB922" s="183"/>
      <c r="AC922" s="183"/>
      <c r="AD922" s="183"/>
      <c r="AE922" s="183"/>
      <c r="AF922" s="183"/>
      <c r="AG922" s="183"/>
      <c r="AH922" s="183"/>
      <c r="AI922" s="183"/>
      <c r="AJ922" s="183"/>
      <c r="AK922" s="183"/>
      <c r="AL922" s="183"/>
      <c r="AM922" s="183"/>
      <c r="AN922" s="183"/>
      <c r="AO922" s="183"/>
      <c r="AP922" s="183"/>
      <c r="AQ922" s="183"/>
      <c r="AR922" s="183"/>
      <c r="AS922" s="183"/>
      <c r="AT922" s="183"/>
      <c r="AU922" s="183"/>
      <c r="AV922" s="183"/>
      <c r="AW922" s="183"/>
      <c r="AX922" s="130"/>
      <c r="AY922" s="130"/>
      <c r="AZ922" s="130"/>
      <c r="BA922" s="130"/>
      <c r="BB922" s="130"/>
      <c r="BC922" s="130"/>
      <c r="BD922" s="130"/>
      <c r="BE922" s="130"/>
      <c r="BF922" s="130"/>
      <c r="BG922" s="130"/>
      <c r="BH922" s="130"/>
      <c r="BI922" s="130"/>
      <c r="BJ922" s="130"/>
      <c r="BK922" s="130"/>
      <c r="BL922" s="130"/>
      <c r="BM922" s="130"/>
    </row>
    <row r="923">
      <c r="A923" s="183"/>
      <c r="B923" s="183"/>
      <c r="C923" s="273"/>
      <c r="D923" s="228"/>
      <c r="E923" s="228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  <c r="AA923" s="183"/>
      <c r="AB923" s="183"/>
      <c r="AC923" s="183"/>
      <c r="AD923" s="183"/>
      <c r="AE923" s="183"/>
      <c r="AF923" s="183"/>
      <c r="AG923" s="183"/>
      <c r="AH923" s="183"/>
      <c r="AI923" s="183"/>
      <c r="AJ923" s="183"/>
      <c r="AK923" s="183"/>
      <c r="AL923" s="183"/>
      <c r="AM923" s="183"/>
      <c r="AN923" s="183"/>
      <c r="AO923" s="183"/>
      <c r="AP923" s="183"/>
      <c r="AQ923" s="183"/>
      <c r="AR923" s="183"/>
      <c r="AS923" s="183"/>
      <c r="AT923" s="183"/>
      <c r="AU923" s="183"/>
      <c r="AV923" s="183"/>
      <c r="AW923" s="183"/>
      <c r="AX923" s="130"/>
      <c r="AY923" s="130"/>
      <c r="AZ923" s="130"/>
      <c r="BA923" s="130"/>
      <c r="BB923" s="130"/>
      <c r="BC923" s="130"/>
      <c r="BD923" s="130"/>
      <c r="BE923" s="130"/>
      <c r="BF923" s="130"/>
      <c r="BG923" s="130"/>
      <c r="BH923" s="130"/>
      <c r="BI923" s="130"/>
      <c r="BJ923" s="130"/>
      <c r="BK923" s="130"/>
      <c r="BL923" s="130"/>
      <c r="BM923" s="130"/>
    </row>
    <row r="924">
      <c r="A924" s="183"/>
      <c r="B924" s="183"/>
      <c r="C924" s="273"/>
      <c r="D924" s="228"/>
      <c r="E924" s="228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  <c r="AA924" s="183"/>
      <c r="AB924" s="183"/>
      <c r="AC924" s="183"/>
      <c r="AD924" s="183"/>
      <c r="AE924" s="183"/>
      <c r="AF924" s="183"/>
      <c r="AG924" s="183"/>
      <c r="AH924" s="183"/>
      <c r="AI924" s="183"/>
      <c r="AJ924" s="183"/>
      <c r="AK924" s="183"/>
      <c r="AL924" s="183"/>
      <c r="AM924" s="183"/>
      <c r="AN924" s="183"/>
      <c r="AO924" s="183"/>
      <c r="AP924" s="183"/>
      <c r="AQ924" s="183"/>
      <c r="AR924" s="183"/>
      <c r="AS924" s="183"/>
      <c r="AT924" s="183"/>
      <c r="AU924" s="183"/>
      <c r="AV924" s="183"/>
      <c r="AW924" s="183"/>
      <c r="AX924" s="130"/>
      <c r="AY924" s="130"/>
      <c r="AZ924" s="130"/>
      <c r="BA924" s="130"/>
      <c r="BB924" s="130"/>
      <c r="BC924" s="130"/>
      <c r="BD924" s="130"/>
      <c r="BE924" s="130"/>
      <c r="BF924" s="130"/>
      <c r="BG924" s="130"/>
      <c r="BH924" s="130"/>
      <c r="BI924" s="130"/>
      <c r="BJ924" s="130"/>
      <c r="BK924" s="130"/>
      <c r="BL924" s="130"/>
      <c r="BM924" s="130"/>
    </row>
    <row r="925">
      <c r="A925" s="183"/>
      <c r="B925" s="183"/>
      <c r="C925" s="273"/>
      <c r="D925" s="228"/>
      <c r="E925" s="228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  <c r="AA925" s="183"/>
      <c r="AB925" s="183"/>
      <c r="AC925" s="183"/>
      <c r="AD925" s="183"/>
      <c r="AE925" s="183"/>
      <c r="AF925" s="183"/>
      <c r="AG925" s="183"/>
      <c r="AH925" s="183"/>
      <c r="AI925" s="183"/>
      <c r="AJ925" s="183"/>
      <c r="AK925" s="183"/>
      <c r="AL925" s="183"/>
      <c r="AM925" s="183"/>
      <c r="AN925" s="183"/>
      <c r="AO925" s="183"/>
      <c r="AP925" s="183"/>
      <c r="AQ925" s="183"/>
      <c r="AR925" s="183"/>
      <c r="AS925" s="183"/>
      <c r="AT925" s="183"/>
      <c r="AU925" s="183"/>
      <c r="AV925" s="183"/>
      <c r="AW925" s="183"/>
      <c r="AX925" s="130"/>
      <c r="AY925" s="130"/>
      <c r="AZ925" s="130"/>
      <c r="BA925" s="130"/>
      <c r="BB925" s="130"/>
      <c r="BC925" s="130"/>
      <c r="BD925" s="130"/>
      <c r="BE925" s="130"/>
      <c r="BF925" s="130"/>
      <c r="BG925" s="130"/>
      <c r="BH925" s="130"/>
      <c r="BI925" s="130"/>
      <c r="BJ925" s="130"/>
      <c r="BK925" s="130"/>
      <c r="BL925" s="130"/>
      <c r="BM925" s="130"/>
    </row>
    <row r="926">
      <c r="A926" s="183"/>
      <c r="B926" s="183"/>
      <c r="C926" s="273"/>
      <c r="D926" s="228"/>
      <c r="E926" s="228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  <c r="AA926" s="183"/>
      <c r="AB926" s="183"/>
      <c r="AC926" s="183"/>
      <c r="AD926" s="183"/>
      <c r="AE926" s="183"/>
      <c r="AF926" s="183"/>
      <c r="AG926" s="183"/>
      <c r="AH926" s="183"/>
      <c r="AI926" s="183"/>
      <c r="AJ926" s="183"/>
      <c r="AK926" s="183"/>
      <c r="AL926" s="183"/>
      <c r="AM926" s="183"/>
      <c r="AN926" s="183"/>
      <c r="AO926" s="183"/>
      <c r="AP926" s="183"/>
      <c r="AQ926" s="183"/>
      <c r="AR926" s="183"/>
      <c r="AS926" s="183"/>
      <c r="AT926" s="183"/>
      <c r="AU926" s="183"/>
      <c r="AV926" s="183"/>
      <c r="AW926" s="183"/>
      <c r="AX926" s="130"/>
      <c r="AY926" s="130"/>
      <c r="AZ926" s="130"/>
      <c r="BA926" s="130"/>
      <c r="BB926" s="130"/>
      <c r="BC926" s="130"/>
      <c r="BD926" s="130"/>
      <c r="BE926" s="130"/>
      <c r="BF926" s="130"/>
      <c r="BG926" s="130"/>
      <c r="BH926" s="130"/>
      <c r="BI926" s="130"/>
      <c r="BJ926" s="130"/>
      <c r="BK926" s="130"/>
      <c r="BL926" s="130"/>
      <c r="BM926" s="130"/>
    </row>
    <row r="927">
      <c r="A927" s="183"/>
      <c r="B927" s="183"/>
      <c r="C927" s="273"/>
      <c r="D927" s="228"/>
      <c r="E927" s="228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  <c r="AA927" s="183"/>
      <c r="AB927" s="183"/>
      <c r="AC927" s="183"/>
      <c r="AD927" s="183"/>
      <c r="AE927" s="183"/>
      <c r="AF927" s="183"/>
      <c r="AG927" s="183"/>
      <c r="AH927" s="183"/>
      <c r="AI927" s="183"/>
      <c r="AJ927" s="183"/>
      <c r="AK927" s="183"/>
      <c r="AL927" s="183"/>
      <c r="AM927" s="183"/>
      <c r="AN927" s="183"/>
      <c r="AO927" s="183"/>
      <c r="AP927" s="183"/>
      <c r="AQ927" s="183"/>
      <c r="AR927" s="183"/>
      <c r="AS927" s="183"/>
      <c r="AT927" s="183"/>
      <c r="AU927" s="183"/>
      <c r="AV927" s="183"/>
      <c r="AW927" s="183"/>
      <c r="AX927" s="130"/>
      <c r="AY927" s="130"/>
      <c r="AZ927" s="130"/>
      <c r="BA927" s="130"/>
      <c r="BB927" s="130"/>
      <c r="BC927" s="130"/>
      <c r="BD927" s="130"/>
      <c r="BE927" s="130"/>
      <c r="BF927" s="130"/>
      <c r="BG927" s="130"/>
      <c r="BH927" s="130"/>
      <c r="BI927" s="130"/>
      <c r="BJ927" s="130"/>
      <c r="BK927" s="130"/>
      <c r="BL927" s="130"/>
      <c r="BM927" s="130"/>
    </row>
    <row r="928">
      <c r="A928" s="183"/>
      <c r="B928" s="183"/>
      <c r="C928" s="273"/>
      <c r="D928" s="228"/>
      <c r="E928" s="228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  <c r="AA928" s="183"/>
      <c r="AB928" s="183"/>
      <c r="AC928" s="183"/>
      <c r="AD928" s="183"/>
      <c r="AE928" s="183"/>
      <c r="AF928" s="183"/>
      <c r="AG928" s="183"/>
      <c r="AH928" s="183"/>
      <c r="AI928" s="183"/>
      <c r="AJ928" s="183"/>
      <c r="AK928" s="183"/>
      <c r="AL928" s="183"/>
      <c r="AM928" s="183"/>
      <c r="AN928" s="183"/>
      <c r="AO928" s="183"/>
      <c r="AP928" s="183"/>
      <c r="AQ928" s="183"/>
      <c r="AR928" s="183"/>
      <c r="AS928" s="183"/>
      <c r="AT928" s="183"/>
      <c r="AU928" s="183"/>
      <c r="AV928" s="183"/>
      <c r="AW928" s="183"/>
      <c r="AX928" s="130"/>
      <c r="AY928" s="130"/>
      <c r="AZ928" s="130"/>
      <c r="BA928" s="130"/>
      <c r="BB928" s="130"/>
      <c r="BC928" s="130"/>
      <c r="BD928" s="130"/>
      <c r="BE928" s="130"/>
      <c r="BF928" s="130"/>
      <c r="BG928" s="130"/>
      <c r="BH928" s="130"/>
      <c r="BI928" s="130"/>
      <c r="BJ928" s="130"/>
      <c r="BK928" s="130"/>
      <c r="BL928" s="130"/>
      <c r="BM928" s="130"/>
    </row>
    <row r="929">
      <c r="A929" s="183"/>
      <c r="B929" s="183"/>
      <c r="C929" s="273"/>
      <c r="D929" s="228"/>
      <c r="E929" s="228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  <c r="AA929" s="183"/>
      <c r="AB929" s="183"/>
      <c r="AC929" s="183"/>
      <c r="AD929" s="183"/>
      <c r="AE929" s="183"/>
      <c r="AF929" s="183"/>
      <c r="AG929" s="183"/>
      <c r="AH929" s="183"/>
      <c r="AI929" s="183"/>
      <c r="AJ929" s="183"/>
      <c r="AK929" s="183"/>
      <c r="AL929" s="183"/>
      <c r="AM929" s="183"/>
      <c r="AN929" s="183"/>
      <c r="AO929" s="183"/>
      <c r="AP929" s="183"/>
      <c r="AQ929" s="183"/>
      <c r="AR929" s="183"/>
      <c r="AS929" s="183"/>
      <c r="AT929" s="183"/>
      <c r="AU929" s="183"/>
      <c r="AV929" s="183"/>
      <c r="AW929" s="183"/>
      <c r="AX929" s="130"/>
      <c r="AY929" s="130"/>
      <c r="AZ929" s="130"/>
      <c r="BA929" s="130"/>
      <c r="BB929" s="130"/>
      <c r="BC929" s="130"/>
      <c r="BD929" s="130"/>
      <c r="BE929" s="130"/>
      <c r="BF929" s="130"/>
      <c r="BG929" s="130"/>
      <c r="BH929" s="130"/>
      <c r="BI929" s="130"/>
      <c r="BJ929" s="130"/>
      <c r="BK929" s="130"/>
      <c r="BL929" s="130"/>
      <c r="BM929" s="130"/>
    </row>
    <row r="930">
      <c r="A930" s="183"/>
      <c r="B930" s="183"/>
      <c r="C930" s="273"/>
      <c r="D930" s="228"/>
      <c r="E930" s="228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  <c r="AA930" s="183"/>
      <c r="AB930" s="183"/>
      <c r="AC930" s="183"/>
      <c r="AD930" s="183"/>
      <c r="AE930" s="183"/>
      <c r="AF930" s="183"/>
      <c r="AG930" s="183"/>
      <c r="AH930" s="183"/>
      <c r="AI930" s="183"/>
      <c r="AJ930" s="183"/>
      <c r="AK930" s="183"/>
      <c r="AL930" s="183"/>
      <c r="AM930" s="183"/>
      <c r="AN930" s="183"/>
      <c r="AO930" s="183"/>
      <c r="AP930" s="183"/>
      <c r="AQ930" s="183"/>
      <c r="AR930" s="183"/>
      <c r="AS930" s="183"/>
      <c r="AT930" s="183"/>
      <c r="AU930" s="183"/>
      <c r="AV930" s="183"/>
      <c r="AW930" s="183"/>
      <c r="AX930" s="130"/>
      <c r="AY930" s="130"/>
      <c r="AZ930" s="130"/>
      <c r="BA930" s="130"/>
      <c r="BB930" s="130"/>
      <c r="BC930" s="130"/>
      <c r="BD930" s="130"/>
      <c r="BE930" s="130"/>
      <c r="BF930" s="130"/>
      <c r="BG930" s="130"/>
      <c r="BH930" s="130"/>
      <c r="BI930" s="130"/>
      <c r="BJ930" s="130"/>
      <c r="BK930" s="130"/>
      <c r="BL930" s="130"/>
      <c r="BM930" s="130"/>
    </row>
    <row r="931">
      <c r="A931" s="183"/>
      <c r="B931" s="183"/>
      <c r="C931" s="273"/>
      <c r="D931" s="228"/>
      <c r="E931" s="228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  <c r="AA931" s="183"/>
      <c r="AB931" s="183"/>
      <c r="AC931" s="183"/>
      <c r="AD931" s="183"/>
      <c r="AE931" s="183"/>
      <c r="AF931" s="183"/>
      <c r="AG931" s="183"/>
      <c r="AH931" s="183"/>
      <c r="AI931" s="183"/>
      <c r="AJ931" s="183"/>
      <c r="AK931" s="183"/>
      <c r="AL931" s="183"/>
      <c r="AM931" s="183"/>
      <c r="AN931" s="183"/>
      <c r="AO931" s="183"/>
      <c r="AP931" s="183"/>
      <c r="AQ931" s="183"/>
      <c r="AR931" s="183"/>
      <c r="AS931" s="183"/>
      <c r="AT931" s="183"/>
      <c r="AU931" s="183"/>
      <c r="AV931" s="183"/>
      <c r="AW931" s="183"/>
      <c r="AX931" s="130"/>
      <c r="AY931" s="130"/>
      <c r="AZ931" s="130"/>
      <c r="BA931" s="130"/>
      <c r="BB931" s="130"/>
      <c r="BC931" s="130"/>
      <c r="BD931" s="130"/>
      <c r="BE931" s="130"/>
      <c r="BF931" s="130"/>
      <c r="BG931" s="130"/>
      <c r="BH931" s="130"/>
      <c r="BI931" s="130"/>
      <c r="BJ931" s="130"/>
      <c r="BK931" s="130"/>
      <c r="BL931" s="130"/>
      <c r="BM931" s="130"/>
    </row>
    <row r="932">
      <c r="A932" s="183"/>
      <c r="B932" s="183"/>
      <c r="C932" s="273"/>
      <c r="D932" s="228"/>
      <c r="E932" s="228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  <c r="AA932" s="183"/>
      <c r="AB932" s="183"/>
      <c r="AC932" s="183"/>
      <c r="AD932" s="183"/>
      <c r="AE932" s="183"/>
      <c r="AF932" s="183"/>
      <c r="AG932" s="183"/>
      <c r="AH932" s="183"/>
      <c r="AI932" s="183"/>
      <c r="AJ932" s="183"/>
      <c r="AK932" s="183"/>
      <c r="AL932" s="183"/>
      <c r="AM932" s="183"/>
      <c r="AN932" s="183"/>
      <c r="AO932" s="183"/>
      <c r="AP932" s="183"/>
      <c r="AQ932" s="183"/>
      <c r="AR932" s="183"/>
      <c r="AS932" s="183"/>
      <c r="AT932" s="183"/>
      <c r="AU932" s="183"/>
      <c r="AV932" s="183"/>
      <c r="AW932" s="183"/>
      <c r="AX932" s="130"/>
      <c r="AY932" s="130"/>
      <c r="AZ932" s="130"/>
      <c r="BA932" s="130"/>
      <c r="BB932" s="130"/>
      <c r="BC932" s="130"/>
      <c r="BD932" s="130"/>
      <c r="BE932" s="130"/>
      <c r="BF932" s="130"/>
      <c r="BG932" s="130"/>
      <c r="BH932" s="130"/>
      <c r="BI932" s="130"/>
      <c r="BJ932" s="130"/>
      <c r="BK932" s="130"/>
      <c r="BL932" s="130"/>
      <c r="BM932" s="130"/>
    </row>
    <row r="933">
      <c r="A933" s="183"/>
      <c r="B933" s="183"/>
      <c r="C933" s="273"/>
      <c r="D933" s="228"/>
      <c r="E933" s="228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  <c r="AA933" s="183"/>
      <c r="AB933" s="183"/>
      <c r="AC933" s="183"/>
      <c r="AD933" s="183"/>
      <c r="AE933" s="183"/>
      <c r="AF933" s="183"/>
      <c r="AG933" s="183"/>
      <c r="AH933" s="183"/>
      <c r="AI933" s="183"/>
      <c r="AJ933" s="183"/>
      <c r="AK933" s="183"/>
      <c r="AL933" s="183"/>
      <c r="AM933" s="183"/>
      <c r="AN933" s="183"/>
      <c r="AO933" s="183"/>
      <c r="AP933" s="183"/>
      <c r="AQ933" s="183"/>
      <c r="AR933" s="183"/>
      <c r="AS933" s="183"/>
      <c r="AT933" s="183"/>
      <c r="AU933" s="183"/>
      <c r="AV933" s="183"/>
      <c r="AW933" s="183"/>
      <c r="AX933" s="130"/>
      <c r="AY933" s="130"/>
      <c r="AZ933" s="130"/>
      <c r="BA933" s="130"/>
      <c r="BB933" s="130"/>
      <c r="BC933" s="130"/>
      <c r="BD933" s="130"/>
      <c r="BE933" s="130"/>
      <c r="BF933" s="130"/>
      <c r="BG933" s="130"/>
      <c r="BH933" s="130"/>
      <c r="BI933" s="130"/>
      <c r="BJ933" s="130"/>
      <c r="BK933" s="130"/>
      <c r="BL933" s="130"/>
      <c r="BM933" s="130"/>
    </row>
    <row r="934">
      <c r="A934" s="183"/>
      <c r="B934" s="183"/>
      <c r="C934" s="273"/>
      <c r="D934" s="228"/>
      <c r="E934" s="228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  <c r="AA934" s="183"/>
      <c r="AB934" s="183"/>
      <c r="AC934" s="183"/>
      <c r="AD934" s="183"/>
      <c r="AE934" s="183"/>
      <c r="AF934" s="183"/>
      <c r="AG934" s="183"/>
      <c r="AH934" s="183"/>
      <c r="AI934" s="183"/>
      <c r="AJ934" s="183"/>
      <c r="AK934" s="183"/>
      <c r="AL934" s="183"/>
      <c r="AM934" s="183"/>
      <c r="AN934" s="183"/>
      <c r="AO934" s="183"/>
      <c r="AP934" s="183"/>
      <c r="AQ934" s="183"/>
      <c r="AR934" s="183"/>
      <c r="AS934" s="183"/>
      <c r="AT934" s="183"/>
      <c r="AU934" s="183"/>
      <c r="AV934" s="183"/>
      <c r="AW934" s="183"/>
      <c r="AX934" s="130"/>
      <c r="AY934" s="130"/>
      <c r="AZ934" s="130"/>
      <c r="BA934" s="130"/>
      <c r="BB934" s="130"/>
      <c r="BC934" s="130"/>
      <c r="BD934" s="130"/>
      <c r="BE934" s="130"/>
      <c r="BF934" s="130"/>
      <c r="BG934" s="130"/>
      <c r="BH934" s="130"/>
      <c r="BI934" s="130"/>
      <c r="BJ934" s="130"/>
      <c r="BK934" s="130"/>
      <c r="BL934" s="130"/>
      <c r="BM934" s="130"/>
    </row>
    <row r="935">
      <c r="A935" s="183"/>
      <c r="B935" s="183"/>
      <c r="C935" s="273"/>
      <c r="D935" s="228"/>
      <c r="E935" s="228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  <c r="AA935" s="183"/>
      <c r="AB935" s="183"/>
      <c r="AC935" s="183"/>
      <c r="AD935" s="183"/>
      <c r="AE935" s="183"/>
      <c r="AF935" s="183"/>
      <c r="AG935" s="183"/>
      <c r="AH935" s="183"/>
      <c r="AI935" s="183"/>
      <c r="AJ935" s="183"/>
      <c r="AK935" s="183"/>
      <c r="AL935" s="183"/>
      <c r="AM935" s="183"/>
      <c r="AN935" s="183"/>
      <c r="AO935" s="183"/>
      <c r="AP935" s="183"/>
      <c r="AQ935" s="183"/>
      <c r="AR935" s="183"/>
      <c r="AS935" s="183"/>
      <c r="AT935" s="183"/>
      <c r="AU935" s="183"/>
      <c r="AV935" s="183"/>
      <c r="AW935" s="183"/>
      <c r="AX935" s="130"/>
      <c r="AY935" s="130"/>
      <c r="AZ935" s="130"/>
      <c r="BA935" s="130"/>
      <c r="BB935" s="130"/>
      <c r="BC935" s="130"/>
      <c r="BD935" s="130"/>
      <c r="BE935" s="130"/>
      <c r="BF935" s="130"/>
      <c r="BG935" s="130"/>
      <c r="BH935" s="130"/>
      <c r="BI935" s="130"/>
      <c r="BJ935" s="130"/>
      <c r="BK935" s="130"/>
      <c r="BL935" s="130"/>
      <c r="BM935" s="130"/>
    </row>
    <row r="936">
      <c r="A936" s="183"/>
      <c r="B936" s="183"/>
      <c r="C936" s="273"/>
      <c r="D936" s="228"/>
      <c r="E936" s="228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  <c r="AA936" s="183"/>
      <c r="AB936" s="183"/>
      <c r="AC936" s="183"/>
      <c r="AD936" s="183"/>
      <c r="AE936" s="183"/>
      <c r="AF936" s="183"/>
      <c r="AG936" s="183"/>
      <c r="AH936" s="183"/>
      <c r="AI936" s="183"/>
      <c r="AJ936" s="183"/>
      <c r="AK936" s="183"/>
      <c r="AL936" s="183"/>
      <c r="AM936" s="183"/>
      <c r="AN936" s="183"/>
      <c r="AO936" s="183"/>
      <c r="AP936" s="183"/>
      <c r="AQ936" s="183"/>
      <c r="AR936" s="183"/>
      <c r="AS936" s="183"/>
      <c r="AT936" s="183"/>
      <c r="AU936" s="183"/>
      <c r="AV936" s="183"/>
      <c r="AW936" s="183"/>
      <c r="AX936" s="130"/>
      <c r="AY936" s="130"/>
      <c r="AZ936" s="130"/>
      <c r="BA936" s="130"/>
      <c r="BB936" s="130"/>
      <c r="BC936" s="130"/>
      <c r="BD936" s="130"/>
      <c r="BE936" s="130"/>
      <c r="BF936" s="130"/>
      <c r="BG936" s="130"/>
      <c r="BH936" s="130"/>
      <c r="BI936" s="130"/>
      <c r="BJ936" s="130"/>
      <c r="BK936" s="130"/>
      <c r="BL936" s="130"/>
      <c r="BM936" s="130"/>
    </row>
    <row r="937">
      <c r="A937" s="183"/>
      <c r="B937" s="183"/>
      <c r="C937" s="273"/>
      <c r="D937" s="228"/>
      <c r="E937" s="228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  <c r="AA937" s="183"/>
      <c r="AB937" s="183"/>
      <c r="AC937" s="183"/>
      <c r="AD937" s="183"/>
      <c r="AE937" s="183"/>
      <c r="AF937" s="183"/>
      <c r="AG937" s="183"/>
      <c r="AH937" s="183"/>
      <c r="AI937" s="183"/>
      <c r="AJ937" s="183"/>
      <c r="AK937" s="183"/>
      <c r="AL937" s="183"/>
      <c r="AM937" s="183"/>
      <c r="AN937" s="183"/>
      <c r="AO937" s="183"/>
      <c r="AP937" s="183"/>
      <c r="AQ937" s="183"/>
      <c r="AR937" s="183"/>
      <c r="AS937" s="183"/>
      <c r="AT937" s="183"/>
      <c r="AU937" s="183"/>
      <c r="AV937" s="183"/>
      <c r="AW937" s="183"/>
      <c r="AX937" s="130"/>
      <c r="AY937" s="130"/>
      <c r="AZ937" s="130"/>
      <c r="BA937" s="130"/>
      <c r="BB937" s="130"/>
      <c r="BC937" s="130"/>
      <c r="BD937" s="130"/>
      <c r="BE937" s="130"/>
      <c r="BF937" s="130"/>
      <c r="BG937" s="130"/>
      <c r="BH937" s="130"/>
      <c r="BI937" s="130"/>
      <c r="BJ937" s="130"/>
      <c r="BK937" s="130"/>
      <c r="BL937" s="130"/>
      <c r="BM937" s="130"/>
    </row>
    <row r="938">
      <c r="A938" s="183"/>
      <c r="B938" s="183"/>
      <c r="C938" s="273"/>
      <c r="D938" s="228"/>
      <c r="E938" s="228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  <c r="AA938" s="183"/>
      <c r="AB938" s="183"/>
      <c r="AC938" s="183"/>
      <c r="AD938" s="183"/>
      <c r="AE938" s="183"/>
      <c r="AF938" s="183"/>
      <c r="AG938" s="183"/>
      <c r="AH938" s="183"/>
      <c r="AI938" s="183"/>
      <c r="AJ938" s="183"/>
      <c r="AK938" s="183"/>
      <c r="AL938" s="183"/>
      <c r="AM938" s="183"/>
      <c r="AN938" s="183"/>
      <c r="AO938" s="183"/>
      <c r="AP938" s="183"/>
      <c r="AQ938" s="183"/>
      <c r="AR938" s="183"/>
      <c r="AS938" s="183"/>
      <c r="AT938" s="183"/>
      <c r="AU938" s="183"/>
      <c r="AV938" s="183"/>
      <c r="AW938" s="183"/>
      <c r="AX938" s="130"/>
      <c r="AY938" s="130"/>
      <c r="AZ938" s="130"/>
      <c r="BA938" s="130"/>
      <c r="BB938" s="130"/>
      <c r="BC938" s="130"/>
      <c r="BD938" s="130"/>
      <c r="BE938" s="130"/>
      <c r="BF938" s="130"/>
      <c r="BG938" s="130"/>
      <c r="BH938" s="130"/>
      <c r="BI938" s="130"/>
      <c r="BJ938" s="130"/>
      <c r="BK938" s="130"/>
      <c r="BL938" s="130"/>
      <c r="BM938" s="130"/>
    </row>
    <row r="939">
      <c r="A939" s="183"/>
      <c r="B939" s="183"/>
      <c r="C939" s="273"/>
      <c r="D939" s="228"/>
      <c r="E939" s="228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  <c r="AA939" s="183"/>
      <c r="AB939" s="183"/>
      <c r="AC939" s="183"/>
      <c r="AD939" s="183"/>
      <c r="AE939" s="183"/>
      <c r="AF939" s="183"/>
      <c r="AG939" s="183"/>
      <c r="AH939" s="183"/>
      <c r="AI939" s="183"/>
      <c r="AJ939" s="183"/>
      <c r="AK939" s="183"/>
      <c r="AL939" s="183"/>
      <c r="AM939" s="183"/>
      <c r="AN939" s="183"/>
      <c r="AO939" s="183"/>
      <c r="AP939" s="183"/>
      <c r="AQ939" s="183"/>
      <c r="AR939" s="183"/>
      <c r="AS939" s="183"/>
      <c r="AT939" s="183"/>
      <c r="AU939" s="183"/>
      <c r="AV939" s="183"/>
      <c r="AW939" s="183"/>
      <c r="AX939" s="130"/>
      <c r="AY939" s="130"/>
      <c r="AZ939" s="130"/>
      <c r="BA939" s="130"/>
      <c r="BB939" s="130"/>
      <c r="BC939" s="130"/>
      <c r="BD939" s="130"/>
      <c r="BE939" s="130"/>
      <c r="BF939" s="130"/>
      <c r="BG939" s="130"/>
      <c r="BH939" s="130"/>
      <c r="BI939" s="130"/>
      <c r="BJ939" s="130"/>
      <c r="BK939" s="130"/>
      <c r="BL939" s="130"/>
      <c r="BM939" s="130"/>
    </row>
    <row r="940">
      <c r="A940" s="183"/>
      <c r="B940" s="183"/>
      <c r="C940" s="273"/>
      <c r="D940" s="228"/>
      <c r="E940" s="228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  <c r="AA940" s="183"/>
      <c r="AB940" s="183"/>
      <c r="AC940" s="183"/>
      <c r="AD940" s="183"/>
      <c r="AE940" s="183"/>
      <c r="AF940" s="183"/>
      <c r="AG940" s="183"/>
      <c r="AH940" s="183"/>
      <c r="AI940" s="183"/>
      <c r="AJ940" s="183"/>
      <c r="AK940" s="183"/>
      <c r="AL940" s="183"/>
      <c r="AM940" s="183"/>
      <c r="AN940" s="183"/>
      <c r="AO940" s="183"/>
      <c r="AP940" s="183"/>
      <c r="AQ940" s="183"/>
      <c r="AR940" s="183"/>
      <c r="AS940" s="183"/>
      <c r="AT940" s="183"/>
      <c r="AU940" s="183"/>
      <c r="AV940" s="183"/>
      <c r="AW940" s="183"/>
      <c r="AX940" s="130"/>
      <c r="AY940" s="130"/>
      <c r="AZ940" s="130"/>
      <c r="BA940" s="130"/>
      <c r="BB940" s="130"/>
      <c r="BC940" s="130"/>
      <c r="BD940" s="130"/>
      <c r="BE940" s="130"/>
      <c r="BF940" s="130"/>
      <c r="BG940" s="130"/>
      <c r="BH940" s="130"/>
      <c r="BI940" s="130"/>
      <c r="BJ940" s="130"/>
      <c r="BK940" s="130"/>
      <c r="BL940" s="130"/>
      <c r="BM940" s="130"/>
    </row>
    <row r="941">
      <c r="A941" s="183"/>
      <c r="B941" s="183"/>
      <c r="C941" s="273"/>
      <c r="D941" s="228"/>
      <c r="E941" s="228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  <c r="AA941" s="183"/>
      <c r="AB941" s="183"/>
      <c r="AC941" s="183"/>
      <c r="AD941" s="183"/>
      <c r="AE941" s="183"/>
      <c r="AF941" s="183"/>
      <c r="AG941" s="183"/>
      <c r="AH941" s="183"/>
      <c r="AI941" s="183"/>
      <c r="AJ941" s="183"/>
      <c r="AK941" s="183"/>
      <c r="AL941" s="183"/>
      <c r="AM941" s="183"/>
      <c r="AN941" s="183"/>
      <c r="AO941" s="183"/>
      <c r="AP941" s="183"/>
      <c r="AQ941" s="183"/>
      <c r="AR941" s="183"/>
      <c r="AS941" s="183"/>
      <c r="AT941" s="183"/>
      <c r="AU941" s="183"/>
      <c r="AV941" s="183"/>
      <c r="AW941" s="183"/>
      <c r="AX941" s="130"/>
      <c r="AY941" s="130"/>
      <c r="AZ941" s="130"/>
      <c r="BA941" s="130"/>
      <c r="BB941" s="130"/>
      <c r="BC941" s="130"/>
      <c r="BD941" s="130"/>
      <c r="BE941" s="130"/>
      <c r="BF941" s="130"/>
      <c r="BG941" s="130"/>
      <c r="BH941" s="130"/>
      <c r="BI941" s="130"/>
      <c r="BJ941" s="130"/>
      <c r="BK941" s="130"/>
      <c r="BL941" s="130"/>
      <c r="BM941" s="130"/>
    </row>
    <row r="942">
      <c r="A942" s="183"/>
      <c r="B942" s="183"/>
      <c r="C942" s="273"/>
      <c r="D942" s="228"/>
      <c r="E942" s="228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  <c r="AA942" s="183"/>
      <c r="AB942" s="183"/>
      <c r="AC942" s="183"/>
      <c r="AD942" s="183"/>
      <c r="AE942" s="183"/>
      <c r="AF942" s="183"/>
      <c r="AG942" s="183"/>
      <c r="AH942" s="183"/>
      <c r="AI942" s="183"/>
      <c r="AJ942" s="183"/>
      <c r="AK942" s="183"/>
      <c r="AL942" s="183"/>
      <c r="AM942" s="183"/>
      <c r="AN942" s="183"/>
      <c r="AO942" s="183"/>
      <c r="AP942" s="183"/>
      <c r="AQ942" s="183"/>
      <c r="AR942" s="183"/>
      <c r="AS942" s="183"/>
      <c r="AT942" s="183"/>
      <c r="AU942" s="183"/>
      <c r="AV942" s="183"/>
      <c r="AW942" s="183"/>
      <c r="AX942" s="130"/>
      <c r="AY942" s="130"/>
      <c r="AZ942" s="130"/>
      <c r="BA942" s="130"/>
      <c r="BB942" s="130"/>
      <c r="BC942" s="130"/>
      <c r="BD942" s="130"/>
      <c r="BE942" s="130"/>
      <c r="BF942" s="130"/>
      <c r="BG942" s="130"/>
      <c r="BH942" s="130"/>
      <c r="BI942" s="130"/>
      <c r="BJ942" s="130"/>
      <c r="BK942" s="130"/>
      <c r="BL942" s="130"/>
      <c r="BM942" s="130"/>
    </row>
    <row r="943">
      <c r="A943" s="183"/>
      <c r="B943" s="183"/>
      <c r="C943" s="273"/>
      <c r="D943" s="228"/>
      <c r="E943" s="228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  <c r="AA943" s="183"/>
      <c r="AB943" s="183"/>
      <c r="AC943" s="183"/>
      <c r="AD943" s="183"/>
      <c r="AE943" s="183"/>
      <c r="AF943" s="183"/>
      <c r="AG943" s="183"/>
      <c r="AH943" s="183"/>
      <c r="AI943" s="183"/>
      <c r="AJ943" s="183"/>
      <c r="AK943" s="183"/>
      <c r="AL943" s="183"/>
      <c r="AM943" s="183"/>
      <c r="AN943" s="183"/>
      <c r="AO943" s="183"/>
      <c r="AP943" s="183"/>
      <c r="AQ943" s="183"/>
      <c r="AR943" s="183"/>
      <c r="AS943" s="183"/>
      <c r="AT943" s="183"/>
      <c r="AU943" s="183"/>
      <c r="AV943" s="183"/>
      <c r="AW943" s="183"/>
      <c r="AX943" s="130"/>
      <c r="AY943" s="130"/>
      <c r="AZ943" s="130"/>
      <c r="BA943" s="130"/>
      <c r="BB943" s="130"/>
      <c r="BC943" s="130"/>
      <c r="BD943" s="130"/>
      <c r="BE943" s="130"/>
      <c r="BF943" s="130"/>
      <c r="BG943" s="130"/>
      <c r="BH943" s="130"/>
      <c r="BI943" s="130"/>
      <c r="BJ943" s="130"/>
      <c r="BK943" s="130"/>
      <c r="BL943" s="130"/>
      <c r="BM943" s="130"/>
    </row>
    <row r="944">
      <c r="A944" s="183"/>
      <c r="B944" s="183"/>
      <c r="C944" s="273"/>
      <c r="D944" s="228"/>
      <c r="E944" s="228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  <c r="AA944" s="183"/>
      <c r="AB944" s="183"/>
      <c r="AC944" s="183"/>
      <c r="AD944" s="183"/>
      <c r="AE944" s="183"/>
      <c r="AF944" s="183"/>
      <c r="AG944" s="183"/>
      <c r="AH944" s="183"/>
      <c r="AI944" s="183"/>
      <c r="AJ944" s="183"/>
      <c r="AK944" s="183"/>
      <c r="AL944" s="183"/>
      <c r="AM944" s="183"/>
      <c r="AN944" s="183"/>
      <c r="AO944" s="183"/>
      <c r="AP944" s="183"/>
      <c r="AQ944" s="183"/>
      <c r="AR944" s="183"/>
      <c r="AS944" s="183"/>
      <c r="AT944" s="183"/>
      <c r="AU944" s="183"/>
      <c r="AV944" s="183"/>
      <c r="AW944" s="183"/>
      <c r="AX944" s="130"/>
      <c r="AY944" s="130"/>
      <c r="AZ944" s="130"/>
      <c r="BA944" s="130"/>
      <c r="BB944" s="130"/>
      <c r="BC944" s="130"/>
      <c r="BD944" s="130"/>
      <c r="BE944" s="130"/>
      <c r="BF944" s="130"/>
      <c r="BG944" s="130"/>
      <c r="BH944" s="130"/>
      <c r="BI944" s="130"/>
      <c r="BJ944" s="130"/>
      <c r="BK944" s="130"/>
      <c r="BL944" s="130"/>
      <c r="BM944" s="130"/>
    </row>
    <row r="945">
      <c r="A945" s="183"/>
      <c r="B945" s="183"/>
      <c r="C945" s="273"/>
      <c r="D945" s="228"/>
      <c r="E945" s="228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  <c r="AA945" s="183"/>
      <c r="AB945" s="183"/>
      <c r="AC945" s="183"/>
      <c r="AD945" s="183"/>
      <c r="AE945" s="183"/>
      <c r="AF945" s="183"/>
      <c r="AG945" s="183"/>
      <c r="AH945" s="183"/>
      <c r="AI945" s="183"/>
      <c r="AJ945" s="183"/>
      <c r="AK945" s="183"/>
      <c r="AL945" s="183"/>
      <c r="AM945" s="183"/>
      <c r="AN945" s="183"/>
      <c r="AO945" s="183"/>
      <c r="AP945" s="183"/>
      <c r="AQ945" s="183"/>
      <c r="AR945" s="183"/>
      <c r="AS945" s="183"/>
      <c r="AT945" s="183"/>
      <c r="AU945" s="183"/>
      <c r="AV945" s="183"/>
      <c r="AW945" s="183"/>
      <c r="AX945" s="130"/>
      <c r="AY945" s="130"/>
      <c r="AZ945" s="130"/>
      <c r="BA945" s="130"/>
      <c r="BB945" s="130"/>
      <c r="BC945" s="130"/>
      <c r="BD945" s="130"/>
      <c r="BE945" s="130"/>
      <c r="BF945" s="130"/>
      <c r="BG945" s="130"/>
      <c r="BH945" s="130"/>
      <c r="BI945" s="130"/>
      <c r="BJ945" s="130"/>
      <c r="BK945" s="130"/>
      <c r="BL945" s="130"/>
      <c r="BM945" s="130"/>
    </row>
    <row r="946">
      <c r="A946" s="183"/>
      <c r="B946" s="183"/>
      <c r="C946" s="273"/>
      <c r="D946" s="228"/>
      <c r="E946" s="228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  <c r="AA946" s="183"/>
      <c r="AB946" s="183"/>
      <c r="AC946" s="183"/>
      <c r="AD946" s="183"/>
      <c r="AE946" s="183"/>
      <c r="AF946" s="183"/>
      <c r="AG946" s="183"/>
      <c r="AH946" s="183"/>
      <c r="AI946" s="183"/>
      <c r="AJ946" s="183"/>
      <c r="AK946" s="183"/>
      <c r="AL946" s="183"/>
      <c r="AM946" s="183"/>
      <c r="AN946" s="183"/>
      <c r="AO946" s="183"/>
      <c r="AP946" s="183"/>
      <c r="AQ946" s="183"/>
      <c r="AR946" s="183"/>
      <c r="AS946" s="183"/>
      <c r="AT946" s="183"/>
      <c r="AU946" s="183"/>
      <c r="AV946" s="183"/>
      <c r="AW946" s="183"/>
      <c r="AX946" s="130"/>
      <c r="AY946" s="130"/>
      <c r="AZ946" s="130"/>
      <c r="BA946" s="130"/>
      <c r="BB946" s="130"/>
      <c r="BC946" s="130"/>
      <c r="BD946" s="130"/>
      <c r="BE946" s="130"/>
      <c r="BF946" s="130"/>
      <c r="BG946" s="130"/>
      <c r="BH946" s="130"/>
      <c r="BI946" s="130"/>
      <c r="BJ946" s="130"/>
      <c r="BK946" s="130"/>
      <c r="BL946" s="130"/>
      <c r="BM946" s="130"/>
    </row>
    <row r="947">
      <c r="A947" s="183"/>
      <c r="B947" s="183"/>
      <c r="C947" s="273"/>
      <c r="D947" s="228"/>
      <c r="E947" s="228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  <c r="AA947" s="183"/>
      <c r="AB947" s="183"/>
      <c r="AC947" s="183"/>
      <c r="AD947" s="183"/>
      <c r="AE947" s="183"/>
      <c r="AF947" s="183"/>
      <c r="AG947" s="183"/>
      <c r="AH947" s="183"/>
      <c r="AI947" s="183"/>
      <c r="AJ947" s="183"/>
      <c r="AK947" s="183"/>
      <c r="AL947" s="183"/>
      <c r="AM947" s="183"/>
      <c r="AN947" s="183"/>
      <c r="AO947" s="183"/>
      <c r="AP947" s="183"/>
      <c r="AQ947" s="183"/>
      <c r="AR947" s="183"/>
      <c r="AS947" s="183"/>
      <c r="AT947" s="183"/>
      <c r="AU947" s="183"/>
      <c r="AV947" s="183"/>
      <c r="AW947" s="183"/>
      <c r="AX947" s="130"/>
      <c r="AY947" s="130"/>
      <c r="AZ947" s="130"/>
      <c r="BA947" s="130"/>
      <c r="BB947" s="130"/>
      <c r="BC947" s="130"/>
      <c r="BD947" s="130"/>
      <c r="BE947" s="130"/>
      <c r="BF947" s="130"/>
      <c r="BG947" s="130"/>
      <c r="BH947" s="130"/>
      <c r="BI947" s="130"/>
      <c r="BJ947" s="130"/>
      <c r="BK947" s="130"/>
      <c r="BL947" s="130"/>
      <c r="BM947" s="130"/>
    </row>
    <row r="948">
      <c r="A948" s="183"/>
      <c r="B948" s="183"/>
      <c r="C948" s="273"/>
      <c r="D948" s="228"/>
      <c r="E948" s="228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  <c r="AA948" s="183"/>
      <c r="AB948" s="183"/>
      <c r="AC948" s="183"/>
      <c r="AD948" s="183"/>
      <c r="AE948" s="183"/>
      <c r="AF948" s="183"/>
      <c r="AG948" s="183"/>
      <c r="AH948" s="183"/>
      <c r="AI948" s="183"/>
      <c r="AJ948" s="183"/>
      <c r="AK948" s="183"/>
      <c r="AL948" s="183"/>
      <c r="AM948" s="183"/>
      <c r="AN948" s="183"/>
      <c r="AO948" s="183"/>
      <c r="AP948" s="183"/>
      <c r="AQ948" s="183"/>
      <c r="AR948" s="183"/>
      <c r="AS948" s="183"/>
      <c r="AT948" s="183"/>
      <c r="AU948" s="183"/>
      <c r="AV948" s="183"/>
      <c r="AW948" s="183"/>
      <c r="AX948" s="130"/>
      <c r="AY948" s="130"/>
      <c r="AZ948" s="130"/>
      <c r="BA948" s="130"/>
      <c r="BB948" s="130"/>
      <c r="BC948" s="130"/>
      <c r="BD948" s="130"/>
      <c r="BE948" s="130"/>
      <c r="BF948" s="130"/>
      <c r="BG948" s="130"/>
      <c r="BH948" s="130"/>
      <c r="BI948" s="130"/>
      <c r="BJ948" s="130"/>
      <c r="BK948" s="130"/>
      <c r="BL948" s="130"/>
      <c r="BM948" s="130"/>
    </row>
    <row r="949">
      <c r="A949" s="183"/>
      <c r="B949" s="183"/>
      <c r="C949" s="273"/>
      <c r="D949" s="228"/>
      <c r="E949" s="228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  <c r="AA949" s="183"/>
      <c r="AB949" s="183"/>
      <c r="AC949" s="183"/>
      <c r="AD949" s="183"/>
      <c r="AE949" s="183"/>
      <c r="AF949" s="183"/>
      <c r="AG949" s="183"/>
      <c r="AH949" s="183"/>
      <c r="AI949" s="183"/>
      <c r="AJ949" s="183"/>
      <c r="AK949" s="183"/>
      <c r="AL949" s="183"/>
      <c r="AM949" s="183"/>
      <c r="AN949" s="183"/>
      <c r="AO949" s="183"/>
      <c r="AP949" s="183"/>
      <c r="AQ949" s="183"/>
      <c r="AR949" s="183"/>
      <c r="AS949" s="183"/>
      <c r="AT949" s="183"/>
      <c r="AU949" s="183"/>
      <c r="AV949" s="183"/>
      <c r="AW949" s="183"/>
      <c r="AX949" s="130"/>
      <c r="AY949" s="130"/>
      <c r="AZ949" s="130"/>
      <c r="BA949" s="130"/>
      <c r="BB949" s="130"/>
      <c r="BC949" s="130"/>
      <c r="BD949" s="130"/>
      <c r="BE949" s="130"/>
      <c r="BF949" s="130"/>
      <c r="BG949" s="130"/>
      <c r="BH949" s="130"/>
      <c r="BI949" s="130"/>
      <c r="BJ949" s="130"/>
      <c r="BK949" s="130"/>
      <c r="BL949" s="130"/>
      <c r="BM949" s="130"/>
    </row>
    <row r="950">
      <c r="A950" s="183"/>
      <c r="B950" s="183"/>
      <c r="C950" s="273"/>
      <c r="D950" s="228"/>
      <c r="E950" s="228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  <c r="AA950" s="183"/>
      <c r="AB950" s="183"/>
      <c r="AC950" s="183"/>
      <c r="AD950" s="183"/>
      <c r="AE950" s="183"/>
      <c r="AF950" s="183"/>
      <c r="AG950" s="183"/>
      <c r="AH950" s="183"/>
      <c r="AI950" s="183"/>
      <c r="AJ950" s="183"/>
      <c r="AK950" s="183"/>
      <c r="AL950" s="183"/>
      <c r="AM950" s="183"/>
      <c r="AN950" s="183"/>
      <c r="AO950" s="183"/>
      <c r="AP950" s="183"/>
      <c r="AQ950" s="183"/>
      <c r="AR950" s="183"/>
      <c r="AS950" s="183"/>
      <c r="AT950" s="183"/>
      <c r="AU950" s="183"/>
      <c r="AV950" s="183"/>
      <c r="AW950" s="183"/>
      <c r="AX950" s="130"/>
      <c r="AY950" s="130"/>
      <c r="AZ950" s="130"/>
      <c r="BA950" s="130"/>
      <c r="BB950" s="130"/>
      <c r="BC950" s="130"/>
      <c r="BD950" s="130"/>
      <c r="BE950" s="130"/>
      <c r="BF950" s="130"/>
      <c r="BG950" s="130"/>
      <c r="BH950" s="130"/>
      <c r="BI950" s="130"/>
      <c r="BJ950" s="130"/>
      <c r="BK950" s="130"/>
      <c r="BL950" s="130"/>
      <c r="BM950" s="130"/>
    </row>
    <row r="951">
      <c r="A951" s="183"/>
      <c r="B951" s="183"/>
      <c r="C951" s="273"/>
      <c r="D951" s="228"/>
      <c r="E951" s="228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  <c r="AA951" s="183"/>
      <c r="AB951" s="183"/>
      <c r="AC951" s="183"/>
      <c r="AD951" s="183"/>
      <c r="AE951" s="183"/>
      <c r="AF951" s="183"/>
      <c r="AG951" s="183"/>
      <c r="AH951" s="183"/>
      <c r="AI951" s="183"/>
      <c r="AJ951" s="183"/>
      <c r="AK951" s="183"/>
      <c r="AL951" s="183"/>
      <c r="AM951" s="183"/>
      <c r="AN951" s="183"/>
      <c r="AO951" s="183"/>
      <c r="AP951" s="183"/>
      <c r="AQ951" s="183"/>
      <c r="AR951" s="183"/>
      <c r="AS951" s="183"/>
      <c r="AT951" s="183"/>
      <c r="AU951" s="183"/>
      <c r="AV951" s="183"/>
      <c r="AW951" s="183"/>
      <c r="AX951" s="130"/>
      <c r="AY951" s="130"/>
      <c r="AZ951" s="130"/>
      <c r="BA951" s="130"/>
      <c r="BB951" s="130"/>
      <c r="BC951" s="130"/>
      <c r="BD951" s="130"/>
      <c r="BE951" s="130"/>
      <c r="BF951" s="130"/>
      <c r="BG951" s="130"/>
      <c r="BH951" s="130"/>
      <c r="BI951" s="130"/>
      <c r="BJ951" s="130"/>
      <c r="BK951" s="130"/>
      <c r="BL951" s="130"/>
      <c r="BM951" s="130"/>
    </row>
    <row r="952">
      <c r="A952" s="183"/>
      <c r="B952" s="183"/>
      <c r="C952" s="273"/>
      <c r="D952" s="228"/>
      <c r="E952" s="228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  <c r="AA952" s="183"/>
      <c r="AB952" s="183"/>
      <c r="AC952" s="183"/>
      <c r="AD952" s="183"/>
      <c r="AE952" s="183"/>
      <c r="AF952" s="183"/>
      <c r="AG952" s="183"/>
      <c r="AH952" s="183"/>
      <c r="AI952" s="183"/>
      <c r="AJ952" s="183"/>
      <c r="AK952" s="183"/>
      <c r="AL952" s="183"/>
      <c r="AM952" s="183"/>
      <c r="AN952" s="183"/>
      <c r="AO952" s="183"/>
      <c r="AP952" s="183"/>
      <c r="AQ952" s="183"/>
      <c r="AR952" s="183"/>
      <c r="AS952" s="183"/>
      <c r="AT952" s="183"/>
      <c r="AU952" s="183"/>
      <c r="AV952" s="183"/>
      <c r="AW952" s="183"/>
      <c r="AX952" s="130"/>
      <c r="AY952" s="130"/>
      <c r="AZ952" s="130"/>
      <c r="BA952" s="130"/>
      <c r="BB952" s="130"/>
      <c r="BC952" s="130"/>
      <c r="BD952" s="130"/>
      <c r="BE952" s="130"/>
      <c r="BF952" s="130"/>
      <c r="BG952" s="130"/>
      <c r="BH952" s="130"/>
      <c r="BI952" s="130"/>
      <c r="BJ952" s="130"/>
      <c r="BK952" s="130"/>
      <c r="BL952" s="130"/>
      <c r="BM952" s="130"/>
    </row>
    <row r="953">
      <c r="A953" s="183"/>
      <c r="B953" s="183"/>
      <c r="C953" s="273"/>
      <c r="D953" s="228"/>
      <c r="E953" s="228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  <c r="AA953" s="183"/>
      <c r="AB953" s="183"/>
      <c r="AC953" s="183"/>
      <c r="AD953" s="183"/>
      <c r="AE953" s="183"/>
      <c r="AF953" s="183"/>
      <c r="AG953" s="183"/>
      <c r="AH953" s="183"/>
      <c r="AI953" s="183"/>
      <c r="AJ953" s="183"/>
      <c r="AK953" s="183"/>
      <c r="AL953" s="183"/>
      <c r="AM953" s="183"/>
      <c r="AN953" s="183"/>
      <c r="AO953" s="183"/>
      <c r="AP953" s="183"/>
      <c r="AQ953" s="183"/>
      <c r="AR953" s="183"/>
      <c r="AS953" s="183"/>
      <c r="AT953" s="183"/>
      <c r="AU953" s="183"/>
      <c r="AV953" s="183"/>
      <c r="AW953" s="183"/>
      <c r="AX953" s="130"/>
      <c r="AY953" s="130"/>
      <c r="AZ953" s="130"/>
      <c r="BA953" s="130"/>
      <c r="BB953" s="130"/>
      <c r="BC953" s="130"/>
      <c r="BD953" s="130"/>
      <c r="BE953" s="130"/>
      <c r="BF953" s="130"/>
      <c r="BG953" s="130"/>
      <c r="BH953" s="130"/>
      <c r="BI953" s="130"/>
      <c r="BJ953" s="130"/>
      <c r="BK953" s="130"/>
      <c r="BL953" s="130"/>
      <c r="BM953" s="130"/>
    </row>
    <row r="954">
      <c r="A954" s="183"/>
      <c r="B954" s="183"/>
      <c r="C954" s="273"/>
      <c r="D954" s="228"/>
      <c r="E954" s="228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  <c r="AA954" s="183"/>
      <c r="AB954" s="183"/>
      <c r="AC954" s="183"/>
      <c r="AD954" s="183"/>
      <c r="AE954" s="183"/>
      <c r="AF954" s="183"/>
      <c r="AG954" s="183"/>
      <c r="AH954" s="183"/>
      <c r="AI954" s="183"/>
      <c r="AJ954" s="183"/>
      <c r="AK954" s="183"/>
      <c r="AL954" s="183"/>
      <c r="AM954" s="183"/>
      <c r="AN954" s="183"/>
      <c r="AO954" s="183"/>
      <c r="AP954" s="183"/>
      <c r="AQ954" s="183"/>
      <c r="AR954" s="183"/>
      <c r="AS954" s="183"/>
      <c r="AT954" s="183"/>
      <c r="AU954" s="183"/>
      <c r="AV954" s="183"/>
      <c r="AW954" s="183"/>
      <c r="AX954" s="130"/>
      <c r="AY954" s="130"/>
      <c r="AZ954" s="130"/>
      <c r="BA954" s="130"/>
      <c r="BB954" s="130"/>
      <c r="BC954" s="130"/>
      <c r="BD954" s="130"/>
      <c r="BE954" s="130"/>
      <c r="BF954" s="130"/>
      <c r="BG954" s="130"/>
      <c r="BH954" s="130"/>
      <c r="BI954" s="130"/>
      <c r="BJ954" s="130"/>
      <c r="BK954" s="130"/>
      <c r="BL954" s="130"/>
      <c r="BM954" s="130"/>
    </row>
    <row r="955">
      <c r="A955" s="183"/>
      <c r="B955" s="183"/>
      <c r="C955" s="273"/>
      <c r="D955" s="228"/>
      <c r="E955" s="228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  <c r="AA955" s="183"/>
      <c r="AB955" s="183"/>
      <c r="AC955" s="183"/>
      <c r="AD955" s="183"/>
      <c r="AE955" s="183"/>
      <c r="AF955" s="183"/>
      <c r="AG955" s="183"/>
      <c r="AH955" s="183"/>
      <c r="AI955" s="183"/>
      <c r="AJ955" s="183"/>
      <c r="AK955" s="183"/>
      <c r="AL955" s="183"/>
      <c r="AM955" s="183"/>
      <c r="AN955" s="183"/>
      <c r="AO955" s="183"/>
      <c r="AP955" s="183"/>
      <c r="AQ955" s="183"/>
      <c r="AR955" s="183"/>
      <c r="AS955" s="183"/>
      <c r="AT955" s="183"/>
      <c r="AU955" s="183"/>
      <c r="AV955" s="183"/>
      <c r="AW955" s="183"/>
      <c r="AX955" s="130"/>
      <c r="AY955" s="130"/>
      <c r="AZ955" s="130"/>
      <c r="BA955" s="130"/>
      <c r="BB955" s="130"/>
      <c r="BC955" s="130"/>
      <c r="BD955" s="130"/>
      <c r="BE955" s="130"/>
      <c r="BF955" s="130"/>
      <c r="BG955" s="130"/>
      <c r="BH955" s="130"/>
      <c r="BI955" s="130"/>
      <c r="BJ955" s="130"/>
      <c r="BK955" s="130"/>
      <c r="BL955" s="130"/>
      <c r="BM955" s="130"/>
    </row>
    <row r="956">
      <c r="A956" s="183"/>
      <c r="B956" s="183"/>
      <c r="C956" s="273"/>
      <c r="D956" s="228"/>
      <c r="E956" s="228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  <c r="AA956" s="183"/>
      <c r="AB956" s="183"/>
      <c r="AC956" s="183"/>
      <c r="AD956" s="183"/>
      <c r="AE956" s="183"/>
      <c r="AF956" s="183"/>
      <c r="AG956" s="183"/>
      <c r="AH956" s="183"/>
      <c r="AI956" s="183"/>
      <c r="AJ956" s="183"/>
      <c r="AK956" s="183"/>
      <c r="AL956" s="183"/>
      <c r="AM956" s="183"/>
      <c r="AN956" s="183"/>
      <c r="AO956" s="183"/>
      <c r="AP956" s="183"/>
      <c r="AQ956" s="183"/>
      <c r="AR956" s="183"/>
      <c r="AS956" s="183"/>
      <c r="AT956" s="183"/>
      <c r="AU956" s="183"/>
      <c r="AV956" s="183"/>
      <c r="AW956" s="183"/>
      <c r="AX956" s="130"/>
      <c r="AY956" s="130"/>
      <c r="AZ956" s="130"/>
      <c r="BA956" s="130"/>
      <c r="BB956" s="130"/>
      <c r="BC956" s="130"/>
      <c r="BD956" s="130"/>
      <c r="BE956" s="130"/>
      <c r="BF956" s="130"/>
      <c r="BG956" s="130"/>
      <c r="BH956" s="130"/>
      <c r="BI956" s="130"/>
      <c r="BJ956" s="130"/>
      <c r="BK956" s="130"/>
      <c r="BL956" s="130"/>
      <c r="BM956" s="130"/>
    </row>
    <row r="957">
      <c r="A957" s="183"/>
      <c r="B957" s="183"/>
      <c r="C957" s="273"/>
      <c r="D957" s="228"/>
      <c r="E957" s="228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  <c r="AA957" s="183"/>
      <c r="AB957" s="183"/>
      <c r="AC957" s="183"/>
      <c r="AD957" s="183"/>
      <c r="AE957" s="183"/>
      <c r="AF957" s="183"/>
      <c r="AG957" s="183"/>
      <c r="AH957" s="183"/>
      <c r="AI957" s="183"/>
      <c r="AJ957" s="183"/>
      <c r="AK957" s="183"/>
      <c r="AL957" s="183"/>
      <c r="AM957" s="183"/>
      <c r="AN957" s="183"/>
      <c r="AO957" s="183"/>
      <c r="AP957" s="183"/>
      <c r="AQ957" s="183"/>
      <c r="AR957" s="183"/>
      <c r="AS957" s="183"/>
      <c r="AT957" s="183"/>
      <c r="AU957" s="183"/>
      <c r="AV957" s="183"/>
      <c r="AW957" s="183"/>
      <c r="AX957" s="130"/>
      <c r="AY957" s="130"/>
      <c r="AZ957" s="130"/>
      <c r="BA957" s="130"/>
      <c r="BB957" s="130"/>
      <c r="BC957" s="130"/>
      <c r="BD957" s="130"/>
      <c r="BE957" s="130"/>
      <c r="BF957" s="130"/>
      <c r="BG957" s="130"/>
      <c r="BH957" s="130"/>
      <c r="BI957" s="130"/>
      <c r="BJ957" s="130"/>
      <c r="BK957" s="130"/>
      <c r="BL957" s="130"/>
      <c r="BM957" s="130"/>
    </row>
    <row r="958">
      <c r="A958" s="183"/>
      <c r="B958" s="183"/>
      <c r="C958" s="273"/>
      <c r="D958" s="228"/>
      <c r="E958" s="228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  <c r="AA958" s="183"/>
      <c r="AB958" s="183"/>
      <c r="AC958" s="183"/>
      <c r="AD958" s="183"/>
      <c r="AE958" s="183"/>
      <c r="AF958" s="183"/>
      <c r="AG958" s="183"/>
      <c r="AH958" s="183"/>
      <c r="AI958" s="183"/>
      <c r="AJ958" s="183"/>
      <c r="AK958" s="183"/>
      <c r="AL958" s="183"/>
      <c r="AM958" s="183"/>
      <c r="AN958" s="183"/>
      <c r="AO958" s="183"/>
      <c r="AP958" s="183"/>
      <c r="AQ958" s="183"/>
      <c r="AR958" s="183"/>
      <c r="AS958" s="183"/>
      <c r="AT958" s="183"/>
      <c r="AU958" s="183"/>
      <c r="AV958" s="183"/>
      <c r="AW958" s="183"/>
      <c r="AX958" s="130"/>
      <c r="AY958" s="130"/>
      <c r="AZ958" s="130"/>
      <c r="BA958" s="130"/>
      <c r="BB958" s="130"/>
      <c r="BC958" s="130"/>
      <c r="BD958" s="130"/>
      <c r="BE958" s="130"/>
      <c r="BF958" s="130"/>
      <c r="BG958" s="130"/>
      <c r="BH958" s="130"/>
      <c r="BI958" s="130"/>
      <c r="BJ958" s="130"/>
      <c r="BK958" s="130"/>
      <c r="BL958" s="130"/>
      <c r="BM958" s="130"/>
    </row>
    <row r="959">
      <c r="A959" s="183"/>
      <c r="B959" s="183"/>
      <c r="C959" s="273"/>
      <c r="D959" s="228"/>
      <c r="E959" s="228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  <c r="AA959" s="183"/>
      <c r="AB959" s="183"/>
      <c r="AC959" s="183"/>
      <c r="AD959" s="183"/>
      <c r="AE959" s="183"/>
      <c r="AF959" s="183"/>
      <c r="AG959" s="183"/>
      <c r="AH959" s="183"/>
      <c r="AI959" s="183"/>
      <c r="AJ959" s="183"/>
      <c r="AK959" s="183"/>
      <c r="AL959" s="183"/>
      <c r="AM959" s="183"/>
      <c r="AN959" s="183"/>
      <c r="AO959" s="183"/>
      <c r="AP959" s="183"/>
      <c r="AQ959" s="183"/>
      <c r="AR959" s="183"/>
      <c r="AS959" s="183"/>
      <c r="AT959" s="183"/>
      <c r="AU959" s="183"/>
      <c r="AV959" s="183"/>
      <c r="AW959" s="183"/>
      <c r="AX959" s="130"/>
      <c r="AY959" s="130"/>
      <c r="AZ959" s="130"/>
      <c r="BA959" s="130"/>
      <c r="BB959" s="130"/>
      <c r="BC959" s="130"/>
      <c r="BD959" s="130"/>
      <c r="BE959" s="130"/>
      <c r="BF959" s="130"/>
      <c r="BG959" s="130"/>
      <c r="BH959" s="130"/>
      <c r="BI959" s="130"/>
      <c r="BJ959" s="130"/>
      <c r="BK959" s="130"/>
      <c r="BL959" s="130"/>
      <c r="BM959" s="130"/>
    </row>
    <row r="960">
      <c r="A960" s="183"/>
      <c r="B960" s="183"/>
      <c r="C960" s="273"/>
      <c r="D960" s="228"/>
      <c r="E960" s="228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  <c r="AA960" s="183"/>
      <c r="AB960" s="183"/>
      <c r="AC960" s="183"/>
      <c r="AD960" s="183"/>
      <c r="AE960" s="183"/>
      <c r="AF960" s="183"/>
      <c r="AG960" s="183"/>
      <c r="AH960" s="183"/>
      <c r="AI960" s="183"/>
      <c r="AJ960" s="183"/>
      <c r="AK960" s="183"/>
      <c r="AL960" s="183"/>
      <c r="AM960" s="183"/>
      <c r="AN960" s="183"/>
      <c r="AO960" s="183"/>
      <c r="AP960" s="183"/>
      <c r="AQ960" s="183"/>
      <c r="AR960" s="183"/>
      <c r="AS960" s="183"/>
      <c r="AT960" s="183"/>
      <c r="AU960" s="183"/>
      <c r="AV960" s="183"/>
      <c r="AW960" s="183"/>
      <c r="AX960" s="130"/>
      <c r="AY960" s="130"/>
      <c r="AZ960" s="130"/>
      <c r="BA960" s="130"/>
      <c r="BB960" s="130"/>
      <c r="BC960" s="130"/>
      <c r="BD960" s="130"/>
      <c r="BE960" s="130"/>
      <c r="BF960" s="130"/>
      <c r="BG960" s="130"/>
      <c r="BH960" s="130"/>
      <c r="BI960" s="130"/>
      <c r="BJ960" s="130"/>
      <c r="BK960" s="130"/>
      <c r="BL960" s="130"/>
      <c r="BM960" s="130"/>
    </row>
    <row r="961">
      <c r="A961" s="183"/>
      <c r="B961" s="183"/>
      <c r="C961" s="273"/>
      <c r="D961" s="228"/>
      <c r="E961" s="228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  <c r="AA961" s="183"/>
      <c r="AB961" s="183"/>
      <c r="AC961" s="183"/>
      <c r="AD961" s="183"/>
      <c r="AE961" s="183"/>
      <c r="AF961" s="183"/>
      <c r="AG961" s="183"/>
      <c r="AH961" s="183"/>
      <c r="AI961" s="183"/>
      <c r="AJ961" s="183"/>
      <c r="AK961" s="183"/>
      <c r="AL961" s="183"/>
      <c r="AM961" s="183"/>
      <c r="AN961" s="183"/>
      <c r="AO961" s="183"/>
      <c r="AP961" s="183"/>
      <c r="AQ961" s="183"/>
      <c r="AR961" s="183"/>
      <c r="AS961" s="183"/>
      <c r="AT961" s="183"/>
      <c r="AU961" s="183"/>
      <c r="AV961" s="183"/>
      <c r="AW961" s="183"/>
      <c r="AX961" s="130"/>
      <c r="AY961" s="130"/>
      <c r="AZ961" s="130"/>
      <c r="BA961" s="130"/>
      <c r="BB961" s="130"/>
      <c r="BC961" s="130"/>
      <c r="BD961" s="130"/>
      <c r="BE961" s="130"/>
      <c r="BF961" s="130"/>
      <c r="BG961" s="130"/>
      <c r="BH961" s="130"/>
      <c r="BI961" s="130"/>
      <c r="BJ961" s="130"/>
      <c r="BK961" s="130"/>
      <c r="BL961" s="130"/>
      <c r="BM961" s="130"/>
    </row>
    <row r="962">
      <c r="A962" s="183"/>
      <c r="B962" s="183"/>
      <c r="C962" s="273"/>
      <c r="D962" s="228"/>
      <c r="E962" s="228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  <c r="AA962" s="183"/>
      <c r="AB962" s="183"/>
      <c r="AC962" s="183"/>
      <c r="AD962" s="183"/>
      <c r="AE962" s="183"/>
      <c r="AF962" s="183"/>
      <c r="AG962" s="183"/>
      <c r="AH962" s="183"/>
      <c r="AI962" s="183"/>
      <c r="AJ962" s="183"/>
      <c r="AK962" s="183"/>
      <c r="AL962" s="183"/>
      <c r="AM962" s="183"/>
      <c r="AN962" s="183"/>
      <c r="AO962" s="183"/>
      <c r="AP962" s="183"/>
      <c r="AQ962" s="183"/>
      <c r="AR962" s="183"/>
      <c r="AS962" s="183"/>
      <c r="AT962" s="183"/>
      <c r="AU962" s="183"/>
      <c r="AV962" s="183"/>
      <c r="AW962" s="183"/>
      <c r="AX962" s="130"/>
      <c r="AY962" s="130"/>
      <c r="AZ962" s="130"/>
      <c r="BA962" s="130"/>
      <c r="BB962" s="130"/>
      <c r="BC962" s="130"/>
      <c r="BD962" s="130"/>
      <c r="BE962" s="130"/>
      <c r="BF962" s="130"/>
      <c r="BG962" s="130"/>
      <c r="BH962" s="130"/>
      <c r="BI962" s="130"/>
      <c r="BJ962" s="130"/>
      <c r="BK962" s="130"/>
      <c r="BL962" s="130"/>
      <c r="BM962" s="130"/>
    </row>
    <row r="963">
      <c r="A963" s="183"/>
      <c r="B963" s="183"/>
      <c r="C963" s="273"/>
      <c r="D963" s="228"/>
      <c r="E963" s="228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  <c r="AA963" s="183"/>
      <c r="AB963" s="183"/>
      <c r="AC963" s="183"/>
      <c r="AD963" s="183"/>
      <c r="AE963" s="183"/>
      <c r="AF963" s="183"/>
      <c r="AG963" s="183"/>
      <c r="AH963" s="183"/>
      <c r="AI963" s="183"/>
      <c r="AJ963" s="183"/>
      <c r="AK963" s="183"/>
      <c r="AL963" s="183"/>
      <c r="AM963" s="183"/>
      <c r="AN963" s="183"/>
      <c r="AO963" s="183"/>
      <c r="AP963" s="183"/>
      <c r="AQ963" s="183"/>
      <c r="AR963" s="183"/>
      <c r="AS963" s="183"/>
      <c r="AT963" s="183"/>
      <c r="AU963" s="183"/>
      <c r="AV963" s="183"/>
      <c r="AW963" s="183"/>
      <c r="AX963" s="130"/>
      <c r="AY963" s="130"/>
      <c r="AZ963" s="130"/>
      <c r="BA963" s="130"/>
      <c r="BB963" s="130"/>
      <c r="BC963" s="130"/>
      <c r="BD963" s="130"/>
      <c r="BE963" s="130"/>
      <c r="BF963" s="130"/>
      <c r="BG963" s="130"/>
      <c r="BH963" s="130"/>
      <c r="BI963" s="130"/>
      <c r="BJ963" s="130"/>
      <c r="BK963" s="130"/>
      <c r="BL963" s="130"/>
      <c r="BM963" s="130"/>
    </row>
    <row r="964">
      <c r="A964" s="183"/>
      <c r="B964" s="183"/>
      <c r="C964" s="273"/>
      <c r="D964" s="228"/>
      <c r="E964" s="228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  <c r="AA964" s="183"/>
      <c r="AB964" s="183"/>
      <c r="AC964" s="183"/>
      <c r="AD964" s="183"/>
      <c r="AE964" s="183"/>
      <c r="AF964" s="183"/>
      <c r="AG964" s="183"/>
      <c r="AH964" s="183"/>
      <c r="AI964" s="183"/>
      <c r="AJ964" s="183"/>
      <c r="AK964" s="183"/>
      <c r="AL964" s="183"/>
      <c r="AM964" s="183"/>
      <c r="AN964" s="183"/>
      <c r="AO964" s="183"/>
      <c r="AP964" s="183"/>
      <c r="AQ964" s="183"/>
      <c r="AR964" s="183"/>
      <c r="AS964" s="183"/>
      <c r="AT964" s="183"/>
      <c r="AU964" s="183"/>
      <c r="AV964" s="183"/>
      <c r="AW964" s="183"/>
      <c r="AX964" s="130"/>
      <c r="AY964" s="130"/>
      <c r="AZ964" s="130"/>
      <c r="BA964" s="130"/>
      <c r="BB964" s="130"/>
      <c r="BC964" s="130"/>
      <c r="BD964" s="130"/>
      <c r="BE964" s="130"/>
      <c r="BF964" s="130"/>
      <c r="BG964" s="130"/>
      <c r="BH964" s="130"/>
      <c r="BI964" s="130"/>
      <c r="BJ964" s="130"/>
      <c r="BK964" s="130"/>
      <c r="BL964" s="130"/>
      <c r="BM964" s="130"/>
    </row>
    <row r="965">
      <c r="A965" s="183"/>
      <c r="B965" s="183"/>
      <c r="C965" s="273"/>
      <c r="D965" s="228"/>
      <c r="E965" s="228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  <c r="AA965" s="183"/>
      <c r="AB965" s="183"/>
      <c r="AC965" s="183"/>
      <c r="AD965" s="183"/>
      <c r="AE965" s="183"/>
      <c r="AF965" s="183"/>
      <c r="AG965" s="183"/>
      <c r="AH965" s="183"/>
      <c r="AI965" s="183"/>
      <c r="AJ965" s="183"/>
      <c r="AK965" s="183"/>
      <c r="AL965" s="183"/>
      <c r="AM965" s="183"/>
      <c r="AN965" s="183"/>
      <c r="AO965" s="183"/>
      <c r="AP965" s="183"/>
      <c r="AQ965" s="183"/>
      <c r="AR965" s="183"/>
      <c r="AS965" s="183"/>
      <c r="AT965" s="183"/>
      <c r="AU965" s="183"/>
      <c r="AV965" s="183"/>
      <c r="AW965" s="183"/>
      <c r="AX965" s="130"/>
      <c r="AY965" s="130"/>
      <c r="AZ965" s="130"/>
      <c r="BA965" s="130"/>
      <c r="BB965" s="130"/>
      <c r="BC965" s="130"/>
      <c r="BD965" s="130"/>
      <c r="BE965" s="130"/>
      <c r="BF965" s="130"/>
      <c r="BG965" s="130"/>
      <c r="BH965" s="130"/>
      <c r="BI965" s="130"/>
      <c r="BJ965" s="130"/>
      <c r="BK965" s="130"/>
      <c r="BL965" s="130"/>
      <c r="BM965" s="130"/>
    </row>
    <row r="966">
      <c r="A966" s="183"/>
      <c r="B966" s="183"/>
      <c r="C966" s="273"/>
      <c r="D966" s="228"/>
      <c r="E966" s="228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  <c r="AA966" s="183"/>
      <c r="AB966" s="183"/>
      <c r="AC966" s="183"/>
      <c r="AD966" s="183"/>
      <c r="AE966" s="183"/>
      <c r="AF966" s="183"/>
      <c r="AG966" s="183"/>
      <c r="AH966" s="183"/>
      <c r="AI966" s="183"/>
      <c r="AJ966" s="183"/>
      <c r="AK966" s="183"/>
      <c r="AL966" s="183"/>
      <c r="AM966" s="183"/>
      <c r="AN966" s="183"/>
      <c r="AO966" s="183"/>
      <c r="AP966" s="183"/>
      <c r="AQ966" s="183"/>
      <c r="AR966" s="183"/>
      <c r="AS966" s="183"/>
      <c r="AT966" s="183"/>
      <c r="AU966" s="183"/>
      <c r="AV966" s="183"/>
      <c r="AW966" s="183"/>
      <c r="AX966" s="130"/>
      <c r="AY966" s="130"/>
      <c r="AZ966" s="130"/>
      <c r="BA966" s="130"/>
      <c r="BB966" s="130"/>
      <c r="BC966" s="130"/>
      <c r="BD966" s="130"/>
      <c r="BE966" s="130"/>
      <c r="BF966" s="130"/>
      <c r="BG966" s="130"/>
      <c r="BH966" s="130"/>
      <c r="BI966" s="130"/>
      <c r="BJ966" s="130"/>
      <c r="BK966" s="130"/>
      <c r="BL966" s="130"/>
      <c r="BM966" s="130"/>
    </row>
    <row r="967">
      <c r="A967" s="183"/>
      <c r="B967" s="183"/>
      <c r="C967" s="273"/>
      <c r="D967" s="228"/>
      <c r="E967" s="228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  <c r="AA967" s="183"/>
      <c r="AB967" s="183"/>
      <c r="AC967" s="183"/>
      <c r="AD967" s="183"/>
      <c r="AE967" s="183"/>
      <c r="AF967" s="183"/>
      <c r="AG967" s="183"/>
      <c r="AH967" s="183"/>
      <c r="AI967" s="183"/>
      <c r="AJ967" s="183"/>
      <c r="AK967" s="183"/>
      <c r="AL967" s="183"/>
      <c r="AM967" s="183"/>
      <c r="AN967" s="183"/>
      <c r="AO967" s="183"/>
      <c r="AP967" s="183"/>
      <c r="AQ967" s="183"/>
      <c r="AR967" s="183"/>
      <c r="AS967" s="183"/>
      <c r="AT967" s="183"/>
      <c r="AU967" s="183"/>
      <c r="AV967" s="183"/>
      <c r="AW967" s="183"/>
      <c r="AX967" s="130"/>
      <c r="AY967" s="130"/>
      <c r="AZ967" s="130"/>
      <c r="BA967" s="130"/>
      <c r="BB967" s="130"/>
      <c r="BC967" s="130"/>
      <c r="BD967" s="130"/>
      <c r="BE967" s="130"/>
      <c r="BF967" s="130"/>
      <c r="BG967" s="130"/>
      <c r="BH967" s="130"/>
      <c r="BI967" s="130"/>
      <c r="BJ967" s="130"/>
      <c r="BK967" s="130"/>
      <c r="BL967" s="130"/>
      <c r="BM967" s="130"/>
    </row>
    <row r="968">
      <c r="A968" s="183"/>
      <c r="B968" s="183"/>
      <c r="C968" s="273"/>
      <c r="D968" s="228"/>
      <c r="E968" s="228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  <c r="AA968" s="183"/>
      <c r="AB968" s="183"/>
      <c r="AC968" s="183"/>
      <c r="AD968" s="183"/>
      <c r="AE968" s="183"/>
      <c r="AF968" s="183"/>
      <c r="AG968" s="183"/>
      <c r="AH968" s="183"/>
      <c r="AI968" s="183"/>
      <c r="AJ968" s="183"/>
      <c r="AK968" s="183"/>
      <c r="AL968" s="183"/>
      <c r="AM968" s="183"/>
      <c r="AN968" s="183"/>
      <c r="AO968" s="183"/>
      <c r="AP968" s="183"/>
      <c r="AQ968" s="183"/>
      <c r="AR968" s="183"/>
      <c r="AS968" s="183"/>
      <c r="AT968" s="183"/>
      <c r="AU968" s="183"/>
      <c r="AV968" s="183"/>
      <c r="AW968" s="183"/>
      <c r="AX968" s="130"/>
      <c r="AY968" s="130"/>
      <c r="AZ968" s="130"/>
      <c r="BA968" s="130"/>
      <c r="BB968" s="130"/>
      <c r="BC968" s="130"/>
      <c r="BD968" s="130"/>
      <c r="BE968" s="130"/>
      <c r="BF968" s="130"/>
      <c r="BG968" s="130"/>
      <c r="BH968" s="130"/>
      <c r="BI968" s="130"/>
      <c r="BJ968" s="130"/>
      <c r="BK968" s="130"/>
      <c r="BL968" s="130"/>
      <c r="BM968" s="130"/>
    </row>
    <row r="969">
      <c r="A969" s="183"/>
      <c r="B969" s="183"/>
      <c r="C969" s="273"/>
      <c r="D969" s="228"/>
      <c r="E969" s="228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  <c r="AA969" s="183"/>
      <c r="AB969" s="183"/>
      <c r="AC969" s="183"/>
      <c r="AD969" s="183"/>
      <c r="AE969" s="183"/>
      <c r="AF969" s="183"/>
      <c r="AG969" s="183"/>
      <c r="AH969" s="183"/>
      <c r="AI969" s="183"/>
      <c r="AJ969" s="183"/>
      <c r="AK969" s="183"/>
      <c r="AL969" s="183"/>
      <c r="AM969" s="183"/>
      <c r="AN969" s="183"/>
      <c r="AO969" s="183"/>
      <c r="AP969" s="183"/>
      <c r="AQ969" s="183"/>
      <c r="AR969" s="183"/>
      <c r="AS969" s="183"/>
      <c r="AT969" s="183"/>
      <c r="AU969" s="183"/>
      <c r="AV969" s="183"/>
      <c r="AW969" s="183"/>
      <c r="AX969" s="130"/>
      <c r="AY969" s="130"/>
      <c r="AZ969" s="130"/>
      <c r="BA969" s="130"/>
      <c r="BB969" s="130"/>
      <c r="BC969" s="130"/>
      <c r="BD969" s="130"/>
      <c r="BE969" s="130"/>
      <c r="BF969" s="130"/>
      <c r="BG969" s="130"/>
      <c r="BH969" s="130"/>
      <c r="BI969" s="130"/>
      <c r="BJ969" s="130"/>
      <c r="BK969" s="130"/>
      <c r="BL969" s="130"/>
      <c r="BM969" s="130"/>
    </row>
    <row r="970">
      <c r="A970" s="183"/>
      <c r="B970" s="183"/>
      <c r="C970" s="273"/>
      <c r="D970" s="228"/>
      <c r="E970" s="228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  <c r="AA970" s="183"/>
      <c r="AB970" s="183"/>
      <c r="AC970" s="183"/>
      <c r="AD970" s="183"/>
      <c r="AE970" s="183"/>
      <c r="AF970" s="183"/>
      <c r="AG970" s="183"/>
      <c r="AH970" s="183"/>
      <c r="AI970" s="183"/>
      <c r="AJ970" s="183"/>
      <c r="AK970" s="183"/>
      <c r="AL970" s="183"/>
      <c r="AM970" s="183"/>
      <c r="AN970" s="183"/>
      <c r="AO970" s="183"/>
      <c r="AP970" s="183"/>
      <c r="AQ970" s="183"/>
      <c r="AR970" s="183"/>
      <c r="AS970" s="183"/>
      <c r="AT970" s="183"/>
      <c r="AU970" s="183"/>
      <c r="AV970" s="183"/>
      <c r="AW970" s="183"/>
      <c r="AX970" s="130"/>
      <c r="AY970" s="130"/>
      <c r="AZ970" s="130"/>
      <c r="BA970" s="130"/>
      <c r="BB970" s="130"/>
      <c r="BC970" s="130"/>
      <c r="BD970" s="130"/>
      <c r="BE970" s="130"/>
      <c r="BF970" s="130"/>
      <c r="BG970" s="130"/>
      <c r="BH970" s="130"/>
      <c r="BI970" s="130"/>
      <c r="BJ970" s="130"/>
      <c r="BK970" s="130"/>
      <c r="BL970" s="130"/>
      <c r="BM970" s="130"/>
    </row>
    <row r="971">
      <c r="A971" s="183"/>
      <c r="B971" s="183"/>
      <c r="C971" s="273"/>
      <c r="D971" s="228"/>
      <c r="E971" s="228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  <c r="AA971" s="183"/>
      <c r="AB971" s="183"/>
      <c r="AC971" s="183"/>
      <c r="AD971" s="183"/>
      <c r="AE971" s="183"/>
      <c r="AF971" s="183"/>
      <c r="AG971" s="183"/>
      <c r="AH971" s="183"/>
      <c r="AI971" s="183"/>
      <c r="AJ971" s="183"/>
      <c r="AK971" s="183"/>
      <c r="AL971" s="183"/>
      <c r="AM971" s="183"/>
      <c r="AN971" s="183"/>
      <c r="AO971" s="183"/>
      <c r="AP971" s="183"/>
      <c r="AQ971" s="183"/>
      <c r="AR971" s="183"/>
      <c r="AS971" s="183"/>
      <c r="AT971" s="183"/>
      <c r="AU971" s="183"/>
      <c r="AV971" s="183"/>
      <c r="AW971" s="183"/>
      <c r="AX971" s="130"/>
      <c r="AY971" s="130"/>
      <c r="AZ971" s="130"/>
      <c r="BA971" s="130"/>
      <c r="BB971" s="130"/>
      <c r="BC971" s="130"/>
      <c r="BD971" s="130"/>
      <c r="BE971" s="130"/>
      <c r="BF971" s="130"/>
      <c r="BG971" s="130"/>
      <c r="BH971" s="130"/>
      <c r="BI971" s="130"/>
      <c r="BJ971" s="130"/>
      <c r="BK971" s="130"/>
      <c r="BL971" s="130"/>
      <c r="BM971" s="130"/>
    </row>
    <row r="972">
      <c r="A972" s="183"/>
      <c r="B972" s="183"/>
      <c r="C972" s="273"/>
      <c r="D972" s="228"/>
      <c r="E972" s="228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  <c r="AA972" s="183"/>
      <c r="AB972" s="183"/>
      <c r="AC972" s="183"/>
      <c r="AD972" s="183"/>
      <c r="AE972" s="183"/>
      <c r="AF972" s="183"/>
      <c r="AG972" s="183"/>
      <c r="AH972" s="183"/>
      <c r="AI972" s="183"/>
      <c r="AJ972" s="183"/>
      <c r="AK972" s="183"/>
      <c r="AL972" s="183"/>
      <c r="AM972" s="183"/>
      <c r="AN972" s="183"/>
      <c r="AO972" s="183"/>
      <c r="AP972" s="183"/>
      <c r="AQ972" s="183"/>
      <c r="AR972" s="183"/>
      <c r="AS972" s="183"/>
      <c r="AT972" s="183"/>
      <c r="AU972" s="183"/>
      <c r="AV972" s="183"/>
      <c r="AW972" s="183"/>
      <c r="AX972" s="130"/>
      <c r="AY972" s="130"/>
      <c r="AZ972" s="130"/>
      <c r="BA972" s="130"/>
      <c r="BB972" s="130"/>
      <c r="BC972" s="130"/>
      <c r="BD972" s="130"/>
      <c r="BE972" s="130"/>
      <c r="BF972" s="130"/>
      <c r="BG972" s="130"/>
      <c r="BH972" s="130"/>
      <c r="BI972" s="130"/>
      <c r="BJ972" s="130"/>
      <c r="BK972" s="130"/>
      <c r="BL972" s="130"/>
      <c r="BM972" s="130"/>
    </row>
    <row r="973">
      <c r="A973" s="183"/>
      <c r="B973" s="183"/>
      <c r="C973" s="273"/>
      <c r="D973" s="228"/>
      <c r="E973" s="228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  <c r="AA973" s="183"/>
      <c r="AB973" s="183"/>
      <c r="AC973" s="183"/>
      <c r="AD973" s="183"/>
      <c r="AE973" s="183"/>
      <c r="AF973" s="183"/>
      <c r="AG973" s="183"/>
      <c r="AH973" s="183"/>
      <c r="AI973" s="183"/>
      <c r="AJ973" s="183"/>
      <c r="AK973" s="183"/>
      <c r="AL973" s="183"/>
      <c r="AM973" s="183"/>
      <c r="AN973" s="183"/>
      <c r="AO973" s="183"/>
      <c r="AP973" s="183"/>
      <c r="AQ973" s="183"/>
      <c r="AR973" s="183"/>
      <c r="AS973" s="183"/>
      <c r="AT973" s="183"/>
      <c r="AU973" s="183"/>
      <c r="AV973" s="183"/>
      <c r="AW973" s="183"/>
      <c r="AX973" s="130"/>
      <c r="AY973" s="130"/>
      <c r="AZ973" s="130"/>
      <c r="BA973" s="130"/>
      <c r="BB973" s="130"/>
      <c r="BC973" s="130"/>
      <c r="BD973" s="130"/>
      <c r="BE973" s="130"/>
      <c r="BF973" s="130"/>
      <c r="BG973" s="130"/>
      <c r="BH973" s="130"/>
      <c r="BI973" s="130"/>
      <c r="BJ973" s="130"/>
      <c r="BK973" s="130"/>
      <c r="BL973" s="130"/>
      <c r="BM973" s="130"/>
    </row>
    <row r="974">
      <c r="A974" s="183"/>
      <c r="B974" s="183"/>
      <c r="C974" s="273"/>
      <c r="D974" s="228"/>
      <c r="E974" s="228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  <c r="AA974" s="183"/>
      <c r="AB974" s="183"/>
      <c r="AC974" s="183"/>
      <c r="AD974" s="183"/>
      <c r="AE974" s="183"/>
      <c r="AF974" s="183"/>
      <c r="AG974" s="183"/>
      <c r="AH974" s="183"/>
      <c r="AI974" s="183"/>
      <c r="AJ974" s="183"/>
      <c r="AK974" s="183"/>
      <c r="AL974" s="183"/>
      <c r="AM974" s="183"/>
      <c r="AN974" s="183"/>
      <c r="AO974" s="183"/>
      <c r="AP974" s="183"/>
      <c r="AQ974" s="183"/>
      <c r="AR974" s="183"/>
      <c r="AS974" s="183"/>
      <c r="AT974" s="183"/>
      <c r="AU974" s="183"/>
      <c r="AV974" s="183"/>
      <c r="AW974" s="183"/>
      <c r="AX974" s="130"/>
      <c r="AY974" s="130"/>
      <c r="AZ974" s="130"/>
      <c r="BA974" s="130"/>
      <c r="BB974" s="130"/>
      <c r="BC974" s="130"/>
      <c r="BD974" s="130"/>
      <c r="BE974" s="130"/>
      <c r="BF974" s="130"/>
      <c r="BG974" s="130"/>
      <c r="BH974" s="130"/>
      <c r="BI974" s="130"/>
      <c r="BJ974" s="130"/>
      <c r="BK974" s="130"/>
      <c r="BL974" s="130"/>
      <c r="BM974" s="130"/>
    </row>
    <row r="975">
      <c r="A975" s="183"/>
      <c r="B975" s="183"/>
      <c r="C975" s="273"/>
      <c r="D975" s="228"/>
      <c r="E975" s="228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  <c r="AA975" s="183"/>
      <c r="AB975" s="183"/>
      <c r="AC975" s="183"/>
      <c r="AD975" s="183"/>
      <c r="AE975" s="183"/>
      <c r="AF975" s="183"/>
      <c r="AG975" s="183"/>
      <c r="AH975" s="183"/>
      <c r="AI975" s="183"/>
      <c r="AJ975" s="183"/>
      <c r="AK975" s="183"/>
      <c r="AL975" s="183"/>
      <c r="AM975" s="183"/>
      <c r="AN975" s="183"/>
      <c r="AO975" s="183"/>
      <c r="AP975" s="183"/>
      <c r="AQ975" s="183"/>
      <c r="AR975" s="183"/>
      <c r="AS975" s="183"/>
      <c r="AT975" s="183"/>
      <c r="AU975" s="183"/>
      <c r="AV975" s="183"/>
      <c r="AW975" s="183"/>
      <c r="AX975" s="130"/>
      <c r="AY975" s="130"/>
      <c r="AZ975" s="130"/>
      <c r="BA975" s="130"/>
      <c r="BB975" s="130"/>
      <c r="BC975" s="130"/>
      <c r="BD975" s="130"/>
      <c r="BE975" s="130"/>
      <c r="BF975" s="130"/>
      <c r="BG975" s="130"/>
      <c r="BH975" s="130"/>
      <c r="BI975" s="130"/>
      <c r="BJ975" s="130"/>
      <c r="BK975" s="130"/>
      <c r="BL975" s="130"/>
      <c r="BM975" s="130"/>
    </row>
    <row r="976">
      <c r="A976" s="183"/>
      <c r="B976" s="183"/>
      <c r="C976" s="273"/>
      <c r="D976" s="228"/>
      <c r="E976" s="228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  <c r="AA976" s="183"/>
      <c r="AB976" s="183"/>
      <c r="AC976" s="183"/>
      <c r="AD976" s="183"/>
      <c r="AE976" s="183"/>
      <c r="AF976" s="183"/>
      <c r="AG976" s="183"/>
      <c r="AH976" s="183"/>
      <c r="AI976" s="183"/>
      <c r="AJ976" s="183"/>
      <c r="AK976" s="183"/>
      <c r="AL976" s="183"/>
      <c r="AM976" s="183"/>
      <c r="AN976" s="183"/>
      <c r="AO976" s="183"/>
      <c r="AP976" s="183"/>
      <c r="AQ976" s="183"/>
      <c r="AR976" s="183"/>
      <c r="AS976" s="183"/>
      <c r="AT976" s="183"/>
      <c r="AU976" s="183"/>
      <c r="AV976" s="183"/>
      <c r="AW976" s="183"/>
      <c r="AX976" s="130"/>
      <c r="AY976" s="130"/>
      <c r="AZ976" s="130"/>
      <c r="BA976" s="130"/>
      <c r="BB976" s="130"/>
      <c r="BC976" s="130"/>
      <c r="BD976" s="130"/>
      <c r="BE976" s="130"/>
      <c r="BF976" s="130"/>
      <c r="BG976" s="130"/>
      <c r="BH976" s="130"/>
      <c r="BI976" s="130"/>
      <c r="BJ976" s="130"/>
      <c r="BK976" s="130"/>
      <c r="BL976" s="130"/>
      <c r="BM976" s="130"/>
    </row>
    <row r="977">
      <c r="A977" s="183"/>
      <c r="B977" s="183"/>
      <c r="C977" s="273"/>
      <c r="D977" s="228"/>
      <c r="E977" s="228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  <c r="AA977" s="183"/>
      <c r="AB977" s="183"/>
      <c r="AC977" s="183"/>
      <c r="AD977" s="183"/>
      <c r="AE977" s="183"/>
      <c r="AF977" s="183"/>
      <c r="AG977" s="183"/>
      <c r="AH977" s="183"/>
      <c r="AI977" s="183"/>
      <c r="AJ977" s="183"/>
      <c r="AK977" s="183"/>
      <c r="AL977" s="183"/>
      <c r="AM977" s="183"/>
      <c r="AN977" s="183"/>
      <c r="AO977" s="183"/>
      <c r="AP977" s="183"/>
      <c r="AQ977" s="183"/>
      <c r="AR977" s="183"/>
      <c r="AS977" s="183"/>
      <c r="AT977" s="183"/>
      <c r="AU977" s="183"/>
      <c r="AV977" s="183"/>
      <c r="AW977" s="183"/>
      <c r="AX977" s="130"/>
      <c r="AY977" s="130"/>
      <c r="AZ977" s="130"/>
      <c r="BA977" s="130"/>
      <c r="BB977" s="130"/>
      <c r="BC977" s="130"/>
      <c r="BD977" s="130"/>
      <c r="BE977" s="130"/>
      <c r="BF977" s="130"/>
      <c r="BG977" s="130"/>
      <c r="BH977" s="130"/>
      <c r="BI977" s="130"/>
      <c r="BJ977" s="130"/>
      <c r="BK977" s="130"/>
      <c r="BL977" s="130"/>
      <c r="BM977" s="130"/>
    </row>
    <row r="978">
      <c r="A978" s="183"/>
      <c r="B978" s="183"/>
      <c r="C978" s="273"/>
      <c r="D978" s="228"/>
      <c r="E978" s="228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  <c r="AA978" s="183"/>
      <c r="AB978" s="183"/>
      <c r="AC978" s="183"/>
      <c r="AD978" s="183"/>
      <c r="AE978" s="183"/>
      <c r="AF978" s="183"/>
      <c r="AG978" s="183"/>
      <c r="AH978" s="183"/>
      <c r="AI978" s="183"/>
      <c r="AJ978" s="183"/>
      <c r="AK978" s="183"/>
      <c r="AL978" s="183"/>
      <c r="AM978" s="183"/>
      <c r="AN978" s="183"/>
      <c r="AO978" s="183"/>
      <c r="AP978" s="183"/>
      <c r="AQ978" s="183"/>
      <c r="AR978" s="183"/>
      <c r="AS978" s="183"/>
      <c r="AT978" s="183"/>
      <c r="AU978" s="183"/>
      <c r="AV978" s="183"/>
      <c r="AW978" s="183"/>
      <c r="AX978" s="130"/>
      <c r="AY978" s="130"/>
      <c r="AZ978" s="130"/>
      <c r="BA978" s="130"/>
      <c r="BB978" s="130"/>
      <c r="BC978" s="130"/>
      <c r="BD978" s="130"/>
      <c r="BE978" s="130"/>
      <c r="BF978" s="130"/>
      <c r="BG978" s="130"/>
      <c r="BH978" s="130"/>
      <c r="BI978" s="130"/>
      <c r="BJ978" s="130"/>
      <c r="BK978" s="130"/>
      <c r="BL978" s="130"/>
      <c r="BM978" s="130"/>
    </row>
    <row r="979">
      <c r="A979" s="183"/>
      <c r="B979" s="183"/>
      <c r="C979" s="273"/>
      <c r="D979" s="228"/>
      <c r="E979" s="228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  <c r="AA979" s="183"/>
      <c r="AB979" s="183"/>
      <c r="AC979" s="183"/>
      <c r="AD979" s="183"/>
      <c r="AE979" s="183"/>
      <c r="AF979" s="183"/>
      <c r="AG979" s="183"/>
      <c r="AH979" s="183"/>
      <c r="AI979" s="183"/>
      <c r="AJ979" s="183"/>
      <c r="AK979" s="183"/>
      <c r="AL979" s="183"/>
      <c r="AM979" s="183"/>
      <c r="AN979" s="183"/>
      <c r="AO979" s="183"/>
      <c r="AP979" s="183"/>
      <c r="AQ979" s="183"/>
      <c r="AR979" s="183"/>
      <c r="AS979" s="183"/>
      <c r="AT979" s="183"/>
      <c r="AU979" s="183"/>
      <c r="AV979" s="183"/>
      <c r="AW979" s="183"/>
      <c r="AX979" s="130"/>
      <c r="AY979" s="130"/>
      <c r="AZ979" s="130"/>
      <c r="BA979" s="130"/>
      <c r="BB979" s="130"/>
      <c r="BC979" s="130"/>
      <c r="BD979" s="130"/>
      <c r="BE979" s="130"/>
      <c r="BF979" s="130"/>
      <c r="BG979" s="130"/>
      <c r="BH979" s="130"/>
      <c r="BI979" s="130"/>
      <c r="BJ979" s="130"/>
      <c r="BK979" s="130"/>
      <c r="BL979" s="130"/>
      <c r="BM979" s="130"/>
    </row>
    <row r="980">
      <c r="A980" s="183"/>
      <c r="B980" s="183"/>
      <c r="C980" s="273"/>
      <c r="D980" s="228"/>
      <c r="E980" s="228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  <c r="AA980" s="183"/>
      <c r="AB980" s="183"/>
      <c r="AC980" s="183"/>
      <c r="AD980" s="183"/>
      <c r="AE980" s="183"/>
      <c r="AF980" s="183"/>
      <c r="AG980" s="183"/>
      <c r="AH980" s="183"/>
      <c r="AI980" s="183"/>
      <c r="AJ980" s="183"/>
      <c r="AK980" s="183"/>
      <c r="AL980" s="183"/>
      <c r="AM980" s="183"/>
      <c r="AN980" s="183"/>
      <c r="AO980" s="183"/>
      <c r="AP980" s="183"/>
      <c r="AQ980" s="183"/>
      <c r="AR980" s="183"/>
      <c r="AS980" s="183"/>
      <c r="AT980" s="183"/>
      <c r="AU980" s="183"/>
      <c r="AV980" s="183"/>
      <c r="AW980" s="183"/>
      <c r="AX980" s="130"/>
      <c r="AY980" s="130"/>
      <c r="AZ980" s="130"/>
      <c r="BA980" s="130"/>
      <c r="BB980" s="130"/>
      <c r="BC980" s="130"/>
      <c r="BD980" s="130"/>
      <c r="BE980" s="130"/>
      <c r="BF980" s="130"/>
      <c r="BG980" s="130"/>
      <c r="BH980" s="130"/>
      <c r="BI980" s="130"/>
      <c r="BJ980" s="130"/>
      <c r="BK980" s="130"/>
      <c r="BL980" s="130"/>
      <c r="BM980" s="130"/>
    </row>
    <row r="981">
      <c r="A981" s="183"/>
      <c r="B981" s="183"/>
      <c r="C981" s="273"/>
      <c r="D981" s="228"/>
      <c r="E981" s="228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  <c r="AA981" s="183"/>
      <c r="AB981" s="183"/>
      <c r="AC981" s="183"/>
      <c r="AD981" s="183"/>
      <c r="AE981" s="183"/>
      <c r="AF981" s="183"/>
      <c r="AG981" s="183"/>
      <c r="AH981" s="183"/>
      <c r="AI981" s="183"/>
      <c r="AJ981" s="183"/>
      <c r="AK981" s="183"/>
      <c r="AL981" s="183"/>
      <c r="AM981" s="183"/>
      <c r="AN981" s="183"/>
      <c r="AO981" s="183"/>
      <c r="AP981" s="183"/>
      <c r="AQ981" s="183"/>
      <c r="AR981" s="183"/>
      <c r="AS981" s="183"/>
      <c r="AT981" s="183"/>
      <c r="AU981" s="183"/>
      <c r="AV981" s="183"/>
      <c r="AW981" s="183"/>
      <c r="AX981" s="130"/>
      <c r="AY981" s="130"/>
      <c r="AZ981" s="130"/>
      <c r="BA981" s="130"/>
      <c r="BB981" s="130"/>
      <c r="BC981" s="130"/>
      <c r="BD981" s="130"/>
      <c r="BE981" s="130"/>
      <c r="BF981" s="130"/>
      <c r="BG981" s="130"/>
      <c r="BH981" s="130"/>
      <c r="BI981" s="130"/>
      <c r="BJ981" s="130"/>
      <c r="BK981" s="130"/>
      <c r="BL981" s="130"/>
      <c r="BM981" s="130"/>
    </row>
    <row r="982">
      <c r="A982" s="183"/>
      <c r="B982" s="183"/>
      <c r="C982" s="273"/>
      <c r="D982" s="228"/>
      <c r="E982" s="228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  <c r="AA982" s="183"/>
      <c r="AB982" s="183"/>
      <c r="AC982" s="183"/>
      <c r="AD982" s="183"/>
      <c r="AE982" s="183"/>
      <c r="AF982" s="183"/>
      <c r="AG982" s="183"/>
      <c r="AH982" s="183"/>
      <c r="AI982" s="183"/>
      <c r="AJ982" s="183"/>
      <c r="AK982" s="183"/>
      <c r="AL982" s="183"/>
      <c r="AM982" s="183"/>
      <c r="AN982" s="183"/>
      <c r="AO982" s="183"/>
      <c r="AP982" s="183"/>
      <c r="AQ982" s="183"/>
      <c r="AR982" s="183"/>
      <c r="AS982" s="183"/>
      <c r="AT982" s="183"/>
      <c r="AU982" s="183"/>
      <c r="AV982" s="183"/>
      <c r="AW982" s="183"/>
      <c r="AX982" s="130"/>
      <c r="AY982" s="130"/>
      <c r="AZ982" s="130"/>
      <c r="BA982" s="130"/>
      <c r="BB982" s="130"/>
      <c r="BC982" s="130"/>
      <c r="BD982" s="130"/>
      <c r="BE982" s="130"/>
      <c r="BF982" s="130"/>
      <c r="BG982" s="130"/>
      <c r="BH982" s="130"/>
      <c r="BI982" s="130"/>
      <c r="BJ982" s="130"/>
      <c r="BK982" s="130"/>
      <c r="BL982" s="130"/>
      <c r="BM982" s="130"/>
    </row>
    <row r="983">
      <c r="A983" s="183"/>
      <c r="B983" s="183"/>
      <c r="C983" s="273"/>
      <c r="D983" s="228"/>
      <c r="E983" s="228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  <c r="AA983" s="183"/>
      <c r="AB983" s="183"/>
      <c r="AC983" s="183"/>
      <c r="AD983" s="183"/>
      <c r="AE983" s="183"/>
      <c r="AF983" s="183"/>
      <c r="AG983" s="183"/>
      <c r="AH983" s="183"/>
      <c r="AI983" s="183"/>
      <c r="AJ983" s="183"/>
      <c r="AK983" s="183"/>
      <c r="AL983" s="183"/>
      <c r="AM983" s="183"/>
      <c r="AN983" s="183"/>
      <c r="AO983" s="183"/>
      <c r="AP983" s="183"/>
      <c r="AQ983" s="183"/>
      <c r="AR983" s="183"/>
      <c r="AS983" s="183"/>
      <c r="AT983" s="183"/>
      <c r="AU983" s="183"/>
      <c r="AV983" s="183"/>
      <c r="AW983" s="183"/>
      <c r="AX983" s="130"/>
      <c r="AY983" s="130"/>
      <c r="AZ983" s="130"/>
      <c r="BA983" s="130"/>
      <c r="BB983" s="130"/>
      <c r="BC983" s="130"/>
      <c r="BD983" s="130"/>
      <c r="BE983" s="130"/>
      <c r="BF983" s="130"/>
      <c r="BG983" s="130"/>
      <c r="BH983" s="130"/>
      <c r="BI983" s="130"/>
      <c r="BJ983" s="130"/>
      <c r="BK983" s="130"/>
      <c r="BL983" s="130"/>
      <c r="BM983" s="130"/>
    </row>
    <row r="984">
      <c r="A984" s="183"/>
      <c r="B984" s="183"/>
      <c r="C984" s="273"/>
      <c r="D984" s="228"/>
      <c r="E984" s="228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  <c r="AA984" s="183"/>
      <c r="AB984" s="183"/>
      <c r="AC984" s="183"/>
      <c r="AD984" s="183"/>
      <c r="AE984" s="183"/>
      <c r="AF984" s="183"/>
      <c r="AG984" s="183"/>
      <c r="AH984" s="183"/>
      <c r="AI984" s="183"/>
      <c r="AJ984" s="183"/>
      <c r="AK984" s="183"/>
      <c r="AL984" s="183"/>
      <c r="AM984" s="183"/>
      <c r="AN984" s="183"/>
      <c r="AO984" s="183"/>
      <c r="AP984" s="183"/>
      <c r="AQ984" s="183"/>
      <c r="AR984" s="183"/>
      <c r="AS984" s="183"/>
      <c r="AT984" s="183"/>
      <c r="AU984" s="183"/>
      <c r="AV984" s="183"/>
      <c r="AW984" s="183"/>
      <c r="AX984" s="130"/>
      <c r="AY984" s="130"/>
      <c r="AZ984" s="130"/>
      <c r="BA984" s="130"/>
      <c r="BB984" s="130"/>
      <c r="BC984" s="130"/>
      <c r="BD984" s="130"/>
      <c r="BE984" s="130"/>
      <c r="BF984" s="130"/>
      <c r="BG984" s="130"/>
      <c r="BH984" s="130"/>
      <c r="BI984" s="130"/>
      <c r="BJ984" s="130"/>
      <c r="BK984" s="130"/>
      <c r="BL984" s="130"/>
      <c r="BM984" s="130"/>
    </row>
    <row r="985">
      <c r="A985" s="183"/>
      <c r="B985" s="183"/>
      <c r="C985" s="273"/>
      <c r="D985" s="228"/>
      <c r="E985" s="228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  <c r="AA985" s="183"/>
      <c r="AB985" s="183"/>
      <c r="AC985" s="183"/>
      <c r="AD985" s="183"/>
      <c r="AE985" s="183"/>
      <c r="AF985" s="183"/>
      <c r="AG985" s="183"/>
      <c r="AH985" s="183"/>
      <c r="AI985" s="183"/>
      <c r="AJ985" s="183"/>
      <c r="AK985" s="183"/>
      <c r="AL985" s="183"/>
      <c r="AM985" s="183"/>
      <c r="AN985" s="183"/>
      <c r="AO985" s="183"/>
      <c r="AP985" s="183"/>
      <c r="AQ985" s="183"/>
      <c r="AR985" s="183"/>
      <c r="AS985" s="183"/>
      <c r="AT985" s="183"/>
      <c r="AU985" s="183"/>
      <c r="AV985" s="183"/>
      <c r="AW985" s="183"/>
      <c r="AX985" s="130"/>
      <c r="AY985" s="130"/>
      <c r="AZ985" s="130"/>
      <c r="BA985" s="130"/>
      <c r="BB985" s="130"/>
      <c r="BC985" s="130"/>
      <c r="BD985" s="130"/>
      <c r="BE985" s="130"/>
      <c r="BF985" s="130"/>
      <c r="BG985" s="130"/>
      <c r="BH985" s="130"/>
      <c r="BI985" s="130"/>
      <c r="BJ985" s="130"/>
      <c r="BK985" s="130"/>
      <c r="BL985" s="130"/>
      <c r="BM985" s="130"/>
    </row>
    <row r="986">
      <c r="A986" s="183"/>
      <c r="B986" s="183"/>
      <c r="C986" s="273"/>
      <c r="D986" s="228"/>
      <c r="E986" s="228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  <c r="AA986" s="183"/>
      <c r="AB986" s="183"/>
      <c r="AC986" s="183"/>
      <c r="AD986" s="183"/>
      <c r="AE986" s="183"/>
      <c r="AF986" s="183"/>
      <c r="AG986" s="183"/>
      <c r="AH986" s="183"/>
      <c r="AI986" s="183"/>
      <c r="AJ986" s="183"/>
      <c r="AK986" s="183"/>
      <c r="AL986" s="183"/>
      <c r="AM986" s="183"/>
      <c r="AN986" s="183"/>
      <c r="AO986" s="183"/>
      <c r="AP986" s="183"/>
      <c r="AQ986" s="183"/>
      <c r="AR986" s="183"/>
      <c r="AS986" s="183"/>
      <c r="AT986" s="183"/>
      <c r="AU986" s="183"/>
      <c r="AV986" s="183"/>
      <c r="AW986" s="183"/>
      <c r="AX986" s="130"/>
      <c r="AY986" s="130"/>
      <c r="AZ986" s="130"/>
      <c r="BA986" s="130"/>
      <c r="BB986" s="130"/>
      <c r="BC986" s="130"/>
      <c r="BD986" s="130"/>
      <c r="BE986" s="130"/>
      <c r="BF986" s="130"/>
      <c r="BG986" s="130"/>
      <c r="BH986" s="130"/>
      <c r="BI986" s="130"/>
      <c r="BJ986" s="130"/>
      <c r="BK986" s="130"/>
      <c r="BL986" s="130"/>
      <c r="BM986" s="130"/>
    </row>
    <row r="987">
      <c r="A987" s="183"/>
      <c r="B987" s="183"/>
      <c r="C987" s="273"/>
      <c r="D987" s="228"/>
      <c r="E987" s="228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  <c r="AA987" s="183"/>
      <c r="AB987" s="183"/>
      <c r="AC987" s="183"/>
      <c r="AD987" s="183"/>
      <c r="AE987" s="183"/>
      <c r="AF987" s="183"/>
      <c r="AG987" s="183"/>
      <c r="AH987" s="183"/>
      <c r="AI987" s="183"/>
      <c r="AJ987" s="183"/>
      <c r="AK987" s="183"/>
      <c r="AL987" s="183"/>
      <c r="AM987" s="183"/>
      <c r="AN987" s="183"/>
      <c r="AO987" s="183"/>
      <c r="AP987" s="183"/>
      <c r="AQ987" s="183"/>
      <c r="AR987" s="183"/>
      <c r="AS987" s="183"/>
      <c r="AT987" s="183"/>
      <c r="AU987" s="183"/>
      <c r="AV987" s="183"/>
      <c r="AW987" s="183"/>
      <c r="AX987" s="130"/>
      <c r="AY987" s="130"/>
      <c r="AZ987" s="130"/>
      <c r="BA987" s="130"/>
      <c r="BB987" s="130"/>
      <c r="BC987" s="130"/>
      <c r="BD987" s="130"/>
      <c r="BE987" s="130"/>
      <c r="BF987" s="130"/>
      <c r="BG987" s="130"/>
      <c r="BH987" s="130"/>
      <c r="BI987" s="130"/>
      <c r="BJ987" s="130"/>
      <c r="BK987" s="130"/>
      <c r="BL987" s="130"/>
      <c r="BM987" s="130"/>
    </row>
    <row r="988">
      <c r="A988" s="183"/>
      <c r="B988" s="183"/>
      <c r="C988" s="273"/>
      <c r="D988" s="228"/>
      <c r="E988" s="228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  <c r="AA988" s="183"/>
      <c r="AB988" s="183"/>
      <c r="AC988" s="183"/>
      <c r="AD988" s="183"/>
      <c r="AE988" s="183"/>
      <c r="AF988" s="183"/>
      <c r="AG988" s="183"/>
      <c r="AH988" s="183"/>
      <c r="AI988" s="183"/>
      <c r="AJ988" s="183"/>
      <c r="AK988" s="183"/>
      <c r="AL988" s="183"/>
      <c r="AM988" s="183"/>
      <c r="AN988" s="183"/>
      <c r="AO988" s="183"/>
      <c r="AP988" s="183"/>
      <c r="AQ988" s="183"/>
      <c r="AR988" s="183"/>
      <c r="AS988" s="183"/>
      <c r="AT988" s="183"/>
      <c r="AU988" s="183"/>
      <c r="AV988" s="183"/>
      <c r="AW988" s="183"/>
      <c r="AX988" s="130"/>
      <c r="AY988" s="130"/>
      <c r="AZ988" s="130"/>
      <c r="BA988" s="130"/>
      <c r="BB988" s="130"/>
      <c r="BC988" s="130"/>
      <c r="BD988" s="130"/>
      <c r="BE988" s="130"/>
      <c r="BF988" s="130"/>
      <c r="BG988" s="130"/>
      <c r="BH988" s="130"/>
      <c r="BI988" s="130"/>
      <c r="BJ988" s="130"/>
      <c r="BK988" s="130"/>
      <c r="BL988" s="130"/>
      <c r="BM988" s="130"/>
    </row>
    <row r="989">
      <c r="A989" s="183"/>
      <c r="B989" s="183"/>
      <c r="C989" s="273"/>
      <c r="D989" s="228"/>
      <c r="E989" s="228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  <c r="AA989" s="183"/>
      <c r="AB989" s="183"/>
      <c r="AC989" s="183"/>
      <c r="AD989" s="183"/>
      <c r="AE989" s="183"/>
      <c r="AF989" s="183"/>
      <c r="AG989" s="183"/>
      <c r="AH989" s="183"/>
      <c r="AI989" s="183"/>
      <c r="AJ989" s="183"/>
      <c r="AK989" s="183"/>
      <c r="AL989" s="183"/>
      <c r="AM989" s="183"/>
      <c r="AN989" s="183"/>
      <c r="AO989" s="183"/>
      <c r="AP989" s="183"/>
      <c r="AQ989" s="183"/>
      <c r="AR989" s="183"/>
      <c r="AS989" s="183"/>
      <c r="AT989" s="183"/>
      <c r="AU989" s="183"/>
      <c r="AV989" s="183"/>
      <c r="AW989" s="183"/>
      <c r="AX989" s="130"/>
      <c r="AY989" s="130"/>
      <c r="AZ989" s="130"/>
      <c r="BA989" s="130"/>
      <c r="BB989" s="130"/>
      <c r="BC989" s="130"/>
      <c r="BD989" s="130"/>
      <c r="BE989" s="130"/>
      <c r="BF989" s="130"/>
      <c r="BG989" s="130"/>
      <c r="BH989" s="130"/>
      <c r="BI989" s="130"/>
      <c r="BJ989" s="130"/>
      <c r="BK989" s="130"/>
      <c r="BL989" s="130"/>
      <c r="BM989" s="130"/>
    </row>
    <row r="990">
      <c r="A990" s="183"/>
      <c r="B990" s="183"/>
      <c r="C990" s="273"/>
      <c r="D990" s="228"/>
      <c r="E990" s="228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  <c r="AA990" s="183"/>
      <c r="AB990" s="183"/>
      <c r="AC990" s="183"/>
      <c r="AD990" s="183"/>
      <c r="AE990" s="183"/>
      <c r="AF990" s="183"/>
      <c r="AG990" s="183"/>
      <c r="AH990" s="183"/>
      <c r="AI990" s="183"/>
      <c r="AJ990" s="183"/>
      <c r="AK990" s="183"/>
      <c r="AL990" s="183"/>
      <c r="AM990" s="183"/>
      <c r="AN990" s="183"/>
      <c r="AO990" s="183"/>
      <c r="AP990" s="183"/>
      <c r="AQ990" s="183"/>
      <c r="AR990" s="183"/>
      <c r="AS990" s="183"/>
      <c r="AT990" s="183"/>
      <c r="AU990" s="183"/>
      <c r="AV990" s="183"/>
      <c r="AW990" s="183"/>
      <c r="AX990" s="130"/>
      <c r="AY990" s="130"/>
      <c r="AZ990" s="130"/>
      <c r="BA990" s="130"/>
      <c r="BB990" s="130"/>
      <c r="BC990" s="130"/>
      <c r="BD990" s="130"/>
      <c r="BE990" s="130"/>
      <c r="BF990" s="130"/>
      <c r="BG990" s="130"/>
      <c r="BH990" s="130"/>
      <c r="BI990" s="130"/>
      <c r="BJ990" s="130"/>
      <c r="BK990" s="130"/>
      <c r="BL990" s="130"/>
      <c r="BM990" s="130"/>
    </row>
    <row r="991">
      <c r="A991" s="183"/>
      <c r="B991" s="183"/>
      <c r="C991" s="273"/>
      <c r="D991" s="228"/>
      <c r="E991" s="228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  <c r="AA991" s="183"/>
      <c r="AB991" s="183"/>
      <c r="AC991" s="183"/>
      <c r="AD991" s="183"/>
      <c r="AE991" s="183"/>
      <c r="AF991" s="183"/>
      <c r="AG991" s="183"/>
      <c r="AH991" s="183"/>
      <c r="AI991" s="183"/>
      <c r="AJ991" s="183"/>
      <c r="AK991" s="183"/>
      <c r="AL991" s="183"/>
      <c r="AM991" s="183"/>
      <c r="AN991" s="183"/>
      <c r="AO991" s="183"/>
      <c r="AP991" s="183"/>
      <c r="AQ991" s="183"/>
      <c r="AR991" s="183"/>
      <c r="AS991" s="183"/>
      <c r="AT991" s="183"/>
      <c r="AU991" s="183"/>
      <c r="AV991" s="183"/>
      <c r="AW991" s="183"/>
      <c r="AX991" s="130"/>
      <c r="AY991" s="130"/>
      <c r="AZ991" s="130"/>
      <c r="BA991" s="130"/>
      <c r="BB991" s="130"/>
      <c r="BC991" s="130"/>
      <c r="BD991" s="130"/>
      <c r="BE991" s="130"/>
      <c r="BF991" s="130"/>
      <c r="BG991" s="130"/>
      <c r="BH991" s="130"/>
      <c r="BI991" s="130"/>
      <c r="BJ991" s="130"/>
      <c r="BK991" s="130"/>
      <c r="BL991" s="130"/>
      <c r="BM991" s="130"/>
    </row>
    <row r="992">
      <c r="A992" s="183"/>
      <c r="B992" s="183"/>
      <c r="C992" s="273"/>
      <c r="D992" s="228"/>
      <c r="E992" s="228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  <c r="AA992" s="183"/>
      <c r="AB992" s="183"/>
      <c r="AC992" s="183"/>
      <c r="AD992" s="183"/>
      <c r="AE992" s="183"/>
      <c r="AF992" s="183"/>
      <c r="AG992" s="183"/>
      <c r="AH992" s="183"/>
      <c r="AI992" s="183"/>
      <c r="AJ992" s="183"/>
      <c r="AK992" s="183"/>
      <c r="AL992" s="183"/>
      <c r="AM992" s="183"/>
      <c r="AN992" s="183"/>
      <c r="AO992" s="183"/>
      <c r="AP992" s="183"/>
      <c r="AQ992" s="183"/>
      <c r="AR992" s="183"/>
      <c r="AS992" s="183"/>
      <c r="AT992" s="183"/>
      <c r="AU992" s="183"/>
      <c r="AV992" s="183"/>
      <c r="AW992" s="183"/>
      <c r="AX992" s="130"/>
      <c r="AY992" s="130"/>
      <c r="AZ992" s="130"/>
      <c r="BA992" s="130"/>
      <c r="BB992" s="130"/>
      <c r="BC992" s="130"/>
      <c r="BD992" s="130"/>
      <c r="BE992" s="130"/>
      <c r="BF992" s="130"/>
      <c r="BG992" s="130"/>
      <c r="BH992" s="130"/>
      <c r="BI992" s="130"/>
      <c r="BJ992" s="130"/>
      <c r="BK992" s="130"/>
      <c r="BL992" s="130"/>
      <c r="BM992" s="130"/>
    </row>
    <row r="993">
      <c r="A993" s="183"/>
      <c r="B993" s="183"/>
      <c r="C993" s="273"/>
      <c r="D993" s="228"/>
      <c r="E993" s="228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  <c r="AA993" s="183"/>
      <c r="AB993" s="183"/>
      <c r="AC993" s="183"/>
      <c r="AD993" s="183"/>
      <c r="AE993" s="183"/>
      <c r="AF993" s="183"/>
      <c r="AG993" s="183"/>
      <c r="AH993" s="183"/>
      <c r="AI993" s="183"/>
      <c r="AJ993" s="183"/>
      <c r="AK993" s="183"/>
      <c r="AL993" s="183"/>
      <c r="AM993" s="183"/>
      <c r="AN993" s="183"/>
      <c r="AO993" s="183"/>
      <c r="AP993" s="183"/>
      <c r="AQ993" s="183"/>
      <c r="AR993" s="183"/>
      <c r="AS993" s="183"/>
      <c r="AT993" s="183"/>
      <c r="AU993" s="183"/>
      <c r="AV993" s="183"/>
      <c r="AW993" s="183"/>
      <c r="AX993" s="130"/>
      <c r="AY993" s="130"/>
      <c r="AZ993" s="130"/>
      <c r="BA993" s="130"/>
      <c r="BB993" s="130"/>
      <c r="BC993" s="130"/>
      <c r="BD993" s="130"/>
      <c r="BE993" s="130"/>
      <c r="BF993" s="130"/>
      <c r="BG993" s="130"/>
      <c r="BH993" s="130"/>
      <c r="BI993" s="130"/>
      <c r="BJ993" s="130"/>
      <c r="BK993" s="130"/>
      <c r="BL993" s="130"/>
      <c r="BM993" s="130"/>
    </row>
    <row r="994">
      <c r="A994" s="183"/>
      <c r="B994" s="183"/>
      <c r="C994" s="273"/>
      <c r="D994" s="228"/>
      <c r="E994" s="228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  <c r="AA994" s="183"/>
      <c r="AB994" s="183"/>
      <c r="AC994" s="183"/>
      <c r="AD994" s="183"/>
      <c r="AE994" s="183"/>
      <c r="AF994" s="183"/>
      <c r="AG994" s="183"/>
      <c r="AH994" s="183"/>
      <c r="AI994" s="183"/>
      <c r="AJ994" s="183"/>
      <c r="AK994" s="183"/>
      <c r="AL994" s="183"/>
      <c r="AM994" s="183"/>
      <c r="AN994" s="183"/>
      <c r="AO994" s="183"/>
      <c r="AP994" s="183"/>
      <c r="AQ994" s="183"/>
      <c r="AR994" s="183"/>
      <c r="AS994" s="183"/>
      <c r="AT994" s="183"/>
      <c r="AU994" s="183"/>
      <c r="AV994" s="183"/>
      <c r="AW994" s="183"/>
      <c r="AX994" s="130"/>
      <c r="AY994" s="130"/>
      <c r="AZ994" s="130"/>
      <c r="BA994" s="130"/>
      <c r="BB994" s="130"/>
      <c r="BC994" s="130"/>
      <c r="BD994" s="130"/>
      <c r="BE994" s="130"/>
      <c r="BF994" s="130"/>
      <c r="BG994" s="130"/>
      <c r="BH994" s="130"/>
      <c r="BI994" s="130"/>
      <c r="BJ994" s="130"/>
      <c r="BK994" s="130"/>
      <c r="BL994" s="130"/>
      <c r="BM994" s="130"/>
    </row>
    <row r="995">
      <c r="A995" s="183"/>
      <c r="B995" s="183"/>
      <c r="C995" s="273"/>
      <c r="D995" s="228"/>
      <c r="E995" s="228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  <c r="AA995" s="183"/>
      <c r="AB995" s="183"/>
      <c r="AC995" s="183"/>
      <c r="AD995" s="183"/>
      <c r="AE995" s="183"/>
      <c r="AF995" s="183"/>
      <c r="AG995" s="183"/>
      <c r="AH995" s="183"/>
      <c r="AI995" s="183"/>
      <c r="AJ995" s="183"/>
      <c r="AK995" s="183"/>
      <c r="AL995" s="183"/>
      <c r="AM995" s="183"/>
      <c r="AN995" s="183"/>
      <c r="AO995" s="183"/>
      <c r="AP995" s="183"/>
      <c r="AQ995" s="183"/>
      <c r="AR995" s="183"/>
      <c r="AS995" s="183"/>
      <c r="AT995" s="183"/>
      <c r="AU995" s="183"/>
      <c r="AV995" s="183"/>
      <c r="AW995" s="183"/>
      <c r="AX995" s="130"/>
      <c r="AY995" s="130"/>
      <c r="AZ995" s="130"/>
      <c r="BA995" s="130"/>
      <c r="BB995" s="130"/>
      <c r="BC995" s="130"/>
      <c r="BD995" s="130"/>
      <c r="BE995" s="130"/>
      <c r="BF995" s="130"/>
      <c r="BG995" s="130"/>
      <c r="BH995" s="130"/>
      <c r="BI995" s="130"/>
      <c r="BJ995" s="130"/>
      <c r="BK995" s="130"/>
      <c r="BL995" s="130"/>
      <c r="BM995" s="130"/>
    </row>
    <row r="996">
      <c r="A996" s="183"/>
      <c r="B996" s="183"/>
      <c r="C996" s="273"/>
      <c r="D996" s="228"/>
      <c r="E996" s="228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  <c r="AA996" s="183"/>
      <c r="AB996" s="183"/>
      <c r="AC996" s="183"/>
      <c r="AD996" s="183"/>
      <c r="AE996" s="183"/>
      <c r="AF996" s="183"/>
      <c r="AG996" s="183"/>
      <c r="AH996" s="183"/>
      <c r="AI996" s="183"/>
      <c r="AJ996" s="183"/>
      <c r="AK996" s="183"/>
      <c r="AL996" s="183"/>
      <c r="AM996" s="183"/>
      <c r="AN996" s="183"/>
      <c r="AO996" s="183"/>
      <c r="AP996" s="183"/>
      <c r="AQ996" s="183"/>
      <c r="AR996" s="183"/>
      <c r="AS996" s="183"/>
      <c r="AT996" s="183"/>
      <c r="AU996" s="183"/>
      <c r="AV996" s="183"/>
      <c r="AW996" s="183"/>
      <c r="AX996" s="130"/>
      <c r="AY996" s="130"/>
      <c r="AZ996" s="130"/>
      <c r="BA996" s="130"/>
      <c r="BB996" s="130"/>
      <c r="BC996" s="130"/>
      <c r="BD996" s="130"/>
      <c r="BE996" s="130"/>
      <c r="BF996" s="130"/>
      <c r="BG996" s="130"/>
      <c r="BH996" s="130"/>
      <c r="BI996" s="130"/>
      <c r="BJ996" s="130"/>
      <c r="BK996" s="130"/>
      <c r="BL996" s="130"/>
      <c r="BM996" s="130"/>
    </row>
    <row r="997">
      <c r="A997" s="183"/>
      <c r="B997" s="183"/>
      <c r="C997" s="273"/>
      <c r="D997" s="228"/>
      <c r="E997" s="228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  <c r="AA997" s="183"/>
      <c r="AB997" s="183"/>
      <c r="AC997" s="183"/>
      <c r="AD997" s="183"/>
      <c r="AE997" s="183"/>
      <c r="AF997" s="183"/>
      <c r="AG997" s="183"/>
      <c r="AH997" s="183"/>
      <c r="AI997" s="183"/>
      <c r="AJ997" s="183"/>
      <c r="AK997" s="183"/>
      <c r="AL997" s="183"/>
      <c r="AM997" s="183"/>
      <c r="AN997" s="183"/>
      <c r="AO997" s="183"/>
      <c r="AP997" s="183"/>
      <c r="AQ997" s="183"/>
      <c r="AR997" s="183"/>
      <c r="AS997" s="183"/>
      <c r="AT997" s="183"/>
      <c r="AU997" s="183"/>
      <c r="AV997" s="183"/>
      <c r="AW997" s="183"/>
      <c r="AX997" s="130"/>
      <c r="AY997" s="130"/>
      <c r="AZ997" s="130"/>
      <c r="BA997" s="130"/>
      <c r="BB997" s="130"/>
      <c r="BC997" s="130"/>
      <c r="BD997" s="130"/>
      <c r="BE997" s="130"/>
      <c r="BF997" s="130"/>
      <c r="BG997" s="130"/>
      <c r="BH997" s="130"/>
      <c r="BI997" s="130"/>
      <c r="BJ997" s="130"/>
      <c r="BK997" s="130"/>
      <c r="BL997" s="130"/>
      <c r="BM997" s="130"/>
    </row>
    <row r="998">
      <c r="A998" s="183"/>
      <c r="B998" s="183"/>
      <c r="C998" s="273"/>
      <c r="D998" s="228"/>
      <c r="E998" s="228"/>
      <c r="F998" s="183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  <c r="AA998" s="183"/>
      <c r="AB998" s="183"/>
      <c r="AC998" s="183"/>
      <c r="AD998" s="183"/>
      <c r="AE998" s="183"/>
      <c r="AF998" s="183"/>
      <c r="AG998" s="183"/>
      <c r="AH998" s="183"/>
      <c r="AI998" s="183"/>
      <c r="AJ998" s="183"/>
      <c r="AK998" s="183"/>
      <c r="AL998" s="183"/>
      <c r="AM998" s="183"/>
      <c r="AN998" s="183"/>
      <c r="AO998" s="183"/>
      <c r="AP998" s="183"/>
      <c r="AQ998" s="183"/>
      <c r="AR998" s="183"/>
      <c r="AS998" s="183"/>
      <c r="AT998" s="183"/>
      <c r="AU998" s="183"/>
      <c r="AV998" s="183"/>
      <c r="AW998" s="183"/>
      <c r="AX998" s="130"/>
      <c r="AY998" s="130"/>
      <c r="AZ998" s="130"/>
      <c r="BA998" s="130"/>
      <c r="BB998" s="130"/>
      <c r="BC998" s="130"/>
      <c r="BD998" s="130"/>
      <c r="BE998" s="130"/>
      <c r="BF998" s="130"/>
      <c r="BG998" s="130"/>
      <c r="BH998" s="130"/>
      <c r="BI998" s="130"/>
      <c r="BJ998" s="130"/>
      <c r="BK998" s="130"/>
      <c r="BL998" s="130"/>
      <c r="BM998" s="130"/>
    </row>
    <row r="999">
      <c r="A999" s="183"/>
      <c r="B999" s="183"/>
      <c r="C999" s="273"/>
      <c r="D999" s="228"/>
      <c r="E999" s="228"/>
      <c r="F999" s="183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  <c r="AA999" s="183"/>
      <c r="AB999" s="183"/>
      <c r="AC999" s="183"/>
      <c r="AD999" s="183"/>
      <c r="AE999" s="183"/>
      <c r="AF999" s="183"/>
      <c r="AG999" s="183"/>
      <c r="AH999" s="183"/>
      <c r="AI999" s="183"/>
      <c r="AJ999" s="183"/>
      <c r="AK999" s="183"/>
      <c r="AL999" s="183"/>
      <c r="AM999" s="183"/>
      <c r="AN999" s="183"/>
      <c r="AO999" s="183"/>
      <c r="AP999" s="183"/>
      <c r="AQ999" s="183"/>
      <c r="AR999" s="183"/>
      <c r="AS999" s="183"/>
      <c r="AT999" s="183"/>
      <c r="AU999" s="183"/>
      <c r="AV999" s="183"/>
      <c r="AW999" s="183"/>
      <c r="AX999" s="130"/>
      <c r="AY999" s="130"/>
      <c r="AZ999" s="130"/>
      <c r="BA999" s="130"/>
      <c r="BB999" s="130"/>
      <c r="BC999" s="130"/>
      <c r="BD999" s="130"/>
      <c r="BE999" s="130"/>
      <c r="BF999" s="130"/>
      <c r="BG999" s="130"/>
      <c r="BH999" s="130"/>
      <c r="BI999" s="130"/>
      <c r="BJ999" s="130"/>
      <c r="BK999" s="130"/>
      <c r="BL999" s="130"/>
      <c r="BM999" s="130"/>
    </row>
    <row r="1000">
      <c r="A1000" s="183"/>
      <c r="B1000" s="183"/>
      <c r="C1000" s="273"/>
      <c r="D1000" s="228"/>
      <c r="E1000" s="228"/>
      <c r="F1000" s="183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  <c r="AA1000" s="183"/>
      <c r="AB1000" s="183"/>
      <c r="AC1000" s="183"/>
      <c r="AD1000" s="183"/>
      <c r="AE1000" s="183"/>
      <c r="AF1000" s="183"/>
      <c r="AG1000" s="183"/>
      <c r="AH1000" s="183"/>
      <c r="AI1000" s="183"/>
      <c r="AJ1000" s="183"/>
      <c r="AK1000" s="183"/>
      <c r="AL1000" s="183"/>
      <c r="AM1000" s="183"/>
      <c r="AN1000" s="183"/>
      <c r="AO1000" s="183"/>
      <c r="AP1000" s="183"/>
      <c r="AQ1000" s="183"/>
      <c r="AR1000" s="183"/>
      <c r="AS1000" s="183"/>
      <c r="AT1000" s="183"/>
      <c r="AU1000" s="183"/>
      <c r="AV1000" s="183"/>
      <c r="AW1000" s="183"/>
      <c r="AX1000" s="130"/>
      <c r="AY1000" s="130"/>
      <c r="AZ1000" s="130"/>
      <c r="BA1000" s="130"/>
      <c r="BB1000" s="130"/>
      <c r="BC1000" s="130"/>
      <c r="BD1000" s="130"/>
      <c r="BE1000" s="130"/>
      <c r="BF1000" s="130"/>
      <c r="BG1000" s="130"/>
      <c r="BH1000" s="130"/>
      <c r="BI1000" s="130"/>
      <c r="BJ1000" s="130"/>
      <c r="BK1000" s="130"/>
      <c r="BL1000" s="130"/>
      <c r="BM1000" s="130"/>
    </row>
    <row r="1001">
      <c r="A1001" s="183"/>
      <c r="B1001" s="183"/>
      <c r="C1001" s="273"/>
      <c r="D1001" s="228"/>
      <c r="E1001" s="228"/>
      <c r="F1001" s="183"/>
      <c r="G1001" s="183"/>
      <c r="H1001" s="183"/>
      <c r="I1001" s="183"/>
      <c r="J1001" s="183"/>
      <c r="K1001" s="183"/>
      <c r="L1001" s="183"/>
      <c r="M1001" s="183"/>
      <c r="N1001" s="183"/>
      <c r="O1001" s="183"/>
      <c r="P1001" s="183"/>
      <c r="Q1001" s="183"/>
      <c r="R1001" s="183"/>
      <c r="S1001" s="183"/>
      <c r="T1001" s="183"/>
      <c r="U1001" s="183"/>
      <c r="V1001" s="183"/>
      <c r="W1001" s="183"/>
      <c r="X1001" s="183"/>
      <c r="Y1001" s="183"/>
      <c r="Z1001" s="183"/>
      <c r="AA1001" s="183"/>
      <c r="AB1001" s="183"/>
      <c r="AC1001" s="183"/>
      <c r="AD1001" s="183"/>
      <c r="AE1001" s="183"/>
      <c r="AF1001" s="183"/>
      <c r="AG1001" s="183"/>
      <c r="AH1001" s="183"/>
      <c r="AI1001" s="183"/>
      <c r="AJ1001" s="183"/>
      <c r="AK1001" s="183"/>
      <c r="AL1001" s="183"/>
      <c r="AM1001" s="183"/>
      <c r="AN1001" s="183"/>
      <c r="AO1001" s="183"/>
      <c r="AP1001" s="183"/>
      <c r="AQ1001" s="183"/>
      <c r="AR1001" s="183"/>
      <c r="AS1001" s="183"/>
      <c r="AT1001" s="183"/>
      <c r="AU1001" s="183"/>
      <c r="AV1001" s="183"/>
      <c r="AW1001" s="183"/>
      <c r="AX1001" s="130"/>
      <c r="AY1001" s="130"/>
      <c r="AZ1001" s="130"/>
      <c r="BA1001" s="130"/>
      <c r="BB1001" s="130"/>
      <c r="BC1001" s="130"/>
      <c r="BD1001" s="130"/>
      <c r="BE1001" s="130"/>
      <c r="BF1001" s="130"/>
      <c r="BG1001" s="130"/>
      <c r="BH1001" s="130"/>
      <c r="BI1001" s="130"/>
      <c r="BJ1001" s="130"/>
      <c r="BK1001" s="130"/>
      <c r="BL1001" s="130"/>
      <c r="BM1001" s="130"/>
    </row>
    <row r="1002">
      <c r="A1002" s="183"/>
      <c r="B1002" s="183"/>
      <c r="C1002" s="273"/>
      <c r="D1002" s="228"/>
      <c r="E1002" s="228"/>
      <c r="F1002" s="183"/>
      <c r="G1002" s="183"/>
      <c r="H1002" s="183"/>
      <c r="I1002" s="183"/>
      <c r="J1002" s="183"/>
      <c r="K1002" s="183"/>
      <c r="L1002" s="183"/>
      <c r="M1002" s="183"/>
      <c r="N1002" s="183"/>
      <c r="O1002" s="183"/>
      <c r="P1002" s="183"/>
      <c r="Q1002" s="183"/>
      <c r="R1002" s="183"/>
      <c r="S1002" s="183"/>
      <c r="T1002" s="183"/>
      <c r="U1002" s="183"/>
      <c r="V1002" s="183"/>
      <c r="W1002" s="183"/>
      <c r="X1002" s="183"/>
      <c r="Y1002" s="183"/>
      <c r="Z1002" s="183"/>
      <c r="AA1002" s="183"/>
      <c r="AB1002" s="183"/>
      <c r="AC1002" s="183"/>
      <c r="AD1002" s="183"/>
      <c r="AE1002" s="183"/>
      <c r="AF1002" s="183"/>
      <c r="AG1002" s="183"/>
      <c r="AH1002" s="183"/>
      <c r="AI1002" s="183"/>
      <c r="AJ1002" s="183"/>
      <c r="AK1002" s="183"/>
      <c r="AL1002" s="183"/>
      <c r="AM1002" s="183"/>
      <c r="AN1002" s="183"/>
      <c r="AO1002" s="183"/>
      <c r="AP1002" s="183"/>
      <c r="AQ1002" s="183"/>
      <c r="AR1002" s="183"/>
      <c r="AS1002" s="183"/>
      <c r="AT1002" s="183"/>
      <c r="AU1002" s="183"/>
      <c r="AV1002" s="183"/>
      <c r="AW1002" s="183"/>
      <c r="AX1002" s="130"/>
      <c r="AY1002" s="130"/>
      <c r="AZ1002" s="130"/>
      <c r="BA1002" s="130"/>
      <c r="BB1002" s="130"/>
      <c r="BC1002" s="130"/>
      <c r="BD1002" s="130"/>
      <c r="BE1002" s="130"/>
      <c r="BF1002" s="130"/>
      <c r="BG1002" s="130"/>
      <c r="BH1002" s="130"/>
      <c r="BI1002" s="130"/>
      <c r="BJ1002" s="130"/>
      <c r="BK1002" s="130"/>
      <c r="BL1002" s="130"/>
      <c r="BM1002" s="130"/>
    </row>
    <row r="1003">
      <c r="A1003" s="183"/>
      <c r="B1003" s="183"/>
      <c r="C1003" s="273"/>
      <c r="D1003" s="228"/>
      <c r="E1003" s="228"/>
      <c r="F1003" s="183"/>
      <c r="G1003" s="183"/>
      <c r="H1003" s="183"/>
      <c r="I1003" s="183"/>
      <c r="J1003" s="183"/>
      <c r="K1003" s="183"/>
      <c r="L1003" s="183"/>
      <c r="M1003" s="183"/>
      <c r="N1003" s="183"/>
      <c r="O1003" s="183"/>
      <c r="P1003" s="183"/>
      <c r="Q1003" s="183"/>
      <c r="R1003" s="183"/>
      <c r="S1003" s="183"/>
      <c r="T1003" s="183"/>
      <c r="U1003" s="183"/>
      <c r="V1003" s="183"/>
      <c r="W1003" s="183"/>
      <c r="X1003" s="183"/>
      <c r="Y1003" s="183"/>
      <c r="Z1003" s="183"/>
      <c r="AA1003" s="183"/>
      <c r="AB1003" s="183"/>
      <c r="AC1003" s="183"/>
      <c r="AD1003" s="183"/>
      <c r="AE1003" s="183"/>
      <c r="AF1003" s="183"/>
      <c r="AG1003" s="183"/>
      <c r="AH1003" s="183"/>
      <c r="AI1003" s="183"/>
      <c r="AJ1003" s="183"/>
      <c r="AK1003" s="183"/>
      <c r="AL1003" s="183"/>
      <c r="AM1003" s="183"/>
      <c r="AN1003" s="183"/>
      <c r="AO1003" s="183"/>
      <c r="AP1003" s="183"/>
      <c r="AQ1003" s="183"/>
      <c r="AR1003" s="183"/>
      <c r="AS1003" s="183"/>
      <c r="AT1003" s="183"/>
      <c r="AU1003" s="183"/>
      <c r="AV1003" s="183"/>
      <c r="AW1003" s="183"/>
      <c r="AX1003" s="130"/>
      <c r="AY1003" s="130"/>
      <c r="AZ1003" s="130"/>
      <c r="BA1003" s="130"/>
      <c r="BB1003" s="130"/>
      <c r="BC1003" s="130"/>
      <c r="BD1003" s="130"/>
      <c r="BE1003" s="130"/>
      <c r="BF1003" s="130"/>
      <c r="BG1003" s="130"/>
      <c r="BH1003" s="130"/>
      <c r="BI1003" s="130"/>
      <c r="BJ1003" s="130"/>
      <c r="BK1003" s="130"/>
      <c r="BL1003" s="130"/>
      <c r="BM1003" s="130"/>
    </row>
    <row r="1004">
      <c r="A1004" s="183"/>
      <c r="B1004" s="183"/>
      <c r="C1004" s="273"/>
      <c r="D1004" s="228"/>
      <c r="E1004" s="228"/>
      <c r="F1004" s="183"/>
      <c r="G1004" s="183"/>
      <c r="H1004" s="183"/>
      <c r="I1004" s="183"/>
      <c r="J1004" s="183"/>
      <c r="K1004" s="183"/>
      <c r="L1004" s="183"/>
      <c r="M1004" s="183"/>
      <c r="N1004" s="183"/>
      <c r="O1004" s="183"/>
      <c r="P1004" s="183"/>
      <c r="Q1004" s="183"/>
      <c r="R1004" s="183"/>
      <c r="S1004" s="183"/>
      <c r="T1004" s="183"/>
      <c r="U1004" s="183"/>
      <c r="V1004" s="183"/>
      <c r="W1004" s="183"/>
      <c r="X1004" s="183"/>
      <c r="Y1004" s="183"/>
      <c r="Z1004" s="183"/>
      <c r="AA1004" s="183"/>
      <c r="AB1004" s="183"/>
      <c r="AC1004" s="183"/>
      <c r="AD1004" s="183"/>
      <c r="AE1004" s="183"/>
      <c r="AF1004" s="183"/>
      <c r="AG1004" s="183"/>
      <c r="AH1004" s="183"/>
      <c r="AI1004" s="183"/>
      <c r="AJ1004" s="183"/>
      <c r="AK1004" s="183"/>
      <c r="AL1004" s="183"/>
      <c r="AM1004" s="183"/>
      <c r="AN1004" s="183"/>
      <c r="AO1004" s="183"/>
      <c r="AP1004" s="183"/>
      <c r="AQ1004" s="183"/>
      <c r="AR1004" s="183"/>
      <c r="AS1004" s="183"/>
      <c r="AT1004" s="183"/>
      <c r="AU1004" s="183"/>
      <c r="AV1004" s="183"/>
      <c r="AW1004" s="183"/>
      <c r="AX1004" s="130"/>
      <c r="AY1004" s="130"/>
      <c r="AZ1004" s="130"/>
      <c r="BA1004" s="130"/>
      <c r="BB1004" s="130"/>
      <c r="BC1004" s="130"/>
      <c r="BD1004" s="130"/>
      <c r="BE1004" s="130"/>
      <c r="BF1004" s="130"/>
      <c r="BG1004" s="130"/>
      <c r="BH1004" s="130"/>
      <c r="BI1004" s="130"/>
      <c r="BJ1004" s="130"/>
      <c r="BK1004" s="130"/>
      <c r="BL1004" s="130"/>
      <c r="BM1004" s="130"/>
    </row>
    <row r="1005">
      <c r="A1005" s="183"/>
      <c r="B1005" s="183"/>
      <c r="C1005" s="273"/>
      <c r="D1005" s="228"/>
      <c r="E1005" s="228"/>
      <c r="F1005" s="183"/>
      <c r="G1005" s="183"/>
      <c r="H1005" s="183"/>
      <c r="I1005" s="183"/>
      <c r="J1005" s="183"/>
      <c r="K1005" s="183"/>
      <c r="L1005" s="183"/>
      <c r="M1005" s="183"/>
      <c r="N1005" s="183"/>
      <c r="O1005" s="183"/>
      <c r="P1005" s="183"/>
      <c r="Q1005" s="183"/>
      <c r="R1005" s="183"/>
      <c r="S1005" s="183"/>
      <c r="T1005" s="183"/>
      <c r="U1005" s="183"/>
      <c r="V1005" s="183"/>
      <c r="W1005" s="183"/>
      <c r="X1005" s="183"/>
      <c r="Y1005" s="183"/>
      <c r="Z1005" s="183"/>
      <c r="AA1005" s="183"/>
      <c r="AB1005" s="183"/>
      <c r="AC1005" s="183"/>
      <c r="AD1005" s="183"/>
      <c r="AE1005" s="183"/>
      <c r="AF1005" s="183"/>
      <c r="AG1005" s="183"/>
      <c r="AH1005" s="183"/>
      <c r="AI1005" s="183"/>
      <c r="AJ1005" s="183"/>
      <c r="AK1005" s="183"/>
      <c r="AL1005" s="183"/>
      <c r="AM1005" s="183"/>
      <c r="AN1005" s="183"/>
      <c r="AO1005" s="183"/>
      <c r="AP1005" s="183"/>
      <c r="AQ1005" s="183"/>
      <c r="AR1005" s="183"/>
      <c r="AS1005" s="183"/>
      <c r="AT1005" s="183"/>
      <c r="AU1005" s="183"/>
      <c r="AV1005" s="183"/>
      <c r="AW1005" s="183"/>
      <c r="AX1005" s="130"/>
      <c r="AY1005" s="130"/>
      <c r="AZ1005" s="130"/>
      <c r="BA1005" s="130"/>
      <c r="BB1005" s="130"/>
      <c r="BC1005" s="130"/>
      <c r="BD1005" s="130"/>
      <c r="BE1005" s="130"/>
      <c r="BF1005" s="130"/>
      <c r="BG1005" s="130"/>
      <c r="BH1005" s="130"/>
      <c r="BI1005" s="130"/>
      <c r="BJ1005" s="130"/>
      <c r="BK1005" s="130"/>
      <c r="BL1005" s="130"/>
      <c r="BM1005" s="130"/>
    </row>
    <row r="1006">
      <c r="A1006" s="183"/>
      <c r="B1006" s="183"/>
      <c r="C1006" s="273"/>
      <c r="D1006" s="228"/>
      <c r="E1006" s="228"/>
      <c r="F1006" s="183"/>
      <c r="G1006" s="183"/>
      <c r="H1006" s="183"/>
      <c r="I1006" s="183"/>
      <c r="J1006" s="183"/>
      <c r="K1006" s="183"/>
      <c r="L1006" s="183"/>
      <c r="M1006" s="183"/>
      <c r="N1006" s="183"/>
      <c r="O1006" s="183"/>
      <c r="P1006" s="183"/>
      <c r="Q1006" s="183"/>
      <c r="R1006" s="183"/>
      <c r="S1006" s="183"/>
      <c r="T1006" s="183"/>
      <c r="U1006" s="183"/>
      <c r="V1006" s="183"/>
      <c r="W1006" s="183"/>
      <c r="X1006" s="183"/>
      <c r="Y1006" s="183"/>
      <c r="Z1006" s="183"/>
      <c r="AA1006" s="183"/>
      <c r="AB1006" s="183"/>
      <c r="AC1006" s="183"/>
      <c r="AD1006" s="183"/>
      <c r="AE1006" s="183"/>
      <c r="AF1006" s="183"/>
      <c r="AG1006" s="183"/>
      <c r="AH1006" s="183"/>
      <c r="AI1006" s="183"/>
      <c r="AJ1006" s="183"/>
      <c r="AK1006" s="183"/>
      <c r="AL1006" s="183"/>
      <c r="AM1006" s="183"/>
      <c r="AN1006" s="183"/>
      <c r="AO1006" s="183"/>
      <c r="AP1006" s="183"/>
      <c r="AQ1006" s="183"/>
      <c r="AR1006" s="183"/>
      <c r="AS1006" s="183"/>
      <c r="AT1006" s="183"/>
      <c r="AU1006" s="183"/>
      <c r="AV1006" s="183"/>
      <c r="AW1006" s="183"/>
      <c r="AX1006" s="130"/>
      <c r="AY1006" s="130"/>
      <c r="AZ1006" s="130"/>
      <c r="BA1006" s="130"/>
      <c r="BB1006" s="130"/>
      <c r="BC1006" s="130"/>
      <c r="BD1006" s="130"/>
      <c r="BE1006" s="130"/>
      <c r="BF1006" s="130"/>
      <c r="BG1006" s="130"/>
      <c r="BH1006" s="130"/>
      <c r="BI1006" s="130"/>
      <c r="BJ1006" s="130"/>
      <c r="BK1006" s="130"/>
      <c r="BL1006" s="130"/>
      <c r="BM1006" s="130"/>
    </row>
    <row r="1007">
      <c r="A1007" s="183"/>
      <c r="B1007" s="183"/>
      <c r="C1007" s="273"/>
      <c r="D1007" s="228"/>
      <c r="E1007" s="228"/>
      <c r="F1007" s="183"/>
      <c r="G1007" s="183"/>
      <c r="H1007" s="183"/>
      <c r="I1007" s="183"/>
      <c r="J1007" s="183"/>
      <c r="K1007" s="183"/>
      <c r="L1007" s="183"/>
      <c r="M1007" s="183"/>
      <c r="N1007" s="183"/>
      <c r="O1007" s="183"/>
      <c r="P1007" s="183"/>
      <c r="Q1007" s="183"/>
      <c r="R1007" s="183"/>
      <c r="S1007" s="183"/>
      <c r="T1007" s="183"/>
      <c r="U1007" s="183"/>
      <c r="V1007" s="183"/>
      <c r="W1007" s="183"/>
      <c r="X1007" s="183"/>
      <c r="Y1007" s="183"/>
      <c r="Z1007" s="183"/>
      <c r="AA1007" s="183"/>
      <c r="AB1007" s="183"/>
      <c r="AC1007" s="183"/>
      <c r="AD1007" s="183"/>
      <c r="AE1007" s="183"/>
      <c r="AF1007" s="183"/>
      <c r="AG1007" s="183"/>
      <c r="AH1007" s="183"/>
      <c r="AI1007" s="183"/>
      <c r="AJ1007" s="183"/>
      <c r="AK1007" s="183"/>
      <c r="AL1007" s="183"/>
      <c r="AM1007" s="183"/>
      <c r="AN1007" s="183"/>
      <c r="AO1007" s="183"/>
      <c r="AP1007" s="183"/>
      <c r="AQ1007" s="183"/>
      <c r="AR1007" s="183"/>
      <c r="AS1007" s="183"/>
      <c r="AT1007" s="183"/>
      <c r="AU1007" s="183"/>
      <c r="AV1007" s="183"/>
      <c r="AW1007" s="183"/>
      <c r="AX1007" s="130"/>
      <c r="AY1007" s="130"/>
      <c r="AZ1007" s="130"/>
      <c r="BA1007" s="130"/>
      <c r="BB1007" s="130"/>
      <c r="BC1007" s="130"/>
      <c r="BD1007" s="130"/>
      <c r="BE1007" s="130"/>
      <c r="BF1007" s="130"/>
      <c r="BG1007" s="130"/>
      <c r="BH1007" s="130"/>
      <c r="BI1007" s="130"/>
      <c r="BJ1007" s="130"/>
      <c r="BK1007" s="130"/>
      <c r="BL1007" s="130"/>
      <c r="BM1007" s="130"/>
    </row>
    <row r="1008">
      <c r="A1008" s="183"/>
      <c r="B1008" s="183"/>
      <c r="C1008" s="273"/>
      <c r="D1008" s="228"/>
      <c r="E1008" s="228"/>
      <c r="F1008" s="183"/>
      <c r="G1008" s="183"/>
      <c r="H1008" s="183"/>
      <c r="I1008" s="183"/>
      <c r="J1008" s="183"/>
      <c r="K1008" s="183"/>
      <c r="L1008" s="183"/>
      <c r="M1008" s="183"/>
      <c r="N1008" s="183"/>
      <c r="O1008" s="183"/>
      <c r="P1008" s="183"/>
      <c r="Q1008" s="183"/>
      <c r="R1008" s="183"/>
      <c r="S1008" s="183"/>
      <c r="T1008" s="183"/>
      <c r="U1008" s="183"/>
      <c r="V1008" s="183"/>
      <c r="W1008" s="183"/>
      <c r="X1008" s="183"/>
      <c r="Y1008" s="183"/>
      <c r="Z1008" s="183"/>
      <c r="AA1008" s="183"/>
      <c r="AB1008" s="183"/>
      <c r="AC1008" s="183"/>
      <c r="AD1008" s="183"/>
      <c r="AE1008" s="183"/>
      <c r="AF1008" s="183"/>
      <c r="AG1008" s="183"/>
      <c r="AH1008" s="183"/>
      <c r="AI1008" s="183"/>
      <c r="AJ1008" s="183"/>
      <c r="AK1008" s="183"/>
      <c r="AL1008" s="183"/>
      <c r="AM1008" s="183"/>
      <c r="AN1008" s="183"/>
      <c r="AO1008" s="183"/>
      <c r="AP1008" s="183"/>
      <c r="AQ1008" s="183"/>
      <c r="AR1008" s="183"/>
      <c r="AS1008" s="183"/>
      <c r="AT1008" s="183"/>
      <c r="AU1008" s="183"/>
      <c r="AV1008" s="183"/>
      <c r="AW1008" s="183"/>
      <c r="AX1008" s="130"/>
      <c r="AY1008" s="130"/>
      <c r="AZ1008" s="130"/>
      <c r="BA1008" s="130"/>
      <c r="BB1008" s="130"/>
      <c r="BC1008" s="130"/>
      <c r="BD1008" s="130"/>
      <c r="BE1008" s="130"/>
      <c r="BF1008" s="130"/>
      <c r="BG1008" s="130"/>
      <c r="BH1008" s="130"/>
      <c r="BI1008" s="130"/>
      <c r="BJ1008" s="130"/>
      <c r="BK1008" s="130"/>
      <c r="BL1008" s="130"/>
      <c r="BM1008" s="130"/>
    </row>
    <row r="1009">
      <c r="A1009" s="183"/>
      <c r="B1009" s="183"/>
      <c r="C1009" s="273"/>
      <c r="D1009" s="228"/>
      <c r="E1009" s="228"/>
      <c r="F1009" s="183"/>
      <c r="G1009" s="183"/>
      <c r="H1009" s="183"/>
      <c r="I1009" s="183"/>
      <c r="J1009" s="183"/>
      <c r="K1009" s="183"/>
      <c r="L1009" s="183"/>
      <c r="M1009" s="183"/>
      <c r="N1009" s="183"/>
      <c r="O1009" s="183"/>
      <c r="P1009" s="183"/>
      <c r="Q1009" s="183"/>
      <c r="R1009" s="183"/>
      <c r="S1009" s="183"/>
      <c r="T1009" s="183"/>
      <c r="U1009" s="183"/>
      <c r="V1009" s="183"/>
      <c r="W1009" s="183"/>
      <c r="X1009" s="183"/>
      <c r="Y1009" s="183"/>
      <c r="Z1009" s="183"/>
      <c r="AA1009" s="183"/>
      <c r="AB1009" s="183"/>
      <c r="AC1009" s="183"/>
      <c r="AD1009" s="183"/>
      <c r="AE1009" s="183"/>
      <c r="AF1009" s="183"/>
      <c r="AG1009" s="183"/>
      <c r="AH1009" s="183"/>
      <c r="AI1009" s="183"/>
      <c r="AJ1009" s="183"/>
      <c r="AK1009" s="183"/>
      <c r="AL1009" s="183"/>
      <c r="AM1009" s="183"/>
      <c r="AN1009" s="183"/>
      <c r="AO1009" s="183"/>
      <c r="AP1009" s="183"/>
      <c r="AQ1009" s="183"/>
      <c r="AR1009" s="183"/>
      <c r="AS1009" s="183"/>
      <c r="AT1009" s="183"/>
      <c r="AU1009" s="183"/>
      <c r="AV1009" s="183"/>
      <c r="AW1009" s="183"/>
      <c r="AX1009" s="130"/>
      <c r="AY1009" s="130"/>
      <c r="AZ1009" s="130"/>
      <c r="BA1009" s="130"/>
      <c r="BB1009" s="130"/>
      <c r="BC1009" s="130"/>
      <c r="BD1009" s="130"/>
      <c r="BE1009" s="130"/>
      <c r="BF1009" s="130"/>
      <c r="BG1009" s="130"/>
      <c r="BH1009" s="130"/>
      <c r="BI1009" s="130"/>
      <c r="BJ1009" s="130"/>
      <c r="BK1009" s="130"/>
      <c r="BL1009" s="130"/>
      <c r="BM1009" s="130"/>
    </row>
    <row r="1010">
      <c r="A1010" s="183"/>
      <c r="B1010" s="183"/>
      <c r="C1010" s="273"/>
      <c r="D1010" s="228"/>
      <c r="E1010" s="228"/>
      <c r="F1010" s="183"/>
      <c r="G1010" s="183"/>
      <c r="H1010" s="183"/>
      <c r="I1010" s="183"/>
      <c r="J1010" s="183"/>
      <c r="K1010" s="183"/>
      <c r="L1010" s="183"/>
      <c r="M1010" s="183"/>
      <c r="N1010" s="183"/>
      <c r="O1010" s="183"/>
      <c r="P1010" s="183"/>
      <c r="Q1010" s="183"/>
      <c r="R1010" s="183"/>
      <c r="S1010" s="183"/>
      <c r="T1010" s="183"/>
      <c r="U1010" s="183"/>
      <c r="V1010" s="183"/>
      <c r="W1010" s="183"/>
      <c r="X1010" s="183"/>
      <c r="Y1010" s="183"/>
      <c r="Z1010" s="183"/>
      <c r="AA1010" s="183"/>
      <c r="AB1010" s="183"/>
      <c r="AC1010" s="183"/>
      <c r="AD1010" s="183"/>
      <c r="AE1010" s="183"/>
      <c r="AF1010" s="183"/>
      <c r="AG1010" s="183"/>
      <c r="AH1010" s="183"/>
      <c r="AI1010" s="183"/>
      <c r="AJ1010" s="183"/>
      <c r="AK1010" s="183"/>
      <c r="AL1010" s="183"/>
      <c r="AM1010" s="183"/>
      <c r="AN1010" s="183"/>
      <c r="AO1010" s="183"/>
      <c r="AP1010" s="183"/>
      <c r="AQ1010" s="183"/>
      <c r="AR1010" s="183"/>
      <c r="AS1010" s="183"/>
      <c r="AT1010" s="183"/>
      <c r="AU1010" s="183"/>
      <c r="AV1010" s="183"/>
      <c r="AW1010" s="183"/>
      <c r="AX1010" s="130"/>
      <c r="AY1010" s="130"/>
      <c r="AZ1010" s="130"/>
      <c r="BA1010" s="130"/>
      <c r="BB1010" s="130"/>
      <c r="BC1010" s="130"/>
      <c r="BD1010" s="130"/>
      <c r="BE1010" s="130"/>
      <c r="BF1010" s="130"/>
      <c r="BG1010" s="130"/>
      <c r="BH1010" s="130"/>
      <c r="BI1010" s="130"/>
      <c r="BJ1010" s="130"/>
      <c r="BK1010" s="130"/>
      <c r="BL1010" s="130"/>
      <c r="BM1010" s="130"/>
    </row>
    <row r="1011">
      <c r="A1011" s="183"/>
      <c r="B1011" s="183"/>
      <c r="C1011" s="273"/>
      <c r="D1011" s="228"/>
      <c r="E1011" s="228"/>
      <c r="F1011" s="183"/>
      <c r="G1011" s="183"/>
      <c r="H1011" s="183"/>
      <c r="I1011" s="183"/>
      <c r="J1011" s="183"/>
      <c r="K1011" s="183"/>
      <c r="L1011" s="183"/>
      <c r="M1011" s="183"/>
      <c r="N1011" s="183"/>
      <c r="O1011" s="183"/>
      <c r="P1011" s="183"/>
      <c r="Q1011" s="183"/>
      <c r="R1011" s="183"/>
      <c r="S1011" s="183"/>
      <c r="T1011" s="183"/>
      <c r="U1011" s="183"/>
      <c r="V1011" s="183"/>
      <c r="W1011" s="183"/>
      <c r="X1011" s="183"/>
      <c r="Y1011" s="183"/>
      <c r="Z1011" s="183"/>
      <c r="AA1011" s="183"/>
      <c r="AB1011" s="183"/>
      <c r="AC1011" s="183"/>
      <c r="AD1011" s="183"/>
      <c r="AE1011" s="183"/>
      <c r="AF1011" s="183"/>
      <c r="AG1011" s="183"/>
      <c r="AH1011" s="183"/>
      <c r="AI1011" s="183"/>
      <c r="AJ1011" s="183"/>
      <c r="AK1011" s="183"/>
      <c r="AL1011" s="183"/>
      <c r="AM1011" s="183"/>
      <c r="AN1011" s="183"/>
      <c r="AO1011" s="183"/>
      <c r="AP1011" s="183"/>
      <c r="AQ1011" s="183"/>
      <c r="AR1011" s="183"/>
      <c r="AS1011" s="183"/>
      <c r="AT1011" s="183"/>
      <c r="AU1011" s="183"/>
      <c r="AV1011" s="183"/>
      <c r="AW1011" s="183"/>
      <c r="AX1011" s="130"/>
      <c r="AY1011" s="130"/>
      <c r="AZ1011" s="130"/>
      <c r="BA1011" s="130"/>
      <c r="BB1011" s="130"/>
      <c r="BC1011" s="130"/>
      <c r="BD1011" s="130"/>
      <c r="BE1011" s="130"/>
      <c r="BF1011" s="130"/>
      <c r="BG1011" s="130"/>
      <c r="BH1011" s="130"/>
      <c r="BI1011" s="130"/>
      <c r="BJ1011" s="130"/>
      <c r="BK1011" s="130"/>
      <c r="BL1011" s="130"/>
      <c r="BM1011" s="130"/>
    </row>
    <row r="1012">
      <c r="A1012" s="183"/>
      <c r="B1012" s="183"/>
      <c r="C1012" s="273"/>
      <c r="D1012" s="228"/>
      <c r="E1012" s="228"/>
      <c r="F1012" s="183"/>
      <c r="G1012" s="183"/>
      <c r="H1012" s="183"/>
      <c r="I1012" s="183"/>
      <c r="J1012" s="183"/>
      <c r="K1012" s="183"/>
      <c r="L1012" s="183"/>
      <c r="M1012" s="183"/>
      <c r="N1012" s="183"/>
      <c r="O1012" s="183"/>
      <c r="P1012" s="183"/>
      <c r="Q1012" s="183"/>
      <c r="R1012" s="183"/>
      <c r="S1012" s="183"/>
      <c r="T1012" s="183"/>
      <c r="U1012" s="183"/>
      <c r="V1012" s="183"/>
      <c r="W1012" s="183"/>
      <c r="X1012" s="183"/>
      <c r="Y1012" s="183"/>
      <c r="Z1012" s="183"/>
      <c r="AA1012" s="183"/>
      <c r="AB1012" s="183"/>
      <c r="AC1012" s="183"/>
      <c r="AD1012" s="183"/>
      <c r="AE1012" s="183"/>
      <c r="AF1012" s="183"/>
      <c r="AG1012" s="183"/>
      <c r="AH1012" s="183"/>
      <c r="AI1012" s="183"/>
      <c r="AJ1012" s="183"/>
      <c r="AK1012" s="183"/>
      <c r="AL1012" s="183"/>
      <c r="AM1012" s="183"/>
      <c r="AN1012" s="183"/>
      <c r="AO1012" s="183"/>
      <c r="AP1012" s="183"/>
      <c r="AQ1012" s="183"/>
      <c r="AR1012" s="183"/>
      <c r="AS1012" s="183"/>
      <c r="AT1012" s="183"/>
      <c r="AU1012" s="183"/>
      <c r="AV1012" s="183"/>
      <c r="AW1012" s="183"/>
      <c r="AX1012" s="130"/>
      <c r="AY1012" s="130"/>
      <c r="AZ1012" s="130"/>
      <c r="BA1012" s="130"/>
      <c r="BB1012" s="130"/>
      <c r="BC1012" s="130"/>
      <c r="BD1012" s="130"/>
      <c r="BE1012" s="130"/>
      <c r="BF1012" s="130"/>
      <c r="BG1012" s="130"/>
      <c r="BH1012" s="130"/>
      <c r="BI1012" s="130"/>
      <c r="BJ1012" s="130"/>
      <c r="BK1012" s="130"/>
      <c r="BL1012" s="130"/>
      <c r="BM1012" s="130"/>
    </row>
    <row r="1013">
      <c r="A1013" s="183"/>
      <c r="B1013" s="183"/>
      <c r="C1013" s="273"/>
      <c r="D1013" s="228"/>
      <c r="E1013" s="228"/>
      <c r="F1013" s="183"/>
      <c r="G1013" s="183"/>
      <c r="H1013" s="183"/>
      <c r="I1013" s="183"/>
      <c r="J1013" s="183"/>
      <c r="K1013" s="183"/>
      <c r="L1013" s="183"/>
      <c r="M1013" s="183"/>
      <c r="N1013" s="183"/>
      <c r="O1013" s="183"/>
      <c r="P1013" s="183"/>
      <c r="Q1013" s="183"/>
      <c r="R1013" s="183"/>
      <c r="S1013" s="183"/>
      <c r="T1013" s="183"/>
      <c r="U1013" s="183"/>
      <c r="V1013" s="183"/>
      <c r="W1013" s="183"/>
      <c r="X1013" s="183"/>
      <c r="Y1013" s="183"/>
      <c r="Z1013" s="183"/>
      <c r="AA1013" s="183"/>
      <c r="AB1013" s="183"/>
      <c r="AC1013" s="183"/>
      <c r="AD1013" s="183"/>
      <c r="AE1013" s="183"/>
      <c r="AF1013" s="183"/>
      <c r="AG1013" s="183"/>
      <c r="AH1013" s="183"/>
      <c r="AI1013" s="183"/>
      <c r="AJ1013" s="183"/>
      <c r="AK1013" s="183"/>
      <c r="AL1013" s="183"/>
      <c r="AM1013" s="183"/>
      <c r="AN1013" s="183"/>
      <c r="AO1013" s="183"/>
      <c r="AP1013" s="183"/>
      <c r="AQ1013" s="183"/>
      <c r="AR1013" s="183"/>
      <c r="AS1013" s="183"/>
      <c r="AT1013" s="183"/>
      <c r="AU1013" s="183"/>
      <c r="AV1013" s="183"/>
      <c r="AW1013" s="183"/>
      <c r="AX1013" s="130"/>
      <c r="AY1013" s="130"/>
      <c r="AZ1013" s="130"/>
      <c r="BA1013" s="130"/>
      <c r="BB1013" s="130"/>
      <c r="BC1013" s="130"/>
      <c r="BD1013" s="130"/>
      <c r="BE1013" s="130"/>
      <c r="BF1013" s="130"/>
      <c r="BG1013" s="130"/>
      <c r="BH1013" s="130"/>
      <c r="BI1013" s="130"/>
      <c r="BJ1013" s="130"/>
      <c r="BK1013" s="130"/>
      <c r="BL1013" s="130"/>
      <c r="BM1013" s="130"/>
    </row>
    <row r="1014">
      <c r="A1014" s="183"/>
      <c r="B1014" s="183"/>
      <c r="C1014" s="273"/>
      <c r="D1014" s="228"/>
      <c r="E1014" s="228"/>
      <c r="F1014" s="183"/>
      <c r="G1014" s="183"/>
      <c r="H1014" s="183"/>
      <c r="I1014" s="183"/>
      <c r="J1014" s="183"/>
      <c r="K1014" s="183"/>
      <c r="L1014" s="183"/>
      <c r="M1014" s="183"/>
      <c r="N1014" s="183"/>
      <c r="O1014" s="183"/>
      <c r="P1014" s="183"/>
      <c r="Q1014" s="183"/>
      <c r="R1014" s="183"/>
      <c r="S1014" s="183"/>
      <c r="T1014" s="183"/>
      <c r="U1014" s="183"/>
      <c r="V1014" s="183"/>
      <c r="W1014" s="183"/>
      <c r="X1014" s="183"/>
      <c r="Y1014" s="183"/>
      <c r="Z1014" s="183"/>
      <c r="AA1014" s="183"/>
      <c r="AB1014" s="183"/>
      <c r="AC1014" s="183"/>
      <c r="AD1014" s="183"/>
      <c r="AE1014" s="183"/>
      <c r="AF1014" s="183"/>
      <c r="AG1014" s="183"/>
      <c r="AH1014" s="183"/>
      <c r="AI1014" s="183"/>
      <c r="AJ1014" s="183"/>
      <c r="AK1014" s="183"/>
      <c r="AL1014" s="183"/>
      <c r="AM1014" s="183"/>
      <c r="AN1014" s="183"/>
      <c r="AO1014" s="183"/>
      <c r="AP1014" s="183"/>
      <c r="AQ1014" s="183"/>
      <c r="AR1014" s="183"/>
      <c r="AS1014" s="183"/>
      <c r="AT1014" s="183"/>
      <c r="AU1014" s="183"/>
      <c r="AV1014" s="183"/>
      <c r="AW1014" s="183"/>
      <c r="AX1014" s="130"/>
      <c r="AY1014" s="130"/>
      <c r="AZ1014" s="130"/>
      <c r="BA1014" s="130"/>
      <c r="BB1014" s="130"/>
      <c r="BC1014" s="130"/>
      <c r="BD1014" s="130"/>
      <c r="BE1014" s="130"/>
      <c r="BF1014" s="130"/>
      <c r="BG1014" s="130"/>
      <c r="BH1014" s="130"/>
      <c r="BI1014" s="130"/>
      <c r="BJ1014" s="130"/>
      <c r="BK1014" s="130"/>
      <c r="BL1014" s="130"/>
      <c r="BM1014" s="130"/>
    </row>
    <row r="1015">
      <c r="A1015" s="183"/>
      <c r="B1015" s="183"/>
      <c r="C1015" s="273"/>
      <c r="D1015" s="228"/>
      <c r="E1015" s="228"/>
      <c r="F1015" s="183"/>
      <c r="G1015" s="183"/>
      <c r="H1015" s="183"/>
      <c r="I1015" s="183"/>
      <c r="J1015" s="183"/>
      <c r="K1015" s="183"/>
      <c r="L1015" s="183"/>
      <c r="M1015" s="183"/>
      <c r="N1015" s="183"/>
      <c r="O1015" s="183"/>
      <c r="P1015" s="183"/>
      <c r="Q1015" s="183"/>
      <c r="R1015" s="183"/>
      <c r="S1015" s="183"/>
      <c r="T1015" s="183"/>
      <c r="U1015" s="183"/>
      <c r="V1015" s="183"/>
      <c r="W1015" s="183"/>
      <c r="X1015" s="183"/>
      <c r="Y1015" s="183"/>
      <c r="Z1015" s="183"/>
      <c r="AA1015" s="183"/>
      <c r="AB1015" s="183"/>
      <c r="AC1015" s="183"/>
      <c r="AD1015" s="183"/>
      <c r="AE1015" s="183"/>
      <c r="AF1015" s="183"/>
      <c r="AG1015" s="183"/>
      <c r="AH1015" s="183"/>
      <c r="AI1015" s="183"/>
      <c r="AJ1015" s="183"/>
      <c r="AK1015" s="183"/>
      <c r="AL1015" s="183"/>
      <c r="AM1015" s="183"/>
      <c r="AN1015" s="183"/>
      <c r="AO1015" s="183"/>
      <c r="AP1015" s="183"/>
      <c r="AQ1015" s="183"/>
      <c r="AR1015" s="183"/>
      <c r="AS1015" s="183"/>
      <c r="AT1015" s="183"/>
      <c r="AU1015" s="183"/>
      <c r="AV1015" s="183"/>
      <c r="AW1015" s="183"/>
      <c r="AX1015" s="130"/>
      <c r="AY1015" s="130"/>
      <c r="AZ1015" s="130"/>
      <c r="BA1015" s="130"/>
      <c r="BB1015" s="130"/>
      <c r="BC1015" s="130"/>
      <c r="BD1015" s="130"/>
      <c r="BE1015" s="130"/>
      <c r="BF1015" s="130"/>
      <c r="BG1015" s="130"/>
      <c r="BH1015" s="130"/>
      <c r="BI1015" s="130"/>
      <c r="BJ1015" s="130"/>
      <c r="BK1015" s="130"/>
      <c r="BL1015" s="130"/>
      <c r="BM1015" s="130"/>
    </row>
    <row r="1016">
      <c r="A1016" s="183"/>
      <c r="B1016" s="183"/>
      <c r="C1016" s="273"/>
      <c r="D1016" s="228"/>
      <c r="E1016" s="228"/>
      <c r="F1016" s="183"/>
      <c r="G1016" s="183"/>
      <c r="H1016" s="183"/>
      <c r="I1016" s="183"/>
      <c r="J1016" s="183"/>
      <c r="K1016" s="183"/>
      <c r="L1016" s="183"/>
      <c r="M1016" s="183"/>
      <c r="N1016" s="183"/>
      <c r="O1016" s="183"/>
      <c r="P1016" s="183"/>
      <c r="Q1016" s="183"/>
      <c r="R1016" s="183"/>
      <c r="S1016" s="183"/>
      <c r="T1016" s="183"/>
      <c r="U1016" s="183"/>
      <c r="V1016" s="183"/>
      <c r="W1016" s="183"/>
      <c r="X1016" s="183"/>
      <c r="Y1016" s="183"/>
      <c r="Z1016" s="183"/>
      <c r="AA1016" s="183"/>
      <c r="AB1016" s="183"/>
      <c r="AC1016" s="183"/>
      <c r="AD1016" s="183"/>
      <c r="AE1016" s="183"/>
      <c r="AF1016" s="183"/>
      <c r="AG1016" s="183"/>
      <c r="AH1016" s="183"/>
      <c r="AI1016" s="183"/>
      <c r="AJ1016" s="183"/>
      <c r="AK1016" s="183"/>
      <c r="AL1016" s="183"/>
      <c r="AM1016" s="183"/>
      <c r="AN1016" s="183"/>
      <c r="AO1016" s="183"/>
      <c r="AP1016" s="183"/>
      <c r="AQ1016" s="183"/>
      <c r="AR1016" s="183"/>
      <c r="AS1016" s="183"/>
      <c r="AT1016" s="183"/>
      <c r="AU1016" s="183"/>
      <c r="AV1016" s="183"/>
      <c r="AW1016" s="183"/>
      <c r="AX1016" s="130"/>
      <c r="AY1016" s="130"/>
      <c r="AZ1016" s="130"/>
      <c r="BA1016" s="130"/>
      <c r="BB1016" s="130"/>
      <c r="BC1016" s="130"/>
      <c r="BD1016" s="130"/>
      <c r="BE1016" s="130"/>
      <c r="BF1016" s="130"/>
      <c r="BG1016" s="130"/>
      <c r="BH1016" s="130"/>
      <c r="BI1016" s="130"/>
      <c r="BJ1016" s="130"/>
      <c r="BK1016" s="130"/>
      <c r="BL1016" s="130"/>
      <c r="BM1016" s="130"/>
    </row>
    <row r="1017">
      <c r="A1017" s="183"/>
      <c r="B1017" s="183"/>
      <c r="C1017" s="273"/>
      <c r="D1017" s="228"/>
      <c r="E1017" s="228"/>
      <c r="F1017" s="183"/>
      <c r="G1017" s="183"/>
      <c r="H1017" s="183"/>
      <c r="I1017" s="183"/>
      <c r="J1017" s="183"/>
      <c r="K1017" s="183"/>
      <c r="L1017" s="183"/>
      <c r="M1017" s="183"/>
      <c r="N1017" s="183"/>
      <c r="O1017" s="183"/>
      <c r="P1017" s="183"/>
      <c r="Q1017" s="183"/>
      <c r="R1017" s="183"/>
      <c r="S1017" s="183"/>
      <c r="T1017" s="183"/>
      <c r="U1017" s="183"/>
      <c r="V1017" s="183"/>
      <c r="W1017" s="183"/>
      <c r="X1017" s="183"/>
      <c r="Y1017" s="183"/>
      <c r="Z1017" s="183"/>
      <c r="AA1017" s="183"/>
      <c r="AB1017" s="183"/>
      <c r="AC1017" s="183"/>
      <c r="AD1017" s="183"/>
      <c r="AE1017" s="183"/>
      <c r="AF1017" s="183"/>
      <c r="AG1017" s="183"/>
      <c r="AH1017" s="183"/>
      <c r="AI1017" s="183"/>
      <c r="AJ1017" s="183"/>
      <c r="AK1017" s="183"/>
      <c r="AL1017" s="183"/>
      <c r="AM1017" s="183"/>
      <c r="AN1017" s="183"/>
      <c r="AO1017" s="183"/>
      <c r="AP1017" s="183"/>
      <c r="AQ1017" s="183"/>
      <c r="AR1017" s="183"/>
      <c r="AS1017" s="183"/>
      <c r="AT1017" s="183"/>
      <c r="AU1017" s="183"/>
      <c r="AV1017" s="183"/>
      <c r="AW1017" s="183"/>
      <c r="AX1017" s="130"/>
      <c r="AY1017" s="130"/>
      <c r="AZ1017" s="130"/>
      <c r="BA1017" s="130"/>
      <c r="BB1017" s="130"/>
      <c r="BC1017" s="130"/>
      <c r="BD1017" s="130"/>
      <c r="BE1017" s="130"/>
      <c r="BF1017" s="130"/>
      <c r="BG1017" s="130"/>
      <c r="BH1017" s="130"/>
      <c r="BI1017" s="130"/>
      <c r="BJ1017" s="130"/>
      <c r="BK1017" s="130"/>
      <c r="BL1017" s="130"/>
      <c r="BM1017" s="130"/>
    </row>
    <row r="1018">
      <c r="A1018" s="183"/>
      <c r="B1018" s="183"/>
      <c r="C1018" s="273"/>
      <c r="D1018" s="228"/>
      <c r="E1018" s="228"/>
      <c r="F1018" s="183"/>
      <c r="G1018" s="183"/>
      <c r="H1018" s="183"/>
      <c r="I1018" s="183"/>
      <c r="J1018" s="183"/>
      <c r="K1018" s="183"/>
      <c r="L1018" s="183"/>
      <c r="M1018" s="183"/>
      <c r="N1018" s="183"/>
      <c r="O1018" s="183"/>
      <c r="P1018" s="183"/>
      <c r="Q1018" s="183"/>
      <c r="R1018" s="183"/>
      <c r="S1018" s="183"/>
      <c r="T1018" s="183"/>
      <c r="U1018" s="183"/>
      <c r="V1018" s="183"/>
      <c r="W1018" s="183"/>
      <c r="X1018" s="183"/>
      <c r="Y1018" s="183"/>
      <c r="Z1018" s="183"/>
      <c r="AA1018" s="183"/>
      <c r="AB1018" s="183"/>
      <c r="AC1018" s="183"/>
      <c r="AD1018" s="183"/>
      <c r="AE1018" s="183"/>
      <c r="AF1018" s="183"/>
      <c r="AG1018" s="183"/>
      <c r="AH1018" s="183"/>
      <c r="AI1018" s="183"/>
      <c r="AJ1018" s="183"/>
      <c r="AK1018" s="183"/>
      <c r="AL1018" s="183"/>
      <c r="AM1018" s="183"/>
      <c r="AN1018" s="183"/>
      <c r="AO1018" s="183"/>
      <c r="AP1018" s="183"/>
      <c r="AQ1018" s="183"/>
      <c r="AR1018" s="183"/>
      <c r="AS1018" s="183"/>
      <c r="AT1018" s="183"/>
      <c r="AU1018" s="183"/>
      <c r="AV1018" s="183"/>
      <c r="AW1018" s="183"/>
      <c r="AX1018" s="130"/>
      <c r="AY1018" s="130"/>
      <c r="AZ1018" s="130"/>
      <c r="BA1018" s="130"/>
      <c r="BB1018" s="130"/>
      <c r="BC1018" s="130"/>
      <c r="BD1018" s="130"/>
      <c r="BE1018" s="130"/>
      <c r="BF1018" s="130"/>
      <c r="BG1018" s="130"/>
      <c r="BH1018" s="130"/>
      <c r="BI1018" s="130"/>
      <c r="BJ1018" s="130"/>
      <c r="BK1018" s="130"/>
      <c r="BL1018" s="130"/>
      <c r="BM1018" s="130"/>
    </row>
    <row r="1019">
      <c r="A1019" s="183"/>
      <c r="B1019" s="183"/>
      <c r="C1019" s="273"/>
      <c r="D1019" s="228"/>
      <c r="E1019" s="228"/>
      <c r="F1019" s="183"/>
      <c r="G1019" s="183"/>
      <c r="H1019" s="183"/>
      <c r="I1019" s="183"/>
      <c r="J1019" s="183"/>
      <c r="K1019" s="183"/>
      <c r="L1019" s="183"/>
      <c r="M1019" s="183"/>
      <c r="N1019" s="183"/>
      <c r="O1019" s="183"/>
      <c r="P1019" s="183"/>
      <c r="Q1019" s="183"/>
      <c r="R1019" s="183"/>
      <c r="S1019" s="183"/>
      <c r="T1019" s="183"/>
      <c r="U1019" s="183"/>
      <c r="V1019" s="183"/>
      <c r="W1019" s="183"/>
      <c r="X1019" s="183"/>
      <c r="Y1019" s="183"/>
      <c r="Z1019" s="183"/>
      <c r="AA1019" s="183"/>
      <c r="AB1019" s="183"/>
      <c r="AC1019" s="183"/>
      <c r="AD1019" s="183"/>
      <c r="AE1019" s="183"/>
      <c r="AF1019" s="183"/>
      <c r="AG1019" s="183"/>
      <c r="AH1019" s="183"/>
      <c r="AI1019" s="183"/>
      <c r="AJ1019" s="183"/>
      <c r="AK1019" s="183"/>
      <c r="AL1019" s="183"/>
      <c r="AM1019" s="183"/>
      <c r="AN1019" s="183"/>
      <c r="AO1019" s="183"/>
      <c r="AP1019" s="183"/>
      <c r="AQ1019" s="183"/>
      <c r="AR1019" s="183"/>
      <c r="AS1019" s="183"/>
      <c r="AT1019" s="183"/>
      <c r="AU1019" s="183"/>
      <c r="AV1019" s="183"/>
      <c r="AW1019" s="183"/>
      <c r="AX1019" s="130"/>
      <c r="AY1019" s="130"/>
      <c r="AZ1019" s="130"/>
      <c r="BA1019" s="130"/>
      <c r="BB1019" s="130"/>
      <c r="BC1019" s="130"/>
      <c r="BD1019" s="130"/>
      <c r="BE1019" s="130"/>
      <c r="BF1019" s="130"/>
      <c r="BG1019" s="130"/>
      <c r="BH1019" s="130"/>
      <c r="BI1019" s="130"/>
      <c r="BJ1019" s="130"/>
      <c r="BK1019" s="130"/>
      <c r="BL1019" s="130"/>
      <c r="BM1019" s="130"/>
    </row>
    <row r="1020">
      <c r="A1020" s="183"/>
      <c r="B1020" s="183"/>
      <c r="C1020" s="273"/>
      <c r="D1020" s="228"/>
      <c r="E1020" s="228"/>
      <c r="F1020" s="183"/>
      <c r="G1020" s="183"/>
      <c r="H1020" s="183"/>
      <c r="I1020" s="183"/>
      <c r="J1020" s="183"/>
      <c r="K1020" s="183"/>
      <c r="L1020" s="183"/>
      <c r="M1020" s="183"/>
      <c r="N1020" s="183"/>
      <c r="O1020" s="183"/>
      <c r="P1020" s="183"/>
      <c r="Q1020" s="183"/>
      <c r="R1020" s="183"/>
      <c r="S1020" s="183"/>
      <c r="T1020" s="183"/>
      <c r="U1020" s="183"/>
      <c r="V1020" s="183"/>
      <c r="W1020" s="183"/>
      <c r="X1020" s="183"/>
      <c r="Y1020" s="183"/>
      <c r="Z1020" s="183"/>
      <c r="AA1020" s="183"/>
      <c r="AB1020" s="183"/>
      <c r="AC1020" s="183"/>
      <c r="AD1020" s="183"/>
      <c r="AE1020" s="183"/>
      <c r="AF1020" s="183"/>
      <c r="AG1020" s="183"/>
      <c r="AH1020" s="183"/>
      <c r="AI1020" s="183"/>
      <c r="AJ1020" s="183"/>
      <c r="AK1020" s="183"/>
      <c r="AL1020" s="183"/>
      <c r="AM1020" s="183"/>
      <c r="AN1020" s="183"/>
      <c r="AO1020" s="183"/>
      <c r="AP1020" s="183"/>
      <c r="AQ1020" s="183"/>
      <c r="AR1020" s="183"/>
      <c r="AS1020" s="183"/>
      <c r="AT1020" s="183"/>
      <c r="AU1020" s="183"/>
      <c r="AV1020" s="183"/>
      <c r="AW1020" s="183"/>
      <c r="AX1020" s="130"/>
      <c r="AY1020" s="130"/>
      <c r="AZ1020" s="130"/>
      <c r="BA1020" s="130"/>
      <c r="BB1020" s="130"/>
      <c r="BC1020" s="130"/>
      <c r="BD1020" s="130"/>
      <c r="BE1020" s="130"/>
      <c r="BF1020" s="130"/>
      <c r="BG1020" s="130"/>
      <c r="BH1020" s="130"/>
      <c r="BI1020" s="130"/>
      <c r="BJ1020" s="130"/>
      <c r="BK1020" s="130"/>
      <c r="BL1020" s="130"/>
      <c r="BM1020" s="130"/>
    </row>
    <row r="1021">
      <c r="A1021" s="183"/>
      <c r="B1021" s="183"/>
      <c r="C1021" s="273"/>
      <c r="D1021" s="228"/>
      <c r="E1021" s="228"/>
      <c r="F1021" s="183"/>
      <c r="G1021" s="183"/>
      <c r="H1021" s="183"/>
      <c r="I1021" s="183"/>
      <c r="J1021" s="183"/>
      <c r="K1021" s="183"/>
      <c r="L1021" s="183"/>
      <c r="M1021" s="183"/>
      <c r="N1021" s="183"/>
      <c r="O1021" s="183"/>
      <c r="P1021" s="183"/>
      <c r="Q1021" s="183"/>
      <c r="R1021" s="183"/>
      <c r="S1021" s="183"/>
      <c r="T1021" s="183"/>
      <c r="U1021" s="183"/>
      <c r="V1021" s="183"/>
      <c r="W1021" s="183"/>
      <c r="X1021" s="183"/>
      <c r="Y1021" s="183"/>
      <c r="Z1021" s="183"/>
      <c r="AA1021" s="183"/>
      <c r="AB1021" s="183"/>
      <c r="AC1021" s="183"/>
      <c r="AD1021" s="183"/>
      <c r="AE1021" s="183"/>
      <c r="AF1021" s="183"/>
      <c r="AG1021" s="183"/>
      <c r="AH1021" s="183"/>
      <c r="AI1021" s="183"/>
      <c r="AJ1021" s="183"/>
      <c r="AK1021" s="183"/>
      <c r="AL1021" s="183"/>
      <c r="AM1021" s="183"/>
      <c r="AN1021" s="183"/>
      <c r="AO1021" s="183"/>
      <c r="AP1021" s="183"/>
      <c r="AQ1021" s="183"/>
      <c r="AR1021" s="183"/>
      <c r="AS1021" s="183"/>
      <c r="AT1021" s="183"/>
      <c r="AU1021" s="183"/>
      <c r="AV1021" s="183"/>
      <c r="AW1021" s="183"/>
      <c r="AX1021" s="130"/>
      <c r="AY1021" s="130"/>
      <c r="AZ1021" s="130"/>
      <c r="BA1021" s="130"/>
      <c r="BB1021" s="130"/>
      <c r="BC1021" s="130"/>
      <c r="BD1021" s="130"/>
      <c r="BE1021" s="130"/>
      <c r="BF1021" s="130"/>
      <c r="BG1021" s="130"/>
      <c r="BH1021" s="130"/>
      <c r="BI1021" s="130"/>
      <c r="BJ1021" s="130"/>
      <c r="BK1021" s="130"/>
      <c r="BL1021" s="130"/>
      <c r="BM1021" s="130"/>
    </row>
    <row r="1022">
      <c r="A1022" s="183"/>
      <c r="B1022" s="183"/>
      <c r="C1022" s="273"/>
      <c r="D1022" s="228"/>
      <c r="E1022" s="228"/>
      <c r="F1022" s="183"/>
      <c r="G1022" s="183"/>
      <c r="H1022" s="183"/>
      <c r="I1022" s="183"/>
      <c r="J1022" s="183"/>
      <c r="K1022" s="183"/>
      <c r="L1022" s="183"/>
      <c r="M1022" s="183"/>
      <c r="N1022" s="183"/>
      <c r="O1022" s="183"/>
      <c r="P1022" s="183"/>
      <c r="Q1022" s="183"/>
      <c r="R1022" s="183"/>
      <c r="S1022" s="183"/>
      <c r="T1022" s="183"/>
      <c r="U1022" s="183"/>
      <c r="V1022" s="183"/>
      <c r="W1022" s="183"/>
      <c r="X1022" s="183"/>
      <c r="Y1022" s="183"/>
      <c r="Z1022" s="183"/>
      <c r="AA1022" s="183"/>
      <c r="AB1022" s="183"/>
      <c r="AC1022" s="183"/>
      <c r="AD1022" s="183"/>
      <c r="AE1022" s="183"/>
      <c r="AF1022" s="183"/>
      <c r="AG1022" s="183"/>
      <c r="AH1022" s="183"/>
      <c r="AI1022" s="183"/>
      <c r="AJ1022" s="183"/>
      <c r="AK1022" s="183"/>
      <c r="AL1022" s="183"/>
      <c r="AM1022" s="183"/>
      <c r="AN1022" s="183"/>
      <c r="AO1022" s="183"/>
      <c r="AP1022" s="183"/>
      <c r="AQ1022" s="183"/>
      <c r="AR1022" s="183"/>
      <c r="AS1022" s="183"/>
      <c r="AT1022" s="183"/>
      <c r="AU1022" s="183"/>
      <c r="AV1022" s="183"/>
      <c r="AW1022" s="183"/>
      <c r="AX1022" s="130"/>
      <c r="AY1022" s="130"/>
      <c r="AZ1022" s="130"/>
      <c r="BA1022" s="130"/>
      <c r="BB1022" s="130"/>
      <c r="BC1022" s="130"/>
      <c r="BD1022" s="130"/>
      <c r="BE1022" s="130"/>
      <c r="BF1022" s="130"/>
      <c r="BG1022" s="130"/>
      <c r="BH1022" s="130"/>
      <c r="BI1022" s="130"/>
      <c r="BJ1022" s="130"/>
      <c r="BK1022" s="130"/>
      <c r="BL1022" s="130"/>
      <c r="BM1022" s="130"/>
    </row>
    <row r="1023">
      <c r="A1023" s="183"/>
      <c r="B1023" s="183"/>
      <c r="C1023" s="273"/>
      <c r="D1023" s="228"/>
      <c r="E1023" s="228"/>
      <c r="F1023" s="183"/>
      <c r="G1023" s="183"/>
      <c r="H1023" s="183"/>
      <c r="I1023" s="183"/>
      <c r="J1023" s="183"/>
      <c r="K1023" s="183"/>
      <c r="L1023" s="183"/>
      <c r="M1023" s="183"/>
      <c r="N1023" s="183"/>
      <c r="O1023" s="183"/>
      <c r="P1023" s="183"/>
      <c r="Q1023" s="183"/>
      <c r="R1023" s="183"/>
      <c r="S1023" s="183"/>
      <c r="T1023" s="183"/>
      <c r="U1023" s="183"/>
      <c r="V1023" s="183"/>
      <c r="W1023" s="183"/>
      <c r="X1023" s="183"/>
      <c r="Y1023" s="183"/>
      <c r="Z1023" s="183"/>
      <c r="AA1023" s="183"/>
      <c r="AB1023" s="183"/>
      <c r="AC1023" s="183"/>
      <c r="AD1023" s="183"/>
      <c r="AE1023" s="183"/>
      <c r="AF1023" s="183"/>
      <c r="AG1023" s="183"/>
      <c r="AH1023" s="183"/>
      <c r="AI1023" s="183"/>
      <c r="AJ1023" s="183"/>
      <c r="AK1023" s="183"/>
      <c r="AL1023" s="183"/>
      <c r="AM1023" s="183"/>
      <c r="AN1023" s="183"/>
      <c r="AO1023" s="183"/>
      <c r="AP1023" s="183"/>
      <c r="AQ1023" s="183"/>
      <c r="AR1023" s="183"/>
      <c r="AS1023" s="183"/>
      <c r="AT1023" s="183"/>
      <c r="AU1023" s="183"/>
      <c r="AV1023" s="183"/>
      <c r="AW1023" s="183"/>
      <c r="AX1023" s="130"/>
      <c r="AY1023" s="130"/>
      <c r="AZ1023" s="130"/>
      <c r="BA1023" s="130"/>
      <c r="BB1023" s="130"/>
      <c r="BC1023" s="130"/>
      <c r="BD1023" s="130"/>
      <c r="BE1023" s="130"/>
      <c r="BF1023" s="130"/>
      <c r="BG1023" s="130"/>
      <c r="BH1023" s="130"/>
      <c r="BI1023" s="130"/>
      <c r="BJ1023" s="130"/>
      <c r="BK1023" s="130"/>
      <c r="BL1023" s="130"/>
      <c r="BM1023" s="130"/>
    </row>
    <row r="1024">
      <c r="A1024" s="183"/>
      <c r="B1024" s="183"/>
      <c r="C1024" s="273"/>
      <c r="D1024" s="228"/>
      <c r="E1024" s="228"/>
      <c r="F1024" s="183"/>
      <c r="G1024" s="183"/>
      <c r="H1024" s="183"/>
      <c r="I1024" s="183"/>
      <c r="J1024" s="183"/>
      <c r="K1024" s="183"/>
      <c r="L1024" s="183"/>
      <c r="M1024" s="183"/>
      <c r="N1024" s="183"/>
      <c r="O1024" s="183"/>
      <c r="P1024" s="183"/>
      <c r="Q1024" s="183"/>
      <c r="R1024" s="183"/>
      <c r="S1024" s="183"/>
      <c r="T1024" s="183"/>
      <c r="U1024" s="183"/>
      <c r="V1024" s="183"/>
      <c r="W1024" s="183"/>
      <c r="X1024" s="183"/>
      <c r="Y1024" s="183"/>
      <c r="Z1024" s="183"/>
      <c r="AA1024" s="183"/>
      <c r="AB1024" s="183"/>
      <c r="AC1024" s="183"/>
      <c r="AD1024" s="183"/>
      <c r="AE1024" s="183"/>
      <c r="AF1024" s="183"/>
      <c r="AG1024" s="183"/>
      <c r="AH1024" s="183"/>
      <c r="AI1024" s="183"/>
      <c r="AJ1024" s="183"/>
      <c r="AK1024" s="183"/>
      <c r="AL1024" s="183"/>
      <c r="AM1024" s="183"/>
      <c r="AN1024" s="183"/>
      <c r="AO1024" s="183"/>
      <c r="AP1024" s="183"/>
      <c r="AQ1024" s="183"/>
      <c r="AR1024" s="183"/>
      <c r="AS1024" s="183"/>
      <c r="AT1024" s="183"/>
      <c r="AU1024" s="183"/>
      <c r="AV1024" s="183"/>
      <c r="AW1024" s="183"/>
      <c r="AX1024" s="130"/>
      <c r="AY1024" s="130"/>
      <c r="AZ1024" s="130"/>
      <c r="BA1024" s="130"/>
      <c r="BB1024" s="130"/>
      <c r="BC1024" s="130"/>
      <c r="BD1024" s="130"/>
      <c r="BE1024" s="130"/>
      <c r="BF1024" s="130"/>
      <c r="BG1024" s="130"/>
      <c r="BH1024" s="130"/>
      <c r="BI1024" s="130"/>
      <c r="BJ1024" s="130"/>
      <c r="BK1024" s="130"/>
      <c r="BL1024" s="130"/>
      <c r="BM1024" s="130"/>
    </row>
    <row r="1025">
      <c r="A1025" s="183"/>
      <c r="B1025" s="183"/>
      <c r="C1025" s="273"/>
      <c r="D1025" s="228"/>
      <c r="E1025" s="228"/>
      <c r="F1025" s="183"/>
      <c r="G1025" s="183"/>
      <c r="H1025" s="183"/>
      <c r="I1025" s="183"/>
      <c r="J1025" s="183"/>
      <c r="K1025" s="183"/>
      <c r="L1025" s="183"/>
      <c r="M1025" s="183"/>
      <c r="N1025" s="183"/>
      <c r="O1025" s="183"/>
      <c r="P1025" s="183"/>
      <c r="Q1025" s="183"/>
      <c r="R1025" s="183"/>
      <c r="S1025" s="183"/>
      <c r="T1025" s="183"/>
      <c r="U1025" s="183"/>
      <c r="V1025" s="183"/>
      <c r="W1025" s="183"/>
      <c r="X1025" s="183"/>
      <c r="Y1025" s="183"/>
      <c r="Z1025" s="183"/>
      <c r="AA1025" s="183"/>
      <c r="AB1025" s="183"/>
      <c r="AC1025" s="183"/>
      <c r="AD1025" s="183"/>
      <c r="AE1025" s="183"/>
      <c r="AF1025" s="183"/>
      <c r="AG1025" s="183"/>
      <c r="AH1025" s="183"/>
      <c r="AI1025" s="183"/>
      <c r="AJ1025" s="183"/>
      <c r="AK1025" s="183"/>
      <c r="AL1025" s="183"/>
      <c r="AM1025" s="183"/>
      <c r="AN1025" s="183"/>
      <c r="AO1025" s="183"/>
      <c r="AP1025" s="183"/>
      <c r="AQ1025" s="183"/>
      <c r="AR1025" s="183"/>
      <c r="AS1025" s="183"/>
      <c r="AT1025" s="183"/>
      <c r="AU1025" s="183"/>
      <c r="AV1025" s="183"/>
      <c r="AW1025" s="183"/>
      <c r="AX1025" s="130"/>
      <c r="AY1025" s="130"/>
      <c r="AZ1025" s="130"/>
      <c r="BA1025" s="130"/>
      <c r="BB1025" s="130"/>
      <c r="BC1025" s="130"/>
      <c r="BD1025" s="130"/>
      <c r="BE1025" s="130"/>
      <c r="BF1025" s="130"/>
      <c r="BG1025" s="130"/>
      <c r="BH1025" s="130"/>
      <c r="BI1025" s="130"/>
      <c r="BJ1025" s="130"/>
      <c r="BK1025" s="130"/>
      <c r="BL1025" s="130"/>
      <c r="BM1025" s="130"/>
    </row>
    <row r="1026">
      <c r="A1026" s="183"/>
      <c r="B1026" s="183"/>
      <c r="C1026" s="273"/>
      <c r="D1026" s="228"/>
      <c r="E1026" s="228"/>
      <c r="F1026" s="183"/>
      <c r="G1026" s="183"/>
      <c r="H1026" s="183"/>
      <c r="I1026" s="183"/>
      <c r="J1026" s="183"/>
      <c r="K1026" s="183"/>
      <c r="L1026" s="183"/>
      <c r="M1026" s="183"/>
      <c r="N1026" s="183"/>
      <c r="O1026" s="183"/>
      <c r="P1026" s="183"/>
      <c r="Q1026" s="183"/>
      <c r="R1026" s="183"/>
      <c r="S1026" s="183"/>
      <c r="T1026" s="183"/>
      <c r="U1026" s="183"/>
      <c r="V1026" s="183"/>
      <c r="W1026" s="183"/>
      <c r="X1026" s="183"/>
      <c r="Y1026" s="183"/>
      <c r="Z1026" s="183"/>
      <c r="AA1026" s="183"/>
      <c r="AB1026" s="183"/>
      <c r="AC1026" s="183"/>
      <c r="AD1026" s="183"/>
      <c r="AE1026" s="183"/>
      <c r="AF1026" s="183"/>
      <c r="AG1026" s="183"/>
      <c r="AH1026" s="183"/>
      <c r="AI1026" s="183"/>
      <c r="AJ1026" s="183"/>
      <c r="AK1026" s="183"/>
      <c r="AL1026" s="183"/>
      <c r="AM1026" s="183"/>
      <c r="AN1026" s="183"/>
      <c r="AO1026" s="183"/>
      <c r="AP1026" s="183"/>
      <c r="AQ1026" s="183"/>
      <c r="AR1026" s="183"/>
      <c r="AS1026" s="183"/>
      <c r="AT1026" s="183"/>
      <c r="AU1026" s="183"/>
      <c r="AV1026" s="183"/>
      <c r="AW1026" s="183"/>
      <c r="AX1026" s="130"/>
      <c r="AY1026" s="130"/>
      <c r="AZ1026" s="130"/>
      <c r="BA1026" s="130"/>
      <c r="BB1026" s="130"/>
      <c r="BC1026" s="130"/>
      <c r="BD1026" s="130"/>
      <c r="BE1026" s="130"/>
      <c r="BF1026" s="130"/>
      <c r="BG1026" s="130"/>
      <c r="BH1026" s="130"/>
      <c r="BI1026" s="130"/>
      <c r="BJ1026" s="130"/>
      <c r="BK1026" s="130"/>
      <c r="BL1026" s="130"/>
      <c r="BM1026" s="130"/>
    </row>
    <row r="1027">
      <c r="A1027" s="183"/>
      <c r="B1027" s="183"/>
      <c r="C1027" s="273"/>
      <c r="D1027" s="228"/>
      <c r="E1027" s="228"/>
      <c r="F1027" s="183"/>
      <c r="G1027" s="183"/>
      <c r="H1027" s="183"/>
      <c r="I1027" s="183"/>
      <c r="J1027" s="183"/>
      <c r="K1027" s="183"/>
      <c r="L1027" s="183"/>
      <c r="M1027" s="183"/>
      <c r="N1027" s="183"/>
      <c r="O1027" s="183"/>
      <c r="P1027" s="183"/>
      <c r="Q1027" s="183"/>
      <c r="R1027" s="183"/>
      <c r="S1027" s="183"/>
      <c r="T1027" s="183"/>
      <c r="U1027" s="183"/>
      <c r="V1027" s="183"/>
      <c r="W1027" s="183"/>
      <c r="X1027" s="183"/>
      <c r="Y1027" s="183"/>
      <c r="Z1027" s="183"/>
      <c r="AA1027" s="183"/>
      <c r="AB1027" s="183"/>
      <c r="AC1027" s="183"/>
      <c r="AD1027" s="183"/>
      <c r="AE1027" s="183"/>
      <c r="AF1027" s="183"/>
      <c r="AG1027" s="183"/>
      <c r="AH1027" s="183"/>
      <c r="AI1027" s="183"/>
      <c r="AJ1027" s="183"/>
      <c r="AK1027" s="183"/>
      <c r="AL1027" s="183"/>
      <c r="AM1027" s="183"/>
      <c r="AN1027" s="183"/>
      <c r="AO1027" s="183"/>
      <c r="AP1027" s="183"/>
      <c r="AQ1027" s="183"/>
      <c r="AR1027" s="183"/>
      <c r="AS1027" s="183"/>
      <c r="AT1027" s="183"/>
      <c r="AU1027" s="183"/>
      <c r="AV1027" s="183"/>
      <c r="AW1027" s="183"/>
      <c r="AX1027" s="130"/>
      <c r="AY1027" s="130"/>
      <c r="AZ1027" s="130"/>
      <c r="BA1027" s="130"/>
      <c r="BB1027" s="130"/>
      <c r="BC1027" s="130"/>
      <c r="BD1027" s="130"/>
      <c r="BE1027" s="130"/>
      <c r="BF1027" s="130"/>
      <c r="BG1027" s="130"/>
      <c r="BH1027" s="130"/>
      <c r="BI1027" s="130"/>
      <c r="BJ1027" s="130"/>
      <c r="BK1027" s="130"/>
      <c r="BL1027" s="130"/>
      <c r="BM1027" s="130"/>
    </row>
    <row r="1028">
      <c r="A1028" s="183"/>
      <c r="B1028" s="183"/>
      <c r="C1028" s="273"/>
      <c r="D1028" s="228"/>
      <c r="E1028" s="228"/>
      <c r="F1028" s="183"/>
      <c r="G1028" s="183"/>
      <c r="H1028" s="183"/>
      <c r="I1028" s="183"/>
      <c r="J1028" s="183"/>
      <c r="K1028" s="183"/>
      <c r="L1028" s="183"/>
      <c r="M1028" s="183"/>
      <c r="N1028" s="183"/>
      <c r="O1028" s="183"/>
      <c r="P1028" s="183"/>
      <c r="Q1028" s="183"/>
      <c r="R1028" s="183"/>
      <c r="S1028" s="183"/>
      <c r="T1028" s="183"/>
      <c r="U1028" s="183"/>
      <c r="V1028" s="183"/>
      <c r="W1028" s="183"/>
      <c r="X1028" s="183"/>
      <c r="Y1028" s="183"/>
      <c r="Z1028" s="183"/>
      <c r="AA1028" s="183"/>
      <c r="AB1028" s="183"/>
      <c r="AC1028" s="183"/>
      <c r="AD1028" s="183"/>
      <c r="AE1028" s="183"/>
      <c r="AF1028" s="183"/>
      <c r="AG1028" s="183"/>
      <c r="AH1028" s="183"/>
      <c r="AI1028" s="183"/>
      <c r="AJ1028" s="183"/>
      <c r="AK1028" s="183"/>
      <c r="AL1028" s="183"/>
      <c r="AM1028" s="183"/>
      <c r="AN1028" s="183"/>
      <c r="AO1028" s="183"/>
      <c r="AP1028" s="183"/>
      <c r="AQ1028" s="183"/>
      <c r="AR1028" s="183"/>
      <c r="AS1028" s="183"/>
      <c r="AT1028" s="183"/>
      <c r="AU1028" s="183"/>
      <c r="AV1028" s="183"/>
      <c r="AW1028" s="183"/>
      <c r="AX1028" s="130"/>
      <c r="AY1028" s="130"/>
      <c r="AZ1028" s="130"/>
      <c r="BA1028" s="130"/>
      <c r="BB1028" s="130"/>
      <c r="BC1028" s="130"/>
      <c r="BD1028" s="130"/>
      <c r="BE1028" s="130"/>
      <c r="BF1028" s="130"/>
      <c r="BG1028" s="130"/>
      <c r="BH1028" s="130"/>
      <c r="BI1028" s="130"/>
      <c r="BJ1028" s="130"/>
      <c r="BK1028" s="130"/>
      <c r="BL1028" s="130"/>
      <c r="BM1028" s="130"/>
    </row>
    <row r="1029">
      <c r="A1029" s="183"/>
      <c r="B1029" s="183"/>
      <c r="C1029" s="273"/>
      <c r="D1029" s="228"/>
      <c r="E1029" s="228"/>
      <c r="F1029" s="183"/>
      <c r="G1029" s="183"/>
      <c r="H1029" s="183"/>
      <c r="I1029" s="183"/>
      <c r="J1029" s="183"/>
      <c r="K1029" s="183"/>
      <c r="L1029" s="183"/>
      <c r="M1029" s="183"/>
      <c r="N1029" s="183"/>
      <c r="O1029" s="183"/>
      <c r="P1029" s="183"/>
      <c r="Q1029" s="183"/>
      <c r="R1029" s="183"/>
      <c r="S1029" s="183"/>
      <c r="T1029" s="183"/>
      <c r="U1029" s="183"/>
      <c r="V1029" s="183"/>
      <c r="W1029" s="183"/>
      <c r="X1029" s="183"/>
      <c r="Y1029" s="183"/>
      <c r="Z1029" s="183"/>
      <c r="AA1029" s="183"/>
      <c r="AB1029" s="183"/>
      <c r="AC1029" s="183"/>
      <c r="AD1029" s="183"/>
      <c r="AE1029" s="183"/>
      <c r="AF1029" s="183"/>
      <c r="AG1029" s="183"/>
      <c r="AH1029" s="183"/>
      <c r="AI1029" s="183"/>
      <c r="AJ1029" s="183"/>
      <c r="AK1029" s="183"/>
      <c r="AL1029" s="183"/>
      <c r="AM1029" s="183"/>
      <c r="AN1029" s="183"/>
      <c r="AO1029" s="183"/>
      <c r="AP1029" s="183"/>
      <c r="AQ1029" s="183"/>
      <c r="AR1029" s="183"/>
      <c r="AS1029" s="183"/>
      <c r="AT1029" s="183"/>
      <c r="AU1029" s="183"/>
      <c r="AV1029" s="183"/>
      <c r="AW1029" s="183"/>
      <c r="AX1029" s="130"/>
      <c r="AY1029" s="130"/>
      <c r="AZ1029" s="130"/>
      <c r="BA1029" s="130"/>
      <c r="BB1029" s="130"/>
      <c r="BC1029" s="130"/>
      <c r="BD1029" s="130"/>
      <c r="BE1029" s="130"/>
      <c r="BF1029" s="130"/>
      <c r="BG1029" s="130"/>
      <c r="BH1029" s="130"/>
      <c r="BI1029" s="130"/>
      <c r="BJ1029" s="130"/>
      <c r="BK1029" s="130"/>
      <c r="BL1029" s="130"/>
      <c r="BM1029" s="130"/>
    </row>
    <row r="1030">
      <c r="A1030" s="183"/>
      <c r="B1030" s="183"/>
      <c r="C1030" s="273"/>
      <c r="D1030" s="228"/>
      <c r="E1030" s="228"/>
      <c r="F1030" s="183"/>
      <c r="G1030" s="183"/>
      <c r="H1030" s="183"/>
      <c r="I1030" s="183"/>
      <c r="J1030" s="183"/>
      <c r="K1030" s="183"/>
      <c r="L1030" s="183"/>
      <c r="M1030" s="183"/>
      <c r="N1030" s="183"/>
      <c r="O1030" s="183"/>
      <c r="P1030" s="183"/>
      <c r="Q1030" s="183"/>
      <c r="R1030" s="183"/>
      <c r="S1030" s="183"/>
      <c r="T1030" s="183"/>
      <c r="U1030" s="183"/>
      <c r="V1030" s="183"/>
      <c r="W1030" s="183"/>
      <c r="X1030" s="183"/>
      <c r="Y1030" s="183"/>
      <c r="Z1030" s="183"/>
      <c r="AA1030" s="183"/>
      <c r="AB1030" s="183"/>
      <c r="AC1030" s="183"/>
      <c r="AD1030" s="183"/>
      <c r="AE1030" s="183"/>
      <c r="AF1030" s="183"/>
      <c r="AG1030" s="183"/>
      <c r="AH1030" s="183"/>
      <c r="AI1030" s="183"/>
      <c r="AJ1030" s="183"/>
      <c r="AK1030" s="183"/>
      <c r="AL1030" s="183"/>
      <c r="AM1030" s="183"/>
      <c r="AN1030" s="183"/>
      <c r="AO1030" s="183"/>
      <c r="AP1030" s="183"/>
      <c r="AQ1030" s="183"/>
      <c r="AR1030" s="183"/>
      <c r="AS1030" s="183"/>
      <c r="AT1030" s="183"/>
      <c r="AU1030" s="183"/>
      <c r="AV1030" s="183"/>
      <c r="AW1030" s="183"/>
      <c r="AX1030" s="130"/>
      <c r="AY1030" s="130"/>
      <c r="AZ1030" s="130"/>
      <c r="BA1030" s="130"/>
      <c r="BB1030" s="130"/>
      <c r="BC1030" s="130"/>
      <c r="BD1030" s="130"/>
      <c r="BE1030" s="130"/>
      <c r="BF1030" s="130"/>
      <c r="BG1030" s="130"/>
      <c r="BH1030" s="130"/>
      <c r="BI1030" s="130"/>
      <c r="BJ1030" s="130"/>
      <c r="BK1030" s="130"/>
      <c r="BL1030" s="130"/>
      <c r="BM1030" s="130"/>
    </row>
    <row r="1031">
      <c r="A1031" s="183"/>
      <c r="B1031" s="183"/>
      <c r="C1031" s="273"/>
      <c r="D1031" s="228"/>
      <c r="E1031" s="228"/>
      <c r="F1031" s="183"/>
      <c r="G1031" s="183"/>
      <c r="H1031" s="183"/>
      <c r="I1031" s="183"/>
      <c r="J1031" s="183"/>
      <c r="K1031" s="183"/>
      <c r="L1031" s="183"/>
      <c r="M1031" s="183"/>
      <c r="N1031" s="183"/>
      <c r="O1031" s="183"/>
      <c r="P1031" s="183"/>
      <c r="Q1031" s="183"/>
      <c r="R1031" s="183"/>
      <c r="S1031" s="183"/>
      <c r="T1031" s="183"/>
      <c r="U1031" s="183"/>
      <c r="V1031" s="183"/>
      <c r="W1031" s="183"/>
      <c r="X1031" s="183"/>
      <c r="Y1031" s="183"/>
      <c r="Z1031" s="183"/>
      <c r="AA1031" s="183"/>
      <c r="AB1031" s="183"/>
      <c r="AC1031" s="183"/>
      <c r="AD1031" s="183"/>
      <c r="AE1031" s="183"/>
      <c r="AF1031" s="183"/>
      <c r="AG1031" s="183"/>
      <c r="AH1031" s="183"/>
      <c r="AI1031" s="183"/>
      <c r="AJ1031" s="183"/>
      <c r="AK1031" s="183"/>
      <c r="AL1031" s="183"/>
      <c r="AM1031" s="183"/>
      <c r="AN1031" s="183"/>
      <c r="AO1031" s="183"/>
      <c r="AP1031" s="183"/>
      <c r="AQ1031" s="183"/>
      <c r="AR1031" s="183"/>
      <c r="AS1031" s="183"/>
      <c r="AT1031" s="183"/>
      <c r="AU1031" s="183"/>
      <c r="AV1031" s="183"/>
      <c r="AW1031" s="183"/>
      <c r="AX1031" s="130"/>
      <c r="AY1031" s="130"/>
      <c r="AZ1031" s="130"/>
      <c r="BA1031" s="130"/>
      <c r="BB1031" s="130"/>
      <c r="BC1031" s="130"/>
      <c r="BD1031" s="130"/>
      <c r="BE1031" s="130"/>
      <c r="BF1031" s="130"/>
      <c r="BG1031" s="130"/>
      <c r="BH1031" s="130"/>
      <c r="BI1031" s="130"/>
      <c r="BJ1031" s="130"/>
      <c r="BK1031" s="130"/>
      <c r="BL1031" s="130"/>
      <c r="BM1031" s="130"/>
    </row>
    <row r="1032">
      <c r="A1032" s="183"/>
      <c r="B1032" s="183"/>
      <c r="C1032" s="273"/>
      <c r="D1032" s="228"/>
      <c r="E1032" s="228"/>
      <c r="F1032" s="183"/>
      <c r="G1032" s="183"/>
      <c r="H1032" s="183"/>
      <c r="I1032" s="183"/>
      <c r="J1032" s="183"/>
      <c r="K1032" s="183"/>
      <c r="L1032" s="183"/>
      <c r="M1032" s="183"/>
      <c r="N1032" s="183"/>
      <c r="O1032" s="183"/>
      <c r="P1032" s="183"/>
      <c r="Q1032" s="183"/>
      <c r="R1032" s="183"/>
      <c r="S1032" s="183"/>
      <c r="T1032" s="183"/>
      <c r="U1032" s="183"/>
      <c r="V1032" s="183"/>
      <c r="W1032" s="183"/>
      <c r="X1032" s="183"/>
      <c r="Y1032" s="183"/>
      <c r="Z1032" s="183"/>
      <c r="AA1032" s="183"/>
      <c r="AB1032" s="183"/>
      <c r="AC1032" s="183"/>
      <c r="AD1032" s="183"/>
      <c r="AE1032" s="183"/>
      <c r="AF1032" s="183"/>
      <c r="AG1032" s="183"/>
      <c r="AH1032" s="183"/>
      <c r="AI1032" s="183"/>
      <c r="AJ1032" s="183"/>
      <c r="AK1032" s="183"/>
      <c r="AL1032" s="183"/>
      <c r="AM1032" s="183"/>
      <c r="AN1032" s="183"/>
      <c r="AO1032" s="183"/>
      <c r="AP1032" s="183"/>
      <c r="AQ1032" s="183"/>
      <c r="AR1032" s="183"/>
      <c r="AS1032" s="183"/>
      <c r="AT1032" s="183"/>
      <c r="AU1032" s="183"/>
      <c r="AV1032" s="183"/>
      <c r="AW1032" s="183"/>
      <c r="AX1032" s="130"/>
      <c r="AY1032" s="130"/>
      <c r="AZ1032" s="130"/>
      <c r="BA1032" s="130"/>
      <c r="BB1032" s="130"/>
      <c r="BC1032" s="130"/>
      <c r="BD1032" s="130"/>
      <c r="BE1032" s="130"/>
      <c r="BF1032" s="130"/>
      <c r="BG1032" s="130"/>
      <c r="BH1032" s="130"/>
      <c r="BI1032" s="130"/>
      <c r="BJ1032" s="130"/>
      <c r="BK1032" s="130"/>
      <c r="BL1032" s="130"/>
      <c r="BM1032" s="130"/>
    </row>
    <row r="1033">
      <c r="A1033" s="183"/>
      <c r="B1033" s="183"/>
      <c r="C1033" s="273"/>
      <c r="D1033" s="228"/>
      <c r="E1033" s="228"/>
      <c r="F1033" s="183"/>
      <c r="G1033" s="183"/>
      <c r="H1033" s="183"/>
      <c r="I1033" s="183"/>
      <c r="J1033" s="183"/>
      <c r="K1033" s="183"/>
      <c r="L1033" s="183"/>
      <c r="M1033" s="183"/>
      <c r="N1033" s="183"/>
      <c r="O1033" s="183"/>
      <c r="P1033" s="183"/>
      <c r="Q1033" s="183"/>
      <c r="R1033" s="183"/>
      <c r="S1033" s="183"/>
      <c r="T1033" s="183"/>
      <c r="U1033" s="183"/>
      <c r="V1033" s="183"/>
      <c r="W1033" s="183"/>
      <c r="X1033" s="183"/>
      <c r="Y1033" s="183"/>
      <c r="Z1033" s="183"/>
      <c r="AA1033" s="183"/>
      <c r="AB1033" s="183"/>
      <c r="AC1033" s="183"/>
      <c r="AD1033" s="183"/>
      <c r="AE1033" s="183"/>
      <c r="AF1033" s="183"/>
      <c r="AG1033" s="183"/>
      <c r="AH1033" s="183"/>
      <c r="AI1033" s="183"/>
      <c r="AJ1033" s="183"/>
      <c r="AK1033" s="183"/>
      <c r="AL1033" s="183"/>
      <c r="AM1033" s="183"/>
      <c r="AN1033" s="183"/>
      <c r="AO1033" s="183"/>
      <c r="AP1033" s="183"/>
      <c r="AQ1033" s="183"/>
      <c r="AR1033" s="183"/>
      <c r="AS1033" s="183"/>
      <c r="AT1033" s="183"/>
      <c r="AU1033" s="183"/>
      <c r="AV1033" s="183"/>
      <c r="AW1033" s="183"/>
      <c r="AX1033" s="130"/>
      <c r="AY1033" s="130"/>
      <c r="AZ1033" s="130"/>
      <c r="BA1033" s="130"/>
      <c r="BB1033" s="130"/>
      <c r="BC1033" s="130"/>
      <c r="BD1033" s="130"/>
      <c r="BE1033" s="130"/>
      <c r="BF1033" s="130"/>
      <c r="BG1033" s="130"/>
      <c r="BH1033" s="130"/>
      <c r="BI1033" s="130"/>
      <c r="BJ1033" s="130"/>
      <c r="BK1033" s="130"/>
      <c r="BL1033" s="130"/>
      <c r="BM1033" s="130"/>
    </row>
    <row r="1034">
      <c r="A1034" s="183"/>
      <c r="B1034" s="183"/>
      <c r="C1034" s="273"/>
      <c r="D1034" s="228"/>
      <c r="E1034" s="228"/>
      <c r="F1034" s="183"/>
      <c r="G1034" s="183"/>
      <c r="H1034" s="183"/>
      <c r="I1034" s="183"/>
      <c r="J1034" s="183"/>
      <c r="K1034" s="183"/>
      <c r="L1034" s="183"/>
      <c r="M1034" s="183"/>
      <c r="N1034" s="183"/>
      <c r="O1034" s="183"/>
      <c r="P1034" s="183"/>
      <c r="Q1034" s="183"/>
      <c r="R1034" s="183"/>
      <c r="S1034" s="183"/>
      <c r="T1034" s="183"/>
      <c r="U1034" s="183"/>
      <c r="V1034" s="183"/>
      <c r="W1034" s="183"/>
      <c r="X1034" s="183"/>
      <c r="Y1034" s="183"/>
      <c r="Z1034" s="183"/>
      <c r="AA1034" s="183"/>
      <c r="AB1034" s="183"/>
      <c r="AC1034" s="183"/>
      <c r="AD1034" s="183"/>
      <c r="AE1034" s="183"/>
      <c r="AF1034" s="183"/>
      <c r="AG1034" s="183"/>
      <c r="AH1034" s="183"/>
      <c r="AI1034" s="183"/>
      <c r="AJ1034" s="183"/>
      <c r="AK1034" s="183"/>
      <c r="AL1034" s="183"/>
      <c r="AM1034" s="183"/>
      <c r="AN1034" s="183"/>
      <c r="AO1034" s="183"/>
      <c r="AP1034" s="183"/>
      <c r="AQ1034" s="183"/>
      <c r="AR1034" s="183"/>
      <c r="AS1034" s="183"/>
      <c r="AT1034" s="183"/>
      <c r="AU1034" s="183"/>
      <c r="AV1034" s="183"/>
      <c r="AW1034" s="183"/>
      <c r="AX1034" s="130"/>
      <c r="AY1034" s="130"/>
      <c r="AZ1034" s="130"/>
      <c r="BA1034" s="130"/>
      <c r="BB1034" s="130"/>
      <c r="BC1034" s="130"/>
      <c r="BD1034" s="130"/>
      <c r="BE1034" s="130"/>
      <c r="BF1034" s="130"/>
      <c r="BG1034" s="130"/>
      <c r="BH1034" s="130"/>
      <c r="BI1034" s="130"/>
      <c r="BJ1034" s="130"/>
      <c r="BK1034" s="130"/>
      <c r="BL1034" s="130"/>
      <c r="BM1034" s="130"/>
    </row>
    <row r="1035">
      <c r="A1035" s="183"/>
      <c r="B1035" s="183"/>
      <c r="C1035" s="273"/>
      <c r="D1035" s="228"/>
      <c r="E1035" s="228"/>
      <c r="F1035" s="183"/>
      <c r="G1035" s="183"/>
      <c r="H1035" s="183"/>
      <c r="I1035" s="183"/>
      <c r="J1035" s="183"/>
      <c r="K1035" s="183"/>
      <c r="L1035" s="183"/>
      <c r="M1035" s="183"/>
      <c r="N1035" s="183"/>
      <c r="O1035" s="183"/>
      <c r="P1035" s="183"/>
      <c r="Q1035" s="183"/>
      <c r="R1035" s="183"/>
      <c r="S1035" s="183"/>
      <c r="T1035" s="183"/>
      <c r="U1035" s="183"/>
      <c r="V1035" s="183"/>
      <c r="W1035" s="183"/>
      <c r="X1035" s="183"/>
      <c r="Y1035" s="183"/>
      <c r="Z1035" s="183"/>
      <c r="AA1035" s="183"/>
      <c r="AB1035" s="183"/>
      <c r="AC1035" s="183"/>
      <c r="AD1035" s="183"/>
      <c r="AE1035" s="183"/>
      <c r="AF1035" s="183"/>
      <c r="AG1035" s="183"/>
      <c r="AH1035" s="183"/>
      <c r="AI1035" s="183"/>
      <c r="AJ1035" s="183"/>
      <c r="AK1035" s="183"/>
      <c r="AL1035" s="183"/>
      <c r="AM1035" s="183"/>
      <c r="AN1035" s="183"/>
      <c r="AO1035" s="183"/>
      <c r="AP1035" s="183"/>
      <c r="AQ1035" s="183"/>
      <c r="AR1035" s="183"/>
      <c r="AS1035" s="183"/>
      <c r="AT1035" s="183"/>
      <c r="AU1035" s="183"/>
      <c r="AV1035" s="183"/>
      <c r="AW1035" s="183"/>
      <c r="AX1035" s="130"/>
      <c r="AY1035" s="130"/>
      <c r="AZ1035" s="130"/>
      <c r="BA1035" s="130"/>
      <c r="BB1035" s="130"/>
      <c r="BC1035" s="130"/>
      <c r="BD1035" s="130"/>
      <c r="BE1035" s="130"/>
      <c r="BF1035" s="130"/>
      <c r="BG1035" s="130"/>
      <c r="BH1035" s="130"/>
      <c r="BI1035" s="130"/>
      <c r="BJ1035" s="130"/>
      <c r="BK1035" s="130"/>
      <c r="BL1035" s="130"/>
      <c r="BM1035" s="130"/>
    </row>
    <row r="1036">
      <c r="A1036" s="183"/>
      <c r="B1036" s="183"/>
      <c r="C1036" s="273"/>
      <c r="D1036" s="228"/>
      <c r="E1036" s="228"/>
      <c r="F1036" s="183"/>
      <c r="G1036" s="183"/>
      <c r="H1036" s="183"/>
      <c r="I1036" s="183"/>
      <c r="J1036" s="183"/>
      <c r="K1036" s="183"/>
      <c r="L1036" s="183"/>
      <c r="M1036" s="183"/>
      <c r="N1036" s="183"/>
      <c r="O1036" s="183"/>
      <c r="P1036" s="183"/>
      <c r="Q1036" s="183"/>
      <c r="R1036" s="183"/>
      <c r="S1036" s="183"/>
      <c r="T1036" s="183"/>
      <c r="U1036" s="183"/>
      <c r="V1036" s="183"/>
      <c r="W1036" s="183"/>
      <c r="X1036" s="183"/>
      <c r="Y1036" s="183"/>
      <c r="Z1036" s="183"/>
      <c r="AA1036" s="183"/>
      <c r="AB1036" s="183"/>
      <c r="AC1036" s="183"/>
      <c r="AD1036" s="183"/>
      <c r="AE1036" s="183"/>
      <c r="AF1036" s="183"/>
      <c r="AG1036" s="183"/>
      <c r="AH1036" s="183"/>
      <c r="AI1036" s="183"/>
      <c r="AJ1036" s="183"/>
      <c r="AK1036" s="183"/>
      <c r="AL1036" s="183"/>
      <c r="AM1036" s="183"/>
      <c r="AN1036" s="183"/>
      <c r="AO1036" s="183"/>
      <c r="AP1036" s="183"/>
      <c r="AQ1036" s="183"/>
      <c r="AR1036" s="183"/>
      <c r="AS1036" s="183"/>
      <c r="AT1036" s="183"/>
      <c r="AU1036" s="183"/>
      <c r="AV1036" s="183"/>
      <c r="AW1036" s="183"/>
      <c r="AX1036" s="130"/>
      <c r="AY1036" s="130"/>
      <c r="AZ1036" s="130"/>
      <c r="BA1036" s="130"/>
      <c r="BB1036" s="130"/>
      <c r="BC1036" s="130"/>
      <c r="BD1036" s="130"/>
      <c r="BE1036" s="130"/>
      <c r="BF1036" s="130"/>
      <c r="BG1036" s="130"/>
      <c r="BH1036" s="130"/>
      <c r="BI1036" s="130"/>
      <c r="BJ1036" s="130"/>
      <c r="BK1036" s="130"/>
      <c r="BL1036" s="130"/>
      <c r="BM1036" s="130"/>
    </row>
    <row r="1037">
      <c r="A1037" s="183"/>
      <c r="B1037" s="183"/>
      <c r="C1037" s="273"/>
      <c r="D1037" s="228"/>
      <c r="E1037" s="228"/>
      <c r="F1037" s="183"/>
      <c r="G1037" s="183"/>
      <c r="H1037" s="183"/>
      <c r="I1037" s="183"/>
      <c r="J1037" s="183"/>
      <c r="K1037" s="183"/>
      <c r="L1037" s="183"/>
      <c r="M1037" s="183"/>
      <c r="N1037" s="183"/>
      <c r="O1037" s="183"/>
      <c r="P1037" s="183"/>
      <c r="Q1037" s="183"/>
      <c r="R1037" s="183"/>
      <c r="S1037" s="183"/>
      <c r="T1037" s="183"/>
      <c r="U1037" s="183"/>
      <c r="V1037" s="183"/>
      <c r="W1037" s="183"/>
      <c r="X1037" s="183"/>
      <c r="Y1037" s="183"/>
      <c r="Z1037" s="183"/>
      <c r="AA1037" s="183"/>
      <c r="AB1037" s="183"/>
      <c r="AC1037" s="183"/>
      <c r="AD1037" s="183"/>
      <c r="AE1037" s="183"/>
      <c r="AF1037" s="183"/>
      <c r="AG1037" s="183"/>
      <c r="AH1037" s="183"/>
      <c r="AI1037" s="183"/>
      <c r="AJ1037" s="183"/>
      <c r="AK1037" s="183"/>
      <c r="AL1037" s="183"/>
      <c r="AM1037" s="183"/>
      <c r="AN1037" s="183"/>
      <c r="AO1037" s="183"/>
      <c r="AP1037" s="183"/>
      <c r="AQ1037" s="183"/>
      <c r="AR1037" s="183"/>
      <c r="AS1037" s="183"/>
      <c r="AT1037" s="183"/>
      <c r="AU1037" s="183"/>
      <c r="AV1037" s="183"/>
      <c r="AW1037" s="183"/>
      <c r="AX1037" s="130"/>
      <c r="AY1037" s="130"/>
      <c r="AZ1037" s="130"/>
      <c r="BA1037" s="130"/>
      <c r="BB1037" s="130"/>
      <c r="BC1037" s="130"/>
      <c r="BD1037" s="130"/>
      <c r="BE1037" s="130"/>
      <c r="BF1037" s="130"/>
      <c r="BG1037" s="130"/>
      <c r="BH1037" s="130"/>
      <c r="BI1037" s="130"/>
      <c r="BJ1037" s="130"/>
      <c r="BK1037" s="130"/>
      <c r="BL1037" s="130"/>
      <c r="BM1037" s="130"/>
    </row>
    <row r="1038">
      <c r="A1038" s="183"/>
      <c r="B1038" s="183"/>
      <c r="C1038" s="273"/>
      <c r="D1038" s="228"/>
      <c r="E1038" s="228"/>
      <c r="F1038" s="183"/>
      <c r="G1038" s="183"/>
      <c r="H1038" s="183"/>
      <c r="I1038" s="183"/>
      <c r="J1038" s="183"/>
      <c r="K1038" s="183"/>
      <c r="L1038" s="183"/>
      <c r="M1038" s="183"/>
      <c r="N1038" s="183"/>
      <c r="O1038" s="183"/>
      <c r="P1038" s="183"/>
      <c r="Q1038" s="183"/>
      <c r="R1038" s="183"/>
      <c r="S1038" s="183"/>
      <c r="T1038" s="183"/>
      <c r="U1038" s="183"/>
      <c r="V1038" s="183"/>
      <c r="W1038" s="183"/>
      <c r="X1038" s="183"/>
      <c r="Y1038" s="183"/>
      <c r="Z1038" s="183"/>
      <c r="AA1038" s="183"/>
      <c r="AB1038" s="183"/>
      <c r="AC1038" s="183"/>
      <c r="AD1038" s="183"/>
      <c r="AE1038" s="183"/>
      <c r="AF1038" s="183"/>
      <c r="AG1038" s="183"/>
      <c r="AH1038" s="183"/>
      <c r="AI1038" s="183"/>
      <c r="AJ1038" s="183"/>
      <c r="AK1038" s="183"/>
      <c r="AL1038" s="183"/>
      <c r="AM1038" s="183"/>
      <c r="AN1038" s="183"/>
      <c r="AO1038" s="183"/>
      <c r="AP1038" s="183"/>
      <c r="AQ1038" s="183"/>
      <c r="AR1038" s="183"/>
      <c r="AS1038" s="183"/>
      <c r="AT1038" s="183"/>
      <c r="AU1038" s="183"/>
      <c r="AV1038" s="183"/>
      <c r="AW1038" s="183"/>
      <c r="AX1038" s="130"/>
      <c r="AY1038" s="130"/>
      <c r="AZ1038" s="130"/>
      <c r="BA1038" s="130"/>
      <c r="BB1038" s="130"/>
      <c r="BC1038" s="130"/>
      <c r="BD1038" s="130"/>
      <c r="BE1038" s="130"/>
      <c r="BF1038" s="130"/>
      <c r="BG1038" s="130"/>
      <c r="BH1038" s="130"/>
      <c r="BI1038" s="130"/>
      <c r="BJ1038" s="130"/>
      <c r="BK1038" s="130"/>
      <c r="BL1038" s="130"/>
      <c r="BM1038" s="130"/>
    </row>
    <row r="1039">
      <c r="A1039" s="183"/>
      <c r="B1039" s="183"/>
      <c r="C1039" s="273"/>
      <c r="D1039" s="228"/>
      <c r="E1039" s="228"/>
      <c r="F1039" s="183"/>
      <c r="G1039" s="183"/>
      <c r="H1039" s="183"/>
      <c r="I1039" s="183"/>
      <c r="J1039" s="183"/>
      <c r="K1039" s="183"/>
      <c r="L1039" s="183"/>
      <c r="M1039" s="183"/>
      <c r="N1039" s="183"/>
      <c r="O1039" s="183"/>
      <c r="P1039" s="183"/>
      <c r="Q1039" s="183"/>
      <c r="R1039" s="183"/>
      <c r="S1039" s="183"/>
      <c r="T1039" s="183"/>
      <c r="U1039" s="183"/>
      <c r="V1039" s="183"/>
      <c r="W1039" s="183"/>
      <c r="X1039" s="183"/>
      <c r="Y1039" s="183"/>
      <c r="Z1039" s="183"/>
      <c r="AA1039" s="183"/>
      <c r="AB1039" s="183"/>
      <c r="AC1039" s="183"/>
      <c r="AD1039" s="183"/>
      <c r="AE1039" s="183"/>
      <c r="AF1039" s="183"/>
      <c r="AG1039" s="183"/>
      <c r="AH1039" s="183"/>
      <c r="AI1039" s="183"/>
      <c r="AJ1039" s="183"/>
      <c r="AK1039" s="183"/>
      <c r="AL1039" s="183"/>
      <c r="AM1039" s="183"/>
      <c r="AN1039" s="183"/>
      <c r="AO1039" s="183"/>
      <c r="AP1039" s="183"/>
      <c r="AQ1039" s="183"/>
      <c r="AR1039" s="183"/>
      <c r="AS1039" s="183"/>
      <c r="AT1039" s="183"/>
      <c r="AU1039" s="183"/>
      <c r="AV1039" s="183"/>
      <c r="AW1039" s="183"/>
      <c r="AX1039" s="130"/>
      <c r="AY1039" s="130"/>
      <c r="AZ1039" s="130"/>
      <c r="BA1039" s="130"/>
      <c r="BB1039" s="130"/>
      <c r="BC1039" s="130"/>
      <c r="BD1039" s="130"/>
      <c r="BE1039" s="130"/>
      <c r="BF1039" s="130"/>
      <c r="BG1039" s="130"/>
      <c r="BH1039" s="130"/>
      <c r="BI1039" s="130"/>
      <c r="BJ1039" s="130"/>
      <c r="BK1039" s="130"/>
      <c r="BL1039" s="130"/>
      <c r="BM1039" s="130"/>
    </row>
    <row r="1040">
      <c r="A1040" s="183"/>
      <c r="B1040" s="183"/>
      <c r="C1040" s="273"/>
      <c r="D1040" s="228"/>
      <c r="E1040" s="228"/>
      <c r="F1040" s="183"/>
      <c r="G1040" s="183"/>
      <c r="H1040" s="183"/>
      <c r="I1040" s="183"/>
      <c r="J1040" s="183"/>
      <c r="K1040" s="183"/>
      <c r="L1040" s="183"/>
      <c r="M1040" s="183"/>
      <c r="N1040" s="183"/>
      <c r="O1040" s="183"/>
      <c r="P1040" s="183"/>
      <c r="Q1040" s="183"/>
      <c r="R1040" s="183"/>
      <c r="S1040" s="183"/>
      <c r="T1040" s="183"/>
      <c r="U1040" s="183"/>
      <c r="V1040" s="183"/>
      <c r="W1040" s="183"/>
      <c r="X1040" s="183"/>
      <c r="Y1040" s="183"/>
      <c r="Z1040" s="183"/>
      <c r="AA1040" s="183"/>
      <c r="AB1040" s="183"/>
      <c r="AC1040" s="183"/>
      <c r="AD1040" s="183"/>
      <c r="AE1040" s="183"/>
      <c r="AF1040" s="183"/>
      <c r="AG1040" s="183"/>
      <c r="AH1040" s="183"/>
      <c r="AI1040" s="183"/>
      <c r="AJ1040" s="183"/>
      <c r="AK1040" s="183"/>
      <c r="AL1040" s="183"/>
      <c r="AM1040" s="183"/>
      <c r="AN1040" s="183"/>
      <c r="AO1040" s="183"/>
      <c r="AP1040" s="183"/>
      <c r="AQ1040" s="183"/>
      <c r="AR1040" s="183"/>
      <c r="AS1040" s="183"/>
      <c r="AT1040" s="183"/>
      <c r="AU1040" s="183"/>
      <c r="AV1040" s="183"/>
      <c r="AW1040" s="183"/>
      <c r="AX1040" s="130"/>
      <c r="AY1040" s="130"/>
      <c r="AZ1040" s="130"/>
      <c r="BA1040" s="130"/>
      <c r="BB1040" s="130"/>
      <c r="BC1040" s="130"/>
      <c r="BD1040" s="130"/>
      <c r="BE1040" s="130"/>
      <c r="BF1040" s="130"/>
      <c r="BG1040" s="130"/>
      <c r="BH1040" s="130"/>
      <c r="BI1040" s="130"/>
      <c r="BJ1040" s="130"/>
      <c r="BK1040" s="130"/>
      <c r="BL1040" s="130"/>
      <c r="BM1040" s="130"/>
    </row>
    <row r="1041">
      <c r="A1041" s="183"/>
      <c r="B1041" s="183"/>
      <c r="C1041" s="273"/>
      <c r="D1041" s="228"/>
      <c r="E1041" s="228"/>
      <c r="F1041" s="183"/>
      <c r="G1041" s="183"/>
      <c r="H1041" s="183"/>
      <c r="I1041" s="183"/>
      <c r="J1041" s="183"/>
      <c r="K1041" s="183"/>
      <c r="L1041" s="183"/>
      <c r="M1041" s="183"/>
      <c r="N1041" s="183"/>
      <c r="O1041" s="183"/>
      <c r="P1041" s="183"/>
      <c r="Q1041" s="183"/>
      <c r="R1041" s="183"/>
      <c r="S1041" s="183"/>
      <c r="T1041" s="183"/>
      <c r="U1041" s="183"/>
      <c r="V1041" s="183"/>
      <c r="W1041" s="183"/>
      <c r="X1041" s="183"/>
      <c r="Y1041" s="183"/>
      <c r="Z1041" s="183"/>
      <c r="AA1041" s="183"/>
      <c r="AB1041" s="183"/>
      <c r="AC1041" s="183"/>
      <c r="AD1041" s="183"/>
      <c r="AE1041" s="183"/>
      <c r="AF1041" s="183"/>
      <c r="AG1041" s="183"/>
      <c r="AH1041" s="183"/>
      <c r="AI1041" s="183"/>
      <c r="AJ1041" s="183"/>
      <c r="AK1041" s="183"/>
      <c r="AL1041" s="183"/>
      <c r="AM1041" s="183"/>
      <c r="AN1041" s="183"/>
      <c r="AO1041" s="183"/>
      <c r="AP1041" s="183"/>
      <c r="AQ1041" s="183"/>
      <c r="AR1041" s="183"/>
      <c r="AS1041" s="183"/>
      <c r="AT1041" s="183"/>
      <c r="AU1041" s="183"/>
      <c r="AV1041" s="183"/>
      <c r="AW1041" s="183"/>
      <c r="AX1041" s="130"/>
      <c r="AY1041" s="130"/>
      <c r="AZ1041" s="130"/>
      <c r="BA1041" s="130"/>
      <c r="BB1041" s="130"/>
      <c r="BC1041" s="130"/>
      <c r="BD1041" s="130"/>
      <c r="BE1041" s="130"/>
      <c r="BF1041" s="130"/>
      <c r="BG1041" s="130"/>
      <c r="BH1041" s="130"/>
      <c r="BI1041" s="130"/>
      <c r="BJ1041" s="130"/>
      <c r="BK1041" s="130"/>
      <c r="BL1041" s="130"/>
      <c r="BM1041" s="130"/>
    </row>
    <row r="1042">
      <c r="A1042" s="183"/>
      <c r="B1042" s="183"/>
      <c r="C1042" s="273"/>
      <c r="D1042" s="228"/>
      <c r="E1042" s="228"/>
      <c r="F1042" s="183"/>
      <c r="G1042" s="183"/>
      <c r="H1042" s="183"/>
      <c r="I1042" s="183"/>
      <c r="J1042" s="183"/>
      <c r="K1042" s="183"/>
      <c r="L1042" s="183"/>
      <c r="M1042" s="183"/>
      <c r="N1042" s="183"/>
      <c r="O1042" s="183"/>
      <c r="P1042" s="183"/>
      <c r="Q1042" s="183"/>
      <c r="R1042" s="183"/>
      <c r="S1042" s="183"/>
      <c r="T1042" s="183"/>
      <c r="U1042" s="183"/>
      <c r="V1042" s="183"/>
      <c r="W1042" s="183"/>
      <c r="X1042" s="183"/>
      <c r="Y1042" s="183"/>
      <c r="Z1042" s="183"/>
      <c r="AA1042" s="183"/>
      <c r="AB1042" s="183"/>
      <c r="AC1042" s="183"/>
      <c r="AD1042" s="183"/>
      <c r="AE1042" s="183"/>
      <c r="AF1042" s="183"/>
      <c r="AG1042" s="183"/>
      <c r="AH1042" s="183"/>
      <c r="AI1042" s="183"/>
      <c r="AJ1042" s="183"/>
      <c r="AK1042" s="183"/>
      <c r="AL1042" s="183"/>
      <c r="AM1042" s="183"/>
      <c r="AN1042" s="183"/>
      <c r="AO1042" s="183"/>
      <c r="AP1042" s="183"/>
      <c r="AQ1042" s="183"/>
      <c r="AR1042" s="183"/>
      <c r="AS1042" s="183"/>
      <c r="AT1042" s="183"/>
      <c r="AU1042" s="183"/>
      <c r="AV1042" s="183"/>
      <c r="AW1042" s="183"/>
      <c r="AX1042" s="130"/>
      <c r="AY1042" s="130"/>
      <c r="AZ1042" s="130"/>
      <c r="BA1042" s="130"/>
      <c r="BB1042" s="130"/>
      <c r="BC1042" s="130"/>
      <c r="BD1042" s="130"/>
      <c r="BE1042" s="130"/>
      <c r="BF1042" s="130"/>
      <c r="BG1042" s="130"/>
      <c r="BH1042" s="130"/>
      <c r="BI1042" s="130"/>
      <c r="BJ1042" s="130"/>
      <c r="BK1042" s="130"/>
      <c r="BL1042" s="130"/>
      <c r="BM1042" s="130"/>
    </row>
    <row r="1043">
      <c r="A1043" s="183"/>
      <c r="B1043" s="183"/>
      <c r="C1043" s="273"/>
      <c r="D1043" s="228"/>
      <c r="E1043" s="228"/>
      <c r="F1043" s="183"/>
      <c r="G1043" s="183"/>
      <c r="H1043" s="183"/>
      <c r="I1043" s="183"/>
      <c r="J1043" s="183"/>
      <c r="K1043" s="183"/>
      <c r="L1043" s="183"/>
      <c r="M1043" s="183"/>
      <c r="N1043" s="183"/>
      <c r="O1043" s="183"/>
      <c r="P1043" s="183"/>
      <c r="Q1043" s="183"/>
      <c r="R1043" s="183"/>
      <c r="S1043" s="183"/>
      <c r="T1043" s="183"/>
      <c r="U1043" s="183"/>
      <c r="V1043" s="183"/>
      <c r="W1043" s="183"/>
      <c r="X1043" s="183"/>
      <c r="Y1043" s="183"/>
      <c r="Z1043" s="183"/>
      <c r="AA1043" s="183"/>
      <c r="AB1043" s="183"/>
      <c r="AC1043" s="183"/>
      <c r="AD1043" s="183"/>
      <c r="AE1043" s="183"/>
      <c r="AF1043" s="183"/>
      <c r="AG1043" s="183"/>
      <c r="AH1043" s="183"/>
      <c r="AI1043" s="183"/>
      <c r="AJ1043" s="183"/>
      <c r="AK1043" s="183"/>
      <c r="AL1043" s="183"/>
      <c r="AM1043" s="183"/>
      <c r="AN1043" s="183"/>
      <c r="AO1043" s="183"/>
      <c r="AP1043" s="183"/>
      <c r="AQ1043" s="183"/>
      <c r="AR1043" s="183"/>
      <c r="AS1043" s="183"/>
      <c r="AT1043" s="183"/>
      <c r="AU1043" s="183"/>
      <c r="AV1043" s="183"/>
      <c r="AW1043" s="183"/>
      <c r="AX1043" s="130"/>
      <c r="AY1043" s="130"/>
      <c r="AZ1043" s="130"/>
      <c r="BA1043" s="130"/>
      <c r="BB1043" s="130"/>
      <c r="BC1043" s="130"/>
      <c r="BD1043" s="130"/>
      <c r="BE1043" s="130"/>
      <c r="BF1043" s="130"/>
      <c r="BG1043" s="130"/>
      <c r="BH1043" s="130"/>
      <c r="BI1043" s="130"/>
      <c r="BJ1043" s="130"/>
      <c r="BK1043" s="130"/>
      <c r="BL1043" s="130"/>
      <c r="BM1043" s="130"/>
    </row>
    <row r="1044">
      <c r="A1044" s="183"/>
      <c r="B1044" s="183"/>
      <c r="C1044" s="273"/>
      <c r="D1044" s="228"/>
      <c r="E1044" s="228"/>
      <c r="F1044" s="183"/>
      <c r="G1044" s="183"/>
      <c r="H1044" s="183"/>
      <c r="I1044" s="183"/>
      <c r="J1044" s="183"/>
      <c r="K1044" s="183"/>
      <c r="L1044" s="183"/>
      <c r="M1044" s="183"/>
      <c r="N1044" s="183"/>
      <c r="O1044" s="183"/>
      <c r="P1044" s="183"/>
      <c r="Q1044" s="183"/>
      <c r="R1044" s="183"/>
      <c r="S1044" s="183"/>
      <c r="T1044" s="183"/>
      <c r="U1044" s="183"/>
      <c r="V1044" s="183"/>
      <c r="W1044" s="183"/>
      <c r="X1044" s="183"/>
      <c r="Y1044" s="183"/>
      <c r="Z1044" s="183"/>
      <c r="AA1044" s="183"/>
      <c r="AB1044" s="183"/>
      <c r="AC1044" s="183"/>
      <c r="AD1044" s="183"/>
      <c r="AE1044" s="183"/>
      <c r="AF1044" s="183"/>
      <c r="AG1044" s="183"/>
      <c r="AH1044" s="183"/>
      <c r="AI1044" s="183"/>
      <c r="AJ1044" s="183"/>
      <c r="AK1044" s="183"/>
      <c r="AL1044" s="183"/>
      <c r="AM1044" s="183"/>
      <c r="AN1044" s="183"/>
      <c r="AO1044" s="183"/>
      <c r="AP1044" s="183"/>
      <c r="AQ1044" s="183"/>
      <c r="AR1044" s="183"/>
      <c r="AS1044" s="183"/>
      <c r="AT1044" s="183"/>
      <c r="AU1044" s="183"/>
      <c r="AV1044" s="183"/>
      <c r="AW1044" s="183"/>
      <c r="AX1044" s="130"/>
      <c r="AY1044" s="130"/>
      <c r="AZ1044" s="130"/>
      <c r="BA1044" s="130"/>
      <c r="BB1044" s="130"/>
      <c r="BC1044" s="130"/>
      <c r="BD1044" s="130"/>
      <c r="BE1044" s="130"/>
      <c r="BF1044" s="130"/>
      <c r="BG1044" s="130"/>
      <c r="BH1044" s="130"/>
      <c r="BI1044" s="130"/>
      <c r="BJ1044" s="130"/>
      <c r="BK1044" s="130"/>
      <c r="BL1044" s="130"/>
      <c r="BM1044" s="130"/>
    </row>
    <row r="1045">
      <c r="A1045" s="183"/>
      <c r="B1045" s="183"/>
      <c r="C1045" s="273"/>
      <c r="D1045" s="228"/>
      <c r="E1045" s="228"/>
      <c r="F1045" s="183"/>
      <c r="G1045" s="183"/>
      <c r="H1045" s="183"/>
      <c r="I1045" s="183"/>
      <c r="J1045" s="183"/>
      <c r="K1045" s="183"/>
      <c r="L1045" s="183"/>
      <c r="M1045" s="183"/>
      <c r="N1045" s="183"/>
      <c r="O1045" s="183"/>
      <c r="P1045" s="183"/>
      <c r="Q1045" s="183"/>
      <c r="R1045" s="183"/>
      <c r="S1045" s="183"/>
      <c r="T1045" s="183"/>
      <c r="U1045" s="183"/>
      <c r="V1045" s="183"/>
      <c r="W1045" s="183"/>
      <c r="X1045" s="183"/>
      <c r="Y1045" s="183"/>
      <c r="Z1045" s="183"/>
      <c r="AA1045" s="183"/>
      <c r="AB1045" s="183"/>
      <c r="AC1045" s="183"/>
      <c r="AD1045" s="183"/>
      <c r="AE1045" s="183"/>
      <c r="AF1045" s="183"/>
      <c r="AG1045" s="183"/>
      <c r="AH1045" s="183"/>
      <c r="AI1045" s="183"/>
      <c r="AJ1045" s="183"/>
      <c r="AK1045" s="183"/>
      <c r="AL1045" s="183"/>
      <c r="AM1045" s="183"/>
      <c r="AN1045" s="183"/>
      <c r="AO1045" s="183"/>
      <c r="AP1045" s="183"/>
      <c r="AQ1045" s="183"/>
      <c r="AR1045" s="183"/>
      <c r="AS1045" s="183"/>
      <c r="AT1045" s="183"/>
      <c r="AU1045" s="183"/>
      <c r="AV1045" s="183"/>
      <c r="AW1045" s="183"/>
      <c r="AX1045" s="130"/>
      <c r="AY1045" s="130"/>
      <c r="AZ1045" s="130"/>
      <c r="BA1045" s="130"/>
      <c r="BB1045" s="130"/>
      <c r="BC1045" s="130"/>
      <c r="BD1045" s="130"/>
      <c r="BE1045" s="130"/>
      <c r="BF1045" s="130"/>
      <c r="BG1045" s="130"/>
      <c r="BH1045" s="130"/>
      <c r="BI1045" s="130"/>
      <c r="BJ1045" s="130"/>
      <c r="BK1045" s="130"/>
      <c r="BL1045" s="130"/>
      <c r="BM1045" s="130"/>
    </row>
    <row r="1046">
      <c r="A1046" s="183"/>
      <c r="B1046" s="183"/>
      <c r="C1046" s="273"/>
      <c r="D1046" s="228"/>
      <c r="E1046" s="228"/>
      <c r="F1046" s="183"/>
      <c r="G1046" s="183"/>
      <c r="H1046" s="183"/>
      <c r="I1046" s="183"/>
      <c r="J1046" s="183"/>
      <c r="K1046" s="183"/>
      <c r="L1046" s="183"/>
      <c r="M1046" s="183"/>
      <c r="N1046" s="183"/>
      <c r="O1046" s="183"/>
      <c r="P1046" s="183"/>
      <c r="Q1046" s="183"/>
      <c r="R1046" s="183"/>
      <c r="S1046" s="183"/>
      <c r="T1046" s="183"/>
      <c r="U1046" s="183"/>
      <c r="V1046" s="183"/>
      <c r="W1046" s="183"/>
      <c r="X1046" s="183"/>
      <c r="Y1046" s="183"/>
      <c r="Z1046" s="183"/>
      <c r="AA1046" s="183"/>
      <c r="AB1046" s="183"/>
      <c r="AC1046" s="183"/>
      <c r="AD1046" s="183"/>
      <c r="AE1046" s="183"/>
      <c r="AF1046" s="183"/>
      <c r="AG1046" s="183"/>
      <c r="AH1046" s="183"/>
      <c r="AI1046" s="183"/>
      <c r="AJ1046" s="183"/>
      <c r="AK1046" s="183"/>
      <c r="AL1046" s="183"/>
      <c r="AM1046" s="183"/>
      <c r="AN1046" s="183"/>
      <c r="AO1046" s="183"/>
      <c r="AP1046" s="183"/>
      <c r="AQ1046" s="183"/>
      <c r="AR1046" s="183"/>
      <c r="AS1046" s="183"/>
      <c r="AT1046" s="183"/>
      <c r="AU1046" s="183"/>
      <c r="AV1046" s="183"/>
      <c r="AW1046" s="183"/>
      <c r="AX1046" s="130"/>
      <c r="AY1046" s="130"/>
      <c r="AZ1046" s="130"/>
      <c r="BA1046" s="130"/>
      <c r="BB1046" s="130"/>
      <c r="BC1046" s="130"/>
      <c r="BD1046" s="130"/>
      <c r="BE1046" s="130"/>
      <c r="BF1046" s="130"/>
      <c r="BG1046" s="130"/>
      <c r="BH1046" s="130"/>
      <c r="BI1046" s="130"/>
      <c r="BJ1046" s="130"/>
      <c r="BK1046" s="130"/>
      <c r="BL1046" s="130"/>
      <c r="BM1046" s="130"/>
    </row>
    <row r="1047">
      <c r="A1047" s="183"/>
      <c r="B1047" s="183"/>
      <c r="C1047" s="273"/>
      <c r="D1047" s="228"/>
      <c r="E1047" s="228"/>
      <c r="F1047" s="183"/>
      <c r="G1047" s="183"/>
      <c r="H1047" s="183"/>
      <c r="I1047" s="183"/>
      <c r="J1047" s="183"/>
      <c r="K1047" s="183"/>
      <c r="L1047" s="183"/>
      <c r="M1047" s="183"/>
      <c r="N1047" s="183"/>
      <c r="O1047" s="183"/>
      <c r="P1047" s="183"/>
      <c r="Q1047" s="183"/>
      <c r="R1047" s="183"/>
      <c r="S1047" s="183"/>
      <c r="T1047" s="183"/>
      <c r="U1047" s="183"/>
      <c r="V1047" s="183"/>
      <c r="W1047" s="183"/>
      <c r="X1047" s="183"/>
      <c r="Y1047" s="183"/>
      <c r="Z1047" s="183"/>
      <c r="AA1047" s="183"/>
      <c r="AB1047" s="183"/>
      <c r="AC1047" s="183"/>
      <c r="AD1047" s="183"/>
      <c r="AE1047" s="183"/>
      <c r="AF1047" s="183"/>
      <c r="AG1047" s="183"/>
      <c r="AH1047" s="183"/>
      <c r="AI1047" s="183"/>
      <c r="AJ1047" s="183"/>
      <c r="AK1047" s="183"/>
      <c r="AL1047" s="183"/>
      <c r="AM1047" s="183"/>
      <c r="AN1047" s="183"/>
      <c r="AO1047" s="183"/>
      <c r="AP1047" s="183"/>
      <c r="AQ1047" s="183"/>
      <c r="AR1047" s="183"/>
      <c r="AS1047" s="183"/>
      <c r="AT1047" s="183"/>
      <c r="AU1047" s="183"/>
      <c r="AV1047" s="183"/>
      <c r="AW1047" s="183"/>
      <c r="AX1047" s="130"/>
      <c r="AY1047" s="130"/>
      <c r="AZ1047" s="130"/>
      <c r="BA1047" s="130"/>
      <c r="BB1047" s="130"/>
      <c r="BC1047" s="130"/>
      <c r="BD1047" s="130"/>
      <c r="BE1047" s="130"/>
      <c r="BF1047" s="130"/>
      <c r="BG1047" s="130"/>
      <c r="BH1047" s="130"/>
      <c r="BI1047" s="130"/>
      <c r="BJ1047" s="130"/>
      <c r="BK1047" s="130"/>
      <c r="BL1047" s="130"/>
      <c r="BM1047" s="130"/>
    </row>
    <row r="1048">
      <c r="A1048" s="183"/>
      <c r="B1048" s="183"/>
      <c r="C1048" s="273"/>
      <c r="D1048" s="228"/>
      <c r="E1048" s="228"/>
      <c r="F1048" s="183"/>
      <c r="G1048" s="183"/>
      <c r="H1048" s="183"/>
      <c r="I1048" s="183"/>
      <c r="J1048" s="183"/>
      <c r="K1048" s="183"/>
      <c r="L1048" s="183"/>
      <c r="M1048" s="183"/>
      <c r="N1048" s="183"/>
      <c r="O1048" s="183"/>
      <c r="P1048" s="183"/>
      <c r="Q1048" s="183"/>
      <c r="R1048" s="183"/>
      <c r="S1048" s="183"/>
      <c r="T1048" s="183"/>
      <c r="U1048" s="183"/>
      <c r="V1048" s="183"/>
      <c r="W1048" s="183"/>
      <c r="X1048" s="183"/>
      <c r="Y1048" s="183"/>
      <c r="Z1048" s="183"/>
      <c r="AA1048" s="183"/>
      <c r="AB1048" s="183"/>
      <c r="AC1048" s="183"/>
      <c r="AD1048" s="183"/>
      <c r="AE1048" s="183"/>
      <c r="AF1048" s="183"/>
      <c r="AG1048" s="183"/>
      <c r="AH1048" s="183"/>
      <c r="AI1048" s="183"/>
      <c r="AJ1048" s="183"/>
      <c r="AK1048" s="183"/>
      <c r="AL1048" s="183"/>
      <c r="AM1048" s="183"/>
      <c r="AN1048" s="183"/>
      <c r="AO1048" s="183"/>
      <c r="AP1048" s="183"/>
      <c r="AQ1048" s="183"/>
      <c r="AR1048" s="183"/>
      <c r="AS1048" s="183"/>
      <c r="AT1048" s="183"/>
      <c r="AU1048" s="183"/>
      <c r="AV1048" s="183"/>
      <c r="AW1048" s="183"/>
      <c r="AX1048" s="130"/>
      <c r="AY1048" s="130"/>
      <c r="AZ1048" s="130"/>
      <c r="BA1048" s="130"/>
      <c r="BB1048" s="130"/>
      <c r="BC1048" s="130"/>
      <c r="BD1048" s="130"/>
      <c r="BE1048" s="130"/>
      <c r="BF1048" s="130"/>
      <c r="BG1048" s="130"/>
      <c r="BH1048" s="130"/>
      <c r="BI1048" s="130"/>
      <c r="BJ1048" s="130"/>
      <c r="BK1048" s="130"/>
      <c r="BL1048" s="130"/>
      <c r="BM1048" s="130"/>
    </row>
    <row r="1049">
      <c r="A1049" s="183"/>
      <c r="B1049" s="183"/>
      <c r="C1049" s="273"/>
      <c r="D1049" s="228"/>
      <c r="E1049" s="228"/>
      <c r="F1049" s="183"/>
      <c r="G1049" s="183"/>
      <c r="H1049" s="183"/>
      <c r="I1049" s="183"/>
      <c r="J1049" s="183"/>
      <c r="K1049" s="183"/>
      <c r="L1049" s="183"/>
      <c r="M1049" s="183"/>
      <c r="N1049" s="183"/>
      <c r="O1049" s="183"/>
      <c r="P1049" s="183"/>
      <c r="Q1049" s="183"/>
      <c r="R1049" s="183"/>
      <c r="S1049" s="183"/>
      <c r="T1049" s="183"/>
      <c r="U1049" s="183"/>
      <c r="V1049" s="183"/>
      <c r="W1049" s="183"/>
      <c r="X1049" s="183"/>
      <c r="Y1049" s="183"/>
      <c r="Z1049" s="183"/>
      <c r="AA1049" s="183"/>
      <c r="AB1049" s="183"/>
      <c r="AC1049" s="183"/>
      <c r="AD1049" s="183"/>
      <c r="AE1049" s="183"/>
      <c r="AF1049" s="183"/>
      <c r="AG1049" s="183"/>
      <c r="AH1049" s="183"/>
      <c r="AI1049" s="183"/>
      <c r="AJ1049" s="183"/>
      <c r="AK1049" s="183"/>
      <c r="AL1049" s="183"/>
      <c r="AM1049" s="183"/>
      <c r="AN1049" s="183"/>
      <c r="AO1049" s="183"/>
      <c r="AP1049" s="183"/>
      <c r="AQ1049" s="183"/>
      <c r="AR1049" s="183"/>
      <c r="AS1049" s="183"/>
      <c r="AT1049" s="183"/>
      <c r="AU1049" s="183"/>
      <c r="AV1049" s="183"/>
      <c r="AW1049" s="183"/>
      <c r="AX1049" s="130"/>
      <c r="AY1049" s="130"/>
      <c r="AZ1049" s="130"/>
      <c r="BA1049" s="130"/>
      <c r="BB1049" s="130"/>
      <c r="BC1049" s="130"/>
      <c r="BD1049" s="130"/>
      <c r="BE1049" s="130"/>
      <c r="BF1049" s="130"/>
      <c r="BG1049" s="130"/>
      <c r="BH1049" s="130"/>
      <c r="BI1049" s="130"/>
      <c r="BJ1049" s="130"/>
      <c r="BK1049" s="130"/>
      <c r="BL1049" s="130"/>
      <c r="BM1049" s="130"/>
    </row>
    <row r="1050">
      <c r="A1050" s="183"/>
      <c r="B1050" s="183"/>
      <c r="C1050" s="273"/>
      <c r="D1050" s="228"/>
      <c r="E1050" s="228"/>
      <c r="F1050" s="183"/>
      <c r="G1050" s="183"/>
      <c r="H1050" s="183"/>
      <c r="I1050" s="183"/>
      <c r="J1050" s="183"/>
      <c r="K1050" s="183"/>
      <c r="L1050" s="183"/>
      <c r="M1050" s="183"/>
      <c r="N1050" s="183"/>
      <c r="O1050" s="183"/>
      <c r="P1050" s="183"/>
      <c r="Q1050" s="183"/>
      <c r="R1050" s="183"/>
      <c r="S1050" s="183"/>
      <c r="T1050" s="183"/>
      <c r="U1050" s="183"/>
      <c r="V1050" s="183"/>
      <c r="W1050" s="183"/>
      <c r="X1050" s="183"/>
      <c r="Y1050" s="183"/>
      <c r="Z1050" s="183"/>
      <c r="AA1050" s="183"/>
      <c r="AB1050" s="183"/>
      <c r="AC1050" s="183"/>
      <c r="AD1050" s="183"/>
      <c r="AE1050" s="183"/>
      <c r="AF1050" s="183"/>
      <c r="AG1050" s="183"/>
      <c r="AH1050" s="183"/>
      <c r="AI1050" s="183"/>
      <c r="AJ1050" s="183"/>
      <c r="AK1050" s="183"/>
      <c r="AL1050" s="183"/>
      <c r="AM1050" s="183"/>
      <c r="AN1050" s="183"/>
      <c r="AO1050" s="183"/>
      <c r="AP1050" s="183"/>
      <c r="AQ1050" s="183"/>
      <c r="AR1050" s="183"/>
      <c r="AS1050" s="183"/>
      <c r="AT1050" s="183"/>
      <c r="AU1050" s="183"/>
      <c r="AV1050" s="183"/>
      <c r="AW1050" s="183"/>
      <c r="AX1050" s="130"/>
      <c r="AY1050" s="130"/>
      <c r="AZ1050" s="130"/>
      <c r="BA1050" s="130"/>
      <c r="BB1050" s="130"/>
      <c r="BC1050" s="130"/>
      <c r="BD1050" s="130"/>
      <c r="BE1050" s="130"/>
      <c r="BF1050" s="130"/>
      <c r="BG1050" s="130"/>
      <c r="BH1050" s="130"/>
      <c r="BI1050" s="130"/>
      <c r="BJ1050" s="130"/>
      <c r="BK1050" s="130"/>
      <c r="BL1050" s="130"/>
      <c r="BM1050" s="130"/>
    </row>
    <row r="1051">
      <c r="A1051" s="183"/>
      <c r="B1051" s="183"/>
      <c r="C1051" s="273"/>
      <c r="D1051" s="228"/>
      <c r="E1051" s="228"/>
      <c r="F1051" s="183"/>
      <c r="G1051" s="183"/>
      <c r="H1051" s="183"/>
      <c r="I1051" s="183"/>
      <c r="J1051" s="183"/>
      <c r="K1051" s="183"/>
      <c r="L1051" s="183"/>
      <c r="M1051" s="183"/>
      <c r="N1051" s="183"/>
      <c r="O1051" s="183"/>
      <c r="P1051" s="183"/>
      <c r="Q1051" s="183"/>
      <c r="R1051" s="183"/>
      <c r="S1051" s="183"/>
      <c r="T1051" s="183"/>
      <c r="U1051" s="183"/>
      <c r="V1051" s="183"/>
      <c r="W1051" s="183"/>
      <c r="X1051" s="183"/>
      <c r="Y1051" s="183"/>
      <c r="Z1051" s="183"/>
      <c r="AA1051" s="183"/>
      <c r="AB1051" s="183"/>
      <c r="AC1051" s="183"/>
      <c r="AD1051" s="183"/>
      <c r="AE1051" s="183"/>
      <c r="AF1051" s="183"/>
      <c r="AG1051" s="183"/>
      <c r="AH1051" s="183"/>
      <c r="AI1051" s="183"/>
      <c r="AJ1051" s="183"/>
      <c r="AK1051" s="183"/>
      <c r="AL1051" s="183"/>
      <c r="AM1051" s="183"/>
      <c r="AN1051" s="183"/>
      <c r="AO1051" s="183"/>
      <c r="AP1051" s="183"/>
      <c r="AQ1051" s="183"/>
      <c r="AR1051" s="183"/>
      <c r="AS1051" s="183"/>
      <c r="AT1051" s="183"/>
      <c r="AU1051" s="183"/>
      <c r="AV1051" s="183"/>
      <c r="AW1051" s="183"/>
      <c r="AX1051" s="130"/>
      <c r="AY1051" s="130"/>
      <c r="AZ1051" s="130"/>
      <c r="BA1051" s="130"/>
      <c r="BB1051" s="130"/>
      <c r="BC1051" s="130"/>
      <c r="BD1051" s="130"/>
      <c r="BE1051" s="130"/>
      <c r="BF1051" s="130"/>
      <c r="BG1051" s="130"/>
      <c r="BH1051" s="130"/>
      <c r="BI1051" s="130"/>
      <c r="BJ1051" s="130"/>
      <c r="BK1051" s="130"/>
      <c r="BL1051" s="130"/>
      <c r="BM1051" s="130"/>
    </row>
    <row r="1052">
      <c r="A1052" s="183"/>
      <c r="B1052" s="183"/>
      <c r="C1052" s="273"/>
      <c r="D1052" s="228"/>
      <c r="E1052" s="228"/>
      <c r="F1052" s="183"/>
      <c r="G1052" s="183"/>
      <c r="H1052" s="183"/>
      <c r="I1052" s="183"/>
      <c r="J1052" s="183"/>
      <c r="K1052" s="183"/>
      <c r="L1052" s="183"/>
      <c r="M1052" s="183"/>
      <c r="N1052" s="183"/>
      <c r="O1052" s="183"/>
      <c r="P1052" s="183"/>
      <c r="Q1052" s="183"/>
      <c r="R1052" s="183"/>
      <c r="S1052" s="183"/>
      <c r="T1052" s="183"/>
      <c r="U1052" s="183"/>
      <c r="V1052" s="183"/>
      <c r="W1052" s="183"/>
      <c r="X1052" s="183"/>
      <c r="Y1052" s="183"/>
      <c r="Z1052" s="183"/>
      <c r="AA1052" s="183"/>
      <c r="AB1052" s="183"/>
      <c r="AC1052" s="183"/>
      <c r="AD1052" s="183"/>
      <c r="AE1052" s="183"/>
      <c r="AF1052" s="183"/>
      <c r="AG1052" s="183"/>
      <c r="AH1052" s="183"/>
      <c r="AI1052" s="183"/>
      <c r="AJ1052" s="183"/>
      <c r="AK1052" s="183"/>
      <c r="AL1052" s="183"/>
      <c r="AM1052" s="183"/>
      <c r="AN1052" s="183"/>
      <c r="AO1052" s="183"/>
      <c r="AP1052" s="183"/>
      <c r="AQ1052" s="183"/>
      <c r="AR1052" s="183"/>
      <c r="AS1052" s="183"/>
      <c r="AT1052" s="183"/>
      <c r="AU1052" s="183"/>
      <c r="AV1052" s="183"/>
      <c r="AW1052" s="183"/>
      <c r="AX1052" s="130"/>
      <c r="AY1052" s="130"/>
      <c r="AZ1052" s="130"/>
      <c r="BA1052" s="130"/>
      <c r="BB1052" s="130"/>
      <c r="BC1052" s="130"/>
      <c r="BD1052" s="130"/>
      <c r="BE1052" s="130"/>
      <c r="BF1052" s="130"/>
      <c r="BG1052" s="130"/>
      <c r="BH1052" s="130"/>
      <c r="BI1052" s="130"/>
      <c r="BJ1052" s="130"/>
      <c r="BK1052" s="130"/>
      <c r="BL1052" s="130"/>
      <c r="BM1052" s="130"/>
    </row>
    <row r="1053">
      <c r="A1053" s="183"/>
      <c r="B1053" s="183"/>
      <c r="C1053" s="273"/>
      <c r="D1053" s="228"/>
      <c r="E1053" s="228"/>
      <c r="F1053" s="183"/>
      <c r="G1053" s="183"/>
      <c r="H1053" s="183"/>
      <c r="I1053" s="183"/>
      <c r="J1053" s="183"/>
      <c r="K1053" s="183"/>
      <c r="L1053" s="183"/>
      <c r="M1053" s="183"/>
      <c r="N1053" s="183"/>
      <c r="O1053" s="183"/>
      <c r="P1053" s="183"/>
      <c r="Q1053" s="183"/>
      <c r="R1053" s="183"/>
      <c r="S1053" s="183"/>
      <c r="T1053" s="183"/>
      <c r="U1053" s="183"/>
      <c r="V1053" s="183"/>
      <c r="W1053" s="183"/>
      <c r="X1053" s="183"/>
      <c r="Y1053" s="183"/>
      <c r="Z1053" s="183"/>
      <c r="AA1053" s="183"/>
      <c r="AB1053" s="183"/>
      <c r="AC1053" s="183"/>
      <c r="AD1053" s="183"/>
      <c r="AE1053" s="183"/>
      <c r="AF1053" s="183"/>
      <c r="AG1053" s="183"/>
      <c r="AH1053" s="183"/>
      <c r="AI1053" s="183"/>
      <c r="AJ1053" s="183"/>
      <c r="AK1053" s="183"/>
      <c r="AL1053" s="183"/>
      <c r="AM1053" s="183"/>
      <c r="AN1053" s="183"/>
      <c r="AO1053" s="183"/>
      <c r="AP1053" s="183"/>
      <c r="AQ1053" s="183"/>
      <c r="AR1053" s="183"/>
      <c r="AS1053" s="183"/>
      <c r="AT1053" s="183"/>
      <c r="AU1053" s="183"/>
      <c r="AV1053" s="183"/>
      <c r="AW1053" s="183"/>
      <c r="AX1053" s="130"/>
      <c r="AY1053" s="130"/>
      <c r="AZ1053" s="130"/>
      <c r="BA1053" s="130"/>
      <c r="BB1053" s="130"/>
      <c r="BC1053" s="130"/>
      <c r="BD1053" s="130"/>
      <c r="BE1053" s="130"/>
      <c r="BF1053" s="130"/>
      <c r="BG1053" s="130"/>
      <c r="BH1053" s="130"/>
      <c r="BI1053" s="130"/>
      <c r="BJ1053" s="130"/>
      <c r="BK1053" s="130"/>
      <c r="BL1053" s="130"/>
      <c r="BM1053" s="130"/>
    </row>
    <row r="1054">
      <c r="A1054" s="183"/>
      <c r="B1054" s="183"/>
      <c r="C1054" s="273"/>
      <c r="D1054" s="228"/>
      <c r="E1054" s="228"/>
      <c r="F1054" s="183"/>
      <c r="G1054" s="183"/>
      <c r="H1054" s="183"/>
      <c r="I1054" s="183"/>
      <c r="J1054" s="183"/>
      <c r="K1054" s="183"/>
      <c r="L1054" s="183"/>
      <c r="M1054" s="183"/>
      <c r="N1054" s="183"/>
      <c r="O1054" s="183"/>
      <c r="P1054" s="183"/>
      <c r="Q1054" s="183"/>
      <c r="R1054" s="183"/>
      <c r="S1054" s="183"/>
      <c r="T1054" s="183"/>
      <c r="U1054" s="183"/>
      <c r="V1054" s="183"/>
      <c r="W1054" s="183"/>
      <c r="X1054" s="183"/>
      <c r="Y1054" s="183"/>
      <c r="Z1054" s="183"/>
      <c r="AA1054" s="183"/>
      <c r="AB1054" s="183"/>
      <c r="AC1054" s="183"/>
      <c r="AD1054" s="183"/>
      <c r="AE1054" s="183"/>
      <c r="AF1054" s="183"/>
      <c r="AG1054" s="183"/>
      <c r="AH1054" s="183"/>
      <c r="AI1054" s="183"/>
      <c r="AJ1054" s="183"/>
      <c r="AK1054" s="183"/>
      <c r="AL1054" s="183"/>
      <c r="AM1054" s="183"/>
      <c r="AN1054" s="183"/>
      <c r="AO1054" s="183"/>
      <c r="AP1054" s="183"/>
      <c r="AQ1054" s="183"/>
      <c r="AR1054" s="183"/>
      <c r="AS1054" s="183"/>
      <c r="AT1054" s="183"/>
      <c r="AU1054" s="183"/>
      <c r="AV1054" s="183"/>
      <c r="AW1054" s="183"/>
      <c r="AX1054" s="130"/>
      <c r="AY1054" s="130"/>
      <c r="AZ1054" s="130"/>
      <c r="BA1054" s="130"/>
      <c r="BB1054" s="130"/>
      <c r="BC1054" s="130"/>
      <c r="BD1054" s="130"/>
      <c r="BE1054" s="130"/>
      <c r="BF1054" s="130"/>
      <c r="BG1054" s="130"/>
      <c r="BH1054" s="130"/>
      <c r="BI1054" s="130"/>
      <c r="BJ1054" s="130"/>
      <c r="BK1054" s="130"/>
      <c r="BL1054" s="130"/>
      <c r="BM1054" s="130"/>
    </row>
    <row r="1055">
      <c r="A1055" s="183"/>
      <c r="B1055" s="183"/>
      <c r="C1055" s="273"/>
      <c r="D1055" s="228"/>
      <c r="E1055" s="228"/>
      <c r="F1055" s="183"/>
      <c r="G1055" s="183"/>
      <c r="H1055" s="183"/>
      <c r="I1055" s="183"/>
      <c r="J1055" s="183"/>
      <c r="K1055" s="183"/>
      <c r="L1055" s="183"/>
      <c r="M1055" s="183"/>
      <c r="N1055" s="183"/>
      <c r="O1055" s="183"/>
      <c r="P1055" s="183"/>
      <c r="Q1055" s="183"/>
      <c r="R1055" s="183"/>
      <c r="S1055" s="183"/>
      <c r="T1055" s="183"/>
      <c r="U1055" s="183"/>
      <c r="V1055" s="183"/>
      <c r="W1055" s="183"/>
      <c r="X1055" s="183"/>
      <c r="Y1055" s="183"/>
      <c r="Z1055" s="183"/>
      <c r="AA1055" s="183"/>
      <c r="AB1055" s="183"/>
      <c r="AC1055" s="183"/>
      <c r="AD1055" s="183"/>
      <c r="AE1055" s="183"/>
      <c r="AF1055" s="183"/>
      <c r="AG1055" s="183"/>
      <c r="AH1055" s="183"/>
      <c r="AI1055" s="183"/>
      <c r="AJ1055" s="183"/>
      <c r="AK1055" s="183"/>
      <c r="AL1055" s="183"/>
      <c r="AM1055" s="183"/>
      <c r="AN1055" s="183"/>
      <c r="AO1055" s="183"/>
      <c r="AP1055" s="183"/>
      <c r="AQ1055" s="183"/>
      <c r="AR1055" s="183"/>
      <c r="AS1055" s="183"/>
      <c r="AT1055" s="183"/>
      <c r="AU1055" s="183"/>
      <c r="AV1055" s="183"/>
      <c r="AW1055" s="183"/>
      <c r="AX1055" s="130"/>
      <c r="AY1055" s="130"/>
      <c r="AZ1055" s="130"/>
      <c r="BA1055" s="130"/>
      <c r="BB1055" s="130"/>
      <c r="BC1055" s="130"/>
      <c r="BD1055" s="130"/>
      <c r="BE1055" s="130"/>
      <c r="BF1055" s="130"/>
      <c r="BG1055" s="130"/>
      <c r="BH1055" s="130"/>
      <c r="BI1055" s="130"/>
      <c r="BJ1055" s="130"/>
      <c r="BK1055" s="130"/>
      <c r="BL1055" s="130"/>
      <c r="BM1055" s="130"/>
    </row>
    <row r="1056">
      <c r="A1056" s="183"/>
      <c r="B1056" s="183"/>
      <c r="C1056" s="273"/>
      <c r="D1056" s="228"/>
      <c r="E1056" s="228"/>
      <c r="F1056" s="183"/>
      <c r="G1056" s="183"/>
      <c r="H1056" s="183"/>
      <c r="I1056" s="183"/>
      <c r="J1056" s="183"/>
      <c r="K1056" s="183"/>
      <c r="L1056" s="183"/>
      <c r="M1056" s="183"/>
      <c r="N1056" s="183"/>
      <c r="O1056" s="183"/>
      <c r="P1056" s="183"/>
      <c r="Q1056" s="183"/>
      <c r="R1056" s="183"/>
      <c r="S1056" s="183"/>
      <c r="T1056" s="183"/>
      <c r="U1056" s="183"/>
      <c r="V1056" s="183"/>
      <c r="W1056" s="183"/>
      <c r="X1056" s="183"/>
      <c r="Y1056" s="183"/>
      <c r="Z1056" s="183"/>
      <c r="AA1056" s="183"/>
      <c r="AB1056" s="183"/>
      <c r="AC1056" s="183"/>
      <c r="AD1056" s="183"/>
      <c r="AE1056" s="183"/>
      <c r="AF1056" s="183"/>
      <c r="AG1056" s="183"/>
      <c r="AH1056" s="183"/>
      <c r="AI1056" s="183"/>
      <c r="AJ1056" s="183"/>
      <c r="AK1056" s="183"/>
      <c r="AL1056" s="183"/>
      <c r="AM1056" s="183"/>
      <c r="AN1056" s="183"/>
      <c r="AO1056" s="183"/>
      <c r="AP1056" s="183"/>
      <c r="AQ1056" s="183"/>
      <c r="AR1056" s="183"/>
      <c r="AS1056" s="183"/>
      <c r="AT1056" s="183"/>
      <c r="AU1056" s="183"/>
      <c r="AV1056" s="183"/>
      <c r="AW1056" s="183"/>
      <c r="AX1056" s="130"/>
      <c r="AY1056" s="130"/>
      <c r="AZ1056" s="130"/>
      <c r="BA1056" s="130"/>
      <c r="BB1056" s="130"/>
      <c r="BC1056" s="130"/>
      <c r="BD1056" s="130"/>
      <c r="BE1056" s="130"/>
      <c r="BF1056" s="130"/>
      <c r="BG1056" s="130"/>
      <c r="BH1056" s="130"/>
      <c r="BI1056" s="130"/>
      <c r="BJ1056" s="130"/>
      <c r="BK1056" s="130"/>
      <c r="BL1056" s="130"/>
      <c r="BM1056" s="130"/>
    </row>
    <row r="1057">
      <c r="A1057" s="183"/>
      <c r="B1057" s="183"/>
      <c r="C1057" s="273"/>
      <c r="D1057" s="228"/>
      <c r="E1057" s="228"/>
      <c r="F1057" s="183"/>
      <c r="G1057" s="183"/>
      <c r="H1057" s="183"/>
      <c r="I1057" s="183"/>
      <c r="J1057" s="183"/>
      <c r="K1057" s="183"/>
      <c r="L1057" s="183"/>
      <c r="M1057" s="183"/>
      <c r="N1057" s="183"/>
      <c r="O1057" s="183"/>
      <c r="P1057" s="183"/>
      <c r="Q1057" s="183"/>
      <c r="R1057" s="183"/>
      <c r="S1057" s="183"/>
      <c r="T1057" s="183"/>
      <c r="U1057" s="183"/>
      <c r="V1057" s="183"/>
      <c r="W1057" s="183"/>
      <c r="X1057" s="183"/>
      <c r="Y1057" s="183"/>
      <c r="Z1057" s="183"/>
      <c r="AA1057" s="183"/>
      <c r="AB1057" s="183"/>
      <c r="AC1057" s="183"/>
      <c r="AD1057" s="183"/>
      <c r="AE1057" s="183"/>
      <c r="AF1057" s="183"/>
      <c r="AG1057" s="183"/>
      <c r="AH1057" s="183"/>
      <c r="AI1057" s="183"/>
      <c r="AJ1057" s="183"/>
      <c r="AK1057" s="183"/>
      <c r="AL1057" s="183"/>
      <c r="AM1057" s="183"/>
      <c r="AN1057" s="183"/>
      <c r="AO1057" s="183"/>
      <c r="AP1057" s="183"/>
      <c r="AQ1057" s="183"/>
      <c r="AR1057" s="183"/>
      <c r="AS1057" s="183"/>
      <c r="AT1057" s="183"/>
      <c r="AU1057" s="183"/>
      <c r="AV1057" s="183"/>
      <c r="AW1057" s="183"/>
      <c r="AX1057" s="130"/>
      <c r="AY1057" s="130"/>
      <c r="AZ1057" s="130"/>
      <c r="BA1057" s="130"/>
      <c r="BB1057" s="130"/>
      <c r="BC1057" s="130"/>
      <c r="BD1057" s="130"/>
      <c r="BE1057" s="130"/>
      <c r="BF1057" s="130"/>
      <c r="BG1057" s="130"/>
      <c r="BH1057" s="130"/>
      <c r="BI1057" s="130"/>
      <c r="BJ1057" s="130"/>
      <c r="BK1057" s="130"/>
      <c r="BL1057" s="130"/>
      <c r="BM1057" s="130"/>
    </row>
    <row r="1058">
      <c r="A1058" s="183"/>
      <c r="B1058" s="183"/>
      <c r="C1058" s="273"/>
      <c r="D1058" s="228"/>
      <c r="E1058" s="228"/>
      <c r="F1058" s="183"/>
      <c r="G1058" s="183"/>
      <c r="H1058" s="183"/>
      <c r="I1058" s="183"/>
      <c r="J1058" s="183"/>
      <c r="K1058" s="183"/>
      <c r="L1058" s="183"/>
      <c r="M1058" s="183"/>
      <c r="N1058" s="183"/>
      <c r="O1058" s="183"/>
      <c r="P1058" s="183"/>
      <c r="Q1058" s="183"/>
      <c r="R1058" s="183"/>
      <c r="S1058" s="183"/>
      <c r="T1058" s="183"/>
      <c r="U1058" s="183"/>
      <c r="V1058" s="183"/>
      <c r="W1058" s="183"/>
      <c r="X1058" s="183"/>
      <c r="Y1058" s="183"/>
      <c r="Z1058" s="183"/>
      <c r="AA1058" s="183"/>
      <c r="AB1058" s="183"/>
      <c r="AC1058" s="183"/>
      <c r="AD1058" s="183"/>
      <c r="AE1058" s="183"/>
      <c r="AF1058" s="183"/>
      <c r="AG1058" s="183"/>
      <c r="AH1058" s="183"/>
      <c r="AI1058" s="183"/>
      <c r="AJ1058" s="183"/>
      <c r="AK1058" s="183"/>
      <c r="AL1058" s="183"/>
      <c r="AM1058" s="183"/>
      <c r="AN1058" s="183"/>
      <c r="AO1058" s="183"/>
      <c r="AP1058" s="183"/>
      <c r="AQ1058" s="183"/>
      <c r="AR1058" s="183"/>
      <c r="AS1058" s="183"/>
      <c r="AT1058" s="183"/>
      <c r="AU1058" s="183"/>
      <c r="AV1058" s="183"/>
      <c r="AW1058" s="183"/>
      <c r="AX1058" s="130"/>
      <c r="AY1058" s="130"/>
      <c r="AZ1058" s="130"/>
      <c r="BA1058" s="130"/>
      <c r="BB1058" s="130"/>
      <c r="BC1058" s="130"/>
      <c r="BD1058" s="130"/>
      <c r="BE1058" s="130"/>
      <c r="BF1058" s="130"/>
      <c r="BG1058" s="130"/>
      <c r="BH1058" s="130"/>
      <c r="BI1058" s="130"/>
      <c r="BJ1058" s="130"/>
      <c r="BK1058" s="130"/>
      <c r="BL1058" s="130"/>
      <c r="BM1058" s="130"/>
    </row>
    <row r="1059">
      <c r="A1059" s="183"/>
      <c r="B1059" s="183"/>
      <c r="C1059" s="273"/>
      <c r="D1059" s="228"/>
      <c r="E1059" s="228"/>
      <c r="F1059" s="183"/>
      <c r="G1059" s="183"/>
      <c r="H1059" s="183"/>
      <c r="I1059" s="183"/>
      <c r="J1059" s="183"/>
      <c r="K1059" s="183"/>
      <c r="L1059" s="183"/>
      <c r="M1059" s="183"/>
      <c r="N1059" s="183"/>
      <c r="O1059" s="183"/>
      <c r="P1059" s="183"/>
      <c r="Q1059" s="183"/>
      <c r="R1059" s="183"/>
      <c r="S1059" s="183"/>
      <c r="T1059" s="183"/>
      <c r="U1059" s="183"/>
      <c r="V1059" s="183"/>
      <c r="W1059" s="183"/>
      <c r="X1059" s="183"/>
      <c r="Y1059" s="183"/>
      <c r="Z1059" s="183"/>
      <c r="AA1059" s="183"/>
      <c r="AB1059" s="183"/>
      <c r="AC1059" s="183"/>
      <c r="AD1059" s="183"/>
      <c r="AE1059" s="183"/>
      <c r="AF1059" s="183"/>
      <c r="AG1059" s="183"/>
      <c r="AH1059" s="183"/>
      <c r="AI1059" s="183"/>
      <c r="AJ1059" s="183"/>
      <c r="AK1059" s="183"/>
      <c r="AL1059" s="183"/>
      <c r="AM1059" s="183"/>
      <c r="AN1059" s="183"/>
      <c r="AO1059" s="183"/>
      <c r="AP1059" s="183"/>
      <c r="AQ1059" s="183"/>
      <c r="AR1059" s="183"/>
      <c r="AS1059" s="183"/>
      <c r="AT1059" s="183"/>
      <c r="AU1059" s="183"/>
      <c r="AV1059" s="183"/>
      <c r="AW1059" s="183"/>
      <c r="AX1059" s="130"/>
      <c r="AY1059" s="130"/>
      <c r="AZ1059" s="130"/>
      <c r="BA1059" s="130"/>
      <c r="BB1059" s="130"/>
      <c r="BC1059" s="130"/>
      <c r="BD1059" s="130"/>
      <c r="BE1059" s="130"/>
      <c r="BF1059" s="130"/>
      <c r="BG1059" s="130"/>
      <c r="BH1059" s="130"/>
      <c r="BI1059" s="130"/>
      <c r="BJ1059" s="130"/>
      <c r="BK1059" s="130"/>
      <c r="BL1059" s="130"/>
      <c r="BM1059" s="130"/>
    </row>
    <row r="1060">
      <c r="A1060" s="183"/>
      <c r="B1060" s="183"/>
      <c r="C1060" s="273"/>
      <c r="D1060" s="228"/>
      <c r="E1060" s="228"/>
      <c r="F1060" s="183"/>
      <c r="G1060" s="183"/>
      <c r="H1060" s="183"/>
      <c r="I1060" s="183"/>
      <c r="J1060" s="183"/>
      <c r="K1060" s="183"/>
      <c r="L1060" s="183"/>
      <c r="M1060" s="183"/>
      <c r="N1060" s="183"/>
      <c r="O1060" s="183"/>
      <c r="P1060" s="183"/>
      <c r="Q1060" s="183"/>
      <c r="R1060" s="183"/>
      <c r="S1060" s="183"/>
      <c r="T1060" s="183"/>
      <c r="U1060" s="183"/>
      <c r="V1060" s="183"/>
      <c r="W1060" s="183"/>
      <c r="X1060" s="183"/>
      <c r="Y1060" s="183"/>
      <c r="Z1060" s="183"/>
      <c r="AA1060" s="183"/>
      <c r="AB1060" s="183"/>
      <c r="AC1060" s="183"/>
      <c r="AD1060" s="183"/>
      <c r="AE1060" s="183"/>
      <c r="AF1060" s="183"/>
      <c r="AG1060" s="183"/>
      <c r="AH1060" s="183"/>
      <c r="AI1060" s="183"/>
      <c r="AJ1060" s="183"/>
      <c r="AK1060" s="183"/>
      <c r="AL1060" s="183"/>
      <c r="AM1060" s="183"/>
      <c r="AN1060" s="183"/>
      <c r="AO1060" s="183"/>
      <c r="AP1060" s="183"/>
      <c r="AQ1060" s="183"/>
      <c r="AR1060" s="183"/>
      <c r="AS1060" s="183"/>
      <c r="AT1060" s="183"/>
      <c r="AU1060" s="183"/>
      <c r="AV1060" s="183"/>
      <c r="AW1060" s="183"/>
      <c r="AX1060" s="130"/>
      <c r="AY1060" s="130"/>
      <c r="AZ1060" s="130"/>
      <c r="BA1060" s="130"/>
      <c r="BB1060" s="130"/>
      <c r="BC1060" s="130"/>
      <c r="BD1060" s="130"/>
      <c r="BE1060" s="130"/>
      <c r="BF1060" s="130"/>
      <c r="BG1060" s="130"/>
      <c r="BH1060" s="130"/>
      <c r="BI1060" s="130"/>
      <c r="BJ1060" s="130"/>
      <c r="BK1060" s="130"/>
      <c r="BL1060" s="130"/>
      <c r="BM1060" s="130"/>
    </row>
    <row r="1061">
      <c r="A1061" s="183"/>
      <c r="B1061" s="183"/>
      <c r="C1061" s="273"/>
      <c r="D1061" s="228"/>
      <c r="E1061" s="228"/>
      <c r="F1061" s="183"/>
      <c r="G1061" s="183"/>
      <c r="H1061" s="183"/>
      <c r="I1061" s="183"/>
      <c r="J1061" s="183"/>
      <c r="K1061" s="183"/>
      <c r="L1061" s="183"/>
      <c r="M1061" s="183"/>
      <c r="N1061" s="183"/>
      <c r="O1061" s="183"/>
      <c r="P1061" s="183"/>
      <c r="Q1061" s="183"/>
      <c r="R1061" s="183"/>
      <c r="S1061" s="183"/>
      <c r="T1061" s="183"/>
      <c r="U1061" s="183"/>
      <c r="V1061" s="183"/>
      <c r="W1061" s="183"/>
      <c r="X1061" s="183"/>
      <c r="Y1061" s="183"/>
      <c r="Z1061" s="183"/>
      <c r="AA1061" s="183"/>
      <c r="AB1061" s="183"/>
      <c r="AC1061" s="183"/>
      <c r="AD1061" s="183"/>
      <c r="AE1061" s="183"/>
      <c r="AF1061" s="183"/>
      <c r="AG1061" s="183"/>
      <c r="AH1061" s="183"/>
      <c r="AI1061" s="183"/>
      <c r="AJ1061" s="183"/>
      <c r="AK1061" s="183"/>
      <c r="AL1061" s="183"/>
      <c r="AM1061" s="183"/>
      <c r="AN1061" s="183"/>
      <c r="AO1061" s="183"/>
      <c r="AP1061" s="183"/>
      <c r="AQ1061" s="183"/>
      <c r="AR1061" s="183"/>
      <c r="AS1061" s="183"/>
      <c r="AT1061" s="183"/>
      <c r="AU1061" s="183"/>
      <c r="AV1061" s="183"/>
      <c r="AW1061" s="183"/>
      <c r="AX1061" s="130"/>
      <c r="AY1061" s="130"/>
      <c r="AZ1061" s="130"/>
      <c r="BA1061" s="130"/>
      <c r="BB1061" s="130"/>
      <c r="BC1061" s="130"/>
      <c r="BD1061" s="130"/>
      <c r="BE1061" s="130"/>
      <c r="BF1061" s="130"/>
      <c r="BG1061" s="130"/>
      <c r="BH1061" s="130"/>
      <c r="BI1061" s="130"/>
      <c r="BJ1061" s="130"/>
      <c r="BK1061" s="130"/>
      <c r="BL1061" s="130"/>
      <c r="BM1061" s="130"/>
    </row>
    <row r="1062">
      <c r="A1062" s="183"/>
      <c r="B1062" s="183"/>
      <c r="C1062" s="273"/>
      <c r="D1062" s="228"/>
      <c r="E1062" s="228"/>
      <c r="F1062" s="183"/>
      <c r="G1062" s="183"/>
      <c r="H1062" s="183"/>
      <c r="I1062" s="183"/>
      <c r="J1062" s="183"/>
      <c r="K1062" s="183"/>
      <c r="L1062" s="183"/>
      <c r="M1062" s="183"/>
      <c r="N1062" s="183"/>
      <c r="O1062" s="183"/>
      <c r="P1062" s="183"/>
      <c r="Q1062" s="183"/>
      <c r="R1062" s="183"/>
      <c r="S1062" s="183"/>
      <c r="T1062" s="183"/>
      <c r="U1062" s="183"/>
      <c r="V1062" s="183"/>
      <c r="W1062" s="183"/>
      <c r="X1062" s="183"/>
      <c r="Y1062" s="183"/>
      <c r="Z1062" s="183"/>
      <c r="AA1062" s="183"/>
      <c r="AB1062" s="183"/>
      <c r="AC1062" s="183"/>
      <c r="AD1062" s="183"/>
      <c r="AE1062" s="183"/>
      <c r="AF1062" s="183"/>
      <c r="AG1062" s="183"/>
      <c r="AH1062" s="183"/>
      <c r="AI1062" s="183"/>
      <c r="AJ1062" s="183"/>
      <c r="AK1062" s="183"/>
      <c r="AL1062" s="183"/>
      <c r="AM1062" s="183"/>
      <c r="AN1062" s="183"/>
      <c r="AO1062" s="183"/>
      <c r="AP1062" s="183"/>
      <c r="AQ1062" s="183"/>
      <c r="AR1062" s="183"/>
      <c r="AS1062" s="183"/>
      <c r="AT1062" s="183"/>
      <c r="AU1062" s="183"/>
      <c r="AV1062" s="183"/>
      <c r="AW1062" s="183"/>
      <c r="AX1062" s="130"/>
      <c r="AY1062" s="130"/>
      <c r="AZ1062" s="130"/>
      <c r="BA1062" s="130"/>
      <c r="BB1062" s="130"/>
      <c r="BC1062" s="130"/>
      <c r="BD1062" s="130"/>
      <c r="BE1062" s="130"/>
      <c r="BF1062" s="130"/>
      <c r="BG1062" s="130"/>
      <c r="BH1062" s="130"/>
      <c r="BI1062" s="130"/>
      <c r="BJ1062" s="130"/>
      <c r="BK1062" s="130"/>
      <c r="BL1062" s="130"/>
      <c r="BM1062" s="130"/>
    </row>
    <row r="1063">
      <c r="A1063" s="183"/>
      <c r="B1063" s="183"/>
      <c r="C1063" s="273"/>
      <c r="D1063" s="228"/>
      <c r="E1063" s="228"/>
      <c r="F1063" s="183"/>
      <c r="G1063" s="183"/>
      <c r="H1063" s="183"/>
      <c r="I1063" s="183"/>
      <c r="J1063" s="183"/>
      <c r="K1063" s="183"/>
      <c r="L1063" s="183"/>
      <c r="M1063" s="183"/>
      <c r="N1063" s="183"/>
      <c r="O1063" s="183"/>
      <c r="P1063" s="183"/>
      <c r="Q1063" s="183"/>
      <c r="R1063" s="183"/>
      <c r="S1063" s="183"/>
      <c r="T1063" s="183"/>
      <c r="U1063" s="183"/>
      <c r="V1063" s="183"/>
      <c r="W1063" s="183"/>
      <c r="X1063" s="183"/>
      <c r="Y1063" s="183"/>
      <c r="Z1063" s="183"/>
      <c r="AA1063" s="183"/>
      <c r="AB1063" s="183"/>
      <c r="AC1063" s="183"/>
      <c r="AD1063" s="183"/>
      <c r="AE1063" s="183"/>
      <c r="AF1063" s="183"/>
      <c r="AG1063" s="183"/>
      <c r="AH1063" s="183"/>
      <c r="AI1063" s="183"/>
      <c r="AJ1063" s="183"/>
      <c r="AK1063" s="183"/>
      <c r="AL1063" s="183"/>
      <c r="AM1063" s="183"/>
      <c r="AN1063" s="183"/>
      <c r="AO1063" s="183"/>
      <c r="AP1063" s="183"/>
      <c r="AQ1063" s="183"/>
      <c r="AR1063" s="183"/>
      <c r="AS1063" s="183"/>
      <c r="AT1063" s="183"/>
      <c r="AU1063" s="183"/>
      <c r="AV1063" s="183"/>
      <c r="AW1063" s="183"/>
      <c r="AX1063" s="130"/>
      <c r="AY1063" s="130"/>
      <c r="AZ1063" s="130"/>
      <c r="BA1063" s="130"/>
      <c r="BB1063" s="130"/>
      <c r="BC1063" s="130"/>
      <c r="BD1063" s="130"/>
      <c r="BE1063" s="130"/>
      <c r="BF1063" s="130"/>
      <c r="BG1063" s="130"/>
      <c r="BH1063" s="130"/>
      <c r="BI1063" s="130"/>
      <c r="BJ1063" s="130"/>
      <c r="BK1063" s="130"/>
      <c r="BL1063" s="130"/>
      <c r="BM1063" s="130"/>
    </row>
    <row r="1064">
      <c r="A1064" s="183"/>
      <c r="B1064" s="183"/>
      <c r="C1064" s="273"/>
      <c r="D1064" s="228"/>
      <c r="E1064" s="228"/>
      <c r="F1064" s="183"/>
      <c r="G1064" s="183"/>
      <c r="H1064" s="183"/>
      <c r="I1064" s="183"/>
      <c r="J1064" s="183"/>
      <c r="K1064" s="183"/>
      <c r="L1064" s="183"/>
      <c r="M1064" s="183"/>
      <c r="N1064" s="183"/>
      <c r="O1064" s="183"/>
      <c r="P1064" s="183"/>
      <c r="Q1064" s="183"/>
      <c r="R1064" s="183"/>
      <c r="S1064" s="183"/>
      <c r="T1064" s="183"/>
      <c r="U1064" s="183"/>
      <c r="V1064" s="183"/>
      <c r="W1064" s="183"/>
      <c r="X1064" s="183"/>
      <c r="Y1064" s="183"/>
      <c r="Z1064" s="183"/>
      <c r="AA1064" s="183"/>
      <c r="AB1064" s="183"/>
      <c r="AC1064" s="183"/>
      <c r="AD1064" s="183"/>
      <c r="AE1064" s="183"/>
      <c r="AF1064" s="183"/>
      <c r="AG1064" s="183"/>
      <c r="AH1064" s="183"/>
      <c r="AI1064" s="183"/>
      <c r="AJ1064" s="183"/>
      <c r="AK1064" s="183"/>
      <c r="AL1064" s="183"/>
      <c r="AM1064" s="183"/>
      <c r="AN1064" s="183"/>
      <c r="AO1064" s="183"/>
      <c r="AP1064" s="183"/>
      <c r="AQ1064" s="183"/>
      <c r="AR1064" s="183"/>
      <c r="AS1064" s="183"/>
      <c r="AT1064" s="183"/>
      <c r="AU1064" s="183"/>
      <c r="AV1064" s="183"/>
      <c r="AW1064" s="183"/>
      <c r="AX1064" s="130"/>
      <c r="AY1064" s="130"/>
      <c r="AZ1064" s="130"/>
      <c r="BA1064" s="130"/>
      <c r="BB1064" s="130"/>
      <c r="BC1064" s="130"/>
      <c r="BD1064" s="130"/>
      <c r="BE1064" s="130"/>
      <c r="BF1064" s="130"/>
      <c r="BG1064" s="130"/>
      <c r="BH1064" s="130"/>
      <c r="BI1064" s="130"/>
      <c r="BJ1064" s="130"/>
      <c r="BK1064" s="130"/>
      <c r="BL1064" s="130"/>
      <c r="BM1064" s="130"/>
    </row>
    <row r="1065">
      <c r="A1065" s="183"/>
      <c r="B1065" s="183"/>
      <c r="C1065" s="273"/>
      <c r="D1065" s="228"/>
      <c r="E1065" s="228"/>
      <c r="F1065" s="183"/>
      <c r="G1065" s="183"/>
      <c r="H1065" s="183"/>
      <c r="I1065" s="183"/>
      <c r="J1065" s="183"/>
      <c r="K1065" s="183"/>
      <c r="L1065" s="183"/>
      <c r="M1065" s="183"/>
      <c r="N1065" s="183"/>
      <c r="O1065" s="183"/>
      <c r="P1065" s="183"/>
      <c r="Q1065" s="183"/>
      <c r="R1065" s="183"/>
      <c r="S1065" s="183"/>
      <c r="T1065" s="183"/>
      <c r="U1065" s="183"/>
      <c r="V1065" s="183"/>
      <c r="W1065" s="183"/>
      <c r="X1065" s="183"/>
      <c r="Y1065" s="183"/>
      <c r="Z1065" s="183"/>
      <c r="AA1065" s="183"/>
      <c r="AB1065" s="183"/>
      <c r="AC1065" s="183"/>
      <c r="AD1065" s="183"/>
      <c r="AE1065" s="183"/>
      <c r="AF1065" s="183"/>
      <c r="AG1065" s="183"/>
      <c r="AH1065" s="183"/>
      <c r="AI1065" s="183"/>
      <c r="AJ1065" s="183"/>
      <c r="AK1065" s="183"/>
      <c r="AL1065" s="183"/>
      <c r="AM1065" s="183"/>
      <c r="AN1065" s="183"/>
      <c r="AO1065" s="183"/>
      <c r="AP1065" s="183"/>
      <c r="AQ1065" s="183"/>
      <c r="AR1065" s="183"/>
      <c r="AS1065" s="183"/>
      <c r="AT1065" s="183"/>
      <c r="AU1065" s="183"/>
      <c r="AV1065" s="183"/>
      <c r="AW1065" s="183"/>
      <c r="AX1065" s="130"/>
      <c r="AY1065" s="130"/>
      <c r="AZ1065" s="130"/>
      <c r="BA1065" s="130"/>
      <c r="BB1065" s="130"/>
      <c r="BC1065" s="130"/>
      <c r="BD1065" s="130"/>
      <c r="BE1065" s="130"/>
      <c r="BF1065" s="130"/>
      <c r="BG1065" s="130"/>
      <c r="BH1065" s="130"/>
      <c r="BI1065" s="130"/>
      <c r="BJ1065" s="130"/>
      <c r="BK1065" s="130"/>
      <c r="BL1065" s="130"/>
      <c r="BM1065" s="130"/>
    </row>
    <row r="1066">
      <c r="A1066" s="183"/>
      <c r="B1066" s="183"/>
      <c r="C1066" s="273"/>
      <c r="D1066" s="228"/>
      <c r="E1066" s="228"/>
      <c r="F1066" s="183"/>
      <c r="G1066" s="183"/>
      <c r="H1066" s="183"/>
      <c r="I1066" s="183"/>
      <c r="J1066" s="183"/>
      <c r="K1066" s="183"/>
      <c r="L1066" s="183"/>
      <c r="M1066" s="183"/>
      <c r="N1066" s="183"/>
      <c r="O1066" s="183"/>
      <c r="P1066" s="183"/>
      <c r="Q1066" s="183"/>
      <c r="R1066" s="183"/>
      <c r="S1066" s="183"/>
      <c r="T1066" s="183"/>
      <c r="U1066" s="183"/>
      <c r="V1066" s="183"/>
      <c r="W1066" s="183"/>
      <c r="X1066" s="183"/>
      <c r="Y1066" s="183"/>
      <c r="Z1066" s="183"/>
      <c r="AA1066" s="183"/>
      <c r="AB1066" s="183"/>
      <c r="AC1066" s="183"/>
      <c r="AD1066" s="183"/>
      <c r="AE1066" s="183"/>
      <c r="AF1066" s="183"/>
      <c r="AG1066" s="183"/>
      <c r="AH1066" s="183"/>
      <c r="AI1066" s="183"/>
      <c r="AJ1066" s="183"/>
      <c r="AK1066" s="183"/>
      <c r="AL1066" s="183"/>
      <c r="AM1066" s="183"/>
      <c r="AN1066" s="183"/>
      <c r="AO1066" s="183"/>
      <c r="AP1066" s="183"/>
      <c r="AQ1066" s="183"/>
      <c r="AR1066" s="183"/>
      <c r="AS1066" s="183"/>
      <c r="AT1066" s="183"/>
      <c r="AU1066" s="183"/>
      <c r="AV1066" s="183"/>
      <c r="AW1066" s="183"/>
      <c r="AX1066" s="130"/>
      <c r="AY1066" s="130"/>
      <c r="AZ1066" s="130"/>
      <c r="BA1066" s="130"/>
      <c r="BB1066" s="130"/>
      <c r="BC1066" s="130"/>
      <c r="BD1066" s="130"/>
      <c r="BE1066" s="130"/>
      <c r="BF1066" s="130"/>
      <c r="BG1066" s="130"/>
      <c r="BH1066" s="130"/>
      <c r="BI1066" s="130"/>
      <c r="BJ1066" s="130"/>
      <c r="BK1066" s="130"/>
      <c r="BL1066" s="130"/>
      <c r="BM1066" s="130"/>
    </row>
    <row r="1067">
      <c r="A1067" s="183"/>
      <c r="B1067" s="183"/>
      <c r="C1067" s="273"/>
      <c r="D1067" s="228"/>
      <c r="E1067" s="228"/>
      <c r="F1067" s="183"/>
      <c r="G1067" s="183"/>
      <c r="H1067" s="183"/>
      <c r="I1067" s="183"/>
      <c r="J1067" s="183"/>
      <c r="K1067" s="183"/>
      <c r="L1067" s="183"/>
      <c r="M1067" s="183"/>
      <c r="N1067" s="183"/>
      <c r="O1067" s="183"/>
      <c r="P1067" s="183"/>
      <c r="Q1067" s="183"/>
      <c r="R1067" s="183"/>
      <c r="S1067" s="183"/>
      <c r="T1067" s="183"/>
      <c r="U1067" s="183"/>
      <c r="V1067" s="183"/>
      <c r="W1067" s="183"/>
      <c r="X1067" s="183"/>
      <c r="Y1067" s="183"/>
      <c r="Z1067" s="183"/>
      <c r="AA1067" s="183"/>
      <c r="AB1067" s="183"/>
      <c r="AC1067" s="183"/>
      <c r="AD1067" s="183"/>
      <c r="AE1067" s="183"/>
      <c r="AF1067" s="183"/>
      <c r="AG1067" s="183"/>
      <c r="AH1067" s="183"/>
      <c r="AI1067" s="183"/>
      <c r="AJ1067" s="183"/>
      <c r="AK1067" s="183"/>
      <c r="AL1067" s="183"/>
      <c r="AM1067" s="183"/>
      <c r="AN1067" s="183"/>
      <c r="AO1067" s="183"/>
      <c r="AP1067" s="183"/>
      <c r="AQ1067" s="183"/>
      <c r="AR1067" s="183"/>
      <c r="AS1067" s="183"/>
      <c r="AT1067" s="183"/>
      <c r="AU1067" s="183"/>
      <c r="AV1067" s="183"/>
      <c r="AW1067" s="183"/>
      <c r="AX1067" s="130"/>
      <c r="AY1067" s="130"/>
      <c r="AZ1067" s="130"/>
      <c r="BA1067" s="130"/>
      <c r="BB1067" s="130"/>
      <c r="BC1067" s="130"/>
      <c r="BD1067" s="130"/>
      <c r="BE1067" s="130"/>
      <c r="BF1067" s="130"/>
      <c r="BG1067" s="130"/>
      <c r="BH1067" s="130"/>
      <c r="BI1067" s="130"/>
      <c r="BJ1067" s="130"/>
      <c r="BK1067" s="130"/>
      <c r="BL1067" s="130"/>
      <c r="BM1067" s="130"/>
    </row>
    <row r="1068">
      <c r="A1068" s="183"/>
      <c r="B1068" s="183"/>
      <c r="C1068" s="273"/>
      <c r="D1068" s="228"/>
      <c r="E1068" s="228"/>
      <c r="F1068" s="183"/>
      <c r="G1068" s="183"/>
      <c r="H1068" s="183"/>
      <c r="I1068" s="183"/>
      <c r="J1068" s="183"/>
      <c r="K1068" s="183"/>
      <c r="L1068" s="183"/>
      <c r="M1068" s="183"/>
      <c r="N1068" s="183"/>
      <c r="O1068" s="183"/>
      <c r="P1068" s="183"/>
      <c r="Q1068" s="183"/>
      <c r="R1068" s="183"/>
      <c r="S1068" s="183"/>
      <c r="T1068" s="183"/>
      <c r="U1068" s="183"/>
      <c r="V1068" s="183"/>
      <c r="W1068" s="183"/>
      <c r="X1068" s="183"/>
      <c r="Y1068" s="183"/>
      <c r="Z1068" s="183"/>
      <c r="AA1068" s="183"/>
      <c r="AB1068" s="183"/>
      <c r="AC1068" s="183"/>
      <c r="AD1068" s="183"/>
      <c r="AE1068" s="183"/>
      <c r="AF1068" s="183"/>
      <c r="AG1068" s="183"/>
      <c r="AH1068" s="183"/>
      <c r="AI1068" s="183"/>
      <c r="AJ1068" s="183"/>
      <c r="AK1068" s="183"/>
      <c r="AL1068" s="183"/>
      <c r="AM1068" s="183"/>
      <c r="AN1068" s="183"/>
      <c r="AO1068" s="183"/>
      <c r="AP1068" s="183"/>
      <c r="AQ1068" s="183"/>
      <c r="AR1068" s="183"/>
      <c r="AS1068" s="183"/>
      <c r="AT1068" s="183"/>
      <c r="AU1068" s="183"/>
      <c r="AV1068" s="183"/>
      <c r="AW1068" s="183"/>
      <c r="AX1068" s="130"/>
      <c r="AY1068" s="130"/>
      <c r="AZ1068" s="130"/>
      <c r="BA1068" s="130"/>
      <c r="BB1068" s="130"/>
      <c r="BC1068" s="130"/>
      <c r="BD1068" s="130"/>
      <c r="BE1068" s="130"/>
      <c r="BF1068" s="130"/>
      <c r="BG1068" s="130"/>
      <c r="BH1068" s="130"/>
      <c r="BI1068" s="130"/>
      <c r="BJ1068" s="130"/>
      <c r="BK1068" s="130"/>
      <c r="BL1068" s="130"/>
      <c r="BM1068" s="130"/>
    </row>
    <row r="1069">
      <c r="A1069" s="183"/>
      <c r="B1069" s="183"/>
      <c r="C1069" s="273"/>
      <c r="D1069" s="228"/>
      <c r="E1069" s="228"/>
      <c r="F1069" s="183"/>
      <c r="G1069" s="183"/>
      <c r="H1069" s="183"/>
      <c r="I1069" s="183"/>
      <c r="J1069" s="183"/>
      <c r="K1069" s="183"/>
      <c r="L1069" s="183"/>
      <c r="M1069" s="183"/>
      <c r="N1069" s="183"/>
      <c r="O1069" s="183"/>
      <c r="P1069" s="183"/>
      <c r="Q1069" s="183"/>
      <c r="R1069" s="183"/>
      <c r="S1069" s="183"/>
      <c r="T1069" s="183"/>
      <c r="U1069" s="183"/>
      <c r="V1069" s="183"/>
      <c r="W1069" s="183"/>
      <c r="X1069" s="183"/>
      <c r="Y1069" s="183"/>
      <c r="Z1069" s="183"/>
      <c r="AA1069" s="183"/>
      <c r="AB1069" s="183"/>
      <c r="AC1069" s="183"/>
      <c r="AD1069" s="183"/>
      <c r="AE1069" s="183"/>
      <c r="AF1069" s="183"/>
      <c r="AG1069" s="183"/>
      <c r="AH1069" s="183"/>
      <c r="AI1069" s="183"/>
      <c r="AJ1069" s="183"/>
      <c r="AK1069" s="183"/>
      <c r="AL1069" s="183"/>
      <c r="AM1069" s="183"/>
      <c r="AN1069" s="183"/>
      <c r="AO1069" s="183"/>
      <c r="AP1069" s="183"/>
      <c r="AQ1069" s="183"/>
      <c r="AR1069" s="183"/>
      <c r="AS1069" s="183"/>
      <c r="AT1069" s="183"/>
      <c r="AU1069" s="183"/>
      <c r="AV1069" s="183"/>
      <c r="AW1069" s="183"/>
      <c r="AX1069" s="130"/>
      <c r="AY1069" s="130"/>
      <c r="AZ1069" s="130"/>
      <c r="BA1069" s="130"/>
      <c r="BB1069" s="130"/>
      <c r="BC1069" s="130"/>
      <c r="BD1069" s="130"/>
      <c r="BE1069" s="130"/>
      <c r="BF1069" s="130"/>
      <c r="BG1069" s="130"/>
      <c r="BH1069" s="130"/>
      <c r="BI1069" s="130"/>
      <c r="BJ1069" s="130"/>
      <c r="BK1069" s="130"/>
      <c r="BL1069" s="130"/>
      <c r="BM1069" s="130"/>
    </row>
    <row r="1070">
      <c r="A1070" s="183"/>
      <c r="B1070" s="183"/>
      <c r="C1070" s="273"/>
      <c r="D1070" s="228"/>
      <c r="E1070" s="228"/>
      <c r="F1070" s="183"/>
      <c r="G1070" s="183"/>
      <c r="H1070" s="183"/>
      <c r="I1070" s="183"/>
      <c r="J1070" s="183"/>
      <c r="K1070" s="183"/>
      <c r="L1070" s="183"/>
      <c r="M1070" s="183"/>
      <c r="N1070" s="183"/>
      <c r="O1070" s="183"/>
      <c r="P1070" s="183"/>
      <c r="Q1070" s="183"/>
      <c r="R1070" s="183"/>
      <c r="S1070" s="183"/>
      <c r="T1070" s="183"/>
      <c r="U1070" s="183"/>
      <c r="V1070" s="183"/>
      <c r="W1070" s="183"/>
      <c r="X1070" s="183"/>
      <c r="Y1070" s="183"/>
      <c r="Z1070" s="183"/>
      <c r="AA1070" s="183"/>
      <c r="AB1070" s="183"/>
      <c r="AC1070" s="183"/>
      <c r="AD1070" s="183"/>
      <c r="AE1070" s="183"/>
      <c r="AF1070" s="183"/>
      <c r="AG1070" s="183"/>
      <c r="AH1070" s="183"/>
      <c r="AI1070" s="183"/>
      <c r="AJ1070" s="183"/>
      <c r="AK1070" s="183"/>
      <c r="AL1070" s="183"/>
      <c r="AM1070" s="183"/>
      <c r="AN1070" s="183"/>
      <c r="AO1070" s="183"/>
      <c r="AP1070" s="183"/>
      <c r="AQ1070" s="183"/>
      <c r="AR1070" s="183"/>
      <c r="AS1070" s="183"/>
      <c r="AT1070" s="183"/>
      <c r="AU1070" s="183"/>
      <c r="AV1070" s="183"/>
      <c r="AW1070" s="183"/>
      <c r="AX1070" s="130"/>
      <c r="AY1070" s="130"/>
      <c r="AZ1070" s="130"/>
      <c r="BA1070" s="130"/>
      <c r="BB1070" s="130"/>
      <c r="BC1070" s="130"/>
      <c r="BD1070" s="130"/>
      <c r="BE1070" s="130"/>
      <c r="BF1070" s="130"/>
      <c r="BG1070" s="130"/>
      <c r="BH1070" s="130"/>
      <c r="BI1070" s="130"/>
      <c r="BJ1070" s="130"/>
      <c r="BK1070" s="130"/>
      <c r="BL1070" s="130"/>
      <c r="BM1070" s="130"/>
    </row>
    <row r="1071">
      <c r="A1071" s="183"/>
      <c r="B1071" s="183"/>
      <c r="C1071" s="273"/>
      <c r="D1071" s="228"/>
      <c r="E1071" s="228"/>
      <c r="F1071" s="183"/>
      <c r="G1071" s="183"/>
      <c r="H1071" s="183"/>
      <c r="I1071" s="183"/>
      <c r="J1071" s="183"/>
      <c r="K1071" s="183"/>
      <c r="L1071" s="183"/>
      <c r="M1071" s="183"/>
      <c r="N1071" s="183"/>
      <c r="O1071" s="183"/>
      <c r="P1071" s="183"/>
      <c r="Q1071" s="183"/>
      <c r="R1071" s="183"/>
      <c r="S1071" s="183"/>
      <c r="T1071" s="183"/>
      <c r="U1071" s="183"/>
      <c r="V1071" s="183"/>
      <c r="W1071" s="183"/>
      <c r="X1071" s="183"/>
      <c r="Y1071" s="183"/>
      <c r="Z1071" s="183"/>
      <c r="AA1071" s="183"/>
      <c r="AB1071" s="183"/>
      <c r="AC1071" s="183"/>
      <c r="AD1071" s="183"/>
      <c r="AE1071" s="183"/>
      <c r="AF1071" s="183"/>
      <c r="AG1071" s="183"/>
      <c r="AH1071" s="183"/>
      <c r="AI1071" s="183"/>
      <c r="AJ1071" s="183"/>
      <c r="AK1071" s="183"/>
      <c r="AL1071" s="183"/>
      <c r="AM1071" s="183"/>
      <c r="AN1071" s="183"/>
      <c r="AO1071" s="183"/>
      <c r="AP1071" s="183"/>
      <c r="AQ1071" s="183"/>
      <c r="AR1071" s="183"/>
      <c r="AS1071" s="183"/>
      <c r="AT1071" s="183"/>
      <c r="AU1071" s="183"/>
      <c r="AV1071" s="183"/>
      <c r="AW1071" s="183"/>
      <c r="AX1071" s="130"/>
      <c r="AY1071" s="130"/>
      <c r="AZ1071" s="130"/>
      <c r="BA1071" s="130"/>
      <c r="BB1071" s="130"/>
      <c r="BC1071" s="130"/>
      <c r="BD1071" s="130"/>
      <c r="BE1071" s="130"/>
      <c r="BF1071" s="130"/>
      <c r="BG1071" s="130"/>
      <c r="BH1071" s="130"/>
      <c r="BI1071" s="130"/>
      <c r="BJ1071" s="130"/>
      <c r="BK1071" s="130"/>
      <c r="BL1071" s="130"/>
      <c r="BM1071" s="130"/>
    </row>
    <row r="1072">
      <c r="A1072" s="183"/>
      <c r="B1072" s="183"/>
      <c r="C1072" s="273"/>
      <c r="D1072" s="228"/>
      <c r="E1072" s="228"/>
      <c r="F1072" s="183"/>
      <c r="G1072" s="183"/>
      <c r="H1072" s="183"/>
      <c r="I1072" s="183"/>
      <c r="J1072" s="183"/>
      <c r="K1072" s="183"/>
      <c r="L1072" s="183"/>
      <c r="M1072" s="183"/>
      <c r="N1072" s="183"/>
      <c r="O1072" s="183"/>
      <c r="P1072" s="183"/>
      <c r="Q1072" s="183"/>
      <c r="R1072" s="183"/>
      <c r="S1072" s="183"/>
      <c r="T1072" s="183"/>
      <c r="U1072" s="183"/>
      <c r="V1072" s="183"/>
      <c r="W1072" s="183"/>
      <c r="X1072" s="183"/>
      <c r="Y1072" s="183"/>
      <c r="Z1072" s="183"/>
      <c r="AA1072" s="183"/>
      <c r="AB1072" s="183"/>
      <c r="AC1072" s="183"/>
      <c r="AD1072" s="183"/>
      <c r="AE1072" s="183"/>
      <c r="AF1072" s="183"/>
      <c r="AG1072" s="183"/>
      <c r="AH1072" s="183"/>
      <c r="AI1072" s="183"/>
      <c r="AJ1072" s="183"/>
      <c r="AK1072" s="183"/>
      <c r="AL1072" s="183"/>
      <c r="AM1072" s="183"/>
      <c r="AN1072" s="183"/>
      <c r="AO1072" s="183"/>
      <c r="AP1072" s="183"/>
      <c r="AQ1072" s="183"/>
      <c r="AR1072" s="183"/>
      <c r="AS1072" s="183"/>
      <c r="AT1072" s="183"/>
      <c r="AU1072" s="183"/>
      <c r="AV1072" s="183"/>
      <c r="AW1072" s="183"/>
      <c r="AX1072" s="130"/>
      <c r="AY1072" s="130"/>
      <c r="AZ1072" s="130"/>
      <c r="BA1072" s="130"/>
      <c r="BB1072" s="130"/>
      <c r="BC1072" s="130"/>
      <c r="BD1072" s="130"/>
      <c r="BE1072" s="130"/>
      <c r="BF1072" s="130"/>
      <c r="BG1072" s="130"/>
      <c r="BH1072" s="130"/>
      <c r="BI1072" s="130"/>
      <c r="BJ1072" s="130"/>
      <c r="BK1072" s="130"/>
      <c r="BL1072" s="130"/>
      <c r="BM1072" s="130"/>
    </row>
    <row r="1073">
      <c r="A1073" s="183"/>
      <c r="B1073" s="183"/>
      <c r="C1073" s="273"/>
      <c r="D1073" s="228"/>
      <c r="E1073" s="228"/>
      <c r="F1073" s="183"/>
      <c r="G1073" s="183"/>
      <c r="H1073" s="183"/>
      <c r="I1073" s="183"/>
      <c r="J1073" s="183"/>
      <c r="K1073" s="183"/>
      <c r="L1073" s="183"/>
      <c r="M1073" s="183"/>
      <c r="N1073" s="183"/>
      <c r="O1073" s="183"/>
      <c r="P1073" s="183"/>
      <c r="Q1073" s="183"/>
      <c r="R1073" s="183"/>
      <c r="S1073" s="183"/>
      <c r="T1073" s="183"/>
      <c r="U1073" s="183"/>
      <c r="V1073" s="183"/>
      <c r="W1073" s="183"/>
      <c r="X1073" s="183"/>
      <c r="Y1073" s="183"/>
      <c r="Z1073" s="183"/>
      <c r="AA1073" s="183"/>
      <c r="AB1073" s="183"/>
      <c r="AC1073" s="183"/>
      <c r="AD1073" s="183"/>
      <c r="AE1073" s="183"/>
      <c r="AF1073" s="183"/>
      <c r="AG1073" s="183"/>
      <c r="AH1073" s="183"/>
      <c r="AI1073" s="183"/>
      <c r="AJ1073" s="183"/>
      <c r="AK1073" s="183"/>
      <c r="AL1073" s="183"/>
      <c r="AM1073" s="183"/>
      <c r="AN1073" s="183"/>
      <c r="AO1073" s="183"/>
      <c r="AP1073" s="183"/>
      <c r="AQ1073" s="183"/>
      <c r="AR1073" s="183"/>
      <c r="AS1073" s="183"/>
      <c r="AT1073" s="183"/>
      <c r="AU1073" s="183"/>
      <c r="AV1073" s="183"/>
      <c r="AW1073" s="183"/>
      <c r="AX1073" s="130"/>
      <c r="AY1073" s="130"/>
      <c r="AZ1073" s="130"/>
      <c r="BA1073" s="130"/>
      <c r="BB1073" s="130"/>
      <c r="BC1073" s="130"/>
      <c r="BD1073" s="130"/>
      <c r="BE1073" s="130"/>
      <c r="BF1073" s="130"/>
      <c r="BG1073" s="130"/>
      <c r="BH1073" s="130"/>
      <c r="BI1073" s="130"/>
      <c r="BJ1073" s="130"/>
      <c r="BK1073" s="130"/>
      <c r="BL1073" s="130"/>
      <c r="BM1073" s="130"/>
    </row>
    <row r="1074">
      <c r="A1074" s="183"/>
      <c r="B1074" s="183"/>
      <c r="C1074" s="273"/>
      <c r="D1074" s="228"/>
      <c r="E1074" s="228"/>
      <c r="F1074" s="183"/>
      <c r="G1074" s="183"/>
      <c r="H1074" s="183"/>
      <c r="I1074" s="183"/>
      <c r="J1074" s="183"/>
      <c r="K1074" s="183"/>
      <c r="L1074" s="183"/>
      <c r="M1074" s="183"/>
      <c r="N1074" s="183"/>
      <c r="O1074" s="183"/>
      <c r="P1074" s="183"/>
      <c r="Q1074" s="183"/>
      <c r="R1074" s="183"/>
      <c r="S1074" s="183"/>
      <c r="T1074" s="183"/>
      <c r="U1074" s="183"/>
      <c r="V1074" s="183"/>
      <c r="W1074" s="183"/>
      <c r="X1074" s="183"/>
      <c r="Y1074" s="183"/>
      <c r="Z1074" s="183"/>
      <c r="AA1074" s="183"/>
      <c r="AB1074" s="183"/>
      <c r="AC1074" s="183"/>
      <c r="AD1074" s="183"/>
      <c r="AE1074" s="183"/>
      <c r="AF1074" s="183"/>
      <c r="AG1074" s="183"/>
      <c r="AH1074" s="183"/>
      <c r="AI1074" s="183"/>
      <c r="AJ1074" s="183"/>
      <c r="AK1074" s="183"/>
      <c r="AL1074" s="183"/>
      <c r="AM1074" s="183"/>
      <c r="AN1074" s="183"/>
      <c r="AO1074" s="183"/>
      <c r="AP1074" s="183"/>
      <c r="AQ1074" s="183"/>
      <c r="AR1074" s="183"/>
      <c r="AS1074" s="183"/>
      <c r="AT1074" s="183"/>
      <c r="AU1074" s="183"/>
      <c r="AV1074" s="183"/>
      <c r="AW1074" s="183"/>
      <c r="AX1074" s="130"/>
      <c r="AY1074" s="130"/>
      <c r="AZ1074" s="130"/>
      <c r="BA1074" s="130"/>
      <c r="BB1074" s="130"/>
      <c r="BC1074" s="130"/>
      <c r="BD1074" s="130"/>
      <c r="BE1074" s="130"/>
      <c r="BF1074" s="130"/>
      <c r="BG1074" s="130"/>
      <c r="BH1074" s="130"/>
      <c r="BI1074" s="130"/>
      <c r="BJ1074" s="130"/>
      <c r="BK1074" s="130"/>
      <c r="BL1074" s="130"/>
      <c r="BM1074" s="130"/>
    </row>
    <row r="1075">
      <c r="A1075" s="183"/>
      <c r="B1075" s="183"/>
      <c r="C1075" s="273"/>
      <c r="D1075" s="228"/>
      <c r="E1075" s="228"/>
      <c r="F1075" s="183"/>
      <c r="G1075" s="183"/>
      <c r="H1075" s="183"/>
      <c r="I1075" s="183"/>
      <c r="J1075" s="183"/>
      <c r="K1075" s="183"/>
      <c r="L1075" s="183"/>
      <c r="M1075" s="183"/>
      <c r="N1075" s="183"/>
      <c r="O1075" s="183"/>
      <c r="P1075" s="183"/>
      <c r="Q1075" s="183"/>
      <c r="R1075" s="183"/>
      <c r="S1075" s="183"/>
      <c r="T1075" s="183"/>
      <c r="U1075" s="183"/>
      <c r="V1075" s="183"/>
      <c r="W1075" s="183"/>
      <c r="X1075" s="183"/>
      <c r="Y1075" s="183"/>
      <c r="Z1075" s="183"/>
      <c r="AA1075" s="183"/>
      <c r="AB1075" s="183"/>
      <c r="AC1075" s="183"/>
      <c r="AD1075" s="183"/>
      <c r="AE1075" s="183"/>
      <c r="AF1075" s="183"/>
      <c r="AG1075" s="183"/>
      <c r="AH1075" s="183"/>
      <c r="AI1075" s="183"/>
      <c r="AJ1075" s="183"/>
      <c r="AK1075" s="183"/>
      <c r="AL1075" s="183"/>
      <c r="AM1075" s="183"/>
      <c r="AN1075" s="183"/>
      <c r="AO1075" s="183"/>
      <c r="AP1075" s="183"/>
      <c r="AQ1075" s="183"/>
      <c r="AR1075" s="183"/>
      <c r="AS1075" s="183"/>
      <c r="AT1075" s="183"/>
      <c r="AU1075" s="183"/>
      <c r="AV1075" s="183"/>
      <c r="AW1075" s="183"/>
      <c r="AX1075" s="130"/>
      <c r="AY1075" s="130"/>
      <c r="AZ1075" s="130"/>
      <c r="BA1075" s="130"/>
      <c r="BB1075" s="130"/>
      <c r="BC1075" s="130"/>
      <c r="BD1075" s="130"/>
      <c r="BE1075" s="130"/>
      <c r="BF1075" s="130"/>
      <c r="BG1075" s="130"/>
      <c r="BH1075" s="130"/>
      <c r="BI1075" s="130"/>
      <c r="BJ1075" s="130"/>
      <c r="BK1075" s="130"/>
      <c r="BL1075" s="130"/>
      <c r="BM1075" s="130"/>
    </row>
    <row r="1076">
      <c r="A1076" s="183"/>
      <c r="B1076" s="183"/>
      <c r="C1076" s="273"/>
      <c r="D1076" s="228"/>
      <c r="E1076" s="228"/>
      <c r="F1076" s="183"/>
      <c r="G1076" s="183"/>
      <c r="H1076" s="183"/>
      <c r="I1076" s="183"/>
      <c r="J1076" s="183"/>
      <c r="K1076" s="183"/>
      <c r="L1076" s="183"/>
      <c r="M1076" s="183"/>
      <c r="N1076" s="183"/>
      <c r="O1076" s="183"/>
      <c r="P1076" s="183"/>
      <c r="Q1076" s="183"/>
      <c r="R1076" s="183"/>
      <c r="S1076" s="183"/>
      <c r="T1076" s="183"/>
      <c r="U1076" s="183"/>
      <c r="V1076" s="183"/>
      <c r="W1076" s="183"/>
      <c r="X1076" s="183"/>
      <c r="Y1076" s="183"/>
      <c r="Z1076" s="183"/>
      <c r="AA1076" s="183"/>
      <c r="AB1076" s="183"/>
      <c r="AC1076" s="183"/>
      <c r="AD1076" s="183"/>
      <c r="AE1076" s="183"/>
      <c r="AF1076" s="183"/>
      <c r="AG1076" s="183"/>
      <c r="AH1076" s="183"/>
      <c r="AI1076" s="183"/>
      <c r="AJ1076" s="183"/>
      <c r="AK1076" s="183"/>
      <c r="AL1076" s="183"/>
      <c r="AM1076" s="183"/>
      <c r="AN1076" s="183"/>
      <c r="AO1076" s="183"/>
      <c r="AP1076" s="183"/>
      <c r="AQ1076" s="183"/>
      <c r="AR1076" s="183"/>
      <c r="AS1076" s="183"/>
      <c r="AT1076" s="183"/>
      <c r="AU1076" s="183"/>
      <c r="AV1076" s="183"/>
      <c r="AW1076" s="183"/>
      <c r="AX1076" s="130"/>
      <c r="AY1076" s="130"/>
      <c r="AZ1076" s="130"/>
      <c r="BA1076" s="130"/>
      <c r="BB1076" s="130"/>
      <c r="BC1076" s="130"/>
      <c r="BD1076" s="130"/>
      <c r="BE1076" s="130"/>
      <c r="BF1076" s="130"/>
      <c r="BG1076" s="130"/>
      <c r="BH1076" s="130"/>
      <c r="BI1076" s="130"/>
      <c r="BJ1076" s="130"/>
      <c r="BK1076" s="130"/>
      <c r="BL1076" s="130"/>
      <c r="BM1076" s="130"/>
    </row>
    <row r="1077">
      <c r="A1077" s="183"/>
      <c r="B1077" s="183"/>
      <c r="C1077" s="273"/>
      <c r="D1077" s="228"/>
      <c r="E1077" s="228"/>
      <c r="F1077" s="183"/>
      <c r="G1077" s="183"/>
      <c r="H1077" s="183"/>
      <c r="I1077" s="183"/>
      <c r="J1077" s="183"/>
      <c r="K1077" s="183"/>
      <c r="L1077" s="183"/>
      <c r="M1077" s="183"/>
      <c r="N1077" s="183"/>
      <c r="O1077" s="183"/>
      <c r="P1077" s="183"/>
      <c r="Q1077" s="183"/>
      <c r="R1077" s="183"/>
      <c r="S1077" s="183"/>
      <c r="T1077" s="183"/>
      <c r="U1077" s="183"/>
      <c r="V1077" s="183"/>
      <c r="W1077" s="183"/>
      <c r="X1077" s="183"/>
      <c r="Y1077" s="183"/>
      <c r="Z1077" s="183"/>
      <c r="AA1077" s="183"/>
      <c r="AB1077" s="183"/>
      <c r="AC1077" s="183"/>
      <c r="AD1077" s="183"/>
      <c r="AE1077" s="183"/>
      <c r="AF1077" s="183"/>
      <c r="AG1077" s="183"/>
      <c r="AH1077" s="183"/>
      <c r="AI1077" s="183"/>
      <c r="AJ1077" s="183"/>
      <c r="AK1077" s="183"/>
      <c r="AL1077" s="183"/>
      <c r="AM1077" s="183"/>
      <c r="AN1077" s="183"/>
      <c r="AO1077" s="183"/>
      <c r="AP1077" s="183"/>
      <c r="AQ1077" s="183"/>
      <c r="AR1077" s="183"/>
      <c r="AS1077" s="183"/>
      <c r="AT1077" s="183"/>
      <c r="AU1077" s="183"/>
      <c r="AV1077" s="183"/>
      <c r="AW1077" s="183"/>
      <c r="AX1077" s="130"/>
      <c r="AY1077" s="130"/>
      <c r="AZ1077" s="130"/>
      <c r="BA1077" s="130"/>
      <c r="BB1077" s="130"/>
      <c r="BC1077" s="130"/>
      <c r="BD1077" s="130"/>
      <c r="BE1077" s="130"/>
      <c r="BF1077" s="130"/>
      <c r="BG1077" s="130"/>
      <c r="BH1077" s="130"/>
      <c r="BI1077" s="130"/>
      <c r="BJ1077" s="130"/>
      <c r="BK1077" s="130"/>
      <c r="BL1077" s="130"/>
      <c r="BM1077" s="130"/>
    </row>
    <row r="1078">
      <c r="A1078" s="183"/>
      <c r="B1078" s="183"/>
      <c r="C1078" s="273"/>
      <c r="D1078" s="228"/>
      <c r="E1078" s="228"/>
      <c r="F1078" s="183"/>
      <c r="G1078" s="183"/>
      <c r="H1078" s="183"/>
      <c r="I1078" s="183"/>
      <c r="J1078" s="183"/>
      <c r="K1078" s="183"/>
      <c r="L1078" s="183"/>
      <c r="M1078" s="183"/>
      <c r="N1078" s="183"/>
      <c r="O1078" s="183"/>
      <c r="P1078" s="183"/>
      <c r="Q1078" s="183"/>
      <c r="R1078" s="183"/>
      <c r="S1078" s="183"/>
      <c r="T1078" s="183"/>
      <c r="U1078" s="183"/>
      <c r="V1078" s="183"/>
      <c r="W1078" s="183"/>
      <c r="X1078" s="183"/>
      <c r="Y1078" s="183"/>
      <c r="Z1078" s="183"/>
      <c r="AA1078" s="183"/>
      <c r="AB1078" s="183"/>
      <c r="AC1078" s="183"/>
      <c r="AD1078" s="183"/>
      <c r="AE1078" s="183"/>
      <c r="AF1078" s="183"/>
      <c r="AG1078" s="183"/>
      <c r="AH1078" s="183"/>
      <c r="AI1078" s="183"/>
      <c r="AJ1078" s="183"/>
      <c r="AK1078" s="183"/>
      <c r="AL1078" s="183"/>
      <c r="AM1078" s="183"/>
      <c r="AN1078" s="183"/>
      <c r="AO1078" s="183"/>
      <c r="AP1078" s="183"/>
      <c r="AQ1078" s="183"/>
      <c r="AR1078" s="183"/>
      <c r="AS1078" s="183"/>
      <c r="AT1078" s="183"/>
      <c r="AU1078" s="183"/>
      <c r="AV1078" s="183"/>
      <c r="AW1078" s="183"/>
      <c r="AX1078" s="130"/>
      <c r="AY1078" s="130"/>
      <c r="AZ1078" s="130"/>
      <c r="BA1078" s="130"/>
      <c r="BB1078" s="130"/>
      <c r="BC1078" s="130"/>
      <c r="BD1078" s="130"/>
      <c r="BE1078" s="130"/>
      <c r="BF1078" s="130"/>
      <c r="BG1078" s="130"/>
      <c r="BH1078" s="130"/>
      <c r="BI1078" s="130"/>
      <c r="BJ1078" s="130"/>
      <c r="BK1078" s="130"/>
      <c r="BL1078" s="130"/>
      <c r="BM1078" s="130"/>
    </row>
    <row r="1079">
      <c r="A1079" s="183"/>
      <c r="B1079" s="183"/>
      <c r="C1079" s="273"/>
      <c r="D1079" s="228"/>
      <c r="E1079" s="228"/>
      <c r="F1079" s="183"/>
      <c r="G1079" s="183"/>
      <c r="H1079" s="183"/>
      <c r="I1079" s="183"/>
      <c r="J1079" s="183"/>
      <c r="K1079" s="183"/>
      <c r="L1079" s="183"/>
      <c r="M1079" s="183"/>
      <c r="N1079" s="183"/>
      <c r="O1079" s="183"/>
      <c r="P1079" s="183"/>
      <c r="Q1079" s="183"/>
      <c r="R1079" s="183"/>
      <c r="S1079" s="183"/>
      <c r="T1079" s="183"/>
      <c r="U1079" s="183"/>
      <c r="V1079" s="183"/>
      <c r="W1079" s="183"/>
      <c r="X1079" s="183"/>
      <c r="Y1079" s="183"/>
      <c r="Z1079" s="183"/>
      <c r="AA1079" s="183"/>
      <c r="AB1079" s="183"/>
      <c r="AC1079" s="183"/>
      <c r="AD1079" s="183"/>
      <c r="AE1079" s="183"/>
      <c r="AF1079" s="183"/>
      <c r="AG1079" s="183"/>
      <c r="AH1079" s="183"/>
      <c r="AI1079" s="183"/>
      <c r="AJ1079" s="183"/>
      <c r="AK1079" s="183"/>
      <c r="AL1079" s="183"/>
      <c r="AM1079" s="183"/>
      <c r="AN1079" s="183"/>
      <c r="AO1079" s="183"/>
      <c r="AP1079" s="183"/>
      <c r="AQ1079" s="183"/>
      <c r="AR1079" s="183"/>
      <c r="AS1079" s="183"/>
      <c r="AT1079" s="183"/>
      <c r="AU1079" s="183"/>
      <c r="AV1079" s="183"/>
      <c r="AW1079" s="183"/>
      <c r="AX1079" s="130"/>
      <c r="AY1079" s="130"/>
      <c r="AZ1079" s="130"/>
      <c r="BA1079" s="130"/>
      <c r="BB1079" s="130"/>
      <c r="BC1079" s="130"/>
      <c r="BD1079" s="130"/>
      <c r="BE1079" s="130"/>
      <c r="BF1079" s="130"/>
      <c r="BG1079" s="130"/>
      <c r="BH1079" s="130"/>
      <c r="BI1079" s="130"/>
      <c r="BJ1079" s="130"/>
      <c r="BK1079" s="130"/>
      <c r="BL1079" s="130"/>
      <c r="BM1079" s="130"/>
    </row>
    <row r="1080">
      <c r="A1080" s="183"/>
      <c r="B1080" s="183"/>
      <c r="C1080" s="273"/>
      <c r="D1080" s="228"/>
      <c r="E1080" s="228"/>
      <c r="F1080" s="183"/>
      <c r="G1080" s="183"/>
      <c r="H1080" s="183"/>
      <c r="I1080" s="183"/>
      <c r="J1080" s="183"/>
      <c r="K1080" s="183"/>
      <c r="L1080" s="183"/>
      <c r="M1080" s="183"/>
      <c r="N1080" s="183"/>
      <c r="O1080" s="183"/>
      <c r="P1080" s="183"/>
      <c r="Q1080" s="183"/>
      <c r="R1080" s="183"/>
      <c r="S1080" s="183"/>
      <c r="T1080" s="183"/>
      <c r="U1080" s="183"/>
      <c r="V1080" s="183"/>
      <c r="W1080" s="183"/>
      <c r="X1080" s="183"/>
      <c r="Y1080" s="183"/>
      <c r="Z1080" s="183"/>
      <c r="AA1080" s="183"/>
      <c r="AB1080" s="183"/>
      <c r="AC1080" s="183"/>
      <c r="AD1080" s="183"/>
      <c r="AE1080" s="183"/>
      <c r="AF1080" s="183"/>
      <c r="AG1080" s="183"/>
      <c r="AH1080" s="183"/>
      <c r="AI1080" s="183"/>
      <c r="AJ1080" s="183"/>
      <c r="AK1080" s="183"/>
      <c r="AL1080" s="183"/>
      <c r="AM1080" s="183"/>
      <c r="AN1080" s="183"/>
      <c r="AO1080" s="183"/>
      <c r="AP1080" s="183"/>
      <c r="AQ1080" s="183"/>
      <c r="AR1080" s="183"/>
      <c r="AS1080" s="183"/>
      <c r="AT1080" s="183"/>
      <c r="AU1080" s="183"/>
      <c r="AV1080" s="183"/>
      <c r="AW1080" s="183"/>
      <c r="AX1080" s="130"/>
      <c r="AY1080" s="130"/>
      <c r="AZ1080" s="130"/>
      <c r="BA1080" s="130"/>
      <c r="BB1080" s="130"/>
      <c r="BC1080" s="130"/>
      <c r="BD1080" s="130"/>
      <c r="BE1080" s="130"/>
      <c r="BF1080" s="130"/>
      <c r="BG1080" s="130"/>
      <c r="BH1080" s="130"/>
      <c r="BI1080" s="130"/>
      <c r="BJ1080" s="130"/>
      <c r="BK1080" s="130"/>
      <c r="BL1080" s="130"/>
      <c r="BM1080" s="130"/>
    </row>
    <row r="1081">
      <c r="A1081" s="183"/>
      <c r="B1081" s="183"/>
      <c r="C1081" s="273"/>
      <c r="D1081" s="228"/>
      <c r="E1081" s="228"/>
      <c r="F1081" s="183"/>
      <c r="G1081" s="183"/>
      <c r="H1081" s="183"/>
      <c r="I1081" s="183"/>
      <c r="J1081" s="183"/>
      <c r="K1081" s="183"/>
      <c r="L1081" s="183"/>
      <c r="M1081" s="183"/>
      <c r="N1081" s="183"/>
      <c r="O1081" s="183"/>
      <c r="P1081" s="183"/>
      <c r="Q1081" s="183"/>
      <c r="R1081" s="183"/>
      <c r="S1081" s="183"/>
      <c r="T1081" s="183"/>
      <c r="U1081" s="183"/>
      <c r="V1081" s="183"/>
      <c r="W1081" s="183"/>
      <c r="X1081" s="183"/>
      <c r="Y1081" s="183"/>
      <c r="Z1081" s="183"/>
      <c r="AA1081" s="183"/>
      <c r="AB1081" s="183"/>
      <c r="AC1081" s="183"/>
      <c r="AD1081" s="183"/>
      <c r="AE1081" s="183"/>
      <c r="AF1081" s="183"/>
      <c r="AG1081" s="183"/>
      <c r="AH1081" s="183"/>
      <c r="AI1081" s="183"/>
      <c r="AJ1081" s="183"/>
      <c r="AK1081" s="183"/>
      <c r="AL1081" s="183"/>
      <c r="AM1081" s="183"/>
      <c r="AN1081" s="183"/>
      <c r="AO1081" s="183"/>
      <c r="AP1081" s="183"/>
      <c r="AQ1081" s="183"/>
      <c r="AR1081" s="183"/>
      <c r="AS1081" s="183"/>
      <c r="AT1081" s="183"/>
      <c r="AU1081" s="183"/>
      <c r="AV1081" s="183"/>
      <c r="AW1081" s="183"/>
      <c r="AX1081" s="130"/>
      <c r="AY1081" s="130"/>
      <c r="AZ1081" s="130"/>
      <c r="BA1081" s="130"/>
      <c r="BB1081" s="130"/>
      <c r="BC1081" s="130"/>
      <c r="BD1081" s="130"/>
      <c r="BE1081" s="130"/>
      <c r="BF1081" s="130"/>
      <c r="BG1081" s="130"/>
      <c r="BH1081" s="130"/>
      <c r="BI1081" s="130"/>
      <c r="BJ1081" s="130"/>
      <c r="BK1081" s="130"/>
      <c r="BL1081" s="130"/>
      <c r="BM1081" s="130"/>
    </row>
    <row r="1082">
      <c r="A1082" s="183"/>
      <c r="B1082" s="183"/>
      <c r="C1082" s="273"/>
      <c r="D1082" s="228"/>
      <c r="E1082" s="228"/>
      <c r="F1082" s="183"/>
      <c r="G1082" s="183"/>
      <c r="H1082" s="183"/>
      <c r="I1082" s="183"/>
      <c r="J1082" s="183"/>
      <c r="K1082" s="183"/>
      <c r="L1082" s="183"/>
      <c r="M1082" s="183"/>
      <c r="N1082" s="183"/>
      <c r="O1082" s="183"/>
      <c r="P1082" s="183"/>
      <c r="Q1082" s="183"/>
      <c r="R1082" s="183"/>
      <c r="S1082" s="183"/>
      <c r="T1082" s="183"/>
      <c r="U1082" s="183"/>
      <c r="V1082" s="183"/>
      <c r="W1082" s="183"/>
      <c r="X1082" s="183"/>
      <c r="Y1082" s="183"/>
      <c r="Z1082" s="183"/>
      <c r="AA1082" s="183"/>
      <c r="AB1082" s="183"/>
      <c r="AC1082" s="183"/>
      <c r="AD1082" s="183"/>
      <c r="AE1082" s="183"/>
      <c r="AF1082" s="183"/>
      <c r="AG1082" s="183"/>
      <c r="AH1082" s="183"/>
      <c r="AI1082" s="183"/>
      <c r="AJ1082" s="183"/>
      <c r="AK1082" s="183"/>
      <c r="AL1082" s="183"/>
      <c r="AM1082" s="183"/>
      <c r="AN1082" s="183"/>
      <c r="AO1082" s="183"/>
      <c r="AP1082" s="183"/>
      <c r="AQ1082" s="183"/>
      <c r="AR1082" s="183"/>
      <c r="AS1082" s="183"/>
      <c r="AT1082" s="183"/>
      <c r="AU1082" s="183"/>
      <c r="AV1082" s="183"/>
      <c r="AW1082" s="183"/>
      <c r="AX1082" s="130"/>
      <c r="AY1082" s="130"/>
      <c r="AZ1082" s="130"/>
      <c r="BA1082" s="130"/>
      <c r="BB1082" s="130"/>
      <c r="BC1082" s="130"/>
      <c r="BD1082" s="130"/>
      <c r="BE1082" s="130"/>
      <c r="BF1082" s="130"/>
      <c r="BG1082" s="130"/>
      <c r="BH1082" s="130"/>
      <c r="BI1082" s="130"/>
      <c r="BJ1082" s="130"/>
      <c r="BK1082" s="130"/>
      <c r="BL1082" s="130"/>
      <c r="BM1082" s="130"/>
    </row>
    <row r="1083">
      <c r="A1083" s="183"/>
      <c r="B1083" s="183"/>
      <c r="C1083" s="273"/>
      <c r="D1083" s="228"/>
      <c r="E1083" s="228"/>
      <c r="F1083" s="183"/>
      <c r="G1083" s="183"/>
      <c r="H1083" s="183"/>
      <c r="I1083" s="183"/>
      <c r="J1083" s="183"/>
      <c r="K1083" s="183"/>
      <c r="L1083" s="183"/>
      <c r="M1083" s="183"/>
      <c r="N1083" s="183"/>
      <c r="O1083" s="183"/>
      <c r="P1083" s="183"/>
      <c r="Q1083" s="183"/>
      <c r="R1083" s="183"/>
      <c r="S1083" s="183"/>
      <c r="T1083" s="183"/>
      <c r="U1083" s="183"/>
      <c r="V1083" s="183"/>
      <c r="W1083" s="183"/>
      <c r="X1083" s="183"/>
      <c r="Y1083" s="183"/>
      <c r="Z1083" s="183"/>
      <c r="AA1083" s="183"/>
      <c r="AB1083" s="183"/>
      <c r="AC1083" s="183"/>
      <c r="AD1083" s="183"/>
      <c r="AE1083" s="183"/>
      <c r="AF1083" s="183"/>
      <c r="AG1083" s="183"/>
      <c r="AH1083" s="183"/>
      <c r="AI1083" s="183"/>
      <c r="AJ1083" s="183"/>
      <c r="AK1083" s="183"/>
      <c r="AL1083" s="183"/>
      <c r="AM1083" s="183"/>
      <c r="AN1083" s="183"/>
      <c r="AO1083" s="183"/>
      <c r="AP1083" s="183"/>
      <c r="AQ1083" s="183"/>
      <c r="AR1083" s="183"/>
      <c r="AS1083" s="183"/>
      <c r="AT1083" s="183"/>
      <c r="AU1083" s="183"/>
      <c r="AV1083" s="183"/>
      <c r="AW1083" s="183"/>
      <c r="AX1083" s="130"/>
      <c r="AY1083" s="130"/>
      <c r="AZ1083" s="130"/>
      <c r="BA1083" s="130"/>
      <c r="BB1083" s="130"/>
      <c r="BC1083" s="130"/>
      <c r="BD1083" s="130"/>
      <c r="BE1083" s="130"/>
      <c r="BF1083" s="130"/>
      <c r="BG1083" s="130"/>
      <c r="BH1083" s="130"/>
      <c r="BI1083" s="130"/>
      <c r="BJ1083" s="130"/>
      <c r="BK1083" s="130"/>
      <c r="BL1083" s="130"/>
      <c r="BM1083" s="130"/>
    </row>
    <row r="1084">
      <c r="A1084" s="183"/>
      <c r="B1084" s="183"/>
      <c r="C1084" s="273"/>
      <c r="D1084" s="228"/>
      <c r="E1084" s="228"/>
      <c r="F1084" s="183"/>
      <c r="G1084" s="183"/>
      <c r="H1084" s="183"/>
      <c r="I1084" s="183"/>
      <c r="J1084" s="183"/>
      <c r="K1084" s="183"/>
      <c r="L1084" s="183"/>
      <c r="M1084" s="183"/>
      <c r="N1084" s="183"/>
      <c r="O1084" s="183"/>
      <c r="P1084" s="183"/>
      <c r="Q1084" s="183"/>
      <c r="R1084" s="183"/>
      <c r="S1084" s="183"/>
      <c r="T1084" s="183"/>
      <c r="U1084" s="183"/>
      <c r="V1084" s="183"/>
      <c r="W1084" s="183"/>
      <c r="X1084" s="183"/>
      <c r="Y1084" s="183"/>
      <c r="Z1084" s="183"/>
      <c r="AA1084" s="183"/>
      <c r="AB1084" s="183"/>
      <c r="AC1084" s="183"/>
      <c r="AD1084" s="183"/>
      <c r="AE1084" s="183"/>
      <c r="AF1084" s="183"/>
      <c r="AG1084" s="183"/>
      <c r="AH1084" s="183"/>
      <c r="AI1084" s="183"/>
      <c r="AJ1084" s="183"/>
      <c r="AK1084" s="183"/>
      <c r="AL1084" s="183"/>
      <c r="AM1084" s="183"/>
      <c r="AN1084" s="183"/>
      <c r="AO1084" s="183"/>
      <c r="AP1084" s="183"/>
      <c r="AQ1084" s="183"/>
      <c r="AR1084" s="183"/>
      <c r="AS1084" s="183"/>
      <c r="AT1084" s="183"/>
      <c r="AU1084" s="183"/>
      <c r="AV1084" s="183"/>
      <c r="AW1084" s="183"/>
      <c r="AX1084" s="130"/>
      <c r="AY1084" s="130"/>
      <c r="AZ1084" s="130"/>
      <c r="BA1084" s="130"/>
      <c r="BB1084" s="130"/>
      <c r="BC1084" s="130"/>
      <c r="BD1084" s="130"/>
      <c r="BE1084" s="130"/>
      <c r="BF1084" s="130"/>
      <c r="BG1084" s="130"/>
      <c r="BH1084" s="130"/>
      <c r="BI1084" s="130"/>
      <c r="BJ1084" s="130"/>
      <c r="BK1084" s="130"/>
      <c r="BL1084" s="130"/>
      <c r="BM1084" s="130"/>
    </row>
    <row r="1085">
      <c r="A1085" s="183"/>
      <c r="B1085" s="183"/>
      <c r="C1085" s="273"/>
      <c r="D1085" s="228"/>
      <c r="E1085" s="228"/>
      <c r="F1085" s="183"/>
      <c r="G1085" s="183"/>
      <c r="H1085" s="183"/>
      <c r="I1085" s="183"/>
      <c r="J1085" s="183"/>
      <c r="K1085" s="183"/>
      <c r="L1085" s="183"/>
      <c r="M1085" s="183"/>
      <c r="N1085" s="183"/>
      <c r="O1085" s="183"/>
      <c r="P1085" s="183"/>
      <c r="Q1085" s="183"/>
      <c r="R1085" s="183"/>
      <c r="S1085" s="183"/>
      <c r="T1085" s="183"/>
      <c r="U1085" s="183"/>
      <c r="V1085" s="183"/>
      <c r="W1085" s="183"/>
      <c r="X1085" s="183"/>
      <c r="Y1085" s="183"/>
      <c r="Z1085" s="183"/>
      <c r="AA1085" s="183"/>
      <c r="AB1085" s="183"/>
      <c r="AC1085" s="183"/>
      <c r="AD1085" s="183"/>
      <c r="AE1085" s="183"/>
      <c r="AF1085" s="183"/>
      <c r="AG1085" s="183"/>
      <c r="AH1085" s="183"/>
      <c r="AI1085" s="183"/>
      <c r="AJ1085" s="183"/>
      <c r="AK1085" s="183"/>
      <c r="AL1085" s="183"/>
      <c r="AM1085" s="183"/>
      <c r="AN1085" s="183"/>
      <c r="AO1085" s="183"/>
      <c r="AP1085" s="183"/>
      <c r="AQ1085" s="183"/>
      <c r="AR1085" s="183"/>
      <c r="AS1085" s="183"/>
      <c r="AT1085" s="183"/>
      <c r="AU1085" s="183"/>
      <c r="AV1085" s="183"/>
      <c r="AW1085" s="183"/>
      <c r="AX1085" s="130"/>
      <c r="AY1085" s="130"/>
      <c r="AZ1085" s="130"/>
      <c r="BA1085" s="130"/>
      <c r="BB1085" s="130"/>
      <c r="BC1085" s="130"/>
      <c r="BD1085" s="130"/>
      <c r="BE1085" s="130"/>
      <c r="BF1085" s="130"/>
      <c r="BG1085" s="130"/>
      <c r="BH1085" s="130"/>
      <c r="BI1085" s="130"/>
      <c r="BJ1085" s="130"/>
      <c r="BK1085" s="130"/>
      <c r="BL1085" s="130"/>
      <c r="BM1085" s="130"/>
    </row>
    <row r="1086">
      <c r="A1086" s="183"/>
      <c r="B1086" s="183"/>
      <c r="C1086" s="273"/>
      <c r="D1086" s="228"/>
      <c r="E1086" s="228"/>
      <c r="F1086" s="183"/>
      <c r="G1086" s="183"/>
      <c r="H1086" s="183"/>
      <c r="I1086" s="183"/>
      <c r="J1086" s="183"/>
      <c r="K1086" s="183"/>
      <c r="L1086" s="183"/>
      <c r="M1086" s="183"/>
      <c r="N1086" s="183"/>
      <c r="O1086" s="183"/>
      <c r="P1086" s="183"/>
      <c r="Q1086" s="183"/>
      <c r="R1086" s="183"/>
      <c r="S1086" s="183"/>
      <c r="T1086" s="183"/>
      <c r="U1086" s="183"/>
      <c r="V1086" s="183"/>
      <c r="W1086" s="183"/>
      <c r="X1086" s="183"/>
      <c r="Y1086" s="183"/>
      <c r="Z1086" s="183"/>
      <c r="AA1086" s="183"/>
      <c r="AB1086" s="183"/>
      <c r="AC1086" s="183"/>
      <c r="AD1086" s="183"/>
      <c r="AE1086" s="183"/>
      <c r="AF1086" s="183"/>
      <c r="AG1086" s="183"/>
      <c r="AH1086" s="183"/>
      <c r="AI1086" s="183"/>
      <c r="AJ1086" s="183"/>
      <c r="AK1086" s="183"/>
      <c r="AL1086" s="183"/>
      <c r="AM1086" s="183"/>
      <c r="AN1086" s="183"/>
      <c r="AO1086" s="183"/>
      <c r="AP1086" s="183"/>
      <c r="AQ1086" s="183"/>
      <c r="AR1086" s="183"/>
      <c r="AS1086" s="183"/>
      <c r="AT1086" s="183"/>
      <c r="AU1086" s="183"/>
      <c r="AV1086" s="183"/>
      <c r="AW1086" s="183"/>
      <c r="AX1086" s="130"/>
      <c r="AY1086" s="130"/>
      <c r="AZ1086" s="130"/>
      <c r="BA1086" s="130"/>
      <c r="BB1086" s="130"/>
      <c r="BC1086" s="130"/>
      <c r="BD1086" s="130"/>
      <c r="BE1086" s="130"/>
      <c r="BF1086" s="130"/>
      <c r="BG1086" s="130"/>
      <c r="BH1086" s="130"/>
      <c r="BI1086" s="130"/>
      <c r="BJ1086" s="130"/>
      <c r="BK1086" s="130"/>
      <c r="BL1086" s="130"/>
      <c r="BM1086" s="130"/>
    </row>
    <row r="1087">
      <c r="A1087" s="183"/>
      <c r="B1087" s="183"/>
      <c r="C1087" s="273"/>
      <c r="D1087" s="228"/>
      <c r="E1087" s="228"/>
      <c r="F1087" s="183"/>
      <c r="G1087" s="183"/>
      <c r="H1087" s="183"/>
      <c r="I1087" s="183"/>
      <c r="J1087" s="183"/>
      <c r="K1087" s="183"/>
      <c r="L1087" s="183"/>
      <c r="M1087" s="183"/>
      <c r="N1087" s="183"/>
      <c r="O1087" s="183"/>
      <c r="P1087" s="183"/>
      <c r="Q1087" s="183"/>
      <c r="R1087" s="183"/>
      <c r="S1087" s="183"/>
      <c r="T1087" s="183"/>
      <c r="U1087" s="183"/>
      <c r="V1087" s="183"/>
      <c r="W1087" s="183"/>
      <c r="X1087" s="183"/>
      <c r="Y1087" s="183"/>
      <c r="Z1087" s="183"/>
      <c r="AA1087" s="183"/>
      <c r="AB1087" s="183"/>
      <c r="AC1087" s="183"/>
      <c r="AD1087" s="183"/>
      <c r="AE1087" s="183"/>
      <c r="AF1087" s="183"/>
      <c r="AG1087" s="183"/>
      <c r="AH1087" s="183"/>
      <c r="AI1087" s="183"/>
      <c r="AJ1087" s="183"/>
      <c r="AK1087" s="183"/>
      <c r="AL1087" s="183"/>
      <c r="AM1087" s="183"/>
      <c r="AN1087" s="183"/>
      <c r="AO1087" s="183"/>
      <c r="AP1087" s="183"/>
      <c r="AQ1087" s="183"/>
      <c r="AR1087" s="183"/>
      <c r="AS1087" s="183"/>
      <c r="AT1087" s="183"/>
      <c r="AU1087" s="183"/>
      <c r="AV1087" s="183"/>
      <c r="AW1087" s="183"/>
      <c r="AX1087" s="130"/>
      <c r="AY1087" s="130"/>
      <c r="AZ1087" s="130"/>
      <c r="BA1087" s="130"/>
      <c r="BB1087" s="130"/>
      <c r="BC1087" s="130"/>
      <c r="BD1087" s="130"/>
      <c r="BE1087" s="130"/>
      <c r="BF1087" s="130"/>
      <c r="BG1087" s="130"/>
      <c r="BH1087" s="130"/>
      <c r="BI1087" s="130"/>
      <c r="BJ1087" s="130"/>
      <c r="BK1087" s="130"/>
      <c r="BL1087" s="130"/>
      <c r="BM1087" s="130"/>
    </row>
    <row r="1088">
      <c r="A1088" s="183"/>
      <c r="B1088" s="183"/>
      <c r="C1088" s="273"/>
      <c r="D1088" s="228"/>
      <c r="E1088" s="228"/>
      <c r="F1088" s="183"/>
      <c r="G1088" s="183"/>
      <c r="H1088" s="183"/>
      <c r="I1088" s="183"/>
      <c r="J1088" s="183"/>
      <c r="K1088" s="183"/>
      <c r="L1088" s="183"/>
      <c r="M1088" s="183"/>
      <c r="N1088" s="183"/>
      <c r="O1088" s="183"/>
      <c r="P1088" s="183"/>
      <c r="Q1088" s="183"/>
      <c r="R1088" s="183"/>
      <c r="S1088" s="183"/>
      <c r="T1088" s="183"/>
      <c r="U1088" s="183"/>
      <c r="V1088" s="183"/>
      <c r="W1088" s="183"/>
      <c r="X1088" s="183"/>
      <c r="Y1088" s="183"/>
      <c r="Z1088" s="183"/>
      <c r="AA1088" s="183"/>
      <c r="AB1088" s="183"/>
      <c r="AC1088" s="183"/>
      <c r="AD1088" s="183"/>
      <c r="AE1088" s="183"/>
      <c r="AF1088" s="183"/>
      <c r="AG1088" s="183"/>
      <c r="AH1088" s="183"/>
      <c r="AI1088" s="183"/>
      <c r="AJ1088" s="183"/>
      <c r="AK1088" s="183"/>
      <c r="AL1088" s="183"/>
      <c r="AM1088" s="183"/>
      <c r="AN1088" s="183"/>
      <c r="AO1088" s="183"/>
      <c r="AP1088" s="183"/>
      <c r="AQ1088" s="183"/>
      <c r="AR1088" s="183"/>
      <c r="AS1088" s="183"/>
      <c r="AT1088" s="183"/>
      <c r="AU1088" s="183"/>
      <c r="AV1088" s="183"/>
      <c r="AW1088" s="183"/>
      <c r="AX1088" s="130"/>
      <c r="AY1088" s="130"/>
      <c r="AZ1088" s="130"/>
      <c r="BA1088" s="130"/>
      <c r="BB1088" s="130"/>
      <c r="BC1088" s="130"/>
      <c r="BD1088" s="130"/>
      <c r="BE1088" s="130"/>
      <c r="BF1088" s="130"/>
      <c r="BG1088" s="130"/>
      <c r="BH1088" s="130"/>
      <c r="BI1088" s="130"/>
      <c r="BJ1088" s="130"/>
      <c r="BK1088" s="130"/>
      <c r="BL1088" s="130"/>
      <c r="BM1088" s="130"/>
    </row>
    <row r="1089">
      <c r="A1089" s="183"/>
      <c r="B1089" s="183"/>
      <c r="C1089" s="273"/>
      <c r="D1089" s="228"/>
      <c r="E1089" s="228"/>
      <c r="F1089" s="183"/>
      <c r="G1089" s="183"/>
      <c r="H1089" s="183"/>
      <c r="I1089" s="183"/>
      <c r="J1089" s="183"/>
      <c r="K1089" s="183"/>
      <c r="L1089" s="183"/>
      <c r="M1089" s="183"/>
      <c r="N1089" s="183"/>
      <c r="O1089" s="183"/>
      <c r="P1089" s="183"/>
      <c r="Q1089" s="183"/>
      <c r="R1089" s="183"/>
      <c r="S1089" s="183"/>
      <c r="T1089" s="183"/>
      <c r="U1089" s="183"/>
      <c r="V1089" s="183"/>
      <c r="W1089" s="183"/>
      <c r="X1089" s="183"/>
      <c r="Y1089" s="183"/>
      <c r="Z1089" s="183"/>
      <c r="AA1089" s="183"/>
      <c r="AB1089" s="183"/>
      <c r="AC1089" s="183"/>
      <c r="AD1089" s="183"/>
      <c r="AE1089" s="183"/>
      <c r="AF1089" s="183"/>
      <c r="AG1089" s="183"/>
      <c r="AH1089" s="183"/>
      <c r="AI1089" s="183"/>
      <c r="AJ1089" s="183"/>
      <c r="AK1089" s="183"/>
      <c r="AL1089" s="183"/>
      <c r="AM1089" s="183"/>
      <c r="AN1089" s="183"/>
      <c r="AO1089" s="183"/>
      <c r="AP1089" s="183"/>
      <c r="AQ1089" s="183"/>
      <c r="AR1089" s="183"/>
      <c r="AS1089" s="183"/>
      <c r="AT1089" s="183"/>
      <c r="AU1089" s="183"/>
      <c r="AV1089" s="183"/>
      <c r="AW1089" s="183"/>
      <c r="AX1089" s="130"/>
      <c r="AY1089" s="130"/>
      <c r="AZ1089" s="130"/>
      <c r="BA1089" s="130"/>
      <c r="BB1089" s="130"/>
      <c r="BC1089" s="130"/>
      <c r="BD1089" s="130"/>
      <c r="BE1089" s="130"/>
      <c r="BF1089" s="130"/>
      <c r="BG1089" s="130"/>
      <c r="BH1089" s="130"/>
      <c r="BI1089" s="130"/>
      <c r="BJ1089" s="130"/>
      <c r="BK1089" s="130"/>
      <c r="BL1089" s="130"/>
      <c r="BM1089" s="130"/>
    </row>
    <row r="1090">
      <c r="A1090" s="183"/>
      <c r="B1090" s="183"/>
      <c r="C1090" s="273"/>
      <c r="D1090" s="228"/>
      <c r="E1090" s="228"/>
      <c r="F1090" s="183"/>
      <c r="G1090" s="183"/>
      <c r="H1090" s="183"/>
      <c r="I1090" s="183"/>
      <c r="J1090" s="183"/>
      <c r="K1090" s="183"/>
      <c r="L1090" s="183"/>
      <c r="M1090" s="183"/>
      <c r="N1090" s="183"/>
      <c r="O1090" s="183"/>
      <c r="P1090" s="183"/>
      <c r="Q1090" s="183"/>
      <c r="R1090" s="183"/>
      <c r="S1090" s="183"/>
      <c r="T1090" s="183"/>
      <c r="U1090" s="183"/>
      <c r="V1090" s="183"/>
      <c r="W1090" s="183"/>
      <c r="X1090" s="183"/>
      <c r="Y1090" s="183"/>
      <c r="Z1090" s="183"/>
      <c r="AA1090" s="183"/>
      <c r="AB1090" s="183"/>
      <c r="AC1090" s="183"/>
      <c r="AD1090" s="183"/>
      <c r="AE1090" s="183"/>
      <c r="AF1090" s="183"/>
      <c r="AG1090" s="183"/>
      <c r="AH1090" s="183"/>
      <c r="AI1090" s="183"/>
      <c r="AJ1090" s="183"/>
      <c r="AK1090" s="183"/>
      <c r="AL1090" s="183"/>
      <c r="AM1090" s="183"/>
      <c r="AN1090" s="183"/>
      <c r="AO1090" s="183"/>
      <c r="AP1090" s="183"/>
      <c r="AQ1090" s="183"/>
      <c r="AR1090" s="183"/>
      <c r="AS1090" s="183"/>
      <c r="AT1090" s="183"/>
      <c r="AU1090" s="183"/>
      <c r="AV1090" s="183"/>
      <c r="AW1090" s="183"/>
      <c r="AX1090" s="130"/>
      <c r="AY1090" s="130"/>
      <c r="AZ1090" s="130"/>
      <c r="BA1090" s="130"/>
      <c r="BB1090" s="130"/>
      <c r="BC1090" s="130"/>
      <c r="BD1090" s="130"/>
      <c r="BE1090" s="130"/>
      <c r="BF1090" s="130"/>
      <c r="BG1090" s="130"/>
      <c r="BH1090" s="130"/>
      <c r="BI1090" s="130"/>
      <c r="BJ1090" s="130"/>
      <c r="BK1090" s="130"/>
      <c r="BL1090" s="130"/>
      <c r="BM1090" s="130"/>
    </row>
    <row r="1091">
      <c r="A1091" s="183"/>
      <c r="B1091" s="183"/>
      <c r="C1091" s="273"/>
      <c r="D1091" s="228"/>
      <c r="E1091" s="228"/>
      <c r="F1091" s="183"/>
      <c r="G1091" s="183"/>
      <c r="H1091" s="183"/>
      <c r="I1091" s="183"/>
      <c r="J1091" s="183"/>
      <c r="K1091" s="183"/>
      <c r="L1091" s="183"/>
      <c r="M1091" s="183"/>
      <c r="N1091" s="183"/>
      <c r="O1091" s="183"/>
      <c r="P1091" s="183"/>
      <c r="Q1091" s="183"/>
      <c r="R1091" s="183"/>
      <c r="S1091" s="183"/>
      <c r="T1091" s="183"/>
      <c r="U1091" s="183"/>
      <c r="V1091" s="183"/>
      <c r="W1091" s="183"/>
      <c r="X1091" s="183"/>
      <c r="Y1091" s="183"/>
      <c r="Z1091" s="183"/>
      <c r="AA1091" s="183"/>
      <c r="AB1091" s="183"/>
      <c r="AC1091" s="183"/>
      <c r="AD1091" s="183"/>
      <c r="AE1091" s="183"/>
      <c r="AF1091" s="183"/>
      <c r="AG1091" s="183"/>
      <c r="AH1091" s="183"/>
      <c r="AI1091" s="183"/>
      <c r="AJ1091" s="183"/>
      <c r="AK1091" s="183"/>
      <c r="AL1091" s="183"/>
      <c r="AM1091" s="183"/>
      <c r="AN1091" s="183"/>
      <c r="AO1091" s="183"/>
      <c r="AP1091" s="183"/>
      <c r="AQ1091" s="183"/>
      <c r="AR1091" s="183"/>
      <c r="AS1091" s="183"/>
      <c r="AT1091" s="183"/>
      <c r="AU1091" s="183"/>
      <c r="AV1091" s="183"/>
      <c r="AW1091" s="183"/>
      <c r="AX1091" s="130"/>
      <c r="AY1091" s="130"/>
      <c r="AZ1091" s="130"/>
      <c r="BA1091" s="130"/>
      <c r="BB1091" s="130"/>
      <c r="BC1091" s="130"/>
      <c r="BD1091" s="130"/>
      <c r="BE1091" s="130"/>
      <c r="BF1091" s="130"/>
      <c r="BG1091" s="130"/>
      <c r="BH1091" s="130"/>
      <c r="BI1091" s="130"/>
      <c r="BJ1091" s="130"/>
      <c r="BK1091" s="130"/>
      <c r="BL1091" s="130"/>
      <c r="BM1091" s="130"/>
    </row>
    <row r="1092">
      <c r="A1092" s="183"/>
      <c r="B1092" s="183"/>
      <c r="C1092" s="273"/>
      <c r="D1092" s="228"/>
      <c r="E1092" s="228"/>
      <c r="F1092" s="183"/>
      <c r="G1092" s="183"/>
      <c r="H1092" s="183"/>
      <c r="I1092" s="183"/>
      <c r="J1092" s="183"/>
      <c r="K1092" s="183"/>
      <c r="L1092" s="183"/>
      <c r="M1092" s="183"/>
      <c r="N1092" s="183"/>
      <c r="O1092" s="183"/>
      <c r="P1092" s="183"/>
      <c r="Q1092" s="183"/>
      <c r="R1092" s="183"/>
      <c r="S1092" s="183"/>
      <c r="T1092" s="183"/>
      <c r="U1092" s="183"/>
      <c r="V1092" s="183"/>
      <c r="W1092" s="183"/>
      <c r="X1092" s="183"/>
      <c r="Y1092" s="183"/>
      <c r="Z1092" s="183"/>
      <c r="AA1092" s="183"/>
      <c r="AB1092" s="183"/>
      <c r="AC1092" s="183"/>
      <c r="AD1092" s="183"/>
      <c r="AE1092" s="183"/>
      <c r="AF1092" s="183"/>
      <c r="AG1092" s="183"/>
      <c r="AH1092" s="183"/>
      <c r="AI1092" s="183"/>
      <c r="AJ1092" s="183"/>
      <c r="AK1092" s="183"/>
      <c r="AL1092" s="183"/>
      <c r="AM1092" s="183"/>
      <c r="AN1092" s="183"/>
      <c r="AO1092" s="183"/>
      <c r="AP1092" s="183"/>
      <c r="AQ1092" s="183"/>
      <c r="AR1092" s="183"/>
      <c r="AS1092" s="183"/>
      <c r="AT1092" s="183"/>
      <c r="AU1092" s="183"/>
      <c r="AV1092" s="183"/>
      <c r="AW1092" s="183"/>
      <c r="AX1092" s="130"/>
      <c r="AY1092" s="130"/>
      <c r="AZ1092" s="130"/>
      <c r="BA1092" s="130"/>
      <c r="BB1092" s="130"/>
      <c r="BC1092" s="130"/>
      <c r="BD1092" s="130"/>
      <c r="BE1092" s="130"/>
      <c r="BF1092" s="130"/>
      <c r="BG1092" s="130"/>
      <c r="BH1092" s="130"/>
      <c r="BI1092" s="130"/>
      <c r="BJ1092" s="130"/>
      <c r="BK1092" s="130"/>
      <c r="BL1092" s="130"/>
      <c r="BM1092" s="130"/>
    </row>
    <row r="1093">
      <c r="A1093" s="183"/>
      <c r="B1093" s="183"/>
      <c r="C1093" s="273"/>
      <c r="D1093" s="228"/>
      <c r="E1093" s="228"/>
      <c r="F1093" s="183"/>
      <c r="G1093" s="183"/>
      <c r="H1093" s="183"/>
      <c r="I1093" s="183"/>
      <c r="J1093" s="183"/>
      <c r="K1093" s="183"/>
      <c r="L1093" s="183"/>
      <c r="M1093" s="183"/>
      <c r="N1093" s="183"/>
      <c r="O1093" s="183"/>
      <c r="P1093" s="183"/>
      <c r="Q1093" s="183"/>
      <c r="R1093" s="183"/>
      <c r="S1093" s="183"/>
      <c r="T1093" s="183"/>
      <c r="U1093" s="183"/>
      <c r="V1093" s="183"/>
      <c r="W1093" s="183"/>
      <c r="X1093" s="183"/>
      <c r="Y1093" s="183"/>
      <c r="Z1093" s="183"/>
      <c r="AA1093" s="183"/>
      <c r="AB1093" s="183"/>
      <c r="AC1093" s="183"/>
      <c r="AD1093" s="183"/>
      <c r="AE1093" s="183"/>
      <c r="AF1093" s="183"/>
      <c r="AG1093" s="183"/>
      <c r="AH1093" s="183"/>
      <c r="AI1093" s="183"/>
      <c r="AJ1093" s="183"/>
      <c r="AK1093" s="183"/>
      <c r="AL1093" s="183"/>
      <c r="AM1093" s="183"/>
      <c r="AN1093" s="183"/>
      <c r="AO1093" s="183"/>
      <c r="AP1093" s="183"/>
      <c r="AQ1093" s="183"/>
      <c r="AR1093" s="183"/>
      <c r="AS1093" s="183"/>
      <c r="AT1093" s="183"/>
      <c r="AU1093" s="183"/>
      <c r="AV1093" s="183"/>
      <c r="AW1093" s="183"/>
      <c r="AX1093" s="130"/>
      <c r="AY1093" s="130"/>
      <c r="AZ1093" s="130"/>
      <c r="BA1093" s="130"/>
      <c r="BB1093" s="130"/>
      <c r="BC1093" s="130"/>
      <c r="BD1093" s="130"/>
      <c r="BE1093" s="130"/>
      <c r="BF1093" s="130"/>
      <c r="BG1093" s="130"/>
      <c r="BH1093" s="130"/>
      <c r="BI1093" s="130"/>
      <c r="BJ1093" s="130"/>
      <c r="BK1093" s="130"/>
      <c r="BL1093" s="130"/>
      <c r="BM1093" s="130"/>
    </row>
    <row r="1094">
      <c r="A1094" s="183"/>
      <c r="B1094" s="183"/>
      <c r="C1094" s="273"/>
      <c r="D1094" s="228"/>
      <c r="E1094" s="228"/>
      <c r="F1094" s="183"/>
      <c r="G1094" s="183"/>
      <c r="H1094" s="183"/>
      <c r="I1094" s="183"/>
      <c r="J1094" s="183"/>
      <c r="K1094" s="183"/>
      <c r="L1094" s="183"/>
      <c r="M1094" s="183"/>
      <c r="N1094" s="183"/>
      <c r="O1094" s="183"/>
      <c r="P1094" s="183"/>
      <c r="Q1094" s="183"/>
      <c r="R1094" s="183"/>
      <c r="S1094" s="183"/>
      <c r="T1094" s="183"/>
      <c r="U1094" s="183"/>
      <c r="V1094" s="183"/>
      <c r="W1094" s="183"/>
      <c r="X1094" s="183"/>
      <c r="Y1094" s="183"/>
      <c r="Z1094" s="183"/>
      <c r="AA1094" s="183"/>
      <c r="AB1094" s="183"/>
      <c r="AC1094" s="183"/>
      <c r="AD1094" s="183"/>
      <c r="AE1094" s="183"/>
      <c r="AF1094" s="183"/>
      <c r="AG1094" s="183"/>
      <c r="AH1094" s="183"/>
      <c r="AI1094" s="183"/>
      <c r="AJ1094" s="183"/>
      <c r="AK1094" s="183"/>
      <c r="AL1094" s="183"/>
      <c r="AM1094" s="183"/>
      <c r="AN1094" s="183"/>
      <c r="AO1094" s="183"/>
      <c r="AP1094" s="183"/>
      <c r="AQ1094" s="183"/>
      <c r="AR1094" s="183"/>
      <c r="AS1094" s="183"/>
      <c r="AT1094" s="183"/>
      <c r="AU1094" s="183"/>
      <c r="AV1094" s="183"/>
      <c r="AW1094" s="183"/>
      <c r="AX1094" s="130"/>
      <c r="AY1094" s="130"/>
      <c r="AZ1094" s="130"/>
      <c r="BA1094" s="130"/>
      <c r="BB1094" s="130"/>
      <c r="BC1094" s="130"/>
      <c r="BD1094" s="130"/>
      <c r="BE1094" s="130"/>
      <c r="BF1094" s="130"/>
      <c r="BG1094" s="130"/>
      <c r="BH1094" s="130"/>
      <c r="BI1094" s="130"/>
      <c r="BJ1094" s="130"/>
      <c r="BK1094" s="130"/>
      <c r="BL1094" s="130"/>
      <c r="BM1094" s="130"/>
    </row>
    <row r="1095">
      <c r="A1095" s="183"/>
      <c r="B1095" s="183"/>
      <c r="C1095" s="273"/>
      <c r="D1095" s="228"/>
      <c r="E1095" s="228"/>
      <c r="F1095" s="183"/>
      <c r="G1095" s="183"/>
      <c r="H1095" s="183"/>
      <c r="I1095" s="183"/>
      <c r="J1095" s="183"/>
      <c r="K1095" s="183"/>
      <c r="L1095" s="183"/>
      <c r="M1095" s="183"/>
      <c r="N1095" s="183"/>
      <c r="O1095" s="183"/>
      <c r="P1095" s="183"/>
      <c r="Q1095" s="183"/>
      <c r="R1095" s="183"/>
      <c r="S1095" s="183"/>
      <c r="T1095" s="183"/>
      <c r="U1095" s="183"/>
      <c r="V1095" s="183"/>
      <c r="W1095" s="183"/>
      <c r="X1095" s="183"/>
      <c r="Y1095" s="183"/>
      <c r="Z1095" s="183"/>
      <c r="AA1095" s="183"/>
      <c r="AB1095" s="183"/>
      <c r="AC1095" s="183"/>
      <c r="AD1095" s="183"/>
      <c r="AE1095" s="183"/>
      <c r="AF1095" s="183"/>
      <c r="AG1095" s="183"/>
      <c r="AH1095" s="183"/>
      <c r="AI1095" s="183"/>
      <c r="AJ1095" s="183"/>
      <c r="AK1095" s="183"/>
      <c r="AL1095" s="183"/>
      <c r="AM1095" s="183"/>
      <c r="AN1095" s="183"/>
      <c r="AO1095" s="183"/>
      <c r="AP1095" s="183"/>
      <c r="AQ1095" s="183"/>
      <c r="AR1095" s="183"/>
      <c r="AS1095" s="183"/>
      <c r="AT1095" s="183"/>
      <c r="AU1095" s="183"/>
      <c r="AV1095" s="183"/>
      <c r="AW1095" s="183"/>
      <c r="AX1095" s="130"/>
      <c r="AY1095" s="130"/>
      <c r="AZ1095" s="130"/>
      <c r="BA1095" s="130"/>
      <c r="BB1095" s="130"/>
      <c r="BC1095" s="130"/>
      <c r="BD1095" s="130"/>
      <c r="BE1095" s="130"/>
      <c r="BF1095" s="130"/>
      <c r="BG1095" s="130"/>
      <c r="BH1095" s="130"/>
      <c r="BI1095" s="130"/>
      <c r="BJ1095" s="130"/>
      <c r="BK1095" s="130"/>
      <c r="BL1095" s="130"/>
      <c r="BM1095" s="130"/>
    </row>
  </sheetData>
  <conditionalFormatting sqref="J3:AW3 J27:AS27">
    <cfRule type="colorScale" priority="1">
      <colorScale>
        <cfvo type="min"/>
        <cfvo type="max"/>
        <color rgb="FFFFFFFF"/>
        <color rgb="FF76A5AF"/>
      </colorScale>
    </cfRule>
  </conditionalFormatting>
  <dataValidations>
    <dataValidation type="list" allowBlank="1" showErrorMessage="1" sqref="B4">
      <formula1>JobList!$C$3:$C$102</formula1>
    </dataValidation>
  </dataValidations>
  <drawing r:id="rId1"/>
</worksheet>
</file>